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namedSheetViews/namedSheetView1.xml" ContentType="application/vnd.ms-excel.namedsheetviews+xml"/>
  <Override PartName="/xl/namedSheetViews/namedSheetView2.xml" ContentType="application/vnd.ms-excel.namedsheetviews+xml"/>
  <Override PartName="/xl/comments3.xml" ContentType="application/vnd.openxmlformats-officedocument.spreadsheetml.comments+xml"/>
  <Override PartName="/xl/threadedComments/threadedComment3.xml" ContentType="application/vnd.ms-excel.threadedcomments+xml"/>
  <Override PartName="/xl/namedSheetViews/namedSheetView3.xml" ContentType="application/vnd.ms-excel.namedsheetviews+xml"/>
  <Override PartName="/xl/namedSheetViews/namedSheetView4.xml" ContentType="application/vnd.ms-excel.namedsheetviews+xml"/>
  <Override PartName="/xl/comments4.xml" ContentType="application/vnd.openxmlformats-officedocument.spreadsheetml.comments+xml"/>
  <Override PartName="/xl/threadedComments/threadedComment4.xml" ContentType="application/vnd.ms-excel.threadedcomments+xml"/>
  <Override PartName="/xl/namedSheetViews/namedSheetView5.xml" ContentType="application/vnd.ms-excel.namedsheetviews+xml"/>
  <Override PartName="/xl/namedSheetViews/namedSheetView6.xml" ContentType="application/vnd.ms-excel.namedsheetviews+xml"/>
  <Override PartName="/xl/namedSheetViews/namedSheetView7.xml" ContentType="application/vnd.ms-excel.namedsheetviews+xml"/>
  <Override PartName="/xl/namedSheetViews/namedSheetView8.xml" ContentType="application/vnd.ms-excel.namedsheetviews+xml"/>
  <Override PartName="/xl/namedSheetViews/namedSheetView9.xml" ContentType="application/vnd.ms-excel.namedsheetviews+xml"/>
  <Override PartName="/xl/comments5.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https://mineducaciongovco-my.sharepoint.com/personal/alzambrano_mineducacion_gov_co/Documents/ALBERTO - AOPLA/2023/SIG - Indicadores 2023/"/>
    </mc:Choice>
  </mc:AlternateContent>
  <xr:revisionPtr revIDLastSave="43" documentId="8_{99C1761E-D6A0-426B-AF28-5A0E2DD648E9}" xr6:coauthVersionLast="47" xr6:coauthVersionMax="47" xr10:uidLastSave="{DCFB2894-0458-41DC-A513-3B64558BE46B}"/>
  <bookViews>
    <workbookView xWindow="-120" yWindow="-120" windowWidth="20730" windowHeight="11160" tabRatio="649" firstSheet="2" activeTab="3" xr2:uid="{D5A039D7-DB51-447C-ABB3-2B5E68FD1DC5}"/>
  </bookViews>
  <sheets>
    <sheet name="INDICADORES (2020)" sheetId="6" state="hidden" r:id="rId1"/>
    <sheet name="INDICADORES" sheetId="1" state="hidden" r:id="rId2"/>
    <sheet name="Resumen Avance x Dimensión" sheetId="52" r:id="rId3"/>
    <sheet name="Control Interno" sheetId="43" r:id="rId4"/>
    <sheet name="Direccionam estratégico y Plane" sheetId="44" r:id="rId5"/>
    <sheet name="Evaluación de Resultados " sheetId="45" r:id="rId6"/>
    <sheet name="Gestión con valores para Result" sheetId="46" r:id="rId7"/>
    <sheet name="Gestión conocimiento y la Innov" sheetId="47" r:id="rId8"/>
    <sheet name="Información y Comunicación " sheetId="48" r:id="rId9"/>
    <sheet name="Talento Humano " sheetId="49" r:id="rId10"/>
    <sheet name="Todas las dimensiones" sheetId="50" r:id="rId11"/>
    <sheet name="Indicadores eliminados 2023" sheetId="41" state="hidden" r:id="rId12"/>
    <sheet name="Indic Eliminados" sheetId="20" state="hidden" r:id="rId13"/>
    <sheet name="Hoja2" sheetId="4" state="hidden" r:id="rId14"/>
    <sheet name="Hoja1" sheetId="5" state="hidden" r:id="rId15"/>
  </sheets>
  <externalReferences>
    <externalReference r:id="rId16"/>
  </externalReferences>
  <definedNames>
    <definedName name="_xlnm._FilterDatabase" localSheetId="3" hidden="1">'Control Interno'!$A$1:$EY$6</definedName>
    <definedName name="_xlnm._FilterDatabase" localSheetId="4" hidden="1">'Direccionam estratégico y Plane'!$A$1:$EY$102</definedName>
    <definedName name="_xlnm._FilterDatabase" localSheetId="5" hidden="1">'Evaluación de Resultados '!$A$1:$EY$8</definedName>
    <definedName name="_xlnm._FilterDatabase" localSheetId="6" hidden="1">'Gestión con valores para Result'!$A$1:$EY$76</definedName>
    <definedName name="_xlnm._FilterDatabase" localSheetId="7" hidden="1">'Gestión conocimiento y la Innov'!$A$1:$EY$10</definedName>
    <definedName name="_xlnm._FilterDatabase" localSheetId="1" hidden="1">INDICADORES!$A$1:$EY$215</definedName>
    <definedName name="_xlnm._FilterDatabase" localSheetId="0" hidden="1">'INDICADORES (2020)'!$GM$1:$GQ$311</definedName>
    <definedName name="_xlnm._FilterDatabase" localSheetId="8" hidden="1">'Información y Comunicación '!$A$1:$EY$5</definedName>
    <definedName name="_xlnm._FilterDatabase" localSheetId="9" hidden="1">'Talento Humano '!$A$1:$EY$7</definedName>
    <definedName name="_xlnm._FilterDatabase" localSheetId="10" hidden="1">'Todas las dimensiones'!$A$1:$EY$8</definedName>
    <definedName name="codigos">[1]Listas_Desp3!$A$1:$J$5</definedName>
    <definedName name="Proyectos">[1]Listas_Desp3!$B$1:$J$1</definedName>
  </definedNames>
  <calcPr calcId="191028"/>
  <pivotCaches>
    <pivotCache cacheId="43"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A8" i="45" l="1"/>
  <c r="EA5" i="45"/>
  <c r="EA4" i="45"/>
  <c r="DS8" i="45"/>
  <c r="DS5" i="45"/>
  <c r="DS4" i="45"/>
  <c r="DK8" i="45"/>
  <c r="DK5" i="45"/>
  <c r="DK4" i="45"/>
  <c r="DK3" i="45"/>
  <c r="DC8" i="45"/>
  <c r="DC5" i="45"/>
  <c r="DC4" i="45"/>
  <c r="DC3" i="45"/>
  <c r="DT85" i="1" l="1"/>
  <c r="CH41" i="1" l="1"/>
  <c r="DF68" i="1"/>
  <c r="DF67" i="1"/>
  <c r="DF66" i="1"/>
  <c r="DF65" i="1"/>
  <c r="DF64" i="1"/>
  <c r="DF63" i="1"/>
  <c r="DF62" i="1"/>
  <c r="DF61" i="1"/>
  <c r="DF58" i="1"/>
  <c r="DF52" i="1"/>
  <c r="DF41" i="1"/>
  <c r="CX81" i="1"/>
  <c r="CX71" i="1"/>
  <c r="CX70" i="1"/>
  <c r="CX66" i="1"/>
  <c r="CX65" i="1"/>
  <c r="CX61" i="1"/>
  <c r="CP81" i="1"/>
  <c r="CP71" i="1"/>
  <c r="CP70" i="1"/>
  <c r="CP66" i="1"/>
  <c r="CP65" i="1"/>
  <c r="CP61" i="1"/>
  <c r="DF91" i="1"/>
  <c r="FA91" i="1" l="1"/>
  <c r="ET91" i="1"/>
  <c r="EJ91" i="1"/>
  <c r="EB91" i="1"/>
  <c r="DT91" i="1"/>
  <c r="A91" i="1"/>
  <c r="DN91" i="1"/>
  <c r="DL91" i="1"/>
  <c r="DD91" i="1"/>
  <c r="CX91" i="1"/>
  <c r="CP91" i="1"/>
  <c r="CH91" i="1"/>
  <c r="BP91" i="1"/>
  <c r="BX91" i="1" s="1"/>
  <c r="CF91" i="1" s="1"/>
  <c r="CN91" i="1" s="1"/>
  <c r="CV91" i="1" s="1"/>
  <c r="BZ91" i="1"/>
  <c r="BR91" i="1"/>
  <c r="BJ91" i="1"/>
  <c r="BK91" i="1"/>
  <c r="BS91" i="1" s="1"/>
  <c r="CA91" i="1" s="1"/>
  <c r="CI91" i="1" s="1"/>
  <c r="CQ91" i="1" s="1"/>
  <c r="CY91" i="1" s="1"/>
  <c r="DG91" i="1" s="1"/>
  <c r="DO91" i="1" s="1"/>
  <c r="DW91" i="1" s="1"/>
  <c r="EE91" i="1" s="1"/>
  <c r="EM91" i="1" s="1"/>
  <c r="EU91" i="1" s="1"/>
  <c r="DV91" i="1"/>
  <c r="ED91" i="1"/>
  <c r="EL91" i="1"/>
  <c r="FC3" i="41"/>
  <c r="FA3" i="41"/>
  <c r="ET3" i="41"/>
  <c r="EL3" i="41"/>
  <c r="EJ3" i="41"/>
  <c r="ED3" i="41"/>
  <c r="EB3" i="41"/>
  <c r="DV3" i="41"/>
  <c r="DT3" i="41"/>
  <c r="DN3" i="41"/>
  <c r="DL3" i="41"/>
  <c r="DF3" i="41"/>
  <c r="DD3" i="41"/>
  <c r="CX3" i="41"/>
  <c r="CV3" i="41"/>
  <c r="CP3" i="41"/>
  <c r="CN3" i="41"/>
  <c r="CH3" i="41"/>
  <c r="CF3" i="41"/>
  <c r="BZ3" i="41"/>
  <c r="BX3" i="41"/>
  <c r="BS3" i="41"/>
  <c r="CA3" i="41" s="1"/>
  <c r="CI3" i="41" s="1"/>
  <c r="CQ3" i="41" s="1"/>
  <c r="CY3" i="41" s="1"/>
  <c r="DG3" i="41" s="1"/>
  <c r="DO3" i="41" s="1"/>
  <c r="DW3" i="41" s="1"/>
  <c r="EE3" i="41" s="1"/>
  <c r="EM3" i="41" s="1"/>
  <c r="EU3" i="41" s="1"/>
  <c r="BR3" i="41"/>
  <c r="BP3" i="41"/>
  <c r="BK3" i="41"/>
  <c r="BJ3" i="41"/>
  <c r="A3" i="41"/>
  <c r="FC2" i="41"/>
  <c r="ET2" i="41"/>
  <c r="EL2" i="41"/>
  <c r="EJ2" i="41"/>
  <c r="ED2" i="41"/>
  <c r="EB2" i="41"/>
  <c r="DV2" i="41"/>
  <c r="DN2" i="41"/>
  <c r="DL2" i="41"/>
  <c r="DF2" i="41"/>
  <c r="DD2" i="41"/>
  <c r="CX2" i="41"/>
  <c r="CP2" i="41"/>
  <c r="CN2" i="41"/>
  <c r="CH2" i="41"/>
  <c r="CF2" i="41"/>
  <c r="BZ2" i="41"/>
  <c r="BS2" i="41"/>
  <c r="CA2" i="41" s="1"/>
  <c r="CI2" i="41" s="1"/>
  <c r="CQ2" i="41" s="1"/>
  <c r="CY2" i="41" s="1"/>
  <c r="DG2" i="41" s="1"/>
  <c r="DO2" i="41" s="1"/>
  <c r="DW2" i="41" s="1"/>
  <c r="EE2" i="41" s="1"/>
  <c r="EM2" i="41" s="1"/>
  <c r="EU2" i="41" s="1"/>
  <c r="BR2" i="41"/>
  <c r="BP2" i="41"/>
  <c r="BK2" i="41"/>
  <c r="BJ2" i="41"/>
  <c r="A2" i="41"/>
  <c r="CF59" i="1" l="1"/>
  <c r="EQ69" i="1"/>
  <c r="EQ68" i="1"/>
  <c r="EQ67" i="1"/>
  <c r="EQ66" i="1"/>
  <c r="EQ65" i="1"/>
  <c r="EQ64" i="1"/>
  <c r="EQ63" i="1"/>
  <c r="EQ62" i="1"/>
  <c r="EQ61" i="1"/>
  <c r="FA61" i="1" s="1"/>
  <c r="EQ60" i="1"/>
  <c r="FA60" i="1" s="1"/>
  <c r="EQ59" i="1"/>
  <c r="FA59" i="1" s="1"/>
  <c r="EQ58" i="1"/>
  <c r="EQ57" i="1"/>
  <c r="EQ56" i="1"/>
  <c r="EQ55" i="1"/>
  <c r="EQ54" i="1"/>
  <c r="EQ53" i="1"/>
  <c r="DT69" i="1"/>
  <c r="DT61" i="1"/>
  <c r="BW69" i="1"/>
  <c r="CE69" i="1" s="1"/>
  <c r="BW65" i="1"/>
  <c r="CE65" i="1" s="1"/>
  <c r="CH65" i="1" s="1"/>
  <c r="BW64" i="1"/>
  <c r="CE64" i="1" s="1"/>
  <c r="BW63" i="1"/>
  <c r="CE63" i="1" s="1"/>
  <c r="BW62" i="1"/>
  <c r="CE62" i="1" s="1"/>
  <c r="BW61" i="1"/>
  <c r="CE61" i="1" s="1"/>
  <c r="BK65" i="1"/>
  <c r="BG59" i="1"/>
  <c r="BH59" i="1" s="1"/>
  <c r="BO59" i="1" l="1"/>
  <c r="BW59" i="1" s="1"/>
  <c r="CE59" i="1" s="1"/>
  <c r="CM59" i="1" s="1"/>
  <c r="CH81" i="1"/>
  <c r="CH71" i="1"/>
  <c r="CH70" i="1"/>
  <c r="CE52" i="1" l="1"/>
  <c r="CH52" i="1" s="1"/>
  <c r="BX32" i="1"/>
  <c r="EA23" i="1" l="1"/>
  <c r="EI23" i="1" s="1"/>
  <c r="DC23" i="1"/>
  <c r="CE23" i="1"/>
  <c r="CM23" i="1" s="1"/>
  <c r="BO15" i="1"/>
  <c r="BW15" i="1" s="1"/>
  <c r="CE15" i="1" s="1"/>
  <c r="CM15" i="1" s="1"/>
  <c r="CU15" i="1" s="1"/>
  <c r="DK23" i="1" l="1"/>
  <c r="DF23" i="1"/>
  <c r="BR65" i="1"/>
  <c r="BZ65" i="1"/>
  <c r="FA204" i="1" l="1"/>
  <c r="BZ203" i="1"/>
  <c r="BZ204" i="1"/>
  <c r="CA204" i="1"/>
  <c r="BZ205" i="1"/>
  <c r="CA205" i="1"/>
  <c r="BZ206" i="1"/>
  <c r="BZ207" i="1"/>
  <c r="BZ208" i="1"/>
  <c r="BZ209" i="1"/>
  <c r="BX203" i="1"/>
  <c r="CA203" i="1" s="1"/>
  <c r="EA174" i="1" l="1"/>
  <c r="EI174" i="1" s="1"/>
  <c r="EA173" i="1"/>
  <c r="EI173" i="1" s="1"/>
  <c r="EA172" i="1"/>
  <c r="EI172" i="1" s="1"/>
  <c r="EA171" i="1"/>
  <c r="EI171" i="1" s="1"/>
  <c r="DC174" i="1"/>
  <c r="DC173" i="1"/>
  <c r="DC172" i="1"/>
  <c r="DC171" i="1"/>
  <c r="CE174" i="1"/>
  <c r="CE173" i="1"/>
  <c r="CE172" i="1"/>
  <c r="CE171" i="1"/>
  <c r="EA168" i="1" l="1"/>
  <c r="EI168" i="1" s="1"/>
  <c r="DC168" i="1"/>
  <c r="DK168" i="1" s="1"/>
  <c r="BA155" i="1" l="1"/>
  <c r="CA148" i="1" l="1"/>
  <c r="BZ81" i="1" l="1"/>
  <c r="BZ71" i="1"/>
  <c r="BZ70" i="1"/>
  <c r="BZ52" i="1" l="1"/>
  <c r="FA25" i="1" l="1"/>
  <c r="FA22" i="1"/>
  <c r="CE22" i="1"/>
  <c r="CM22" i="1" s="1"/>
  <c r="CU22" i="1" s="1"/>
  <c r="DC22" i="1" s="1"/>
  <c r="DK22" i="1" s="1"/>
  <c r="DS22" i="1" s="1"/>
  <c r="EA22" i="1" s="1"/>
  <c r="EI22" i="1" s="1"/>
  <c r="DC15" i="1"/>
  <c r="DK15" i="1" s="1"/>
  <c r="DS15" i="1" s="1"/>
  <c r="EA15" i="1" s="1"/>
  <c r="EI15" i="1" s="1"/>
  <c r="FC215" i="1" l="1"/>
  <c r="FC214" i="1"/>
  <c r="FC213" i="1"/>
  <c r="FC212" i="1"/>
  <c r="FC211" i="1"/>
  <c r="FC210" i="1"/>
  <c r="FC209" i="1"/>
  <c r="FC208" i="1"/>
  <c r="FC207" i="1"/>
  <c r="FC206" i="1"/>
  <c r="FC205" i="1"/>
  <c r="FC204" i="1"/>
  <c r="FC203" i="1"/>
  <c r="FC202" i="1"/>
  <c r="FC201" i="1"/>
  <c r="FC200" i="1"/>
  <c r="FC199" i="1"/>
  <c r="FC198" i="1"/>
  <c r="FC197" i="1"/>
  <c r="FC196" i="1"/>
  <c r="FC195" i="1"/>
  <c r="FC194" i="1"/>
  <c r="FC193" i="1"/>
  <c r="FC192" i="1"/>
  <c r="FC191" i="1"/>
  <c r="FC190" i="1"/>
  <c r="FC189" i="1"/>
  <c r="FC188" i="1"/>
  <c r="FC187" i="1"/>
  <c r="FC186" i="1"/>
  <c r="FC185" i="1"/>
  <c r="FC184" i="1"/>
  <c r="FC183" i="1"/>
  <c r="FC182" i="1"/>
  <c r="FC181" i="1"/>
  <c r="FC180" i="1"/>
  <c r="FC179" i="1"/>
  <c r="FC178" i="1"/>
  <c r="FC177" i="1"/>
  <c r="FC176" i="1"/>
  <c r="FC175" i="1"/>
  <c r="FC174" i="1"/>
  <c r="FC173" i="1"/>
  <c r="FC172" i="1"/>
  <c r="FC171" i="1"/>
  <c r="FC170" i="1"/>
  <c r="FC169" i="1"/>
  <c r="FC168" i="1"/>
  <c r="FC167" i="1"/>
  <c r="FC166" i="1"/>
  <c r="FC165" i="1"/>
  <c r="FC164" i="1"/>
  <c r="FC163" i="1"/>
  <c r="FC162" i="1"/>
  <c r="FC161" i="1"/>
  <c r="FC160" i="1"/>
  <c r="FC159" i="1"/>
  <c r="FC158" i="1"/>
  <c r="FC157" i="1"/>
  <c r="FC156" i="1"/>
  <c r="FC155" i="1"/>
  <c r="FC154" i="1"/>
  <c r="FC153" i="1"/>
  <c r="FC152" i="1"/>
  <c r="FC151" i="1"/>
  <c r="FC150" i="1"/>
  <c r="FC149" i="1"/>
  <c r="FC148" i="1"/>
  <c r="FC147" i="1"/>
  <c r="FC146" i="1"/>
  <c r="FC145" i="1"/>
  <c r="FC144" i="1"/>
  <c r="FC143" i="1"/>
  <c r="FC142" i="1"/>
  <c r="FC141" i="1"/>
  <c r="FC140" i="1"/>
  <c r="FC139" i="1"/>
  <c r="FC138" i="1"/>
  <c r="FC137" i="1"/>
  <c r="FC136" i="1"/>
  <c r="FC135" i="1"/>
  <c r="FC134" i="1"/>
  <c r="FC133" i="1"/>
  <c r="FC132" i="1"/>
  <c r="FC131" i="1"/>
  <c r="FC130" i="1"/>
  <c r="FC129" i="1"/>
  <c r="FC128" i="1"/>
  <c r="FC127" i="1"/>
  <c r="FC126" i="1"/>
  <c r="FC125" i="1"/>
  <c r="FC124" i="1"/>
  <c r="FC123" i="1"/>
  <c r="FC122" i="1"/>
  <c r="FC121" i="1"/>
  <c r="FC120" i="1"/>
  <c r="FC119" i="1"/>
  <c r="FC118" i="1"/>
  <c r="FC117" i="1"/>
  <c r="FC116" i="1"/>
  <c r="FC115" i="1"/>
  <c r="FC114" i="1"/>
  <c r="FC113" i="1"/>
  <c r="FC112" i="1"/>
  <c r="FC111" i="1"/>
  <c r="FC110" i="1"/>
  <c r="FC109" i="1"/>
  <c r="FC108" i="1"/>
  <c r="FC107" i="1"/>
  <c r="FC106" i="1"/>
  <c r="FC105" i="1"/>
  <c r="FC104" i="1"/>
  <c r="FC103" i="1"/>
  <c r="FC102" i="1"/>
  <c r="FC101" i="1"/>
  <c r="FC100" i="1"/>
  <c r="FC99" i="1"/>
  <c r="FC98" i="1"/>
  <c r="FC97" i="1"/>
  <c r="FC96" i="1"/>
  <c r="FC95" i="1"/>
  <c r="FC94" i="1"/>
  <c r="FC93" i="1"/>
  <c r="FC92" i="1"/>
  <c r="FC90" i="1"/>
  <c r="FC89" i="1"/>
  <c r="FC88" i="1"/>
  <c r="FC87" i="1"/>
  <c r="FC86" i="1"/>
  <c r="FC85" i="1"/>
  <c r="FC84" i="1"/>
  <c r="FC83" i="1"/>
  <c r="FC82" i="1"/>
  <c r="FC81" i="1"/>
  <c r="FC80" i="1"/>
  <c r="FC79" i="1"/>
  <c r="FC78" i="1"/>
  <c r="FC77" i="1"/>
  <c r="FC76" i="1"/>
  <c r="FC75" i="1"/>
  <c r="FC74" i="1"/>
  <c r="FC73" i="1"/>
  <c r="FC72" i="1"/>
  <c r="FC71" i="1"/>
  <c r="FC70" i="1"/>
  <c r="FC69" i="1"/>
  <c r="FC68" i="1"/>
  <c r="FC67" i="1"/>
  <c r="FC66" i="1"/>
  <c r="FC65" i="1"/>
  <c r="FC64" i="1"/>
  <c r="FC63" i="1"/>
  <c r="FC62" i="1"/>
  <c r="FC61" i="1"/>
  <c r="FC60" i="1"/>
  <c r="FC59" i="1"/>
  <c r="FC58" i="1"/>
  <c r="FC57" i="1"/>
  <c r="FC56" i="1"/>
  <c r="FC55" i="1"/>
  <c r="FC54" i="1"/>
  <c r="FC53" i="1"/>
  <c r="FC52" i="1"/>
  <c r="FC51" i="1"/>
  <c r="FC50" i="1"/>
  <c r="FC49" i="1"/>
  <c r="FC48" i="1"/>
  <c r="FC47" i="1"/>
  <c r="FC46" i="1"/>
  <c r="FC45" i="1"/>
  <c r="FC44" i="1"/>
  <c r="FC43" i="1"/>
  <c r="FC42" i="1"/>
  <c r="FC41" i="1"/>
  <c r="FC40" i="1"/>
  <c r="FC39" i="1"/>
  <c r="FC38" i="1"/>
  <c r="FC37" i="1"/>
  <c r="FC36" i="1"/>
  <c r="FC35" i="1"/>
  <c r="FC34" i="1"/>
  <c r="FC33" i="1"/>
  <c r="FC32" i="1"/>
  <c r="FC31" i="1"/>
  <c r="FC30" i="1"/>
  <c r="FC29" i="1"/>
  <c r="FC28" i="1"/>
  <c r="FC27" i="1"/>
  <c r="FC26" i="1"/>
  <c r="FC25" i="1"/>
  <c r="FC24" i="1"/>
  <c r="FC23" i="1"/>
  <c r="FC22" i="1"/>
  <c r="FC21" i="1"/>
  <c r="FC20" i="1"/>
  <c r="FC19" i="1"/>
  <c r="FC18" i="1"/>
  <c r="FC17" i="1"/>
  <c r="FC16" i="1"/>
  <c r="FC15" i="1"/>
  <c r="FC14" i="1"/>
  <c r="FC13" i="1"/>
  <c r="FC12" i="1"/>
  <c r="FC11" i="1"/>
  <c r="FC10" i="1"/>
  <c r="FC9" i="1"/>
  <c r="FC8" i="1"/>
  <c r="FC7" i="1"/>
  <c r="FC6" i="1"/>
  <c r="FC5" i="1"/>
  <c r="FC4" i="1"/>
  <c r="FC3" i="1"/>
  <c r="FC2" i="1"/>
  <c r="BR81" i="1"/>
  <c r="CE168" i="1" l="1"/>
  <c r="CM168" i="1" s="1"/>
  <c r="BS200" i="1"/>
  <c r="BR185" i="1" l="1"/>
  <c r="BR186" i="1"/>
  <c r="BR187" i="1"/>
  <c r="BR188" i="1"/>
  <c r="BR189" i="1"/>
  <c r="BR190" i="1"/>
  <c r="BR191" i="1"/>
  <c r="BJ71" i="1" l="1"/>
  <c r="BJ70" i="1"/>
  <c r="CH68" i="1" l="1"/>
  <c r="CH67" i="1"/>
  <c r="CH66" i="1"/>
  <c r="CH61" i="1"/>
  <c r="CH58" i="1"/>
  <c r="BZ69" i="1"/>
  <c r="BZ68" i="1"/>
  <c r="BZ67" i="1"/>
  <c r="BZ66" i="1"/>
  <c r="BZ64" i="1"/>
  <c r="BZ63" i="1"/>
  <c r="BZ62" i="1"/>
  <c r="BZ61" i="1"/>
  <c r="BZ58" i="1"/>
  <c r="BZ56" i="1"/>
  <c r="BZ55" i="1"/>
  <c r="BZ54" i="1"/>
  <c r="BR69" i="1"/>
  <c r="BR68" i="1"/>
  <c r="BR67" i="1"/>
  <c r="BR66" i="1"/>
  <c r="BR64" i="1"/>
  <c r="BR63" i="1"/>
  <c r="BR62" i="1"/>
  <c r="BR61" i="1"/>
  <c r="BR58" i="1"/>
  <c r="BR56" i="1"/>
  <c r="BR55" i="1"/>
  <c r="BR54" i="1"/>
  <c r="BJ65" i="1"/>
  <c r="BK69" i="1"/>
  <c r="BJ69" i="1"/>
  <c r="BK68" i="1"/>
  <c r="BJ68" i="1"/>
  <c r="BK67" i="1"/>
  <c r="BJ67" i="1"/>
  <c r="BK66" i="1"/>
  <c r="BJ66" i="1"/>
  <c r="BK64" i="1"/>
  <c r="BJ64" i="1"/>
  <c r="BK63" i="1"/>
  <c r="BJ63" i="1"/>
  <c r="BK62" i="1"/>
  <c r="BJ62" i="1"/>
  <c r="BK61" i="1"/>
  <c r="BJ61" i="1"/>
  <c r="BK58" i="1"/>
  <c r="BJ58" i="1"/>
  <c r="BK56" i="1"/>
  <c r="BS56" i="1" s="1"/>
  <c r="CA56" i="1" s="1"/>
  <c r="CI56" i="1" s="1"/>
  <c r="BJ56" i="1"/>
  <c r="BK55" i="1"/>
  <c r="BS55" i="1" s="1"/>
  <c r="CA55" i="1" s="1"/>
  <c r="CI55" i="1" s="1"/>
  <c r="BJ55" i="1"/>
  <c r="BK54" i="1"/>
  <c r="BS54" i="1" s="1"/>
  <c r="CA54" i="1" s="1"/>
  <c r="CI54" i="1" s="1"/>
  <c r="BJ54" i="1"/>
  <c r="BK23" i="1" l="1"/>
  <c r="BJ23" i="1"/>
  <c r="BK12" i="1"/>
  <c r="BJ12" i="1"/>
  <c r="BK9" i="1"/>
  <c r="BJ9" i="1"/>
  <c r="BK8" i="1"/>
  <c r="BJ8" i="1"/>
  <c r="BK6" i="1"/>
  <c r="BJ6" i="1"/>
  <c r="BK5" i="1"/>
  <c r="BJ5" i="1"/>
  <c r="BP4" i="1"/>
  <c r="BF27" i="1"/>
  <c r="BF26" i="1"/>
  <c r="BF25" i="1"/>
  <c r="BF24" i="1"/>
  <c r="BF23" i="1"/>
  <c r="BF22" i="1"/>
  <c r="BF21" i="1"/>
  <c r="BF20" i="1"/>
  <c r="BF19" i="1"/>
  <c r="BF18" i="1"/>
  <c r="BF17" i="1"/>
  <c r="BF16" i="1"/>
  <c r="BF15" i="1"/>
  <c r="BF14" i="1"/>
  <c r="BF13" i="1"/>
  <c r="BF12" i="1"/>
  <c r="BF11" i="1"/>
  <c r="BF10" i="1"/>
  <c r="BF9" i="1"/>
  <c r="BF8" i="1"/>
  <c r="BF7" i="1"/>
  <c r="BF6" i="1"/>
  <c r="BF5" i="1"/>
  <c r="BF4" i="1"/>
  <c r="BF3" i="1"/>
  <c r="BF2" i="1"/>
  <c r="FA215" i="1" l="1"/>
  <c r="FA203" i="1"/>
  <c r="FA181" i="1"/>
  <c r="FA180" i="1"/>
  <c r="FA167" i="1"/>
  <c r="FA163" i="1"/>
  <c r="FA162" i="1"/>
  <c r="FA157" i="1"/>
  <c r="FA154" i="1"/>
  <c r="FA127" i="1"/>
  <c r="FA122" i="1"/>
  <c r="FA121" i="1"/>
  <c r="FA116" i="1"/>
  <c r="FA113" i="1"/>
  <c r="FA112" i="1"/>
  <c r="FA102" i="1"/>
  <c r="FA101" i="1"/>
  <c r="FA99" i="1"/>
  <c r="FA81" i="1"/>
  <c r="FA80" i="1"/>
  <c r="FA65" i="1"/>
  <c r="FA64" i="1"/>
  <c r="FA63" i="1"/>
  <c r="FA62" i="1"/>
  <c r="FA52" i="1"/>
  <c r="FA46" i="1"/>
  <c r="FA29" i="1"/>
  <c r="FA28" i="1"/>
  <c r="FA27" i="1"/>
  <c r="FA24" i="1"/>
  <c r="FA20" i="1"/>
  <c r="FA19" i="1"/>
  <c r="FA15" i="1"/>
  <c r="FA14" i="1"/>
  <c r="FA212" i="1"/>
  <c r="FA201" i="1"/>
  <c r="FA200" i="1"/>
  <c r="FA199" i="1"/>
  <c r="FA196" i="1"/>
  <c r="FA193" i="1"/>
  <c r="FA192" i="1"/>
  <c r="FA191" i="1"/>
  <c r="FA184" i="1"/>
  <c r="FA183" i="1"/>
  <c r="FA175" i="1"/>
  <c r="FA165" i="1"/>
  <c r="FA160" i="1"/>
  <c r="FA156" i="1"/>
  <c r="FA155" i="1"/>
  <c r="FA151" i="1"/>
  <c r="FA150" i="1"/>
  <c r="FA149" i="1"/>
  <c r="FA148" i="1"/>
  <c r="FA144" i="1"/>
  <c r="FA142" i="1"/>
  <c r="FA141" i="1"/>
  <c r="FA140" i="1"/>
  <c r="FA74" i="1"/>
  <c r="FA73" i="1"/>
  <c r="FA120" i="1"/>
  <c r="FA119" i="1"/>
  <c r="FA118" i="1"/>
  <c r="FA115" i="1"/>
  <c r="FA114" i="1"/>
  <c r="FA111" i="1"/>
  <c r="FA110" i="1"/>
  <c r="FA108" i="1"/>
  <c r="FA107" i="1"/>
  <c r="FA106" i="1"/>
  <c r="FA104" i="1"/>
  <c r="FA103" i="1"/>
  <c r="FA98" i="1"/>
  <c r="FA207" i="1"/>
  <c r="FA187" i="1"/>
  <c r="FA186" i="1"/>
  <c r="FA185" i="1"/>
  <c r="FA164" i="1"/>
  <c r="FA153" i="1"/>
  <c r="FA126" i="1"/>
  <c r="FA89" i="1"/>
  <c r="FA83" i="1"/>
  <c r="FA82" i="1"/>
  <c r="FA78" i="1"/>
  <c r="FA57" i="1"/>
  <c r="FA51" i="1"/>
  <c r="FA43" i="1"/>
  <c r="FA42" i="1"/>
  <c r="FA40" i="1"/>
  <c r="FA39" i="1"/>
  <c r="FA38" i="1"/>
  <c r="FA37" i="1"/>
  <c r="FA26" i="1"/>
  <c r="FA21" i="1"/>
  <c r="FA18" i="1"/>
  <c r="FA17" i="1"/>
  <c r="FA16" i="1"/>
  <c r="FA9" i="1"/>
  <c r="FA8" i="1"/>
  <c r="FA7" i="1"/>
  <c r="FA6" i="1"/>
  <c r="FA5" i="1"/>
  <c r="FA4" i="1"/>
  <c r="FA3" i="1"/>
  <c r="FA2" i="1"/>
  <c r="FA210" i="1"/>
  <c r="FA159" i="1"/>
  <c r="FA50" i="1"/>
  <c r="ET48" i="1"/>
  <c r="ET45" i="1"/>
  <c r="ET44" i="1"/>
  <c r="EJ48" i="1"/>
  <c r="EJ45" i="1"/>
  <c r="EJ44" i="1"/>
  <c r="EB48" i="1"/>
  <c r="EB45" i="1"/>
  <c r="EB44" i="1"/>
  <c r="DT48" i="1"/>
  <c r="DT45" i="1"/>
  <c r="DT44" i="1"/>
  <c r="DL48" i="1"/>
  <c r="DL45" i="1"/>
  <c r="DD48" i="1"/>
  <c r="DD45" i="1"/>
  <c r="CV48" i="1"/>
  <c r="CV45" i="1"/>
  <c r="CN45" i="1"/>
  <c r="CF48" i="1"/>
  <c r="CN48" i="1" s="1"/>
  <c r="CF45" i="1"/>
  <c r="DL44" i="1"/>
  <c r="DD44" i="1"/>
  <c r="CV44" i="1"/>
  <c r="CN44" i="1"/>
  <c r="CF44" i="1"/>
  <c r="BX45" i="1"/>
  <c r="BX44" i="1"/>
  <c r="BO48" i="1"/>
  <c r="BR48" i="1" s="1"/>
  <c r="BP45" i="1"/>
  <c r="BO45" i="1"/>
  <c r="BR45" i="1" s="1"/>
  <c r="BO44" i="1"/>
  <c r="BR44" i="1" s="1"/>
  <c r="BP44" i="1"/>
  <c r="BJ48" i="1"/>
  <c r="BH48" i="1"/>
  <c r="BK48" i="1" s="1"/>
  <c r="BK45" i="1"/>
  <c r="BJ45" i="1"/>
  <c r="BH45" i="1"/>
  <c r="BH44" i="1"/>
  <c r="BK44" i="1"/>
  <c r="BS44" i="1" s="1"/>
  <c r="CA44" i="1" s="1"/>
  <c r="CI44" i="1" s="1"/>
  <c r="CQ44" i="1" s="1"/>
  <c r="CY44" i="1" s="1"/>
  <c r="DG44" i="1" s="1"/>
  <c r="DO44" i="1" s="1"/>
  <c r="DW44" i="1" s="1"/>
  <c r="EE44" i="1" s="1"/>
  <c r="EM44" i="1" s="1"/>
  <c r="EU44" i="1" s="1"/>
  <c r="BJ44" i="1"/>
  <c r="FA48" i="1"/>
  <c r="FA45" i="1"/>
  <c r="FA44" i="1"/>
  <c r="BK210" i="1"/>
  <c r="BJ210" i="1"/>
  <c r="BK205" i="1"/>
  <c r="BS205" i="1" s="1"/>
  <c r="BJ205" i="1"/>
  <c r="BK204" i="1"/>
  <c r="BJ204" i="1"/>
  <c r="BK201" i="1"/>
  <c r="BS201" i="1" s="1"/>
  <c r="CA201" i="1" s="1"/>
  <c r="CI201" i="1" s="1"/>
  <c r="CQ201" i="1" s="1"/>
  <c r="CY201" i="1" s="1"/>
  <c r="DG201" i="1" s="1"/>
  <c r="DO201" i="1" s="1"/>
  <c r="DW201" i="1" s="1"/>
  <c r="EE201" i="1" s="1"/>
  <c r="EM201" i="1" s="1"/>
  <c r="EU201" i="1" s="1"/>
  <c r="BJ201" i="1"/>
  <c r="BK197" i="1"/>
  <c r="BJ197" i="1"/>
  <c r="BK194" i="1"/>
  <c r="BS194" i="1" s="1"/>
  <c r="CA194" i="1" s="1"/>
  <c r="BJ194" i="1"/>
  <c r="BK193" i="1"/>
  <c r="BS193" i="1" s="1"/>
  <c r="CA193" i="1" s="1"/>
  <c r="CI193" i="1" s="1"/>
  <c r="CQ193" i="1" s="1"/>
  <c r="CY193" i="1" s="1"/>
  <c r="DG193" i="1" s="1"/>
  <c r="DO193" i="1" s="1"/>
  <c r="DW193" i="1" s="1"/>
  <c r="EE193" i="1" s="1"/>
  <c r="EM193" i="1" s="1"/>
  <c r="EU193" i="1" s="1"/>
  <c r="BJ193" i="1"/>
  <c r="BK191" i="1"/>
  <c r="BS191" i="1" s="1"/>
  <c r="CA191" i="1" s="1"/>
  <c r="CI191" i="1" s="1"/>
  <c r="CQ191" i="1" s="1"/>
  <c r="CY191" i="1" s="1"/>
  <c r="DG191" i="1" s="1"/>
  <c r="DO191" i="1" s="1"/>
  <c r="DW191" i="1" s="1"/>
  <c r="EE191" i="1" s="1"/>
  <c r="EM191" i="1" s="1"/>
  <c r="EU191" i="1" s="1"/>
  <c r="BJ191" i="1"/>
  <c r="BK190" i="1"/>
  <c r="BJ190" i="1"/>
  <c r="BK189" i="1"/>
  <c r="BS189" i="1" s="1"/>
  <c r="CA189" i="1" s="1"/>
  <c r="BJ189" i="1"/>
  <c r="BK188" i="1"/>
  <c r="BJ188" i="1"/>
  <c r="BK182" i="1"/>
  <c r="BS182" i="1" s="1"/>
  <c r="CA182" i="1" s="1"/>
  <c r="BJ182" i="1"/>
  <c r="BK167" i="1"/>
  <c r="BJ167" i="1"/>
  <c r="BK166" i="1"/>
  <c r="BJ166" i="1"/>
  <c r="BK165" i="1"/>
  <c r="BJ165" i="1"/>
  <c r="BK160" i="1"/>
  <c r="BJ160" i="1"/>
  <c r="BK159" i="1"/>
  <c r="BJ159" i="1"/>
  <c r="BK145" i="1"/>
  <c r="BJ145" i="1"/>
  <c r="BK144" i="1"/>
  <c r="BJ144" i="1"/>
  <c r="BK143" i="1"/>
  <c r="BJ143" i="1"/>
  <c r="BK142" i="1"/>
  <c r="BJ142" i="1"/>
  <c r="BK141" i="1"/>
  <c r="BJ141" i="1"/>
  <c r="BK140" i="1"/>
  <c r="BJ140" i="1"/>
  <c r="BK137" i="1"/>
  <c r="BJ137" i="1"/>
  <c r="BK136" i="1"/>
  <c r="BJ136" i="1"/>
  <c r="BK135" i="1"/>
  <c r="BJ135" i="1"/>
  <c r="BK133" i="1"/>
  <c r="BJ133" i="1"/>
  <c r="BK130" i="1"/>
  <c r="BJ130" i="1"/>
  <c r="BK129" i="1"/>
  <c r="BJ129" i="1"/>
  <c r="BK128" i="1"/>
  <c r="BJ128" i="1"/>
  <c r="BK122" i="1"/>
  <c r="BJ122" i="1"/>
  <c r="BK121" i="1"/>
  <c r="BJ121" i="1"/>
  <c r="BK105" i="1"/>
  <c r="BJ105" i="1"/>
  <c r="BK90" i="1"/>
  <c r="BJ90" i="1"/>
  <c r="BK86" i="1"/>
  <c r="BJ86" i="1"/>
  <c r="BK79" i="1"/>
  <c r="BJ79" i="1"/>
  <c r="BK76" i="1"/>
  <c r="BJ76" i="1"/>
  <c r="BK74" i="1"/>
  <c r="BS74" i="1" s="1"/>
  <c r="CA74" i="1" s="1"/>
  <c r="BJ74" i="1"/>
  <c r="BK73" i="1"/>
  <c r="BS73" i="1" s="1"/>
  <c r="CA73" i="1" s="1"/>
  <c r="BJ73" i="1"/>
  <c r="BK72" i="1"/>
  <c r="BJ72" i="1"/>
  <c r="BK50" i="1"/>
  <c r="BS50" i="1" s="1"/>
  <c r="BJ50" i="1"/>
  <c r="BK49" i="1"/>
  <c r="BJ49" i="1"/>
  <c r="BK21" i="1"/>
  <c r="BJ21" i="1"/>
  <c r="BP145" i="1"/>
  <c r="BS145" i="1" s="1"/>
  <c r="CA145" i="1" s="1"/>
  <c r="BP143" i="1"/>
  <c r="BS143" i="1" s="1"/>
  <c r="CA143" i="1" s="1"/>
  <c r="BP137" i="1"/>
  <c r="BS137" i="1" s="1"/>
  <c r="CA137" i="1" s="1"/>
  <c r="BP136" i="1"/>
  <c r="BS136" i="1" s="1"/>
  <c r="CA136" i="1" s="1"/>
  <c r="BP135" i="1"/>
  <c r="BS135" i="1" s="1"/>
  <c r="CA135" i="1" s="1"/>
  <c r="BP133" i="1"/>
  <c r="BS133" i="1" s="1"/>
  <c r="CA133" i="1" s="1"/>
  <c r="BP130" i="1"/>
  <c r="BS130" i="1" s="1"/>
  <c r="CA130" i="1" s="1"/>
  <c r="BP129" i="1"/>
  <c r="BS129" i="1" s="1"/>
  <c r="CA129" i="1" s="1"/>
  <c r="BP128" i="1"/>
  <c r="BS128" i="1" s="1"/>
  <c r="CA128" i="1" s="1"/>
  <c r="BP122" i="1"/>
  <c r="BS122" i="1" s="1"/>
  <c r="BP121" i="1"/>
  <c r="BX121" i="1" s="1"/>
  <c r="CF121" i="1" s="1"/>
  <c r="CN121" i="1" s="1"/>
  <c r="BP105" i="1"/>
  <c r="BS105" i="1" s="1"/>
  <c r="BP90" i="1"/>
  <c r="BP86" i="1"/>
  <c r="BP79" i="1"/>
  <c r="BP76" i="1"/>
  <c r="BP72" i="1"/>
  <c r="BP49" i="1"/>
  <c r="BP21" i="1"/>
  <c r="BX21" i="1" s="1"/>
  <c r="CF21" i="1" s="1"/>
  <c r="BP7" i="1"/>
  <c r="BX7" i="1" s="1"/>
  <c r="CF7" i="1" s="1"/>
  <c r="CN7" i="1" s="1"/>
  <c r="BS210" i="1"/>
  <c r="BR210" i="1"/>
  <c r="BR205" i="1"/>
  <c r="BS204" i="1"/>
  <c r="BR204" i="1"/>
  <c r="BR201" i="1"/>
  <c r="BS197" i="1"/>
  <c r="CA197" i="1" s="1"/>
  <c r="BR197" i="1"/>
  <c r="BR194" i="1"/>
  <c r="BR193" i="1"/>
  <c r="BS190" i="1"/>
  <c r="CA190" i="1" s="1"/>
  <c r="BS188" i="1"/>
  <c r="CA188" i="1" s="1"/>
  <c r="BR182" i="1"/>
  <c r="BS167" i="1"/>
  <c r="BR167" i="1"/>
  <c r="BS166" i="1"/>
  <c r="CA166" i="1" s="1"/>
  <c r="BR166" i="1"/>
  <c r="BS165" i="1"/>
  <c r="CA165" i="1" s="1"/>
  <c r="CI165" i="1" s="1"/>
  <c r="CQ165" i="1" s="1"/>
  <c r="CY165" i="1" s="1"/>
  <c r="DG165" i="1" s="1"/>
  <c r="DO165" i="1" s="1"/>
  <c r="DW165" i="1" s="1"/>
  <c r="EE165" i="1" s="1"/>
  <c r="EM165" i="1" s="1"/>
  <c r="EU165" i="1" s="1"/>
  <c r="BR165" i="1"/>
  <c r="BS160" i="1"/>
  <c r="CA160" i="1" s="1"/>
  <c r="CI160" i="1" s="1"/>
  <c r="CQ160" i="1" s="1"/>
  <c r="CY160" i="1" s="1"/>
  <c r="DG160" i="1" s="1"/>
  <c r="DO160" i="1" s="1"/>
  <c r="DW160" i="1" s="1"/>
  <c r="EE160" i="1" s="1"/>
  <c r="EM160" i="1" s="1"/>
  <c r="EU160" i="1" s="1"/>
  <c r="BR160" i="1"/>
  <c r="BS159" i="1"/>
  <c r="BR159" i="1"/>
  <c r="BR145" i="1"/>
  <c r="BS144" i="1"/>
  <c r="CA144" i="1" s="1"/>
  <c r="CI144" i="1" s="1"/>
  <c r="CQ144" i="1" s="1"/>
  <c r="CY144" i="1" s="1"/>
  <c r="DG144" i="1" s="1"/>
  <c r="DO144" i="1" s="1"/>
  <c r="DW144" i="1" s="1"/>
  <c r="EE144" i="1" s="1"/>
  <c r="EM144" i="1" s="1"/>
  <c r="EU144" i="1" s="1"/>
  <c r="BR144" i="1"/>
  <c r="BR143" i="1"/>
  <c r="BS142" i="1"/>
  <c r="CA142" i="1" s="1"/>
  <c r="CI142" i="1" s="1"/>
  <c r="CQ142" i="1" s="1"/>
  <c r="CY142" i="1" s="1"/>
  <c r="DG142" i="1" s="1"/>
  <c r="DO142" i="1" s="1"/>
  <c r="DW142" i="1" s="1"/>
  <c r="EE142" i="1" s="1"/>
  <c r="EM142" i="1" s="1"/>
  <c r="EU142" i="1" s="1"/>
  <c r="BR142" i="1"/>
  <c r="BS141" i="1"/>
  <c r="CA141" i="1" s="1"/>
  <c r="CI141" i="1" s="1"/>
  <c r="CQ141" i="1" s="1"/>
  <c r="CY141" i="1" s="1"/>
  <c r="DG141" i="1" s="1"/>
  <c r="DO141" i="1" s="1"/>
  <c r="DW141" i="1" s="1"/>
  <c r="EE141" i="1" s="1"/>
  <c r="EM141" i="1" s="1"/>
  <c r="EU141" i="1" s="1"/>
  <c r="BR141" i="1"/>
  <c r="BS140" i="1"/>
  <c r="CA140" i="1" s="1"/>
  <c r="CI140" i="1" s="1"/>
  <c r="CQ140" i="1" s="1"/>
  <c r="CY140" i="1" s="1"/>
  <c r="DG140" i="1" s="1"/>
  <c r="DO140" i="1" s="1"/>
  <c r="DW140" i="1" s="1"/>
  <c r="EE140" i="1" s="1"/>
  <c r="EM140" i="1" s="1"/>
  <c r="EU140" i="1" s="1"/>
  <c r="BR140" i="1"/>
  <c r="BR137" i="1"/>
  <c r="BR136" i="1"/>
  <c r="BR135" i="1"/>
  <c r="BR133" i="1"/>
  <c r="BR130" i="1"/>
  <c r="BR129" i="1"/>
  <c r="BR128" i="1"/>
  <c r="BR122" i="1"/>
  <c r="BR121" i="1"/>
  <c r="BR105" i="1"/>
  <c r="BR90" i="1"/>
  <c r="BR86" i="1"/>
  <c r="BR79" i="1"/>
  <c r="BR76" i="1"/>
  <c r="BR74" i="1"/>
  <c r="BR73" i="1"/>
  <c r="BR72" i="1"/>
  <c r="BR50" i="1"/>
  <c r="BR49" i="1"/>
  <c r="BR21" i="1"/>
  <c r="BX210" i="1"/>
  <c r="BX167" i="1"/>
  <c r="CF167" i="1" s="1"/>
  <c r="CN167" i="1" s="1"/>
  <c r="BX159" i="1"/>
  <c r="BX50" i="1"/>
  <c r="CA50" i="1" s="1"/>
  <c r="CI50" i="1" s="1"/>
  <c r="CF205" i="1"/>
  <c r="CN205" i="1" s="1"/>
  <c r="CF204" i="1"/>
  <c r="CF197" i="1"/>
  <c r="CN197" i="1" s="1"/>
  <c r="CF194" i="1"/>
  <c r="CN194" i="1" s="1"/>
  <c r="CF190" i="1"/>
  <c r="CN190" i="1" s="1"/>
  <c r="CF189" i="1"/>
  <c r="CN189" i="1" s="1"/>
  <c r="CF188" i="1"/>
  <c r="CN188" i="1" s="1"/>
  <c r="CF182" i="1"/>
  <c r="CN182" i="1" s="1"/>
  <c r="CF166" i="1"/>
  <c r="CN166" i="1" s="1"/>
  <c r="CF145" i="1"/>
  <c r="CN145" i="1" s="1"/>
  <c r="CF143" i="1"/>
  <c r="CN143" i="1" s="1"/>
  <c r="CF137" i="1"/>
  <c r="CN137" i="1" s="1"/>
  <c r="CF136" i="1"/>
  <c r="CN136" i="1" s="1"/>
  <c r="CF135" i="1"/>
  <c r="CN135" i="1" s="1"/>
  <c r="CF133" i="1"/>
  <c r="CN133" i="1" s="1"/>
  <c r="CF130" i="1"/>
  <c r="CN130" i="1" s="1"/>
  <c r="CF129" i="1"/>
  <c r="CN129" i="1" s="1"/>
  <c r="CF128" i="1"/>
  <c r="CN128" i="1" s="1"/>
  <c r="CF90" i="1"/>
  <c r="CN90" i="1" s="1"/>
  <c r="CF86" i="1"/>
  <c r="CN86" i="1" s="1"/>
  <c r="CF79" i="1"/>
  <c r="CF76" i="1"/>
  <c r="CF72" i="1"/>
  <c r="CF49" i="1"/>
  <c r="BZ201" i="1"/>
  <c r="BZ197" i="1"/>
  <c r="BZ194" i="1"/>
  <c r="BZ193" i="1"/>
  <c r="BZ191" i="1"/>
  <c r="BZ190" i="1"/>
  <c r="BZ189" i="1"/>
  <c r="BZ188" i="1"/>
  <c r="BZ182" i="1"/>
  <c r="BZ167" i="1"/>
  <c r="BZ166" i="1"/>
  <c r="BZ165" i="1"/>
  <c r="BZ160" i="1"/>
  <c r="BZ159" i="1"/>
  <c r="BZ145" i="1"/>
  <c r="BZ144" i="1"/>
  <c r="BZ143" i="1"/>
  <c r="BZ142" i="1"/>
  <c r="BZ141" i="1"/>
  <c r="BZ140" i="1"/>
  <c r="BZ137" i="1"/>
  <c r="BZ136" i="1"/>
  <c r="BZ135" i="1"/>
  <c r="BZ133" i="1"/>
  <c r="BZ130" i="1"/>
  <c r="BZ129" i="1"/>
  <c r="BZ128" i="1"/>
  <c r="BZ122" i="1"/>
  <c r="BZ121" i="1"/>
  <c r="BZ105" i="1"/>
  <c r="BZ90" i="1"/>
  <c r="BZ86" i="1"/>
  <c r="BZ79" i="1"/>
  <c r="BZ76" i="1"/>
  <c r="BZ74" i="1"/>
  <c r="BZ73" i="1"/>
  <c r="BZ72" i="1"/>
  <c r="BZ50" i="1"/>
  <c r="BZ49" i="1"/>
  <c r="BZ21" i="1"/>
  <c r="BZ7" i="1"/>
  <c r="CH210" i="1"/>
  <c r="CH205" i="1"/>
  <c r="CH204" i="1"/>
  <c r="CH201" i="1"/>
  <c r="CH197" i="1"/>
  <c r="CH194" i="1"/>
  <c r="CH193" i="1"/>
  <c r="CH191" i="1"/>
  <c r="CH190" i="1"/>
  <c r="CH189" i="1"/>
  <c r="CH188" i="1"/>
  <c r="CH182" i="1"/>
  <c r="CH167" i="1"/>
  <c r="CH166" i="1"/>
  <c r="CH165" i="1"/>
  <c r="CH160" i="1"/>
  <c r="CH159" i="1"/>
  <c r="CH145" i="1"/>
  <c r="CH144" i="1"/>
  <c r="CH143" i="1"/>
  <c r="CH142" i="1"/>
  <c r="CH141" i="1"/>
  <c r="CH140" i="1"/>
  <c r="CH137" i="1"/>
  <c r="CH136" i="1"/>
  <c r="CH135" i="1"/>
  <c r="CH133" i="1"/>
  <c r="CH130" i="1"/>
  <c r="CH129" i="1"/>
  <c r="CH128" i="1"/>
  <c r="CH122" i="1"/>
  <c r="CH121" i="1"/>
  <c r="CH105" i="1"/>
  <c r="CH90" i="1"/>
  <c r="CH86" i="1"/>
  <c r="CH79" i="1"/>
  <c r="CH76" i="1"/>
  <c r="CH74" i="1"/>
  <c r="CH73" i="1"/>
  <c r="CH72" i="1"/>
  <c r="CH50" i="1"/>
  <c r="CH49" i="1"/>
  <c r="CH21" i="1"/>
  <c r="CH7" i="1"/>
  <c r="CP205" i="1"/>
  <c r="CP204" i="1"/>
  <c r="CP201" i="1"/>
  <c r="CP197" i="1"/>
  <c r="CP194" i="1"/>
  <c r="CP193" i="1"/>
  <c r="CP191" i="1"/>
  <c r="CP190" i="1"/>
  <c r="CP189" i="1"/>
  <c r="CP188" i="1"/>
  <c r="CP182" i="1"/>
  <c r="CP167" i="1"/>
  <c r="CP166" i="1"/>
  <c r="CP165" i="1"/>
  <c r="CP160" i="1"/>
  <c r="CP159" i="1"/>
  <c r="CP145" i="1"/>
  <c r="CP144" i="1"/>
  <c r="CP143" i="1"/>
  <c r="CP142" i="1"/>
  <c r="CP141" i="1"/>
  <c r="CP140" i="1"/>
  <c r="CP137" i="1"/>
  <c r="CP136" i="1"/>
  <c r="CP135" i="1"/>
  <c r="CP133" i="1"/>
  <c r="CP130" i="1"/>
  <c r="CP129" i="1"/>
  <c r="CP128" i="1"/>
  <c r="CP122" i="1"/>
  <c r="CP121" i="1"/>
  <c r="CP105" i="1"/>
  <c r="CP90" i="1"/>
  <c r="CP86" i="1"/>
  <c r="CP79" i="1"/>
  <c r="CP76" i="1"/>
  <c r="CP74" i="1"/>
  <c r="CP73" i="1"/>
  <c r="CP72" i="1"/>
  <c r="CP50" i="1"/>
  <c r="CP49" i="1"/>
  <c r="CP21" i="1"/>
  <c r="CP7" i="1"/>
  <c r="CN210" i="1"/>
  <c r="CN204" i="1"/>
  <c r="CN159" i="1"/>
  <c r="CN79" i="1"/>
  <c r="CN76" i="1"/>
  <c r="CN72" i="1"/>
  <c r="CN50" i="1"/>
  <c r="CN49" i="1"/>
  <c r="CN21" i="1"/>
  <c r="CV105" i="1"/>
  <c r="CV21" i="1"/>
  <c r="CV7" i="1"/>
  <c r="CX210" i="1"/>
  <c r="CX205" i="1"/>
  <c r="CX204" i="1"/>
  <c r="CX201" i="1"/>
  <c r="CX197" i="1"/>
  <c r="CX194" i="1"/>
  <c r="CX193" i="1"/>
  <c r="CX191" i="1"/>
  <c r="CX190" i="1"/>
  <c r="CX189" i="1"/>
  <c r="CX188" i="1"/>
  <c r="CX182" i="1"/>
  <c r="CX167" i="1"/>
  <c r="CX166" i="1"/>
  <c r="CX165" i="1"/>
  <c r="CX160" i="1"/>
  <c r="CX159" i="1"/>
  <c r="CX145" i="1"/>
  <c r="CX144" i="1"/>
  <c r="CX143" i="1"/>
  <c r="CX142" i="1"/>
  <c r="CX141" i="1"/>
  <c r="CX140" i="1"/>
  <c r="CX137" i="1"/>
  <c r="CX136" i="1"/>
  <c r="CX135" i="1"/>
  <c r="CX133" i="1"/>
  <c r="CX130" i="1"/>
  <c r="CX129" i="1"/>
  <c r="CX128" i="1"/>
  <c r="CX122" i="1"/>
  <c r="CX121" i="1"/>
  <c r="CX105" i="1"/>
  <c r="CX90" i="1"/>
  <c r="CX86" i="1"/>
  <c r="CX79" i="1"/>
  <c r="CX76" i="1"/>
  <c r="CX74" i="1"/>
  <c r="CX73" i="1"/>
  <c r="CX72" i="1"/>
  <c r="CX50" i="1"/>
  <c r="CX49" i="1"/>
  <c r="CX21" i="1"/>
  <c r="DD210" i="1"/>
  <c r="DD205" i="1"/>
  <c r="DD204" i="1"/>
  <c r="DD197" i="1"/>
  <c r="DD194" i="1"/>
  <c r="DD190" i="1"/>
  <c r="DD189" i="1"/>
  <c r="DD188" i="1"/>
  <c r="DD182" i="1"/>
  <c r="DD167" i="1"/>
  <c r="DD166" i="1"/>
  <c r="DD159" i="1"/>
  <c r="DD145" i="1"/>
  <c r="DD143" i="1"/>
  <c r="DD137" i="1"/>
  <c r="DD136" i="1"/>
  <c r="DD135" i="1"/>
  <c r="DD133" i="1"/>
  <c r="DD130" i="1"/>
  <c r="DD129" i="1"/>
  <c r="DD128" i="1"/>
  <c r="DD122" i="1"/>
  <c r="DD121" i="1"/>
  <c r="DD105" i="1"/>
  <c r="DD90" i="1"/>
  <c r="DD86" i="1"/>
  <c r="DD79" i="1"/>
  <c r="DD76" i="1"/>
  <c r="DD72" i="1"/>
  <c r="DD50" i="1"/>
  <c r="DD49" i="1"/>
  <c r="DD21" i="1"/>
  <c r="DD7" i="1"/>
  <c r="DF205" i="1"/>
  <c r="DF204" i="1"/>
  <c r="DF201" i="1"/>
  <c r="DF197" i="1"/>
  <c r="DF194" i="1"/>
  <c r="DF193" i="1"/>
  <c r="DF191" i="1"/>
  <c r="DF190" i="1"/>
  <c r="DF189" i="1"/>
  <c r="DF188" i="1"/>
  <c r="DF182" i="1"/>
  <c r="DF167" i="1"/>
  <c r="DF166" i="1"/>
  <c r="DF165" i="1"/>
  <c r="DF160" i="1"/>
  <c r="DF159" i="1"/>
  <c r="DF145" i="1"/>
  <c r="DF144" i="1"/>
  <c r="DF143" i="1"/>
  <c r="DF142" i="1"/>
  <c r="DF141" i="1"/>
  <c r="DF140" i="1"/>
  <c r="DF137" i="1"/>
  <c r="DF136" i="1"/>
  <c r="DF135" i="1"/>
  <c r="DF133" i="1"/>
  <c r="DF130" i="1"/>
  <c r="DF129" i="1"/>
  <c r="DF128" i="1"/>
  <c r="DF122" i="1"/>
  <c r="DF121" i="1"/>
  <c r="DF105" i="1"/>
  <c r="DF90" i="1"/>
  <c r="DF86" i="1"/>
  <c r="DF79" i="1"/>
  <c r="DF76" i="1"/>
  <c r="DF74" i="1"/>
  <c r="DF73" i="1"/>
  <c r="DF72" i="1"/>
  <c r="DF50" i="1"/>
  <c r="DF49" i="1"/>
  <c r="DF21" i="1"/>
  <c r="DL205" i="1"/>
  <c r="DL204" i="1"/>
  <c r="DL197" i="1"/>
  <c r="DL194" i="1"/>
  <c r="DL190" i="1"/>
  <c r="DL189" i="1"/>
  <c r="DL188" i="1"/>
  <c r="DL182" i="1"/>
  <c r="DL167" i="1"/>
  <c r="DL166" i="1"/>
  <c r="DL145" i="1"/>
  <c r="DL143" i="1"/>
  <c r="DL137" i="1"/>
  <c r="DL136" i="1"/>
  <c r="DL135" i="1"/>
  <c r="DL133" i="1"/>
  <c r="DL130" i="1"/>
  <c r="DL129" i="1"/>
  <c r="DL128" i="1"/>
  <c r="DL122" i="1"/>
  <c r="DL121" i="1"/>
  <c r="DL105" i="1"/>
  <c r="DL90" i="1"/>
  <c r="DL86" i="1"/>
  <c r="DL79" i="1"/>
  <c r="DL76" i="1"/>
  <c r="DL72" i="1"/>
  <c r="DL49" i="1"/>
  <c r="DL21" i="1"/>
  <c r="DL7" i="1"/>
  <c r="DN210" i="1"/>
  <c r="DN205" i="1"/>
  <c r="DN204" i="1"/>
  <c r="DN201" i="1"/>
  <c r="DN197" i="1"/>
  <c r="DN194" i="1"/>
  <c r="DN193" i="1"/>
  <c r="DN191" i="1"/>
  <c r="DN190" i="1"/>
  <c r="DN189" i="1"/>
  <c r="DN188" i="1"/>
  <c r="DN182" i="1"/>
  <c r="DN167" i="1"/>
  <c r="DN166" i="1"/>
  <c r="DN165" i="1"/>
  <c r="DN160" i="1"/>
  <c r="DN159" i="1"/>
  <c r="DN145" i="1"/>
  <c r="DN144" i="1"/>
  <c r="DN143" i="1"/>
  <c r="DN142" i="1"/>
  <c r="DN141" i="1"/>
  <c r="DN140" i="1"/>
  <c r="DN137" i="1"/>
  <c r="DN136" i="1"/>
  <c r="DN135" i="1"/>
  <c r="DN133" i="1"/>
  <c r="DN130" i="1"/>
  <c r="DN129" i="1"/>
  <c r="DN128" i="1"/>
  <c r="DN122" i="1"/>
  <c r="DN121" i="1"/>
  <c r="DN105" i="1"/>
  <c r="DN90" i="1"/>
  <c r="DN86" i="1"/>
  <c r="DN79" i="1"/>
  <c r="DN76" i="1"/>
  <c r="DN74" i="1"/>
  <c r="DN73" i="1"/>
  <c r="DN72" i="1"/>
  <c r="DN50" i="1"/>
  <c r="DN49" i="1"/>
  <c r="DN21" i="1"/>
  <c r="DT210" i="1"/>
  <c r="DT167" i="1"/>
  <c r="DT159" i="1"/>
  <c r="DT122" i="1"/>
  <c r="DT121" i="1"/>
  <c r="DT105" i="1"/>
  <c r="DT50" i="1"/>
  <c r="DT21" i="1"/>
  <c r="DT7" i="1"/>
  <c r="DV205" i="1"/>
  <c r="DV204" i="1"/>
  <c r="DV201" i="1"/>
  <c r="DV197" i="1"/>
  <c r="DV194" i="1"/>
  <c r="DV193" i="1"/>
  <c r="DV191" i="1"/>
  <c r="DV190" i="1"/>
  <c r="DV189" i="1"/>
  <c r="DV188" i="1"/>
  <c r="DV182" i="1"/>
  <c r="DV167" i="1"/>
  <c r="DV166" i="1"/>
  <c r="DV165" i="1"/>
  <c r="DV160" i="1"/>
  <c r="DV159" i="1"/>
  <c r="DV145" i="1"/>
  <c r="DV144" i="1"/>
  <c r="DV143" i="1"/>
  <c r="DV142" i="1"/>
  <c r="DV141" i="1"/>
  <c r="DV140" i="1"/>
  <c r="DV137" i="1"/>
  <c r="DV136" i="1"/>
  <c r="DV135" i="1"/>
  <c r="DV133" i="1"/>
  <c r="DV130" i="1"/>
  <c r="DV129" i="1"/>
  <c r="DV128" i="1"/>
  <c r="DV122" i="1"/>
  <c r="DV121" i="1"/>
  <c r="DV105" i="1"/>
  <c r="DV90" i="1"/>
  <c r="DV86" i="1"/>
  <c r="DV79" i="1"/>
  <c r="DV76" i="1"/>
  <c r="DV74" i="1"/>
  <c r="DV73" i="1"/>
  <c r="DV72" i="1"/>
  <c r="DV50" i="1"/>
  <c r="DV49" i="1"/>
  <c r="DV21" i="1"/>
  <c r="EB205" i="1"/>
  <c r="EB204" i="1"/>
  <c r="EB197" i="1"/>
  <c r="EB194" i="1"/>
  <c r="EB190" i="1"/>
  <c r="EB189" i="1"/>
  <c r="EB188" i="1"/>
  <c r="EB182" i="1"/>
  <c r="EB167" i="1"/>
  <c r="EB166" i="1"/>
  <c r="EB145" i="1"/>
  <c r="EB143" i="1"/>
  <c r="EB137" i="1"/>
  <c r="EB136" i="1"/>
  <c r="EB135" i="1"/>
  <c r="EB133" i="1"/>
  <c r="EB130" i="1"/>
  <c r="EB129" i="1"/>
  <c r="EB128" i="1"/>
  <c r="EB122" i="1"/>
  <c r="EB121" i="1"/>
  <c r="EB105" i="1"/>
  <c r="EB90" i="1"/>
  <c r="EB86" i="1"/>
  <c r="EB79" i="1"/>
  <c r="EB76" i="1"/>
  <c r="EB72" i="1"/>
  <c r="EB49" i="1"/>
  <c r="EB21" i="1"/>
  <c r="EB7" i="1"/>
  <c r="ED210" i="1"/>
  <c r="ED205" i="1"/>
  <c r="ED204" i="1"/>
  <c r="ED201" i="1"/>
  <c r="ED197" i="1"/>
  <c r="ED194" i="1"/>
  <c r="ED193" i="1"/>
  <c r="ED191" i="1"/>
  <c r="ED190" i="1"/>
  <c r="ED189" i="1"/>
  <c r="ED188" i="1"/>
  <c r="ED182" i="1"/>
  <c r="ED167" i="1"/>
  <c r="ED166" i="1"/>
  <c r="ED165" i="1"/>
  <c r="ED160" i="1"/>
  <c r="ED159" i="1"/>
  <c r="ED145" i="1"/>
  <c r="ED144" i="1"/>
  <c r="ED143" i="1"/>
  <c r="ED142" i="1"/>
  <c r="ED141" i="1"/>
  <c r="ED140" i="1"/>
  <c r="ED137" i="1"/>
  <c r="ED136" i="1"/>
  <c r="ED135" i="1"/>
  <c r="ED133" i="1"/>
  <c r="ED130" i="1"/>
  <c r="ED129" i="1"/>
  <c r="ED128" i="1"/>
  <c r="ED122" i="1"/>
  <c r="ED121" i="1"/>
  <c r="ED105" i="1"/>
  <c r="ED90" i="1"/>
  <c r="ED86" i="1"/>
  <c r="ED79" i="1"/>
  <c r="ED76" i="1"/>
  <c r="ED74" i="1"/>
  <c r="ED73" i="1"/>
  <c r="ED72" i="1"/>
  <c r="ED50" i="1"/>
  <c r="ED49" i="1"/>
  <c r="ED21" i="1"/>
  <c r="EJ210" i="1"/>
  <c r="EJ205" i="1"/>
  <c r="EJ204" i="1"/>
  <c r="EJ197" i="1"/>
  <c r="EJ194" i="1"/>
  <c r="EJ190" i="1"/>
  <c r="EJ189" i="1"/>
  <c r="EJ188" i="1"/>
  <c r="EJ182" i="1"/>
  <c r="EJ167" i="1"/>
  <c r="EJ166" i="1"/>
  <c r="EJ159" i="1"/>
  <c r="EJ145" i="1"/>
  <c r="EJ143" i="1"/>
  <c r="EJ137" i="1"/>
  <c r="EJ136" i="1"/>
  <c r="EJ135" i="1"/>
  <c r="EJ133" i="1"/>
  <c r="EJ130" i="1"/>
  <c r="EJ129" i="1"/>
  <c r="EJ128" i="1"/>
  <c r="EJ122" i="1"/>
  <c r="EJ121" i="1"/>
  <c r="EJ105" i="1"/>
  <c r="EJ90" i="1"/>
  <c r="EJ86" i="1"/>
  <c r="EJ79" i="1"/>
  <c r="EJ76" i="1"/>
  <c r="EJ72" i="1"/>
  <c r="EJ50" i="1"/>
  <c r="EJ49" i="1"/>
  <c r="EJ21" i="1"/>
  <c r="EJ7" i="1"/>
  <c r="EL205" i="1"/>
  <c r="EL204" i="1"/>
  <c r="EL201" i="1"/>
  <c r="EL197" i="1"/>
  <c r="EL194" i="1"/>
  <c r="EL193" i="1"/>
  <c r="EL191" i="1"/>
  <c r="EL190" i="1"/>
  <c r="EL189" i="1"/>
  <c r="EL188" i="1"/>
  <c r="EL182" i="1"/>
  <c r="EL167" i="1"/>
  <c r="EL166" i="1"/>
  <c r="EL165" i="1"/>
  <c r="EL160" i="1"/>
  <c r="EL159" i="1"/>
  <c r="EL145" i="1"/>
  <c r="EL144" i="1"/>
  <c r="EL143" i="1"/>
  <c r="EL142" i="1"/>
  <c r="EL141" i="1"/>
  <c r="EL140" i="1"/>
  <c r="EL137" i="1"/>
  <c r="EL136" i="1"/>
  <c r="EL135" i="1"/>
  <c r="EL133" i="1"/>
  <c r="EL130" i="1"/>
  <c r="EL129" i="1"/>
  <c r="EL128" i="1"/>
  <c r="EL122" i="1"/>
  <c r="EL121" i="1"/>
  <c r="EL105" i="1"/>
  <c r="EL90" i="1"/>
  <c r="EL86" i="1"/>
  <c r="EL79" i="1"/>
  <c r="EL76" i="1"/>
  <c r="EL74" i="1"/>
  <c r="EL73" i="1"/>
  <c r="EL72" i="1"/>
  <c r="EL50" i="1"/>
  <c r="EL49" i="1"/>
  <c r="EL21" i="1"/>
  <c r="ET210" i="1"/>
  <c r="ET205" i="1"/>
  <c r="ET204" i="1"/>
  <c r="ET201" i="1"/>
  <c r="ET197" i="1"/>
  <c r="ET194" i="1"/>
  <c r="ET193" i="1"/>
  <c r="ET191" i="1"/>
  <c r="ET190" i="1"/>
  <c r="ET189" i="1"/>
  <c r="ET188" i="1"/>
  <c r="ET182" i="1"/>
  <c r="ET167" i="1"/>
  <c r="ET166" i="1"/>
  <c r="ET165" i="1"/>
  <c r="ET160" i="1"/>
  <c r="ET159" i="1"/>
  <c r="ET145" i="1"/>
  <c r="ET144" i="1"/>
  <c r="ET143" i="1"/>
  <c r="ET142" i="1"/>
  <c r="ET141" i="1"/>
  <c r="ET140" i="1"/>
  <c r="ET137" i="1"/>
  <c r="ET136" i="1"/>
  <c r="ET135" i="1"/>
  <c r="ET133" i="1"/>
  <c r="ET130" i="1"/>
  <c r="ET129" i="1"/>
  <c r="ET128" i="1"/>
  <c r="ET122" i="1"/>
  <c r="ET121" i="1"/>
  <c r="ET90" i="1"/>
  <c r="ET86" i="1"/>
  <c r="ET79" i="1"/>
  <c r="ET76" i="1"/>
  <c r="ET74" i="1"/>
  <c r="ET73" i="1"/>
  <c r="ET72" i="1"/>
  <c r="ET50" i="1"/>
  <c r="ET49" i="1"/>
  <c r="ET21" i="1"/>
  <c r="ET7" i="1"/>
  <c r="EL7" i="1"/>
  <c r="ED7" i="1"/>
  <c r="DV7" i="1"/>
  <c r="DN7" i="1"/>
  <c r="DF7" i="1"/>
  <c r="CX7" i="1"/>
  <c r="BR7" i="1"/>
  <c r="EL215" i="1"/>
  <c r="EL214" i="1"/>
  <c r="EL213" i="1"/>
  <c r="EL212" i="1"/>
  <c r="EL211" i="1"/>
  <c r="EL209" i="1"/>
  <c r="EL208" i="1"/>
  <c r="EL207" i="1"/>
  <c r="EL206" i="1"/>
  <c r="EL203" i="1"/>
  <c r="EL202" i="1"/>
  <c r="EL200" i="1"/>
  <c r="EL199" i="1"/>
  <c r="EL198" i="1"/>
  <c r="EL196" i="1"/>
  <c r="EL195" i="1"/>
  <c r="EL192" i="1"/>
  <c r="EL186" i="1"/>
  <c r="EL185" i="1"/>
  <c r="EL184" i="1"/>
  <c r="EL183" i="1"/>
  <c r="EL181" i="1"/>
  <c r="EL180" i="1"/>
  <c r="EL179" i="1"/>
  <c r="EL178" i="1"/>
  <c r="EL177" i="1"/>
  <c r="EL176" i="1"/>
  <c r="EL175" i="1"/>
  <c r="EL174" i="1"/>
  <c r="EL173" i="1"/>
  <c r="EL172" i="1"/>
  <c r="EL171" i="1"/>
  <c r="EL170" i="1"/>
  <c r="EL169" i="1"/>
  <c r="EL168" i="1"/>
  <c r="EL164" i="1"/>
  <c r="EL162" i="1"/>
  <c r="EL161" i="1"/>
  <c r="EL152" i="1"/>
  <c r="EL150" i="1"/>
  <c r="EL149" i="1"/>
  <c r="EL148" i="1"/>
  <c r="EL139" i="1"/>
  <c r="EL138" i="1"/>
  <c r="EL126" i="1"/>
  <c r="EL123" i="1"/>
  <c r="EL97" i="1"/>
  <c r="EL89" i="1"/>
  <c r="EL82" i="1"/>
  <c r="EL77" i="1"/>
  <c r="EL75" i="1"/>
  <c r="EL71" i="1"/>
  <c r="EL70" i="1"/>
  <c r="EL69" i="1"/>
  <c r="EL68" i="1"/>
  <c r="EL67" i="1"/>
  <c r="EL65" i="1"/>
  <c r="EL64" i="1"/>
  <c r="EL63" i="1"/>
  <c r="EL62" i="1"/>
  <c r="EL58" i="1"/>
  <c r="EL41" i="1"/>
  <c r="EL23" i="1"/>
  <c r="ED215" i="1"/>
  <c r="ED214" i="1"/>
  <c r="ED213" i="1"/>
  <c r="ED212" i="1"/>
  <c r="ED211" i="1"/>
  <c r="ED209" i="1"/>
  <c r="ED208" i="1"/>
  <c r="ED207" i="1"/>
  <c r="ED206" i="1"/>
  <c r="ED203" i="1"/>
  <c r="ED202" i="1"/>
  <c r="ED200" i="1"/>
  <c r="ED199" i="1"/>
  <c r="ED198" i="1"/>
  <c r="ED196" i="1"/>
  <c r="ED195" i="1"/>
  <c r="ED192" i="1"/>
  <c r="ED186" i="1"/>
  <c r="ED185" i="1"/>
  <c r="ED184" i="1"/>
  <c r="ED183" i="1"/>
  <c r="ED181" i="1"/>
  <c r="ED180" i="1"/>
  <c r="ED179" i="1"/>
  <c r="ED178" i="1"/>
  <c r="ED177" i="1"/>
  <c r="ED176" i="1"/>
  <c r="ED175" i="1"/>
  <c r="ED174" i="1"/>
  <c r="ED173" i="1"/>
  <c r="ED172" i="1"/>
  <c r="ED171" i="1"/>
  <c r="ED170" i="1"/>
  <c r="ED169" i="1"/>
  <c r="ED168" i="1"/>
  <c r="ED164" i="1"/>
  <c r="ED162" i="1"/>
  <c r="ED152" i="1"/>
  <c r="ED150" i="1"/>
  <c r="ED149" i="1"/>
  <c r="ED148" i="1"/>
  <c r="ED139" i="1"/>
  <c r="ED138" i="1"/>
  <c r="ED126" i="1"/>
  <c r="ED123" i="1"/>
  <c r="ED97" i="1"/>
  <c r="ED89" i="1"/>
  <c r="ED82" i="1"/>
  <c r="ED77" i="1"/>
  <c r="ED75" i="1"/>
  <c r="ED71" i="1"/>
  <c r="ED70" i="1"/>
  <c r="ED69" i="1"/>
  <c r="ED68" i="1"/>
  <c r="ED67" i="1"/>
  <c r="ED65" i="1"/>
  <c r="ED64" i="1"/>
  <c r="ED63" i="1"/>
  <c r="ED62" i="1"/>
  <c r="ED58" i="1"/>
  <c r="ED41" i="1"/>
  <c r="ED23" i="1"/>
  <c r="CX215" i="1"/>
  <c r="CX214" i="1"/>
  <c r="CX213" i="1"/>
  <c r="CX212" i="1"/>
  <c r="CX211" i="1"/>
  <c r="CX209" i="1"/>
  <c r="CX208" i="1"/>
  <c r="CX207" i="1"/>
  <c r="CX206" i="1"/>
  <c r="CX203" i="1"/>
  <c r="CX202" i="1"/>
  <c r="CX200" i="1"/>
  <c r="CX199" i="1"/>
  <c r="CX198" i="1"/>
  <c r="CX196" i="1"/>
  <c r="CX195" i="1"/>
  <c r="CX192" i="1"/>
  <c r="CX186" i="1"/>
  <c r="CX185" i="1"/>
  <c r="CX184" i="1"/>
  <c r="CX183" i="1"/>
  <c r="CX181" i="1"/>
  <c r="CX180" i="1"/>
  <c r="CX179" i="1"/>
  <c r="CX178" i="1"/>
  <c r="CX177" i="1"/>
  <c r="CX176" i="1"/>
  <c r="CX175" i="1"/>
  <c r="CX174" i="1"/>
  <c r="CX173" i="1"/>
  <c r="CX172" i="1"/>
  <c r="CX171" i="1"/>
  <c r="CX170" i="1"/>
  <c r="CX169" i="1"/>
  <c r="CX168" i="1"/>
  <c r="CX164" i="1"/>
  <c r="CX162" i="1"/>
  <c r="CX152" i="1"/>
  <c r="CX150" i="1"/>
  <c r="CX149" i="1"/>
  <c r="CX148" i="1"/>
  <c r="CX139" i="1"/>
  <c r="CX138" i="1"/>
  <c r="CX126" i="1"/>
  <c r="CX123" i="1"/>
  <c r="CX97" i="1"/>
  <c r="CX89" i="1"/>
  <c r="CX82" i="1"/>
  <c r="CX77" i="1"/>
  <c r="CX75" i="1"/>
  <c r="CX69" i="1"/>
  <c r="CX68" i="1"/>
  <c r="CX67" i="1"/>
  <c r="CX64" i="1"/>
  <c r="CX63" i="1"/>
  <c r="CX62" i="1"/>
  <c r="CX58" i="1"/>
  <c r="CX56" i="1"/>
  <c r="CX55" i="1"/>
  <c r="CX54" i="1"/>
  <c r="CX53" i="1"/>
  <c r="CX41" i="1"/>
  <c r="CX23" i="1"/>
  <c r="CP215" i="1"/>
  <c r="CP214" i="1"/>
  <c r="CP213" i="1"/>
  <c r="CP212" i="1"/>
  <c r="CP211" i="1"/>
  <c r="CP209" i="1"/>
  <c r="CP208" i="1"/>
  <c r="CP207" i="1"/>
  <c r="CP206" i="1"/>
  <c r="CP203" i="1"/>
  <c r="CP202" i="1"/>
  <c r="CP200" i="1"/>
  <c r="CP199" i="1"/>
  <c r="CP198" i="1"/>
  <c r="CP196" i="1"/>
  <c r="CP195" i="1"/>
  <c r="CP192" i="1"/>
  <c r="CP186" i="1"/>
  <c r="CP185" i="1"/>
  <c r="CP184" i="1"/>
  <c r="CP183" i="1"/>
  <c r="CP181" i="1"/>
  <c r="CP180" i="1"/>
  <c r="CP179" i="1"/>
  <c r="CP178" i="1"/>
  <c r="CP177" i="1"/>
  <c r="CP176" i="1"/>
  <c r="CP175" i="1"/>
  <c r="CP174" i="1"/>
  <c r="CP173" i="1"/>
  <c r="CP172" i="1"/>
  <c r="CP171" i="1"/>
  <c r="CP170" i="1"/>
  <c r="CP169" i="1"/>
  <c r="CP168" i="1"/>
  <c r="CP164" i="1"/>
  <c r="CP162" i="1"/>
  <c r="CP161" i="1"/>
  <c r="CP152" i="1"/>
  <c r="CP150" i="1"/>
  <c r="CP149" i="1"/>
  <c r="CP148" i="1"/>
  <c r="CP139" i="1"/>
  <c r="CP138" i="1"/>
  <c r="CP126" i="1"/>
  <c r="CP123" i="1"/>
  <c r="CP97" i="1"/>
  <c r="CP89" i="1"/>
  <c r="CP82" i="1"/>
  <c r="CP77" i="1"/>
  <c r="CP75" i="1"/>
  <c r="CP69" i="1"/>
  <c r="CP68" i="1"/>
  <c r="CP67" i="1"/>
  <c r="CP64" i="1"/>
  <c r="CP63" i="1"/>
  <c r="CP62" i="1"/>
  <c r="CP58" i="1"/>
  <c r="CP41" i="1"/>
  <c r="CP23" i="1"/>
  <c r="CH215" i="1"/>
  <c r="CH214" i="1"/>
  <c r="CH213" i="1"/>
  <c r="CH212" i="1"/>
  <c r="CH211" i="1"/>
  <c r="CH209" i="1"/>
  <c r="CH208" i="1"/>
  <c r="CH207" i="1"/>
  <c r="CH206" i="1"/>
  <c r="CH203" i="1"/>
  <c r="CH202" i="1"/>
  <c r="CH200" i="1"/>
  <c r="CH199" i="1"/>
  <c r="CH198" i="1"/>
  <c r="CH196" i="1"/>
  <c r="CH195" i="1"/>
  <c r="CH192" i="1"/>
  <c r="CH186" i="1"/>
  <c r="CH185" i="1"/>
  <c r="CH184" i="1"/>
  <c r="CH183" i="1"/>
  <c r="CH181" i="1"/>
  <c r="CH180" i="1"/>
  <c r="CH179" i="1"/>
  <c r="CH178" i="1"/>
  <c r="CH177" i="1"/>
  <c r="CH176" i="1"/>
  <c r="CH175" i="1"/>
  <c r="CH174" i="1"/>
  <c r="CH173" i="1"/>
  <c r="CH172" i="1"/>
  <c r="CH171" i="1"/>
  <c r="CH170" i="1"/>
  <c r="CH169" i="1"/>
  <c r="CH168" i="1"/>
  <c r="CH164" i="1"/>
  <c r="CH162" i="1"/>
  <c r="CH152" i="1"/>
  <c r="CH150" i="1"/>
  <c r="CH149" i="1"/>
  <c r="CH148" i="1"/>
  <c r="CH139" i="1"/>
  <c r="CH138" i="1"/>
  <c r="CH126" i="1"/>
  <c r="CH123" i="1"/>
  <c r="CH97" i="1"/>
  <c r="CH89" i="1"/>
  <c r="CH82" i="1"/>
  <c r="CH77" i="1"/>
  <c r="CH75" i="1"/>
  <c r="CH69" i="1"/>
  <c r="CH64" i="1"/>
  <c r="CH63" i="1"/>
  <c r="CH62" i="1"/>
  <c r="CH23" i="1"/>
  <c r="BZ215" i="1"/>
  <c r="BZ214" i="1"/>
  <c r="BZ213" i="1"/>
  <c r="BZ212" i="1"/>
  <c r="BZ211" i="1"/>
  <c r="BZ202" i="1"/>
  <c r="BZ200" i="1"/>
  <c r="BZ199" i="1"/>
  <c r="BZ198" i="1"/>
  <c r="BZ196" i="1"/>
  <c r="BZ195" i="1"/>
  <c r="BZ192" i="1"/>
  <c r="BZ186" i="1"/>
  <c r="BZ185" i="1"/>
  <c r="BZ184" i="1"/>
  <c r="BZ183" i="1"/>
  <c r="BZ181" i="1"/>
  <c r="BZ180" i="1"/>
  <c r="BZ179" i="1"/>
  <c r="BZ178" i="1"/>
  <c r="BZ177" i="1"/>
  <c r="BZ176" i="1"/>
  <c r="BZ175" i="1"/>
  <c r="BZ174" i="1"/>
  <c r="BZ173" i="1"/>
  <c r="BZ172" i="1"/>
  <c r="BZ171" i="1"/>
  <c r="BZ170" i="1"/>
  <c r="BZ169" i="1"/>
  <c r="BZ168" i="1"/>
  <c r="BZ164" i="1"/>
  <c r="BZ162" i="1"/>
  <c r="BZ161" i="1"/>
  <c r="BZ152" i="1"/>
  <c r="BZ150" i="1"/>
  <c r="BZ149" i="1"/>
  <c r="BZ148" i="1"/>
  <c r="BZ139" i="1"/>
  <c r="BZ138" i="1"/>
  <c r="BZ126" i="1"/>
  <c r="BZ123" i="1"/>
  <c r="BZ97" i="1"/>
  <c r="BZ89" i="1"/>
  <c r="BZ82" i="1"/>
  <c r="BZ77" i="1"/>
  <c r="BZ75" i="1"/>
  <c r="BZ53" i="1"/>
  <c r="BZ41" i="1"/>
  <c r="BZ23" i="1"/>
  <c r="BR215" i="1"/>
  <c r="BR214" i="1"/>
  <c r="BR213" i="1"/>
  <c r="BR212" i="1"/>
  <c r="BR211" i="1"/>
  <c r="BR209" i="1"/>
  <c r="BR208" i="1"/>
  <c r="BR207" i="1"/>
  <c r="BR206" i="1"/>
  <c r="BR203" i="1"/>
  <c r="BR202" i="1"/>
  <c r="BR200" i="1"/>
  <c r="BR199" i="1"/>
  <c r="BR198" i="1"/>
  <c r="BR196" i="1"/>
  <c r="BR195" i="1"/>
  <c r="BR192" i="1"/>
  <c r="BR184" i="1"/>
  <c r="BR183" i="1"/>
  <c r="BR181" i="1"/>
  <c r="BR180" i="1"/>
  <c r="BR179" i="1"/>
  <c r="BR178" i="1"/>
  <c r="BR177" i="1"/>
  <c r="BR176" i="1"/>
  <c r="BR175" i="1"/>
  <c r="BR174" i="1"/>
  <c r="BR173" i="1"/>
  <c r="BR172" i="1"/>
  <c r="BR171" i="1"/>
  <c r="BR170" i="1"/>
  <c r="BR169" i="1"/>
  <c r="BR168" i="1"/>
  <c r="BR164" i="1"/>
  <c r="BR162" i="1"/>
  <c r="BR161" i="1"/>
  <c r="BR152" i="1"/>
  <c r="BR150" i="1"/>
  <c r="BR149" i="1"/>
  <c r="BR148" i="1"/>
  <c r="BR147" i="1"/>
  <c r="BR139" i="1"/>
  <c r="BR138" i="1"/>
  <c r="BR126" i="1"/>
  <c r="BR123" i="1"/>
  <c r="BR97" i="1"/>
  <c r="BR89" i="1"/>
  <c r="BR82" i="1"/>
  <c r="BR77" i="1"/>
  <c r="BR75" i="1"/>
  <c r="BR71" i="1"/>
  <c r="BR70" i="1"/>
  <c r="BR53" i="1"/>
  <c r="BR41" i="1"/>
  <c r="BR23" i="1"/>
  <c r="DV215" i="1"/>
  <c r="DV214" i="1"/>
  <c r="DV213" i="1"/>
  <c r="DV212" i="1"/>
  <c r="DV211" i="1"/>
  <c r="DV209" i="1"/>
  <c r="DV208" i="1"/>
  <c r="DV207" i="1"/>
  <c r="DV206" i="1"/>
  <c r="DV203" i="1"/>
  <c r="DV202" i="1"/>
  <c r="DV200" i="1"/>
  <c r="DV199" i="1"/>
  <c r="DV198" i="1"/>
  <c r="DV196" i="1"/>
  <c r="DV195" i="1"/>
  <c r="DV192" i="1"/>
  <c r="DV186" i="1"/>
  <c r="DV185" i="1"/>
  <c r="DV184" i="1"/>
  <c r="DV183" i="1"/>
  <c r="DV181" i="1"/>
  <c r="DV180" i="1"/>
  <c r="DV179" i="1"/>
  <c r="DV178" i="1"/>
  <c r="DV177" i="1"/>
  <c r="DV176" i="1"/>
  <c r="DV175" i="1"/>
  <c r="DV174" i="1"/>
  <c r="DV173" i="1"/>
  <c r="DV172" i="1"/>
  <c r="DV171" i="1"/>
  <c r="DV170" i="1"/>
  <c r="DV169" i="1"/>
  <c r="DV168" i="1"/>
  <c r="DV164" i="1"/>
  <c r="DV162" i="1"/>
  <c r="DV161" i="1"/>
  <c r="DV152" i="1"/>
  <c r="DV150" i="1"/>
  <c r="DV149" i="1"/>
  <c r="DV148" i="1"/>
  <c r="DV139" i="1"/>
  <c r="DV138" i="1"/>
  <c r="DV126" i="1"/>
  <c r="DV123" i="1"/>
  <c r="DV97" i="1"/>
  <c r="DV89" i="1"/>
  <c r="DV82" i="1"/>
  <c r="DV77" i="1"/>
  <c r="DV75" i="1"/>
  <c r="DV71" i="1"/>
  <c r="DV70" i="1"/>
  <c r="DV69" i="1"/>
  <c r="DV68" i="1"/>
  <c r="DV67" i="1"/>
  <c r="DV65" i="1"/>
  <c r="DV64" i="1"/>
  <c r="DV63" i="1"/>
  <c r="DV62" i="1"/>
  <c r="DV58" i="1"/>
  <c r="DV56" i="1"/>
  <c r="DV55" i="1"/>
  <c r="DV54" i="1"/>
  <c r="DV53" i="1"/>
  <c r="DV41" i="1"/>
  <c r="DV23" i="1"/>
  <c r="DN215" i="1"/>
  <c r="DN214" i="1"/>
  <c r="DN213" i="1"/>
  <c r="DN212" i="1"/>
  <c r="DN211" i="1"/>
  <c r="DN209" i="1"/>
  <c r="DN208" i="1"/>
  <c r="DN207" i="1"/>
  <c r="DN206" i="1"/>
  <c r="DN203" i="1"/>
  <c r="DN202" i="1"/>
  <c r="DN200" i="1"/>
  <c r="DN199" i="1"/>
  <c r="DN198" i="1"/>
  <c r="DN196" i="1"/>
  <c r="DN195" i="1"/>
  <c r="DN192" i="1"/>
  <c r="DN186" i="1"/>
  <c r="DN185" i="1"/>
  <c r="DN184" i="1"/>
  <c r="DN183" i="1"/>
  <c r="DN181" i="1"/>
  <c r="DN180" i="1"/>
  <c r="DN179" i="1"/>
  <c r="DN178" i="1"/>
  <c r="DN177" i="1"/>
  <c r="DN176" i="1"/>
  <c r="DN175" i="1"/>
  <c r="DN174" i="1"/>
  <c r="DN173" i="1"/>
  <c r="DN172" i="1"/>
  <c r="DN171" i="1"/>
  <c r="DN170" i="1"/>
  <c r="DN169" i="1"/>
  <c r="DN168" i="1"/>
  <c r="DN164" i="1"/>
  <c r="DN162" i="1"/>
  <c r="DN152" i="1"/>
  <c r="DN150" i="1"/>
  <c r="DN149" i="1"/>
  <c r="DN148" i="1"/>
  <c r="DN139" i="1"/>
  <c r="DN138" i="1"/>
  <c r="DN126" i="1"/>
  <c r="DN123" i="1"/>
  <c r="DN97" i="1"/>
  <c r="DN89" i="1"/>
  <c r="DN82" i="1"/>
  <c r="DN77" i="1"/>
  <c r="DN75" i="1"/>
  <c r="DN71" i="1"/>
  <c r="DN70" i="1"/>
  <c r="DN69" i="1"/>
  <c r="DN68" i="1"/>
  <c r="DN67" i="1"/>
  <c r="DN65" i="1"/>
  <c r="DN64" i="1"/>
  <c r="DN63" i="1"/>
  <c r="DN62" i="1"/>
  <c r="DN58" i="1"/>
  <c r="DN41" i="1"/>
  <c r="DN23" i="1"/>
  <c r="FA214" i="1"/>
  <c r="FA213" i="1"/>
  <c r="FA211" i="1"/>
  <c r="FA209" i="1"/>
  <c r="FA208" i="1"/>
  <c r="FA206" i="1"/>
  <c r="FA202" i="1"/>
  <c r="FA198" i="1"/>
  <c r="FA195" i="1"/>
  <c r="FA179" i="1"/>
  <c r="FA178" i="1"/>
  <c r="FA177" i="1"/>
  <c r="FA176" i="1"/>
  <c r="FA174" i="1"/>
  <c r="FA173" i="1"/>
  <c r="FA172" i="1"/>
  <c r="FA171" i="1"/>
  <c r="FA170" i="1"/>
  <c r="FA169" i="1"/>
  <c r="FA168" i="1"/>
  <c r="FA152" i="1"/>
  <c r="FA139" i="1"/>
  <c r="FA138" i="1"/>
  <c r="FA77" i="1"/>
  <c r="FA75" i="1"/>
  <c r="FA69" i="1"/>
  <c r="FA68" i="1"/>
  <c r="FA67" i="1"/>
  <c r="FA58" i="1"/>
  <c r="FA41" i="1"/>
  <c r="FA23" i="1"/>
  <c r="FA10" i="1"/>
  <c r="ET215" i="1"/>
  <c r="ET214" i="1"/>
  <c r="ET213" i="1"/>
  <c r="ET212" i="1"/>
  <c r="ET211" i="1"/>
  <c r="ET209" i="1"/>
  <c r="ET208" i="1"/>
  <c r="ET207" i="1"/>
  <c r="ET206" i="1"/>
  <c r="ET203" i="1"/>
  <c r="ET202" i="1"/>
  <c r="ET200" i="1"/>
  <c r="ET199" i="1"/>
  <c r="ET198" i="1"/>
  <c r="ET196" i="1"/>
  <c r="ET195" i="1"/>
  <c r="ET192" i="1"/>
  <c r="ET186" i="1"/>
  <c r="ET185" i="1"/>
  <c r="ET184" i="1"/>
  <c r="ET183" i="1"/>
  <c r="ET181" i="1"/>
  <c r="ET180" i="1"/>
  <c r="ET179" i="1"/>
  <c r="ET178" i="1"/>
  <c r="ET177" i="1"/>
  <c r="ET176" i="1"/>
  <c r="ET175" i="1"/>
  <c r="ET174" i="1"/>
  <c r="ET173" i="1"/>
  <c r="ET172" i="1"/>
  <c r="ET171" i="1"/>
  <c r="ET170" i="1"/>
  <c r="ET169" i="1"/>
  <c r="ET168" i="1"/>
  <c r="ET164" i="1"/>
  <c r="ET162" i="1"/>
  <c r="ET152" i="1"/>
  <c r="ET150" i="1"/>
  <c r="ET149" i="1"/>
  <c r="ET148" i="1"/>
  <c r="ET139" i="1"/>
  <c r="ET138" i="1"/>
  <c r="ET126" i="1"/>
  <c r="ET89" i="1"/>
  <c r="ET82" i="1"/>
  <c r="ET77" i="1"/>
  <c r="ET75" i="1"/>
  <c r="ET69" i="1"/>
  <c r="ET68" i="1"/>
  <c r="ET67" i="1"/>
  <c r="ET65" i="1"/>
  <c r="ET64" i="1"/>
  <c r="ET63" i="1"/>
  <c r="ET62" i="1"/>
  <c r="ET58" i="1"/>
  <c r="ET41" i="1"/>
  <c r="ET23" i="1"/>
  <c r="ET10" i="1"/>
  <c r="EL10" i="1"/>
  <c r="ED10" i="1"/>
  <c r="DV10" i="1"/>
  <c r="DN10" i="1"/>
  <c r="DF10" i="1"/>
  <c r="CX10" i="1"/>
  <c r="CP10" i="1"/>
  <c r="CH10" i="1"/>
  <c r="BZ10" i="1"/>
  <c r="BR10" i="1"/>
  <c r="BK215" i="1"/>
  <c r="BS215" i="1" s="1"/>
  <c r="BJ215" i="1"/>
  <c r="BK214" i="1"/>
  <c r="BS214" i="1" s="1"/>
  <c r="CA214" i="1" s="1"/>
  <c r="BJ214" i="1"/>
  <c r="BK213" i="1"/>
  <c r="BS213" i="1" s="1"/>
  <c r="CA213" i="1" s="1"/>
  <c r="BJ213" i="1"/>
  <c r="BK212" i="1"/>
  <c r="BS212" i="1" s="1"/>
  <c r="CA212" i="1" s="1"/>
  <c r="CI212" i="1" s="1"/>
  <c r="CQ212" i="1" s="1"/>
  <c r="CY212" i="1" s="1"/>
  <c r="DG212" i="1" s="1"/>
  <c r="BJ212" i="1"/>
  <c r="BK211" i="1"/>
  <c r="BS211" i="1" s="1"/>
  <c r="CA211" i="1" s="1"/>
  <c r="BJ211" i="1"/>
  <c r="BK209" i="1"/>
  <c r="BS209" i="1" s="1"/>
  <c r="BJ209" i="1"/>
  <c r="BK208" i="1"/>
  <c r="BS208" i="1" s="1"/>
  <c r="BJ208" i="1"/>
  <c r="BK207" i="1"/>
  <c r="BS207" i="1" s="1"/>
  <c r="BJ207" i="1"/>
  <c r="BK206" i="1"/>
  <c r="BS206" i="1" s="1"/>
  <c r="BJ206" i="1"/>
  <c r="BK203" i="1"/>
  <c r="BS203" i="1" s="1"/>
  <c r="BJ203" i="1"/>
  <c r="BK202" i="1"/>
  <c r="BS202" i="1" s="1"/>
  <c r="CA202" i="1" s="1"/>
  <c r="BJ202" i="1"/>
  <c r="BK200" i="1"/>
  <c r="CA200" i="1" s="1"/>
  <c r="CI200" i="1" s="1"/>
  <c r="CQ200" i="1" s="1"/>
  <c r="CY200" i="1" s="1"/>
  <c r="DG200" i="1" s="1"/>
  <c r="BJ200" i="1"/>
  <c r="BK199" i="1"/>
  <c r="BS199" i="1" s="1"/>
  <c r="CA199" i="1" s="1"/>
  <c r="CI199" i="1" s="1"/>
  <c r="CQ199" i="1" s="1"/>
  <c r="CY199" i="1" s="1"/>
  <c r="DG199" i="1" s="1"/>
  <c r="BJ199" i="1"/>
  <c r="BK198" i="1"/>
  <c r="BS198" i="1" s="1"/>
  <c r="CA198" i="1" s="1"/>
  <c r="BJ198" i="1"/>
  <c r="BK196" i="1"/>
  <c r="BS196" i="1" s="1"/>
  <c r="CA196" i="1" s="1"/>
  <c r="CI196" i="1" s="1"/>
  <c r="CQ196" i="1" s="1"/>
  <c r="CY196" i="1" s="1"/>
  <c r="DG196" i="1" s="1"/>
  <c r="DO196" i="1" s="1"/>
  <c r="DW196" i="1" s="1"/>
  <c r="EE196" i="1" s="1"/>
  <c r="EM196" i="1" s="1"/>
  <c r="BJ196" i="1"/>
  <c r="BK195" i="1"/>
  <c r="BS195" i="1" s="1"/>
  <c r="CA195" i="1" s="1"/>
  <c r="BJ195" i="1"/>
  <c r="BK192" i="1"/>
  <c r="BS192" i="1" s="1"/>
  <c r="CA192" i="1" s="1"/>
  <c r="CI192" i="1" s="1"/>
  <c r="CQ192" i="1" s="1"/>
  <c r="CY192" i="1" s="1"/>
  <c r="DG192" i="1" s="1"/>
  <c r="BJ192" i="1"/>
  <c r="BK186" i="1"/>
  <c r="BS186" i="1" s="1"/>
  <c r="BJ186" i="1"/>
  <c r="BK185" i="1"/>
  <c r="BS185" i="1" s="1"/>
  <c r="BJ185" i="1"/>
  <c r="BK184" i="1"/>
  <c r="BS184" i="1" s="1"/>
  <c r="CA184" i="1" s="1"/>
  <c r="CI184" i="1" s="1"/>
  <c r="CQ184" i="1" s="1"/>
  <c r="CY184" i="1" s="1"/>
  <c r="DG184" i="1" s="1"/>
  <c r="BJ184" i="1"/>
  <c r="BK183" i="1"/>
  <c r="BS183" i="1" s="1"/>
  <c r="CA183" i="1" s="1"/>
  <c r="CI183" i="1" s="1"/>
  <c r="CQ183" i="1" s="1"/>
  <c r="CY183" i="1" s="1"/>
  <c r="DG183" i="1" s="1"/>
  <c r="BJ183" i="1"/>
  <c r="BK181" i="1"/>
  <c r="BS181" i="1" s="1"/>
  <c r="BJ181" i="1"/>
  <c r="BK180" i="1"/>
  <c r="BS180" i="1" s="1"/>
  <c r="BJ180" i="1"/>
  <c r="BK179" i="1"/>
  <c r="BS179" i="1" s="1"/>
  <c r="CA179" i="1" s="1"/>
  <c r="BJ179" i="1"/>
  <c r="BK178" i="1"/>
  <c r="BS178" i="1" s="1"/>
  <c r="BJ178" i="1"/>
  <c r="BK177" i="1"/>
  <c r="BS177" i="1" s="1"/>
  <c r="BJ177" i="1"/>
  <c r="BK176" i="1"/>
  <c r="BS176" i="1" s="1"/>
  <c r="BJ176" i="1"/>
  <c r="BK175" i="1"/>
  <c r="BS175" i="1" s="1"/>
  <c r="CA175" i="1" s="1"/>
  <c r="CI175" i="1" s="1"/>
  <c r="CQ175" i="1" s="1"/>
  <c r="CY175" i="1" s="1"/>
  <c r="DG175" i="1" s="1"/>
  <c r="BJ175" i="1"/>
  <c r="BK174" i="1"/>
  <c r="BS174" i="1" s="1"/>
  <c r="CA174" i="1" s="1"/>
  <c r="BJ174" i="1"/>
  <c r="BK173" i="1"/>
  <c r="BS173" i="1" s="1"/>
  <c r="CA173" i="1" s="1"/>
  <c r="BJ173" i="1"/>
  <c r="BK172" i="1"/>
  <c r="BS172" i="1" s="1"/>
  <c r="CA172" i="1" s="1"/>
  <c r="BJ172" i="1"/>
  <c r="BK171" i="1"/>
  <c r="BS171" i="1" s="1"/>
  <c r="CA171" i="1" s="1"/>
  <c r="BJ171" i="1"/>
  <c r="BK170" i="1"/>
  <c r="BS170" i="1" s="1"/>
  <c r="CA170" i="1" s="1"/>
  <c r="BJ170" i="1"/>
  <c r="BK169" i="1"/>
  <c r="BS169" i="1" s="1"/>
  <c r="CA169" i="1" s="1"/>
  <c r="BJ169" i="1"/>
  <c r="BK168" i="1"/>
  <c r="BS168" i="1" s="1"/>
  <c r="CA168" i="1" s="1"/>
  <c r="BJ168" i="1"/>
  <c r="BK164" i="1"/>
  <c r="BS164" i="1" s="1"/>
  <c r="BJ164" i="1"/>
  <c r="BK162" i="1"/>
  <c r="BS162" i="1" s="1"/>
  <c r="BJ162" i="1"/>
  <c r="BK161" i="1"/>
  <c r="BS161" i="1" s="1"/>
  <c r="BJ161" i="1"/>
  <c r="BK152" i="1"/>
  <c r="BJ152" i="1"/>
  <c r="BK150" i="1"/>
  <c r="BS150" i="1" s="1"/>
  <c r="CA150" i="1" s="1"/>
  <c r="CI150" i="1" s="1"/>
  <c r="CQ150" i="1" s="1"/>
  <c r="CY150" i="1" s="1"/>
  <c r="DG150" i="1" s="1"/>
  <c r="BJ150" i="1"/>
  <c r="BK149" i="1"/>
  <c r="BS149" i="1" s="1"/>
  <c r="CA149" i="1" s="1"/>
  <c r="CI149" i="1" s="1"/>
  <c r="CQ149" i="1" s="1"/>
  <c r="CY149" i="1" s="1"/>
  <c r="DG149" i="1" s="1"/>
  <c r="DO149" i="1" s="1"/>
  <c r="DW149" i="1" s="1"/>
  <c r="EE149" i="1" s="1"/>
  <c r="EM149" i="1" s="1"/>
  <c r="BJ149" i="1"/>
  <c r="BK148" i="1"/>
  <c r="BS148" i="1" s="1"/>
  <c r="CI148" i="1" s="1"/>
  <c r="CQ148" i="1" s="1"/>
  <c r="CY148" i="1" s="1"/>
  <c r="DG148" i="1" s="1"/>
  <c r="BJ148" i="1"/>
  <c r="BK147" i="1"/>
  <c r="BS147" i="1" s="1"/>
  <c r="CA147" i="1" s="1"/>
  <c r="CI147" i="1" s="1"/>
  <c r="CQ147" i="1" s="1"/>
  <c r="CY147" i="1" s="1"/>
  <c r="DG147" i="1" s="1"/>
  <c r="BJ147" i="1"/>
  <c r="BK139" i="1"/>
  <c r="BJ139" i="1"/>
  <c r="BK138" i="1"/>
  <c r="BJ138" i="1"/>
  <c r="BK126" i="1"/>
  <c r="BJ126" i="1"/>
  <c r="BK123" i="1"/>
  <c r="BJ123" i="1"/>
  <c r="BK97" i="1"/>
  <c r="BJ97" i="1"/>
  <c r="BK89" i="1"/>
  <c r="BJ89" i="1"/>
  <c r="BK82" i="1"/>
  <c r="BS82" i="1" s="1"/>
  <c r="CA82" i="1" s="1"/>
  <c r="CI82" i="1" s="1"/>
  <c r="CQ82" i="1" s="1"/>
  <c r="CY82" i="1" s="1"/>
  <c r="DG82" i="1" s="1"/>
  <c r="BJ82" i="1"/>
  <c r="BK77" i="1"/>
  <c r="BS77" i="1" s="1"/>
  <c r="CA77" i="1" s="1"/>
  <c r="CI77" i="1" s="1"/>
  <c r="CQ77" i="1" s="1"/>
  <c r="CY77" i="1" s="1"/>
  <c r="DG77" i="1" s="1"/>
  <c r="BJ77" i="1"/>
  <c r="BK75" i="1"/>
  <c r="BJ75" i="1"/>
  <c r="BK71" i="1"/>
  <c r="BS71" i="1" s="1"/>
  <c r="CA71" i="1" s="1"/>
  <c r="CI71" i="1" s="1"/>
  <c r="CQ71" i="1" s="1"/>
  <c r="CY71" i="1" s="1"/>
  <c r="DG71" i="1" s="1"/>
  <c r="BK70" i="1"/>
  <c r="BS70" i="1" s="1"/>
  <c r="CA70" i="1" s="1"/>
  <c r="CI70" i="1" s="1"/>
  <c r="CQ70" i="1" s="1"/>
  <c r="CY70" i="1" s="1"/>
  <c r="DG70" i="1" s="1"/>
  <c r="CQ56" i="1"/>
  <c r="CY56" i="1" s="1"/>
  <c r="DG56" i="1" s="1"/>
  <c r="CQ55" i="1"/>
  <c r="CY55" i="1" s="1"/>
  <c r="DG55" i="1" s="1"/>
  <c r="DO55" i="1" s="1"/>
  <c r="DW55" i="1" s="1"/>
  <c r="EE55" i="1" s="1"/>
  <c r="EM55" i="1" s="1"/>
  <c r="CQ54" i="1"/>
  <c r="CY54" i="1" s="1"/>
  <c r="DG54" i="1" s="1"/>
  <c r="BK53" i="1"/>
  <c r="BS53" i="1" s="1"/>
  <c r="CA53" i="1" s="1"/>
  <c r="CI53" i="1" s="1"/>
  <c r="CQ53" i="1" s="1"/>
  <c r="CY53" i="1" s="1"/>
  <c r="DG53" i="1" s="1"/>
  <c r="BJ53" i="1"/>
  <c r="BK41" i="1"/>
  <c r="BS41" i="1" s="1"/>
  <c r="CA41" i="1" s="1"/>
  <c r="CI41" i="1" s="1"/>
  <c r="CQ41" i="1" s="1"/>
  <c r="CY41" i="1" s="1"/>
  <c r="DG41" i="1" s="1"/>
  <c r="BJ41" i="1"/>
  <c r="BK10" i="1"/>
  <c r="BJ10" i="1"/>
  <c r="ET66" i="1"/>
  <c r="ET61" i="1"/>
  <c r="ET60" i="1"/>
  <c r="ET59" i="1"/>
  <c r="ET57" i="1"/>
  <c r="ET52" i="1"/>
  <c r="ET46" i="1"/>
  <c r="ET43" i="1"/>
  <c r="ET42" i="1"/>
  <c r="ET40" i="1"/>
  <c r="ET39" i="1"/>
  <c r="ET24" i="1"/>
  <c r="ET15" i="1"/>
  <c r="ET13" i="1"/>
  <c r="ET11" i="1"/>
  <c r="ET3" i="1"/>
  <c r="EL66" i="1"/>
  <c r="EL61" i="1"/>
  <c r="EL60" i="1"/>
  <c r="EL59" i="1"/>
  <c r="EL57" i="1"/>
  <c r="EL52" i="1"/>
  <c r="EL46" i="1"/>
  <c r="EL43" i="1"/>
  <c r="EL42" i="1"/>
  <c r="EL40" i="1"/>
  <c r="EL39" i="1"/>
  <c r="EL24" i="1"/>
  <c r="EL15" i="1"/>
  <c r="EL13" i="1"/>
  <c r="EL11" i="1"/>
  <c r="EL3" i="1"/>
  <c r="EL2" i="1"/>
  <c r="DF60" i="1"/>
  <c r="DF59" i="1"/>
  <c r="DF57" i="1"/>
  <c r="DF46" i="1"/>
  <c r="DF43" i="1"/>
  <c r="DF42" i="1"/>
  <c r="DF40" i="1"/>
  <c r="DF39" i="1"/>
  <c r="DF24" i="1"/>
  <c r="DF15" i="1"/>
  <c r="DF13" i="1"/>
  <c r="DF11" i="1"/>
  <c r="DF3" i="1"/>
  <c r="CX60" i="1"/>
  <c r="CX59" i="1"/>
  <c r="CX57" i="1"/>
  <c r="CX52" i="1"/>
  <c r="CX46" i="1"/>
  <c r="CX43" i="1"/>
  <c r="CX42" i="1"/>
  <c r="CX40" i="1"/>
  <c r="CX39" i="1"/>
  <c r="CX24" i="1"/>
  <c r="CX15" i="1"/>
  <c r="CX13" i="1"/>
  <c r="CX11" i="1"/>
  <c r="CX3" i="1"/>
  <c r="BJ7" i="1"/>
  <c r="BK7" i="1"/>
  <c r="EJ215" i="1"/>
  <c r="EJ214" i="1"/>
  <c r="EJ213" i="1"/>
  <c r="EJ211" i="1"/>
  <c r="EJ209" i="1"/>
  <c r="EJ208" i="1"/>
  <c r="EJ207" i="1"/>
  <c r="EJ206" i="1"/>
  <c r="EJ203" i="1"/>
  <c r="EJ202" i="1"/>
  <c r="EJ198" i="1"/>
  <c r="EJ195" i="1"/>
  <c r="EJ186" i="1"/>
  <c r="EJ185" i="1"/>
  <c r="EJ181" i="1"/>
  <c r="EJ180" i="1"/>
  <c r="EJ179" i="1"/>
  <c r="EJ178" i="1"/>
  <c r="EJ177" i="1"/>
  <c r="EJ176" i="1"/>
  <c r="EJ174" i="1"/>
  <c r="EJ173" i="1"/>
  <c r="EJ172" i="1"/>
  <c r="EJ171" i="1"/>
  <c r="EJ170" i="1"/>
  <c r="EJ169" i="1"/>
  <c r="EJ168" i="1"/>
  <c r="EJ164" i="1"/>
  <c r="EJ162" i="1"/>
  <c r="EJ161" i="1"/>
  <c r="EJ158" i="1"/>
  <c r="EJ152" i="1"/>
  <c r="EJ139" i="1"/>
  <c r="EJ138" i="1"/>
  <c r="EJ126" i="1"/>
  <c r="EJ123" i="1"/>
  <c r="EJ97" i="1"/>
  <c r="EJ89" i="1"/>
  <c r="EJ82" i="1"/>
  <c r="EJ75" i="1"/>
  <c r="EJ71" i="1"/>
  <c r="EJ70" i="1"/>
  <c r="EJ69" i="1"/>
  <c r="EJ68" i="1"/>
  <c r="EJ67" i="1"/>
  <c r="EJ65" i="1"/>
  <c r="EJ64" i="1"/>
  <c r="EJ63" i="1"/>
  <c r="EJ62" i="1"/>
  <c r="EJ58" i="1"/>
  <c r="EJ56" i="1"/>
  <c r="EJ55" i="1"/>
  <c r="EJ54" i="1"/>
  <c r="EJ53" i="1"/>
  <c r="EJ41" i="1"/>
  <c r="EJ23" i="1"/>
  <c r="EJ10" i="1"/>
  <c r="EB215" i="1"/>
  <c r="EB214" i="1"/>
  <c r="EB213" i="1"/>
  <c r="EB211" i="1"/>
  <c r="EB209" i="1"/>
  <c r="EB208" i="1"/>
  <c r="EB207" i="1"/>
  <c r="EB206" i="1"/>
  <c r="EB203" i="1"/>
  <c r="EB202" i="1"/>
  <c r="EB198" i="1"/>
  <c r="EB195" i="1"/>
  <c r="EB186" i="1"/>
  <c r="EB185" i="1"/>
  <c r="EB181" i="1"/>
  <c r="EB180" i="1"/>
  <c r="EB179" i="1"/>
  <c r="EB178" i="1"/>
  <c r="EB176" i="1"/>
  <c r="EB174" i="1"/>
  <c r="EB173" i="1"/>
  <c r="EB172" i="1"/>
  <c r="EB171" i="1"/>
  <c r="EB170" i="1"/>
  <c r="EB169" i="1"/>
  <c r="EB168" i="1"/>
  <c r="EB164" i="1"/>
  <c r="EB162" i="1"/>
  <c r="EB152" i="1"/>
  <c r="EB139" i="1"/>
  <c r="EB138" i="1"/>
  <c r="EB126" i="1"/>
  <c r="EB123" i="1"/>
  <c r="EB97" i="1"/>
  <c r="EB89" i="1"/>
  <c r="EB82" i="1"/>
  <c r="EB75" i="1"/>
  <c r="EB71" i="1"/>
  <c r="EB70" i="1"/>
  <c r="EB69" i="1"/>
  <c r="EB68" i="1"/>
  <c r="EB67" i="1"/>
  <c r="EB65" i="1"/>
  <c r="EB64" i="1"/>
  <c r="EB63" i="1"/>
  <c r="EB62" i="1"/>
  <c r="EB58" i="1"/>
  <c r="EB56" i="1"/>
  <c r="EB55" i="1"/>
  <c r="EB54" i="1"/>
  <c r="EB53" i="1"/>
  <c r="EB41" i="1"/>
  <c r="EB23" i="1"/>
  <c r="EB10" i="1"/>
  <c r="DT215" i="1"/>
  <c r="DT207" i="1"/>
  <c r="DT203" i="1"/>
  <c r="DT186" i="1"/>
  <c r="DT185" i="1"/>
  <c r="DT181" i="1"/>
  <c r="DT180" i="1"/>
  <c r="DT178" i="1"/>
  <c r="DT177" i="1"/>
  <c r="DT176" i="1"/>
  <c r="DT164" i="1"/>
  <c r="DT162" i="1"/>
  <c r="DT161" i="1"/>
  <c r="DT158" i="1"/>
  <c r="DT126" i="1"/>
  <c r="DT123" i="1"/>
  <c r="DT97" i="1"/>
  <c r="DT89" i="1"/>
  <c r="DT82" i="1"/>
  <c r="DT71" i="1"/>
  <c r="DT70" i="1"/>
  <c r="DT65" i="1"/>
  <c r="DT64" i="1"/>
  <c r="DT63" i="1"/>
  <c r="DT62" i="1"/>
  <c r="DT41" i="1"/>
  <c r="DL215" i="1"/>
  <c r="DL214" i="1"/>
  <c r="DL213" i="1"/>
  <c r="DL211" i="1"/>
  <c r="DL209" i="1"/>
  <c r="DL208" i="1"/>
  <c r="DL207" i="1"/>
  <c r="DL206" i="1"/>
  <c r="DL203" i="1"/>
  <c r="DL202" i="1"/>
  <c r="DL198" i="1"/>
  <c r="DL195" i="1"/>
  <c r="DL186" i="1"/>
  <c r="DL185" i="1"/>
  <c r="DL181" i="1"/>
  <c r="DL180" i="1"/>
  <c r="DL179" i="1"/>
  <c r="DL174" i="1"/>
  <c r="DL173" i="1"/>
  <c r="DL172" i="1"/>
  <c r="DL171" i="1"/>
  <c r="DL170" i="1"/>
  <c r="DL169" i="1"/>
  <c r="DL168" i="1"/>
  <c r="DL164" i="1"/>
  <c r="DL162" i="1"/>
  <c r="DL152" i="1"/>
  <c r="DL139" i="1"/>
  <c r="DL138" i="1"/>
  <c r="DL126" i="1"/>
  <c r="DL123" i="1"/>
  <c r="DL97" i="1"/>
  <c r="DL89" i="1"/>
  <c r="DL82" i="1"/>
  <c r="DL75" i="1"/>
  <c r="DL71" i="1"/>
  <c r="DL70" i="1"/>
  <c r="DL69" i="1"/>
  <c r="DL68" i="1"/>
  <c r="DL67" i="1"/>
  <c r="DL65" i="1"/>
  <c r="DL64" i="1"/>
  <c r="DL63" i="1"/>
  <c r="DL62" i="1"/>
  <c r="DL58" i="1"/>
  <c r="DL56" i="1"/>
  <c r="DL55" i="1"/>
  <c r="DL54" i="1"/>
  <c r="DL53" i="1"/>
  <c r="DL41" i="1"/>
  <c r="DL23" i="1"/>
  <c r="DL10" i="1"/>
  <c r="DD215" i="1"/>
  <c r="DD214" i="1"/>
  <c r="DD213" i="1"/>
  <c r="DD211" i="1"/>
  <c r="DD209" i="1"/>
  <c r="DD208" i="1"/>
  <c r="DD207" i="1"/>
  <c r="DD206" i="1"/>
  <c r="DD203" i="1"/>
  <c r="DD202" i="1"/>
  <c r="DD198" i="1"/>
  <c r="DD195" i="1"/>
  <c r="DD186" i="1"/>
  <c r="DD185" i="1"/>
  <c r="DD181" i="1"/>
  <c r="DD180" i="1"/>
  <c r="DD179" i="1"/>
  <c r="DD178" i="1"/>
  <c r="DD177" i="1"/>
  <c r="DD176" i="1"/>
  <c r="DD174" i="1"/>
  <c r="DD173" i="1"/>
  <c r="DD172" i="1"/>
  <c r="DD171" i="1"/>
  <c r="DD170" i="1"/>
  <c r="DD169" i="1"/>
  <c r="DD168" i="1"/>
  <c r="DD164" i="1"/>
  <c r="DD162" i="1"/>
  <c r="DD161" i="1"/>
  <c r="DD158" i="1"/>
  <c r="DD152" i="1"/>
  <c r="DD139" i="1"/>
  <c r="DD138" i="1"/>
  <c r="DD126" i="1"/>
  <c r="DD123" i="1"/>
  <c r="DD97" i="1"/>
  <c r="DD89" i="1"/>
  <c r="DD82" i="1"/>
  <c r="DD75" i="1"/>
  <c r="DD71" i="1"/>
  <c r="DD70" i="1"/>
  <c r="DD69" i="1"/>
  <c r="DD68" i="1"/>
  <c r="DD67" i="1"/>
  <c r="DD65" i="1"/>
  <c r="DD64" i="1"/>
  <c r="DD63" i="1"/>
  <c r="DD62" i="1"/>
  <c r="DD58" i="1"/>
  <c r="DD56" i="1"/>
  <c r="DD55" i="1"/>
  <c r="DD54" i="1"/>
  <c r="DD53" i="1"/>
  <c r="DD41" i="1"/>
  <c r="DD23" i="1"/>
  <c r="DD10" i="1"/>
  <c r="DF215" i="1"/>
  <c r="DF214" i="1"/>
  <c r="DF213" i="1"/>
  <c r="DF212" i="1"/>
  <c r="DF211" i="1"/>
  <c r="DF209" i="1"/>
  <c r="DF208" i="1"/>
  <c r="DF207" i="1"/>
  <c r="DF206" i="1"/>
  <c r="DF203" i="1"/>
  <c r="DF202" i="1"/>
  <c r="DF200" i="1"/>
  <c r="DF199" i="1"/>
  <c r="DF198" i="1"/>
  <c r="DF196" i="1"/>
  <c r="DF195" i="1"/>
  <c r="DF192" i="1"/>
  <c r="DF186" i="1"/>
  <c r="DF185" i="1"/>
  <c r="DF184" i="1"/>
  <c r="DF183" i="1"/>
  <c r="DF181" i="1"/>
  <c r="DF180" i="1"/>
  <c r="DF179" i="1"/>
  <c r="DF178" i="1"/>
  <c r="DF177" i="1"/>
  <c r="DF176" i="1"/>
  <c r="DF175" i="1"/>
  <c r="DF174" i="1"/>
  <c r="DF173" i="1"/>
  <c r="DF172" i="1"/>
  <c r="DF171" i="1"/>
  <c r="DF170" i="1"/>
  <c r="DF169" i="1"/>
  <c r="DF168" i="1"/>
  <c r="DF164" i="1"/>
  <c r="DF162" i="1"/>
  <c r="DF161" i="1"/>
  <c r="DF158" i="1"/>
  <c r="DF152" i="1"/>
  <c r="DF150" i="1"/>
  <c r="DF149" i="1"/>
  <c r="DF148" i="1"/>
  <c r="DF139" i="1"/>
  <c r="DF138" i="1"/>
  <c r="DF126" i="1"/>
  <c r="DF123" i="1"/>
  <c r="DF97" i="1"/>
  <c r="DF89" i="1"/>
  <c r="DF82" i="1"/>
  <c r="DF77" i="1"/>
  <c r="DF75" i="1"/>
  <c r="DF71" i="1"/>
  <c r="DF70" i="1"/>
  <c r="DF69" i="1"/>
  <c r="CV207" i="1"/>
  <c r="CV186" i="1"/>
  <c r="CV185" i="1"/>
  <c r="CV178" i="1"/>
  <c r="CV176" i="1"/>
  <c r="CV164" i="1"/>
  <c r="CV126" i="1"/>
  <c r="CV97" i="1"/>
  <c r="CV82" i="1"/>
  <c r="CV71" i="1"/>
  <c r="CV70" i="1"/>
  <c r="CN178" i="1"/>
  <c r="CN177" i="1"/>
  <c r="CN176" i="1"/>
  <c r="CN161" i="1"/>
  <c r="CN158" i="1"/>
  <c r="CN97" i="1"/>
  <c r="CN82" i="1"/>
  <c r="CN75" i="1"/>
  <c r="CN71" i="1"/>
  <c r="CN70" i="1"/>
  <c r="CN56" i="1"/>
  <c r="CN55" i="1"/>
  <c r="CN54" i="1"/>
  <c r="CN53" i="1"/>
  <c r="CN41" i="1"/>
  <c r="CN23" i="1"/>
  <c r="CF214" i="1"/>
  <c r="CN214" i="1" s="1"/>
  <c r="CF213" i="1"/>
  <c r="CN213" i="1" s="1"/>
  <c r="CF211" i="1"/>
  <c r="CN211" i="1" s="1"/>
  <c r="CF209" i="1"/>
  <c r="CN209" i="1" s="1"/>
  <c r="CF208" i="1"/>
  <c r="CN208" i="1" s="1"/>
  <c r="CF206" i="1"/>
  <c r="CN206" i="1" s="1"/>
  <c r="CF203" i="1"/>
  <c r="CN203" i="1" s="1"/>
  <c r="CF202" i="1"/>
  <c r="CN202" i="1" s="1"/>
  <c r="CF198" i="1"/>
  <c r="CN198" i="1" s="1"/>
  <c r="CF195" i="1"/>
  <c r="CN195" i="1" s="1"/>
  <c r="CF179" i="1"/>
  <c r="CN179" i="1" s="1"/>
  <c r="CF174" i="1"/>
  <c r="CN174" i="1" s="1"/>
  <c r="CF173" i="1"/>
  <c r="CN173" i="1" s="1"/>
  <c r="CF172" i="1"/>
  <c r="CN172" i="1" s="1"/>
  <c r="CF171" i="1"/>
  <c r="CN171" i="1" s="1"/>
  <c r="CF170" i="1"/>
  <c r="CN170" i="1" s="1"/>
  <c r="CF169" i="1"/>
  <c r="CN169" i="1" s="1"/>
  <c r="CF168" i="1"/>
  <c r="CN168" i="1" s="1"/>
  <c r="CF152" i="1"/>
  <c r="CN152" i="1" s="1"/>
  <c r="CF139" i="1"/>
  <c r="CN139" i="1" s="1"/>
  <c r="CF138" i="1"/>
  <c r="CN138" i="1" s="1"/>
  <c r="CF97" i="1"/>
  <c r="CF89" i="1"/>
  <c r="CN89" i="1" s="1"/>
  <c r="CV89" i="1" s="1"/>
  <c r="CF82" i="1"/>
  <c r="CF75" i="1"/>
  <c r="CF71" i="1"/>
  <c r="CF70" i="1"/>
  <c r="CF69" i="1"/>
  <c r="CN69" i="1" s="1"/>
  <c r="CF68" i="1"/>
  <c r="CN68" i="1" s="1"/>
  <c r="CF67" i="1"/>
  <c r="CN67" i="1" s="1"/>
  <c r="CF58" i="1"/>
  <c r="CN58" i="1" s="1"/>
  <c r="CF56" i="1"/>
  <c r="CF55" i="1"/>
  <c r="CF54" i="1"/>
  <c r="CF53" i="1"/>
  <c r="CF41" i="1"/>
  <c r="CF23" i="1"/>
  <c r="CF10" i="1"/>
  <c r="CN10" i="1" s="1"/>
  <c r="BX215" i="1"/>
  <c r="CF215" i="1" s="1"/>
  <c r="CN215" i="1" s="1"/>
  <c r="BX207" i="1"/>
  <c r="CF207" i="1" s="1"/>
  <c r="CN207" i="1" s="1"/>
  <c r="BX186" i="1"/>
  <c r="CF186" i="1" s="1"/>
  <c r="CN186" i="1" s="1"/>
  <c r="BX185" i="1"/>
  <c r="CF185" i="1" s="1"/>
  <c r="CN185" i="1" s="1"/>
  <c r="BX181" i="1"/>
  <c r="CF181" i="1" s="1"/>
  <c r="CN181" i="1" s="1"/>
  <c r="BX180" i="1"/>
  <c r="CF180" i="1" s="1"/>
  <c r="CN180" i="1" s="1"/>
  <c r="BX178" i="1"/>
  <c r="BX177" i="1"/>
  <c r="BX176" i="1"/>
  <c r="BX164" i="1"/>
  <c r="CF164" i="1" s="1"/>
  <c r="CN164" i="1" s="1"/>
  <c r="BX162" i="1"/>
  <c r="CF162" i="1" s="1"/>
  <c r="CN162" i="1" s="1"/>
  <c r="BX161" i="1"/>
  <c r="BX158" i="1"/>
  <c r="BX82" i="1"/>
  <c r="BX71" i="1"/>
  <c r="BX70" i="1"/>
  <c r="BX41" i="1"/>
  <c r="BP152" i="1"/>
  <c r="BP139" i="1"/>
  <c r="BP138" i="1"/>
  <c r="BP126" i="1"/>
  <c r="BX126" i="1" s="1"/>
  <c r="CF126" i="1" s="1"/>
  <c r="CN126" i="1" s="1"/>
  <c r="BP123" i="1"/>
  <c r="BX123" i="1" s="1"/>
  <c r="CF123" i="1" s="1"/>
  <c r="CN123" i="1" s="1"/>
  <c r="BP97" i="1"/>
  <c r="BX97" i="1" s="1"/>
  <c r="BP89" i="1"/>
  <c r="BP82" i="1"/>
  <c r="BP75" i="1"/>
  <c r="BP71" i="1"/>
  <c r="BP70" i="1"/>
  <c r="BP69" i="1"/>
  <c r="BP68" i="1"/>
  <c r="BS68" i="1" s="1"/>
  <c r="CA68" i="1" s="1"/>
  <c r="CI68" i="1" s="1"/>
  <c r="CQ68" i="1" s="1"/>
  <c r="CY68" i="1" s="1"/>
  <c r="DG68" i="1" s="1"/>
  <c r="DO68" i="1" s="1"/>
  <c r="DW68" i="1" s="1"/>
  <c r="EE68" i="1" s="1"/>
  <c r="EM68" i="1" s="1"/>
  <c r="BP67" i="1"/>
  <c r="BS67" i="1" s="1"/>
  <c r="CA67" i="1" s="1"/>
  <c r="CI67" i="1" s="1"/>
  <c r="CQ67" i="1" s="1"/>
  <c r="CY67" i="1" s="1"/>
  <c r="DG67" i="1" s="1"/>
  <c r="BP65" i="1"/>
  <c r="BP64" i="1"/>
  <c r="BS64" i="1" s="1"/>
  <c r="BP63" i="1"/>
  <c r="BS63" i="1" s="1"/>
  <c r="BP62" i="1"/>
  <c r="BS62" i="1" s="1"/>
  <c r="BP58" i="1"/>
  <c r="BS58" i="1" s="1"/>
  <c r="CA58" i="1" s="1"/>
  <c r="CI58" i="1" s="1"/>
  <c r="CQ58" i="1" s="1"/>
  <c r="CY58" i="1" s="1"/>
  <c r="DG58" i="1" s="1"/>
  <c r="BP56" i="1"/>
  <c r="BP55" i="1"/>
  <c r="BP54" i="1"/>
  <c r="BP53" i="1"/>
  <c r="BP41" i="1"/>
  <c r="BP23" i="1"/>
  <c r="BP10" i="1"/>
  <c r="ET2" i="1"/>
  <c r="EJ66" i="1"/>
  <c r="EJ61" i="1"/>
  <c r="EJ60" i="1"/>
  <c r="EJ59" i="1"/>
  <c r="EJ57" i="1"/>
  <c r="EJ52" i="1"/>
  <c r="EJ46" i="1"/>
  <c r="EJ43" i="1"/>
  <c r="EJ42" i="1"/>
  <c r="EJ40" i="1"/>
  <c r="EJ39" i="1"/>
  <c r="EJ24" i="1"/>
  <c r="EJ15" i="1"/>
  <c r="EJ13" i="1"/>
  <c r="EJ11" i="1"/>
  <c r="EJ3" i="1"/>
  <c r="EJ2" i="1"/>
  <c r="ED66" i="1"/>
  <c r="ED61" i="1"/>
  <c r="ED60" i="1"/>
  <c r="ED59" i="1"/>
  <c r="ED57" i="1"/>
  <c r="ED52" i="1"/>
  <c r="ED46" i="1"/>
  <c r="ED43" i="1"/>
  <c r="ED42" i="1"/>
  <c r="ED40" i="1"/>
  <c r="ED39" i="1"/>
  <c r="ED24" i="1"/>
  <c r="ED15" i="1"/>
  <c r="ED13" i="1"/>
  <c r="ED11" i="1"/>
  <c r="ED3" i="1"/>
  <c r="ED2" i="1"/>
  <c r="EB66" i="1"/>
  <c r="EB61" i="1"/>
  <c r="EB60" i="1"/>
  <c r="EB59" i="1"/>
  <c r="EB57" i="1"/>
  <c r="EB52" i="1"/>
  <c r="EB46" i="1"/>
  <c r="EB43" i="1"/>
  <c r="EB42" i="1"/>
  <c r="EB40" i="1"/>
  <c r="EB39" i="1"/>
  <c r="EB24" i="1"/>
  <c r="EB15" i="1"/>
  <c r="EB13" i="1"/>
  <c r="EB11" i="1"/>
  <c r="EB3" i="1"/>
  <c r="EB2" i="1"/>
  <c r="DV66" i="1"/>
  <c r="DV61" i="1"/>
  <c r="DV60" i="1"/>
  <c r="DV59" i="1"/>
  <c r="DV57" i="1"/>
  <c r="DV52" i="1"/>
  <c r="DV46" i="1"/>
  <c r="DV43" i="1"/>
  <c r="DV42" i="1"/>
  <c r="DV40" i="1"/>
  <c r="DV39" i="1"/>
  <c r="DV24" i="1"/>
  <c r="DV15" i="1"/>
  <c r="DV13" i="1"/>
  <c r="DV11" i="1"/>
  <c r="DV3" i="1"/>
  <c r="DV2" i="1"/>
  <c r="DT57" i="1"/>
  <c r="DT52" i="1"/>
  <c r="DT46" i="1"/>
  <c r="DT43" i="1"/>
  <c r="DT42" i="1"/>
  <c r="DT40" i="1"/>
  <c r="DT39" i="1"/>
  <c r="DT24" i="1"/>
  <c r="DT15" i="1"/>
  <c r="DT3" i="1"/>
  <c r="DT2" i="1"/>
  <c r="DN66" i="1"/>
  <c r="DL66" i="1"/>
  <c r="DN61" i="1"/>
  <c r="DL61" i="1"/>
  <c r="DN60" i="1"/>
  <c r="DL60" i="1"/>
  <c r="DN59" i="1"/>
  <c r="DL59" i="1"/>
  <c r="DN57" i="1"/>
  <c r="DL57" i="1"/>
  <c r="DN52" i="1"/>
  <c r="DL52" i="1"/>
  <c r="DN46" i="1"/>
  <c r="DL46" i="1"/>
  <c r="DN43" i="1"/>
  <c r="DL43" i="1"/>
  <c r="DN42" i="1"/>
  <c r="DL42" i="1"/>
  <c r="DN40" i="1"/>
  <c r="DL40" i="1"/>
  <c r="DN39" i="1"/>
  <c r="DL39" i="1"/>
  <c r="DN24" i="1"/>
  <c r="DL24" i="1"/>
  <c r="DN15" i="1"/>
  <c r="DL15" i="1"/>
  <c r="DN13" i="1"/>
  <c r="DL13" i="1"/>
  <c r="DN11" i="1"/>
  <c r="DL11" i="1"/>
  <c r="DN3" i="1"/>
  <c r="DL3" i="1"/>
  <c r="DN2" i="1"/>
  <c r="DL2" i="1"/>
  <c r="DD66" i="1"/>
  <c r="DD61" i="1"/>
  <c r="DD60" i="1"/>
  <c r="DD59" i="1"/>
  <c r="DD57" i="1"/>
  <c r="DD52" i="1"/>
  <c r="DD46" i="1"/>
  <c r="DD43" i="1"/>
  <c r="DD42" i="1"/>
  <c r="DD40" i="1"/>
  <c r="DD39" i="1"/>
  <c r="DD24" i="1"/>
  <c r="DD15" i="1"/>
  <c r="DD13" i="1"/>
  <c r="DD11" i="1"/>
  <c r="DD3" i="1"/>
  <c r="DF2" i="1"/>
  <c r="DD2" i="1"/>
  <c r="CX2" i="1"/>
  <c r="CV57" i="1"/>
  <c r="CV43" i="1"/>
  <c r="CV42" i="1"/>
  <c r="CV40" i="1"/>
  <c r="CV39" i="1"/>
  <c r="CV3" i="1"/>
  <c r="CV2" i="1"/>
  <c r="CP60" i="1"/>
  <c r="CP59" i="1"/>
  <c r="CP57" i="1"/>
  <c r="CP52" i="1"/>
  <c r="CP46" i="1"/>
  <c r="CP43" i="1"/>
  <c r="CP42" i="1"/>
  <c r="CP40" i="1"/>
  <c r="CP39" i="1"/>
  <c r="CP24" i="1"/>
  <c r="CP15" i="1"/>
  <c r="CP13" i="1"/>
  <c r="CP11" i="1"/>
  <c r="CP3" i="1"/>
  <c r="CP2" i="1"/>
  <c r="CN59" i="1"/>
  <c r="CN46" i="1"/>
  <c r="CN43" i="1"/>
  <c r="CN42" i="1"/>
  <c r="CN40" i="1"/>
  <c r="CN39" i="1"/>
  <c r="CN24" i="1"/>
  <c r="CN3" i="1"/>
  <c r="CN2" i="1"/>
  <c r="CH60" i="1"/>
  <c r="CH59" i="1"/>
  <c r="CH57" i="1"/>
  <c r="CH46" i="1"/>
  <c r="CH43" i="1"/>
  <c r="CH42" i="1"/>
  <c r="CH40" i="1"/>
  <c r="CH39" i="1"/>
  <c r="CH24" i="1"/>
  <c r="CH15" i="1"/>
  <c r="CH13" i="1"/>
  <c r="CH11" i="1"/>
  <c r="CH3" i="1"/>
  <c r="CH2" i="1"/>
  <c r="CF66" i="1"/>
  <c r="CN66" i="1" s="1"/>
  <c r="CF60" i="1"/>
  <c r="CN60" i="1" s="1"/>
  <c r="CF46" i="1"/>
  <c r="CF43" i="1"/>
  <c r="CF42" i="1"/>
  <c r="CF40" i="1"/>
  <c r="CF39" i="1"/>
  <c r="CF13" i="1"/>
  <c r="CN13" i="1" s="1"/>
  <c r="CF11" i="1"/>
  <c r="CN11" i="1" s="1"/>
  <c r="CF3" i="1"/>
  <c r="CF2" i="1"/>
  <c r="BZ60" i="1"/>
  <c r="BZ59" i="1"/>
  <c r="BZ57" i="1"/>
  <c r="BZ46" i="1"/>
  <c r="BZ43" i="1"/>
  <c r="BZ42" i="1"/>
  <c r="BZ40" i="1"/>
  <c r="BZ39" i="1"/>
  <c r="BZ24" i="1"/>
  <c r="BZ15" i="1"/>
  <c r="BZ13" i="1"/>
  <c r="BZ11" i="1"/>
  <c r="BZ3" i="1"/>
  <c r="BZ2" i="1"/>
  <c r="BX46" i="1"/>
  <c r="BX43" i="1"/>
  <c r="BX42" i="1"/>
  <c r="BX40" i="1"/>
  <c r="BX39" i="1"/>
  <c r="BR60" i="1"/>
  <c r="BR59" i="1"/>
  <c r="BR57" i="1"/>
  <c r="BR52" i="1"/>
  <c r="BR46" i="1"/>
  <c r="BR43" i="1"/>
  <c r="BR42" i="1"/>
  <c r="BR40" i="1"/>
  <c r="BR39" i="1"/>
  <c r="BR24" i="1"/>
  <c r="BR15" i="1"/>
  <c r="BR13" i="1"/>
  <c r="BR11" i="1"/>
  <c r="BR3" i="1"/>
  <c r="BR2" i="1"/>
  <c r="BP66" i="1"/>
  <c r="BS66" i="1" s="1"/>
  <c r="CA66" i="1" s="1"/>
  <c r="CI66" i="1" s="1"/>
  <c r="CQ66" i="1" s="1"/>
  <c r="CY66" i="1" s="1"/>
  <c r="DG66" i="1" s="1"/>
  <c r="BP61" i="1"/>
  <c r="BP60" i="1"/>
  <c r="BP59" i="1"/>
  <c r="BP57" i="1"/>
  <c r="BX57" i="1" s="1"/>
  <c r="CF57" i="1" s="1"/>
  <c r="CN57" i="1" s="1"/>
  <c r="BP52" i="1"/>
  <c r="BX52" i="1" s="1"/>
  <c r="CF52" i="1" s="1"/>
  <c r="CN52" i="1" s="1"/>
  <c r="BP46" i="1"/>
  <c r="BP43" i="1"/>
  <c r="BP42" i="1"/>
  <c r="BP40" i="1"/>
  <c r="BP39" i="1"/>
  <c r="BP24" i="1"/>
  <c r="BX24" i="1" s="1"/>
  <c r="CF24" i="1" s="1"/>
  <c r="BP15" i="1"/>
  <c r="BX15" i="1" s="1"/>
  <c r="CF15" i="1" s="1"/>
  <c r="CN15" i="1" s="1"/>
  <c r="BP13" i="1"/>
  <c r="BP11" i="1"/>
  <c r="BP3" i="1"/>
  <c r="BX3" i="1" s="1"/>
  <c r="BP2" i="1"/>
  <c r="BX2" i="1" s="1"/>
  <c r="BK60" i="1"/>
  <c r="BJ60" i="1"/>
  <c r="BK59" i="1"/>
  <c r="BS59" i="1" s="1"/>
  <c r="CA59" i="1" s="1"/>
  <c r="CI59" i="1" s="1"/>
  <c r="CQ59" i="1" s="1"/>
  <c r="CY59" i="1" s="1"/>
  <c r="DG59" i="1" s="1"/>
  <c r="BJ59" i="1"/>
  <c r="BK57" i="1"/>
  <c r="BJ57" i="1"/>
  <c r="BK52" i="1"/>
  <c r="BJ52" i="1"/>
  <c r="BK46" i="1"/>
  <c r="BS46" i="1" s="1"/>
  <c r="CA46" i="1" s="1"/>
  <c r="CI46" i="1" s="1"/>
  <c r="CQ46" i="1" s="1"/>
  <c r="CY46" i="1" s="1"/>
  <c r="DG46" i="1" s="1"/>
  <c r="BJ46" i="1"/>
  <c r="BK43" i="1"/>
  <c r="BS43" i="1" s="1"/>
  <c r="CA43" i="1" s="1"/>
  <c r="CI43" i="1" s="1"/>
  <c r="CQ43" i="1" s="1"/>
  <c r="CY43" i="1" s="1"/>
  <c r="DG43" i="1" s="1"/>
  <c r="BJ43" i="1"/>
  <c r="BK42" i="1"/>
  <c r="BS42" i="1" s="1"/>
  <c r="CA42" i="1" s="1"/>
  <c r="CI42" i="1" s="1"/>
  <c r="CQ42" i="1" s="1"/>
  <c r="CY42" i="1" s="1"/>
  <c r="DG42" i="1" s="1"/>
  <c r="BJ42" i="1"/>
  <c r="BK40" i="1"/>
  <c r="BS40" i="1" s="1"/>
  <c r="CA40" i="1" s="1"/>
  <c r="CI40" i="1" s="1"/>
  <c r="CQ40" i="1" s="1"/>
  <c r="CY40" i="1" s="1"/>
  <c r="DG40" i="1" s="1"/>
  <c r="BJ40" i="1"/>
  <c r="BK39" i="1"/>
  <c r="BS39" i="1" s="1"/>
  <c r="CA39" i="1" s="1"/>
  <c r="CI39" i="1" s="1"/>
  <c r="CQ39" i="1" s="1"/>
  <c r="CY39" i="1" s="1"/>
  <c r="DG39" i="1" s="1"/>
  <c r="BJ39" i="1"/>
  <c r="BK24" i="1"/>
  <c r="BJ24" i="1"/>
  <c r="BK15" i="1"/>
  <c r="BJ15" i="1"/>
  <c r="BK13" i="1"/>
  <c r="BJ13" i="1"/>
  <c r="BK11" i="1"/>
  <c r="BJ11" i="1"/>
  <c r="BK3" i="1"/>
  <c r="BS3" i="1" s="1"/>
  <c r="CA3" i="1" s="1"/>
  <c r="CI3" i="1" s="1"/>
  <c r="CQ3" i="1" s="1"/>
  <c r="CY3" i="1" s="1"/>
  <c r="DG3" i="1" s="1"/>
  <c r="BJ3" i="1"/>
  <c r="BK2" i="1"/>
  <c r="BJ2" i="1"/>
  <c r="ET18" i="1"/>
  <c r="ET17" i="1"/>
  <c r="ET16" i="1"/>
  <c r="ET4" i="1"/>
  <c r="EL18" i="1"/>
  <c r="EJ18" i="1"/>
  <c r="EL17" i="1"/>
  <c r="EJ17" i="1"/>
  <c r="EL16" i="1"/>
  <c r="EJ16" i="1"/>
  <c r="EL4" i="1"/>
  <c r="EJ4" i="1"/>
  <c r="ED18" i="1"/>
  <c r="EB18" i="1"/>
  <c r="ED17" i="1"/>
  <c r="EB17" i="1"/>
  <c r="ED16" i="1"/>
  <c r="EB16" i="1"/>
  <c r="ED4" i="1"/>
  <c r="EB4" i="1"/>
  <c r="DV18" i="1"/>
  <c r="DT18" i="1"/>
  <c r="DV17" i="1"/>
  <c r="DT17" i="1"/>
  <c r="DV16" i="1"/>
  <c r="DT16" i="1"/>
  <c r="DV12" i="1"/>
  <c r="DV4" i="1"/>
  <c r="DT4" i="1"/>
  <c r="DN187" i="1"/>
  <c r="DN163" i="1"/>
  <c r="DN157" i="1"/>
  <c r="DN156" i="1"/>
  <c r="DN155" i="1"/>
  <c r="DN154" i="1"/>
  <c r="DN153" i="1"/>
  <c r="DN151" i="1"/>
  <c r="DN146" i="1"/>
  <c r="DN134" i="1"/>
  <c r="DN132" i="1"/>
  <c r="DN131" i="1"/>
  <c r="DN127" i="1"/>
  <c r="DN125" i="1"/>
  <c r="DN124" i="1"/>
  <c r="DN120" i="1"/>
  <c r="DN119" i="1"/>
  <c r="DN118" i="1"/>
  <c r="DN117" i="1"/>
  <c r="DN116" i="1"/>
  <c r="DN115" i="1"/>
  <c r="DN114" i="1"/>
  <c r="DN113" i="1"/>
  <c r="DN112" i="1"/>
  <c r="DN111" i="1"/>
  <c r="DN110" i="1"/>
  <c r="DN109" i="1"/>
  <c r="DN108" i="1"/>
  <c r="DN107" i="1"/>
  <c r="DN106" i="1"/>
  <c r="DN104" i="1"/>
  <c r="DN103" i="1"/>
  <c r="DN102" i="1"/>
  <c r="DN101" i="1"/>
  <c r="DN100" i="1"/>
  <c r="DN99" i="1"/>
  <c r="DN98" i="1"/>
  <c r="DN96" i="1"/>
  <c r="DN95" i="1"/>
  <c r="DN94" i="1"/>
  <c r="DN93" i="1"/>
  <c r="DN92" i="1"/>
  <c r="DN88" i="1"/>
  <c r="DN87" i="1"/>
  <c r="DN85" i="1"/>
  <c r="DN84" i="1"/>
  <c r="DN83" i="1"/>
  <c r="DN81" i="1"/>
  <c r="DN80" i="1"/>
  <c r="DN78" i="1"/>
  <c r="DN51" i="1"/>
  <c r="DN47" i="1"/>
  <c r="DN38" i="1"/>
  <c r="DN37" i="1"/>
  <c r="DN29" i="1"/>
  <c r="DN28" i="1"/>
  <c r="DN27" i="1"/>
  <c r="DN26" i="1"/>
  <c r="DN25" i="1"/>
  <c r="DN22" i="1"/>
  <c r="DN20" i="1"/>
  <c r="DN19" i="1"/>
  <c r="DN18" i="1"/>
  <c r="DN17" i="1"/>
  <c r="DN16" i="1"/>
  <c r="DN14" i="1"/>
  <c r="DN12" i="1"/>
  <c r="DN9" i="1"/>
  <c r="DN8" i="1"/>
  <c r="DN6" i="1"/>
  <c r="DN5" i="1"/>
  <c r="DN4" i="1"/>
  <c r="DL18" i="1"/>
  <c r="DL17" i="1"/>
  <c r="DL16" i="1"/>
  <c r="DL4" i="1"/>
  <c r="DD18" i="1"/>
  <c r="DD17" i="1"/>
  <c r="DD16" i="1"/>
  <c r="DD4" i="1"/>
  <c r="DF18" i="1"/>
  <c r="DF17" i="1"/>
  <c r="DF16" i="1"/>
  <c r="DF4" i="1"/>
  <c r="CV18" i="1"/>
  <c r="CV17" i="1"/>
  <c r="CV16" i="1"/>
  <c r="CX18" i="1"/>
  <c r="CX17" i="1"/>
  <c r="CX16" i="1"/>
  <c r="CX4" i="1"/>
  <c r="CV4" i="1"/>
  <c r="CP18" i="1"/>
  <c r="CP17" i="1"/>
  <c r="CP16" i="1"/>
  <c r="CP4" i="1"/>
  <c r="CN4" i="1"/>
  <c r="CH18" i="1"/>
  <c r="CH17" i="1"/>
  <c r="CH16" i="1"/>
  <c r="CH4" i="1"/>
  <c r="CH6" i="1"/>
  <c r="CH8" i="1"/>
  <c r="CH9" i="1"/>
  <c r="CH12" i="1"/>
  <c r="CH14" i="1"/>
  <c r="CH19" i="1"/>
  <c r="CH20" i="1"/>
  <c r="CH22" i="1"/>
  <c r="CH25" i="1"/>
  <c r="CH26" i="1"/>
  <c r="CH27" i="1"/>
  <c r="CH28" i="1"/>
  <c r="CH29" i="1"/>
  <c r="CH33" i="1"/>
  <c r="CH35" i="1"/>
  <c r="CH36" i="1"/>
  <c r="CH37" i="1"/>
  <c r="CH38" i="1"/>
  <c r="CH47" i="1"/>
  <c r="CH51" i="1"/>
  <c r="CH78" i="1"/>
  <c r="CH80" i="1"/>
  <c r="CH83" i="1"/>
  <c r="CH84" i="1"/>
  <c r="CH85" i="1"/>
  <c r="CH87" i="1"/>
  <c r="CH88" i="1"/>
  <c r="CH92" i="1"/>
  <c r="CH93" i="1"/>
  <c r="CH94" i="1"/>
  <c r="CH95" i="1"/>
  <c r="CH96" i="1"/>
  <c r="CH98" i="1"/>
  <c r="CH99" i="1"/>
  <c r="CH100" i="1"/>
  <c r="CH101" i="1"/>
  <c r="CH102" i="1"/>
  <c r="CH103" i="1"/>
  <c r="CH104" i="1"/>
  <c r="CH106" i="1"/>
  <c r="CH107" i="1"/>
  <c r="CH108" i="1"/>
  <c r="CH109" i="1"/>
  <c r="CH110" i="1"/>
  <c r="CH111" i="1"/>
  <c r="CH112" i="1"/>
  <c r="CH113" i="1"/>
  <c r="CH114" i="1"/>
  <c r="CH115" i="1"/>
  <c r="CH116" i="1"/>
  <c r="CH117" i="1"/>
  <c r="CH118" i="1"/>
  <c r="CH119" i="1"/>
  <c r="CH120" i="1"/>
  <c r="CH124" i="1"/>
  <c r="CH125" i="1"/>
  <c r="CH127" i="1"/>
  <c r="CH131" i="1"/>
  <c r="CH132" i="1"/>
  <c r="CH134" i="1"/>
  <c r="CH146" i="1"/>
  <c r="CH151" i="1"/>
  <c r="CH153" i="1"/>
  <c r="CH154" i="1"/>
  <c r="CH155" i="1"/>
  <c r="CH156" i="1"/>
  <c r="CH157" i="1"/>
  <c r="CH163" i="1"/>
  <c r="CH187" i="1"/>
  <c r="CF4" i="1"/>
  <c r="BP18" i="1"/>
  <c r="BX18" i="1" s="1"/>
  <c r="CF18" i="1" s="1"/>
  <c r="CN18" i="1" s="1"/>
  <c r="BP17" i="1"/>
  <c r="BX17" i="1" s="1"/>
  <c r="CF17" i="1" s="1"/>
  <c r="CN17" i="1" s="1"/>
  <c r="BP16" i="1"/>
  <c r="BX16" i="1" s="1"/>
  <c r="CF16" i="1" s="1"/>
  <c r="CN16" i="1" s="1"/>
  <c r="BX4" i="1"/>
  <c r="BZ187" i="1"/>
  <c r="BZ163" i="1"/>
  <c r="BZ157" i="1"/>
  <c r="BZ156" i="1"/>
  <c r="BZ155" i="1"/>
  <c r="BZ154" i="1"/>
  <c r="BZ153" i="1"/>
  <c r="BZ151" i="1"/>
  <c r="BZ146" i="1"/>
  <c r="BZ134" i="1"/>
  <c r="BZ132" i="1"/>
  <c r="BZ131" i="1"/>
  <c r="BZ127" i="1"/>
  <c r="BZ125" i="1"/>
  <c r="BZ124" i="1"/>
  <c r="BZ120" i="1"/>
  <c r="BZ119" i="1"/>
  <c r="BZ118" i="1"/>
  <c r="BZ117" i="1"/>
  <c r="BZ116" i="1"/>
  <c r="BZ115" i="1"/>
  <c r="BZ114" i="1"/>
  <c r="BZ113" i="1"/>
  <c r="BZ112" i="1"/>
  <c r="BZ111" i="1"/>
  <c r="BZ110" i="1"/>
  <c r="BZ109" i="1"/>
  <c r="BZ108" i="1"/>
  <c r="BZ107" i="1"/>
  <c r="BZ106" i="1"/>
  <c r="BZ104" i="1"/>
  <c r="BZ103" i="1"/>
  <c r="BZ102" i="1"/>
  <c r="BZ101" i="1"/>
  <c r="BZ100" i="1"/>
  <c r="BZ99" i="1"/>
  <c r="BZ98" i="1"/>
  <c r="BZ96" i="1"/>
  <c r="BZ95" i="1"/>
  <c r="BZ94" i="1"/>
  <c r="BZ93" i="1"/>
  <c r="BZ92" i="1"/>
  <c r="BZ88" i="1"/>
  <c r="BZ87" i="1"/>
  <c r="BZ85" i="1"/>
  <c r="BZ84" i="1"/>
  <c r="BZ83" i="1"/>
  <c r="BZ80" i="1"/>
  <c r="BZ78" i="1"/>
  <c r="BZ51" i="1"/>
  <c r="BZ47" i="1"/>
  <c r="BZ38" i="1"/>
  <c r="BZ37" i="1"/>
  <c r="BZ36" i="1"/>
  <c r="BZ35" i="1"/>
  <c r="BZ29" i="1"/>
  <c r="BZ28" i="1"/>
  <c r="BZ27" i="1"/>
  <c r="BZ26" i="1"/>
  <c r="BZ25" i="1"/>
  <c r="BZ22" i="1"/>
  <c r="BZ20" i="1"/>
  <c r="BZ19" i="1"/>
  <c r="BZ18" i="1"/>
  <c r="BZ17" i="1"/>
  <c r="BZ16" i="1"/>
  <c r="BZ14" i="1"/>
  <c r="BZ12" i="1"/>
  <c r="BZ9" i="1"/>
  <c r="BZ8" i="1"/>
  <c r="BZ6" i="1"/>
  <c r="BZ4" i="1"/>
  <c r="BR163" i="1"/>
  <c r="BR157" i="1"/>
  <c r="BR156" i="1"/>
  <c r="BR155" i="1"/>
  <c r="BR154" i="1"/>
  <c r="BR153" i="1"/>
  <c r="BR151" i="1"/>
  <c r="BR146" i="1"/>
  <c r="BR134" i="1"/>
  <c r="BR132" i="1"/>
  <c r="BR131" i="1"/>
  <c r="BR127" i="1"/>
  <c r="BR125" i="1"/>
  <c r="BR124" i="1"/>
  <c r="BR120" i="1"/>
  <c r="BR119" i="1"/>
  <c r="BR118" i="1"/>
  <c r="BR117" i="1"/>
  <c r="BR116" i="1"/>
  <c r="BR115" i="1"/>
  <c r="BR114" i="1"/>
  <c r="BR113" i="1"/>
  <c r="BR112" i="1"/>
  <c r="BR111" i="1"/>
  <c r="BR110" i="1"/>
  <c r="BR109" i="1"/>
  <c r="BR108" i="1"/>
  <c r="BR107" i="1"/>
  <c r="BR106" i="1"/>
  <c r="BR104" i="1"/>
  <c r="BR103" i="1"/>
  <c r="BR102" i="1"/>
  <c r="BR101" i="1"/>
  <c r="BR100" i="1"/>
  <c r="BR99" i="1"/>
  <c r="BR98" i="1"/>
  <c r="BR96" i="1"/>
  <c r="BR95" i="1"/>
  <c r="BR94" i="1"/>
  <c r="BR93" i="1"/>
  <c r="BR92" i="1"/>
  <c r="BR88" i="1"/>
  <c r="BR87" i="1"/>
  <c r="BR85" i="1"/>
  <c r="BR84" i="1"/>
  <c r="BR83" i="1"/>
  <c r="BR80" i="1"/>
  <c r="BR78" i="1"/>
  <c r="BR51" i="1"/>
  <c r="BR47" i="1"/>
  <c r="BR38" i="1"/>
  <c r="BR37" i="1"/>
  <c r="BR36" i="1"/>
  <c r="BR35" i="1"/>
  <c r="BR33" i="1"/>
  <c r="BR29" i="1"/>
  <c r="BR28" i="1"/>
  <c r="BR27" i="1"/>
  <c r="BR26" i="1"/>
  <c r="BR25" i="1"/>
  <c r="BR22" i="1"/>
  <c r="BR20" i="1"/>
  <c r="BR19" i="1"/>
  <c r="BR18" i="1"/>
  <c r="BR17" i="1"/>
  <c r="BR16" i="1"/>
  <c r="BR14" i="1"/>
  <c r="BR12" i="1"/>
  <c r="BR9" i="1"/>
  <c r="BR8" i="1"/>
  <c r="BR6" i="1"/>
  <c r="BR5" i="1"/>
  <c r="BR4" i="1"/>
  <c r="BK4" i="1"/>
  <c r="BS4" i="1" s="1"/>
  <c r="CA4" i="1" s="1"/>
  <c r="CI4" i="1" s="1"/>
  <c r="CQ4" i="1" s="1"/>
  <c r="CY4" i="1" s="1"/>
  <c r="DG4" i="1" s="1"/>
  <c r="DO4" i="1" s="1"/>
  <c r="DW4" i="1" s="1"/>
  <c r="EE4" i="1" s="1"/>
  <c r="EM4" i="1" s="1"/>
  <c r="EU4" i="1" s="1"/>
  <c r="BJ4" i="1"/>
  <c r="BK18" i="1"/>
  <c r="BJ18" i="1"/>
  <c r="BK17" i="1"/>
  <c r="BJ17" i="1"/>
  <c r="BK16" i="1"/>
  <c r="BJ16" i="1"/>
  <c r="DD187" i="1"/>
  <c r="DD163" i="1"/>
  <c r="DD157" i="1"/>
  <c r="DD154" i="1"/>
  <c r="DD153" i="1"/>
  <c r="DD146" i="1"/>
  <c r="DD134" i="1"/>
  <c r="DD132" i="1"/>
  <c r="DD131" i="1"/>
  <c r="DD127" i="1"/>
  <c r="DD125" i="1"/>
  <c r="DD124" i="1"/>
  <c r="DD120" i="1"/>
  <c r="DD119" i="1"/>
  <c r="DD118" i="1"/>
  <c r="DD117" i="1"/>
  <c r="DD116" i="1"/>
  <c r="DD115" i="1"/>
  <c r="DD114" i="1"/>
  <c r="DD113" i="1"/>
  <c r="DD112" i="1"/>
  <c r="DD111" i="1"/>
  <c r="DD110" i="1"/>
  <c r="DD109" i="1"/>
  <c r="DD108" i="1"/>
  <c r="DD107" i="1"/>
  <c r="DD106" i="1"/>
  <c r="DD104" i="1"/>
  <c r="DD103" i="1"/>
  <c r="DD102" i="1"/>
  <c r="DD101" i="1"/>
  <c r="DD100" i="1"/>
  <c r="DD99" i="1"/>
  <c r="DD98" i="1"/>
  <c r="DD96" i="1"/>
  <c r="DD95" i="1"/>
  <c r="DD94" i="1"/>
  <c r="DD93" i="1"/>
  <c r="DD92" i="1"/>
  <c r="DD88" i="1"/>
  <c r="DD87" i="1"/>
  <c r="DD85" i="1"/>
  <c r="DD84" i="1"/>
  <c r="DD83" i="1"/>
  <c r="DD81" i="1"/>
  <c r="DD80" i="1"/>
  <c r="DD78" i="1"/>
  <c r="DD51" i="1"/>
  <c r="DD47" i="1"/>
  <c r="DD38" i="1"/>
  <c r="DD37" i="1"/>
  <c r="DD29" i="1"/>
  <c r="DD28" i="1"/>
  <c r="DD27" i="1"/>
  <c r="DD26" i="1"/>
  <c r="DD25" i="1"/>
  <c r="DD22" i="1"/>
  <c r="DD20" i="1"/>
  <c r="DD19" i="1"/>
  <c r="DD14" i="1"/>
  <c r="DD12" i="1"/>
  <c r="DD9" i="1"/>
  <c r="DD8" i="1"/>
  <c r="DD6" i="1"/>
  <c r="DD5" i="1"/>
  <c r="CV187" i="1"/>
  <c r="CV153" i="1"/>
  <c r="CV125" i="1"/>
  <c r="CV124" i="1"/>
  <c r="CV120" i="1"/>
  <c r="CV119" i="1"/>
  <c r="CV118" i="1"/>
  <c r="CV117" i="1"/>
  <c r="CV115" i="1"/>
  <c r="CV114" i="1"/>
  <c r="CV111" i="1"/>
  <c r="CV110" i="1"/>
  <c r="CV109" i="1"/>
  <c r="CV108" i="1"/>
  <c r="CV107" i="1"/>
  <c r="CV106" i="1"/>
  <c r="CV104" i="1"/>
  <c r="CV103" i="1"/>
  <c r="CV100" i="1"/>
  <c r="CV98" i="1"/>
  <c r="CV96" i="1"/>
  <c r="CV95" i="1"/>
  <c r="CV94" i="1"/>
  <c r="CV93" i="1"/>
  <c r="CV92" i="1"/>
  <c r="CV78" i="1"/>
  <c r="CV51" i="1"/>
  <c r="CV38" i="1"/>
  <c r="CV37" i="1"/>
  <c r="CV26" i="1"/>
  <c r="CV9" i="1"/>
  <c r="CV8" i="1"/>
  <c r="CV6" i="1"/>
  <c r="CV5" i="1"/>
  <c r="CN120" i="1"/>
  <c r="CN119" i="1"/>
  <c r="CN118" i="1"/>
  <c r="CN115" i="1"/>
  <c r="CN114" i="1"/>
  <c r="CN111" i="1"/>
  <c r="CN110" i="1"/>
  <c r="CN109" i="1"/>
  <c r="CN108" i="1"/>
  <c r="CN107" i="1"/>
  <c r="CN106" i="1"/>
  <c r="CN104" i="1"/>
  <c r="CN103" i="1"/>
  <c r="CN98" i="1"/>
  <c r="CN96" i="1"/>
  <c r="CN95" i="1"/>
  <c r="CN94" i="1"/>
  <c r="CN93" i="1"/>
  <c r="CN92" i="1"/>
  <c r="CN85" i="1"/>
  <c r="CN81" i="1"/>
  <c r="CN80" i="1"/>
  <c r="CN78" i="1"/>
  <c r="CN38" i="1"/>
  <c r="CN37" i="1"/>
  <c r="CN29" i="1"/>
  <c r="CN28" i="1"/>
  <c r="CN27" i="1"/>
  <c r="CN26" i="1"/>
  <c r="CN25" i="1"/>
  <c r="CN22" i="1"/>
  <c r="CF146" i="1"/>
  <c r="CN146" i="1" s="1"/>
  <c r="CF134" i="1"/>
  <c r="CN134" i="1" s="1"/>
  <c r="CF132" i="1"/>
  <c r="CN132" i="1" s="1"/>
  <c r="CF131" i="1"/>
  <c r="CN131" i="1" s="1"/>
  <c r="CF96" i="1"/>
  <c r="CF95" i="1"/>
  <c r="CF94" i="1"/>
  <c r="CF93" i="1"/>
  <c r="CF92" i="1"/>
  <c r="CF88" i="1"/>
  <c r="CN88" i="1" s="1"/>
  <c r="CF87" i="1"/>
  <c r="CN87" i="1" s="1"/>
  <c r="CF84" i="1"/>
  <c r="CN84" i="1" s="1"/>
  <c r="CF81" i="1"/>
  <c r="CF80" i="1"/>
  <c r="CF78" i="1"/>
  <c r="CF47" i="1"/>
  <c r="CN47" i="1" s="1"/>
  <c r="CF38" i="1"/>
  <c r="CF37" i="1"/>
  <c r="CF29" i="1"/>
  <c r="CF28" i="1"/>
  <c r="CF25" i="1"/>
  <c r="CF22" i="1"/>
  <c r="CF12" i="1"/>
  <c r="CN12" i="1" s="1"/>
  <c r="BX187" i="1"/>
  <c r="CF187" i="1" s="1"/>
  <c r="CN187" i="1" s="1"/>
  <c r="BX163" i="1"/>
  <c r="CF163" i="1" s="1"/>
  <c r="CN163" i="1" s="1"/>
  <c r="BP157" i="1"/>
  <c r="BX157" i="1" s="1"/>
  <c r="CF157" i="1" s="1"/>
  <c r="CN157" i="1" s="1"/>
  <c r="BP154" i="1"/>
  <c r="BX154" i="1" s="1"/>
  <c r="CF154" i="1" s="1"/>
  <c r="CN154" i="1" s="1"/>
  <c r="BP153" i="1"/>
  <c r="BX153" i="1" s="1"/>
  <c r="CF153" i="1" s="1"/>
  <c r="CN153" i="1" s="1"/>
  <c r="BP146" i="1"/>
  <c r="BP134" i="1"/>
  <c r="BP132" i="1"/>
  <c r="BP131" i="1"/>
  <c r="BP127" i="1"/>
  <c r="BX127" i="1" s="1"/>
  <c r="CF127" i="1" s="1"/>
  <c r="CN127" i="1" s="1"/>
  <c r="BP125" i="1"/>
  <c r="BX125" i="1" s="1"/>
  <c r="CF125" i="1" s="1"/>
  <c r="CN125" i="1" s="1"/>
  <c r="BP124" i="1"/>
  <c r="BX124" i="1" s="1"/>
  <c r="CF124" i="1" s="1"/>
  <c r="CN124" i="1" s="1"/>
  <c r="BP120" i="1"/>
  <c r="BX120" i="1" s="1"/>
  <c r="BP119" i="1"/>
  <c r="BX119" i="1" s="1"/>
  <c r="BP118" i="1"/>
  <c r="BX118" i="1" s="1"/>
  <c r="BP117" i="1"/>
  <c r="BX117" i="1" s="1"/>
  <c r="CF117" i="1" s="1"/>
  <c r="CN117" i="1" s="1"/>
  <c r="BP116" i="1"/>
  <c r="BX116" i="1" s="1"/>
  <c r="CF116" i="1" s="1"/>
  <c r="CN116" i="1" s="1"/>
  <c r="BP115" i="1"/>
  <c r="BX115" i="1" s="1"/>
  <c r="BP114" i="1"/>
  <c r="BX114" i="1" s="1"/>
  <c r="BP113" i="1"/>
  <c r="BX113" i="1" s="1"/>
  <c r="CF113" i="1" s="1"/>
  <c r="CN113" i="1" s="1"/>
  <c r="BP112" i="1"/>
  <c r="BX112" i="1" s="1"/>
  <c r="CF112" i="1" s="1"/>
  <c r="CN112" i="1" s="1"/>
  <c r="BP111" i="1"/>
  <c r="BX111" i="1" s="1"/>
  <c r="BP110" i="1"/>
  <c r="BX110" i="1" s="1"/>
  <c r="BP109" i="1"/>
  <c r="BX109" i="1" s="1"/>
  <c r="CF109" i="1" s="1"/>
  <c r="BP108" i="1"/>
  <c r="BX108" i="1" s="1"/>
  <c r="BP107" i="1"/>
  <c r="BX107" i="1" s="1"/>
  <c r="BP106" i="1"/>
  <c r="BX106" i="1" s="1"/>
  <c r="BP104" i="1"/>
  <c r="BX104" i="1" s="1"/>
  <c r="BP103" i="1"/>
  <c r="BX103" i="1" s="1"/>
  <c r="BP102" i="1"/>
  <c r="BX102" i="1" s="1"/>
  <c r="CF102" i="1" s="1"/>
  <c r="CN102" i="1" s="1"/>
  <c r="BP101" i="1"/>
  <c r="BX101" i="1" s="1"/>
  <c r="CF101" i="1" s="1"/>
  <c r="CN101" i="1" s="1"/>
  <c r="BP100" i="1"/>
  <c r="BX100" i="1" s="1"/>
  <c r="CF100" i="1" s="1"/>
  <c r="CN100" i="1" s="1"/>
  <c r="BP99" i="1"/>
  <c r="BX99" i="1" s="1"/>
  <c r="CF99" i="1" s="1"/>
  <c r="CN99" i="1" s="1"/>
  <c r="BP98" i="1"/>
  <c r="BX98" i="1" s="1"/>
  <c r="BP96" i="1"/>
  <c r="BX96" i="1" s="1"/>
  <c r="BP95" i="1"/>
  <c r="BX95" i="1" s="1"/>
  <c r="BP94" i="1"/>
  <c r="BX94" i="1" s="1"/>
  <c r="BP93" i="1"/>
  <c r="BX93" i="1" s="1"/>
  <c r="BP92" i="1"/>
  <c r="BX92" i="1" s="1"/>
  <c r="BP88" i="1"/>
  <c r="BP87" i="1"/>
  <c r="BP85" i="1"/>
  <c r="BX85" i="1" s="1"/>
  <c r="BP84" i="1"/>
  <c r="BP83" i="1"/>
  <c r="BX83" i="1" s="1"/>
  <c r="CF83" i="1" s="1"/>
  <c r="CN83" i="1" s="1"/>
  <c r="CV83" i="1" s="1"/>
  <c r="BP81" i="1"/>
  <c r="BX81" i="1" s="1"/>
  <c r="BP80" i="1"/>
  <c r="BX80" i="1" s="1"/>
  <c r="BP78" i="1"/>
  <c r="BX78" i="1" s="1"/>
  <c r="BP51" i="1"/>
  <c r="BX51" i="1" s="1"/>
  <c r="CF51" i="1" s="1"/>
  <c r="CN51" i="1" s="1"/>
  <c r="BP47" i="1"/>
  <c r="BP38" i="1"/>
  <c r="BX38" i="1" s="1"/>
  <c r="BP37" i="1"/>
  <c r="BX37" i="1" s="1"/>
  <c r="BP29" i="1"/>
  <c r="BX29" i="1" s="1"/>
  <c r="BP28" i="1"/>
  <c r="BX28" i="1" s="1"/>
  <c r="BP27" i="1"/>
  <c r="BX27" i="1" s="1"/>
  <c r="CF27" i="1" s="1"/>
  <c r="BP26" i="1"/>
  <c r="BX26" i="1" s="1"/>
  <c r="CF26" i="1" s="1"/>
  <c r="BP25" i="1"/>
  <c r="BP22" i="1"/>
  <c r="BP20" i="1"/>
  <c r="BX20" i="1" s="1"/>
  <c r="CF20" i="1" s="1"/>
  <c r="CN20" i="1" s="1"/>
  <c r="BP19" i="1"/>
  <c r="BX19" i="1" s="1"/>
  <c r="CF19" i="1" s="1"/>
  <c r="CN19" i="1" s="1"/>
  <c r="BP14" i="1"/>
  <c r="BX14" i="1" s="1"/>
  <c r="CF14" i="1" s="1"/>
  <c r="CN14" i="1" s="1"/>
  <c r="BP12" i="1"/>
  <c r="BP9" i="1"/>
  <c r="BX9" i="1" s="1"/>
  <c r="CF9" i="1" s="1"/>
  <c r="CN9" i="1" s="1"/>
  <c r="BP8" i="1"/>
  <c r="BX8" i="1" s="1"/>
  <c r="CF8" i="1" s="1"/>
  <c r="CN8" i="1" s="1"/>
  <c r="BP6" i="1"/>
  <c r="BX6" i="1" s="1"/>
  <c r="CF6" i="1" s="1"/>
  <c r="CN6" i="1" s="1"/>
  <c r="BP5" i="1"/>
  <c r="BX5" i="1" s="1"/>
  <c r="CF5" i="1" s="1"/>
  <c r="CN5" i="1" s="1"/>
  <c r="ET187" i="1"/>
  <c r="ET163" i="1"/>
  <c r="ET157" i="1"/>
  <c r="ET156" i="1"/>
  <c r="ET155" i="1"/>
  <c r="ET154" i="1"/>
  <c r="ET153" i="1"/>
  <c r="ET151" i="1"/>
  <c r="ET146" i="1"/>
  <c r="ET134" i="1"/>
  <c r="ET132" i="1"/>
  <c r="ET131" i="1"/>
  <c r="ET127" i="1"/>
  <c r="ET120" i="1"/>
  <c r="ET119" i="1"/>
  <c r="ET118" i="1"/>
  <c r="ET116" i="1"/>
  <c r="ET115" i="1"/>
  <c r="ET114" i="1"/>
  <c r="ET113" i="1"/>
  <c r="ET112" i="1"/>
  <c r="ET111" i="1"/>
  <c r="ET110" i="1"/>
  <c r="ET108" i="1"/>
  <c r="ET107" i="1"/>
  <c r="ET106" i="1"/>
  <c r="ET104" i="1"/>
  <c r="ET103" i="1"/>
  <c r="ET102" i="1"/>
  <c r="ET101" i="1"/>
  <c r="ET99" i="1"/>
  <c r="ET98" i="1"/>
  <c r="ET88" i="1"/>
  <c r="ET87" i="1"/>
  <c r="ET85" i="1"/>
  <c r="ET84" i="1"/>
  <c r="ET83" i="1"/>
  <c r="ET81" i="1"/>
  <c r="ET80" i="1"/>
  <c r="ET78" i="1"/>
  <c r="ET51" i="1"/>
  <c r="ET47" i="1"/>
  <c r="ET38" i="1"/>
  <c r="ET37" i="1"/>
  <c r="ET29" i="1"/>
  <c r="ET28" i="1"/>
  <c r="ET27" i="1"/>
  <c r="ET26" i="1"/>
  <c r="ET25" i="1"/>
  <c r="ET22" i="1"/>
  <c r="ET20" i="1"/>
  <c r="ET19" i="1"/>
  <c r="ET14" i="1"/>
  <c r="ET12" i="1"/>
  <c r="ET9" i="1"/>
  <c r="ET8" i="1"/>
  <c r="ET6" i="1"/>
  <c r="ET5" i="1"/>
  <c r="EJ187" i="1"/>
  <c r="EJ163" i="1"/>
  <c r="EJ157" i="1"/>
  <c r="EJ154" i="1"/>
  <c r="EJ153" i="1"/>
  <c r="EJ146" i="1"/>
  <c r="EJ134" i="1"/>
  <c r="EJ132" i="1"/>
  <c r="EJ131" i="1"/>
  <c r="EJ127" i="1"/>
  <c r="EJ125" i="1"/>
  <c r="EJ124" i="1"/>
  <c r="EJ120" i="1"/>
  <c r="EJ119" i="1"/>
  <c r="EJ118" i="1"/>
  <c r="EJ117" i="1"/>
  <c r="EJ116" i="1"/>
  <c r="EJ115" i="1"/>
  <c r="EJ114" i="1"/>
  <c r="EJ113" i="1"/>
  <c r="EJ112" i="1"/>
  <c r="EJ111" i="1"/>
  <c r="EJ110" i="1"/>
  <c r="EJ109" i="1"/>
  <c r="EJ108" i="1"/>
  <c r="EJ107" i="1"/>
  <c r="EJ106" i="1"/>
  <c r="EJ104" i="1"/>
  <c r="EJ103" i="1"/>
  <c r="EJ102" i="1"/>
  <c r="EJ101" i="1"/>
  <c r="EJ100" i="1"/>
  <c r="EJ99" i="1"/>
  <c r="EJ98" i="1"/>
  <c r="EJ96" i="1"/>
  <c r="EJ95" i="1"/>
  <c r="EJ94" i="1"/>
  <c r="EJ93" i="1"/>
  <c r="EJ92" i="1"/>
  <c r="EJ88" i="1"/>
  <c r="EJ87" i="1"/>
  <c r="EJ85" i="1"/>
  <c r="EJ84" i="1"/>
  <c r="EJ83" i="1"/>
  <c r="EJ81" i="1"/>
  <c r="EJ80" i="1"/>
  <c r="EJ78" i="1"/>
  <c r="EJ51" i="1"/>
  <c r="EJ47" i="1"/>
  <c r="EJ38" i="1"/>
  <c r="EJ37" i="1"/>
  <c r="EJ29" i="1"/>
  <c r="EJ28" i="1"/>
  <c r="EJ27" i="1"/>
  <c r="EJ26" i="1"/>
  <c r="EJ25" i="1"/>
  <c r="EJ22" i="1"/>
  <c r="EJ20" i="1"/>
  <c r="EJ19" i="1"/>
  <c r="EJ14" i="1"/>
  <c r="EJ12" i="1"/>
  <c r="EJ9" i="1"/>
  <c r="EJ8" i="1"/>
  <c r="EJ6" i="1"/>
  <c r="EJ5" i="1"/>
  <c r="EL187" i="1"/>
  <c r="EL163" i="1"/>
  <c r="EL157" i="1"/>
  <c r="EL156" i="1"/>
  <c r="EL155" i="1"/>
  <c r="EL154" i="1"/>
  <c r="EL153" i="1"/>
  <c r="EL151" i="1"/>
  <c r="EL146" i="1"/>
  <c r="EL134" i="1"/>
  <c r="EL132" i="1"/>
  <c r="EL131" i="1"/>
  <c r="EL127" i="1"/>
  <c r="EL125" i="1"/>
  <c r="EL124" i="1"/>
  <c r="EL120" i="1"/>
  <c r="EL119" i="1"/>
  <c r="EL118" i="1"/>
  <c r="EL117" i="1"/>
  <c r="EL116" i="1"/>
  <c r="EL115" i="1"/>
  <c r="EL114" i="1"/>
  <c r="EL113" i="1"/>
  <c r="EL112" i="1"/>
  <c r="EL111" i="1"/>
  <c r="EL110" i="1"/>
  <c r="EL109" i="1"/>
  <c r="EL108" i="1"/>
  <c r="EL107" i="1"/>
  <c r="EL106" i="1"/>
  <c r="EL104" i="1"/>
  <c r="EL103" i="1"/>
  <c r="EL102" i="1"/>
  <c r="EL101" i="1"/>
  <c r="EL100" i="1"/>
  <c r="EL99" i="1"/>
  <c r="EL98" i="1"/>
  <c r="EL96" i="1"/>
  <c r="EL95" i="1"/>
  <c r="EL94" i="1"/>
  <c r="EL93" i="1"/>
  <c r="EL92" i="1"/>
  <c r="EL88" i="1"/>
  <c r="EL87" i="1"/>
  <c r="EL85" i="1"/>
  <c r="EL84" i="1"/>
  <c r="EL83" i="1"/>
  <c r="EL81" i="1"/>
  <c r="EL80" i="1"/>
  <c r="EL78" i="1"/>
  <c r="EL51" i="1"/>
  <c r="EL47" i="1"/>
  <c r="EL38" i="1"/>
  <c r="EL37" i="1"/>
  <c r="EL35" i="1"/>
  <c r="EL29" i="1"/>
  <c r="EL28" i="1"/>
  <c r="EL27" i="1"/>
  <c r="EL26" i="1"/>
  <c r="EL25" i="1"/>
  <c r="EL22" i="1"/>
  <c r="EL20" i="1"/>
  <c r="EL19" i="1"/>
  <c r="EL14" i="1"/>
  <c r="EL12" i="1"/>
  <c r="EL9" i="1"/>
  <c r="EL8" i="1"/>
  <c r="EL6" i="1"/>
  <c r="EL5" i="1"/>
  <c r="ED187" i="1"/>
  <c r="ED163" i="1"/>
  <c r="ED157" i="1"/>
  <c r="ED156" i="1"/>
  <c r="ED155" i="1"/>
  <c r="ED154" i="1"/>
  <c r="ED153" i="1"/>
  <c r="ED151" i="1"/>
  <c r="ED146" i="1"/>
  <c r="ED134" i="1"/>
  <c r="ED132" i="1"/>
  <c r="ED131" i="1"/>
  <c r="ED127" i="1"/>
  <c r="ED125" i="1"/>
  <c r="ED124" i="1"/>
  <c r="ED120" i="1"/>
  <c r="ED119" i="1"/>
  <c r="ED118" i="1"/>
  <c r="ED117" i="1"/>
  <c r="ED116" i="1"/>
  <c r="ED115" i="1"/>
  <c r="ED114" i="1"/>
  <c r="ED113" i="1"/>
  <c r="ED112" i="1"/>
  <c r="ED111" i="1"/>
  <c r="ED110" i="1"/>
  <c r="ED109" i="1"/>
  <c r="ED108" i="1"/>
  <c r="ED107" i="1"/>
  <c r="ED106" i="1"/>
  <c r="ED104" i="1"/>
  <c r="ED103" i="1"/>
  <c r="ED102" i="1"/>
  <c r="ED101" i="1"/>
  <c r="ED100" i="1"/>
  <c r="ED99" i="1"/>
  <c r="ED98" i="1"/>
  <c r="ED96" i="1"/>
  <c r="ED95" i="1"/>
  <c r="ED94" i="1"/>
  <c r="ED93" i="1"/>
  <c r="ED92" i="1"/>
  <c r="ED88" i="1"/>
  <c r="ED87" i="1"/>
  <c r="ED85" i="1"/>
  <c r="ED84" i="1"/>
  <c r="ED83" i="1"/>
  <c r="ED81" i="1"/>
  <c r="ED80" i="1"/>
  <c r="ED78" i="1"/>
  <c r="ED51" i="1"/>
  <c r="ED47" i="1"/>
  <c r="ED38" i="1"/>
  <c r="ED37" i="1"/>
  <c r="ED29" i="1"/>
  <c r="ED28" i="1"/>
  <c r="ED27" i="1"/>
  <c r="ED26" i="1"/>
  <c r="ED25" i="1"/>
  <c r="ED22" i="1"/>
  <c r="ED20" i="1"/>
  <c r="ED19" i="1"/>
  <c r="ED14" i="1"/>
  <c r="ED12" i="1"/>
  <c r="ED9" i="1"/>
  <c r="ED8" i="1"/>
  <c r="ED6" i="1"/>
  <c r="ED5" i="1"/>
  <c r="EB187" i="1"/>
  <c r="EB163" i="1"/>
  <c r="EB157" i="1"/>
  <c r="EB154" i="1"/>
  <c r="EB153" i="1"/>
  <c r="EB146" i="1"/>
  <c r="EB134" i="1"/>
  <c r="EB132" i="1"/>
  <c r="EB131" i="1"/>
  <c r="EB127" i="1"/>
  <c r="EB125" i="1"/>
  <c r="EB124" i="1"/>
  <c r="EB120" i="1"/>
  <c r="EB119" i="1"/>
  <c r="EB118" i="1"/>
  <c r="EB117" i="1"/>
  <c r="EB116" i="1"/>
  <c r="EB115" i="1"/>
  <c r="EB114" i="1"/>
  <c r="EB113" i="1"/>
  <c r="EB112" i="1"/>
  <c r="EB111" i="1"/>
  <c r="EB110" i="1"/>
  <c r="EB109" i="1"/>
  <c r="EB108" i="1"/>
  <c r="EB107" i="1"/>
  <c r="EB106" i="1"/>
  <c r="EB104" i="1"/>
  <c r="EB103" i="1"/>
  <c r="EB102" i="1"/>
  <c r="EB101" i="1"/>
  <c r="EB100" i="1"/>
  <c r="EB99" i="1"/>
  <c r="EB98" i="1"/>
  <c r="EB96" i="1"/>
  <c r="EB95" i="1"/>
  <c r="EB94" i="1"/>
  <c r="EB93" i="1"/>
  <c r="EB92" i="1"/>
  <c r="EB88" i="1"/>
  <c r="EB87" i="1"/>
  <c r="EB84" i="1"/>
  <c r="EB83" i="1"/>
  <c r="EB81" i="1"/>
  <c r="EB80" i="1"/>
  <c r="EB78" i="1"/>
  <c r="EB51" i="1"/>
  <c r="EB47" i="1"/>
  <c r="EB38" i="1"/>
  <c r="EB37" i="1"/>
  <c r="EB29" i="1"/>
  <c r="EB28" i="1"/>
  <c r="EB27" i="1"/>
  <c r="EB26" i="1"/>
  <c r="EB25" i="1"/>
  <c r="EB22" i="1"/>
  <c r="EB20" i="1"/>
  <c r="EB19" i="1"/>
  <c r="EB14" i="1"/>
  <c r="EB12" i="1"/>
  <c r="EB9" i="1"/>
  <c r="EB8" i="1"/>
  <c r="EB6" i="1"/>
  <c r="EB5" i="1"/>
  <c r="DV187" i="1"/>
  <c r="DV163" i="1"/>
  <c r="DV157" i="1"/>
  <c r="DV156" i="1"/>
  <c r="DV155" i="1"/>
  <c r="DV154" i="1"/>
  <c r="DV153" i="1"/>
  <c r="DV151" i="1"/>
  <c r="DV146" i="1"/>
  <c r="DV134" i="1"/>
  <c r="DV132" i="1"/>
  <c r="DV131" i="1"/>
  <c r="DV127" i="1"/>
  <c r="DV125" i="1"/>
  <c r="DV124" i="1"/>
  <c r="DV120" i="1"/>
  <c r="DV119" i="1"/>
  <c r="DV118" i="1"/>
  <c r="DV117" i="1"/>
  <c r="DV116" i="1"/>
  <c r="DV115" i="1"/>
  <c r="DV114" i="1"/>
  <c r="DV113" i="1"/>
  <c r="DV112" i="1"/>
  <c r="DV111" i="1"/>
  <c r="DV110" i="1"/>
  <c r="DV109" i="1"/>
  <c r="DV108" i="1"/>
  <c r="DV107" i="1"/>
  <c r="DV106" i="1"/>
  <c r="DV104" i="1"/>
  <c r="DV103" i="1"/>
  <c r="DV102" i="1"/>
  <c r="DV101" i="1"/>
  <c r="DV100" i="1"/>
  <c r="DV99" i="1"/>
  <c r="DV98" i="1"/>
  <c r="DV96" i="1"/>
  <c r="DV95" i="1"/>
  <c r="DV94" i="1"/>
  <c r="DV93" i="1"/>
  <c r="DV92" i="1"/>
  <c r="DV88" i="1"/>
  <c r="DV87" i="1"/>
  <c r="DV85" i="1"/>
  <c r="DV84" i="1"/>
  <c r="DV83" i="1"/>
  <c r="DV81" i="1"/>
  <c r="DV80" i="1"/>
  <c r="DV78" i="1"/>
  <c r="DV51" i="1"/>
  <c r="DV47" i="1"/>
  <c r="DV38" i="1"/>
  <c r="DV37" i="1"/>
  <c r="DV35" i="1"/>
  <c r="DV29" i="1"/>
  <c r="DV28" i="1"/>
  <c r="DV27" i="1"/>
  <c r="DV26" i="1"/>
  <c r="DV25" i="1"/>
  <c r="DV22" i="1"/>
  <c r="DV20" i="1"/>
  <c r="DV19" i="1"/>
  <c r="DV14" i="1"/>
  <c r="DV9" i="1"/>
  <c r="DV8" i="1"/>
  <c r="DV6" i="1"/>
  <c r="DV5" i="1"/>
  <c r="DT187" i="1"/>
  <c r="DT163" i="1"/>
  <c r="DT157" i="1"/>
  <c r="DT154" i="1"/>
  <c r="DT153" i="1"/>
  <c r="DT127" i="1"/>
  <c r="DT125" i="1"/>
  <c r="DT124" i="1"/>
  <c r="DT120" i="1"/>
  <c r="DT119" i="1"/>
  <c r="DT118" i="1"/>
  <c r="DT117" i="1"/>
  <c r="DT116" i="1"/>
  <c r="DT115" i="1"/>
  <c r="DT114" i="1"/>
  <c r="DT113" i="1"/>
  <c r="DT112" i="1"/>
  <c r="DT111" i="1"/>
  <c r="DT110" i="1"/>
  <c r="DT109" i="1"/>
  <c r="DT108" i="1"/>
  <c r="DT107" i="1"/>
  <c r="DT106" i="1"/>
  <c r="DT104" i="1"/>
  <c r="DT103" i="1"/>
  <c r="DT102" i="1"/>
  <c r="DT101" i="1"/>
  <c r="DT100" i="1"/>
  <c r="DT99" i="1"/>
  <c r="DT98" i="1"/>
  <c r="DT96" i="1"/>
  <c r="DT95" i="1"/>
  <c r="DT94" i="1"/>
  <c r="DT93" i="1"/>
  <c r="DT92" i="1"/>
  <c r="DT83" i="1"/>
  <c r="DT81" i="1"/>
  <c r="DT80" i="1"/>
  <c r="DT78" i="1"/>
  <c r="DT51" i="1"/>
  <c r="DT38" i="1"/>
  <c r="DT37" i="1"/>
  <c r="DT29" i="1"/>
  <c r="DT28" i="1"/>
  <c r="DT27" i="1"/>
  <c r="DT26" i="1"/>
  <c r="DT20" i="1"/>
  <c r="DT19" i="1"/>
  <c r="DT14" i="1"/>
  <c r="DT9" i="1"/>
  <c r="DT8" i="1"/>
  <c r="DT6" i="1"/>
  <c r="DT5" i="1"/>
  <c r="DL187" i="1"/>
  <c r="DL163" i="1"/>
  <c r="DL157" i="1"/>
  <c r="DL154" i="1"/>
  <c r="DL153" i="1"/>
  <c r="DL146" i="1"/>
  <c r="DL134" i="1"/>
  <c r="DL132" i="1"/>
  <c r="DL131" i="1"/>
  <c r="DL127" i="1"/>
  <c r="DL125" i="1"/>
  <c r="DL124" i="1"/>
  <c r="DL117" i="1"/>
  <c r="DL116" i="1"/>
  <c r="DL113" i="1"/>
  <c r="DL112" i="1"/>
  <c r="DL109" i="1"/>
  <c r="DL102" i="1"/>
  <c r="DL101" i="1"/>
  <c r="DL100" i="1"/>
  <c r="DL99" i="1"/>
  <c r="DL96" i="1"/>
  <c r="DL95" i="1"/>
  <c r="DL94" i="1"/>
  <c r="DL93" i="1"/>
  <c r="DL92" i="1"/>
  <c r="DL88" i="1"/>
  <c r="DL87" i="1"/>
  <c r="DL84" i="1"/>
  <c r="DL83" i="1"/>
  <c r="DL81" i="1"/>
  <c r="DL80" i="1"/>
  <c r="DL78" i="1"/>
  <c r="DL51" i="1"/>
  <c r="DL47" i="1"/>
  <c r="DL38" i="1"/>
  <c r="DL37" i="1"/>
  <c r="DL29" i="1"/>
  <c r="DL28" i="1"/>
  <c r="DL27" i="1"/>
  <c r="DL26" i="1"/>
  <c r="DL25" i="1"/>
  <c r="DL22" i="1"/>
  <c r="DL20" i="1"/>
  <c r="DL19" i="1"/>
  <c r="DL14" i="1"/>
  <c r="DL12" i="1"/>
  <c r="DL9" i="1"/>
  <c r="DL8" i="1"/>
  <c r="DL6" i="1"/>
  <c r="DL5" i="1"/>
  <c r="DF187" i="1"/>
  <c r="DF163" i="1"/>
  <c r="DF157" i="1"/>
  <c r="DF156" i="1"/>
  <c r="DF155" i="1"/>
  <c r="DF154" i="1"/>
  <c r="DF153" i="1"/>
  <c r="DF151" i="1"/>
  <c r="DF146" i="1"/>
  <c r="DF134" i="1"/>
  <c r="DF132" i="1"/>
  <c r="DF131" i="1"/>
  <c r="DF127" i="1"/>
  <c r="DF125" i="1"/>
  <c r="DF124" i="1"/>
  <c r="DF120" i="1"/>
  <c r="DF119" i="1"/>
  <c r="DF118" i="1"/>
  <c r="DF117" i="1"/>
  <c r="DF116" i="1"/>
  <c r="DF115" i="1"/>
  <c r="DF114" i="1"/>
  <c r="DF113" i="1"/>
  <c r="DF112" i="1"/>
  <c r="DF111" i="1"/>
  <c r="DF110" i="1"/>
  <c r="DF109" i="1"/>
  <c r="DF108" i="1"/>
  <c r="DF107" i="1"/>
  <c r="DF106" i="1"/>
  <c r="DF104" i="1"/>
  <c r="DF103" i="1"/>
  <c r="DF102" i="1"/>
  <c r="DF101" i="1"/>
  <c r="DF100" i="1"/>
  <c r="DF99" i="1"/>
  <c r="DF98" i="1"/>
  <c r="DF96" i="1"/>
  <c r="DF95" i="1"/>
  <c r="DF94" i="1"/>
  <c r="DF93" i="1"/>
  <c r="DF92" i="1"/>
  <c r="DF88" i="1"/>
  <c r="DF87" i="1"/>
  <c r="DF85" i="1"/>
  <c r="DF84" i="1"/>
  <c r="DF83" i="1"/>
  <c r="DF81" i="1"/>
  <c r="DF80" i="1"/>
  <c r="DF78" i="1"/>
  <c r="DF51" i="1"/>
  <c r="DF47" i="1"/>
  <c r="DF38" i="1"/>
  <c r="DF37" i="1"/>
  <c r="DF29" i="1"/>
  <c r="DF28" i="1"/>
  <c r="DF27" i="1"/>
  <c r="DF26" i="1"/>
  <c r="DF25" i="1"/>
  <c r="DF22" i="1"/>
  <c r="DF20" i="1"/>
  <c r="DF19" i="1"/>
  <c r="DF14" i="1"/>
  <c r="DF12" i="1"/>
  <c r="DF9" i="1"/>
  <c r="DF8" i="1"/>
  <c r="DF6" i="1"/>
  <c r="DF5" i="1"/>
  <c r="CX187" i="1"/>
  <c r="CX163" i="1"/>
  <c r="CX157" i="1"/>
  <c r="CX156" i="1"/>
  <c r="CX155" i="1"/>
  <c r="CX154" i="1"/>
  <c r="CX153" i="1"/>
  <c r="CX151" i="1"/>
  <c r="CX146" i="1"/>
  <c r="CX134" i="1"/>
  <c r="CX132" i="1"/>
  <c r="CX131" i="1"/>
  <c r="CX127" i="1"/>
  <c r="CX125" i="1"/>
  <c r="CX124" i="1"/>
  <c r="CX120" i="1"/>
  <c r="CX119" i="1"/>
  <c r="CX118" i="1"/>
  <c r="CX117" i="1"/>
  <c r="CX116" i="1"/>
  <c r="CX115" i="1"/>
  <c r="CX114" i="1"/>
  <c r="CX113" i="1"/>
  <c r="CX112" i="1"/>
  <c r="CX111" i="1"/>
  <c r="CX110" i="1"/>
  <c r="CX109" i="1"/>
  <c r="CX108" i="1"/>
  <c r="CX107" i="1"/>
  <c r="CX106" i="1"/>
  <c r="CX104" i="1"/>
  <c r="CX103" i="1"/>
  <c r="CX102" i="1"/>
  <c r="CX101" i="1"/>
  <c r="CX100" i="1"/>
  <c r="CX99" i="1"/>
  <c r="CX98" i="1"/>
  <c r="CX96" i="1"/>
  <c r="CX95" i="1"/>
  <c r="CX94" i="1"/>
  <c r="CX93" i="1"/>
  <c r="CX92" i="1"/>
  <c r="CX88" i="1"/>
  <c r="CX87" i="1"/>
  <c r="CX85" i="1"/>
  <c r="CX84" i="1"/>
  <c r="CX83" i="1"/>
  <c r="CX80" i="1"/>
  <c r="CX78" i="1"/>
  <c r="CX51" i="1"/>
  <c r="CX47" i="1"/>
  <c r="CX38" i="1"/>
  <c r="CX37" i="1"/>
  <c r="CX36" i="1"/>
  <c r="CX29" i="1"/>
  <c r="CX28" i="1"/>
  <c r="CX27" i="1"/>
  <c r="CX26" i="1"/>
  <c r="CX25" i="1"/>
  <c r="CX22" i="1"/>
  <c r="CX20" i="1"/>
  <c r="CX19" i="1"/>
  <c r="CX14" i="1"/>
  <c r="CX12" i="1"/>
  <c r="CX9" i="1"/>
  <c r="CX8" i="1"/>
  <c r="CX6" i="1"/>
  <c r="CX5" i="1"/>
  <c r="CP187" i="1"/>
  <c r="CP163" i="1"/>
  <c r="CP157" i="1"/>
  <c r="CP156" i="1"/>
  <c r="CP155" i="1"/>
  <c r="CP154" i="1"/>
  <c r="CP153" i="1"/>
  <c r="CP151" i="1"/>
  <c r="CP146" i="1"/>
  <c r="CP134" i="1"/>
  <c r="CP132" i="1"/>
  <c r="CP131" i="1"/>
  <c r="CP127" i="1"/>
  <c r="CP125" i="1"/>
  <c r="CP124" i="1"/>
  <c r="CP120" i="1"/>
  <c r="CP119" i="1"/>
  <c r="CP118" i="1"/>
  <c r="CP117" i="1"/>
  <c r="CP116" i="1"/>
  <c r="CP115" i="1"/>
  <c r="CP114" i="1"/>
  <c r="CP113" i="1"/>
  <c r="CP112" i="1"/>
  <c r="CP111" i="1"/>
  <c r="CP110" i="1"/>
  <c r="CP109" i="1"/>
  <c r="CP108" i="1"/>
  <c r="CP107" i="1"/>
  <c r="CP106" i="1"/>
  <c r="CP104" i="1"/>
  <c r="CP103" i="1"/>
  <c r="CP102" i="1"/>
  <c r="CP101" i="1"/>
  <c r="CP100" i="1"/>
  <c r="CP99" i="1"/>
  <c r="CP98" i="1"/>
  <c r="CP96" i="1"/>
  <c r="CP95" i="1"/>
  <c r="CP94" i="1"/>
  <c r="CP93" i="1"/>
  <c r="CP92" i="1"/>
  <c r="CP88" i="1"/>
  <c r="CP87" i="1"/>
  <c r="CP85" i="1"/>
  <c r="CP84" i="1"/>
  <c r="CP83" i="1"/>
  <c r="CP80" i="1"/>
  <c r="CP78" i="1"/>
  <c r="CP51" i="1"/>
  <c r="CP47" i="1"/>
  <c r="CP38" i="1"/>
  <c r="CP37" i="1"/>
  <c r="CP36" i="1"/>
  <c r="CP29" i="1"/>
  <c r="CP28" i="1"/>
  <c r="CP27" i="1"/>
  <c r="CP26" i="1"/>
  <c r="CP25" i="1"/>
  <c r="CP22" i="1"/>
  <c r="CP20" i="1"/>
  <c r="CP19" i="1"/>
  <c r="CP14" i="1"/>
  <c r="CP12" i="1"/>
  <c r="CP9" i="1"/>
  <c r="CP8" i="1"/>
  <c r="CP6" i="1"/>
  <c r="CP5" i="1"/>
  <c r="CH5" i="1"/>
  <c r="BZ5" i="1"/>
  <c r="BK187" i="1"/>
  <c r="BS187" i="1" s="1"/>
  <c r="BJ187" i="1"/>
  <c r="BK163" i="1"/>
  <c r="BS163" i="1" s="1"/>
  <c r="BJ163" i="1"/>
  <c r="BK157" i="1"/>
  <c r="BJ157" i="1"/>
  <c r="BK156" i="1"/>
  <c r="BJ156" i="1"/>
  <c r="BK155" i="1"/>
  <c r="BJ155" i="1"/>
  <c r="BK154" i="1"/>
  <c r="BJ154" i="1"/>
  <c r="BK153" i="1"/>
  <c r="BJ153" i="1"/>
  <c r="BK151" i="1"/>
  <c r="BS151" i="1" s="1"/>
  <c r="CA151" i="1" s="1"/>
  <c r="CI151" i="1" s="1"/>
  <c r="BJ151" i="1"/>
  <c r="BK146" i="1"/>
  <c r="BJ146" i="1"/>
  <c r="BK134" i="1"/>
  <c r="BJ134" i="1"/>
  <c r="BK132" i="1"/>
  <c r="BJ132" i="1"/>
  <c r="BK131" i="1"/>
  <c r="BJ131" i="1"/>
  <c r="BK127" i="1"/>
  <c r="BJ127" i="1"/>
  <c r="BK125" i="1"/>
  <c r="BJ125" i="1"/>
  <c r="BK124" i="1"/>
  <c r="BJ124" i="1"/>
  <c r="BK120" i="1"/>
  <c r="BJ120" i="1"/>
  <c r="BK119" i="1"/>
  <c r="BJ119" i="1"/>
  <c r="BK118" i="1"/>
  <c r="BJ118" i="1"/>
  <c r="BK117" i="1"/>
  <c r="BJ117" i="1"/>
  <c r="BK116" i="1"/>
  <c r="BJ116" i="1"/>
  <c r="BK115" i="1"/>
  <c r="BJ115" i="1"/>
  <c r="BK114" i="1"/>
  <c r="BJ114" i="1"/>
  <c r="BK113" i="1"/>
  <c r="BJ113" i="1"/>
  <c r="BK112" i="1"/>
  <c r="BJ112" i="1"/>
  <c r="BK111" i="1"/>
  <c r="BJ111" i="1"/>
  <c r="BK110" i="1"/>
  <c r="BJ110" i="1"/>
  <c r="BK109" i="1"/>
  <c r="BJ109" i="1"/>
  <c r="BK108" i="1"/>
  <c r="BJ108" i="1"/>
  <c r="BK107" i="1"/>
  <c r="BJ107" i="1"/>
  <c r="BK106" i="1"/>
  <c r="BJ106" i="1"/>
  <c r="BK104" i="1"/>
  <c r="BJ104" i="1"/>
  <c r="BK103" i="1"/>
  <c r="BJ103" i="1"/>
  <c r="BK102" i="1"/>
  <c r="BJ102" i="1"/>
  <c r="BK101" i="1"/>
  <c r="BJ101" i="1"/>
  <c r="BK100" i="1"/>
  <c r="BJ100" i="1"/>
  <c r="BK99" i="1"/>
  <c r="BJ99" i="1"/>
  <c r="BK98" i="1"/>
  <c r="BJ98" i="1"/>
  <c r="BK96" i="1"/>
  <c r="BJ96" i="1"/>
  <c r="BK95" i="1"/>
  <c r="BJ95" i="1"/>
  <c r="BK94" i="1"/>
  <c r="BS94" i="1" s="1"/>
  <c r="CA94" i="1" s="1"/>
  <c r="CI94" i="1" s="1"/>
  <c r="BJ94" i="1"/>
  <c r="BK93" i="1"/>
  <c r="BJ93" i="1"/>
  <c r="BK92" i="1"/>
  <c r="BJ92" i="1"/>
  <c r="BK88" i="1"/>
  <c r="BJ88" i="1"/>
  <c r="BK87" i="1"/>
  <c r="BJ87" i="1"/>
  <c r="BK85" i="1"/>
  <c r="BJ85" i="1"/>
  <c r="BK84" i="1"/>
  <c r="BJ84" i="1"/>
  <c r="BK83" i="1"/>
  <c r="BS83" i="1" s="1"/>
  <c r="CA83" i="1" s="1"/>
  <c r="BJ83" i="1"/>
  <c r="BK81" i="1"/>
  <c r="BJ81" i="1"/>
  <c r="BK80" i="1"/>
  <c r="BS80" i="1" s="1"/>
  <c r="CA80" i="1" s="1"/>
  <c r="CI80" i="1" s="1"/>
  <c r="BJ80" i="1"/>
  <c r="BK78" i="1"/>
  <c r="BS78" i="1" s="1"/>
  <c r="CA78" i="1" s="1"/>
  <c r="CI78" i="1" s="1"/>
  <c r="BJ78" i="1"/>
  <c r="BK51" i="1"/>
  <c r="BJ51" i="1"/>
  <c r="BK47" i="1"/>
  <c r="BJ47" i="1"/>
  <c r="BK38" i="1"/>
  <c r="BJ38" i="1"/>
  <c r="BK37" i="1"/>
  <c r="BS37" i="1" s="1"/>
  <c r="CA37" i="1" s="1"/>
  <c r="CI37" i="1" s="1"/>
  <c r="BJ37" i="1"/>
  <c r="BK36" i="1"/>
  <c r="BJ36" i="1"/>
  <c r="BK35" i="1"/>
  <c r="BS35" i="1" s="1"/>
  <c r="CA35" i="1" s="1"/>
  <c r="CI35" i="1" s="1"/>
  <c r="BJ35" i="1"/>
  <c r="BK34" i="1"/>
  <c r="BJ34" i="1"/>
  <c r="BK33" i="1"/>
  <c r="BS33" i="1" s="1"/>
  <c r="CA33" i="1" s="1"/>
  <c r="CI33" i="1" s="1"/>
  <c r="BJ33" i="1"/>
  <c r="BK32" i="1"/>
  <c r="BJ32" i="1"/>
  <c r="BK31" i="1"/>
  <c r="BJ31" i="1"/>
  <c r="BK30" i="1"/>
  <c r="BJ30" i="1"/>
  <c r="BK29" i="1"/>
  <c r="BS29" i="1" s="1"/>
  <c r="CA29" i="1" s="1"/>
  <c r="CI29" i="1" s="1"/>
  <c r="BJ29" i="1"/>
  <c r="BK28" i="1"/>
  <c r="BJ28" i="1"/>
  <c r="BK27" i="1"/>
  <c r="BJ27" i="1"/>
  <c r="BK26" i="1"/>
  <c r="BJ26" i="1"/>
  <c r="BK25" i="1"/>
  <c r="BJ25" i="1"/>
  <c r="BK22" i="1"/>
  <c r="BJ22" i="1"/>
  <c r="BK20" i="1"/>
  <c r="BJ20" i="1"/>
  <c r="BK19" i="1"/>
  <c r="BJ19" i="1"/>
  <c r="BK14" i="1"/>
  <c r="BJ14" i="1"/>
  <c r="EI210" i="1"/>
  <c r="EL210" i="1" s="1"/>
  <c r="DS210" i="1"/>
  <c r="DV210" i="1" s="1"/>
  <c r="DC210" i="1"/>
  <c r="DF210" i="1" s="1"/>
  <c r="CM210" i="1"/>
  <c r="CP210" i="1" s="1"/>
  <c r="BW210" i="1"/>
  <c r="BZ210" i="1" s="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 r="K2" i="1"/>
  <c r="BF204" i="1"/>
  <c r="BF203" i="1"/>
  <c r="BF202" i="1"/>
  <c r="BF201" i="1"/>
  <c r="BF200" i="1"/>
  <c r="BF199" i="1"/>
  <c r="BF198" i="1"/>
  <c r="BA168" i="1"/>
  <c r="EQ161" i="1"/>
  <c r="EA161" i="1"/>
  <c r="ED161" i="1" s="1"/>
  <c r="DK161" i="1"/>
  <c r="DN161" i="1" s="1"/>
  <c r="CU161" i="1"/>
  <c r="CX161" i="1" s="1"/>
  <c r="CE161" i="1"/>
  <c r="CH161" i="1" s="1"/>
  <c r="BF158" i="1"/>
  <c r="AW158" i="1"/>
  <c r="DK158" i="1" s="1"/>
  <c r="DN158" i="1" s="1"/>
  <c r="CE147" i="1"/>
  <c r="CM147" i="1" s="1"/>
  <c r="BA134" i="1"/>
  <c r="BA132" i="1"/>
  <c r="BF125" i="1"/>
  <c r="EQ125" i="1" s="1"/>
  <c r="ET125" i="1" s="1"/>
  <c r="BF124" i="1"/>
  <c r="EQ124" i="1" s="1"/>
  <c r="ET124" i="1" s="1"/>
  <c r="EQ123" i="1"/>
  <c r="FA123" i="1" s="1"/>
  <c r="BF123" i="1"/>
  <c r="BF122" i="1"/>
  <c r="BF121" i="1"/>
  <c r="BF120" i="1"/>
  <c r="BF119" i="1"/>
  <c r="BF118" i="1"/>
  <c r="BF117" i="1"/>
  <c r="EQ117" i="1" s="1"/>
  <c r="ET117" i="1" s="1"/>
  <c r="BF116" i="1"/>
  <c r="BF115" i="1"/>
  <c r="BF113" i="1"/>
  <c r="BF112" i="1"/>
  <c r="BF109" i="1"/>
  <c r="EQ109" i="1" s="1"/>
  <c r="ET109" i="1" s="1"/>
  <c r="BF107" i="1"/>
  <c r="BF106" i="1"/>
  <c r="BF105" i="1"/>
  <c r="EQ105" i="1" s="1"/>
  <c r="ET105" i="1" s="1"/>
  <c r="BF100" i="1"/>
  <c r="EQ100" i="1" s="1"/>
  <c r="ET100" i="1" s="1"/>
  <c r="BF98" i="1"/>
  <c r="BF97" i="1"/>
  <c r="EQ97" i="1" s="1"/>
  <c r="ET97" i="1" s="1"/>
  <c r="BF96" i="1"/>
  <c r="EQ96" i="1" s="1"/>
  <c r="ET96" i="1" s="1"/>
  <c r="BF95" i="1"/>
  <c r="EQ95" i="1" s="1"/>
  <c r="ET95" i="1" s="1"/>
  <c r="BF94" i="1"/>
  <c r="EQ94" i="1" s="1"/>
  <c r="ET94" i="1" s="1"/>
  <c r="BF93" i="1"/>
  <c r="EQ93" i="1" s="1"/>
  <c r="ET93" i="1" s="1"/>
  <c r="BF92" i="1"/>
  <c r="EQ92" i="1" s="1"/>
  <c r="ET92" i="1" s="1"/>
  <c r="EQ71" i="1"/>
  <c r="FA71" i="1" s="1"/>
  <c r="BF71" i="1"/>
  <c r="EQ70" i="1"/>
  <c r="FA70" i="1" s="1"/>
  <c r="BF70" i="1"/>
  <c r="ET56" i="1"/>
  <c r="EA56" i="1"/>
  <c r="DC56" i="1"/>
  <c r="DK56" i="1" s="1"/>
  <c r="DN56" i="1" s="1"/>
  <c r="CE56" i="1"/>
  <c r="CH56" i="1" s="1"/>
  <c r="BF56" i="1"/>
  <c r="EA55" i="1"/>
  <c r="EI55" i="1" s="1"/>
  <c r="EL55" i="1" s="1"/>
  <c r="DC55" i="1"/>
  <c r="DK55" i="1" s="1"/>
  <c r="DN55" i="1" s="1"/>
  <c r="CE55" i="1"/>
  <c r="CH55" i="1" s="1"/>
  <c r="BF55" i="1"/>
  <c r="ET54" i="1"/>
  <c r="EA54" i="1"/>
  <c r="DC54" i="1"/>
  <c r="DK54" i="1" s="1"/>
  <c r="DN54" i="1" s="1"/>
  <c r="CE54" i="1"/>
  <c r="CH54" i="1" s="1"/>
  <c r="BF54" i="1"/>
  <c r="FA53" i="1"/>
  <c r="EA53" i="1"/>
  <c r="DC53" i="1"/>
  <c r="DK53" i="1" s="1"/>
  <c r="DN53" i="1" s="1"/>
  <c r="CE53" i="1"/>
  <c r="CM53" i="1" s="1"/>
  <c r="CP53" i="1" s="1"/>
  <c r="BF53" i="1"/>
  <c r="DC36" i="1"/>
  <c r="EQ35" i="1"/>
  <c r="ET35" i="1" s="1"/>
  <c r="EA35" i="1"/>
  <c r="ED35" i="1" s="1"/>
  <c r="CM35" i="1"/>
  <c r="CU35" i="1" s="1"/>
  <c r="BO34" i="1"/>
  <c r="BW34" i="1" s="1"/>
  <c r="BZ34" i="1" s="1"/>
  <c r="BA34" i="1"/>
  <c r="BW33" i="1"/>
  <c r="BO32" i="1"/>
  <c r="BW32" i="1" s="1"/>
  <c r="BZ32" i="1" s="1"/>
  <c r="BA32" i="1"/>
  <c r="BO31" i="1"/>
  <c r="BW31" i="1" s="1"/>
  <c r="CE31" i="1" s="1"/>
  <c r="CM31" i="1" s="1"/>
  <c r="CU31" i="1" s="1"/>
  <c r="DC31" i="1" s="1"/>
  <c r="DK31" i="1" s="1"/>
  <c r="DS31" i="1" s="1"/>
  <c r="EA31" i="1" s="1"/>
  <c r="EI31" i="1" s="1"/>
  <c r="EQ31" i="1" s="1"/>
  <c r="ET31" i="1" s="1"/>
  <c r="BO30" i="1"/>
  <c r="BR30" i="1" s="1"/>
  <c r="BA29" i="1"/>
  <c r="BA28" i="1"/>
  <c r="CI83" i="1" l="1"/>
  <c r="BS89" i="1"/>
  <c r="CA89" i="1" s="1"/>
  <c r="CI89" i="1" s="1"/>
  <c r="CQ89" i="1" s="1"/>
  <c r="CY89" i="1" s="1"/>
  <c r="DG89" i="1" s="1"/>
  <c r="BS86" i="1"/>
  <c r="CA86" i="1" s="1"/>
  <c r="CI86" i="1" s="1"/>
  <c r="CQ86" i="1" s="1"/>
  <c r="CY86" i="1" s="1"/>
  <c r="DG86" i="1" s="1"/>
  <c r="DO86" i="1" s="1"/>
  <c r="DW86" i="1" s="1"/>
  <c r="EE86" i="1" s="1"/>
  <c r="EM86" i="1" s="1"/>
  <c r="EU86" i="1" s="1"/>
  <c r="BS75" i="1"/>
  <c r="CA75" i="1" s="1"/>
  <c r="CI75" i="1" s="1"/>
  <c r="CQ75" i="1" s="1"/>
  <c r="CY75" i="1" s="1"/>
  <c r="DG75" i="1" s="1"/>
  <c r="DO75" i="1" s="1"/>
  <c r="DW75" i="1" s="1"/>
  <c r="EE75" i="1" s="1"/>
  <c r="EM75" i="1" s="1"/>
  <c r="EU75" i="1" s="1"/>
  <c r="BS79" i="1"/>
  <c r="CA79" i="1" s="1"/>
  <c r="CI79" i="1" s="1"/>
  <c r="CQ79" i="1" s="1"/>
  <c r="CY79" i="1" s="1"/>
  <c r="DG79" i="1" s="1"/>
  <c r="DO79" i="1" s="1"/>
  <c r="DW79" i="1" s="1"/>
  <c r="EE79" i="1" s="1"/>
  <c r="EM79" i="1" s="1"/>
  <c r="EU79" i="1" s="1"/>
  <c r="BS90" i="1"/>
  <c r="CA90" i="1" s="1"/>
  <c r="CI90" i="1" s="1"/>
  <c r="CQ90" i="1" s="1"/>
  <c r="CY90" i="1" s="1"/>
  <c r="DG90" i="1" s="1"/>
  <c r="DO90" i="1" s="1"/>
  <c r="DW90" i="1" s="1"/>
  <c r="EE90" i="1" s="1"/>
  <c r="EM90" i="1" s="1"/>
  <c r="EU90" i="1" s="1"/>
  <c r="BS72" i="1"/>
  <c r="CA72" i="1" s="1"/>
  <c r="CI72" i="1" s="1"/>
  <c r="CQ72" i="1" s="1"/>
  <c r="CY72" i="1" s="1"/>
  <c r="DG72" i="1" s="1"/>
  <c r="DO72" i="1" s="1"/>
  <c r="DW72" i="1" s="1"/>
  <c r="EE72" i="1" s="1"/>
  <c r="EM72" i="1" s="1"/>
  <c r="EU72" i="1" s="1"/>
  <c r="BS76" i="1"/>
  <c r="CA76" i="1" s="1"/>
  <c r="CI76" i="1" s="1"/>
  <c r="CQ76" i="1" s="1"/>
  <c r="CY76" i="1" s="1"/>
  <c r="DG76" i="1" s="1"/>
  <c r="DO76" i="1" s="1"/>
  <c r="DW76" i="1" s="1"/>
  <c r="EE76" i="1" s="1"/>
  <c r="EM76" i="1" s="1"/>
  <c r="EU76" i="1" s="1"/>
  <c r="CI74" i="1"/>
  <c r="CQ74" i="1" s="1"/>
  <c r="CY74" i="1" s="1"/>
  <c r="DG74" i="1" s="1"/>
  <c r="DO74" i="1" s="1"/>
  <c r="DW74" i="1" s="1"/>
  <c r="EE74" i="1" s="1"/>
  <c r="EM74" i="1" s="1"/>
  <c r="EU74" i="1" s="1"/>
  <c r="CI73" i="1"/>
  <c r="CQ73" i="1" s="1"/>
  <c r="CY73" i="1" s="1"/>
  <c r="DG73" i="1" s="1"/>
  <c r="DO73" i="1" s="1"/>
  <c r="DW73" i="1" s="1"/>
  <c r="EE73" i="1" s="1"/>
  <c r="EM73" i="1" s="1"/>
  <c r="EU73" i="1" s="1"/>
  <c r="BS20" i="1"/>
  <c r="CA20" i="1" s="1"/>
  <c r="CI20" i="1" s="1"/>
  <c r="BS51" i="1"/>
  <c r="CA51" i="1" s="1"/>
  <c r="CI51" i="1" s="1"/>
  <c r="BS99" i="1"/>
  <c r="CA99" i="1" s="1"/>
  <c r="BS103" i="1"/>
  <c r="CA103" i="1" s="1"/>
  <c r="CI103" i="1" s="1"/>
  <c r="BS116" i="1"/>
  <c r="CA116" i="1" s="1"/>
  <c r="BS120" i="1"/>
  <c r="CA120" i="1" s="1"/>
  <c r="CI120" i="1" s="1"/>
  <c r="CQ120" i="1" s="1"/>
  <c r="CY120" i="1" s="1"/>
  <c r="DG120" i="1" s="1"/>
  <c r="CI182" i="1"/>
  <c r="CQ182" i="1" s="1"/>
  <c r="CY182" i="1" s="1"/>
  <c r="DG182" i="1" s="1"/>
  <c r="DO182" i="1" s="1"/>
  <c r="DW182" i="1" s="1"/>
  <c r="EE182" i="1" s="1"/>
  <c r="EM182" i="1" s="1"/>
  <c r="EU182" i="1" s="1"/>
  <c r="CI194" i="1"/>
  <c r="CQ194" i="1" s="1"/>
  <c r="CY194" i="1" s="1"/>
  <c r="DG194" i="1" s="1"/>
  <c r="DO194" i="1" s="1"/>
  <c r="DW194" i="1" s="1"/>
  <c r="EE194" i="1" s="1"/>
  <c r="EM194" i="1" s="1"/>
  <c r="EU194" i="1" s="1"/>
  <c r="CI205" i="1"/>
  <c r="CQ205" i="1" s="1"/>
  <c r="CY205" i="1" s="1"/>
  <c r="DG205" i="1" s="1"/>
  <c r="DO205" i="1" s="1"/>
  <c r="DW205" i="1" s="1"/>
  <c r="EE205" i="1" s="1"/>
  <c r="EM205" i="1" s="1"/>
  <c r="EU205" i="1" s="1"/>
  <c r="CI189" i="1"/>
  <c r="CQ189" i="1" s="1"/>
  <c r="CY189" i="1" s="1"/>
  <c r="DG189" i="1" s="1"/>
  <c r="DO189" i="1" s="1"/>
  <c r="DW189" i="1" s="1"/>
  <c r="EE189" i="1" s="1"/>
  <c r="EM189" i="1" s="1"/>
  <c r="EU189" i="1" s="1"/>
  <c r="CI202" i="1"/>
  <c r="CQ202" i="1" s="1"/>
  <c r="CY202" i="1" s="1"/>
  <c r="DG202" i="1" s="1"/>
  <c r="DO202" i="1" s="1"/>
  <c r="DW202" i="1" s="1"/>
  <c r="EE202" i="1" s="1"/>
  <c r="EM202" i="1" s="1"/>
  <c r="CI211" i="1"/>
  <c r="CQ211" i="1" s="1"/>
  <c r="CY211" i="1" s="1"/>
  <c r="DG211" i="1" s="1"/>
  <c r="CI213" i="1"/>
  <c r="CQ213" i="1" s="1"/>
  <c r="CY213" i="1" s="1"/>
  <c r="DG213" i="1" s="1"/>
  <c r="DO213" i="1" s="1"/>
  <c r="DW213" i="1" s="1"/>
  <c r="EE213" i="1" s="1"/>
  <c r="EM213" i="1" s="1"/>
  <c r="CI214" i="1"/>
  <c r="CQ214" i="1" s="1"/>
  <c r="CY214" i="1" s="1"/>
  <c r="DG214" i="1" s="1"/>
  <c r="DO214" i="1" s="1"/>
  <c r="DW214" i="1" s="1"/>
  <c r="EE214" i="1" s="1"/>
  <c r="EM214" i="1" s="1"/>
  <c r="EU214" i="1" s="1"/>
  <c r="CI204" i="1"/>
  <c r="CQ204" i="1" s="1"/>
  <c r="CY204" i="1" s="1"/>
  <c r="DG204" i="1" s="1"/>
  <c r="DO204" i="1" s="1"/>
  <c r="DW204" i="1" s="1"/>
  <c r="EE204" i="1" s="1"/>
  <c r="EM204" i="1" s="1"/>
  <c r="EU204" i="1" s="1"/>
  <c r="CI198" i="1"/>
  <c r="CQ198" i="1" s="1"/>
  <c r="CY198" i="1" s="1"/>
  <c r="DG198" i="1" s="1"/>
  <c r="DO198" i="1" s="1"/>
  <c r="DW198" i="1" s="1"/>
  <c r="EE198" i="1" s="1"/>
  <c r="EM198" i="1" s="1"/>
  <c r="CI203" i="1"/>
  <c r="CQ203" i="1" s="1"/>
  <c r="CY203" i="1" s="1"/>
  <c r="DG203" i="1" s="1"/>
  <c r="DO203" i="1" s="1"/>
  <c r="DW203" i="1" s="1"/>
  <c r="EE203" i="1" s="1"/>
  <c r="EM203" i="1" s="1"/>
  <c r="CI195" i="1"/>
  <c r="CQ195" i="1" s="1"/>
  <c r="CY195" i="1" s="1"/>
  <c r="DG195" i="1" s="1"/>
  <c r="DO195" i="1" s="1"/>
  <c r="DW195" i="1" s="1"/>
  <c r="CI197" i="1"/>
  <c r="CQ197" i="1" s="1"/>
  <c r="CY197" i="1" s="1"/>
  <c r="DG197" i="1" s="1"/>
  <c r="DO197" i="1" s="1"/>
  <c r="DW197" i="1" s="1"/>
  <c r="EE197" i="1" s="1"/>
  <c r="EM197" i="1" s="1"/>
  <c r="EU197" i="1" s="1"/>
  <c r="CI188" i="1"/>
  <c r="CQ188" i="1" s="1"/>
  <c r="CY188" i="1" s="1"/>
  <c r="DG188" i="1" s="1"/>
  <c r="DO188" i="1" s="1"/>
  <c r="DW188" i="1" s="1"/>
  <c r="EE188" i="1" s="1"/>
  <c r="EM188" i="1" s="1"/>
  <c r="EU188" i="1" s="1"/>
  <c r="CI190" i="1"/>
  <c r="CQ190" i="1" s="1"/>
  <c r="CY190" i="1" s="1"/>
  <c r="DG190" i="1" s="1"/>
  <c r="DO190" i="1" s="1"/>
  <c r="DW190" i="1" s="1"/>
  <c r="EE190" i="1" s="1"/>
  <c r="EM190" i="1" s="1"/>
  <c r="EU190" i="1" s="1"/>
  <c r="CI171" i="1"/>
  <c r="CQ171" i="1" s="1"/>
  <c r="CY171" i="1" s="1"/>
  <c r="DG171" i="1" s="1"/>
  <c r="DO171" i="1" s="1"/>
  <c r="DW171" i="1" s="1"/>
  <c r="CI179" i="1"/>
  <c r="CQ179" i="1" s="1"/>
  <c r="CY179" i="1" s="1"/>
  <c r="DG179" i="1" s="1"/>
  <c r="CI170" i="1"/>
  <c r="CQ170" i="1" s="1"/>
  <c r="CY170" i="1" s="1"/>
  <c r="DG170" i="1" s="1"/>
  <c r="CI172" i="1"/>
  <c r="CQ172" i="1" s="1"/>
  <c r="CY172" i="1" s="1"/>
  <c r="DG172" i="1" s="1"/>
  <c r="CI174" i="1"/>
  <c r="CQ174" i="1" s="1"/>
  <c r="CY174" i="1" s="1"/>
  <c r="DG174" i="1" s="1"/>
  <c r="DO174" i="1" s="1"/>
  <c r="DW174" i="1" s="1"/>
  <c r="CI173" i="1"/>
  <c r="CQ173" i="1" s="1"/>
  <c r="CY173" i="1" s="1"/>
  <c r="DG173" i="1" s="1"/>
  <c r="DO173" i="1" s="1"/>
  <c r="DW173" i="1" s="1"/>
  <c r="EE173" i="1" s="1"/>
  <c r="EM173" i="1" s="1"/>
  <c r="CI168" i="1"/>
  <c r="CQ168" i="1" s="1"/>
  <c r="CY168" i="1" s="1"/>
  <c r="DG168" i="1" s="1"/>
  <c r="CI169" i="1"/>
  <c r="CQ169" i="1" s="1"/>
  <c r="CY169" i="1" s="1"/>
  <c r="DG169" i="1" s="1"/>
  <c r="DO169" i="1" s="1"/>
  <c r="DW169" i="1" s="1"/>
  <c r="EE169" i="1" s="1"/>
  <c r="EM169" i="1" s="1"/>
  <c r="CI166" i="1"/>
  <c r="CQ166" i="1" s="1"/>
  <c r="CY166" i="1" s="1"/>
  <c r="DG166" i="1" s="1"/>
  <c r="DO166" i="1" s="1"/>
  <c r="DW166" i="1" s="1"/>
  <c r="EE166" i="1" s="1"/>
  <c r="EM166" i="1" s="1"/>
  <c r="EU166" i="1" s="1"/>
  <c r="CI129" i="1"/>
  <c r="CQ129" i="1" s="1"/>
  <c r="CY129" i="1" s="1"/>
  <c r="DG129" i="1" s="1"/>
  <c r="DO129" i="1" s="1"/>
  <c r="DW129" i="1" s="1"/>
  <c r="EE129" i="1" s="1"/>
  <c r="EM129" i="1" s="1"/>
  <c r="EU129" i="1" s="1"/>
  <c r="CI136" i="1"/>
  <c r="CQ136" i="1" s="1"/>
  <c r="CY136" i="1" s="1"/>
  <c r="DG136" i="1" s="1"/>
  <c r="DO136" i="1" s="1"/>
  <c r="DW136" i="1" s="1"/>
  <c r="EE136" i="1" s="1"/>
  <c r="EM136" i="1" s="1"/>
  <c r="EU136" i="1" s="1"/>
  <c r="BS61" i="1"/>
  <c r="BX61" i="1"/>
  <c r="CF61" i="1" s="1"/>
  <c r="CN61" i="1" s="1"/>
  <c r="BS69" i="1"/>
  <c r="CA69" i="1" s="1"/>
  <c r="CI69" i="1" s="1"/>
  <c r="CQ69" i="1" s="1"/>
  <c r="CY69" i="1" s="1"/>
  <c r="DG69" i="1" s="1"/>
  <c r="BX69" i="1"/>
  <c r="CI99" i="1"/>
  <c r="CI116" i="1"/>
  <c r="CQ116" i="1" s="1"/>
  <c r="CY116" i="1" s="1"/>
  <c r="DG116" i="1" s="1"/>
  <c r="BS52" i="1"/>
  <c r="CA52" i="1" s="1"/>
  <c r="CI52" i="1" s="1"/>
  <c r="CQ52" i="1" s="1"/>
  <c r="CY52" i="1" s="1"/>
  <c r="DG52" i="1" s="1"/>
  <c r="CI130" i="1"/>
  <c r="CQ130" i="1" s="1"/>
  <c r="CY130" i="1" s="1"/>
  <c r="DG130" i="1" s="1"/>
  <c r="DO130" i="1" s="1"/>
  <c r="DW130" i="1" s="1"/>
  <c r="EE130" i="1" s="1"/>
  <c r="EM130" i="1" s="1"/>
  <c r="EU130" i="1" s="1"/>
  <c r="CI137" i="1"/>
  <c r="CQ137" i="1" s="1"/>
  <c r="CY137" i="1" s="1"/>
  <c r="DG137" i="1" s="1"/>
  <c r="DO137" i="1" s="1"/>
  <c r="DW137" i="1" s="1"/>
  <c r="EE137" i="1" s="1"/>
  <c r="EM137" i="1" s="1"/>
  <c r="EU137" i="1" s="1"/>
  <c r="CI133" i="1"/>
  <c r="CQ133" i="1" s="1"/>
  <c r="CY133" i="1" s="1"/>
  <c r="DG133" i="1" s="1"/>
  <c r="DO133" i="1" s="1"/>
  <c r="DW133" i="1" s="1"/>
  <c r="EE133" i="1" s="1"/>
  <c r="EM133" i="1" s="1"/>
  <c r="EU133" i="1" s="1"/>
  <c r="CI143" i="1"/>
  <c r="CQ143" i="1" s="1"/>
  <c r="CY143" i="1" s="1"/>
  <c r="DG143" i="1" s="1"/>
  <c r="DO143" i="1" s="1"/>
  <c r="DW143" i="1" s="1"/>
  <c r="EE143" i="1" s="1"/>
  <c r="EM143" i="1" s="1"/>
  <c r="EU143" i="1" s="1"/>
  <c r="CI128" i="1"/>
  <c r="CQ128" i="1" s="1"/>
  <c r="CY128" i="1" s="1"/>
  <c r="DG128" i="1" s="1"/>
  <c r="DO128" i="1" s="1"/>
  <c r="DW128" i="1" s="1"/>
  <c r="EE128" i="1" s="1"/>
  <c r="EM128" i="1" s="1"/>
  <c r="EU128" i="1" s="1"/>
  <c r="CI135" i="1"/>
  <c r="CQ135" i="1" s="1"/>
  <c r="CY135" i="1" s="1"/>
  <c r="DG135" i="1" s="1"/>
  <c r="DO135" i="1" s="1"/>
  <c r="DW135" i="1" s="1"/>
  <c r="EE135" i="1" s="1"/>
  <c r="EM135" i="1" s="1"/>
  <c r="EU135" i="1" s="1"/>
  <c r="CI145" i="1"/>
  <c r="CQ145" i="1" s="1"/>
  <c r="CY145" i="1" s="1"/>
  <c r="DG145" i="1" s="1"/>
  <c r="DO145" i="1" s="1"/>
  <c r="DW145" i="1" s="1"/>
  <c r="EE145" i="1" s="1"/>
  <c r="EM145" i="1" s="1"/>
  <c r="EU145" i="1" s="1"/>
  <c r="BK158" i="1"/>
  <c r="BS158" i="1" s="1"/>
  <c r="BR158" i="1"/>
  <c r="BS65" i="1"/>
  <c r="CA215" i="1"/>
  <c r="CI215" i="1" s="1"/>
  <c r="CQ215" i="1" s="1"/>
  <c r="CY215" i="1" s="1"/>
  <c r="DG215" i="1" s="1"/>
  <c r="DO215" i="1" s="1"/>
  <c r="DW215" i="1" s="1"/>
  <c r="CA210" i="1"/>
  <c r="CI210" i="1" s="1"/>
  <c r="CQ210" i="1" s="1"/>
  <c r="CY210" i="1" s="1"/>
  <c r="DG210" i="1" s="1"/>
  <c r="DO210" i="1" s="1"/>
  <c r="DW210" i="1" s="1"/>
  <c r="EE210" i="1" s="1"/>
  <c r="EM210" i="1" s="1"/>
  <c r="EU210" i="1" s="1"/>
  <c r="CA206" i="1"/>
  <c r="CI206" i="1" s="1"/>
  <c r="CQ206" i="1" s="1"/>
  <c r="CY206" i="1" s="1"/>
  <c r="DG206" i="1" s="1"/>
  <c r="DO206" i="1" s="1"/>
  <c r="DW206" i="1" s="1"/>
  <c r="CA208" i="1"/>
  <c r="CI208" i="1" s="1"/>
  <c r="CQ208" i="1" s="1"/>
  <c r="CY208" i="1" s="1"/>
  <c r="DG208" i="1" s="1"/>
  <c r="DO208" i="1" s="1"/>
  <c r="DW208" i="1" s="1"/>
  <c r="EE208" i="1" s="1"/>
  <c r="EM208" i="1" s="1"/>
  <c r="EU208" i="1" s="1"/>
  <c r="CA181" i="1"/>
  <c r="CI181" i="1" s="1"/>
  <c r="CQ181" i="1" s="1"/>
  <c r="CY181" i="1" s="1"/>
  <c r="DG181" i="1" s="1"/>
  <c r="DO181" i="1" s="1"/>
  <c r="DW181" i="1" s="1"/>
  <c r="EE181" i="1" s="1"/>
  <c r="EM181" i="1" s="1"/>
  <c r="EU181" i="1" s="1"/>
  <c r="CA186" i="1"/>
  <c r="CI186" i="1" s="1"/>
  <c r="CQ186" i="1" s="1"/>
  <c r="CY186" i="1" s="1"/>
  <c r="DG186" i="1" s="1"/>
  <c r="DO186" i="1" s="1"/>
  <c r="DW186" i="1" s="1"/>
  <c r="EE186" i="1" s="1"/>
  <c r="EM186" i="1" s="1"/>
  <c r="CA207" i="1"/>
  <c r="CI207" i="1" s="1"/>
  <c r="CQ207" i="1" s="1"/>
  <c r="CY207" i="1" s="1"/>
  <c r="DG207" i="1" s="1"/>
  <c r="DO207" i="1" s="1"/>
  <c r="DW207" i="1" s="1"/>
  <c r="CA209" i="1"/>
  <c r="CI209" i="1" s="1"/>
  <c r="CQ209" i="1" s="1"/>
  <c r="CY209" i="1" s="1"/>
  <c r="DG209" i="1" s="1"/>
  <c r="DO209" i="1" s="1"/>
  <c r="DW209" i="1" s="1"/>
  <c r="EE209" i="1" s="1"/>
  <c r="EM209" i="1" s="1"/>
  <c r="EU209" i="1" s="1"/>
  <c r="CA187" i="1"/>
  <c r="CI187" i="1" s="1"/>
  <c r="CQ187" i="1" s="1"/>
  <c r="CY187" i="1" s="1"/>
  <c r="DG187" i="1" s="1"/>
  <c r="CA177" i="1"/>
  <c r="CI177" i="1" s="1"/>
  <c r="CQ177" i="1" s="1"/>
  <c r="CY177" i="1" s="1"/>
  <c r="DG177" i="1" s="1"/>
  <c r="DO177" i="1" s="1"/>
  <c r="DW177" i="1" s="1"/>
  <c r="EE177" i="1" s="1"/>
  <c r="EM177" i="1" s="1"/>
  <c r="CA185" i="1"/>
  <c r="CI185" i="1" s="1"/>
  <c r="CQ185" i="1" s="1"/>
  <c r="CY185" i="1" s="1"/>
  <c r="DG185" i="1" s="1"/>
  <c r="DO185" i="1" s="1"/>
  <c r="DW185" i="1" s="1"/>
  <c r="EE185" i="1" s="1"/>
  <c r="EM185" i="1" s="1"/>
  <c r="CA180" i="1"/>
  <c r="CI180" i="1" s="1"/>
  <c r="CQ180" i="1" s="1"/>
  <c r="CY180" i="1" s="1"/>
  <c r="DG180" i="1" s="1"/>
  <c r="DO180" i="1" s="1"/>
  <c r="DW180" i="1" s="1"/>
  <c r="EE180" i="1" s="1"/>
  <c r="EM180" i="1" s="1"/>
  <c r="CA176" i="1"/>
  <c r="CI176" i="1" s="1"/>
  <c r="CQ176" i="1" s="1"/>
  <c r="CY176" i="1" s="1"/>
  <c r="DG176" i="1" s="1"/>
  <c r="DO176" i="1" s="1"/>
  <c r="DW176" i="1" s="1"/>
  <c r="EE176" i="1" s="1"/>
  <c r="EM176" i="1" s="1"/>
  <c r="EU176" i="1" s="1"/>
  <c r="CA178" i="1"/>
  <c r="CI178" i="1" s="1"/>
  <c r="CQ178" i="1" s="1"/>
  <c r="CY178" i="1" s="1"/>
  <c r="DG178" i="1" s="1"/>
  <c r="CA163" i="1"/>
  <c r="CI163" i="1" s="1"/>
  <c r="CA161" i="1"/>
  <c r="CI161" i="1" s="1"/>
  <c r="CQ161" i="1" s="1"/>
  <c r="CY161" i="1" s="1"/>
  <c r="DG161" i="1" s="1"/>
  <c r="DO161" i="1" s="1"/>
  <c r="DW161" i="1" s="1"/>
  <c r="EE161" i="1" s="1"/>
  <c r="EM161" i="1" s="1"/>
  <c r="CA164" i="1"/>
  <c r="CI164" i="1" s="1"/>
  <c r="CQ164" i="1" s="1"/>
  <c r="CY164" i="1" s="1"/>
  <c r="DG164" i="1" s="1"/>
  <c r="DO164" i="1" s="1"/>
  <c r="DW164" i="1" s="1"/>
  <c r="CA167" i="1"/>
  <c r="CI167" i="1" s="1"/>
  <c r="CQ167" i="1" s="1"/>
  <c r="CY167" i="1" s="1"/>
  <c r="DG167" i="1" s="1"/>
  <c r="DO167" i="1" s="1"/>
  <c r="DW167" i="1" s="1"/>
  <c r="EE167" i="1" s="1"/>
  <c r="EM167" i="1" s="1"/>
  <c r="EU167" i="1" s="1"/>
  <c r="CA159" i="1"/>
  <c r="CI159" i="1" s="1"/>
  <c r="CQ159" i="1" s="1"/>
  <c r="CY159" i="1" s="1"/>
  <c r="DG159" i="1" s="1"/>
  <c r="DO159" i="1" s="1"/>
  <c r="DW159" i="1" s="1"/>
  <c r="EE159" i="1" s="1"/>
  <c r="EM159" i="1" s="1"/>
  <c r="EU159" i="1" s="1"/>
  <c r="CA158" i="1"/>
  <c r="CI158" i="1" s="1"/>
  <c r="CQ158" i="1" s="1"/>
  <c r="CY158" i="1" s="1"/>
  <c r="DG158" i="1" s="1"/>
  <c r="DO158" i="1" s="1"/>
  <c r="DW158" i="1" s="1"/>
  <c r="CA162" i="1"/>
  <c r="CI162" i="1" s="1"/>
  <c r="CQ162" i="1" s="1"/>
  <c r="CY162" i="1" s="1"/>
  <c r="DG162" i="1" s="1"/>
  <c r="DO162" i="1" s="1"/>
  <c r="DW162" i="1" s="1"/>
  <c r="EE162" i="1" s="1"/>
  <c r="EM162" i="1" s="1"/>
  <c r="EU162" i="1" s="1"/>
  <c r="BX65" i="1"/>
  <c r="CF65" i="1" s="1"/>
  <c r="BS57" i="1"/>
  <c r="CA57" i="1" s="1"/>
  <c r="CI57" i="1" s="1"/>
  <c r="CQ57" i="1" s="1"/>
  <c r="CY57" i="1" s="1"/>
  <c r="DG57" i="1" s="1"/>
  <c r="BS60" i="1"/>
  <c r="CA60" i="1" s="1"/>
  <c r="CI60" i="1" s="1"/>
  <c r="CQ60" i="1" s="1"/>
  <c r="CY60" i="1" s="1"/>
  <c r="DG60" i="1" s="1"/>
  <c r="BX62" i="1"/>
  <c r="CF62" i="1" s="1"/>
  <c r="CN62" i="1" s="1"/>
  <c r="BS112" i="1"/>
  <c r="CA112" i="1" s="1"/>
  <c r="CI112" i="1" s="1"/>
  <c r="BX64" i="1"/>
  <c r="CF64" i="1" s="1"/>
  <c r="CN64" i="1" s="1"/>
  <c r="BX63" i="1"/>
  <c r="CF63" i="1" s="1"/>
  <c r="CN63" i="1" s="1"/>
  <c r="CQ50" i="1"/>
  <c r="CY50" i="1" s="1"/>
  <c r="DG50" i="1" s="1"/>
  <c r="DO50" i="1" s="1"/>
  <c r="DW50" i="1" s="1"/>
  <c r="EE50" i="1" s="1"/>
  <c r="EM50" i="1" s="1"/>
  <c r="EU50" i="1" s="1"/>
  <c r="BS49" i="1"/>
  <c r="CA49" i="1" s="1"/>
  <c r="BX105" i="1"/>
  <c r="CF105" i="1" s="1"/>
  <c r="CN105" i="1" s="1"/>
  <c r="BS152" i="1"/>
  <c r="CA152" i="1" s="1"/>
  <c r="CI152" i="1" s="1"/>
  <c r="CQ152" i="1" s="1"/>
  <c r="CY152" i="1" s="1"/>
  <c r="DG152" i="1" s="1"/>
  <c r="DO152" i="1" s="1"/>
  <c r="DW152" i="1" s="1"/>
  <c r="BS153" i="1"/>
  <c r="CA153" i="1" s="1"/>
  <c r="CI153" i="1" s="1"/>
  <c r="CQ153" i="1" s="1"/>
  <c r="CY153" i="1" s="1"/>
  <c r="DG153" i="1" s="1"/>
  <c r="BS24" i="1"/>
  <c r="CA24" i="1" s="1"/>
  <c r="CI24" i="1" s="1"/>
  <c r="CQ24" i="1" s="1"/>
  <c r="CY24" i="1" s="1"/>
  <c r="DG24" i="1" s="1"/>
  <c r="DO24" i="1" s="1"/>
  <c r="DW24" i="1" s="1"/>
  <c r="EE24" i="1" s="1"/>
  <c r="EM24" i="1" s="1"/>
  <c r="EU24" i="1" s="1"/>
  <c r="BS126" i="1"/>
  <c r="CA126" i="1" s="1"/>
  <c r="CI126" i="1" s="1"/>
  <c r="CQ126" i="1" s="1"/>
  <c r="CY126" i="1" s="1"/>
  <c r="DG126" i="1" s="1"/>
  <c r="DO126" i="1" s="1"/>
  <c r="DW126" i="1" s="1"/>
  <c r="BS2" i="1"/>
  <c r="CA2" i="1" s="1"/>
  <c r="CI2" i="1" s="1"/>
  <c r="CQ2" i="1" s="1"/>
  <c r="CY2" i="1" s="1"/>
  <c r="DG2" i="1" s="1"/>
  <c r="DO2" i="1" s="1"/>
  <c r="DW2" i="1" s="1"/>
  <c r="EE2" i="1" s="1"/>
  <c r="EM2" i="1" s="1"/>
  <c r="EU2" i="1" s="1"/>
  <c r="BX122" i="1"/>
  <c r="CF122" i="1" s="1"/>
  <c r="CN122" i="1" s="1"/>
  <c r="BS121" i="1"/>
  <c r="CA121" i="1" s="1"/>
  <c r="CI121" i="1" s="1"/>
  <c r="CQ121" i="1" s="1"/>
  <c r="CY121" i="1" s="1"/>
  <c r="DG121" i="1" s="1"/>
  <c r="DO121" i="1" s="1"/>
  <c r="DW121" i="1" s="1"/>
  <c r="EE121" i="1" s="1"/>
  <c r="EM121" i="1" s="1"/>
  <c r="EU121" i="1" s="1"/>
  <c r="BS107" i="1"/>
  <c r="CA107" i="1" s="1"/>
  <c r="CI107" i="1" s="1"/>
  <c r="CQ107" i="1" s="1"/>
  <c r="CY107" i="1" s="1"/>
  <c r="DG107" i="1" s="1"/>
  <c r="BS123" i="1"/>
  <c r="CA123" i="1" s="1"/>
  <c r="CI123" i="1" s="1"/>
  <c r="CQ123" i="1" s="1"/>
  <c r="CY123" i="1" s="1"/>
  <c r="DG123" i="1" s="1"/>
  <c r="DO123" i="1" s="1"/>
  <c r="DW123" i="1" s="1"/>
  <c r="BS100" i="1"/>
  <c r="CA100" i="1" s="1"/>
  <c r="CI100" i="1" s="1"/>
  <c r="CQ100" i="1" s="1"/>
  <c r="CY100" i="1" s="1"/>
  <c r="DG100" i="1" s="1"/>
  <c r="BS113" i="1"/>
  <c r="CA113" i="1" s="1"/>
  <c r="CI113" i="1" s="1"/>
  <c r="CQ113" i="1" s="1"/>
  <c r="CY113" i="1" s="1"/>
  <c r="DG113" i="1" s="1"/>
  <c r="BS92" i="1"/>
  <c r="CA92" i="1" s="1"/>
  <c r="CI92" i="1" s="1"/>
  <c r="CQ92" i="1" s="1"/>
  <c r="CY92" i="1" s="1"/>
  <c r="DG92" i="1" s="1"/>
  <c r="BS101" i="1"/>
  <c r="CA101" i="1" s="1"/>
  <c r="CI101" i="1" s="1"/>
  <c r="CQ101" i="1" s="1"/>
  <c r="CY101" i="1" s="1"/>
  <c r="DG101" i="1" s="1"/>
  <c r="BS110" i="1"/>
  <c r="CA110" i="1" s="1"/>
  <c r="CI110" i="1" s="1"/>
  <c r="CQ110" i="1" s="1"/>
  <c r="CY110" i="1" s="1"/>
  <c r="DG110" i="1" s="1"/>
  <c r="BS118" i="1"/>
  <c r="CA118" i="1" s="1"/>
  <c r="CI118" i="1" s="1"/>
  <c r="CQ118" i="1" s="1"/>
  <c r="CY118" i="1" s="1"/>
  <c r="DG118" i="1" s="1"/>
  <c r="BS97" i="1"/>
  <c r="CA97" i="1" s="1"/>
  <c r="CI97" i="1" s="1"/>
  <c r="CQ97" i="1" s="1"/>
  <c r="CY97" i="1" s="1"/>
  <c r="DG97" i="1" s="1"/>
  <c r="DO97" i="1" s="1"/>
  <c r="DW97" i="1" s="1"/>
  <c r="BS45" i="1"/>
  <c r="CA45" i="1" s="1"/>
  <c r="CI45" i="1" s="1"/>
  <c r="CQ45" i="1" s="1"/>
  <c r="CY45" i="1" s="1"/>
  <c r="DG45" i="1" s="1"/>
  <c r="DO45" i="1" s="1"/>
  <c r="DW45" i="1" s="1"/>
  <c r="EE45" i="1" s="1"/>
  <c r="EM45" i="1" s="1"/>
  <c r="EU45" i="1" s="1"/>
  <c r="BP48" i="1"/>
  <c r="BS139" i="1"/>
  <c r="CA139" i="1" s="1"/>
  <c r="CI139" i="1" s="1"/>
  <c r="CQ139" i="1" s="1"/>
  <c r="CY139" i="1" s="1"/>
  <c r="DG139" i="1" s="1"/>
  <c r="DO139" i="1" s="1"/>
  <c r="DW139" i="1" s="1"/>
  <c r="BS134" i="1"/>
  <c r="CA134" i="1" s="1"/>
  <c r="CI134" i="1" s="1"/>
  <c r="CQ134" i="1" s="1"/>
  <c r="CY134" i="1" s="1"/>
  <c r="DG134" i="1" s="1"/>
  <c r="BS138" i="1"/>
  <c r="CA138" i="1" s="1"/>
  <c r="CI138" i="1" s="1"/>
  <c r="CQ138" i="1" s="1"/>
  <c r="CY138" i="1" s="1"/>
  <c r="DG138" i="1" s="1"/>
  <c r="DO138" i="1" s="1"/>
  <c r="DW138" i="1" s="1"/>
  <c r="EE138" i="1" s="1"/>
  <c r="EM138" i="1" s="1"/>
  <c r="EU138" i="1" s="1"/>
  <c r="BS13" i="1"/>
  <c r="CA13" i="1" s="1"/>
  <c r="CI13" i="1" s="1"/>
  <c r="CQ13" i="1" s="1"/>
  <c r="CY13" i="1" s="1"/>
  <c r="DG13" i="1" s="1"/>
  <c r="DO13" i="1" s="1"/>
  <c r="DW13" i="1" s="1"/>
  <c r="EE13" i="1" s="1"/>
  <c r="EM13" i="1" s="1"/>
  <c r="EU13" i="1" s="1"/>
  <c r="BS16" i="1"/>
  <c r="CA16" i="1" s="1"/>
  <c r="CI16" i="1" s="1"/>
  <c r="CQ16" i="1" s="1"/>
  <c r="CY16" i="1" s="1"/>
  <c r="DG16" i="1" s="1"/>
  <c r="DO16" i="1" s="1"/>
  <c r="DW16" i="1" s="1"/>
  <c r="EE16" i="1" s="1"/>
  <c r="EM16" i="1" s="1"/>
  <c r="EU16" i="1" s="1"/>
  <c r="BS15" i="1"/>
  <c r="CA15" i="1" s="1"/>
  <c r="CI15" i="1" s="1"/>
  <c r="CQ15" i="1" s="1"/>
  <c r="CY15" i="1" s="1"/>
  <c r="DG15" i="1" s="1"/>
  <c r="DO15" i="1" s="1"/>
  <c r="DW15" i="1" s="1"/>
  <c r="EE15" i="1" s="1"/>
  <c r="EM15" i="1" s="1"/>
  <c r="EU15" i="1" s="1"/>
  <c r="BS23" i="1"/>
  <c r="CA23" i="1" s="1"/>
  <c r="CI23" i="1" s="1"/>
  <c r="CQ23" i="1" s="1"/>
  <c r="CY23" i="1" s="1"/>
  <c r="DG23" i="1" s="1"/>
  <c r="DO23" i="1" s="1"/>
  <c r="DW23" i="1" s="1"/>
  <c r="EE23" i="1" s="1"/>
  <c r="EM23" i="1" s="1"/>
  <c r="EU23" i="1" s="1"/>
  <c r="BS25" i="1"/>
  <c r="CA25" i="1" s="1"/>
  <c r="CI25" i="1" s="1"/>
  <c r="CQ25" i="1" s="1"/>
  <c r="CY25" i="1" s="1"/>
  <c r="DG25" i="1" s="1"/>
  <c r="BS8" i="1"/>
  <c r="CA8" i="1" s="1"/>
  <c r="CI8" i="1" s="1"/>
  <c r="CQ8" i="1" s="1"/>
  <c r="CY8" i="1" s="1"/>
  <c r="DG8" i="1" s="1"/>
  <c r="BS19" i="1"/>
  <c r="CA19" i="1" s="1"/>
  <c r="CI19" i="1" s="1"/>
  <c r="CQ19" i="1" s="1"/>
  <c r="CY19" i="1" s="1"/>
  <c r="DG19" i="1" s="1"/>
  <c r="BS5" i="1"/>
  <c r="CA5" i="1" s="1"/>
  <c r="CI5" i="1" s="1"/>
  <c r="CQ5" i="1" s="1"/>
  <c r="CY5" i="1" s="1"/>
  <c r="DG5" i="1" s="1"/>
  <c r="BS12" i="1"/>
  <c r="CA12" i="1" s="1"/>
  <c r="CI12" i="1" s="1"/>
  <c r="CQ12" i="1" s="1"/>
  <c r="CY12" i="1" s="1"/>
  <c r="DG12" i="1" s="1"/>
  <c r="BS17" i="1"/>
  <c r="CA17" i="1" s="1"/>
  <c r="CI17" i="1" s="1"/>
  <c r="CQ17" i="1" s="1"/>
  <c r="CY17" i="1" s="1"/>
  <c r="DG17" i="1" s="1"/>
  <c r="DO17" i="1" s="1"/>
  <c r="DW17" i="1" s="1"/>
  <c r="EE17" i="1" s="1"/>
  <c r="EM17" i="1" s="1"/>
  <c r="EU17" i="1" s="1"/>
  <c r="BS11" i="1"/>
  <c r="CA11" i="1" s="1"/>
  <c r="CI11" i="1" s="1"/>
  <c r="CQ11" i="1" s="1"/>
  <c r="CY11" i="1" s="1"/>
  <c r="DG11" i="1" s="1"/>
  <c r="DO11" i="1" s="1"/>
  <c r="DW11" i="1" s="1"/>
  <c r="EE11" i="1" s="1"/>
  <c r="EM11" i="1" s="1"/>
  <c r="EU11" i="1" s="1"/>
  <c r="BS7" i="1"/>
  <c r="CA7" i="1" s="1"/>
  <c r="CI7" i="1" s="1"/>
  <c r="CQ7" i="1" s="1"/>
  <c r="CY7" i="1" s="1"/>
  <c r="DG7" i="1" s="1"/>
  <c r="DO7" i="1" s="1"/>
  <c r="DW7" i="1" s="1"/>
  <c r="EE7" i="1" s="1"/>
  <c r="EM7" i="1" s="1"/>
  <c r="EU7" i="1" s="1"/>
  <c r="BS10" i="1"/>
  <c r="CA10" i="1" s="1"/>
  <c r="CI10" i="1" s="1"/>
  <c r="CQ10" i="1" s="1"/>
  <c r="CY10" i="1" s="1"/>
  <c r="DG10" i="1" s="1"/>
  <c r="DO10" i="1" s="1"/>
  <c r="DW10" i="1" s="1"/>
  <c r="EE10" i="1" s="1"/>
  <c r="EM10" i="1" s="1"/>
  <c r="EU10" i="1" s="1"/>
  <c r="BS18" i="1"/>
  <c r="CA18" i="1" s="1"/>
  <c r="CI18" i="1" s="1"/>
  <c r="CQ18" i="1" s="1"/>
  <c r="CY18" i="1" s="1"/>
  <c r="DG18" i="1" s="1"/>
  <c r="DO18" i="1" s="1"/>
  <c r="DW18" i="1" s="1"/>
  <c r="EE18" i="1" s="1"/>
  <c r="EM18" i="1" s="1"/>
  <c r="EU18" i="1" s="1"/>
  <c r="BS21" i="1"/>
  <c r="CA21" i="1" s="1"/>
  <c r="EL158" i="1"/>
  <c r="BJ158" i="1"/>
  <c r="BZ158" i="1"/>
  <c r="CP158" i="1"/>
  <c r="DV158" i="1"/>
  <c r="FA31" i="1"/>
  <c r="FA35" i="1"/>
  <c r="FA105" i="1"/>
  <c r="FA125" i="1"/>
  <c r="FA95" i="1"/>
  <c r="FA92" i="1"/>
  <c r="FA96" i="1"/>
  <c r="FA109" i="1"/>
  <c r="FA93" i="1"/>
  <c r="FA97" i="1"/>
  <c r="FA117" i="1"/>
  <c r="FA94" i="1"/>
  <c r="FA100" i="1"/>
  <c r="FA124" i="1"/>
  <c r="BW44" i="1"/>
  <c r="CE44" i="1" s="1"/>
  <c r="CH44" i="1" s="1"/>
  <c r="BW48" i="1"/>
  <c r="CE48" i="1" s="1"/>
  <c r="CH48" i="1" s="1"/>
  <c r="BW45" i="1"/>
  <c r="ET70" i="1"/>
  <c r="CH147" i="1"/>
  <c r="ET123" i="1"/>
  <c r="FA54" i="1"/>
  <c r="CM55" i="1"/>
  <c r="CP55" i="1" s="1"/>
  <c r="EI56" i="1"/>
  <c r="EL56" i="1" s="1"/>
  <c r="ED56" i="1"/>
  <c r="ET71" i="1"/>
  <c r="FA56" i="1"/>
  <c r="CH53" i="1"/>
  <c r="ED55" i="1"/>
  <c r="EI54" i="1"/>
  <c r="EL54" i="1" s="1"/>
  <c r="ED54" i="1"/>
  <c r="EI53" i="1"/>
  <c r="EL53" i="1" s="1"/>
  <c r="ED53" i="1"/>
  <c r="CM54" i="1"/>
  <c r="CP54" i="1" s="1"/>
  <c r="CM56" i="1"/>
  <c r="CP56" i="1" s="1"/>
  <c r="CU147" i="1"/>
  <c r="CP147" i="1"/>
  <c r="FA161" i="1"/>
  <c r="ET161" i="1"/>
  <c r="FA55" i="1"/>
  <c r="ET55" i="1"/>
  <c r="ET53" i="1"/>
  <c r="BZ147" i="1"/>
  <c r="DO53" i="1"/>
  <c r="DW53" i="1" s="1"/>
  <c r="DO58" i="1"/>
  <c r="DW58" i="1" s="1"/>
  <c r="DO41" i="1"/>
  <c r="DW41" i="1" s="1"/>
  <c r="DO56" i="1"/>
  <c r="DW56" i="1" s="1"/>
  <c r="DO69" i="1"/>
  <c r="DW69" i="1" s="1"/>
  <c r="DO77" i="1"/>
  <c r="DW77" i="1" s="1"/>
  <c r="DO150" i="1"/>
  <c r="DW150" i="1" s="1"/>
  <c r="DO170" i="1"/>
  <c r="DW170" i="1" s="1"/>
  <c r="DO178" i="1"/>
  <c r="DW178" i="1" s="1"/>
  <c r="DO183" i="1"/>
  <c r="DW183" i="1" s="1"/>
  <c r="DO192" i="1"/>
  <c r="DW192" i="1" s="1"/>
  <c r="DO199" i="1"/>
  <c r="DW199" i="1" s="1"/>
  <c r="DO211" i="1"/>
  <c r="DW211" i="1" s="1"/>
  <c r="DO70" i="1"/>
  <c r="DW70" i="1" s="1"/>
  <c r="DO82" i="1"/>
  <c r="DW82" i="1" s="1"/>
  <c r="DO147" i="1"/>
  <c r="DW147" i="1" s="1"/>
  <c r="DO175" i="1"/>
  <c r="DW175" i="1" s="1"/>
  <c r="DO179" i="1"/>
  <c r="DW179" i="1" s="1"/>
  <c r="DO184" i="1"/>
  <c r="DW184" i="1" s="1"/>
  <c r="DO200" i="1"/>
  <c r="DW200" i="1" s="1"/>
  <c r="DO212" i="1"/>
  <c r="DW212" i="1" s="1"/>
  <c r="EU180" i="1"/>
  <c r="EU185" i="1"/>
  <c r="EU196" i="1"/>
  <c r="EU202" i="1"/>
  <c r="EU213" i="1"/>
  <c r="DO54" i="1"/>
  <c r="DW54" i="1" s="1"/>
  <c r="DO67" i="1"/>
  <c r="DW67" i="1" s="1"/>
  <c r="DO71" i="1"/>
  <c r="DW71" i="1" s="1"/>
  <c r="DO89" i="1"/>
  <c r="DW89" i="1" s="1"/>
  <c r="DO148" i="1"/>
  <c r="DW148" i="1" s="1"/>
  <c r="DO168" i="1"/>
  <c r="DW168" i="1" s="1"/>
  <c r="DO172" i="1"/>
  <c r="DW172" i="1" s="1"/>
  <c r="EU55" i="1"/>
  <c r="EU68" i="1"/>
  <c r="EU149" i="1"/>
  <c r="EU161" i="1"/>
  <c r="EU169" i="1"/>
  <c r="EU173" i="1"/>
  <c r="EU177" i="1"/>
  <c r="EU186" i="1"/>
  <c r="EU198" i="1"/>
  <c r="EU203" i="1"/>
  <c r="DO3" i="1"/>
  <c r="DW3" i="1" s="1"/>
  <c r="EE3" i="1" s="1"/>
  <c r="EM3" i="1" s="1"/>
  <c r="EU3" i="1" s="1"/>
  <c r="DO40" i="1"/>
  <c r="DW40" i="1" s="1"/>
  <c r="EE40" i="1" s="1"/>
  <c r="EM40" i="1" s="1"/>
  <c r="EU40" i="1" s="1"/>
  <c r="DO43" i="1"/>
  <c r="DW43" i="1" s="1"/>
  <c r="EE43" i="1" s="1"/>
  <c r="EM43" i="1" s="1"/>
  <c r="EU43" i="1" s="1"/>
  <c r="DO52" i="1"/>
  <c r="DW52" i="1" s="1"/>
  <c r="EE52" i="1" s="1"/>
  <c r="EM52" i="1" s="1"/>
  <c r="EU52" i="1" s="1"/>
  <c r="DO59" i="1"/>
  <c r="DW59" i="1" s="1"/>
  <c r="EE59" i="1" s="1"/>
  <c r="EM59" i="1" s="1"/>
  <c r="EU59" i="1" s="1"/>
  <c r="DO39" i="1"/>
  <c r="DW39" i="1" s="1"/>
  <c r="EE39" i="1" s="1"/>
  <c r="EM39" i="1" s="1"/>
  <c r="EU39" i="1" s="1"/>
  <c r="DO42" i="1"/>
  <c r="DW42" i="1" s="1"/>
  <c r="EE42" i="1" s="1"/>
  <c r="EM42" i="1" s="1"/>
  <c r="EU42" i="1" s="1"/>
  <c r="DO46" i="1"/>
  <c r="DW46" i="1" s="1"/>
  <c r="EE46" i="1" s="1"/>
  <c r="EM46" i="1" s="1"/>
  <c r="EU46" i="1" s="1"/>
  <c r="DO57" i="1"/>
  <c r="DW57" i="1" s="1"/>
  <c r="EE57" i="1" s="1"/>
  <c r="EM57" i="1" s="1"/>
  <c r="EU57" i="1" s="1"/>
  <c r="DO60" i="1"/>
  <c r="DW60" i="1" s="1"/>
  <c r="EE60" i="1" s="1"/>
  <c r="EM60" i="1" s="1"/>
  <c r="EU60" i="1" s="1"/>
  <c r="DO66" i="1"/>
  <c r="DW66" i="1" s="1"/>
  <c r="EE66" i="1" s="1"/>
  <c r="EM66" i="1" s="1"/>
  <c r="EU66" i="1" s="1"/>
  <c r="DF53" i="1"/>
  <c r="DF55" i="1"/>
  <c r="DF54" i="1"/>
  <c r="DF56" i="1"/>
  <c r="BR32" i="1"/>
  <c r="BR34" i="1"/>
  <c r="CM33" i="1"/>
  <c r="CU33" i="1" s="1"/>
  <c r="DC33" i="1" s="1"/>
  <c r="BZ33" i="1"/>
  <c r="BS9" i="1"/>
  <c r="CA9" i="1" s="1"/>
  <c r="CI9" i="1" s="1"/>
  <c r="CQ9" i="1" s="1"/>
  <c r="CY9" i="1" s="1"/>
  <c r="DG9" i="1" s="1"/>
  <c r="BS14" i="1"/>
  <c r="CA14" i="1" s="1"/>
  <c r="CI14" i="1" s="1"/>
  <c r="CQ14" i="1" s="1"/>
  <c r="CY14" i="1" s="1"/>
  <c r="DG14" i="1" s="1"/>
  <c r="CQ37" i="1"/>
  <c r="CY37" i="1" s="1"/>
  <c r="DG37" i="1" s="1"/>
  <c r="CQ80" i="1"/>
  <c r="CY80" i="1" s="1"/>
  <c r="DG80" i="1" s="1"/>
  <c r="CQ94" i="1"/>
  <c r="CY94" i="1" s="1"/>
  <c r="DG94" i="1" s="1"/>
  <c r="CQ151" i="1"/>
  <c r="CY151" i="1" s="1"/>
  <c r="DG151" i="1" s="1"/>
  <c r="BS87" i="1"/>
  <c r="CA87" i="1" s="1"/>
  <c r="CI87" i="1" s="1"/>
  <c r="CQ87" i="1" s="1"/>
  <c r="CY87" i="1" s="1"/>
  <c r="DG87" i="1" s="1"/>
  <c r="BS108" i="1"/>
  <c r="CA108" i="1" s="1"/>
  <c r="CI108" i="1" s="1"/>
  <c r="CQ108" i="1" s="1"/>
  <c r="CY108" i="1" s="1"/>
  <c r="DG108" i="1" s="1"/>
  <c r="BS131" i="1"/>
  <c r="CA131" i="1" s="1"/>
  <c r="CI131" i="1" s="1"/>
  <c r="CQ131" i="1" s="1"/>
  <c r="CY131" i="1" s="1"/>
  <c r="DG131" i="1" s="1"/>
  <c r="BS156" i="1"/>
  <c r="CA156" i="1" s="1"/>
  <c r="CI156" i="1" s="1"/>
  <c r="CQ156" i="1" s="1"/>
  <c r="CY156" i="1" s="1"/>
  <c r="DG156" i="1" s="1"/>
  <c r="BS6" i="1"/>
  <c r="CA6" i="1" s="1"/>
  <c r="CI6" i="1" s="1"/>
  <c r="CQ6" i="1" s="1"/>
  <c r="CY6" i="1" s="1"/>
  <c r="DG6" i="1" s="1"/>
  <c r="CQ20" i="1"/>
  <c r="CY20" i="1" s="1"/>
  <c r="DG20" i="1" s="1"/>
  <c r="CQ29" i="1"/>
  <c r="CY29" i="1" s="1"/>
  <c r="DG29" i="1" s="1"/>
  <c r="CQ33" i="1"/>
  <c r="CY33" i="1" s="1"/>
  <c r="DG33" i="1" s="1"/>
  <c r="CQ35" i="1"/>
  <c r="CY35" i="1" s="1"/>
  <c r="DG35" i="1" s="1"/>
  <c r="CQ51" i="1"/>
  <c r="CY51" i="1" s="1"/>
  <c r="DG51" i="1" s="1"/>
  <c r="CQ83" i="1"/>
  <c r="CY83" i="1" s="1"/>
  <c r="DG83" i="1" s="1"/>
  <c r="CQ99" i="1"/>
  <c r="CY99" i="1" s="1"/>
  <c r="DG99" i="1" s="1"/>
  <c r="CQ103" i="1"/>
  <c r="CY103" i="1" s="1"/>
  <c r="DG103" i="1" s="1"/>
  <c r="CQ112" i="1"/>
  <c r="CY112" i="1" s="1"/>
  <c r="DG112" i="1" s="1"/>
  <c r="CQ163" i="1"/>
  <c r="CY163" i="1" s="1"/>
  <c r="DG163" i="1" s="1"/>
  <c r="BS27" i="1"/>
  <c r="CA27" i="1" s="1"/>
  <c r="CI27" i="1" s="1"/>
  <c r="CQ27" i="1" s="1"/>
  <c r="CY27" i="1" s="1"/>
  <c r="DG27" i="1" s="1"/>
  <c r="BS31" i="1"/>
  <c r="CA31" i="1" s="1"/>
  <c r="CI31" i="1" s="1"/>
  <c r="CQ31" i="1" s="1"/>
  <c r="CY31" i="1" s="1"/>
  <c r="DG31" i="1" s="1"/>
  <c r="BS47" i="1"/>
  <c r="CA47" i="1" s="1"/>
  <c r="CI47" i="1" s="1"/>
  <c r="CQ47" i="1" s="1"/>
  <c r="CY47" i="1" s="1"/>
  <c r="DG47" i="1" s="1"/>
  <c r="BS85" i="1"/>
  <c r="CA85" i="1" s="1"/>
  <c r="CI85" i="1" s="1"/>
  <c r="CQ85" i="1" s="1"/>
  <c r="CY85" i="1" s="1"/>
  <c r="DG85" i="1" s="1"/>
  <c r="BS96" i="1"/>
  <c r="CA96" i="1" s="1"/>
  <c r="CI96" i="1" s="1"/>
  <c r="CQ96" i="1" s="1"/>
  <c r="CY96" i="1" s="1"/>
  <c r="DG96" i="1" s="1"/>
  <c r="BS106" i="1"/>
  <c r="CA106" i="1" s="1"/>
  <c r="CI106" i="1" s="1"/>
  <c r="CQ106" i="1" s="1"/>
  <c r="CY106" i="1" s="1"/>
  <c r="DG106" i="1" s="1"/>
  <c r="BS114" i="1"/>
  <c r="CA114" i="1" s="1"/>
  <c r="CI114" i="1" s="1"/>
  <c r="CQ114" i="1" s="1"/>
  <c r="CY114" i="1" s="1"/>
  <c r="DG114" i="1" s="1"/>
  <c r="BS125" i="1"/>
  <c r="CA125" i="1" s="1"/>
  <c r="CI125" i="1" s="1"/>
  <c r="CQ125" i="1" s="1"/>
  <c r="CY125" i="1" s="1"/>
  <c r="DG125" i="1" s="1"/>
  <c r="BS154" i="1"/>
  <c r="CA154" i="1" s="1"/>
  <c r="CI154" i="1" s="1"/>
  <c r="CQ154" i="1" s="1"/>
  <c r="CY154" i="1" s="1"/>
  <c r="DG154" i="1" s="1"/>
  <c r="CH31" i="1"/>
  <c r="BS22" i="1"/>
  <c r="CA22" i="1" s="1"/>
  <c r="CI22" i="1" s="1"/>
  <c r="CQ22" i="1" s="1"/>
  <c r="CY22" i="1" s="1"/>
  <c r="DG22" i="1" s="1"/>
  <c r="BS28" i="1"/>
  <c r="CA28" i="1" s="1"/>
  <c r="CI28" i="1" s="1"/>
  <c r="CQ28" i="1" s="1"/>
  <c r="CY28" i="1" s="1"/>
  <c r="DG28" i="1" s="1"/>
  <c r="BS30" i="1"/>
  <c r="CA30" i="1" s="1"/>
  <c r="CI30" i="1" s="1"/>
  <c r="CQ30" i="1" s="1"/>
  <c r="CY30" i="1" s="1"/>
  <c r="DG30" i="1" s="1"/>
  <c r="BS34" i="1"/>
  <c r="CA34" i="1" s="1"/>
  <c r="CI34" i="1" s="1"/>
  <c r="CQ34" i="1" s="1"/>
  <c r="CY34" i="1" s="1"/>
  <c r="DG34" i="1" s="1"/>
  <c r="BS36" i="1"/>
  <c r="CA36" i="1" s="1"/>
  <c r="CI36" i="1" s="1"/>
  <c r="CQ36" i="1" s="1"/>
  <c r="CY36" i="1" s="1"/>
  <c r="DG36" i="1" s="1"/>
  <c r="BS84" i="1"/>
  <c r="CA84" i="1" s="1"/>
  <c r="CI84" i="1" s="1"/>
  <c r="CQ84" i="1" s="1"/>
  <c r="CY84" i="1" s="1"/>
  <c r="DG84" i="1" s="1"/>
  <c r="BS88" i="1"/>
  <c r="CA88" i="1" s="1"/>
  <c r="CI88" i="1" s="1"/>
  <c r="CQ88" i="1" s="1"/>
  <c r="CY88" i="1" s="1"/>
  <c r="DG88" i="1" s="1"/>
  <c r="BS95" i="1"/>
  <c r="CA95" i="1" s="1"/>
  <c r="CI95" i="1" s="1"/>
  <c r="CQ95" i="1" s="1"/>
  <c r="CY95" i="1" s="1"/>
  <c r="DG95" i="1" s="1"/>
  <c r="BS102" i="1"/>
  <c r="CA102" i="1" s="1"/>
  <c r="CI102" i="1" s="1"/>
  <c r="CQ102" i="1" s="1"/>
  <c r="CY102" i="1" s="1"/>
  <c r="DG102" i="1" s="1"/>
  <c r="BS109" i="1"/>
  <c r="CA109" i="1" s="1"/>
  <c r="CI109" i="1" s="1"/>
  <c r="CQ109" i="1" s="1"/>
  <c r="CY109" i="1" s="1"/>
  <c r="DG109" i="1" s="1"/>
  <c r="BS117" i="1"/>
  <c r="CA117" i="1" s="1"/>
  <c r="CI117" i="1" s="1"/>
  <c r="CQ117" i="1" s="1"/>
  <c r="CY117" i="1" s="1"/>
  <c r="DG117" i="1" s="1"/>
  <c r="BS124" i="1"/>
  <c r="CA124" i="1" s="1"/>
  <c r="CI124" i="1" s="1"/>
  <c r="CQ124" i="1" s="1"/>
  <c r="CY124" i="1" s="1"/>
  <c r="DG124" i="1" s="1"/>
  <c r="BS127" i="1"/>
  <c r="CA127" i="1" s="1"/>
  <c r="CI127" i="1" s="1"/>
  <c r="CQ127" i="1" s="1"/>
  <c r="CY127" i="1" s="1"/>
  <c r="DG127" i="1" s="1"/>
  <c r="BS146" i="1"/>
  <c r="CA146" i="1" s="1"/>
  <c r="CI146" i="1" s="1"/>
  <c r="CQ146" i="1" s="1"/>
  <c r="CY146" i="1" s="1"/>
  <c r="DG146" i="1" s="1"/>
  <c r="BS157" i="1"/>
  <c r="CA157" i="1" s="1"/>
  <c r="CI157" i="1" s="1"/>
  <c r="CQ157" i="1" s="1"/>
  <c r="CY157" i="1" s="1"/>
  <c r="DG157" i="1" s="1"/>
  <c r="CQ78" i="1"/>
  <c r="CY78" i="1" s="1"/>
  <c r="DG78" i="1" s="1"/>
  <c r="BS26" i="1"/>
  <c r="CA26" i="1" s="1"/>
  <c r="CI26" i="1" s="1"/>
  <c r="CQ26" i="1" s="1"/>
  <c r="CY26" i="1" s="1"/>
  <c r="DG26" i="1" s="1"/>
  <c r="BS32" i="1"/>
  <c r="CA32" i="1" s="1"/>
  <c r="CI32" i="1" s="1"/>
  <c r="CQ32" i="1" s="1"/>
  <c r="CY32" i="1" s="1"/>
  <c r="DG32" i="1" s="1"/>
  <c r="BS38" i="1"/>
  <c r="CA38" i="1" s="1"/>
  <c r="CI38" i="1" s="1"/>
  <c r="CQ38" i="1" s="1"/>
  <c r="CY38" i="1" s="1"/>
  <c r="DG38" i="1" s="1"/>
  <c r="BS81" i="1"/>
  <c r="CA81" i="1" s="1"/>
  <c r="CI81" i="1" s="1"/>
  <c r="CQ81" i="1" s="1"/>
  <c r="CY81" i="1" s="1"/>
  <c r="DG81" i="1" s="1"/>
  <c r="BS93" i="1"/>
  <c r="CA93" i="1" s="1"/>
  <c r="CI93" i="1" s="1"/>
  <c r="CQ93" i="1" s="1"/>
  <c r="CY93" i="1" s="1"/>
  <c r="DG93" i="1" s="1"/>
  <c r="BS98" i="1"/>
  <c r="CA98" i="1" s="1"/>
  <c r="CI98" i="1" s="1"/>
  <c r="CQ98" i="1" s="1"/>
  <c r="CY98" i="1" s="1"/>
  <c r="DG98" i="1" s="1"/>
  <c r="BS104" i="1"/>
  <c r="CA104" i="1" s="1"/>
  <c r="CI104" i="1" s="1"/>
  <c r="CQ104" i="1" s="1"/>
  <c r="CY104" i="1" s="1"/>
  <c r="DG104" i="1" s="1"/>
  <c r="BS111" i="1"/>
  <c r="CA111" i="1" s="1"/>
  <c r="CI111" i="1" s="1"/>
  <c r="CQ111" i="1" s="1"/>
  <c r="CY111" i="1" s="1"/>
  <c r="DG111" i="1" s="1"/>
  <c r="BS115" i="1"/>
  <c r="CA115" i="1" s="1"/>
  <c r="CI115" i="1" s="1"/>
  <c r="CQ115" i="1" s="1"/>
  <c r="CY115" i="1" s="1"/>
  <c r="DG115" i="1" s="1"/>
  <c r="BS119" i="1"/>
  <c r="CA119" i="1" s="1"/>
  <c r="CI119" i="1" s="1"/>
  <c r="CQ119" i="1" s="1"/>
  <c r="CY119" i="1" s="1"/>
  <c r="DG119" i="1" s="1"/>
  <c r="BS132" i="1"/>
  <c r="CA132" i="1" s="1"/>
  <c r="CI132" i="1" s="1"/>
  <c r="CQ132" i="1" s="1"/>
  <c r="CY132" i="1" s="1"/>
  <c r="DG132" i="1" s="1"/>
  <c r="BS155" i="1"/>
  <c r="CA155" i="1" s="1"/>
  <c r="CI155" i="1" s="1"/>
  <c r="CQ155" i="1" s="1"/>
  <c r="CY155" i="1" s="1"/>
  <c r="DG155" i="1" s="1"/>
  <c r="BR31" i="1"/>
  <c r="BZ31" i="1"/>
  <c r="DN31" i="1"/>
  <c r="EL31" i="1"/>
  <c r="ED31" i="1"/>
  <c r="DV31" i="1"/>
  <c r="CP31" i="1"/>
  <c r="DF31" i="1"/>
  <c r="CE34" i="1"/>
  <c r="CH34" i="1" s="1"/>
  <c r="BW30" i="1"/>
  <c r="BZ30" i="1" s="1"/>
  <c r="DK36" i="1"/>
  <c r="DN36" i="1" s="1"/>
  <c r="DF36" i="1"/>
  <c r="CE32" i="1"/>
  <c r="CH32" i="1" s="1"/>
  <c r="DC35" i="1"/>
  <c r="CX35" i="1"/>
  <c r="CP35" i="1"/>
  <c r="CX31" i="1"/>
  <c r="EA158" i="1"/>
  <c r="ED158" i="1" s="1"/>
  <c r="CE158" i="1"/>
  <c r="CH158" i="1" s="1"/>
  <c r="EQ158" i="1"/>
  <c r="CU158" i="1"/>
  <c r="CX158" i="1" s="1"/>
  <c r="CI49" i="1" l="1"/>
  <c r="CQ49" i="1" s="1"/>
  <c r="CY49" i="1" s="1"/>
  <c r="DG49" i="1" s="1"/>
  <c r="DO49" i="1" s="1"/>
  <c r="DW49" i="1" s="1"/>
  <c r="EE49" i="1" s="1"/>
  <c r="EM49" i="1" s="1"/>
  <c r="EU49" i="1" s="1"/>
  <c r="CI21" i="1"/>
  <c r="CQ21" i="1" s="1"/>
  <c r="CY21" i="1" s="1"/>
  <c r="DG21" i="1" s="1"/>
  <c r="DO21" i="1" s="1"/>
  <c r="DW21" i="1" s="1"/>
  <c r="EE21" i="1" s="1"/>
  <c r="EM21" i="1" s="1"/>
  <c r="EU21" i="1" s="1"/>
  <c r="CN65" i="1"/>
  <c r="CI65" i="1"/>
  <c r="CA61" i="1"/>
  <c r="CI61" i="1" s="1"/>
  <c r="CQ61" i="1" s="1"/>
  <c r="CY61" i="1" s="1"/>
  <c r="DG61" i="1" s="1"/>
  <c r="DO61" i="1" s="1"/>
  <c r="DW61" i="1" s="1"/>
  <c r="EE61" i="1" s="1"/>
  <c r="EM61" i="1" s="1"/>
  <c r="EU61" i="1" s="1"/>
  <c r="CA65" i="1"/>
  <c r="CA62" i="1"/>
  <c r="CI62" i="1" s="1"/>
  <c r="CQ62" i="1" s="1"/>
  <c r="CY62" i="1" s="1"/>
  <c r="DG62" i="1" s="1"/>
  <c r="DO62" i="1" s="1"/>
  <c r="DW62" i="1" s="1"/>
  <c r="CA63" i="1"/>
  <c r="CI63" i="1" s="1"/>
  <c r="CQ63" i="1" s="1"/>
  <c r="CY63" i="1" s="1"/>
  <c r="DG63" i="1" s="1"/>
  <c r="DO63" i="1" s="1"/>
  <c r="DW63" i="1" s="1"/>
  <c r="EE63" i="1" s="1"/>
  <c r="EM63" i="1" s="1"/>
  <c r="EU63" i="1" s="1"/>
  <c r="CA64" i="1"/>
  <c r="CI64" i="1" s="1"/>
  <c r="CQ64" i="1" s="1"/>
  <c r="CY64" i="1" s="1"/>
  <c r="DG64" i="1" s="1"/>
  <c r="DO64" i="1" s="1"/>
  <c r="DW64" i="1" s="1"/>
  <c r="EE64" i="1" s="1"/>
  <c r="EM64" i="1" s="1"/>
  <c r="EU64" i="1" s="1"/>
  <c r="CA122" i="1"/>
  <c r="CI122" i="1" s="1"/>
  <c r="CQ122" i="1" s="1"/>
  <c r="CY122" i="1" s="1"/>
  <c r="DG122" i="1" s="1"/>
  <c r="DO122" i="1" s="1"/>
  <c r="DW122" i="1" s="1"/>
  <c r="EE122" i="1" s="1"/>
  <c r="EM122" i="1" s="1"/>
  <c r="EU122" i="1" s="1"/>
  <c r="CA105" i="1"/>
  <c r="CI105" i="1" s="1"/>
  <c r="CQ105" i="1" s="1"/>
  <c r="CY105" i="1" s="1"/>
  <c r="DG105" i="1" s="1"/>
  <c r="DO105" i="1" s="1"/>
  <c r="DW105" i="1" s="1"/>
  <c r="EE105" i="1" s="1"/>
  <c r="EM105" i="1" s="1"/>
  <c r="EU105" i="1" s="1"/>
  <c r="BX48" i="1"/>
  <c r="BS48" i="1"/>
  <c r="CA48" i="1" s="1"/>
  <c r="CI48" i="1" s="1"/>
  <c r="CQ48" i="1" s="1"/>
  <c r="CY48" i="1" s="1"/>
  <c r="DG48" i="1" s="1"/>
  <c r="DO48" i="1" s="1"/>
  <c r="DW48" i="1" s="1"/>
  <c r="EE48" i="1" s="1"/>
  <c r="EM48" i="1" s="1"/>
  <c r="EU48" i="1" s="1"/>
  <c r="BZ44" i="1"/>
  <c r="CM44" i="1"/>
  <c r="CU44" i="1" s="1"/>
  <c r="CM48" i="1"/>
  <c r="CU48" i="1" s="1"/>
  <c r="BZ48" i="1"/>
  <c r="CE45" i="1"/>
  <c r="BZ45" i="1"/>
  <c r="EE71" i="1"/>
  <c r="EM71" i="1" s="1"/>
  <c r="EU71" i="1" s="1"/>
  <c r="EE179" i="1"/>
  <c r="EM179" i="1" s="1"/>
  <c r="EU179" i="1" s="1"/>
  <c r="EE70" i="1"/>
  <c r="EM70" i="1" s="1"/>
  <c r="EU70" i="1" s="1"/>
  <c r="EE199" i="1"/>
  <c r="EM199" i="1" s="1"/>
  <c r="EU199" i="1" s="1"/>
  <c r="EE174" i="1"/>
  <c r="EM174" i="1" s="1"/>
  <c r="EU174" i="1" s="1"/>
  <c r="EE150" i="1"/>
  <c r="EM150" i="1" s="1"/>
  <c r="EU150" i="1" s="1"/>
  <c r="EE69" i="1"/>
  <c r="EM69" i="1" s="1"/>
  <c r="EU69" i="1" s="1"/>
  <c r="FA158" i="1"/>
  <c r="ET158" i="1"/>
  <c r="EE148" i="1"/>
  <c r="EM148" i="1" s="1"/>
  <c r="EU148" i="1" s="1"/>
  <c r="EE67" i="1"/>
  <c r="EM67" i="1" s="1"/>
  <c r="EU67" i="1" s="1"/>
  <c r="EE200" i="1"/>
  <c r="EM200" i="1" s="1"/>
  <c r="EU200" i="1" s="1"/>
  <c r="EE175" i="1"/>
  <c r="EM175" i="1" s="1"/>
  <c r="EU175" i="1" s="1"/>
  <c r="EE147" i="1"/>
  <c r="EM147" i="1" s="1"/>
  <c r="EU147" i="1" s="1"/>
  <c r="EE215" i="1"/>
  <c r="EM215" i="1" s="1"/>
  <c r="EU215" i="1" s="1"/>
  <c r="EE192" i="1"/>
  <c r="EM192" i="1" s="1"/>
  <c r="EU192" i="1" s="1"/>
  <c r="EE170" i="1"/>
  <c r="EM170" i="1" s="1"/>
  <c r="EU170" i="1" s="1"/>
  <c r="EE139" i="1"/>
  <c r="EM139" i="1" s="1"/>
  <c r="EU139" i="1" s="1"/>
  <c r="EE58" i="1"/>
  <c r="EM58" i="1" s="1"/>
  <c r="EU58" i="1" s="1"/>
  <c r="EE158" i="1"/>
  <c r="EM158" i="1" s="1"/>
  <c r="EU158" i="1" s="1"/>
  <c r="EE207" i="1"/>
  <c r="EM207" i="1" s="1"/>
  <c r="EU207" i="1" s="1"/>
  <c r="EE172" i="1"/>
  <c r="EM172" i="1" s="1"/>
  <c r="EU172" i="1" s="1"/>
  <c r="EE126" i="1"/>
  <c r="EM126" i="1" s="1"/>
  <c r="EU126" i="1" s="1"/>
  <c r="EE62" i="1"/>
  <c r="EM62" i="1" s="1"/>
  <c r="EU62" i="1" s="1"/>
  <c r="EE195" i="1"/>
  <c r="EM195" i="1" s="1"/>
  <c r="EU195" i="1" s="1"/>
  <c r="EE171" i="1"/>
  <c r="EM171" i="1" s="1"/>
  <c r="EU171" i="1" s="1"/>
  <c r="EE123" i="1"/>
  <c r="EM123" i="1" s="1"/>
  <c r="EU123" i="1" s="1"/>
  <c r="EE211" i="1"/>
  <c r="EM211" i="1" s="1"/>
  <c r="EU211" i="1" s="1"/>
  <c r="EE183" i="1"/>
  <c r="EM183" i="1" s="1"/>
  <c r="EU183" i="1" s="1"/>
  <c r="EE97" i="1"/>
  <c r="EM97" i="1" s="1"/>
  <c r="EU97" i="1" s="1"/>
  <c r="EE56" i="1"/>
  <c r="EM56" i="1" s="1"/>
  <c r="EU56" i="1" s="1"/>
  <c r="EE53" i="1"/>
  <c r="EM53" i="1" s="1"/>
  <c r="EU53" i="1" s="1"/>
  <c r="DC147" i="1"/>
  <c r="CX147" i="1"/>
  <c r="EE152" i="1"/>
  <c r="EM152" i="1" s="1"/>
  <c r="EU152" i="1" s="1"/>
  <c r="EE168" i="1"/>
  <c r="EM168" i="1" s="1"/>
  <c r="EU168" i="1" s="1"/>
  <c r="EE89" i="1"/>
  <c r="EM89" i="1" s="1"/>
  <c r="EU89" i="1" s="1"/>
  <c r="EE54" i="1"/>
  <c r="EM54" i="1" s="1"/>
  <c r="EU54" i="1" s="1"/>
  <c r="EE212" i="1"/>
  <c r="EM212" i="1" s="1"/>
  <c r="EU212" i="1" s="1"/>
  <c r="EE184" i="1"/>
  <c r="EM184" i="1" s="1"/>
  <c r="EU184" i="1" s="1"/>
  <c r="EE164" i="1"/>
  <c r="EM164" i="1" s="1"/>
  <c r="EU164" i="1" s="1"/>
  <c r="EE82" i="1"/>
  <c r="EM82" i="1" s="1"/>
  <c r="EU82" i="1" s="1"/>
  <c r="EE206" i="1"/>
  <c r="EM206" i="1" s="1"/>
  <c r="EU206" i="1" s="1"/>
  <c r="EE178" i="1"/>
  <c r="EM178" i="1" s="1"/>
  <c r="EU178" i="1" s="1"/>
  <c r="EE77" i="1"/>
  <c r="EM77" i="1" s="1"/>
  <c r="EU77" i="1" s="1"/>
  <c r="EE41" i="1"/>
  <c r="EM41" i="1" s="1"/>
  <c r="EU41" i="1" s="1"/>
  <c r="CP33" i="1"/>
  <c r="CX33" i="1"/>
  <c r="DO104" i="1"/>
  <c r="DW104" i="1" s="1"/>
  <c r="EE104" i="1" s="1"/>
  <c r="EM104" i="1" s="1"/>
  <c r="EU104" i="1" s="1"/>
  <c r="DO157" i="1"/>
  <c r="DW157" i="1" s="1"/>
  <c r="EE157" i="1" s="1"/>
  <c r="EM157" i="1" s="1"/>
  <c r="EU157" i="1" s="1"/>
  <c r="DO117" i="1"/>
  <c r="DW117" i="1" s="1"/>
  <c r="EE117" i="1" s="1"/>
  <c r="EM117" i="1" s="1"/>
  <c r="EU117" i="1" s="1"/>
  <c r="DO34" i="1"/>
  <c r="DW34" i="1" s="1"/>
  <c r="EE34" i="1" s="1"/>
  <c r="EM34" i="1" s="1"/>
  <c r="EU34" i="1" s="1"/>
  <c r="DO96" i="1"/>
  <c r="DW96" i="1" s="1"/>
  <c r="EE96" i="1" s="1"/>
  <c r="EM96" i="1" s="1"/>
  <c r="EU96" i="1" s="1"/>
  <c r="DO131" i="1"/>
  <c r="DW131" i="1" s="1"/>
  <c r="EE131" i="1" s="1"/>
  <c r="EM131" i="1" s="1"/>
  <c r="EU131" i="1" s="1"/>
  <c r="DO98" i="1"/>
  <c r="DW98" i="1" s="1"/>
  <c r="EE98" i="1" s="1"/>
  <c r="EM98" i="1" s="1"/>
  <c r="EU98" i="1" s="1"/>
  <c r="DO146" i="1"/>
  <c r="DW146" i="1" s="1"/>
  <c r="EE146" i="1" s="1"/>
  <c r="EM146" i="1" s="1"/>
  <c r="EU146" i="1" s="1"/>
  <c r="DO84" i="1"/>
  <c r="DW84" i="1" s="1"/>
  <c r="EE84" i="1" s="1"/>
  <c r="EM84" i="1" s="1"/>
  <c r="EU84" i="1" s="1"/>
  <c r="DO30" i="1"/>
  <c r="DW30" i="1" s="1"/>
  <c r="EE30" i="1" s="1"/>
  <c r="EM30" i="1" s="1"/>
  <c r="EU30" i="1" s="1"/>
  <c r="DO125" i="1"/>
  <c r="DW125" i="1" s="1"/>
  <c r="EE125" i="1" s="1"/>
  <c r="EM125" i="1" s="1"/>
  <c r="EU125" i="1" s="1"/>
  <c r="DO9" i="1"/>
  <c r="DW9" i="1" s="1"/>
  <c r="EE9" i="1" s="1"/>
  <c r="EM9" i="1" s="1"/>
  <c r="EU9" i="1" s="1"/>
  <c r="DO115" i="1"/>
  <c r="DW115" i="1" s="1"/>
  <c r="EE115" i="1" s="1"/>
  <c r="EM115" i="1" s="1"/>
  <c r="EU115" i="1" s="1"/>
  <c r="DO102" i="1"/>
  <c r="DW102" i="1" s="1"/>
  <c r="EE102" i="1" s="1"/>
  <c r="EM102" i="1" s="1"/>
  <c r="EU102" i="1" s="1"/>
  <c r="DO114" i="1"/>
  <c r="DW114" i="1" s="1"/>
  <c r="EE114" i="1" s="1"/>
  <c r="EM114" i="1" s="1"/>
  <c r="EU114" i="1" s="1"/>
  <c r="DO47" i="1"/>
  <c r="DW47" i="1" s="1"/>
  <c r="EE47" i="1" s="1"/>
  <c r="EM47" i="1" s="1"/>
  <c r="EU47" i="1" s="1"/>
  <c r="DO6" i="1"/>
  <c r="DW6" i="1" s="1"/>
  <c r="EE6" i="1" s="1"/>
  <c r="EM6" i="1" s="1"/>
  <c r="EU6" i="1" s="1"/>
  <c r="DO87" i="1"/>
  <c r="DW87" i="1" s="1"/>
  <c r="EE87" i="1" s="1"/>
  <c r="EM87" i="1" s="1"/>
  <c r="EU87" i="1" s="1"/>
  <c r="DO132" i="1"/>
  <c r="DW132" i="1" s="1"/>
  <c r="EE132" i="1" s="1"/>
  <c r="EM132" i="1" s="1"/>
  <c r="EU132" i="1" s="1"/>
  <c r="DO81" i="1"/>
  <c r="DW81" i="1" s="1"/>
  <c r="EE81" i="1" s="1"/>
  <c r="EM81" i="1" s="1"/>
  <c r="EU81" i="1" s="1"/>
  <c r="DO88" i="1"/>
  <c r="DW88" i="1" s="1"/>
  <c r="EE88" i="1" s="1"/>
  <c r="EM88" i="1" s="1"/>
  <c r="EU88" i="1" s="1"/>
  <c r="DO27" i="1"/>
  <c r="DW27" i="1" s="1"/>
  <c r="EE27" i="1" s="1"/>
  <c r="EM27" i="1" s="1"/>
  <c r="EU27" i="1" s="1"/>
  <c r="DO155" i="1"/>
  <c r="DW155" i="1" s="1"/>
  <c r="EE155" i="1" s="1"/>
  <c r="EM155" i="1" s="1"/>
  <c r="EU155" i="1" s="1"/>
  <c r="DO111" i="1"/>
  <c r="DW111" i="1" s="1"/>
  <c r="EE111" i="1" s="1"/>
  <c r="EM111" i="1" s="1"/>
  <c r="EU111" i="1" s="1"/>
  <c r="DO26" i="1"/>
  <c r="DW26" i="1" s="1"/>
  <c r="EE26" i="1" s="1"/>
  <c r="EM26" i="1" s="1"/>
  <c r="EU26" i="1" s="1"/>
  <c r="DO106" i="1"/>
  <c r="DW106" i="1" s="1"/>
  <c r="EE106" i="1" s="1"/>
  <c r="EM106" i="1" s="1"/>
  <c r="EU106" i="1" s="1"/>
  <c r="DO31" i="1"/>
  <c r="DW31" i="1" s="1"/>
  <c r="EE31" i="1" s="1"/>
  <c r="EM31" i="1" s="1"/>
  <c r="EU31" i="1" s="1"/>
  <c r="DO156" i="1"/>
  <c r="DW156" i="1" s="1"/>
  <c r="EE156" i="1" s="1"/>
  <c r="EM156" i="1" s="1"/>
  <c r="EU156" i="1" s="1"/>
  <c r="DO14" i="1"/>
  <c r="DW14" i="1" s="1"/>
  <c r="EE14" i="1" s="1"/>
  <c r="EM14" i="1" s="1"/>
  <c r="EU14" i="1" s="1"/>
  <c r="DO119" i="1"/>
  <c r="DW119" i="1" s="1"/>
  <c r="EE119" i="1" s="1"/>
  <c r="EM119" i="1" s="1"/>
  <c r="EU119" i="1" s="1"/>
  <c r="DO32" i="1"/>
  <c r="DW32" i="1" s="1"/>
  <c r="EE32" i="1" s="1"/>
  <c r="EM32" i="1" s="1"/>
  <c r="EU32" i="1" s="1"/>
  <c r="DO124" i="1"/>
  <c r="DW124" i="1" s="1"/>
  <c r="EE124" i="1" s="1"/>
  <c r="EM124" i="1" s="1"/>
  <c r="EU124" i="1" s="1"/>
  <c r="DO95" i="1"/>
  <c r="DW95" i="1" s="1"/>
  <c r="EE95" i="1" s="1"/>
  <c r="EM95" i="1" s="1"/>
  <c r="EU95" i="1" s="1"/>
  <c r="DO28" i="1"/>
  <c r="DW28" i="1" s="1"/>
  <c r="EE28" i="1" s="1"/>
  <c r="EM28" i="1" s="1"/>
  <c r="EU28" i="1" s="1"/>
  <c r="DO154" i="1"/>
  <c r="DW154" i="1" s="1"/>
  <c r="EE154" i="1" s="1"/>
  <c r="EM154" i="1" s="1"/>
  <c r="EU154" i="1" s="1"/>
  <c r="DO116" i="1"/>
  <c r="DW116" i="1" s="1"/>
  <c r="EE116" i="1" s="1"/>
  <c r="EM116" i="1" s="1"/>
  <c r="EU116" i="1" s="1"/>
  <c r="DO85" i="1"/>
  <c r="DW85" i="1" s="1"/>
  <c r="EE85" i="1" s="1"/>
  <c r="EM85" i="1" s="1"/>
  <c r="EU85" i="1" s="1"/>
  <c r="DO20" i="1"/>
  <c r="DW20" i="1" s="1"/>
  <c r="EE20" i="1" s="1"/>
  <c r="EM20" i="1" s="1"/>
  <c r="EU20" i="1" s="1"/>
  <c r="DO151" i="1"/>
  <c r="DW151" i="1" s="1"/>
  <c r="EE151" i="1" s="1"/>
  <c r="EM151" i="1" s="1"/>
  <c r="EU151" i="1" s="1"/>
  <c r="DO80" i="1"/>
  <c r="DW80" i="1" s="1"/>
  <c r="EE80" i="1" s="1"/>
  <c r="EM80" i="1" s="1"/>
  <c r="EU80" i="1" s="1"/>
  <c r="DO187" i="1"/>
  <c r="DW187" i="1" s="1"/>
  <c r="EE187" i="1" s="1"/>
  <c r="EM187" i="1" s="1"/>
  <c r="EU187" i="1" s="1"/>
  <c r="DO22" i="1"/>
  <c r="DW22" i="1" s="1"/>
  <c r="EE22" i="1" s="1"/>
  <c r="EM22" i="1" s="1"/>
  <c r="EU22" i="1" s="1"/>
  <c r="DO134" i="1"/>
  <c r="DW134" i="1" s="1"/>
  <c r="EE134" i="1" s="1"/>
  <c r="EM134" i="1" s="1"/>
  <c r="EU134" i="1" s="1"/>
  <c r="DO112" i="1"/>
  <c r="DW112" i="1" s="1"/>
  <c r="EE112" i="1" s="1"/>
  <c r="EM112" i="1" s="1"/>
  <c r="EU112" i="1" s="1"/>
  <c r="DO99" i="1"/>
  <c r="DW99" i="1" s="1"/>
  <c r="EE99" i="1" s="1"/>
  <c r="EM99" i="1" s="1"/>
  <c r="EU99" i="1" s="1"/>
  <c r="DO83" i="1"/>
  <c r="DW83" i="1" s="1"/>
  <c r="EE83" i="1" s="1"/>
  <c r="EM83" i="1" s="1"/>
  <c r="EU83" i="1" s="1"/>
  <c r="DO33" i="1"/>
  <c r="DW33" i="1" s="1"/>
  <c r="EE33" i="1" s="1"/>
  <c r="EM33" i="1" s="1"/>
  <c r="EU33" i="1" s="1"/>
  <c r="DO101" i="1"/>
  <c r="DW101" i="1" s="1"/>
  <c r="EE101" i="1" s="1"/>
  <c r="EM101" i="1" s="1"/>
  <c r="EU101" i="1" s="1"/>
  <c r="DO37" i="1"/>
  <c r="DW37" i="1" s="1"/>
  <c r="EE37" i="1" s="1"/>
  <c r="EM37" i="1" s="1"/>
  <c r="EU37" i="1" s="1"/>
  <c r="DO153" i="1"/>
  <c r="DW153" i="1" s="1"/>
  <c r="EE153" i="1" s="1"/>
  <c r="EM153" i="1" s="1"/>
  <c r="EU153" i="1" s="1"/>
  <c r="DO107" i="1"/>
  <c r="DW107" i="1" s="1"/>
  <c r="EE107" i="1" s="1"/>
  <c r="EM107" i="1" s="1"/>
  <c r="EU107" i="1" s="1"/>
  <c r="DO78" i="1"/>
  <c r="DW78" i="1" s="1"/>
  <c r="EE78" i="1" s="1"/>
  <c r="EM78" i="1" s="1"/>
  <c r="EU78" i="1" s="1"/>
  <c r="DO19" i="1"/>
  <c r="DW19" i="1" s="1"/>
  <c r="EE19" i="1" s="1"/>
  <c r="EM19" i="1" s="1"/>
  <c r="EU19" i="1" s="1"/>
  <c r="DO12" i="1"/>
  <c r="DW12" i="1" s="1"/>
  <c r="EE12" i="1" s="1"/>
  <c r="EM12" i="1" s="1"/>
  <c r="EU12" i="1" s="1"/>
  <c r="DO110" i="1"/>
  <c r="DW110" i="1" s="1"/>
  <c r="EE110" i="1" s="1"/>
  <c r="EM110" i="1" s="1"/>
  <c r="EU110" i="1" s="1"/>
  <c r="DO51" i="1"/>
  <c r="DW51" i="1" s="1"/>
  <c r="EE51" i="1" s="1"/>
  <c r="EM51" i="1" s="1"/>
  <c r="EU51" i="1" s="1"/>
  <c r="DO29" i="1"/>
  <c r="DW29" i="1" s="1"/>
  <c r="EE29" i="1" s="1"/>
  <c r="EM29" i="1" s="1"/>
  <c r="EU29" i="1" s="1"/>
  <c r="DO118" i="1"/>
  <c r="DW118" i="1" s="1"/>
  <c r="EE118" i="1" s="1"/>
  <c r="EM118" i="1" s="1"/>
  <c r="EU118" i="1" s="1"/>
  <c r="DO94" i="1"/>
  <c r="DW94" i="1" s="1"/>
  <c r="EE94" i="1" s="1"/>
  <c r="EM94" i="1" s="1"/>
  <c r="EU94" i="1" s="1"/>
  <c r="DO93" i="1"/>
  <c r="DW93" i="1" s="1"/>
  <c r="EE93" i="1" s="1"/>
  <c r="EM93" i="1" s="1"/>
  <c r="EU93" i="1" s="1"/>
  <c r="DO109" i="1"/>
  <c r="DW109" i="1" s="1"/>
  <c r="EE109" i="1" s="1"/>
  <c r="EM109" i="1" s="1"/>
  <c r="EU109" i="1" s="1"/>
  <c r="DO5" i="1"/>
  <c r="DW5" i="1" s="1"/>
  <c r="EE5" i="1" s="1"/>
  <c r="EM5" i="1" s="1"/>
  <c r="EU5" i="1" s="1"/>
  <c r="DO103" i="1"/>
  <c r="DW103" i="1" s="1"/>
  <c r="EE103" i="1" s="1"/>
  <c r="EM103" i="1" s="1"/>
  <c r="EU103" i="1" s="1"/>
  <c r="DO35" i="1"/>
  <c r="DW35" i="1" s="1"/>
  <c r="EE35" i="1" s="1"/>
  <c r="EM35" i="1" s="1"/>
  <c r="EU35" i="1" s="1"/>
  <c r="DO108" i="1"/>
  <c r="DW108" i="1" s="1"/>
  <c r="EE108" i="1" s="1"/>
  <c r="EM108" i="1" s="1"/>
  <c r="EU108" i="1" s="1"/>
  <c r="DO113" i="1"/>
  <c r="DW113" i="1" s="1"/>
  <c r="EE113" i="1" s="1"/>
  <c r="EM113" i="1" s="1"/>
  <c r="EU113" i="1" s="1"/>
  <c r="DO36" i="1"/>
  <c r="DW36" i="1" s="1"/>
  <c r="EE36" i="1" s="1"/>
  <c r="EM36" i="1" s="1"/>
  <c r="EU36" i="1" s="1"/>
  <c r="DO100" i="1"/>
  <c r="DW100" i="1" s="1"/>
  <c r="EE100" i="1" s="1"/>
  <c r="EM100" i="1" s="1"/>
  <c r="EU100" i="1" s="1"/>
  <c r="DO38" i="1"/>
  <c r="DW38" i="1" s="1"/>
  <c r="EE38" i="1" s="1"/>
  <c r="EM38" i="1" s="1"/>
  <c r="EU38" i="1" s="1"/>
  <c r="DO8" i="1"/>
  <c r="DW8" i="1" s="1"/>
  <c r="EE8" i="1" s="1"/>
  <c r="EM8" i="1" s="1"/>
  <c r="EU8" i="1" s="1"/>
  <c r="DO127" i="1"/>
  <c r="DW127" i="1" s="1"/>
  <c r="EE127" i="1" s="1"/>
  <c r="EM127" i="1" s="1"/>
  <c r="EU127" i="1" s="1"/>
  <c r="DO163" i="1"/>
  <c r="DW163" i="1" s="1"/>
  <c r="EE163" i="1" s="1"/>
  <c r="EM163" i="1" s="1"/>
  <c r="EU163" i="1" s="1"/>
  <c r="DO120" i="1"/>
  <c r="DW120" i="1" s="1"/>
  <c r="EE120" i="1" s="1"/>
  <c r="EM120" i="1" s="1"/>
  <c r="EU120" i="1" s="1"/>
  <c r="DO92" i="1"/>
  <c r="DW92" i="1" s="1"/>
  <c r="EE92" i="1" s="1"/>
  <c r="EM92" i="1" s="1"/>
  <c r="EU92" i="1" s="1"/>
  <c r="DO25" i="1"/>
  <c r="DW25" i="1" s="1"/>
  <c r="EE25" i="1" s="1"/>
  <c r="EM25" i="1" s="1"/>
  <c r="EU25" i="1" s="1"/>
  <c r="DK35" i="1"/>
  <c r="DN35" i="1" s="1"/>
  <c r="DF35" i="1"/>
  <c r="CE30" i="1"/>
  <c r="CH30" i="1" s="1"/>
  <c r="CM32" i="1"/>
  <c r="DS36" i="1"/>
  <c r="DV36" i="1" s="1"/>
  <c r="DK33" i="1"/>
  <c r="DN33" i="1" s="1"/>
  <c r="DF33" i="1"/>
  <c r="CM34" i="1"/>
  <c r="CQ65" i="1" l="1"/>
  <c r="CY65" i="1" s="1"/>
  <c r="DG65" i="1" s="1"/>
  <c r="DO65" i="1" s="1"/>
  <c r="DW65" i="1" s="1"/>
  <c r="EE65" i="1" s="1"/>
  <c r="EM65" i="1" s="1"/>
  <c r="EU65" i="1" s="1"/>
  <c r="CP48" i="1"/>
  <c r="CP44" i="1"/>
  <c r="CX48" i="1"/>
  <c r="DC48" i="1"/>
  <c r="CX44" i="1"/>
  <c r="DC44" i="1"/>
  <c r="CH45" i="1"/>
  <c r="CM45" i="1"/>
  <c r="DK147" i="1"/>
  <c r="DF147" i="1"/>
  <c r="EA36" i="1"/>
  <c r="ED36" i="1" s="1"/>
  <c r="CU34" i="1"/>
  <c r="CP34" i="1"/>
  <c r="CM30" i="1"/>
  <c r="DS33" i="1"/>
  <c r="DV33" i="1" s="1"/>
  <c r="CU32" i="1"/>
  <c r="CP32" i="1"/>
  <c r="DK44" i="1" l="1"/>
  <c r="DF44" i="1"/>
  <c r="CP45" i="1"/>
  <c r="CU45" i="1"/>
  <c r="DF48" i="1"/>
  <c r="DK48" i="1"/>
  <c r="DS147" i="1"/>
  <c r="DN147" i="1"/>
  <c r="EI36" i="1"/>
  <c r="EA33" i="1"/>
  <c r="ED33" i="1" s="1"/>
  <c r="DC34" i="1"/>
  <c r="CX34" i="1"/>
  <c r="DC32" i="1"/>
  <c r="CX32" i="1"/>
  <c r="CU30" i="1"/>
  <c r="CP30" i="1"/>
  <c r="CX45" i="1" l="1"/>
  <c r="DC45" i="1"/>
  <c r="DN48" i="1"/>
  <c r="DS48" i="1"/>
  <c r="DN44" i="1"/>
  <c r="DS44" i="1"/>
  <c r="EA147" i="1"/>
  <c r="DV147" i="1"/>
  <c r="EQ36" i="1"/>
  <c r="EL36" i="1"/>
  <c r="EI33" i="1"/>
  <c r="DC30" i="1"/>
  <c r="CX30" i="1"/>
  <c r="DK34" i="1"/>
  <c r="DN34" i="1" s="1"/>
  <c r="DF34" i="1"/>
  <c r="DK32" i="1"/>
  <c r="DN32" i="1" s="1"/>
  <c r="DF32" i="1"/>
  <c r="ET36" i="1" l="1"/>
  <c r="FA36" i="1"/>
  <c r="DF45" i="1"/>
  <c r="DK45" i="1"/>
  <c r="DV48" i="1"/>
  <c r="EA48" i="1"/>
  <c r="EA44" i="1"/>
  <c r="DV44" i="1"/>
  <c r="EI147" i="1"/>
  <c r="ED147" i="1"/>
  <c r="EQ33" i="1"/>
  <c r="EL33" i="1"/>
  <c r="DS34" i="1"/>
  <c r="DV34" i="1" s="1"/>
  <c r="DS32" i="1"/>
  <c r="DV32" i="1" s="1"/>
  <c r="DK30" i="1"/>
  <c r="DN30" i="1" s="1"/>
  <c r="DF30" i="1"/>
  <c r="ET33" i="1" l="1"/>
  <c r="FA33" i="1"/>
  <c r="ED48" i="1"/>
  <c r="EI48" i="1"/>
  <c r="EL48" i="1" s="1"/>
  <c r="DN45" i="1"/>
  <c r="DS45" i="1"/>
  <c r="ED44" i="1"/>
  <c r="EI44" i="1"/>
  <c r="EL44" i="1" s="1"/>
  <c r="EQ147" i="1"/>
  <c r="FA147" i="1" s="1"/>
  <c r="EL147" i="1"/>
  <c r="EA32" i="1"/>
  <c r="ED32" i="1" s="1"/>
  <c r="DS30" i="1"/>
  <c r="DV30" i="1" s="1"/>
  <c r="EA34" i="1"/>
  <c r="ED34" i="1" s="1"/>
  <c r="DV45" i="1" l="1"/>
  <c r="EA45" i="1"/>
  <c r="ET147" i="1"/>
  <c r="EI34" i="1"/>
  <c r="EI32" i="1"/>
  <c r="EA30" i="1"/>
  <c r="ED30" i="1" s="1"/>
  <c r="ED45" i="1" l="1"/>
  <c r="EI45" i="1"/>
  <c r="EL45" i="1" s="1"/>
  <c r="EQ32" i="1"/>
  <c r="EL32" i="1"/>
  <c r="EQ34" i="1"/>
  <c r="EL34" i="1"/>
  <c r="EI30" i="1"/>
  <c r="ET32" i="1" l="1"/>
  <c r="FA32" i="1"/>
  <c r="ET34" i="1"/>
  <c r="FA34" i="1"/>
  <c r="EQ30" i="1"/>
  <c r="EL30" i="1"/>
  <c r="ET30" i="1" l="1"/>
  <c r="FA30" i="1"/>
  <c r="EL5" i="20" l="1"/>
  <c r="EK5" i="20"/>
  <c r="EF5" i="20"/>
  <c r="DY5" i="20"/>
  <c r="DW5" i="20"/>
  <c r="DR5" i="20"/>
  <c r="DP5" i="20"/>
  <c r="DK5" i="20"/>
  <c r="DD5" i="20"/>
  <c r="DB5" i="20"/>
  <c r="CW5" i="20"/>
  <c r="CU5" i="20"/>
  <c r="CP5" i="20"/>
  <c r="CI5" i="20"/>
  <c r="CG5" i="20"/>
  <c r="CB5" i="20"/>
  <c r="BZ5" i="20"/>
  <c r="BU5" i="20"/>
  <c r="BN5" i="20"/>
  <c r="BL5" i="20"/>
  <c r="EM5" i="20" s="1"/>
  <c r="EN5" i="20" s="1"/>
  <c r="EO5" i="20" s="1"/>
  <c r="BH5" i="20"/>
  <c r="BG5" i="20"/>
  <c r="BC5" i="20"/>
  <c r="A5" i="20"/>
  <c r="EM4" i="20"/>
  <c r="EL4" i="20"/>
  <c r="EN4" i="20" s="1"/>
  <c r="EO4" i="20" s="1"/>
  <c r="EK4" i="20"/>
  <c r="EF4" i="20"/>
  <c r="DY4" i="20"/>
  <c r="DW4" i="20"/>
  <c r="DR4" i="20"/>
  <c r="DK4" i="20"/>
  <c r="DI4" i="20"/>
  <c r="DD4" i="20"/>
  <c r="CW4" i="20"/>
  <c r="CU4" i="20"/>
  <c r="CP4" i="20"/>
  <c r="CI4" i="20"/>
  <c r="CG4" i="20"/>
  <c r="CB4" i="20"/>
  <c r="BU4" i="20"/>
  <c r="BS4" i="20"/>
  <c r="BO4" i="20"/>
  <c r="BV4" i="20" s="1"/>
  <c r="CC4" i="20" s="1"/>
  <c r="CJ4" i="20" s="1"/>
  <c r="CQ4" i="20" s="1"/>
  <c r="CX4" i="20" s="1"/>
  <c r="DE4" i="20" s="1"/>
  <c r="DL4" i="20" s="1"/>
  <c r="DS4" i="20" s="1"/>
  <c r="DZ4" i="20" s="1"/>
  <c r="EG4" i="20" s="1"/>
  <c r="BN4" i="20"/>
  <c r="BH4" i="20"/>
  <c r="BG4" i="20"/>
  <c r="BB4" i="20"/>
  <c r="BC4" i="20" s="1"/>
  <c r="AX4" i="20"/>
  <c r="A4" i="20"/>
  <c r="EM3" i="20"/>
  <c r="EL3" i="20"/>
  <c r="EK3" i="20"/>
  <c r="EF3" i="20"/>
  <c r="DY3" i="20"/>
  <c r="DW3" i="20"/>
  <c r="DR3" i="20"/>
  <c r="DK3" i="20"/>
  <c r="DI3" i="20"/>
  <c r="DD3" i="20"/>
  <c r="CW3" i="20"/>
  <c r="CU3" i="20"/>
  <c r="CP3" i="20"/>
  <c r="CI3" i="20"/>
  <c r="CG3" i="20"/>
  <c r="CB3" i="20"/>
  <c r="BU3" i="20"/>
  <c r="BS3" i="20"/>
  <c r="BO3" i="20"/>
  <c r="BV3" i="20" s="1"/>
  <c r="CC3" i="20" s="1"/>
  <c r="CJ3" i="20" s="1"/>
  <c r="CQ3" i="20" s="1"/>
  <c r="CX3" i="20" s="1"/>
  <c r="DE3" i="20" s="1"/>
  <c r="DL3" i="20" s="1"/>
  <c r="DS3" i="20" s="1"/>
  <c r="DZ3" i="20" s="1"/>
  <c r="EG3" i="20" s="1"/>
  <c r="BN3" i="20"/>
  <c r="BH3" i="20"/>
  <c r="BG3" i="20"/>
  <c r="BB3" i="20"/>
  <c r="BC3" i="20" s="1"/>
  <c r="AX3" i="20"/>
  <c r="A3" i="20"/>
  <c r="EL2" i="20"/>
  <c r="EK2" i="20"/>
  <c r="EF2" i="20"/>
  <c r="DY2" i="20"/>
  <c r="DW2" i="20"/>
  <c r="DR2" i="20"/>
  <c r="DP2" i="20"/>
  <c r="DK2" i="20"/>
  <c r="DI2" i="20"/>
  <c r="DD2" i="20"/>
  <c r="DB2" i="20"/>
  <c r="CW2" i="20"/>
  <c r="CU2" i="20"/>
  <c r="CP2" i="20"/>
  <c r="CN2" i="20"/>
  <c r="CI2" i="20"/>
  <c r="CG2" i="20"/>
  <c r="CB2" i="20"/>
  <c r="BZ2" i="20"/>
  <c r="BU2" i="20"/>
  <c r="BN2" i="20"/>
  <c r="BL2" i="20"/>
  <c r="BS2" i="20" s="1"/>
  <c r="BH2" i="20"/>
  <c r="BG2" i="20"/>
  <c r="BC2" i="20"/>
  <c r="A2" i="20"/>
  <c r="EN3" i="20"/>
  <c r="EO3" i="20" s="1"/>
  <c r="BO2" i="20"/>
  <c r="BV2" i="20" s="1"/>
  <c r="CC2" i="20" s="1"/>
  <c r="CJ2" i="20" s="1"/>
  <c r="CQ2" i="20" s="1"/>
  <c r="CX2" i="20" s="1"/>
  <c r="DE2" i="20" s="1"/>
  <c r="DL2" i="20" s="1"/>
  <c r="DS2" i="20" s="1"/>
  <c r="DZ2" i="20" s="1"/>
  <c r="EG2" i="20" s="1"/>
  <c r="AV157" i="6"/>
  <c r="AS157" i="6"/>
  <c r="K6" i="5"/>
  <c r="L6" i="5"/>
  <c r="K5" i="5"/>
  <c r="L5" i="5"/>
  <c r="I6" i="5"/>
  <c r="I7" i="5"/>
  <c r="I8" i="5"/>
  <c r="I5" i="5"/>
  <c r="H11" i="5"/>
  <c r="GF171" i="6"/>
  <c r="FM171" i="6"/>
  <c r="AR316" i="6"/>
  <c r="AR317" i="6"/>
  <c r="AR318" i="6"/>
  <c r="AR315" i="6"/>
  <c r="AQ317" i="6"/>
  <c r="AQ318" i="6"/>
  <c r="AQ316" i="6"/>
  <c r="AQ315" i="6"/>
  <c r="AK322" i="6"/>
  <c r="AK316" i="6"/>
  <c r="AJ316" i="6"/>
  <c r="AL316" i="6"/>
  <c r="AJ317" i="6"/>
  <c r="AK317" i="6"/>
  <c r="CW321" i="6"/>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4" i="5"/>
  <c r="BO5" i="20" l="1"/>
  <c r="BV5" i="20" s="1"/>
  <c r="CC5" i="20" s="1"/>
  <c r="CJ5" i="20" s="1"/>
  <c r="CQ5" i="20" s="1"/>
  <c r="CX5" i="20" s="1"/>
  <c r="DE5" i="20" s="1"/>
  <c r="DL5" i="20" s="1"/>
  <c r="DS5" i="20" s="1"/>
  <c r="DZ5" i="20" s="1"/>
  <c r="EG5" i="20" s="1"/>
  <c r="EM2" i="20"/>
  <c r="EN2" i="20" s="1"/>
  <c r="EO2"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tc={D8A0CBC5-F74D-47AF-8E84-D845C156A118}</author>
    <author>tc={011DBC3F-AC76-4F64-96B5-428D319AC487}</author>
    <author>tc={F9FCE74E-4B51-49A6-AEF5-5822163917A4}</author>
    <author>tc={D9BBC34D-0149-4FD1-A175-D205E9BFC3EF}</author>
    <author>tc={230494C6-59E4-43A2-98EF-F16353531C05}</author>
    <author>tc={F1A22B80-6A23-4E9F-88E9-609EE65E51D5}</author>
    <author>tc={7D5F7F59-7E85-481E-A6F1-F386A7D0FFDB}</author>
  </authors>
  <commentList>
    <comment ref="AT36" authorId="0" shapeId="0" xr:uid="{D8A0CBC5-F74D-47AF-8E84-D845C156A11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t>
      </text>
    </comment>
    <comment ref="CF99" authorId="1" shapeId="0" xr:uid="{011DBC3F-AC76-4F64-96B5-428D319AC48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ajustó a 5%, el dato estaba em 0,05</t>
      </text>
    </comment>
    <comment ref="CG99" authorId="2" shapeId="0" xr:uid="{F9FCE74E-4B51-49A6-AEF5-5822163917A4}">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ajustó a 5%, estaba en 0,05</t>
      </text>
    </comment>
    <comment ref="AP164" authorId="3" shapeId="0" xr:uid="{D9BBC34D-0149-4FD1-A175-D205E9BFC3EF}">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de 70,5 a 68,7. Dato de la ficha en Sinergia</t>
      </text>
    </comment>
    <comment ref="AT171" authorId="4" shapeId="0" xr:uid="{230494C6-59E4-43A2-98EF-F16353531C05}">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de 10,5% a 5%, segun datos del área</t>
      </text>
    </comment>
    <comment ref="CG182" authorId="5" shapeId="0" xr:uid="{F1A22B80-6A23-4E9F-88E9-609EE65E51D5}">
      <text>
        <t>[Comentario encadenado]
Su versión de Excel le permite leer este comentario encadenado; sin embargo, las ediciones que se apliquen se quitarán si el archivo se abre en una versión más reciente de Excel. Más información: https://go.microsoft.com/fwlink/?linkid=870924
Comentario:
    en marzo 1 y 12 en junio</t>
      </text>
    </comment>
    <comment ref="DJ228" authorId="6" shapeId="0" xr:uid="{7D5F7F59-7E85-481E-A6F1-F386A7D0FFDB}">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elimina el valor 5.623.579 y se deja el reporte  5.636.985</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tc={3E057087-FCB4-4454-89CB-EE979AF71E9F}</author>
    <author>Karen Daniela Diaz Estrada</author>
    <author>tc={27EAA876-52D5-47EA-B40E-F67EAC5A7396}</author>
    <author>tc={43066074-1714-42D5-87D6-318A6C426667}</author>
    <author>tc={85EF4E3A-3812-48E8-8474-D79B4B626D1E}</author>
    <author>tc={679F8B77-B65B-465E-ACEB-AC1094C3E203}</author>
    <author>tc={24C35A6F-F43D-41F4-AAA7-B68D610CFC5D}</author>
    <author>tc={377083C6-A938-44D5-B69C-FA276D170437}</author>
    <author>tc={5FFBA2BF-34D6-4678-8A00-C201E5AF461D}</author>
    <author>tc={C01C80BD-284D-445C-8503-20B7D670698A}</author>
    <author>tc={056EAF48-8206-4694-B956-544531D9364F}</author>
    <author>tc={E7B7F29B-2890-4ECE-9DB3-F07A790F1DED}</author>
    <author>tc={26E90D93-2705-45D2-ADBF-2D0F56A7EFB7}</author>
    <author>tc={6EFBBCDA-967B-483D-9477-AB841A1DA7FE}</author>
    <author>tc={6213F28B-A95B-4E28-BD13-9744FB6C3744}</author>
    <author>tc={EB252052-0860-46C1-9090-AD37B02202AB}</author>
    <author>D i a n a</author>
    <author>Diego Fernando Salazar Becerra</author>
  </authors>
  <commentList>
    <comment ref="AV15" authorId="0" shapeId="0" xr:uid="{3E057087-FCB4-4454-89CB-EE979AF71E9F}">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de 4289 a 4403</t>
      </text>
    </comment>
    <comment ref="AV30" authorId="1" shapeId="0" xr:uid="{3FC9D940-6349-4CA1-AF94-9B67F5D6CE6E}">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31" authorId="1" shapeId="0" xr:uid="{7C5CA1C9-0FA7-4207-9AA1-074EF5244609}">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32" authorId="1" shapeId="0" xr:uid="{3C17FB33-50B6-446A-99A3-43CD06F68219}">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33" authorId="1" shapeId="0" xr:uid="{D6073B20-7806-47DA-A2D2-70680F5921B8}">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34" authorId="1" shapeId="0" xr:uid="{323A281D-161C-4D4A-B97F-F8D0F3AA625F}">
      <text>
        <r>
          <rPr>
            <sz val="11"/>
            <color theme="1"/>
            <rFont val="Calibri"/>
            <family val="2"/>
            <scheme val="minor"/>
          </rPr>
          <t xml:space="preserve">Karen Daniela Diaz Estrada:
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35" authorId="1" shapeId="0" xr:uid="{04414AE8-3DAA-40E5-8EFB-213586014484}">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59" authorId="2" shapeId="0" xr:uid="{27EAA876-52D5-47EA-B40E-F67EAC5A739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actualizó el dato de 403.862 a lo reportado al cierre de diciembre 2022 409.038</t>
      </text>
    </comment>
    <comment ref="AP80" authorId="3" shapeId="0" xr:uid="{43066074-1714-42D5-87D6-318A6C426667}">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periodicidad teniendo en cuenta que se van a realizar sesiones mensuales</t>
      </text>
    </comment>
    <comment ref="AP81" authorId="4" shapeId="0" xr:uid="{85EF4E3A-3812-48E8-8474-D79B4B626D1E}">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periodicidad teniendo en cuenta que se van a realizar sesiones mensuales</t>
      </text>
    </comment>
    <comment ref="AT98" authorId="5" shapeId="0" xr:uid="{679F8B77-B65B-465E-ACEB-AC1094C3E203}">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son claros los hitos definidos para este indicador</t>
      </text>
    </comment>
    <comment ref="AT100" authorId="6" shapeId="0" xr:uid="{24C35A6F-F43D-41F4-AAA7-B68D610CFC5D}">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como se toman los estudiantes nuevos y contra que comparo, en una reunión se aclaró que se compara I SEM 2023 con I SEM de 2022..</t>
      </text>
    </comment>
    <comment ref="AP102" authorId="7" shapeId="0" xr:uid="{377083C6-A938-44D5-B69C-FA276D170437}">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 periodicidad del indicador teniendo en cuenta que la distribución de los recursos se hace entre junio y agosto</t>
      </text>
    </comment>
    <comment ref="AT108" authorId="8" shapeId="0" xr:uid="{5FFBA2BF-34D6-4678-8A00-C201E5AF461D}">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hito final que debe ser la política actualizada</t>
      </text>
    </comment>
    <comment ref="AU108" authorId="9" shapeId="0" xr:uid="{C01C80BD-284D-445C-8503-20B7D670698A}">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hito final que debe ser la política actualizada</t>
      </text>
    </comment>
    <comment ref="AT110" authorId="10" shapeId="0" xr:uid="{056EAF48-8206-4694-B956-544531D9364F}">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110" authorId="11" shapeId="0" xr:uid="{E7B7F29B-2890-4ECE-9DB3-F07A790F1DED}">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T111" authorId="12" shapeId="0" xr:uid="{26E90D93-2705-45D2-ADBF-2D0F56A7EFB7}">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111" authorId="13" shapeId="0" xr:uid="{6EFBBCDA-967B-483D-9477-AB841A1DA7FE}">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T114" authorId="14" shapeId="0" xr:uid="{6213F28B-A95B-4E28-BD13-9744FB6C3744}">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114" authorId="15" shapeId="0" xr:uid="{EB252052-0860-46C1-9090-AD37B02202AB}">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CE202" authorId="16" shapeId="0" xr:uid="{9350D886-25BF-4B26-9AC7-C60F7E77E00F}">
      <text>
        <r>
          <rPr>
            <sz val="9"/>
            <color indexed="81"/>
            <rFont val="Tahoma"/>
            <family val="2"/>
          </rPr>
          <t>13/04/2023:
Se ajusta según lo solicitado por correo electrónico remitido por el área. La meta estaba en 22,70</t>
        </r>
      </text>
    </comment>
    <comment ref="CU202" authorId="17" shapeId="0" xr:uid="{872032B9-2366-4702-A110-E4C856D75BFA}">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C202" authorId="17" shapeId="0" xr:uid="{A8216C0F-5A50-4CD6-8442-28F8C0713883}">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K202" authorId="17" shapeId="0" xr:uid="{D5E6CE31-14BE-4EA9-92C2-7829558B3A83}">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S202" authorId="17" shapeId="0" xr:uid="{72AE6A88-C81B-49B4-B51B-638BB360C1B7}">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 ref="EA202" authorId="17" shapeId="0" xr:uid="{449467D9-6513-4786-AE26-7FCE56B60BC7}">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 ref="EI202" authorId="17" shapeId="0" xr:uid="{6662C4D4-A4CC-43C0-BBE6-AA320C869345}">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tc={8A26C5DF-C5B2-4A0A-A6D7-FA0B15AEE4A4}</author>
    <author>Karen Daniela Diaz Estrada</author>
    <author>tc={207A6BD9-0EEB-4E04-BE83-008186AE2D66}</author>
    <author>tc={D9A258C1-D293-4F8F-8617-1E2948AE5EA5}</author>
    <author>tc={A3F645BB-8B2E-4733-A783-ED9AB1444EE8}</author>
  </authors>
  <commentList>
    <comment ref="AV15" authorId="0" shapeId="0" xr:uid="{8A26C5DF-C5B2-4A0A-A6D7-FA0B15AEE4A4}">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de 4289 a 4403</t>
      </text>
    </comment>
    <comment ref="AV30" authorId="1" shapeId="0" xr:uid="{94B9B859-8F34-4B36-81DD-9CA873334FDF}">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31" authorId="1" shapeId="0" xr:uid="{17CA7AA0-36B5-482C-A2F1-9D706CA14C3E}">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32" authorId="1" shapeId="0" xr:uid="{FE927B80-8941-474F-9BEC-9644728419E4}">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33" authorId="1" shapeId="0" xr:uid="{5FF501E2-B908-46D6-9C56-8C11DAF76BA1}">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34" authorId="1" shapeId="0" xr:uid="{473F76A4-1C6D-4711-9C0E-5D07ACE9C067}">
      <text>
        <r>
          <rPr>
            <sz val="11"/>
            <color theme="1"/>
            <rFont val="Calibri"/>
            <family val="2"/>
            <scheme val="minor"/>
          </rPr>
          <t xml:space="preserve">Karen Daniela Diaz Estrada:
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35" authorId="1" shapeId="0" xr:uid="{96CB8B61-A174-4577-845F-8BAF05C8C67F}">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59" authorId="2" shapeId="0" xr:uid="{207A6BD9-0EEB-4E04-BE83-008186AE2D6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actualizó el dato de 403.862 a lo reportado al cierre de diciembre 2022 409.038</t>
      </text>
    </comment>
    <comment ref="AP80" authorId="3" shapeId="0" xr:uid="{D9A258C1-D293-4F8F-8617-1E2948AE5EA5}">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periodicidad teniendo en cuenta que se van a realizar sesiones mensuales</t>
      </text>
    </comment>
    <comment ref="AP81" authorId="4" shapeId="0" xr:uid="{A3F645BB-8B2E-4733-A783-ED9AB1444EE8}">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periodicidad teniendo en cuenta que se van a realizar sesiones mensuales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tc={EBC1043F-0B6E-42AA-8A18-F3430889DD4F}</author>
    <author>tc={3D79ED04-6319-4722-84B0-2489248D12A8}</author>
    <author>tc={B01C077E-1B2F-459E-9D1E-0DA41876A025}</author>
    <author>tc={79688369-8DA3-49A5-8BBD-88758B108AB1}</author>
    <author>tc={EDAAE60B-6773-4951-AC77-DC3415892F65}</author>
    <author>tc={59C58253-D007-4C32-937B-DBE9B0EE5442}</author>
    <author>tc={D6E59AE3-B017-490A-B746-9E952543B7CE}</author>
    <author>tc={6321641D-F63D-4CF6-9446-BF2F7B362911}</author>
    <author>tc={C67F8CCB-B6BA-4A5B-80D1-B8428002977B}</author>
    <author>tc={78333339-74BA-409C-A429-492B1B19A239}</author>
    <author>tc={DC454B4E-D215-41D3-9FF3-E4435911097A}</author>
    <author>D i a n a</author>
    <author>Diego Fernando Salazar Becerra</author>
  </authors>
  <commentList>
    <comment ref="AT8" authorId="0" shapeId="0" xr:uid="{EBC1043F-0B6E-42AA-8A18-F3430889DD4F}">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son claros los hitos definidos para este indicador</t>
      </text>
    </comment>
    <comment ref="AT10" authorId="1" shapeId="0" xr:uid="{3D79ED04-6319-4722-84B0-2489248D12A8}">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como se toman los estudiantes nuevos y contra que comparo, en una reunión se aclaró que se compara I SEM 2023 con I SEM de 2022..</t>
      </text>
    </comment>
    <comment ref="AP12" authorId="2" shapeId="0" xr:uid="{B01C077E-1B2F-459E-9D1E-0DA41876A025}">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 periodicidad del indicador teniendo en cuenta que la distribución de los recursos se hace entre junio y agosto</t>
      </text>
    </comment>
    <comment ref="AT18" authorId="3" shapeId="0" xr:uid="{79688369-8DA3-49A5-8BBD-88758B108AB1}">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hito final que debe ser la política actualizada</t>
      </text>
    </comment>
    <comment ref="AU18" authorId="4" shapeId="0" xr:uid="{EDAAE60B-6773-4951-AC77-DC3415892F65}">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hito final que debe ser la política actualizada</t>
      </text>
    </comment>
    <comment ref="AT20" authorId="5" shapeId="0" xr:uid="{59C58253-D007-4C32-937B-DBE9B0EE5442}">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20" authorId="6" shapeId="0" xr:uid="{D6E59AE3-B017-490A-B746-9E952543B7CE}">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T21" authorId="7" shapeId="0" xr:uid="{6321641D-F63D-4CF6-9446-BF2F7B362911}">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21" authorId="8" shapeId="0" xr:uid="{C67F8CCB-B6BA-4A5B-80D1-B8428002977B}">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T24" authorId="9" shapeId="0" xr:uid="{78333339-74BA-409C-A429-492B1B19A239}">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24" authorId="10" shapeId="0" xr:uid="{DC454B4E-D215-41D3-9FF3-E4435911097A}">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CE69" authorId="11" shapeId="0" xr:uid="{665C1A7B-73AD-4EEB-91E5-9F4F8DFBCC36}">
      <text>
        <r>
          <rPr>
            <sz val="9"/>
            <color indexed="81"/>
            <rFont val="Tahoma"/>
            <family val="2"/>
          </rPr>
          <t>13/04/2023:
Se ajusta según lo solicitado por correo electrónico remitido por el área. La meta estaba en 22,70</t>
        </r>
      </text>
    </comment>
    <comment ref="CU69" authorId="12" shapeId="0" xr:uid="{C413ECC4-3FDC-4057-8CDE-74DDE4CBAA7D}">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C69" authorId="12" shapeId="0" xr:uid="{18782E9F-DE7C-4109-83B2-7D1E62573B8D}">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K69" authorId="12" shapeId="0" xr:uid="{DD358229-FEBF-4065-B27D-DA4EC8A279A8}">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S69" authorId="12" shapeId="0" xr:uid="{116CDD3D-BAA1-4EBC-99CD-4832CEDF9797}">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 ref="EA69" authorId="12" shapeId="0" xr:uid="{CF6F0F48-66B7-4434-B302-596C56A3E949}">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 ref="EI69" authorId="12" shapeId="0" xr:uid="{455CB465-8610-47C6-8726-AE3E15B841D9}">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tc={64C5B009-6AFB-4440-9FD6-DD2426041F9D}</author>
    <author>tc={5104C8BF-EB37-42E2-BC06-9396BFB834F6}</author>
  </authors>
  <commentList>
    <comment ref="P3" authorId="0" shapeId="0" xr:uid="{64C5B009-6AFB-4440-9FD6-DD2426041F9D}">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ajusto Elaboración y soialización de las fichas de acceso y permanencia por ETC para favorecer el seguimiento de la cohorte.</t>
      </text>
    </comment>
    <comment ref="P5" authorId="1" shapeId="0" xr:uid="{5104C8BF-EB37-42E2-BC06-9396BFB834F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ajustó... Realizar acompañamiento a las ETC frente a las medidas que se deriven de la información entregada en las fichas de seguimiento a la cohorte y boletines de alertas tempranas.</t>
      </text>
    </comment>
  </commentList>
</comments>
</file>

<file path=xl/sharedStrings.xml><?xml version="1.0" encoding="utf-8"?>
<sst xmlns="http://schemas.openxmlformats.org/spreadsheetml/2006/main" count="39847" uniqueCount="10021">
  <si>
    <t>Despacho</t>
  </si>
  <si>
    <t>Dimensión MIPG</t>
  </si>
  <si>
    <t>Objetivo del SIG</t>
  </si>
  <si>
    <t>Dirección</t>
  </si>
  <si>
    <t>Subdirección</t>
  </si>
  <si>
    <t>Meta Objetivos de Desarrollo Sostenible - ODS</t>
  </si>
  <si>
    <t>Objetivo del PND</t>
  </si>
  <si>
    <t>Objetivo del Plan Sectorial</t>
  </si>
  <si>
    <t>Tema</t>
  </si>
  <si>
    <t>Asociación con PND</t>
  </si>
  <si>
    <t>Estrategia del Plan Sectorial</t>
  </si>
  <si>
    <t>Acción Estratégica del Plan Sectorial</t>
  </si>
  <si>
    <t>ID Dependencia de afectación</t>
  </si>
  <si>
    <t>Dependencia de afectación</t>
  </si>
  <si>
    <t>ID Programa</t>
  </si>
  <si>
    <t>Programa</t>
  </si>
  <si>
    <t>ID Indicador</t>
  </si>
  <si>
    <t>Indicador</t>
  </si>
  <si>
    <t>Origen</t>
  </si>
  <si>
    <t>Plan Sectorial</t>
  </si>
  <si>
    <t>CONPES</t>
  </si>
  <si>
    <t>Indígenas</t>
  </si>
  <si>
    <t>NARP</t>
  </si>
  <si>
    <t>Rrom</t>
  </si>
  <si>
    <t>Equidad de Mujer</t>
  </si>
  <si>
    <t>Víctimas</t>
  </si>
  <si>
    <t>Discapacidad</t>
  </si>
  <si>
    <t>TIC</t>
  </si>
  <si>
    <t>CTeI</t>
  </si>
  <si>
    <t xml:space="preserve">Pactos Territoriales </t>
  </si>
  <si>
    <t>Construyendo País</t>
  </si>
  <si>
    <t>Acuerdos Sindicales</t>
  </si>
  <si>
    <t>Acuerdos con estudiantes ES</t>
  </si>
  <si>
    <t>Tipo</t>
  </si>
  <si>
    <t>Periodicidad</t>
  </si>
  <si>
    <t>Tipo de acumulación</t>
  </si>
  <si>
    <t>Unidad de medida</t>
  </si>
  <si>
    <t>Fórmula de cálculo</t>
  </si>
  <si>
    <t>Medio de verificación</t>
  </si>
  <si>
    <t>Línea Base 2018</t>
  </si>
  <si>
    <t>Meta 2019</t>
  </si>
  <si>
    <t>Meta 2020</t>
  </si>
  <si>
    <t>Meta 2021</t>
  </si>
  <si>
    <t>Meta 2022</t>
  </si>
  <si>
    <t>Meta cuatrenio</t>
  </si>
  <si>
    <t>Avance 2019</t>
  </si>
  <si>
    <t>Rezago meta  2019</t>
  </si>
  <si>
    <t>Meta 2020 seguimiento</t>
  </si>
  <si>
    <t>Meta enero</t>
  </si>
  <si>
    <t>Avance cuantitativo enero</t>
  </si>
  <si>
    <t>Avance cualitativo enero</t>
  </si>
  <si>
    <t>% de avance 2020 enero</t>
  </si>
  <si>
    <t>% de avance cuatrienio enero</t>
  </si>
  <si>
    <t>Validado enero</t>
  </si>
  <si>
    <t>Observaciones enero</t>
  </si>
  <si>
    <t>Meta febrero</t>
  </si>
  <si>
    <t>Avance cuantitativo febrero</t>
  </si>
  <si>
    <t>Avance cualitativo febrero</t>
  </si>
  <si>
    <t>% de avance 2020 febrero</t>
  </si>
  <si>
    <t>% de avance cuatrienio febrero</t>
  </si>
  <si>
    <t>Validado febrero</t>
  </si>
  <si>
    <t>Observaciones febrero</t>
  </si>
  <si>
    <t>Meta marzo</t>
  </si>
  <si>
    <t>Avance cuantitativo marzo</t>
  </si>
  <si>
    <t>Avance cualitativo marzo</t>
  </si>
  <si>
    <t>% de avance 2020 marzo</t>
  </si>
  <si>
    <t>% de avance cuatrienio marzo</t>
  </si>
  <si>
    <t>Validado marzo</t>
  </si>
  <si>
    <t>Observaciones marzo</t>
  </si>
  <si>
    <t>Meta abril</t>
  </si>
  <si>
    <t>Avance cuantitativo abril</t>
  </si>
  <si>
    <t>Avance cualitativo abril</t>
  </si>
  <si>
    <t>% de avance 2020 abril</t>
  </si>
  <si>
    <t>% de avance cuatrienio abril</t>
  </si>
  <si>
    <t>Validado abril</t>
  </si>
  <si>
    <t>Observaciones abril</t>
  </si>
  <si>
    <t>Meta mayo</t>
  </si>
  <si>
    <t>Avance cuantitativo mayo</t>
  </si>
  <si>
    <t>Avance cualitativo mayo</t>
  </si>
  <si>
    <t>% de avance 2020 mayo</t>
  </si>
  <si>
    <t>% de avance cuatrienio mayo</t>
  </si>
  <si>
    <t>Validado mayo</t>
  </si>
  <si>
    <t>Observaciones mayo</t>
  </si>
  <si>
    <t>Meta junio</t>
  </si>
  <si>
    <t>Avance cuantitativo Junio</t>
  </si>
  <si>
    <t>Avance cualitativo junio</t>
  </si>
  <si>
    <t>% de avance 2020 junio</t>
  </si>
  <si>
    <t>% de avance cuatrienio junio</t>
  </si>
  <si>
    <t>Validado junio</t>
  </si>
  <si>
    <t>Observaciones junio</t>
  </si>
  <si>
    <t>Meta julio</t>
  </si>
  <si>
    <t>Avance cuantitativo Julio</t>
  </si>
  <si>
    <t>Avance cualitativo julio</t>
  </si>
  <si>
    <t>% de avance 2020 julio</t>
  </si>
  <si>
    <t>% de avance cuatrienio julio</t>
  </si>
  <si>
    <t>Validado julio</t>
  </si>
  <si>
    <t>Observaciones julio</t>
  </si>
  <si>
    <t>Meta agosto</t>
  </si>
  <si>
    <t>Avance cuantitativo Agosto</t>
  </si>
  <si>
    <t>Avance cualitativo agosto</t>
  </si>
  <si>
    <t>% de avance 2020 agosto</t>
  </si>
  <si>
    <t>% de avance cuatrienio agosto</t>
  </si>
  <si>
    <t>Validado agosto</t>
  </si>
  <si>
    <t>Observaciones agosto</t>
  </si>
  <si>
    <t>Meta septiembre</t>
  </si>
  <si>
    <t>Avance cuantitativo Septiembre</t>
  </si>
  <si>
    <t>Avance cualitativo septiembre</t>
  </si>
  <si>
    <t>% de avance 2020 septiembre</t>
  </si>
  <si>
    <t>% de avance cuatrienio septiembre</t>
  </si>
  <si>
    <t>Validado septiembre</t>
  </si>
  <si>
    <t>Observaciones septiembre</t>
  </si>
  <si>
    <t>Meta octubre</t>
  </si>
  <si>
    <t>Avance cuantitativo Octubre</t>
  </si>
  <si>
    <t>Avance cualitativo octubre</t>
  </si>
  <si>
    <t>% de avance 2020 octubre</t>
  </si>
  <si>
    <t>% de avance cuatrienio octubre</t>
  </si>
  <si>
    <t>Validado octubre</t>
  </si>
  <si>
    <t>Observaciones octubre</t>
  </si>
  <si>
    <t>Meta noviembre</t>
  </si>
  <si>
    <t>Avance cuantitativo Noviembre</t>
  </si>
  <si>
    <t>Avance cualitativo noviembre</t>
  </si>
  <si>
    <t>% de avance 2020 noviembre</t>
  </si>
  <si>
    <t>% de avance cuatrienio noviembre</t>
  </si>
  <si>
    <t>Validado noviembre</t>
  </si>
  <si>
    <t>Observaciones noviembre</t>
  </si>
  <si>
    <t>Meta diciembre</t>
  </si>
  <si>
    <t>Avance cuantitativo Diciembre</t>
  </si>
  <si>
    <t>Avance cualitativo diciembre</t>
  </si>
  <si>
    <t>% de avance 2020 diciembre</t>
  </si>
  <si>
    <t>% de avance cuatrienio diciembre</t>
  </si>
  <si>
    <t>Validado diciembre</t>
  </si>
  <si>
    <t>Observaciones diciembre</t>
  </si>
  <si>
    <t>Meta Trim 1</t>
  </si>
  <si>
    <t>Meta 4 meses</t>
  </si>
  <si>
    <t>Meta 5 meses</t>
  </si>
  <si>
    <t xml:space="preserve">Meta 6 meses </t>
  </si>
  <si>
    <t>Meta 7 meses</t>
  </si>
  <si>
    <t>Meta 8 meses</t>
  </si>
  <si>
    <t>Meta 9 meses</t>
  </si>
  <si>
    <t>Meta 10 meses</t>
  </si>
  <si>
    <t>Meta 11 meses</t>
  </si>
  <si>
    <t>Meta 12 meses</t>
  </si>
  <si>
    <t>Meta Trim 2</t>
  </si>
  <si>
    <t>Meta Trim 3</t>
  </si>
  <si>
    <t>Meta Trim 4</t>
  </si>
  <si>
    <t>Avance Trim 1</t>
  </si>
  <si>
    <t>Avance 4 meses</t>
  </si>
  <si>
    <t>Avance 5 meses</t>
  </si>
  <si>
    <t>Avance 6 meses</t>
  </si>
  <si>
    <t>Avance 7 meses</t>
  </si>
  <si>
    <t>Avance 8 meses</t>
  </si>
  <si>
    <t>Avance 9 meses</t>
  </si>
  <si>
    <t>Avance 10 meses</t>
  </si>
  <si>
    <t>Avance 11 meses</t>
  </si>
  <si>
    <t>Avance 12 meses</t>
  </si>
  <si>
    <t>Columna1</t>
  </si>
  <si>
    <t>Avance Trim 2</t>
  </si>
  <si>
    <t>Avance Trim 3</t>
  </si>
  <si>
    <t>Avance Trim 4</t>
  </si>
  <si>
    <t>% Cumpl meta Trim 1</t>
  </si>
  <si>
    <t>% Cumpl meta mes 4</t>
  </si>
  <si>
    <t>% Cumpl meta mes 5</t>
  </si>
  <si>
    <t>% Cumpl meta mes 6</t>
  </si>
  <si>
    <t>% Cumpl meta mes 7</t>
  </si>
  <si>
    <t>% Cumpl meta mes 8</t>
  </si>
  <si>
    <t>% Cumpl meta mes 9</t>
  </si>
  <si>
    <t>% Cumpl meta mes 10</t>
  </si>
  <si>
    <t>% Cumpl meta mes 11</t>
  </si>
  <si>
    <t>% Cumpl meta mes 12</t>
  </si>
  <si>
    <t>% Avance cumpl meta  anual Trim 1</t>
  </si>
  <si>
    <t>% Esperado cumpl  anual Trim 1</t>
  </si>
  <si>
    <t>% Avance cumpl meta anual - mes 4</t>
  </si>
  <si>
    <t>% Esperado cumpl  anual - mes 4</t>
  </si>
  <si>
    <t>% Avance cumpl meta anual - mes 5</t>
  </si>
  <si>
    <t>% Esperado cumpl  anual - mes 5</t>
  </si>
  <si>
    <t>% Avance cumpl meta anual - mes 6</t>
  </si>
  <si>
    <t>% Esperado cumpl  anual - mes 6</t>
  </si>
  <si>
    <t>% Avance cumpl meta anual - mes 7</t>
  </si>
  <si>
    <t>% Esperado cumpl  anual - mes 7</t>
  </si>
  <si>
    <t>% Avance cumpl meta anual - mes 8</t>
  </si>
  <si>
    <t>% Esperado cumpl  anual - mes 8</t>
  </si>
  <si>
    <t>% Avance cumpl meta anual - mes 9</t>
  </si>
  <si>
    <t>% Esperado cumpl  anual - mes 9</t>
  </si>
  <si>
    <t>% Avance cumpl meta anual - mes 10</t>
  </si>
  <si>
    <t>% Esperado cumpl  anual - mes 10</t>
  </si>
  <si>
    <t>% Avance cumpl meta anual - mes 11</t>
  </si>
  <si>
    <t>% Esperado cumpl  anual - mes 11</t>
  </si>
  <si>
    <t>% Avance cumpl meta anual - mes 12</t>
  </si>
  <si>
    <t>% Esperado cumpl  anual - mes 12</t>
  </si>
  <si>
    <t>% Ajust Avance cumpl meta anual - Trim 1</t>
  </si>
  <si>
    <t>% Ajust Avance cumpl meta anual - mes 4</t>
  </si>
  <si>
    <t>% Ajust Avance cumpl meta anual - mes 5</t>
  </si>
  <si>
    <t>% Ajust Avance cumpl meta anual - mes 6</t>
  </si>
  <si>
    <t>% Ajust Avance cumpl meta anual - mes 7</t>
  </si>
  <si>
    <t>% Ajust Avance cumpl meta anual - mes 8</t>
  </si>
  <si>
    <t>% Ajust Avance cumpl meta anual - mes 9</t>
  </si>
  <si>
    <t>% Ajust Avance cumpl meta anual - mes 10</t>
  </si>
  <si>
    <t>% Ajust Avance cumpl meta anual - mes 11</t>
  </si>
  <si>
    <t>% Ajust Avance cumpl meta anual - mes 12</t>
  </si>
  <si>
    <t>validación</t>
  </si>
  <si>
    <t>DM</t>
  </si>
  <si>
    <t>Gestión con valores para resultados</t>
  </si>
  <si>
    <t>Aumentar de manera sostenida el Índice Anual de Desempeño Institucional</t>
  </si>
  <si>
    <t>Oficina Asesora Jurídica</t>
  </si>
  <si>
    <t>NA</t>
  </si>
  <si>
    <t>Eficiencia y desarrollo de capacidades para una gestión moderna del sector educativo</t>
  </si>
  <si>
    <t>6. Desarrollo de capacidades para una gestión moderna del sector educativo</t>
  </si>
  <si>
    <t>Transversal</t>
  </si>
  <si>
    <t>6.1. Fortalecimiento de la capacidad de gestión y liderazgo del Ministerio</t>
  </si>
  <si>
    <t xml:space="preserve">Porcentaje de eficacia de los procesos de sanción por mora llevados a la Conciliación </t>
  </si>
  <si>
    <t>PAI</t>
  </si>
  <si>
    <t>Gestión</t>
  </si>
  <si>
    <t>Cuatrimestral</t>
  </si>
  <si>
    <t>Mantenimiento</t>
  </si>
  <si>
    <t>Porcentaje</t>
  </si>
  <si>
    <t># de procesos de sanción por mora conciliados de acuerdo al cronograma de conciliación/Total de procesos de sanción por mora de acuerdo al cronograma llevados a la conciliación</t>
  </si>
  <si>
    <t>Informe de conciliación (correo electrónico)</t>
  </si>
  <si>
    <t>No se reportó avance en materia de jornadas masivas de conciliación; sin embargo, se inició la evaluación de las jornadas llevadas a cabo en el mes de noviembre de 2019 a efectos de establecer los criterios para diseñar la estructura que permita al MEN en conjunto con la Procuraduría General de la Nación y Fidupreviosora, llevar a cabo estas jornadas.</t>
  </si>
  <si>
    <t>SI</t>
  </si>
  <si>
    <t>El indicador está expresado en términos del % de procesos exitosos de conciliación, con periodicidad cuatrimestral razón por la cual no se presentan avances cuantitativos para el mes; el reporte cualitativo da cuenta de las acciones desarrolladas por el área en el mes de enero.</t>
  </si>
  <si>
    <t>El 08/02/2020 el MEN presentó un cronograma tentativo de jornadas masivas de conciliación iniciando el 29/02/2020 para la validación de la procuraduría. En ese sentido, la procuraduria evaluaría la viabilidad de llevar a cabo las jornadas, iniciando por aquellas zonas del país en donde se presentaran pocos casos, para luego ir incrementando progresivamente durante el mes de marzo. No obstante, dicho cronograma se socializó con varios procuradores a nivel nacional, pero sin que se haya la aprobación y puesta en marcha de las audiencias, con excepción de la procuraduría del municipio de Turbo, que programó una jornada de 186 casos para el día 24 de abril de 2020.</t>
  </si>
  <si>
    <t>El indicador está expresado en términos del % de procesos exitosos de conciliación, con periodicidad de medición cuatrimestral. Para el periodo, el área presenta avances cualitativos sobre la gestión realizada, sin avances cuantitativos; no obstante, el reporte guarda consistencia frente al hito programado para el mes y soportes aportados. se recomendó ajustar la periodicidad del indicador el cual fue requerido por correo electrónico el pasado 17/04/2020</t>
  </si>
  <si>
    <t xml:space="preserve">Como consecuencia de la declaratoria de emergencia sanitaria por el COVID-19 se suspendieron las audiencias presenciales, tomando la Procuraduría General de la Nación modificar la estructura del cronograma de jornadas masivas de conciliación (conciliatones) y en su lugar establecer mesas de trabajo para diseñar un proceso de jornadas simultaneas de conciliación no presenciales (virtuales), iniciando con una prueba piloto a realizarse el día 17 de abril de 2020. No obstante, el 24 de abril también se tiene prevista una jornada masiva en el municipio de Turbo, Antioquia, frente a la cual se han generado 186 certificaciones para ser presentadas en dicha jornada. </t>
  </si>
  <si>
    <t>El indicador está expresado en términos del % de procesos exitosos de conciliación, con periodicidad de medición cuatrimestral. Para el periodo, el área presenta avances cualitativos sobre la gestión realizada, sin avances cuantitativos; se guarda consistencia frente a los avances de hitos programados para este indicador y soportes aportados</t>
  </si>
  <si>
    <t>El día 17 de abril de 2020, se realizó la primera jornada masiva de conciliación (conciliatón por medios virtuales) en la ciudad de Bogotá, en la cual se llevaron 15 casos (prueba piloto) a audiencias, de los cuales se conciliaron un total de 13. Respecto a los 2 casos que no se conciliaron, ello obedeció a que en 1 había operado la prescripción y por ende no habría lugar a conciliar, y en 1 caso la contraparte no aceptó la fórmula conciliatoria propuesta por el comité de conciliación del Ministerio de Educación.  Esto representa un 84%, lo cual supera la expectativa de conciliación del 50% propuesto. En el reporte remitido por la procuraduría, no se incluyó el caso que presenta prescripción por cuanto al estar prescrito no genera cifras para consolidar.</t>
  </si>
  <si>
    <t>El indicador está expresado en términos del % de procesos exitosos de conciliación, con periodicidad de medición cuatrimestral. Para el periodo, el área presenta avances cuantitativos y descriptivos sobre la gestión realizada, con cumplimiento y superación de las expectativas de la meta prograda para el periodo. Se guarda consistencia frente a los avances de hitos programados para este indicador y soportes aportados. Validado OK</t>
  </si>
  <si>
    <t>Durante el mes de mayo de 2020 se llevaron a cabo las siguientes conciliatones (virtuales): En la ciudad de (i)Bogotá, se llevaron 133 casos de los cuales se conciliaron 118; (ii) en Zipaquirá de 28 casos se conciliaron 26 y (iii) en Neiva que de  58 casos se conciliaron 55. Las conciliatones fueron realizadas los días  4, 11 y 22 de mayo de 2020 respectivamente. Es importante señalar que tras las tres jornadas se logra un 90,8% de efectividad en las conciliaciones presentadas.</t>
  </si>
  <si>
    <t xml:space="preserve">El indicador está expresado en términos del % de procesos exitosos de conciliación, con periodicidad de medición cuatrimestral. Para el periodo, el área presenta avances cualitativos sobre la gestión realizada, sin avances cuantitativos; se guarda consistencia frente a los avances presentados a la fecha. Validado OK. 
El área presenta la siguiente nota adicional: Se debe tener en cuenta que los casos no conciliados en cada jornada, presentan las siguientes variantes: (i) Bogotá, 13 casos estaban prescritos y 1 sin mora causada; (ii) Zipaquirá: 1 caso prescrito y 1 sin mora; (iii) Neiva: 1 caso prescrito y 1 caso en que el convocante no aceptó la fórmula por disposición expresa del docente.  </t>
  </si>
  <si>
    <t xml:space="preserve">Durante el mes de junio de 2020 se llevaron a cabo las siguientes conciliatones (virtuales): En la ciudad de (i)Turbo, Antioquia, se llevaron 25 casos, de los cuales 25 se presentaron con fórmula de arreglo, y se conciliaron 25 casos; (ii) en Pereira, Risaralda, se llevaron 68 casos, de los cuales 57 se presentaron con fórmula de arreglo; de éstos se conciliaron 33 casos declarandose fallidas 27 casos (iii) Cartagena, Bolívar, se llevaron 78 casos, de los cuales se presentaron 69 con fómula de arreglo; de éstos 50 fueron conciliadas y 19 fueron fallidas; (iv) Medellín, Antioquia, se llevaron 9 casos, de los cuales se presentaron 8 con fórmula de arreglo; de éstos se conciliaron los 8 casos. Es importante indicar, que la firma de abogados LOPEZ QUINTERO adoptó la posición de no conciliar los caso que tuvieran un procentaje de negociación por debajo del 90%, a pesar de que en mesa de trabajo se habían acordado los porcentajes para conciliación prejudicial del 90, 85, 80 y 75 por ciento. </t>
  </si>
  <si>
    <t xml:space="preserve">El indicador está expresado en términos del % de procesos exitosos de conciliación, con periodicidad de medición cuatrimestral. Para el periodo, el área presenta avances cualitativos sobre la gestión realizada, sin avances cuantitativos; se guarda consistencia frente a los avances presentados a la fecha. Validado OK. </t>
  </si>
  <si>
    <t>En el mes de julio de 2020 se llevaron las siguientes conciliatón, con resultado: (i) Facatativá (03-07-2020 y 30-07-2020): se estudiaron 22 casos solo se abordaron 18, se reprogramaron 5 casos. De los 18, 12 fueron conciliados, resultando fallidas 5 audiencias y se solicitó por la contraparte la reprogramación de 1 caso; (ii) Cartagena, (16-07-2020):  90 casos de los cuales se conciliaron 89 casos, fallida 1 de las audiencias; (iii) Girardot (13-07-2020):26 casos; sin embargo, la contraparte desistió de 6 y pidió la reprogramación de 18; solo se celebraron 2 audiencias las cuales resultaron fallidas, (iv) Cúcuta (27-07-2020): 51 casos, 46 con propuesta de conciliación; de los que se concilian 16, resultando fallidas 30 audiencias. (v) Tunja, (30-07-2020 y 31-07-2020): Se llevó un total de 60 casos, de los cuales 59 se presentaron con fórmula de arreglo; de los 59 fueron conciliadas 43 y 10 se declararon fallidas; hubo 3 para reconsideraciones y 4 reprogramadas.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</si>
  <si>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atiende los criterios y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no presenta hitos asociados para el periodo. Conclusión: Se procede a validar OK</t>
    </r>
  </si>
  <si>
    <t>En agosto se llevaron las conciliationes de Tunja con un total de 49 casos de los 41 casos con vocación de conciliación, fue posible la conciliación de 37; Bucaramanga, se presentaron 162 casos,  de los 70 casos con vocación de conciliar, fue posible la conciliación de 46;  Cartagena, se presentaron un total de 93 casos, de los cuales 60 casos con vocación de conciliación, fue posible la conciliación en 52 casos ; Medellín, se presentaron un total de 321 casos de los 193 con vocación de conciliación, fue posible la conciliación en 148. De acuerdo a los resultados de Mayo con un total de 218 casos y 199 conciliados, Junio 159 casos y 116 conciliados. Julio 215 casos y 160 conciliados y agosto 364 casos y 283. Para el cuatrimestre hay un total 956 casos y 758 conciliados, obteniendo un 79,2%.</t>
  </si>
  <si>
    <r>
      <rPr>
        <b/>
        <u/>
        <sz val="11"/>
        <color theme="1"/>
        <rFont val="Calibri"/>
        <family val="2"/>
        <scheme val="minor"/>
      </rPr>
      <t xml:space="preserve">Análisis OAPF (07/09/2020).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sin embargo, el descriptivo no explica el resultado del avance del cumplimiento en el periodo calculado en 79,2%; c) </t>
    </r>
    <r>
      <rPr>
        <u/>
        <sz val="11"/>
        <color theme="1"/>
        <rFont val="Calibri"/>
        <family val="2"/>
        <scheme val="minor"/>
      </rPr>
      <t>Calidad</t>
    </r>
    <r>
      <rPr>
        <sz val="11"/>
        <color theme="1"/>
        <rFont val="Calibri"/>
        <family val="2"/>
        <scheme val="minor"/>
      </rPr>
      <t xml:space="preserve">: Se recomienda revisar redacción del avance cualitativo, podría resumirse el No. de ETC en donde se surtieron procesos de CONCILIATON, la cantidad de procesos llevados y la cantidad de conciliaciones efectivas durante el periodo. d) </t>
    </r>
    <r>
      <rPr>
        <u/>
        <sz val="11"/>
        <color theme="1"/>
        <rFont val="Calibri"/>
        <family val="2"/>
        <scheme val="minor"/>
      </rPr>
      <t>Soportes</t>
    </r>
    <r>
      <rPr>
        <sz val="11"/>
        <color theme="1"/>
        <rFont val="Calibri"/>
        <family val="2"/>
        <scheme val="minor"/>
      </rPr>
      <t xml:space="preserve">: El área aporta como medios de verificación los listados de conciliaciones gestionadas por entidad territorial; no obstante, no se identifica el consolidado o resumen de este proceso que permita validar el cumplimiento del avance cuantitativo en el periodo. e) </t>
    </r>
    <r>
      <rPr>
        <u/>
        <sz val="11"/>
        <color theme="1"/>
        <rFont val="Calibri"/>
        <family val="2"/>
        <scheme val="minor"/>
      </rPr>
      <t>Notas adicionales:</t>
    </r>
    <r>
      <rPr>
        <sz val="11"/>
        <color theme="1"/>
        <rFont val="Calibri"/>
        <family val="2"/>
        <scheme val="minor"/>
      </rPr>
      <t xml:space="preserve">  Se identifica un hito asociado para el periodo, sobre el cual no se presenta cumplimiento. Desde la OAPF se recomienda revisar/replantear los hitos asociados al indicador para el segundo semestre. Conclusión: No se valida.</t>
    </r>
    <r>
      <rPr>
        <u/>
        <sz val="11"/>
        <color theme="1"/>
        <rFont val="Calibri"/>
        <family val="2"/>
        <scheme val="minor"/>
      </rPr>
      <t xml:space="preserve">
</t>
    </r>
    <r>
      <rPr>
        <b/>
        <u/>
        <sz val="11"/>
        <color theme="1"/>
        <rFont val="Calibri"/>
        <family val="2"/>
        <scheme val="minor"/>
      </rPr>
      <t>Nota OAPF (10/09/2020):</t>
    </r>
    <r>
      <rPr>
        <sz val="11"/>
        <color theme="1"/>
        <rFont val="Calibri"/>
        <family val="2"/>
        <scheme val="minor"/>
      </rPr>
      <t xml:space="preserve"> Efectuada la revisión conjunta con el área, se valida que el área ajustó las observaciones efectuadas frente a los criterios de consistencia, calidad y soportes. Se procede a validar el avance del periodo.</t>
    </r>
  </si>
  <si>
    <t xml:space="preserve">En septiembre se llevaron las conciliationes de CARTAGENA con un total de 124 casos de los 60 casos con vocación de conciliación, fue posible la conciliación de 48; BARRANQUILLA, se presentaron 84 casos,  de los 61 casos con vocación de conciliar, fue posible la conciliación de 42;  TURBO, se presentaron un total de 87 casos, de los cuales 60 casos con vocación de conciliación, fue posible la conciliación en 40 casos ; NEIVA, se presentaron un total de 48 casos de los 48 con vocación de conciliación, fue posible la conciliación en 0. </t>
  </si>
  <si>
    <t>Análisis OAPF (07/10/2020). Se procede a evaluar los criterios de calidad del PAI, con los siguientes resultados: a) Consistencia: El área no reporta avance cuantitativo para el periodo en atención a la periodicidad del indicador;  b)Completitud: El área reporta avances cualitativos con las acciones y resultados de la gestión; c) Calidad: El reporte atiende los criterios y recomendaciones de la OAPF. d) Soportes: No aplican para el periodo. e) Notas adicionales: Este indicador no tiene hitos asociados para el periodo. Conclusión: Se procede a validar OK</t>
  </si>
  <si>
    <t xml:space="preserve">En el mes de OCTUBRE de 2020 se llevaron a cabo las jornadas de conciliación masiva cuyos resultados se señalan a continuación: NEIVA, HUILA, se estudiaron 48 casos de los cuales todos tenían propuesta conciliatoria, pero en ninguno de los casos se logró conciliar debido a la negativa de la firma de abogados que fungía como contraparte, (ii) MONTERÍA, CÓRDOBA, se presentaron 33 casos de los cuales 27 tenían propuesta conciliatoria y fue posible la conciliación en 3 de estos; las demás resultaron fallidas por cuanto la firma de abogados que fungía como contraparte no aceptó la propuesta conciliatoria presentada por el MEN. </t>
  </si>
  <si>
    <t>Análisis OAPF (06/11/2020). Se procede a evaluar según los criterios de calidad del PAI, con los siguientes resultados: a) Consistencia: Cumple, según la periodicidad del indicador no reportan avance cuantitativo; b) Completitud: Cumple, el área reporta avances cualitativos sobre la gestión adelantada en las concialiatones de Neiva y Montería. c) Calidad: El reporte atiende los criterios y recomendaciones de la OAPF. d) Soportes: El área reporta en Medios de verificación archivos sobre la gestión de conciliación en Neiva y Montería. En hitos reportan el entregable de octubre. e) Notas adicionales: Este indicador no tiene hitos asociados. Conclusión: Se procede a validar “SI”.</t>
  </si>
  <si>
    <t xml:space="preserve">En el mes de noviembre de 2020 se llevaron a cabo las siguientes jornadas masivas de conciliación prejudicial (conciliatones) cuyos resultados fueron los siguientes: (i) CARTAGENA (09-11-2020) se estudiaron 37 casos de los cuales en 12 se llevó propuesta conciliatorio; de estos 12 casos se conciliaron 9 de ellos y 3 audiencias resultaron fallidos y en 1 se pidió la reconsideración; (ii) MONTERÍA (10-11-2020); se llevaron a audiencia un total de 21 casos de los cuales  16 tenían porpuesta conciliatoria y se logró la conciliación en 12 de ellos resultando fallidos 4 casos; (iii) CARTAGENA (26-11-2020), se llevaron a audiencia un total de 34 casos de los cuales en 28 se presentó propuesta conciliatoria, pudiendose conciliar 23 casos y resultando fallidos 11 casos; (iv) BUCARAMANGA (27-11-2020) se llevaron a audiencia un total de 135 casos (todos con propuesta conciliatoria) de los cuales fue posible la conciliación en 102 y 33 casos fueron fallidos.  </t>
  </si>
  <si>
    <t>OAPF (04/12/2020). Se procede a evaluar según los criterios de calidad del PAI, con los siguientes resultados: a) Consistencia: Cumple, según la periodicidad del indicador no reportan avance cuantitativo; b) Completitud: Cumple, el área reporta avances cualitativos sobre la gestión adelantada en las concialiatones de Montería, Cartagena,  Bucaramanga. c) Calidad: El reporte atiende los criterios y recomendaciones de la OAPF. d) Soportes: El área reporta en Medios de verificación archivos sobre la gestión de conciliatones realizadas en noviembre. e) Notas adicionales: Ninguna. Conclusión: Se procede a validar “SI”.</t>
  </si>
  <si>
    <t>Para el mes de diciembre de 2020 se llevó a cabo una gran jornada de conciliaciones masivas (conciliatón) la cual se llevó a cabo el 16 de diciembre de 2020 en la ciudad de BUCARAMANDA, SANTANDER, bajo las siguientes cifras y resultados: se estudió un total de 183 casos de los cuales en 152 se llevó propuesta de conciliación; de los 152 casos fue posible la conciliación en 130 y en 22 casos se declaró fallida la audiencia por falta de ánimo conciliatorio en la contraparte. Durante el cuatrimestre se posee una sumatoria de 599 casos con propuesta conciliatoria y 409 casos conciliados y 190 fallidos, para un porcentaje total de 68% en el periodo evaluado.</t>
  </si>
  <si>
    <t>OAPF (13/01/2021). Se procede a evaluar según los criterios de calidad del PAI, con los siguientes resultados: a) Consistencia: No cumple, no reportan avance cuantitativo y para el corte del periodo tiene meta programada. En caso de no tener avance se debe registrar cero (0); b) Completitud: Cumple, el área reporta avances cualitativos sobre la gestión adelantada en las concialiatones de diciembre. c) Calidad: El reporte atiende los criterios y recomendaciones de la OAPF. d) Soportes: No cumple. El área no reporta en Medios de verificación archivos sobre la gestión de conciliatones realizadas en noviembre. e) Notas adicionales:
OAJ (14-01-2021) Se cargan los avances de manera oportuna antes de la fecha prevista, sin embargo one drive no se encontraba sincronizando de manera correcta por lo cual la Oficina de Tecnología soluciona dicho error el día de hoy y se sincroniza dejando los archivos actualizados para nueva verificación de la OAPF.
OAPF (15/01/2021)  En atención a la razón expuesta por el área, se procede a validar el reporte de seguimiento: a) Consistencia: Cumple, se registra avance cuentativo. d) Soportes: Cumple, se evidencia soporte en Medios de verificación. e) Notas adicionales: Ninguna.</t>
  </si>
  <si>
    <t>Porcentaje de implementación de la agenda normativa del PND</t>
  </si>
  <si>
    <t>Bimestral</t>
  </si>
  <si>
    <t>Acumulado</t>
  </si>
  <si>
    <t># de actos administrativos aprobados en el periodo de acuerdo al PND/Total de actos administrativos programados en el PND para el periodo</t>
  </si>
  <si>
    <t>Actos administrativos aprobados</t>
  </si>
  <si>
    <t>Durante el mes de enero se avanza de manera positiva en el proyecto de Decreto que crea la unidad administrativa especial de alimentación escolar, este fue enviado a la Secretaria Jurídica de la Presidencia de la República. El resultado de la gestión fue satisfactorio ya que se cumplió con la Agenda Regulatoria y se logró la expedición del mismo.</t>
  </si>
  <si>
    <t>El indicador está expresado en términos del % de avance sobre el proceso de aprobación de actos administrativos programados para la vigencia. Al respecto, el área presenta avances cualitativos sobre el cumplimiento del indicador.</t>
  </si>
  <si>
    <t>Durante el mes de febrero se revisaron los proyectos de decretos: FFIE y Marco Nacional de Cualificaciones. El decreto del FFIE se encuentra en ajustes a apartir de los comentarios de las observaciones de la ciudadanía. Por otro lado el decreto de Marco Nacional de Cualificaciones tuvo su primera revisión y se encuentra en ajustes del área. Los resultados de la gestión han sido exitosos, ya que se ha logrado trabajar con las áreas de manera coordinada y cumpliendo los tiempos establecidos en la Agenda Regulatoria.</t>
  </si>
  <si>
    <t>El indicador está expresado en términos del % de avance sobre el proceso de aprobación de actos administrativos programados para la vigencia. Al respecto, el área presenta avances cuantitativos y cualitativos sobre el cumplimiento del indicador.</t>
  </si>
  <si>
    <t>Durante el mes de marzo se revisó el decreto Zonas diferenciales de transporte y tránsito. Los resultados de la gestión han sido muy satisfactorios, ya que ha sido posible trabajar de manera coordinada con las áreas. La dinámica de hacer un seguimiento semanal a los proyectos de decretos han tenido un resultado muy positivo, para cumplir con los tiempos establecidos.</t>
  </si>
  <si>
    <t>Para el mes de marzo, el área presenta reporte cualitativo que da cuenta de los avances obtenidos durante el periodo</t>
  </si>
  <si>
    <t xml:space="preserve">1. Durante el mes de Abril se finalizó el trámite de revisión del Decreto de Creación del Fondo de Financiamiento de instituciones Educativas FFIE para estructurar la versión definitva del mismo, luego de analizar y atender las observaciones de la ciudadanía. El Decreto quedo listo para ser revisado por un Asesor externo antes de ser enviado a Presidencia. 2. El proyecto de Decreto del MNC avanzó de forma positiva, la OAJ realizó observaciones y una reunión para ajustar la versión definitva del proyecto y los ajustes soliciatados también fueron validados con la mesa técnica que esta elaborando el decreto y los aprobaron. Estamos a la espera de que envien la versión ajustada, para proceder a publicar para observaciones de la ciudadanía. 3. El proyecto de decreto de Reglamentación de las Zonas Diferenciales para el Transporte y Tránsito avanzó y ya esta en Presidencia de la República pendiente de revisión y firma. </t>
  </si>
  <si>
    <t>El indicador está expresado en términos % de avances sobre el cumplimiento de la agenda normativa. Los resultados cualitativos y cuantitativos soportan la evidencia del avance. Se identifica que este indicador está asociado a hitos de marzo y abril de los cuales el área presentó documentos preliminares. Se procede a validar en cuanto a que los medios de verificación aportados respaldan el avance del indicador. Validado OK</t>
  </si>
  <si>
    <t>1. El Decreto de Creación del Fondo de Financiamiento de instituciones Educativas FFIE 2 ya fue revisado por el abogado externo y regreso al Ministerio con el fin de que se hagan los ajustes que fuerOn sugeridos en esa revisión. A la fecha los mismos estan siendo estudiados. 2. El proyecto de Decreto del MNC ya tiene lista su versión definitiva y fue enviado con el fin de que sea publicado para observaciones de la ciudadanía por 15 días. 3. El proyecto de decreto de Reglamentación de las Zonas Diferenciales para el Transporte y Tránsito continúa en Presidencia de la República pendiente de firma, ya esta firmado por los dos Ministros involucrados.</t>
  </si>
  <si>
    <t>El indicador está expresado en términos % de avances sobre el cumplimiento de la agenda normativa. Para el periodo se reportan avances cualitativos. Teniendo en cuenta que este indicador tiene periodicidad Bimestral, se evaluarán avances cuantitativos hasta el siguiente periodo. Se identifica que este indicador está asociado a hitos de marzo, abril y mayo que hasta la fecha están pendientes de cumplimiento. Se procede a validar en cuanto a que los medios de verificación aportados respaldan los avances cualitativos. No obstante, se recomienda revisar y/o ajustar la programación de hitos. Validado OK</t>
  </si>
  <si>
    <t>1. El proyecto de decreto del FFIE fue revisado de cara a las observaciones que realizó el abogado externo, ahora avanzamos en un texto que responda a las inquietudes planteadas y lo ordenado por el PND. 2. El proyecto de decreto del MNC definitivo fue enviado al Ministerio de Trabajo con el fin de que hagan observaciones sobre el mismo y aún no ha sido regresado al MEN, sin embargo el equipo técnico ha asistido a reuniones en las que se ha trabajado para resolver las dudas del Ministerio de Trabajo, con el fin de poder publicar el proyecto de decreto cuanto antes. 3. El decreto de las zonas diferenciadas de transporte escolar fue expedido con el número 745 del 28 de mayo de 2015.</t>
  </si>
  <si>
    <t>El indicador está expresado en términos % de avances sobre el cumplimiento de la agenda normativa. Para el periodo se reportan avances cualitativos y cuantitativo.Se procede a validar en cuanto a que los medios de verificación aportados respaldan los avances cualitativos. Validado OK</t>
  </si>
  <si>
    <t xml:space="preserve">1. El proyecto de decreto del FFIE continua en estructuración, teniendo en cuenta que de acuerdo con las observaciones del abogado externo, debía realizarse un analisis profundo de las modificaciones que se requieren. 2. El proyecto de decreto del MNC no ha sido publicado para observaciones ciudadanas por cuanto el Ministerio de Trabajo no ha entregado sus comentarios, sin embargo se han realizado mesas ténicas en las cuales se han discutido estos temas con Ministerio de Trabajo, especialmente para evitar contradicciones entre la reglamentación del marco y otras que deben ser coherentes entre si. </t>
  </si>
  <si>
    <t>Durante el mes de julio y agosto se avanzó con los 3 decretos pendientes. El proyecto de escuelas normales se encuentra en firma de la Ministra. Frente al proyecto del FFIE, se avanzó en la definición de aspectos importantes a través de mesas de trabajo con las áreas involucradas. Finalmente, el Decreto del MNC continúa en analisis con el Ministerio de Trabajo, entidad que ha decidió adelantar de manera prioritaria otros temas transversales al MNC, que consideran deben ser resueltos antes de que puedan estudiar el Decreto, de modo que debemos esperar para avanzar. Se evidencia un avance del 50% de los decretos equivalente a 2 decretos, que en su totalidad son 4 proyectos de decretos del PND.</t>
  </si>
  <si>
    <r>
      <rPr>
        <b/>
        <u/>
        <sz val="11"/>
        <color theme="1"/>
        <rFont val="Calibri"/>
        <family val="2"/>
        <scheme val="minor"/>
      </rPr>
      <t xml:space="preserve">Análisis OAPF (07/09/2020).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No hay claridad frente al avance cuantitativo respecto al No. de decretos en trámite para el periodo; c) </t>
    </r>
    <r>
      <rPr>
        <u/>
        <sz val="11"/>
        <color theme="1"/>
        <rFont val="Calibri"/>
        <family val="2"/>
        <scheme val="minor"/>
      </rPr>
      <t>Calidad</t>
    </r>
    <r>
      <rPr>
        <sz val="11"/>
        <color theme="1"/>
        <rFont val="Calibri"/>
        <family val="2"/>
        <scheme val="minor"/>
      </rPr>
      <t xml:space="preserve">: Se recomienda revisar redacción del avance cualitativo, de acuerdo con los criterios de calidad. d) </t>
    </r>
    <r>
      <rPr>
        <u/>
        <sz val="11"/>
        <color theme="1"/>
        <rFont val="Calibri"/>
        <family val="2"/>
        <scheme val="minor"/>
      </rPr>
      <t>Soportes</t>
    </r>
    <r>
      <rPr>
        <sz val="11"/>
        <color theme="1"/>
        <rFont val="Calibri"/>
        <family val="2"/>
        <scheme val="minor"/>
      </rPr>
      <t xml:space="preserve">: El área aporta como medio de verificación un listado de decretos en trámite con observaciones; sin embargo, no se identifican claramente los trámites en proceso programados para el mes de seguimiento (agosto). e) </t>
    </r>
    <r>
      <rPr>
        <u/>
        <sz val="11"/>
        <color theme="1"/>
        <rFont val="Calibri"/>
        <family val="2"/>
        <scheme val="minor"/>
      </rPr>
      <t>Notas adicionales:</t>
    </r>
    <r>
      <rPr>
        <sz val="11"/>
        <color theme="1"/>
        <rFont val="Calibri"/>
        <family val="2"/>
        <scheme val="minor"/>
      </rPr>
      <t xml:space="preserve">  Se identifica un hito asociado para el periodo, sobre el cual no se aportan entregables. Desde la OAPF se recomienda revisar el reporte del indicador y del hito. Conclusión: No se valida.</t>
    </r>
    <r>
      <rPr>
        <u/>
        <sz val="11"/>
        <color theme="1"/>
        <rFont val="Calibri"/>
        <family val="2"/>
        <scheme val="minor"/>
      </rPr>
      <t xml:space="preserve">
</t>
    </r>
    <r>
      <rPr>
        <b/>
        <u/>
        <sz val="11"/>
        <color theme="1"/>
        <rFont val="Calibri"/>
        <family val="2"/>
        <scheme val="minor"/>
      </rPr>
      <t>Nota OAPF (10/09/2020)</t>
    </r>
    <r>
      <rPr>
        <sz val="11"/>
        <color theme="1"/>
        <rFont val="Calibri"/>
        <family val="2"/>
        <scheme val="minor"/>
      </rPr>
      <t>: Efectuada la revisión conjunta con el área, se valida que el área ajustó las observaciones efectuadas frente a los criterios de consistencia, calidad y soportes. Se valida con el área el no cumplimiento del hito programado para el mes; no obstante, al dar cumplimiento a los criterios del indicador, se procede a validar el avance del periodo.</t>
    </r>
  </si>
  <si>
    <t xml:space="preserve">1.El proyecto de decreto de Escuelas Normales Superiores fue expedido con el No. 1236 del 2020. 
2.En cuanto al proyecto de decreto del FFIE, se avanzó en la definición de la versión final que incluye los cambios solicitados por el asesor externo y las distintas áreas involucradas y la misma esta en revisión de la Señora Ministra, una vez sea revisado y discutido, se analizará la necesidad de publicar nuevamente para observaciones ciudadanas, para luego enviar a revisión a la Secretaría Jurídica de la Presidencia de la República para, firma y expedición. El proyecto de decreto del MNC ya fue ajustado de acuerdo con las observaciones realizadas por el Ministerio de Trabajo y la Oficina Asesora Juridica del MEN y se envió a revisión de la Señora Ministra, una vez sea revisado y discutido, se publicará para observaciones ciudadanas. </t>
  </si>
  <si>
    <t xml:space="preserve">1. El proyecto de decreto del FFIE se radicó en la Secretaría Jurídica de la Presidencia de la República el 27 de octubre a través de oficio No. 2020-EE-210365. 
2. El Proyecto de decreto del MNC ya fue revisado por la Ministra y esta en validación de Ministerio de Trabajo de los último ajustes realizados para proceder a publicar para observaciones ciudadanas. </t>
  </si>
  <si>
    <t>Análisis OAPF (06/11/2020). Se procede a evaluar los criterios de calidad del PAI, con los siguientes resultados: a) Consistencia: El área reporta avance cuantitativo para el periodo de acuerdo con la periodicidad del indicador; b) Completitud: El área reporta avances cualitativos con las acciones encaminadas al logro de la meta en la implementación de la agenda normativa; c) Calidad: El reporte atiende los criterios y recomendaciones de la OAPF. d) Soportes: Se verifican los archivos reportados en Medios de verificación; e) Notas adicionales: Este indicador no tiene hitos asociados para el periodo. Conclusión: Se procede a validar “SI”</t>
  </si>
  <si>
    <t xml:space="preserve">1. El proyecto de decreto del FFIE fue expedido es el 1433 del 5 de noviembre del 2020  
2. El Proyecto de decreto del MNC fue publicado para observaciones ciudadanas entre el 10 y 25 de noviembre y en este momento el Viceministerio de Educación Superior está revisando las observaciones que se presentaron. </t>
  </si>
  <si>
    <t>OAPF (04/12/2020). Se procede a evaluar los criterios de calidad del PAI, con los siguientes resultados: a) Consistencia: El área no reporta avance cuantitativo en concordancia con la periodicidad del indicador; b) Completitud: El área reporta avances cualitativos con las acciones encaminadas al logro de la meta en la implementación de la agenda normativa, se expidió el decreto 1433 del 5 de noviembre del 2020, sobre el FFIE. c) Calidad: El reporte atiende los criterios y recomendaciones de la OAPF. d) Soportes: Se verifican los archivos reportados en Medios de verificación; e) Notas adicionales: Este indicador no tiene hitos asociados para el periodo. Conclusión: Se procede a validar “SI”</t>
  </si>
  <si>
    <t xml:space="preserve">El proyecto de decreto del MNC fue publicado para observaciones ciudadanas y la respuesta a las observaciones fue publicada en la página web. Se espera que luego el Ministerio de Trabajo haga la validación de los ajustes al proyecto de decreto para poder pasar a la firma de la Ministra y luego poder enviar a Presidencia de la República. </t>
  </si>
  <si>
    <t>OAPF (13/01/2021). El área no reporta avance cuantitativo frente a la meta programada, ni tampoco avande cualitativo. No reportan soportes para el periodo en Medios de verificación.
OAJ (14-01-2021) Se cargan los avances de manera oportuna antes de la fecha prevista, sin embargo one drive no se encontraba sincronizando de manera correcta por lo cual la Oficina de Tecnología soluciona dicho error el día de hoy y se sincroniza dejando los archivos actualizados para nueva verificación de la OAPF.
OAPF (15/01/2021). Se procede a evaluar los criterios de calidad del PAI, con los siguientes resultados: a) Consistencia: El área reporta avance cuantitativo frente a la meta programada; b) Completitud: El área reporta avances cualitativos con las acciones encaminadas al logro de la meta en la implementación de la agenda normativa; c) Calidad: El reporte atiende los criterios y recomendaciones de la OAPF. d) Soportes: Se verifica el soporte reportado en Medios de verificación; e) Notas adicionales: Este indicador no tiene hitos asociados para el periodo. Conclusión: Se procede a validar “SI”</t>
  </si>
  <si>
    <t xml:space="preserve">Recursos recaudados por gestión de cobro coactivo </t>
  </si>
  <si>
    <t>Producto</t>
  </si>
  <si>
    <t>Número</t>
  </si>
  <si>
    <t>Valor recaudado durante el periodo</t>
  </si>
  <si>
    <t>Base de datos de cobro coactivo</t>
  </si>
  <si>
    <t>Durante el mes de enero se hace referencia a 6 titulos judiciales que se recaudaron y allegaron por parte del Banco Agrario de Colombia. Estos títulos tienen una sumatoria correspondiente al valor de $15.011.634,6. Los números de los títulos son : - A6938104,A6938150,A6938282,A6960587,A6960854 y A6962496</t>
  </si>
  <si>
    <t>El indicador está expresados en términos del monto recaudado durante el periodo. El área presenta avances descriptivos e indica un monto de recaudo por $15m. No se incluye en el avance cuantitativo dada la periodicidad del reporte</t>
  </si>
  <si>
    <t>Hace referencia a 7 titulos que se recaudaron y allegó el Banco Agrario de Colombia en el mes de febrero cuyo valor es de $ 21.841.934,43. Los numeros de titulos: - A6963060,A6981158,A6981526,A6981950,A6982079,A6981959 y A6981950 Y 17 titulos que las abogadas del grupo de cobro coactivo cobraron y su valor corresponde a $ 42.075.807,97 los numeros de titulos: A6806118,A6830185,A6842289,A6844845,A6863160,A6863322,A6293201,A6292736,A6809873,A6893080,A6809487,A6809234,A6828611,A6858957,A6810913,A6811005 y A6829163.</t>
  </si>
  <si>
    <t>El área presenta avances cuantitativos y cualitativos sobre el indicador, con un cumplimiento del 32% sobre la meta proyectada para el mes y del 6% sobre la meta vigencia</t>
  </si>
  <si>
    <t>Hace referencia a 4 titulos que se recaudaron y allegó en el mes de marzo el Banco agrario de Colombia cuyo valor es de $ 908.808,52 denominados con numero de titulos: A6983132,A6983654,A6983440 y A6977562. De igual forma, 11 titulos que las abogadas del grupo de cobro coactivo cobraron y su valor corresponde a $ 6.430.528. con numero de titulos:  A6330198,A6809872,A6810285,A6807388,A6796910,A6793824,A6809237,A6585222,A6494420,A6809230 y A6811011.</t>
  </si>
  <si>
    <t>En el periodo, el área ha informado que se recaudaron de cobro coativo $7,3m en títulos; se presentan avances descriptivos y se reportará el cuantitativo en el próximo periodo</t>
  </si>
  <si>
    <t xml:space="preserve">El día 17 de marzo de 2020 se profirió el auto de suspensión de términos frente a todas las actuaciones administrativas adelantadas en Cobro Coactivo, este tuvo una suspensión inicial hasta el 31 de marzo de 2020, pero por motivos de prorrogarse la cuarentena debido a la contingencia que vive el país por el Covid-19, el 1 de abril de 2020 se adiciono tiempo de prórroga de suspensión de términos hasta el 31 de mayo de 2020, dejando como presupuesto que hasta esta fecha las actuaciones administrativas que se adelantan en cobro coactivo se encuentran suspendidas esto, con el fin de salvaguardar los derechos de defensa y debido proceso de los responsables de las obligaciones en las cuales es competente el Ministerio de Educación Nacional. Lo anterior, se ejecutó, dando cumplimiento a los lineamientos Presidenciales emitidos en los periodos comprendidos entre finales del mes de marzo y abril de 2020.nacional hasta el 30 de mayo de 2020. 
</t>
  </si>
  <si>
    <t>Este indicador está expresado en términos de la suma recaudada durante el periodo por cobro coactivo. El área no presenta avances cuantitativos a la fecha, en virtud al auto de suspensión de actuaciones administrativas hasta el mes de mayo. No presenta hitos asociados para el periodo.Se recomienda nuevamente revisión de la meta proyectada.  No procede a validación.</t>
  </si>
  <si>
    <t xml:space="preserve">El día 17 de marzo de 2020 se profirió el auto de suspensión de términos frente a todas las actuaciones administrativas adelantadas en Cobro Coactivo, este tuvo una suspensión inicial hasta el 31 de marzo de 2020, pero por motivos de prorrogarse la cuarentena debido a la contingencia que vive el país por el Covid-19, el 1 de abril de 2020 se adiciono tiempo de prórroga de suspensión de términos hasta el 31 de mayo de 2020, dejando como presupuesto que hasta esta fecha las actuaciones administrativas que se adelantan en cobro coactivo se encuentran suspendidas esto, con el fin de salvaguardar los derechos de defensa y debido proceso de los responsables de las obligaciones en las cuales es competente el Ministerio de Educación Nacional.
</t>
  </si>
  <si>
    <t>Este indicador está expresado en términos de la suma recaudada durante el periodo por cobro coactivo. El área solicitó mediante correo del 05/06 la reducción de la meta de $1257millones a $502millones justificado en la suspensión de las actuaciones administrativas. Evaluada esta solicitud, se viabiliza y se ajusta la meta. Teniendo en cuenta la periodicidad, no se evaluarán avances cuantitativos sino hasta el corte del mes de junio. En cuanto a los hitos, se presentan preliminares pero el hito definido para el mes no presenta cumplimiento. se recomienda revisar y/o ajustar la programación de hitos.</t>
  </si>
  <si>
    <t>Debido a que la emergencia sanitaria fue prorrogada hasta el 31 de agosto de 2020, mediante Resolución 844 de 2020 del Ministerio de Salud y Protección Social y ante la reiterada interposición de solicitudes de las entidades territoriales frente a la salvaguarda de sus recursos para que el Ministerio de Educación no embargue ni adelante acciones frente a los mismo por todo lo que acontece en el país como resultado de la pandemia del Covid – 19, se requirió nueva suspensión de términos.
En el sentido antes explicado, ante la no superación de la emergencia, se hizo necesario la suspensión de términos, durante el periodo comprendido entre el diecinueve (19) de junio hasta el treinta y uno (31) de agosto de 2020, en las actuaciones que se adelantan en los procesos administrativos de cobro coactivo, a partir del inicio de la etapa persuasiva y en el desarrollo de la etapa coactiva.</t>
  </si>
  <si>
    <t>El área indica que se han suspendido los términos para este proceso hasta el 31/08/2020 por efectos de la emergencia económica, social y ecológica por impacto del COVID-19. En este sentido se remite como evidencia copia del acto administrativo de suspensión; por tanto la meta queda en $0. No tiene hitos programados para el mes. Se valida OK</t>
  </si>
  <si>
    <t>Debido a la emergencia el COVID 19, el grupo de Cobro Coactivo, profirió auto por el cual se suspenden términos procesales desde el 18 de junio, hasta el 31 de agosto de 2020, con el fin de garantizar a las entidades territoriales con obligaciones a favor del Ministerio los derechos de defensa, debido proceso y la utilización de recursos para la superación de la pandemia.  No obstante, debido a las gestiones del grupo, ante el Banco Agrario, se logró la entrega de títulos de depósito judicial en el mes de julio, los cuales se allegaron como consecuencia de embargos decretados antes del mes de marzo y que gozan de legalidad porque su trámite fue antes de la expedición de los autos de suspensión. Se establece para el mes de julio un recaudo con títulos de depósito judicial en custodia del Ministerio de Educación Nacional por una suma total de OCHENTA Y SIETE MILLONES DOSCIENTOS VEINTIDOS MIL TRESCIENTOS OCHENTA Y CINCO PESOS CON SETENTA Y NUEVE CENTAVOS MCTE ($87.222.385,79).</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</si>
  <si>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atiende los criterios y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un hito asociado para el periodo, sobre el cual se presentan avances. Conclusión: Se procede a validar OK</t>
    </r>
  </si>
  <si>
    <t>Para el mes de agosto el grupo de cobro coactivo, tuvo un recaudo total, ingresado a la cartera del MEN por CUATRO MILLONES OCHOCIENTOS CINCUENTA Y TRES MIL NOVECIENTOS CUARENTA Y OCHO PESOS CON CINCUENTA NUEVE CENTAVOS MCTE ($4.853.948,59), de los cuales TRES MILLONES CIENTO DOCE MIL OCHOCIENTOS DIEZ PESOS CON SETENTA Y SEIS CENTAVOS MCTE ($3.112.810,76) fueron titulos de deposito judicial allegados por el Banco Agrario y UN MILLON SETECIENTOS CUARENTA Y UN MIL CIENTO TREINTA Y SIETE PESOS CON OCHENTA Y TRES CENTAVOS MCTE ($1.741.137,83) por concepto de recaudo directo, es decir pago por parte de las entidades territoriales en las gestiones de cobro persuasivo. Teniendo en cuenta lo reportado en el mes de Julio se registra un total de 92.076.334,4</t>
  </si>
  <si>
    <r>
      <rPr>
        <b/>
        <u/>
        <sz val="11"/>
        <color theme="1"/>
        <rFont val="Calibri"/>
        <family val="2"/>
        <scheme val="minor"/>
      </rPr>
      <t xml:space="preserve">Análisis OAPF (07/09/2020).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El reporte atiende los criterios y recomendaciones de la OAPF. d)</t>
    </r>
    <r>
      <rPr>
        <u/>
        <sz val="11"/>
        <color theme="1"/>
        <rFont val="Calibri"/>
        <family val="2"/>
        <scheme val="minor"/>
      </rPr>
      <t xml:space="preserve"> Soportes:</t>
    </r>
    <r>
      <rPr>
        <sz val="11"/>
        <color theme="1"/>
        <rFont val="Calibri"/>
        <family val="2"/>
        <scheme val="minor"/>
      </rPr>
      <t xml:space="preserve"> Se aportan medios de verificación que permiten validar el avance del periodo. e) </t>
    </r>
    <r>
      <rPr>
        <u/>
        <sz val="11"/>
        <color theme="1"/>
        <rFont val="Calibri"/>
        <family val="2"/>
        <scheme val="minor"/>
      </rPr>
      <t>Notas adicionales</t>
    </r>
    <r>
      <rPr>
        <sz val="11"/>
        <color theme="1"/>
        <rFont val="Calibri"/>
        <family val="2"/>
        <scheme val="minor"/>
      </rPr>
      <t>:  No se identifican hitos asociados al mes. Conclusión: Se procede a validar OK</t>
    </r>
  </si>
  <si>
    <t>Para el mes de septiembre 2020 el grupo de cobro coactivo tuvo un recaudo total, ingresado a la cartera del MEN de NUEVE MILLONES TRESCIENTOS SESENTA Y SEIS MIL SETECIENTOS TRES PESOS CON VEINTIDOS CENTAVOS MCTE ($9.366.703,22), de los cuales CINCO MILLONES TRESCIENTOS SESENTA Y SEIS MIL SETECIENTOS VEINTISEIS PESOS CON SETENTA Y CINCO CENTAVOS MCTE ($5.366.726,75) son titulos de deposito judicial enviados del Banco agrario de Colombia y la suma de TRES MILLONES NOVECIENTOS NOVENTA Y NUEVE MIL NOVECIENTOS SETENTA Y SEIS PESOS CON CUARENTA Y SIETE CENTAVOS ($3.999.976,47), pagos directos de las entidades territoriales al MEN.</t>
  </si>
  <si>
    <t>Análisis OAPF (07/10/2020). Se procede a evaluar los criterios de calidad del PAI, con los siguientes resultados: a) Consistencia: El área no reporta avance cuantitativo para el periodo en atención a la periodicidad del indicador;  b)Completitud: El área reporta avances cualitativos con las acciones y resultados de la gestión; c) Calidad: El reporte atiende los criterios y recomendaciones de la OAPF. d) Soportes: El área reportó  evidencia del entregable. e) Notas adicionales: Este indicador no tiene hitos asociados para el periodo. Conclusión: Se procede a validar OK</t>
  </si>
  <si>
    <t>Para el mes de octubre 2020 el grupo de cobro coactivo tuvo un recaudo total, ingresado a la cartera del MEN de CUATRO MILLONES SEISCIENTOS OCHENTA Y NUEVE MIL OCHOCIENTOS SETENTA Y CINCO PESOS CON VEINTIUN CENTAVOS MCTE ($4.689.875,21) del cual, son titulos de deposito judicial enviados del Banco agrario de Colombia, como consecuencia de los embargos decretados en las actuaciones administrativas. Siguiendo con el compromiso de embargos a vehiculos, se reportan 78 autos proferidos decretando medidas cautelares a vehiculos en las diferentes E.T. Teniendo en cuenta el valor de (9.366.703,33) reportado para el mes de septiembre, se cuenta con un total de recaudo de 14.056.578,43 millones.</t>
  </si>
  <si>
    <t>Análisis OAPF (06/11/2020). Se procede a evaluar los criterios de calidad del PAI, con los siguientes resultados: a) Consistencia: El área reporta avance cuantitativo del recaudo por cobro coactivo, de acuerdo con la periodicidad del indicador; b) Completitud: El área reporta avances cualitativos con las acciones encaminadas al logro de la meta; c) Calidad: El reporte atiende los criterios y recomendaciones de la OAPF. d) Soportes: Se verifican los archivos reportados en Medios de verificación; e) Notas adicionales: Este indicador no tiene hitos asociados para el periodo. Conclusión: Se procede a validar “SI”</t>
  </si>
  <si>
    <t>Para el mes de noviembre de 2020 el grupo de Cobro Coactivo tuvo un recaudo total, ingresado a la cartera del MEN de CUARENTA Y NUEVE  MILLONES CUATROCIENTOS CINCUENTA Y NUEVE MIL DOSCIENTOS VEINTIUN PESOS CON VEINTISEIS CENTAVOS MCTE ($49.459.221,26)  del cual, son títulos de depósito judicial enviados del Banco Agrario de Colombia, como consecuencia de los embargos decretados en las actuaciones administrativas. Siguiendo con el compromiso de embargos a vehículos, se reportan 19 autos proferidos decretando medidas cautelares a vehículos en las diferentes Entidades Territoriales.</t>
  </si>
  <si>
    <t>OAPF (04/12/2020): a) Consistencia: Cumple. El área no reporta avance cuantitativo del recaudo por cobro coactivo, de acuerdo con la periodicidad bimestral del indicador; b) Completitud: Cumple. El área reporta avances cualitativos con las acciones encaminadas al logro de la meta de recaudo; c) Calidad: Cumple. El reporte atiende los criterios y recomendaciones de la OAPF. d) Soportes: Cumple. El área reporta soportes en la carpeta de Medios de verificación y en "Entregables hitos" puesto que este indicador tiene un hito programado para noviembre; e) Notas adicionales:  Ninguna.
04/12/2020 OAPF: El área reportó oportunamente el entregable del hito programado para noviembre. Se procede a validar con SI</t>
  </si>
  <si>
    <t xml:space="preserve">Para el mes de diciembre 2020 se logro recaudo total por TRESCIENTOS VEINTISIETE MILLONES NOVECIENTOS OCHENTA Y CINCO MIL SETECIENTOS CINCUENTA Y NUEVE PESOS CON NOVENTA Y SEIS CENTAVOS MCTE ($327.985.759,96). En la vigencia 2020, y por  la Covid – 19, se restringieron algunas acciones tendientes a cumplir con el pago de las obligaciones por ley 21, desde marzo hasta  junio se suspendieron términos, en pro de salvaguardar los recursos de las entidades territoriales destinados a controlar y mitigar la propagación del virus. Desde julio se dio fin a la suspensión de términos y con un trabajo conjunto con el Banco Agrario de Colombia, y la eficiencia en los trámites administrativos del grupo, se finaliza la vigencia 2020, cumpliendo la meta propuesta. Teniendo en cuenta el reporte del mes de noviembre por ($ 49.459.211, 56) se obtiene una sumatoria por: $377.444.971,52 </t>
  </si>
  <si>
    <t>OAPF (13/01/2021): a) Consistencia: No cumple. El área no reporta avance cuantitativo del recaudo frente a la meta programada para el periodo; b) Completitud: Cumple. El área reporta avances cualitativos con las acciones encaminadas al logro de la meta de recaudo; c) Calidad: Cumple. El reporte atiende los criterios y recomendaciones de la OAPF. d) Soportes: No cumple. El área no reporta soportes en la carpeta de Medios de verificación. e) Notas adicionales: 
OAJ (14-01-2021) Se cargan los avances de manera oportuna antes de la fecha prevista, sin embargo one drive no se encontraba sincronizando de manera correcta por lo cual la Oficina de Tecnología soluciona dicho error el día de hoy y se sincroniza dejando los archivos actualizados para nueva verificación de la OAPF.
OAPF (15/01/2021): a) Consistencia: Cumple. El área reportó avance cuantitativo del recaudo por cobro coactivo, frente a la meta programada. d) Soportes: Cumple. El área reporta soportes en la carpeta de Medios de verificación. Se procede a validar con SI.</t>
  </si>
  <si>
    <t>Porcentaje de implementación de la línea de defensa para los procesos de bonificación por servicios prestados</t>
  </si>
  <si>
    <t>Semestral</t>
  </si>
  <si>
    <t># de procesos que ejecutan la línea de defensa por bonificación por servicios prestados/Total de procesos por bonificación por servicios prestados</t>
  </si>
  <si>
    <t>Base de procesos
Procesos cargados en gestión documental</t>
  </si>
  <si>
    <t>Dentro de la formulación del indicador para el mes de enero no se tenía proyectados avances, toda vez que este depende de que se encuentre terminada la construcción de la línea que se implementara y sobre la cual se mediría el indicador, trabajo que está proyectado se inicie con el análisis de los argumentos de los demandantes y de las decisiones jurisprudenciales que se presentan al respecto.</t>
  </si>
  <si>
    <t>El indicador está expresado en términos del % de implementación de la línea de defensa para procesos por bonificación de servicios; el área informa que para el mes de enero no se presentan avances sobre este indicador</t>
  </si>
  <si>
    <t>Dentro de la formulación del indicador para el mes de febrero no se tenía proyectados avances, toda vez que este depende de que se encuentre terminada la construcción de la línea que se implementara y sobre la cual se mediría el indicador, trabajo que está proyectado se inicie con el análisis de los argumentos de los demandantes y de las decisiones jurisprudenciales que se presentan al respecto.</t>
  </si>
  <si>
    <t>El área informa que para el mes de febrero no se presentan avances sobre este indicador, por cuanto los avances se iniciarán a partir de la fase de construcción de la línea de defensa</t>
  </si>
  <si>
    <t>Se revisó dentro de las demandas notificadas al Ministerio aquellas que tuvieran como pretensión bonificación por servicio prestados seleccionando aquellas que responden firmas de abogadas que concentra el litigio, la lectura de los argumentos de los demandantes permite establecer cuáles son los puntos que se deben atacar con la línea de contestación para este tipo de casos.</t>
  </si>
  <si>
    <t>Se presentan avances cualitativos sobre el indicador consistentes con los hitos; no obstante, no se presentan avances cuantitativos por cuanto el indicador tiene periodicidad semestral</t>
  </si>
  <si>
    <t>Se revisó la normatividad y jurisprudencia existente en la materia, formulando un documento resumen que contiene los fundamentos jurídicos de las peticiones, así como los diferentes pronunciamientos jurisprudenciales, sobre estos se sustentara el modelo de defensa a utilizar. Este ejercicio permitió identificar los temas que se desarrollarán en la contestación los cuales serán, El Decreto 2418 de 2015 es una aplicación por extensión del Decreto 1042 de 1978; El Decreto-Ley 1042 de 1978 no es aplicable al personal docente por expresa disposición del Legislador, El desconocimiento del derecho a la igualdad, se predica en situaciones iguales o similares, lo cual no se configura en el caso en controversia porque los administrativos y los docentes tienen régimen prestacional diferente, Los docentes a partir de la descentralización de la educación se denominan territoriales, pero por el origen de su nombramiento y administración, no por el régimen prestacional que los gobierna</t>
  </si>
  <si>
    <t>El avance cualitativo se articula con el hito programado para el mes de abril relacionado con la revisión jurídica del tema asociado al indicador. Teniendo en cuenta la periodicidad semestral, no se hará medición cuantitativa sino hasta el cierre de junio. Se valida OK</t>
  </si>
  <si>
    <t>Se elaboró documento de contestación a utilizarse dentro de procesos en los cuales se pretenda la bonificación de servicios prestados teniendo en cuenta la normatividad y jurisprudencia existente en la materia, este modelo una vez aprobado por la jefatura es socializado con las firmas y se empezará a implementar; los temas que se desarrollan en la contestación son: El Decreto 2418 de 2015 es una aplicación por extensión del Decreto 1042 de 1978; El Decreto-Ley 1042 de 1978 no es aplicable al personal docente por expresa disposición del Legislador, El derecho a la igualdad, Los docentes a partir de la descentralización de la educación.</t>
  </si>
  <si>
    <t>El avance cualitativo se articula con el hito programado para el mes de mayo relacionado con el proyecto de respuesta a la linea de defensa. Teniendo en cuenta la periodicidad semestral, no se hará medición cuantitativa sino hasta el cierre de junio. Se valida OK</t>
  </si>
  <si>
    <t>Se entrego la linea de defensa a las firmas que ejercen la representación judicial, para que esta sea aplicada en las demandas cuyas pretensiones versan sobre bonificación por servicios prestados, la linea  debera ser utilizada en las contestaciones de las que se encuentran pendientes o en las que estan a la espera de que se abra la etapa de alegatos, se detectaron con corte a mayo, 10 demandas que tienen pretensiones relacionadas las cuales una vez reanudados terminos judiciales deberan empezar a radicarse las actuaciones correspondientes en los despachos judiciales.</t>
  </si>
  <si>
    <t>Se presentan avances cuantitativos y cualitativos sobre la gestión realizada durante el periodo frente al cumplimiento del indicador.  Se identifica consistencia frente al reporte del hito programado para el periodo.</t>
  </si>
  <si>
    <t>Se viene aplicando en las demandas cuyas pretensiones versan sobre bonificación por servicios prestados, en el mes de junio no se notificaron nuevas demandas sobre dicha pretensión, sin embargo se trabajó la línea en 8 procesos que estan en curso, se anexa relación de proceso sobre los cuales se viene aplicando la línea con la estipulación de la actuación surtida a la fecha.</t>
  </si>
  <si>
    <t>Se viene aplicando en las demandas cuyas pretensiones versan sobre bonificación por servicios prestados, en el mes de julio se notificó una demanda sobre dicha pretensión, sin embargo se trabajó la línea en 1 proceso que está en curso dentro de la contestación, se anexa relación de proceso sobre los cuales se viene aplicando la línea con la estipulación de la actuación surtida a la fecha.</t>
  </si>
  <si>
    <r>
      <rPr>
        <b/>
        <u/>
        <sz val="11"/>
        <color theme="1"/>
        <rFont val="Calibri"/>
        <family val="2"/>
        <scheme val="minor"/>
      </rPr>
      <t xml:space="preserve">Análisis OAPF (07/09/2020).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no proceden avances cuantitativos por la periodicidad del indicador;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El reporte atiende los criterios y recomendaciones de la OAPF. d)</t>
    </r>
    <r>
      <rPr>
        <u/>
        <sz val="11"/>
        <color theme="1"/>
        <rFont val="Calibri"/>
        <family val="2"/>
        <scheme val="minor"/>
      </rPr>
      <t xml:space="preserve"> Soportes:</t>
    </r>
    <r>
      <rPr>
        <sz val="11"/>
        <color theme="1"/>
        <rFont val="Calibri"/>
        <family val="2"/>
        <scheme val="minor"/>
      </rPr>
      <t xml:space="preserve"> No aplica para el periodo. e) </t>
    </r>
    <r>
      <rPr>
        <u/>
        <sz val="11"/>
        <color theme="1"/>
        <rFont val="Calibri"/>
        <family val="2"/>
        <scheme val="minor"/>
      </rPr>
      <t>Notas adicionales</t>
    </r>
    <r>
      <rPr>
        <sz val="11"/>
        <color theme="1"/>
        <rFont val="Calibri"/>
        <family val="2"/>
        <scheme val="minor"/>
      </rPr>
      <t>:  No se identifican hitos asociados al mes. Conclusión: Se procede a validar OK</t>
    </r>
  </si>
  <si>
    <t>Para el mes de septiembre, se viene aplicando la linea de defensa en las demandas cuyas pretensiones versan sobre bonificación por servicios prestados. Asi mismo y realizando una verificación de la información, se identificaron (34 ) treinta y cuatro procesos adicionales sobre dicha pretension, del mismo modo, se identificaron (2) dos procesos terminados con sentencia favorable (JAIME ENRIQUE PARRA y NANCY PALACIOS CUERO).</t>
  </si>
  <si>
    <t>Se viene aplicando en las demandas cuyas pretensiones versan sobre bonificación por servicios prestados, en el mes de octubre no se notificaron nuevas demandas sobre dicha pretensión, sin embargo se trabajó la línea en 50 procesos que estan en curso, se anexa relación de proceso sobre los cuales se viene aplicando la línea con la estipulación de la actuación surtida a la fecha.</t>
  </si>
  <si>
    <t>Análisis OAPF (06/11/2020). Se procede a evaluar según los criterios de calidad del PAI, con los siguientes resultados: a) Consistencia: Cumple, de acuerdo con la periodicidad del indicador no reportan avance cuantitativo; b) Completitud: Cumple, el área reporta avances cualitativos sobre la gestión adelantada; c) Calidad: Cumple, el reporte atiende los criterios y recomendaciones de la OAPF. d) Soportes: El área reporta en Medios de verificación archivos sobre la gestión; e) Notas adicionales: Ninguna. Conclusión: Se procede a validar “SI”.</t>
  </si>
  <si>
    <t>Se viene aplicando en las demandas cuyas pretensiones versan sobre bonificación por servicios prestados, en el mes de noviembre no se notificaron nuevas demandas sobre dicha pretensión, sin embargo se trabajó la línea en 50 procesos que están en curso, se anexa relación de procesos sobre los cuales se viene aplicando la línea con la estipulación de la actuación surtida a la fecha.</t>
  </si>
  <si>
    <t>OAPF (04/12/2020). Se procede a evaluar según los criterios de calidad del PAI, con los siguientes resultados: a) Consistencia: Cumple, de acuerdo con la periodicidad del indicador no reportan avance cuantitativo; b) Completitud: Cumple, el área reporta avances cualitativos sobre la gestión adelantada en la aplicación de la línea de defensa ; c) Calidad: Cumple, el reporte atiende los criterios y recomendaciones de la OAPF. d) Soportes: El área reporta en Medios de verificación archivos sobre la gestión; e) Notas adicionales: Ninguna. Conclusión: Se procede a validar “SI”.</t>
  </si>
  <si>
    <t>Desde la implementación de la linea, esta se viene aplicando en las demandas cuyas pretensiones versan sobre bonificación por servicios prestados, en el mes de diciembre no se notificaron nuevas demandas sobre dicha pretensión, sin embargo se trabajó la línea en 50 procesos que están en curso, se anexa relación de procesos sobre los cuales se viene aplicando la línea con la estipulación de la actuación surtida a la fecha.</t>
  </si>
  <si>
    <t>OAPF (13/01/2021). El área no reporta avance cuantitativo frente a la meta programada, ni tampoco avande cualitativo. No reportan soportes para el periodo en Medios de verificación. 
OAJ (14-01-2021) Se cargan los avances de manera oportuna antes de la fecha prevista, sin embargo one drive no se encontraba sincronizando de manera correcta por lo cual la Oficina de Tecnología soluciona dicho error el día de hoy y se sincroniza dejando los archivos actualizados para nueva verificación de la OAPF.
OAPF (15/01/2021). Se procede a evaluar según los criterios de calidad del PAI, con los siguientes resultados: a) Consistencia: Cumple, el área reporta avance cuantitativo frente a la meta programada; b) Completitud: Cumple, el área reporta avances cualitativos sobre la gestión adelantada en la aplicación de la línea de defensa ; c) Calidad: Cumple, el reporte atiende los criterios y recomendaciones de la OAPF. d) Soportes: El área reporta en Medios de verificación archivos sobre la gestión; e) Notas adicionales: Ninguna. Conclusión: Se procede a validar “SI”.</t>
  </si>
  <si>
    <t>Porcentaje de conceptos externos expedidos en un término inferior a 2 dias respecto a lo establecido por norma</t>
  </si>
  <si>
    <t>#conceptos externos expedidos hasta con 2 días menos que lo establecido por norma /Total de conceptos externos expedidos por el area</t>
  </si>
  <si>
    <t>Base de conceptos</t>
  </si>
  <si>
    <t xml:space="preserve">En el mes de enero se aprobaron 38 conceptos de manera oportuna. La aprobación de manera oportuna durante el mes de enero tiene como fundamento la baja demanda de solicitudes de conceptos al recaer en meses donde las actividades laborales, escolares, etc. están acabando (diciembre) o iniciando (enero). Además se  muestra una reacción diligente ante la solución de peticiones por parte del grupo de conceptos, así como en los mecanismos de revisión y aprobación de estos. </t>
  </si>
  <si>
    <t>El indicador está expresado en términos de la eficiencia de la aprobación de conceptos pasando de 30 a 28 días. Se recomienda al área aclarar si la oportunidad de respuesta corresponde a una reducción de los términos que permita evaluar la pertinencia del indicador</t>
  </si>
  <si>
    <t>En el mes de febrero se aprobaron 61 conceptos de manera oportuna de los cuales 4 se aprobaron en los días 28 de 30, 29 de 30, y posterior a los 30 días otorgados por la Ley 1755 de 2015 para dar respuesta a las peticiones de consulta. Lo anterior tiene como fundamento la complejidad de los casos trabajados, en tanto requerían de estudios más especializados y profundos que otros de menor complejidad. Al mismo tiempo, se evidencia que existe una falla en la generación de un aviso oportuno para la revisión y aprobación de los  conceptos, lo que repercute en que su aprobación final no se realice dentro del término.</t>
  </si>
  <si>
    <t>Se valida que el resultado corresponde al acumulado de conceptos gestionados entre enero y febrero. Al respecto, es importante validar con el área el término oportunidad de aprobación, toda vez que si la intención del indicador es medir la efectividad en la reducción de los términos de respuesta, en la forma en la que se describe el reporte, no permite valorar eficacia del indicador</t>
  </si>
  <si>
    <t>En el mes de marzo se aprobaron 79 conceptos de manera oportuna de los cuales 4 se aprobaron en los días 28 de 30 y 30 de 30 días otorgados por la ley. Esto toda vez que el volumen de solicitudes externas para este mes se incrementó. Debe tenerse en cuenta  que los abogados también deben conceptuar sobre peticiones realizadas por clientes internos, y atender  obligaciones contractuales adicionales, haciendo evidente que los 30 días disponibles para  analizar y dar respuesta a los casos se disminuye, así como la oportunidad para que la aprobación se realice en oportunidad. Adicionalmente debe tenerse en cuenta que en el tiempo de respuesta influye  la complejidad de los casos trabajados, en tanto que estos requieren de estudios más especializados y profundos, y de insumos técnicos por parte de otras áreas.</t>
  </si>
  <si>
    <t>Se presentan avances cualitativos sobre el indicador consistentes con los hitos; para el periodo no se evalúan avances cuantitativos</t>
  </si>
  <si>
    <t xml:space="preserve">En el mes de abril se aprobaron 10 conceptos de manera oportuna de los cuales 9 se aprobaron en los días 28 de 30 y 30 de 30 días otorgados por la ley. Esta situación encuentra razón en el hecho que, a raíz de la emergencia sanitaria y la medida de aislamiento preventivo, los insumos que se obtiene de las áreas misionales son de mayor dificultad en su obtención.  Adicionalmente debe tenerse en cuenta que en el tiempo de respuesta influye  la complejidad de los casos trabajados, en tanto que estos requieren de estudios más especializados y profundos, y de insumos técnicos por parte de otras áreas. Finalmente, ha de mencionarse que para el mes de marzo se reporta un aumento en el número de conceptos emitidos en los días 28 29 y 30 de 30, ascendiendo a nueve conceptos aprobados en estos términos (para un total de 18 conceptos en los meses de marzo y abril que exceden los 28 días). </t>
  </si>
  <si>
    <t>El indicador se encuentra expresado en términos del No. De conceptos emitidos en menos de 30 días; el área manifiesta que para el bimestre se recibieron 10 conceptos, de los cuales 9 cumplieron la condición, alcanzando un 90% de cumplimiento en el periodo y del 93% en lo corrido del cuatrimestre. Se valida como medio de verificación el archivo de trazabilidad de los conceptos emitidos. El indicador tiene asociado un hito para el mes, del cual se valida su cumplimiento. Validado OK</t>
  </si>
  <si>
    <t xml:space="preserve">En el mes de mayo se aprobaron 59 conceptos externos de manera oportuna de los cuales 12 se aprobaron en los días 28 y posteriores (pero antes de vencimiento). Sin embargo, se resalta que 3 de los 12 se aprobaron en los días 28 y 29 de 30 días asignados por GESDOC, y que los 9 adicionales se expidieron en los días 28, 29, 30 y 31 de 35 días asignados por GESDOC, en tanto el Decreto Legislativo 491 de 2020 amplió el término para dar respuesta a derechos de petición a 35 días por la emergencia de salud. La mayoría de las consultas cuya asignación fue de 35 días y que se contestaron en esos días requirieron de consultar con el área técnica del MEN competente, lo que hace que la complejidad y tiempo de realización y aprobación del concepto sea más alta y demorada. </t>
  </si>
  <si>
    <t>El indicador se encuentra expresado en términos del No. De conceptos emitidos en menos de 30 días; el área presenta avances cuantitativos sobre el indicador. Teniendo en cuenta que no tiene asociados hitos al cumplimieto del presente mes y que la evaluación cuantiativa tendrá lugar hasta el próximo mes, se valida su cumplimiento. Validado OK
Adicionalmente, el área presenta la siguiente observacion adicional: En la pestaña de la base de conceptos correspondiente a los "conceptos externos", se evidencia la aprobación de 57 conceptos para el mes de mayo. Sin embargo, se relacionaron dos externos en la pestaña de "conceptos internos" en la columna "observaciones", toda vez que fueron externos que se asignaron a una dependencia del MEN que fueron trasladados por competencia a la Oficina Jurídica, pero cuyo radicado fue cerrado por el àrea a la que le fue asignada inicialmente la solicitud, o cuyos términos ya no obedecían a los que por ley corresponde</t>
  </si>
  <si>
    <t>En el mes de junio se aprobaron 74 conceptos externos de manera oportuna de los cuales 11 se aprobaron en los días 28 y posteriores (antes de vencimiento). Sin embargo, se resalta que 2 de los 11 se aprobaron en los días 28 y 29 de 30 días y  1 en el día 33 de 35 días asignados por GESDOC. Los 7 adicionales se expidieron en los días 28, 29, 30 y 31 de 35 días asignados por GESDOC (Decreto 491 de 2020 amplió los términos de respuesta). La mayoría de las consultas cuya asignación fue de 35 días y que se contestaron en esos días requirieron de consultar con el área técnica del MEN competente, lo que hace que la complejidad y tiempo de realización y aprobación del concepto sea más alta y demorada; además se evidencia que en algunos casos las áreas reasignaron o trasladaron tardíamente la petición a la OAJ acortando los tiempos de respuesta. Se evidencia que en el mes de mayo se emitió otro concepto a día 30/35, aumentándose a 13 los conceptos emitidos en día 28 y siguientes.</t>
  </si>
  <si>
    <t>Se presentan avances cuantitativos y cualitativos sobre la gestión realizada durante el periodo frente al cumplimiento del indicador.  Se identifica consistencia frente al reporte del hito programado para el periodo. Se valida OK</t>
  </si>
  <si>
    <t>En el mes de julio se dio respuesta a 93 consultas externas de manera oportuna de las cuales 2 se aprobaron dos días antes de su vencimiento o posterior (sin vencerse). Se evidencia que tales respuesta fueron emitidas a día 35/35 (bajo el Decreto 491 de 2020); ello, en tanto la complejidad de los temas.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</si>
  <si>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atiende los criterios y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no presenta hitos asociados para el periodo. Mediante correo del 10/07 el área solicita el ajuste al nombre del hito, lo cual es viabilizado y respondido el día 02/08 y procede a partir del presente periodo. Conclusión: Se procede a validar OK</t>
    </r>
  </si>
  <si>
    <t>En el mes de agosto se dio respuesta a 91 consultas externas de manera oportuna de las cuales una (1) se aprobó a día 35/35, no obstante, se emitió en término (sin vencerse) conforme con el Decreto 491 de 2020. Ello, en tanto la complejidad del tema ameritó que este fuera estudiado de manera más profunda, siguiendo los lineamientos de la jefatura.</t>
  </si>
  <si>
    <r>
      <rPr>
        <b/>
        <u/>
        <sz val="11"/>
        <color theme="1"/>
        <rFont val="Calibri"/>
        <family val="2"/>
        <scheme val="minor"/>
      </rPr>
      <t xml:space="preserve">Análisis OAPF (07/09/2020).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El reporte atiende los criterios y recomendaciones de la OAPF. d)</t>
    </r>
    <r>
      <rPr>
        <u/>
        <sz val="11"/>
        <color theme="1"/>
        <rFont val="Calibri"/>
        <family val="2"/>
        <scheme val="minor"/>
      </rPr>
      <t xml:space="preserve"> Soportes:</t>
    </r>
    <r>
      <rPr>
        <sz val="11"/>
        <color theme="1"/>
        <rFont val="Calibri"/>
        <family val="2"/>
        <scheme val="minor"/>
      </rPr>
      <t xml:space="preserve"> Se validan medios de verificación que soportan el cumplimiento. e) </t>
    </r>
    <r>
      <rPr>
        <u/>
        <sz val="11"/>
        <color theme="1"/>
        <rFont val="Calibri"/>
        <family val="2"/>
        <scheme val="minor"/>
      </rPr>
      <t>Notas adicionales</t>
    </r>
    <r>
      <rPr>
        <sz val="11"/>
        <color theme="1"/>
        <rFont val="Calibri"/>
        <family val="2"/>
        <scheme val="minor"/>
      </rPr>
      <t>:  Se identifica hito asociado al periodo sobre el cual se valida cumplimiento. Conclusión: Se procede a validar OK</t>
    </r>
  </si>
  <si>
    <t xml:space="preserve">En el mes de septiembre se emitieron 144 respuestas a derechos de petición radicados por clientes externos. De los 144 respuestas aprobadas por la jefatura, ninguna se emitió por fuera de los términos de ley, a dos días antes del vencimiento, o en último día otorgado para dar respuesta, cumpliéndose así con la meta propuesta. </t>
  </si>
  <si>
    <t xml:space="preserve">En el mes de octubre se emitieron 125 respuestas a derechos de petición radicados por clientes externos. De las 125 respuestas aprobadas por la jefatura, ninguna se emitió por fuera de los términos de ley, a dos días antes del vencimiento, o en último día otorgado para dar respuesta, cumpliéndose así con la meta propuesta. </t>
  </si>
  <si>
    <t>Análisis OAPF (06/11/2020). Se procede a evaluar los criterios de calidad del PAI, con los siguientes resultados: a) Consistencia: El área reporta avance cuantitativo, de acuerdo con la periodicidad del indicador; b) Completitud: El área reporta avances cualitativos con las acciones encaminadas al logro del avance reportado; c) Calidad: El reporte atiende los criterios y recomendaciones de la OAPF. d) Soportes: Se verifican los archivos reportados en Medios de verificación; e) Notas adicionales: Este indicador no tiene hitos asociados para el periodo. Conclusión: Se procede a validar “SI”</t>
  </si>
  <si>
    <t xml:space="preserve">En el mes de noviembre se emitieron 106 respuestas a derechos de petición radicados por clientes externos. De las 106 respuestas aprobadas por la jefatura, ninguna se emitió por fuera de los términos de ley, a dos días antes del vencimiento, o en último día otorgado para dar respuesta, cumpliéndose así con la meta propuesta. </t>
  </si>
  <si>
    <t>Análisis OAPF (04/12/2020). Se procede a evaluar los criterios de calidad del PAI, con los siguientes resultados: a) Consistencia: El área no reporta avance cuantitativo, de acuerdo con la periodicidad del indicador; b) Completitud: El área reporta avances cualitativos con las acciones sobre la expedición de conceptos externos; c) Calidad: El reporte atiende los criterios y recomendaciones de la OAPF. d) Soportes: el área reporta soporte en Medios de verificación; e) Notas adicionales: Este indicador no tiene hitos asociados para el periodo. Conclusión: Se procede a validar “SI”</t>
  </si>
  <si>
    <t>En el mes de diciembre se emitieron 112 respuestas a derechos de petición radicados por clientes externos. De las 112 respuestas aprobadas por la jefatura, ninguna se emitió por fuera de los términos de ley, a dos días antes del vencimiento, o en último día otorgado para dar respuesta, cumpliéndose así con la meta propuesta. Para lograr la meta propuesta el grupo de conceptos implementó  las siguientes estrategias: actualización diaria y seguimiento de la base, solicitud de argumentos técnicos, análisis del tipo de solicitud radicada, etc. Teniendo en cuenta los datos reportados en noviembre hay una sumatoria de 218 conceptos, todos dentro del término establecido para un cumplimiento de 100% del indicador.</t>
  </si>
  <si>
    <t>OAPF (13/01/2021). El área no reporta avance cuantitativo frente a la meta programada, ni tampoco avande cualitativo. No reportan soportes para el periodo en Medios de verificación. 
OAJ (14-01-2021) Se cargan los avances de manera oportuna antes de la fecha prevista, sin embargo one drive no se encontraba sincronizando de manera correcta por lo cual la Oficina de Tecnología soluciona dicho error el día de hoy y se sincroniza dejando los archivos actualizados para nueva verificación de la OAPF.
Análisis OAPF (15/01/2021). Se procede a evaluar los criterios de calidad del PAI, con los siguientes resultados: a) Consistencia: El área reporta avance cuantitativo frente a la meta programada; b) Completitud: El área reporta avances cualitativos con las acciones sobre la expedición de conceptos externos; c) Calidad: El reporte atiende los criterios y recomendaciones de la OAPF. d) Soportes: el área reporta soporte en Medios de verificación; e) Notas adicionales: Este indicador no tiene hitos asociados para el periodo. Conclusión: Se procede a validar “SI”</t>
  </si>
  <si>
    <t>Control Interno</t>
  </si>
  <si>
    <t>Reducir el impacto de los riesgos estratégicos, tácticos y operativos, identificados en cada modelo referencial.</t>
  </si>
  <si>
    <t>Oficina de Control Interno</t>
  </si>
  <si>
    <t>Número de sesiones del Comité Institucional de Coordinación de Control Interno realizadas</t>
  </si>
  <si>
    <t>Acta de Comité</t>
  </si>
  <si>
    <t xml:space="preserve">Durante el mes de enero no se realizó sesión del Comité Institucional de Coordinación de Control Interno.
Pendiente de la programación por parte de laalta dirección antes de culminar el primer semestre.                                                                                                                                                                                                                                       </t>
  </si>
  <si>
    <t>El indicador está expresado en términos del No. de sesiones del Comité realizadas; en este caso, el área manifiesta que no aplica para el periodo evaluado por cuanto el comité no ha sido programado aún y se realizará en el transcurso del semestre. Se da por validado OK</t>
  </si>
  <si>
    <t xml:space="preserve">Durante el mes de febrero no se realizó sesión del Comité Institucional de Coordinación de Control Interno.
Pendiente de la programación por parte de laalta dirección antes de culminar el primer semestre.                                                                                                                                                                                                                                       </t>
  </si>
  <si>
    <t xml:space="preserve">Durante el mes de marzo no se realizó sesión del Comité Institucional de Coordinación de Control Interno.
Pendiente de la programación por parte de laalta dirección antes de culminar el primer semestre.                                                                                                                                                                                                                                       </t>
  </si>
  <si>
    <t xml:space="preserve">Durante el mes de abril no se realizó sesión del Comité Institucional de Coordinación de Control Interno.
Pendiente de la programación por parte de la alta dirección antes de culminar el primer semestre.                                                                                                                                                                                                                                       </t>
  </si>
  <si>
    <t xml:space="preserve">Durante el mes de mayo no sesionó el Comité Institucional de Coordinación de Control Interno. La esión esta progrmada para ser realizada en la primera semana del mes de junio (2 de junio)                                                                                                                                                                                                                      </t>
  </si>
  <si>
    <t>El indicador está expresado en términos del No. de sesiones del Comité realizadas; en este caso, el área manifiesta que no aplica para el periodo evaluado por cuanto el comité no ha sido programado aún y se realizará en el mes de junio. Se da por validado OK</t>
  </si>
  <si>
    <t xml:space="preserve">En el mes de junio (2 de junio) sesionó el Comité Institucional de Coordinación de Control Interno, con el fin de someter a aprobación el Programa Anual de Auditorías Internas para la vigencia 2020                                                                                                                                                                                                               </t>
  </si>
  <si>
    <t>Se presentan avances cuantitativos y cualitativos y se aporta como soportes convocatoria y ppt. Se valida OK</t>
  </si>
  <si>
    <t>En el mes de junio (2 de junio) sesionó el Comité Institucional de Coordinación de Control Interno, con el fin de someter a aprobación el Programa Anual de Auditorías Internas para la vigencia 2020                        . 
.
                               .
                                    .</t>
  </si>
  <si>
    <r>
      <rPr>
        <b/>
        <sz val="11"/>
        <color theme="1"/>
        <rFont val="Calibri"/>
        <family val="2"/>
        <scheme val="minor"/>
      </rPr>
      <t>Análisis OAPF (11/08/2020).</t>
    </r>
    <r>
      <rPr>
        <sz val="11"/>
        <color theme="1"/>
        <rFont val="Calibri"/>
        <family val="2"/>
        <scheme val="minor"/>
      </rPr>
      <t xml:space="preserve">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atiende los criterios y recomendaciones de la OAPF. d) Soportes: No aplican para el periodo. e) Notas adicionales:  Estos indicadores no tienen hitos asociados. Conclusión: Se procede a validar OK</t>
    </r>
  </si>
  <si>
    <r>
      <rPr>
        <b/>
        <sz val="11"/>
        <color theme="1"/>
        <rFont val="Calibri"/>
        <family val="2"/>
        <scheme val="minor"/>
      </rPr>
      <t>Análisis OAPF (10/09/2020).</t>
    </r>
    <r>
      <rPr>
        <sz val="11"/>
        <color theme="1"/>
        <rFont val="Calibri"/>
        <family val="2"/>
        <scheme val="minor"/>
      </rPr>
      <t xml:space="preserve"> Se procede a evaluar los criterios de calidad del PAI, con los siguientes resultados: a) Completitud: El área reporta avances cualitativos; sin embargo, el reporte corresponde al mismo del mes anterior. Por su periodicidad no se evalúan avances cuantitativos para el periodo; b) Consistencia: El reporte guarda consistencia frente al indicador y su fórmula de medición; c) Calidad: El reporte atiende los criterios y recomendaciones de la OAPF. d) Soportes: No aplican para el periodo. e) Notas adicionales:  Estos indicadores no tienen hitos asociados. Conclusión: Se procede a validar OK</t>
    </r>
  </si>
  <si>
    <t>Durante el mes de septiembre no se llevó a cabo sesión del Comité Institucional de Coordinación de Control Interno. La segunda sesión del Comité esta programada para ser realizada en el mes de octubre.
En el mes de junio (2 de junio) se realizó la primera  sesión del Comité Institucional de Coordinación de Control Interno, con el fin de someter a aprobación el Programa Anual de Auditorías Internas para la vigencia 2020.
.
                               .
                                    .</t>
  </si>
  <si>
    <t>Análisis OAPF (07/10/2020). Se procede a evaluar los criterios de calidad del PAI, con los siguientes resultados: a) Consistencia: No reportan avance cuantitativo para el periodo en atención a la periodicidad del indicador;  b)Completitud: El área reporta avances cualitativos; c) Calidad: El reporte atiende los criterios y recomendaciones de la OAPF. d) Soportes: No aplican para el periodo. e) Notas adicionales: Estos indicadores no tienen hitos asociados. Conclusión: Se procede a validar OK</t>
  </si>
  <si>
    <t>Durante el mes de octubre se llevó a cabo la segunda sesión del Comité Institucional de Coordinación de Control Interno, sin embargo, el acta se encuentra pendiente de firma por parte de la señora Ministra.                                                                                                                                                                                                                                                                                                                                                                                                                            .
.
                               .
                                    .</t>
  </si>
  <si>
    <t>Análisis OAPF (06/11/2020). Se procede a evaluar según los criterios de calidad del PAI, con los siguientes resultados: a) Consistencia: Cumple, según la periodicidad del indicador no reportan avance cuantitativo; b) Completitud: Cumple, el área reporta avances cualitativos sobre la gestión adelantada; c) Calidad: El reporte atiende los criterios y recomendaciones de la OAPF. d) Soportes: No aplican para el periodo. e) Notas adicionales: Este indicador no tiene hitos asociados. Conclusión: Se procede a validar “SI”</t>
  </si>
  <si>
    <t>Durante el mes de noviembre no se llevó a cabo sesión del Comité Institucional de Coordinación de Control Interno. La segunda sesión del Comité se realizó en el mes de octubre.
En el mes de junio (2 de junio) se realizó la primera  sesión del Comité Institucional de Coordinación de Control Interno, con el fin de someter a aprobación el Programa Anual de Auditorías Internas para la vigencia 2020.
.
                               .
                                    .</t>
  </si>
  <si>
    <t>Análisis OAPF (07/12/2020). a) Consistencia: Cumple, según la periodicidad del indicador no reportan avance cuantitativo; b) Completitud: Cumple, el área reporta en avances cualitativos la gestión adelantada sobre la segunda sesión del Comité Institucional de Coordinación de Control Interno; c) Calidad: El reporte atiende los criterios y recomendaciones de la OAPF. d) Soportes: No aplican para el periodo. e) Notas adicionales: Este indicador no tiene hitos asociados. Conclusión: Se procede a validar “SI”</t>
  </si>
  <si>
    <t>Durante el mes de diciembre no se llevó a cabo sesión del Comité Institucional de Coordinación de Control Interno. La segunda sesión del Comité se realizó en el mes de octubre.
En el mes de junio (2 de junio) se realizó la primera  sesión del Comité Institucional de Coordinación de Control Interno, con el fin de someter a aprobación el Programa Anual de Auditorías Internas para la vigencia 2020.
.
                               .
                                    .</t>
  </si>
  <si>
    <t>Análisis OAPF (14/01/2021). a) Consistencia: Cumple, el área reporta avance cuantitativo del II semestre, cumplido desde octubre; b) Completitud: Cumple, el área reporta en avance cualitativo la gestión adelantada sobre la segunda sesión del Comité Institucional de Coordinación de Control Interno; c) Calidad: El reporte atiende los criterios y recomendaciones de la OAPF. d) Soportes: cumple, reportados en Medios de verificación. e) Notas adicionales: Este indicador no tiene hitos asociados. Conclusión: Se procede a validar “SI”</t>
  </si>
  <si>
    <t>Número de Informes del Estado de la Gestión del Riesgo presentados</t>
  </si>
  <si>
    <t>Número de Informes del Estado de la Gestión del Riesgo presentados / Informes del Estado de la Gestión del Riesgo progrramados</t>
  </si>
  <si>
    <t>Informe</t>
  </si>
  <si>
    <t xml:space="preserve">Durante el mes de Enero no se presenta informe de Estado de la Gestión del Riesgo, debido a que este informe se realiza al culminar cada semestre.
El informe del segundo semestre de 2019 se realizo en el mes de diciembre.                                                                                                                                                                                                                                                                                              </t>
  </si>
  <si>
    <t>El indicador está expresado en términos del No. de informes presentados; en este caso, el área manifiesta que no aplica para el periodo evaluado por cuanto este Informe es presentado al finalizar cada semestre. Se da por validado OK</t>
  </si>
  <si>
    <t xml:space="preserve">Durante el mes de febrero no se presenta informe de Estado de la Gestión del Riesgo, debido a que este informe se realiza al culminar cada semestre.                                                                                                                                                                 </t>
  </si>
  <si>
    <t xml:space="preserve">Durante el mes de marzo no se presenta informe de Estado de la Gestión del Riesgo, debido a que este informe se realiza al culminar cada semestre.                                                                                                                                                                 </t>
  </si>
  <si>
    <t xml:space="preserve">Durante el mes de abril no se presenta informe de Estado de la Gestión del Riesgo, debido a que este informe se realiza al culminar cada semestre.                                                                                                                                                                 </t>
  </si>
  <si>
    <t xml:space="preserve">Durante el mes de mayo no se presenta informe de Estado de la Gestión del Riesgo, debido a que este informe se realiza al culminar cada semestre.                                                                                                                                                                 </t>
  </si>
  <si>
    <t xml:space="preserve">Durante el mes de junio no se presenta informe de Estado de la Gestión del Riesgo, debido a que este informe se realiza al culminar cada semestre.                                                                                                                                                                 </t>
  </si>
  <si>
    <t>No se presentan avances sobre este indicador; el área manifiesta que el corte se realiza hasta el próximo mes. No se valida cumplimiento.</t>
  </si>
  <si>
    <t xml:space="preserve">Durante el mes de julio no se presenta informe de Estado de la Gestión del Riesgo, debido a que este informe se realiza al culminar cada semestre y se encuentra pendiente realizar el cierre de las auditorías realizadas a las normas NTC -ISO 9001:2015, NTC PE 1000:2017, NTC-ISO 27001:2013, NTC-ISO 45001:2018 Y NTC-ISO 14001:2015.
       .
</t>
  </si>
  <si>
    <r>
      <rPr>
        <b/>
        <sz val="11"/>
        <color theme="1"/>
        <rFont val="Calibri"/>
        <family val="2"/>
        <scheme val="minor"/>
      </rPr>
      <t>Análisis OAPF (11/08/2020).</t>
    </r>
    <r>
      <rPr>
        <sz val="11"/>
        <color theme="1"/>
        <rFont val="Calibri"/>
        <family val="2"/>
        <scheme val="minor"/>
      </rPr>
      <t xml:space="preserve">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atiende los criterios y recomendaciones de la OAPF. d) Soportes: No aplican para el periodo. e) Notas adicionales:  Estos indicadores no tienen hitos asociados. ESte indicador tiene pendiente de cumplimiento el avance del mes de junio, que según lo informado por el área, aún no se encuentra pendiente de cumplimiento. Conclusión: Se procede a validar OK</t>
    </r>
  </si>
  <si>
    <t xml:space="preserve">No  se ha consolidado el informe de Estado de la Gestión del Riesgo, debido a que este informe se realiza al culminar cada semestre, se realizó el cierre de las auditorías a las normas NTC -ISO 9001:2015, NTC PE 1000:2017, NTC-ISO 27001:2013, NTC-ISO 45001:2018 Y NTC-ISO 14001:2015.    .
</t>
  </si>
  <si>
    <t xml:space="preserve">En el mes de septiembre se realizó consolidación y reporte del informe de Estado de la Gestión del Riesgo correspondiente al primer semestre de la vigencia 2020, el cual incluye los resultados evidenciados en las auditorías a las normas NTC -ISO 9001:2015, NTC PE 1000:2017, NTC-ISO 27001:2013, NTC-ISO 45001:2018 Y NTC-ISO 14001:2015.    
</t>
  </si>
  <si>
    <t xml:space="preserve">En el mes de octubre se realizó presentación del informe de Estado de la Gestión del Riesgo correspondiente al primer semestre de la vigencia 2020, en el Comité Institucional de Coordinación de Control Interno, relacionando los resultados evidenciados en las auditorías a las normas NTC -ISO 9001:2015, NTC PE 1000:2017, NTC-ISO 27001:2013, NTC-ISO 45001:2018 Y NTC-ISO 14001:2015.    
</t>
  </si>
  <si>
    <t>Análisis OAPF (06/11/2020). Se procede a evaluar según los criterios de calidad del PAI, con los siguientes resultados: a) Consistencia: Cumple, según la periodicidad del indicador no reportan avance cuantitativo; b) Completitud: Cumple, el área reporta avances cualitativos sobre la gestión adelantada en gestión del riesgo; c) Calidad: El reporte atiende los criterios y recomendaciones de la OAPF. d) Soportes: No aplican para el periodo. e) Notas adicionales: Este indicador no tiene hitos asociados. Conclusión: Se procede a validar “SI”</t>
  </si>
  <si>
    <t xml:space="preserve">Durante el mes de noviembre no se presenta informe de Estado de la Gestión del Riesgo, debido a que este informe se realiza al culminar cada semestre .
NOTA: En el mes de septiembre se realizó consolidación y reporte del informe de Estado de la Gestión del Riesgo correspondiente al primer semestre de la vigencia 2020, el cual se presentó en el Comité Institucional de Coordinación de Control Interno realizado en el mes de octubre e  incluye los resultados evidenciados en las auditorías a las normas NTC -ISO 9001:2015, NTC PE 1000:2017, NTC-ISO 27001:2013, NTC-ISO 45001:2018 Y NTC-ISO 14001:2015.    
</t>
  </si>
  <si>
    <t>Análisis OAPF (07/12/2020). Se procede a evaluar según los criterios de calidad del PAI, con los siguientes resultados: a) Consistencia: Cumple, el área reporta avance cuantitavo correspondiente a la meta programada para el primer semestre; b) Completitud: Cumple, el área reporta avances cualitativos sobre la gestión adelantada en el informe de gestión del riesgo y hace explicito que se presentó el informe correspondiente al primer semestre; c) Calidad: El reporte atiende los criterios y recomendaciones de la OAPF. d) Soportes: No cumple, se solicita reportar la evidencia del informe definitivo de gestión de riesgo del primer semestre; e) Notas adicionales: Este indicador no tiene hitos asociados. 
OCI (9/12/2020): En el mes de septiembre se adjuntó en los medios de verificacion el Informe de Seguimiento a la Gestión de Riesgos y Oficina Asesora de Planeción procedio a validarlo: OK. 
Tambien se procede adjuntar en los medios de verificacón la presentación que se realizó en el Comite Institucional de Coordinación de Control Interno, el cua tuvo como finalidad presentar los resultados evidenciados en el Informe de Seguimiento a la Gestión de Riesgos correspondiente al I semestre.
OAPF (10/12/2020) De acuerdo con lo expuesto por la OCI y la verificación del reporte del soporte en Medios de verificación se procede a validar con "SI"</t>
  </si>
  <si>
    <t xml:space="preserve">Durante el mes de diciembre se realiza consolidación y reporte del Estado de Gestión del Riesgo correspondiente al segundo semestre de la vigencia 2020, el cual será presentado en el Comite Institucional de Coordinación de Control Interno que se realizará en la vigencia 2021.
NOTA: En el mes de septiembre se realizó consolidación y reporte del informe de Estado de la Gestión del Riesgo correspondiente al primer semestre de la vigencia 2020, el cual se presentó en el Comité Institucional de Coordinación de Control Interno realizado en el mes de octubre e  incluye los resultados evidenciados en las auditorías a las normas NTC -ISO 9001:2015, NTC PE 1000:2017, NTC-ISO 27001:2013, NTC-ISO 45001:2018 Y NTC-ISO 14001:2015.    
</t>
  </si>
  <si>
    <t xml:space="preserve">Análisis OAPF (14/01/2021). Se procede a evaluar según los criterios de calidad del PAI, con los siguientes resultados: a) Consistencia: Cumple, el área reporta avance cuantitavo correspondiente a la meta programada para el segundo semestre; b) Completitud: Cumple, el área reporta avances cualitativos sobre la gestión adelantada sobre el informe de gestión del riesgo; c) Calidad: El reporte atiende los criterios y recomendaciones de la OAPF. d) Soportes: Cumple. En Medios de verificación está reportado el informe preliminar sobre administración del riesgo; e) Notas adicionales: Este indicador no tiene hitos asociados. </t>
  </si>
  <si>
    <t>Número de sesiones del Comité Sectorial de Auditoría realizadas</t>
  </si>
  <si>
    <t xml:space="preserve">Durante el mes de enero no sesionó el Comité Sectorial de Auditoría.                                                                                                                                                                                                                                                     </t>
  </si>
  <si>
    <t xml:space="preserve">Durante el mes de febrero no sesionó el Comité Sectorial de Auditoría.                                                                                                                                                                                                                                                     </t>
  </si>
  <si>
    <t xml:space="preserve">El 4 de marzo sesionó el Comité Sectorial de Auditoría con el fin de unificar criterios que permitan la coherencia, en aras de posicionar el Sector Educación en un lugar destacado en el FURAG. Las actas son firmadas en el siguiente comité para la aprobación de todos los asistentes.                                                                                                                                             </t>
  </si>
  <si>
    <t>El área indica que el dia 04 de marzo sesionó el Comité Sectorial de Auditoría. Como medio de verificación aporta presentación, borrador de acta y correo con la grabación de la reunión. Teniendo en cuenta que la periodicidad es smestral hasta el corte de junio presentará avances cuantitativos. se da por validado OK</t>
  </si>
  <si>
    <t xml:space="preserve">En mes de marzo sesionó el Comité Sectorial de Auditoría con el fin de unificar criterios que permitan la coherencia, en aras de posicionar el Sector Educación en un lugar destacado en el FURAG. Las actas son firmadas en el siguiente comité para la aprobación de todos los asistentes.                                                                                                                                             </t>
  </si>
  <si>
    <t>El indicador está expresado en términos del No. De Comités sectoriales de auditoría realizados; para el mes el área no reporta avances, por cuanto el comité sesionó en marzo y es realizado una vez por semestre; es decir la validación cuantitativa del indicador se dará hasta el mes de junio. Se da por validado OK</t>
  </si>
  <si>
    <t xml:space="preserve">En mes de marzo sesionó el Comité Sectorial de Auditoría con el fin de unificar criterios que permitan la coherencia, en aras de posicionar el Sector Educación en un lugar destacado en el FURAG (situación que se pudo evidenciar en los resultados emitidos por Función Pública) . Las actas son firmadas en el siguiente comité para la aprobación de todos los asistentes.                                                                                                                                             </t>
  </si>
  <si>
    <t>El indicador está expresado en términos del No. de Comités sectoriales de auditoría realizados; para el mes el área no reporta avances, por cuanto el comité sesionó en marzo y es realizado una vez por semestre; es decir la validación cuantitativa del indicador se dará hasta el mes de junio. Se da por validado OK</t>
  </si>
  <si>
    <t xml:space="preserve">En el mes de junio sesionó el Comité Sectorial de Auditoría con el fin de socializar el diligenciamiento del formato Informe de Evaluación Independiente del estado del Sistema de Control Interno.                                                                                                              </t>
  </si>
  <si>
    <t xml:space="preserve">Durante los meses de marzo (4 de marzo) y junio (26 de junio) sesionó el Comité Sectorial de Auditoría.
El primero con el fin de unificar criterios, en aras de posicionar el Sector Educación en un lugar destacado en el FURAG. 
El segundo con el fin de socializar el diligenciamiento del formato Informe de Evaluación Independiente del Estado del Sistema de Control Interno, el cual modifica al Informe Pormenorizado.
</t>
  </si>
  <si>
    <r>
      <rPr>
        <b/>
        <sz val="11"/>
        <color theme="1"/>
        <rFont val="Calibri"/>
        <family val="2"/>
        <scheme val="minor"/>
      </rPr>
      <t xml:space="preserve">Análisis OAPF (11/08/2020). </t>
    </r>
    <r>
      <rPr>
        <sz val="11"/>
        <color theme="1"/>
        <rFont val="Calibri"/>
        <family val="2"/>
        <scheme val="minor"/>
      </rPr>
      <t>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atiende los criterios y recomendaciones de la OAPF. d) Soportes: No aplican para el periodo. e) Notas adicionales:  Estos indicadores no tienen hitos asociados. Conclusión: Se procede a validar OK</t>
    </r>
  </si>
  <si>
    <t>En el mes de septiembre no se llevó a cabo sesión del Comité Sectorial de Auditorías, teniendo en cuanta que ya se cumplió con las sesiones programadas..
Durante los meses de marzo (4 de marzo) y junio (26 de junio) sesionó el Comité Sectorial de Auditoría.
El primero con el fin de unificar criterios, en aras de posicionar el Sector Educación en un lugar destacado en el FURAG. 
El segundo con el fin de socializar el diligenciamiento del formato Informe de Evaluación Independiente del Estado del Sistema de Control Interno, el cual modifica al Informe Pormenorizado.
Se tiene programada otra sesión (extra) para el último trimestre del año, con el fin de socializar los nuevos reportes emitidos y solocitados  por la CGR y como generar valor a la organización mediante el enfoque de la auditoría basada en riesgos.</t>
  </si>
  <si>
    <t>Análisis OAPF (07/10/2020). Se procede a evaluar los criterios de calidad del PAI, con los siguientes resultados: a) Consistencia: No reportan avance cuantitativo para el periodo en atención a la periodicidad del indicador; b)Completitud: El área reporta avances cualitativos de acciones encaminadas a lograr la meta del indicador; c) Calidad: El reporte atiende los criterios y recomendaciones de la OAPF. d) Soportes: No aplican para el periodo. e) Notas adicionales: Estos indicadores no tienen hitos asociados. Conclusión: Se procede a validar OK</t>
  </si>
  <si>
    <t>En el mes de octubre no se llevó a cabo sesión del Comité Sectorial de Auditorías, teniendo en cuenta que ya se cumplieron las sesiones programadas.
Durante los meses de marzo (4 de marzo) y junio (26 de junio) sesionó el Comité Sectorial de Auditoría.
El primero con el fin de unificar criterios, en aras de posicionar el Sector Educación en un lugar destacado en el FURAG. 
El segundo con el fin de socializar el diligenciamiento del formato Informe de Evaluación Independiente del Estado del Sistema de Control Interno, el cual modifica al Informe Pormenorizado.
Se tiene programada otra sesión (extra) para el último trimestre del año, con el fin de socializar los nuevos reportes emitidos y solicitados  por la CGR y como generar valor a la organización mediante el enfoque de la auditoría basada en riesgos.</t>
  </si>
  <si>
    <t>Análisis OAPF (06/11/2020). Se procede a evaluar según los criterios de calidad del PAI, con los siguientes resultados: a) Consistencia: Cumple, según la periodicidad del indicador no reportan avance cuantitativo; b) Completitud: Cumple, el área reporta en avances cualitativos que ya se realizaron las sesiones programadas; c) Calidad: El reporte atiende los criterios y recomendaciones de la OAPF. d) Soportes: No aplican para el periodo. e) Notas adicionales: Este indicador no tiene hitos asociados. Conclusión: Se procede a validar “SI”</t>
  </si>
  <si>
    <t>En el mes de noviembre no se llevó a cabo sesión del Comité Sectorial de Auditorías, teniendo en cuenta que ya se cumplieron las sesiones programadas.
Durante los meses de marzo (4 de marzo) y junio (26 de junio) sesionó el Comité Sectorial de Auditoría.
El primero con el fin de unificar criterios, en aras de posicionar el Sector Educación en un lugar destacado en el FURAG. 
El segundo con el fin de socializar el diligenciamiento del formato Informe de Evaluación Independiente del Estado del Sistema de Control Interno, el cual modifica al Informe Pormenorizado.</t>
  </si>
  <si>
    <t xml:space="preserve">Análisis OAPF (07/12/2020). Se procede a evaluar según los criterios de calidad del PAI, con los siguientes resultados: a) Consistencia: Cumple, según la periodicidad del indicador no reportan avance cuantitativo; b) Completitud: Cumple, el área reporta en avances cualitativos que ya se realizaron las sesiones programadas; c) Calidad: El reporte atiende los criterios y recomendaciones de la OAPF. d) Soportes: No aplican para el periodo. e) Notas adicionales: Para el mes de diciembre el área debe reportar el avance cuantitativo correspondiente al segundo semestre. Este indicador no tiene hitos asociados. </t>
  </si>
  <si>
    <t>En el mes de diciembre no se llevó a cabo sesión del Comité Sectorial de Auditorías, teniendo en cuenta que ya se cumplieron las sesiones programadas.
Durante los meses de marzo (4 de marzo) y junio (26 de junio) sesionó el Comité Sectorial de Auditoría.
El primero con el fin de unificar criterios, en aras de posicionar el Sector Educación en un lugar destacado en el FURAG. 
El segundo con el fin de socializar el diligenciamiento del formato Informe de Evaluación Independiente del Estado del Sistema de Control Interno, el cual modifica al Informe Pormenorizado.</t>
  </si>
  <si>
    <t xml:space="preserve">Análisis OAPF (14/01/2021). Se procede a evaluar según los criterios de calidad del PAI, con los siguientes resultados: a) Consistencia: Cumple, el área reporta avance cuantitativo frente a la meta programada; b) Completitud: Cumple, el área reporta en avances cualitativos que ya se realizaron las sesiones programadas; c) Calidad: El reporte atiende los criterios y recomendaciones de la OAPF. d) Soportes: Los soportes de cumplimiento de la meta ya fueron reportados con anterioridad; e) Notas adicionales: Este indicador no tiene hitos asociados. </t>
  </si>
  <si>
    <t>Número de estrategías de autocontrol implementadas</t>
  </si>
  <si>
    <t xml:space="preserve">Anual </t>
  </si>
  <si>
    <t>Flujo</t>
  </si>
  <si>
    <t>Estrategias para fomentar la cultura de autocontrol   implementadas</t>
  </si>
  <si>
    <t>Informe deResultado de la Estrategia</t>
  </si>
  <si>
    <t xml:space="preserve">En el mes de enero la Oficina de Control Interno inició la promoción de la cultura de autocontrol a través de campaña realizada mediante piezas de comunicación correspondientes a Campaña de Autocontrol, Banner y WallPaper efectuadas con el apoyo de la Oficina Asesora de Comunicaciones                                                                                                                                                                                                                                                               </t>
  </si>
  <si>
    <t>El indicador está expresado en términos del No. De estrategias implementadas; al respecto, el área presenta las acciones desarrolladas durante el mes de enero, aportando como medio de verificación dos piezas comunicativas divulgadas en los diferentes medios internos. Como la periodicidad es anual, no se presentan avances cuantitativos. Se da por validado OK</t>
  </si>
  <si>
    <t xml:space="preserve">La Oficina de Control Interno busca continuar la promoción de la cultura de autocontrol a través del desarrollo de  estrategías lúdicas las cuales se encuentran pregramadas para realizar durante la vigencia.                                                                                                                                                                                                                            </t>
  </si>
  <si>
    <t>El reporte cualitativo no expresa avances ni acciones desarrolladas durante el periodo evaluado. No obstante, dada la periodicidad, no aplica seguimiento para el periodo. Se da por validado OK</t>
  </si>
  <si>
    <t xml:space="preserve">En el mes de enero la Oficina de Control Interno inició la promoción de la cultura de autocontrol a través de campaña realizada mediante piezas de comunicación correspondientes a Campaña de Autocontrol, Banner y WallPaper efectuadas con el apoyo de la Oficina Asesora de Comunicaciones                                                                                                                                                                                                                                                               
Para continuar con la promoción de la cultura de autocontrol, la Oficina de Control Interno  tiene progrmadas estrategías lúdicas para realizar durante la vigencia.                                                                                                                                                                                                                            </t>
  </si>
  <si>
    <t>El reporte cualitativo no presenta avances ni acciones desarrolladas durante el periodo evaluado. No obstante, dada la periodicidad, no aplica seguimiento para el periodo. Se da por validado OK</t>
  </si>
  <si>
    <t xml:space="preserve">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y se tiene progrmado continuar con dicha promoción durante el segundo semestre.                                                                                                                                                                                                                                                               </t>
  </si>
  <si>
    <t>En el reporte cualitativo el área menciona los avances obtenidos durante lo corrido de la vigencia 2020. Teniendo en cuenta la periodicidad, la evaluación de la estrategia tendrá lugar hasta el mes de diciembre. Se da por validado OK</t>
  </si>
  <si>
    <t xml:space="preserve">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y se tiene programado continuar con dicha promoción durante el segundo semestre.                                                                                                                                                                                                                                                               </t>
  </si>
  <si>
    <t xml:space="preserve">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y se tiene programado continuar con dicha promoción durante el segundo semestre.     </t>
  </si>
  <si>
    <t>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y se coordinó continuar con esta estratégia durante el mes de septiembre.</t>
  </si>
  <si>
    <r>
      <rPr>
        <b/>
        <sz val="11"/>
        <color theme="1"/>
        <rFont val="Calibri"/>
        <family val="2"/>
        <scheme val="minor"/>
      </rPr>
      <t>Análisis OAPF (10/09/2020).</t>
    </r>
    <r>
      <rPr>
        <sz val="11"/>
        <color theme="1"/>
        <rFont val="Calibri"/>
        <family val="2"/>
        <scheme val="minor"/>
      </rPr>
      <t xml:space="preserve">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atiende los criterios y recomendaciones de la OAPF. d) Soportes: No aplican para el periodo. e) Notas adicionales:  Estos indicadores no tienen hitos asociados. Conclusión: Se procede a validar OK</t>
    </r>
  </si>
  <si>
    <t xml:space="preserve">En el mes de septiembre se dio continuidad a la campaña de autocontrol, mediante diferentes piezas de Comunicación Interna y juegos lúdico-virtuales para afianzar la información y los conocimientos adquiridos.   
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t>
  </si>
  <si>
    <t>Análisis OAPF (08/10/2020). Se procede a evaluar los criterios de calidad del PAI, con los siguientes resultados: a) Consistencia: Cumple, no reportan avance cuantitativo para el periodo en atención a la periodicidad del indicador; b)Completitud: El área reporta avances cualitativos de acciones encaminadas a lograr la meta del indicador; c) Calidad: El reporte atiende los criterios y recomendaciones de la OAPF. d) Soportes: No aplican para el periodo. e) Notas adicionales: Estos indicadores no tienen hitos asociados. Conclusión: Se procede a validar OK</t>
  </si>
  <si>
    <t xml:space="preserve">En el mes de octubre se dio continuidad a la campaña de autocontrol, mediante diferentes piezas de Comunicación Interna y juegos lúdico-virtuales para afianzar la información y los conocimientos adquiridos.   
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t>
  </si>
  <si>
    <t>Análisis OAPF (06/11/2020). Se procede a evaluar según los criterios de calidad del PAI, con los siguientes resultados: a) Consistencia: Cumple, según la periodicidad del indicador no reportan avance cuantitativo; b) Completitud: Cumple, el área reporta avances cualitativos sobre la gestión adelantada en la continuidad de la campaña de autocontrol.; c) Calidad: El reporte atiende los criterios y recomendaciones de la OAPF. d) Soportes: No aplican para el periodo. e) Notas adicionales: Este indicador no tiene hitos asociados. Conclusión: Se procede a validar “SI”</t>
  </si>
  <si>
    <t xml:space="preserve">En elmes de noviembre (27 de noviembre), la Oficina de Control Interno realizó una sesión de cierre de la estrategia  “Fomento Cultura Autocontrol y Divulgación Política de Control Interno” con el fin de evaluarla y anunciar los ganadores de los premios entre los participantes en la actividad lúdica realizada.
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t>
  </si>
  <si>
    <t>Análisis OAPF (07/12/2020). Se procede a evaluar según los criterios de calidad del PAI, con los siguientes resultados: a) Consistencia: Cumple, según la periodicidad del indicador no reportan avance cuantitativo; b) Completitud: Cumple, el área reporta avances cualitativos sobre el cierre de la estrategia del  “Fomento de la Cultura de Autocontrol y Divulgación Política de Control Interno” con el fin de evaluarla y anunciar los ganadores de los premios entre los participantes en la actividad lúdica realizada; c) Calidad: El reporte atiende los criterios y recomendaciones de la OAPF. d) Soportes: No cumple, se solicita reportar en Medios de verificación las evidencias de las acciones adelantadas en desarrollo de la estrategia e) Notas adicionales: Este indicador no tiene hitos asociados.
OCI (9/12/2020): La Oficina de Control Interno ha reportado en los medios de verificación las evidencias de las acciones adelantadas en el desarrollo de la estrategia de la Cultura de Autocontrol, se procedió a validar los soportes y realizar el cargue de evidencias nuevamente en los medios de veriicación.
OAPF (10/12/2020): En atención a lo expuesto por la OCI se verifica el reporte de soportes y se procede a validar con "SI".</t>
  </si>
  <si>
    <t xml:space="preserve">En el mes de diciembre, la Oficina de Control Interno realizó la consolidación e informe correspondiente a losresultados de la  estrategia  “Fomento Cultura Autocontrol y Divulgación Política de Control Interno”. 
La Oficina de Control Interno realizó la promoción de la cultura de autocontrol a través de campaña realizada mediante piezas de comunicación correspondientes a Campaña de Autocontrol, Banner, WallPaper y Concurso efectuadas con el apoyo de la Oficina Asesora de Comunicaciones.
</t>
  </si>
  <si>
    <t>Análisis OAPF (14/01/2021). Se procede a evaluar según los criterios de calidad del PAI, con los siguientes resultados: a) Consistencia: Cumple, según la periodicidad del indicador el área reporta avance cuantitativo; b) Completitud: Cumple, el área reporta avances cualitativos sobre el cierre de la estrategia del  “Fomento de la Cultura de Autocontrol y Divulgación Política de Control Interno” ; c) Calidad: El reporte atiende los criterios y recomendaciones de la OAPF. d) Soportes: Cumple, reportan evidencia en Medios de verificación; e) Notas adicionales: Este indicador no tiene hitos asociados.
OCI (9/12/2020): La Oficina de Control Interno ha reportado en los medios de verificación las evidencias de las acciones adelantadas en el desarrollo de la estrategia de la Cultura de Autocontrol, se procedió a validar los soportes y realizar el cargue de evidencias nuevamente en los medios de veriicación.
OAPF (10/12/2020): En atención a lo expuesto por la OCI se verifica el reporte de soportes y se procede a validar con "SI".</t>
  </si>
  <si>
    <t>Porcentaje de seguimiento a respuestas entes de control</t>
  </si>
  <si>
    <t>Mensual</t>
  </si>
  <si>
    <t>Numero de solicitudes a las que se realiza seguimiento/ Total de solicitudes recibidas</t>
  </si>
  <si>
    <t>Matriz de seguimiento a respuestas entes de control</t>
  </si>
  <si>
    <t xml:space="preserve">Durante el mes de enero se dio respuesta a un total de 72 solicitudes, evidenciando un cumplimiento del 100% en el seguimiento por parte de la OCI. 
La oportunidad de las respuestas por parte de las dependencias a Entes de Control fue del 100% en razón a que no se generaron respuestas extemporáneas. </t>
  </si>
  <si>
    <t>El indicador está expresado en el % de requerimientos a entes de control con seguimiento efectuado desde la OCI. En el reporte, el área indica que los 72 requerimientos fueron atendidos dentro de los términos, para lo cual se aporta como medio de verificación el reporte de seguimiento. Se da por validado OK</t>
  </si>
  <si>
    <t xml:space="preserve">Durante el mes de febrero se dio respuesta a un total de 148 solicitudes, evidenciando un cumplimiento del 100% en el seguimiento por parte de la OCI. 
La oportunidad de las respuestas por parte de las dependencias a Entes de Control fue del 100% en razón a que no se generaron respuestas extemporáneas. </t>
  </si>
  <si>
    <t>El área manifiesta que durante el periodo se dio respuesta oportuna, dentro de los términos a 148 requerimientos de entes de control; como evidencia se aporta el reporte del seguimiento de la OCI. Se da por validado OK</t>
  </si>
  <si>
    <t xml:space="preserve">Durante el mes de marzo se dio respuesta a un total de 225 solicitudes, evidenciando un cumplimiento del 100% en el seguimiento por parte de la OCI. 
La oportunidad de las respuestas por parte de las dependencias a Entes de Control fue del 99,56% en razón a que se genero una (1) respuesta extemporánea por parte de la Oficina de Control Interno. </t>
  </si>
  <si>
    <t>El área manifiesta que durante el periodo se dio respuesta oportuna, dentro de los términos a 225 requerimientos de entes de control; como evidencia se aporta el reporte del seguimiento de la OCI. Se da por validado OK</t>
  </si>
  <si>
    <t xml:space="preserve">Durante el mes de abril se dio respuesta a un total de 117 solicitudes, evidenciando un cumplimiento del 100% en el seguimiento por parte de la OCI. 
La oportunidad de las respuestas por parte de las dependencias a Entes de Control fue del 99,14% en razón a que se genero una (1) respuesta extemporánea por parte de la Subdirección de Acceso. </t>
  </si>
  <si>
    <t>El indicador está expresado en términos del % de respuestas oportunas remitidas a entes de control. El área indica que se dio una respuesta extemporanea, que conllevó a un cumplimiento del 99,1 % respecto a la meta programada para el periodo. Se aporta matriz de seguimietno y trazabilidad a requerimientos. Se Valida OK</t>
  </si>
  <si>
    <t xml:space="preserve">Durante el mes de mayo se dio respuesta a un total de 173 solicitudes, evidenciando un cumplimiento del 100% en el seguimiento por parte de la OCI. 
La oportunidad de las respuestas por parte de las dependencias a Entes de Control fue del 99,42% en razón a que se genero una (1) respuesta extemporánea, a la Procuraduría, por parte del Viceministerio de EPBM. </t>
  </si>
  <si>
    <t>El indicador está expresado en términos del % de respuestas oportunas remitidas a entes de control. El área indica que se dio respuesta oportuna a 173 solicitudes allegadas durante el mes con cumplimiento del 100% respecto a la meta programada para el periodo. Se aporta matriz de seguimietno y trazabilidad a requerimientos. Se Valida OK</t>
  </si>
  <si>
    <t>Durante el mes de junio se dio respuesta a un total de 189 solicitudes, evidenciando un cumplimiento del 100% en el seguimiento por parte de la OCI. 
La oportunidad de las respuestas por parte de las dependencias a Entes de Control fue del 100% en razón a que no se generaron respuestas extemporáneas.</t>
  </si>
  <si>
    <t>El indicador está expresado en términos del % de respuestas oportunas remitidas a entes de control. El área indica que se dio respuesta oportuna a 189 solicitudes allegadas durante el mes con cumplimiento del 100% respecto a la meta programada para el periodo. Se aporta matriz de seguimietno y trazabilidad a requerimientos. Se Valida OK</t>
  </si>
  <si>
    <t>Durante el mes de juLo se dio respuesta a un total de 257 solicitudes, evidenciando un cumplimiento del 100% en el seguimiento por parte de la OCI. 
La oportunidad de las respuestas por parte de las dependencias a Entes de Control fue del 99,61% en razón a que se genero una (1)  respuesta extemporánea.</t>
  </si>
  <si>
    <r>
      <rPr>
        <b/>
        <sz val="11"/>
        <color theme="1"/>
        <rFont val="Calibri"/>
        <family val="2"/>
        <scheme val="minor"/>
      </rPr>
      <t>Análisis OAPF (11/08/2020).</t>
    </r>
    <r>
      <rPr>
        <sz val="11"/>
        <color theme="1"/>
        <rFont val="Calibri"/>
        <family val="2"/>
        <scheme val="minor"/>
      </rPr>
      <t xml:space="preserve"> Se procede a evaluar los criterios de calidad del PAI, con los siguientes resultados: a) Completitud: El área reporta avances cualitativos y cuantitativos para el periodo; b) Consistencia: El reporte guarda consistencia frente al indicador y su fórmula de medición; c) Calidad: El reporte atiende los criterios y recomendaciones de la OAPF. d) Soportes: Se remite soporte que permite validar su cumplimiento. e) Notas adicionales:  Estos indicadores no tienen hitos asociados. Conclusión: Se procede a validar OK</t>
    </r>
  </si>
  <si>
    <t>Durante el mes de agosto se dio respuesta a un total de 232 solicitudes, evidenciando un cumplimiento del 100% en el seguimiento por parte de la OCI. 
La oportunidad de las respuestas por parte de las dependencias a Entes de Control fue del 100% en razón a que no se generaron respuestas extemporáneas.</t>
  </si>
  <si>
    <r>
      <rPr>
        <b/>
        <sz val="11"/>
        <color theme="1"/>
        <rFont val="Calibri"/>
        <family val="2"/>
        <scheme val="minor"/>
      </rPr>
      <t>Análisis OAPF (10/09/2020).</t>
    </r>
    <r>
      <rPr>
        <sz val="11"/>
        <color theme="1"/>
        <rFont val="Calibri"/>
        <family val="2"/>
        <scheme val="minor"/>
      </rPr>
      <t xml:space="preserve"> Se procede a evaluar los criterios de calidad del PAI, con los siguientes resultados: a) Completitud: El área reporta avances cualitativos y cuantitativos para el periodo; b) Consistencia: El reporte guarda consistencia frente al indicador y su fórmula de medición; c) Calidad: El reporte atiende los criterios y recomendaciones de la OAPF. d) Soportes: Se remite soporte que permite validar su cumplimiento. e) Notas adicionales:  Estos indicadores no tienen hitos asociados. Conclusión: Se procede a validar OK</t>
    </r>
  </si>
  <si>
    <t>Durante el mes de septiembre se dio respuesta a un total de 288 solicitudes, evidenciando un cumplimiento del 100% en el seguimiento por parte de la OCI. 
La oportunidad de las respuestas por parte de las dependencias a Entes de Control fue del 100% en razón a que no se generaron respuestas extemporáneas.</t>
  </si>
  <si>
    <t>Análisis OAPF (08/10/2020). Se procede a evaluar los criterios de calidad del PAI, con los siguientes resultados: a) Consistencia: Cumple, reportan avance cuantitativo para el periodo en atención a la periodicidad mensual del indicador;  b)Completitud: El área reporta avances cualitativos; c) Calidad: El reporte atiende los criterios y recomendaciones de la OAPF. d) Soportes: Reportan evidencia en carpeta medios de verificación.  e) Notas adicionales: Estos indicadores no tienen hitos asociados. Conclusión: Se procede a validar OK</t>
  </si>
  <si>
    <t>Durante el mes de octubre se dio respuesta a un total de 217 solicitudes, evidenciando un cumplimiento del 100% en el seguimiento por parte de la OCI. 
La oportunidad de las respuestas por parte de las dependencias a Entes de Control fue del 100% en razón a que no se generaron respuestas extemporáneas.</t>
  </si>
  <si>
    <t xml:space="preserve">Análisis OAPF (06/11/2020). Se procede a evaluar según los criterios de calidad del PAI, con los siguientes resultados: a) Consistencia: No cumple, no reportan avance cuantitativo y según la periodicidad mensual del indicador se debe reportar el avance correspondiente a octubre. b) Completitud: Cumple, el área reporta avances cualitativos sobre la gestión adelantada; c) Calidad: El reporte atiende los criterios y recomendaciones de la OAPF. d) Soportes: En medios de verificación reporta archivo de seguimiento por entes de control. Se recomienda complementarlo con un resumen de las respuestas dadas en el periodo al total de solicitudes. e) Notas adicionales: Este indicador no tiene hitos asociados. Conclusión: Se procede a validar “NO”. El área puede subsanar lo pertinente en los término establecidos en la Guía Seguimiento PAI PL-GU-03_V4
OCI (6/11/2020) Se procede a realizar ajuste en el % de avance correspondiente al mes de octubre.
OAPF (06/11/2020) Teniendo en cuenta que el área registro el avance para octubre, se procede a validar con SI </t>
  </si>
  <si>
    <t>Durante el mes de noviembre se dio respuesta a un total de 283 solicitudes, evidenciando un cumplimiento del 100% en el seguimiento por parte de la OCI. 
La oportunidad de las respuestas por parte de las dependencias a Entes de Control fue del 100% en razón a que no se generaron respuestas extemporáneas.</t>
  </si>
  <si>
    <t xml:space="preserve">Análisis OAPF (07/12/2020). Se procede a evaluar según los criterios de calidad del PAI, con los siguientes resultados: a) Consistencia: Cumple, se reporta avance cuantitativo y según la periodicidad mensual del indicador. b) Completitud: Cumple, el área reporta avances cualitativos sobre la gestión adelantada; c) Calidad: El reporte atiende los criterios y recomendaciones de la OAPF. d) Soportes: En medios de verificación reporta archivo de seguimiento a repuestas a entes de control. e) Notas adicionales: Este indicador no tiene hitos asociados. Conclusión: Se procede a validar “SI”. </t>
  </si>
  <si>
    <t>Durante el mes de diciembre se dio respuesta a un total de 318 solicitudes, evidenciando un cumplimiento del 100% en el seguimiento por parte de la OCI. 
La oportunidad de las respuestas por parte de las dependencias a Entes de Control fue del 100% en razón a que no se generaron respuestas extemporáneas.</t>
  </si>
  <si>
    <t xml:space="preserve">Análisis OAPF (14/01/2021). Se procede a evaluar según los criterios de calidad del PAI, con los siguientes resultados: a) Consistencia: Cumple, reportan avance cuantitativo según la periodicidad mensual del indicador. b) Completitud: Cumple, el área reporta avances cualitativos sobre la gestión en seguimiento a respuestas a entes de control. c) Calidad: El reporte atiende los criterios y recomendaciones de la OAPF. d) Soportes: reportan evidencia en Medios de verificación. e) Notas adicionales: Este indicador no tiene hitos asociados. Conclusión: Se procede a validar “SI”. </t>
  </si>
  <si>
    <t>Porcentaje de seguimiento a las acciones de mejora</t>
  </si>
  <si>
    <t>Trimestral</t>
  </si>
  <si>
    <t>Nùmero de seguimientos a las acciones de mejora realizados / Seguimientos a las acciones de mejora programados.</t>
  </si>
  <si>
    <t>Publicación Página web</t>
  </si>
  <si>
    <t xml:space="preserve">Durante el mes de enero se inició el seguimiento a las acciones de mejora, se realizó el reporte de las acciones correspondietnes a la CGR y el resultado definitivo será reportado al culminar la revisión de las evidencias.                                                                                                                                                                                                                                           </t>
  </si>
  <si>
    <t>El indicador está expresado en el % de avance trimestral de los seguimientos a planes de mejora efectuados en la vigencia; durante el periodo evaluado, el área presenta las acciones de seguimietno desarrolladas. Teniendo en cuenta la periodicidad, no se reporta avance cuantitativo hasta el mes de marzo. Se da por validado OK</t>
  </si>
  <si>
    <t xml:space="preserve">Durante el mes de febrero se realizó y culminó el seguimiento con corte a 30 de diciembre.                                                                                                                                                                                                                                                                                                                                                                                                                                                  </t>
  </si>
  <si>
    <t>El área indica que aún se encuentra en proceso de revisión y consolidación el seguimiento de planes de mejora del último corte de diciembre. Teniendo en cuenta la periodicidad, no se reporta avance cuantitativo hasta el mes de marzo. Se da por validado OK</t>
  </si>
  <si>
    <t xml:space="preserve">En el mes de febrero se culminó el seguimiento con corte a 30 de diciembre y se realizó la correspondiente consolidación en el mes de marzo.                                                                                                                                                                                                                </t>
  </si>
  <si>
    <t>El área indica que se dio finalización al proceso de seguimietno a planes de mejoramiento y como soporte evidencian con la matriz de seguimiento. Se da por validado OK</t>
  </si>
  <si>
    <t xml:space="preserve">En el mes de abril se dió inicio al seguimiento con corte a 31 de marzo, se realizará la correspondiente consolidación en el mes de mayo.                                                                                                                                                                                                                </t>
  </si>
  <si>
    <t>El área indica que durante el periodo se avanzó en el seguimiento a planes de mejora con corte 31 de marzo; no obstante, dada la periodicidad del indicador, no se evalúa el avance cuantitativo. Se da por validado OK</t>
  </si>
  <si>
    <t xml:space="preserve">En el mes de mayo se realizó el seguimiento a las acciones de mejora con corte a 31 de marzo.
El seguimiento consolidado se publicará en el mes de junio, ya que se realizaron actualizaciones al aplicativo SIG y generó demoras en las revisiones.                                                                                                                                                                                                                </t>
  </si>
  <si>
    <t xml:space="preserve">En el mes de junio se realizó la correspondiente consolidación de las acciones de mejora con corte a 31 de marzo. y fue remitido para su publicación en la página del Ministerio.
                                                                                                                                                                                                                </t>
  </si>
  <si>
    <t>Se presentan avances cuantitativos y cualitativos y se aporta como soporte matriz de seguimiento a acciones de mejora al corte de marzo (rezago trimestral)</t>
  </si>
  <si>
    <t>En el mes de julio se dío inicio al seguimiento de las acciones de mejora que se encuentran en estado "abierto" corte a 30 de junio.
Los seguimientos realizadosen en los meses de enero (corte 31 de diciembre ) y abril (corte 30 de marzo) se encuentran publicados en la página web del Ministerio, en el link de Tansparencia.                                                                                                             .</t>
  </si>
  <si>
    <t>En el mes de agosto se culmino el seguimiento a las acciones de mejora que se encuentraban en estado "abierto" con corte a 30 de junio.
Los seguimientos realizadosen en los meses de enero (corte 31 de diciembre ) y abril (corte 30 de marzo) se encuentran publicados en la página web del Ministerio, en el link de Tansparencia.                                                                                                             .</t>
  </si>
  <si>
    <t xml:space="preserve">Durante el mes de septiembre se realizaron modificaciones a las acciones de mejora según solicitudes efectuadas por algunas dependencias, con el fin de mantener actulizado el aplicativo SIG..
En el mes de agosto se culminó el seguimiento a las acciones de mejora que se encuentraban en estado "abierto" con corte a 30 de junio.
Los seguimientos realizados en se encuentran publicados en la página web del Ministerio, en el link de Tansparencia.
Durante el mes de octubre se dará inicio al seguimiento de las acciones de mejora correspondiente al tercer trimestre de 2020                                                                                                           </t>
  </si>
  <si>
    <t xml:space="preserve">Análisis OAPF (08/10/2020). Se procede a evaluar los criterios de calidad del PAI, con los siguientes resultados: a) Consistencia: No cumple. Reportan avance cuantitativo para el periodo en atención a la periodicidad trimestral del indicador y no se reporta medio de verificación. Se sugiere revisar el valor registrado en avance para septiembre ya que es mayor a la meta, en caso de ser mayor explicarlo en la celda de avance cuantitativo;  b)Completitud: El área reporta avances cualitativos; c) Calidad: El reporte atiende los criterios y recomendaciones de la OAPF. d) Soportes: No cumple. No reportan evidencia en carpeta medios de verificación.  e) Notas adicionales: Estos indicadores no tienen hitos asociados. Concluisión: No se valida.
09/10/2020 Respuesta OCI: 
Se reportó soporte del avance en la carpeta correspondiente al medio de verificación y  se ajustó el avance cuanitativo del trimestre, se registró un valor de 25.
13/10/2020 OAPF: Teniendo en cuenta que desde la OCI hicieron los ajustes y reportes correspondientes, se valida con SI el seguimiento al indicador.
</t>
  </si>
  <si>
    <t>En el mes de octubre se dío inicio al seguimiento de las acciones de mejora que se encuentran en estado "abierto" corte a 30 de septiembre.
Los seguimientos realizados en los meses de enero (corte 31 de diciembre ), abril (corte 30 de marzo) y julio (corte 30 de junio) se encuentran publicados en la página web del Ministerio, en el link de Tansparencia.                                                                                                             .</t>
  </si>
  <si>
    <t>En el mes de noviembre se realiza  seguimiento de las acciones de mejora que se encuentran en estado "abierto" corte a 30 de septiembre  para realizar la consolidación y publicación correspondiente en el mes de diciembre.
Los seguimientos realizados en los meses de enero (corte 31 de diciembre ), abril (corte 30 de marzo) y julio (corte 30 de junio) se encuentran publicados en la página web del Ministerio, en el link de Tansparencia.                                                                                                             .</t>
  </si>
  <si>
    <t>Análisis OAPF (07/12/2020). Se procede a evaluar según los criterios de calidad del PAI, con los siguientes resultados: a) Consistencia: Cumple, según la periodicidad del indicador no reportan avance cuantitativo; b) Completitud: Cumple, el área reporta avances cualitativos sobre la gestión de seguimiento a las acciones de mejora que se encuentran en estado "abierto" corte a 30 de septiembre  para realizar la consolidación y publicación correspondiente en el mes de diciembre; c) Calidad: El reporte atiende los criterios y recomendaciones de la OAPF. d) Soportes: No aplican para el periodo. e) Notas adicionales: Este indicador no tiene hitos asociados. Conclusión: Se procede a validar “SI”</t>
  </si>
  <si>
    <t>En el mes de diciembre se realiza consolidación  y envío para la publicación correspondiente, en el link de transparencia, de las acciones de mejora que se encontraban en  estado "abierto" corte a 30 de septiembre.
Los seguimientos realizados en los meses de enero (corte 31 de diciembre ), abril (corte 30 de marzo) y julio (corte 30 de junio) se encuentran publicados en la página web del Ministerio, en el link de Tansparencia.                                                                                                             .</t>
  </si>
  <si>
    <t>Análisis OAPF (14/01/2021). Se procede a evaluar según los criterios de calidad del PAI, con los siguientes resultados: a) Consistencia: Cumple, reportan avance cuantitativo según la periodicidad del indicador; b) Completitud: Cumple, el área reporta avances cualitativos sobre la consolidación de las acciones en estado "abierto" a 30 de septiembre  y envío para la publicación en el link de transparencia; c) Calidad: El reporte atiende los criterios y recomendaciones de la OAPF. d) Soportes: se reportan en Medios de verificación. e) Notas adicionales: Este indicador no tiene hitos asociados.</t>
  </si>
  <si>
    <t>Porcentaje de auditorías realizadas</t>
  </si>
  <si>
    <t>Auditorías realizadas / auditorías programadas</t>
  </si>
  <si>
    <t>Informes de auditorías</t>
  </si>
  <si>
    <t xml:space="preserve">Durante el primer trimestre de cada vigencia no se realizan auditorías debido a que la Ofina de Control Interno debe realizar una priorización de las mismas. 
En la priorización se incluyen algunos criterios que son revisados el primer trimestre (seguimiento plan de mejoramiento, evaluación anual por dependencias, </t>
  </si>
  <si>
    <t>El indicador está expresado en términos del % de avance semestral en la implementación del programa de auditorías. Al respecto, el área informa que no se ha dado inicio a este proceso en la vigencia y que previamente debe realizarse un ejercicio de priorización. El indicador tiene periodicidad de seguimiento semestral y por tanto no se reportará avance cuantitativo hasta el reporte de junio. Se da por validado OK</t>
  </si>
  <si>
    <t xml:space="preserve">Durante el primer trimestre de cada vigencia no se realizan auditorías debido a que la Ofina de Control Interno debe realizar una priorización de las mismas. 
En la priorización se incluyen algunos criterios que son revisados el primer trimestre (seguimiento plan de mejoramiento, evaluación anual por dependencias). 
En el mes defebrero se realizó apertura y se dio inició a la ejecución de la Auditoría Especial de Derechos de Autor de Software. </t>
  </si>
  <si>
    <t>El área manifiesta que durante el periodo se continuó con el proceso de priorización de auditorías para estrablecer el programa de auditorías. Teniendo en cuenta que la periodicidad de seguimiento es semestral y por tanto no se reportará avance cuantitativo hasta el reporte de junio, se da por validado OK</t>
  </si>
  <si>
    <t xml:space="preserve">Durante el mes de marzo se dió inicio a la priorización correspondente al programa anual de auditorías, el cual será presentado posteriomente en el Comité para su aprobación.
                                                                                                                                                                                       </t>
  </si>
  <si>
    <t>Al igual que en el reporte anterior, el área manifiesta que durante el periodo se avanzó con el proceso de priorización de auditorías para establecer el programa de auditorías a presentarse en Comité. El área solicitó mediante correo del 22/04 el ajuste a la periodicidad semestral teniendo en cuenta que el ejercicio de auditoría se realiza en el segundo semestre; y por tanto no se reportará avance cuantitativo hasta el reporte de junio, se da por validado OK</t>
  </si>
  <si>
    <t>Este indicador está expresado en términos del % de implementación del programa de auditorías. El área continúa reportando que avanza en la priorización del programa, pero no se presentan avances sobre ese reporte en los últimos meses. No obstante, dada la periodicidad del indicador, la evaluación cuantitativa se realizará hasta el mes de junio.Se valida OK</t>
  </si>
  <si>
    <t xml:space="preserve">Durante el mes de mayo se culminó la priorización correspondente al programa anual de auditorías y será presentado en el mes de junio durante la sesión del Comité Institucional de Coordinación de Control Interno para su aprobación.
                                                                                                                                                                                       </t>
  </si>
  <si>
    <t>Este indicador está expresado en términos del % de implementación del programa de auditorías. El área indica que ya se cuenta con el programa de auditorías priorizado el cual se presenta ante Comite de Control Interno para aprobación. No obstante, dada la periodicidad del indicador, la evaluación cuantitativa se realizará hasta el mes de junio.Se valida OK</t>
  </si>
  <si>
    <t xml:space="preserve">En el mes de junio se presento el Programa Anual de Auditoría Interna para la vigencia 2020 durante la sesión del Comité Institucional de Coordinación de Control Interno para su aprobación.
Además se dío inicio al ciclo de auditorías a los Modelos referenciales
                                                                                                                                                                                       </t>
  </si>
  <si>
    <t>Se presentan avances cuantitativos y cualitativos y se aporta como soporte evidencias del plan de auditoría 2020</t>
  </si>
  <si>
    <t xml:space="preserve">En el mes de junio se aprobó el Programa Anual de Auditoría Interna para la vigencia 2020 durante la sesión del Comité Institucional de Coordinación de Control Interno.
En el mes de julio se culminó la ejecución de las auditorías a los modelos referenciales, el cierre de las mismas esta programado para ser realizado en el mes de agosto.
También se dió inicio al ciclo de auditorías de gestión realizadas por la Oficina de Control Interno.
</t>
  </si>
  <si>
    <t xml:space="preserve">En el mes de junio se aprobó el Programa Anual de Auditoría Interna para la vigencia 2020 durante la sesión del Comité Institucional de Coordinación de Control Interno.
En el mes de julio se culminó la ejecución de las auditorías a los modelos referenciales, el cierre de las mismas se realizó en el mes de agosto.
También se culminóla auditoría de Gestión al Proceso de Planeación.
</t>
  </si>
  <si>
    <t>Durante el mes de septiembre adelantó la ejecución de las auditorías de gestión a los procesos  que son: Evaluación de Política, Implementación de Política, Diseño de Política e Instrumentos, Evaluación y Asuntos Disciplinarios (Asuntos Disciplinarios), Gestión de Comunicaciones, Servicio al Ciudadano, Gestión Documental, Gestión del Conocimiento e Innovación, Gestión Financiera, Gestión de Servicios TIC y la Auditoría especial de Crédito Externo y Donaciones.
Para el mes de septiembre se encuentra culminada la ejecución de las auditorías a los modelos referenciales, el cierre de las mismas se realizó en el mes de agosto.
También se encuentran culminadas las auditorías de Gestión a los Procesos de Planeación, Gestión de Procesos y Mejora y las auditoria especial de Derechos de Autor de Software (DNDA).</t>
  </si>
  <si>
    <t>Análisis OAPF (08/10/2020). Se procede a evaluar los criterios de calidad del PAI, con los siguientes resultados: a) Consistencia: Cumple. No reportan avance cuantitativo para el periodo en atención a la periodicidad del indicador; b)Completitud: El área reporta avances cualitativos de acciones encaminadas a lograr la meta del indicador; c) Calidad: El reporte atiende los criterios y recomendaciones de la OAPF. d) Soportes: Reportan evidencia en carpeta "Medios de verificación" . e) Notas adicionales: Estos indicadores no tienen hitos asociados. Conclusión: Se procede a validar OK</t>
  </si>
  <si>
    <t xml:space="preserve">Durante el mes de octubre se adelantó la ejecución de las auditorías de gestión a los procesos: Evaluación de Política, Implementación de Política, Diseño de Política e Instrumentos, Evaluación y Asuntos Disciplinarios (Asuntos Disciplinarios), Gestión de Comunicaciones, Servicio al Ciudadano, Gestión Documental, Gestión del Conocimiento e Innovación, Gestión Financiera, Gestión de Servicios TIC y la auditoría especial de Crédito Externo y Donaciones  .
Para el mes de octubre se encuentra culminada la ejecución de las auditorías a los modelos referenciales, el cierre de las mismas se realizó en el mes de agosto.
También se encuentran culminadas las auditorías de Gestión a los Procesos de Planeación, Gestión de Procesos y Mejora, la auditoria especial de Derechos de Autor de Software (DNDA). </t>
  </si>
  <si>
    <t>Análisis OAPF (06/11/2020). Se procede a evaluar según los criterios de calidad del PAI, con los siguientes resultados: a) Consistencia: Cumple, según la periodicidad del indicador no reportan avance cuantitativo; b) Completitud: Cumple, en avance cualitativo reporta la gestión adelantada en materia de auditorías; c) Calidad: El reporte atiende los criterios y recomendaciones de la OAPF. d) Soportes: No aplican para el periodo. e) Notas adicionales: Este indicador no tiene hitos asociados. Conclusión: Se procede a validar “SI”</t>
  </si>
  <si>
    <t xml:space="preserve">Durante el mes de noviembre se adelantó la ejecución de las auditorías de gestión a los procesos: Evaluación y Asuntos Disciplinarios (Asuntos Disciplinarios), Gestión de Servicios TIC, Gestión Administrativa, Gestión de Alianzas y la auditoría especial de Política de Participación Ciudadana- Control Social.
Para el mes de noviembre se encuentra culminada la ejecución de las auditorías a los modelos referenciales, el cierre de las mismas se realizó en el mes de agosto.
También se encuentran culminadas las auditorías de Gestión a los Procesos de Planeación, Gestión de Procesos y Mejora, Gestión financiera, Diseño de Política e Instrumentos,   Gestión del Conocimiento e Innovación,  Gestión Documental, Servicio al Ciudadano,  Implementación de Política y las auditorias especiales de Derechos de Autor de Software (DNDA) y Crédito Externo y Donaciones. </t>
  </si>
  <si>
    <t>Análisis OAPF (07/12/2020). Se procede a evaluar según los criterios de calidad del PAI, con los siguientes resultados: a) Consistencia: Cumple, según la periodicidad del indicador no reportan avance cuantitativo; b) Completitud: Cumple, en avance cualitativo reporta la gestión adelantada en materia de auditorías de gestión a los procesos; c) Calidad: El reporte atiende los criterios y recomendaciones de la OAPF. d) Soportes: No aplican para el periodo. e) Notas adicionales: Este indicador no tiene hitos asociados. Conclusión: Se procede a validar “SI”</t>
  </si>
  <si>
    <t xml:space="preserve">Durante el mes de diciembre se culminó la ejecución de las auditorías de gestión a los procesos: Evaluación y Asuntos Disciplinarios (Asuntos Disciplinarios), Gestión de Servicios TIC, Gestión Administrativa, Gestión de Alianzas y la auditoría especial de Política de Participación Ciudadana- Control Social.
También se encuentran culminadas las auditorías a los modelos referenciales, el cierre de las mismas se realizó en el mes de agosto y las auditorías de Gestión a los Procesos de Planeación, Gestión de Procesos y Mejora, Gestión financiera, Diseño de Política e Instrumentos,   Gestión del Conocimiento e Innovación,  Gestión Documental, Servicio al Ciudadano,  Implementación de Política y las auditorias especiales de Derechos de Autor de Software (DNDA) y Crédito Externo y Donaciones. </t>
  </si>
  <si>
    <t>Análisis OAPF (14/01/2021). Se procede a evaluar según los criterios de calidad del PAI, con los siguientes resultados: a) Consistencia: Cumple, reportan avance cuantitativo frente a la meta programada; b) Completitud: Cumple, en avance cualitativo reporta la gestión adelantada en materia de auditorías; c) Calidad: El reporte atiende los criterios y recomendaciones de la OAPF. d) Soportes: aparecen reportados en Medios de verificación. e) Notas adicionales: Este indicador no tiene hitos asociados.</t>
  </si>
  <si>
    <t>SG</t>
  </si>
  <si>
    <t xml:space="preserve">Información y Comunicación </t>
  </si>
  <si>
    <t>Aumentar los niveles de satisfacción del cliente y de los grupos de valor</t>
  </si>
  <si>
    <t>Oficina Asesora de Comunicaciones</t>
  </si>
  <si>
    <t>029</t>
  </si>
  <si>
    <t>Número de visitas de la Página Web del MEN</t>
  </si>
  <si>
    <t xml:space="preserve">Gestión </t>
  </si>
  <si>
    <t>Sumatoria de visitas a la página a web del MEN</t>
  </si>
  <si>
    <t>Informe de Google Analytic</t>
  </si>
  <si>
    <t>En el mes de enero de 2020,  2.501.474 personas ingresaron a la información y servicios disponibles en la página web del Ministerio de Educación Nacional, https://www.mineducacion.gov.co/portal/ lo que permitió que estos colombianos conocieran de primera mano la gestión institucional a través de información útil, confiable, clara y oportuna. 
El especial “Jornada Escolar 2020 – Contamos Contigo”, fue uno de los sitios que más llamó la atención de los usuarios de la página web con cerca de cinco mil visitas.
En este sitio los padres de familia y los grupos de interés encontraron información sobre el calendario escolar, proceso de matrícula, puntos de atención e información de interés general entre otros.</t>
  </si>
  <si>
    <t>Atiende recomendaciones a reportes cualitativos. El avance cuantitativo superó la meta del mes y es consistente con el cualitativo, el medio de verificación y lo reportado en el seguimiento al proyecto en SPI. El medio de verificación es claro, solo se recomienda ajustar el nombre, cambiar ID por MV, según las orientaciones para seguimiento PAI.</t>
  </si>
  <si>
    <t xml:space="preserve">En el mes de febrero del presente año, 2.536.342 personas accedieron a la información y servicios disponibles en la página web del Ministerio de Educación Nacional, https://www.mineducacion.gov.co/portal/ 
A través de este sitio web los ciudadanos encuentran información sobre los avances de la gestión institucional de manera oportuna, ágil y transparente.
En lo que va corrido del año la página de Mineducación ha recibido más de cinco millones de visitas.
</t>
  </si>
  <si>
    <t>Atiende recomendaciones a reportes cualitativos. El avance cuantitativo superó la meta del mes y es consistente con el cualitativo, el medio de verificación (MV) pero no con lo reportado en el seguimiento al proyecto en SPI (2.536.346); se sugiere tenerlo en cuenta para futuros reportes.  El medio de verificación es claro y sólo se recomienda lo mismo del MV de enero.</t>
  </si>
  <si>
    <t xml:space="preserve">Durante este período, se registraron 2.868.087 visitas a la página web del Ministerio de Educación Nacional, https://www.mineducacion.gov.co/portal/ 
A través de este sitio web los ciudadanos tuvieron acceso a la información sobre los avances de la gestión institucional de manera oportuna, ágil y transparente.
En lo que va corrido del año la página de Mineducación ha recibido cerca de ocho millones de visitas. En este mes se incrementó debido a la llegada del COVID-19 al País, ya que nuestros medios digitales son una alternativa para que el ciudadano conozca de primera mano las medidas adoptadas para el sector educativo en esta contingencia. </t>
  </si>
  <si>
    <t>Atiende recomendaciones a reportes cualitativos. El avance cuantitativo superó la meta del mes y es consistente con el cualitativo, el medio de verificación (MV) pero no con lo reportado en el seguimiento al proyecto en SPI (2.868.081); se sugiere tenerlo en cuenta para futuros reportes.  En el avance cualitativo se explica cómo influyó la emergencia sanitaria en el avance del mes. El medio de verificación es claro y sólo se recomienda lo mismo del MV de enero y febrero.</t>
  </si>
  <si>
    <t>En el mes de abril, se registraron 2.871.044 visitas a la página web del Ministerio de Educación Nacional, https://www.mineducacion.gov.co/portal/. 
En este mes nuevamente se incrementó el número de visitas a la página web, debido a la pandemia del COVID 19 en nuestro País, ya que nuestros medios digitales son una alternativa para que el ciudadano conozca de primera mano las medidas adoptadas para el sector educativo en esta contingencia. 
Cabe anotar, que el sitio web de Mineducación ha permitido una mejor comunicación e interacción con la ciudadanía por sus contenidos claros, oportunos y la fácil navegación que garantiza el acceso a sus contenidos a un mayor número de usuarios.</t>
  </si>
  <si>
    <t>Atiende recomendaciones a reportes cualitativos. El avance cuantitativo es consistente con el cualitativo, el medio de verificación (MV) y lo reportado en el seguimiento al proyecto en SPI. El medio de verificación es claro.
A diferencia del mes pasado, en el avance cualitativo no se explicó cómo influyó la emergencia sanitaria en el avance del mes superando la meta programada en más de 1 millón de visitas. Se sugiere agregar explicación y revisar si el indicador requiere reprogramación de metas ya que desde enero viene superando las metas programadas. Se atendió sugerencia, se agregó explicación de impacto de la Emergencia sobre el avance.</t>
  </si>
  <si>
    <t xml:space="preserve">Debido a la emergencia sanitaria generada por el COVID-19, la página web del MEN ha tenido un mayor número de visitas, porque la comunidad está más atenta a la información sobre el manejo de la pandemia en el sector educativo, por lo cual la Oficina Asesora de Comunicaciones solicitó en mayo el ajuste de este indicador.
Sin embargo, para el mes mayo, por primera vez la página web del Ministerio de Educación registró más de tres millones de visitas en un mes, es decir 3.216.182 visitas en https://www.mineducacion.gov.co/portal/ lo que quiere decir que, la ciudadanía sigue muy atenta a los contenidos divulgados, por su claridad, oportunidad y la fácil navegación que garantiza el acceso a sus contenidos a un mayor número de usuarios.
</t>
  </si>
  <si>
    <t>El 21 de mayo la dependencia solicitó ajuste de meta y reprogramación de metas de mayo a diciembre. La OAPF aprobó solicitud. 
Atendió recomendaciones a reportes cualitativos. El avance cuantitativo es consistente con el cualitativo, el medio de verificación (MV) y lo reportado en el seguimiento al proyecto en SPI. El medio de verificación es claro. En lo cualitativo se explicó cómo sigue influyendo la emergencia sanitaria en el avance del mes.</t>
  </si>
  <si>
    <t>Atendió recomendaciones a reportes cualitativos. El avance cuantitativo superó la meta programada y es consistente con el cualitativo, el medio de verificación (MV) y lo reportado en el seguimiento al proyecto en SPI. El medio de verificación es claro. En lo cualitativo se explicó cómo sigue influyendo la emergencia sanitaria en el avance del mes.</t>
  </si>
  <si>
    <t xml:space="preserve">Durante el mes de julio de 2020, la página web del Ministerio de Educación Nacional https://www.mineducacion.gov.co/portal/ registró 2.264.545 visitas.
Aunque disminuyó el número de visitas con relación a los meses anteriores, durante el mes de julio se logró impactar a más de dos millones de ciudadanos que buscan en la página web institucional información de interés y actualidad sobre el Ministerio de Educación Nacional.  
Por sus contenidos claros y oportunos y la fácil navegación del portal web se garantiza el acceso a sus contenidos a un mayor número de usuarios.
</t>
  </si>
  <si>
    <r>
      <t xml:space="preserve">05.08 OAPF
• </t>
    </r>
    <r>
      <rPr>
        <sz val="11"/>
        <color theme="1"/>
        <rFont val="Calibri"/>
        <family val="2"/>
        <scheme val="minor"/>
      </rPr>
      <t>Consistencia: avance cuantitativo consistente con el cualitativo y con lo reportado en SPI.
• Completitud: avance cualitativo evidencia claramente los resultados.
• Soportes: medio de verificación cumple.
•Calidad: cumple recomendaciones a reportes cualitativos.</t>
    </r>
  </si>
  <si>
    <t>En el mes de agosto se registraron 1.988.464 visitas a la página web del MEN, https://www.mineducacion.gov.co/portal/. Entre los micrositios más visitados se cuentan el home de la página web, sala de prensa, Directiva 06 de 2020, atención al ciudadano, covid-19 y convalidaciones. 
Durante este mes se logró impactar a cerca de dos millones de ciudadanos que encuentran en la página web institucional contenidos sobre la gestión del Ministerio de Educación.</t>
  </si>
  <si>
    <t>03.09 OAPF
• Consistencia: avance cuantitativo consistente con el cualitativo y con lo reportado en SPI.
• Completitud: avance cualitativo evidencia claramente los resultados.
• Soportes: medio de verificación cumple.
•Calidad: cumple recomendaciones a reportes cualitativos.
Nota: El indicador alcanzó el 87%, se sugiere revisar si requiere ajuste teniendo en cuenta que aún faltan 4 meses y aún se siguen divulgando contenidos relacionados con el manejo de la emergencia.</t>
  </si>
  <si>
    <t xml:space="preserve">El mes de septiembre cerró con 2.166.136 visitas a la página web https://www.mineducacion.gov.co/portal/. 
El sector educativo y la ciudadanía en general tuvo disponible en la página web información actualizada y oportuna sobre la gestión del Ministerio de Educación Nacional, que se visualiza a través de los comunicados de prensa y de los micrositios actualizados.
</t>
  </si>
  <si>
    <r>
      <rPr>
        <b/>
        <sz val="11"/>
        <color theme="1"/>
        <rFont val="Calibri"/>
        <family val="2"/>
        <scheme val="minor"/>
      </rPr>
      <t xml:space="preserve">05.10 OAPF
</t>
    </r>
    <r>
      <rPr>
        <sz val="11"/>
        <color theme="1"/>
        <rFont val="Calibri"/>
        <family val="2"/>
        <scheme val="minor"/>
      </rPr>
      <t xml:space="preserve">• Consistencia: avance cuantitativo consistente con el cualitativo y con lo reportado en SPI.
• Completitud: avance cualitativo evidencia claramente los resultados.
• Soportes: medio de verificación cumple.
•Calidad: cumple recomendaciones a reportes cualitativos.
</t>
    </r>
    <r>
      <rPr>
        <b/>
        <sz val="11"/>
        <color theme="1"/>
        <rFont val="Calibri"/>
        <family val="2"/>
        <scheme val="minor"/>
      </rPr>
      <t xml:space="preserve">Nota: </t>
    </r>
    <r>
      <rPr>
        <sz val="11"/>
        <color theme="1"/>
        <rFont val="Calibri"/>
        <family val="2"/>
        <scheme val="minor"/>
      </rPr>
      <t>El 30 de sept se aprueba modificación nuevo ajuste de meta y reprogramación (ver formato modificación).</t>
    </r>
  </si>
  <si>
    <t>Durante el mes de octubre se registraron 2.019.533 visitas a la página web https://www.mineducacion.gov.co/portal/. 
El sector educativo y la ciudadanía en general tuvo acceso a la gestión del Ministerio a través de información divulgada en la página web de manera útil, clara, oportuna y veraz tanto en el home de la página web como en sus diferentes micrositios.</t>
  </si>
  <si>
    <t>10.11 OAPF
• Consistencia: avance cuantitativo consistente con el cualitativo y con lo reportado en SPI. Ya alcanzó la meta 2020.
• Completitud: avance cualitativo evidencia claramente los resultados.
• Soportes: medio de verificación cumple.
•Calidad: cumple recomendaciones a reportes cualitativos.</t>
  </si>
  <si>
    <t>Durante el mes de noviembre se registraron 1.485.556 visitas a la página web https://www.mineducacion.gov.co/portal/. 
El sector educativo y la ciudadanía en general tuvo acceso a la gestión del Ministerio a través de información divulgada en la página web de manera útil, clara, oportuna y veraz tanto en el home de la página web como en sus diferentes micrositios.</t>
  </si>
  <si>
    <r>
      <rPr>
        <b/>
        <sz val="11"/>
        <color theme="1"/>
        <rFont val="Calibri"/>
        <family val="2"/>
        <scheme val="minor"/>
      </rPr>
      <t xml:space="preserve">03.12 OAPF
</t>
    </r>
    <r>
      <rPr>
        <sz val="11"/>
        <color theme="1"/>
        <rFont val="Calibri"/>
        <family val="2"/>
        <scheme val="minor"/>
      </rPr>
      <t>• Consistencia: avance cuantitativo consistente con el cualitativo y con lo reportado en SPI. Desde octubre alcanzó la meta 2020.
• Completitud: avance cualitativo evidencia los resultados.
• Soportes: medio de verificación cumple.
•Calidad: cumple recomendaciones a reportes cualitativos.</t>
    </r>
  </si>
  <si>
    <t xml:space="preserve">Durante el mes diciembre, el sitio web del Ministerio de Educación Nacional, https://www.mineducacion.gov.co/portal/ registró 1.206.240 visitas. A través de la página web institucional, la Oficina Asesora de Comunicaciones cierra el año brindando a la ciudadanía contenidos de manera dinámica, clara y oportuna. </t>
  </si>
  <si>
    <t xml:space="preserve">12.01.2021 OAPF
• Consistencia: durante el 2020 el avance cuantitativo fue consistente con el cualitativo y con lo reportado en SPI. Desde octubre alcanzó la meta 2020 terminando en 111%. Fue un indicador afectado positivamente por la emergencia sanitaria. Cumplió criterio. 
• Completitud: durante 2020 los avances cualitativos evidenciaron total de visitas. Cumplió criterio. 
• Soportes: durante 2020 el medio de verificación fue claro y fácil de validar. Cumplió criterio. 
•Calidad: durante 2020 cumplió recomendaciones a reportes cualitativos. Cumplió criterio. </t>
  </si>
  <si>
    <t>Número de cuentas alcanzadas a través de los contenidos divulgados en las redes sociales del  Ministerio</t>
  </si>
  <si>
    <t>Sumatoria de cuentas alcanzadas a través de los contenidos divulgados en las redes sociales del Ministerio
Nota: Alcance de facebook e instagram e impresiones de twitter</t>
  </si>
  <si>
    <t>Informe de Redes Sociales</t>
  </si>
  <si>
    <t>Enero de 2020, cerró con 6.479.000 de cuentas alcanzadas con las publicaciones del Ministerio de Educación Nacional en las redes sociales, esto nos ha permitido visibilizar aún más los programas, avances y resultados del MEN.
Cuentas alcanzadas: 
Facebook Mineducación 2.470.404
Twitter Mineducación 3.811.318
Instagram, Mineducación 197.278</t>
  </si>
  <si>
    <t>Atiende recomendaciones a reportes cualitativos. El avance cuantitativo superó la meta del mes y es consistente con el cualitativo, el medio de verificación y lo reportado en el seguimiento al proyecto en SPI. El avance cualitativo discrimina las cuentas según el alcance con el que se formuló el indicador. El medio de verificación es claro, valida los datos reportados en el avance cualitativo e incluye la ruta de origen de los datos por cada una de las redes y anota que se requiere clave para acceder, también adjuntan en formato excel la desagregación de datos por fechas. Solo se sugiere ajustar el término "medios sociales" por "redes sociales" y ajustar nombre MV como se observó en el indicador 427. Se atienden sugerencias.</t>
  </si>
  <si>
    <t>Febrero de 2020, cerró con 5.209.201 de cuentas alcanzadas con las publicaciones del Ministerio de Educación Nacional en las redes sociales, esto nos ha permitido visibilizar aún más los programas, avances y resultados del MEN.
Cuentas Alcanzadas :
Facebook Mineducación 1.924.086
Twitter Mineducación 3.120.659
Instagram, Mineducación 164.456</t>
  </si>
  <si>
    <t>Atiende recomendaciones a reportes cualitativos. El avance cuantitativo es consistente con el cualitativo, el medio de verificación y lo reportado en el seguimiento al proyecto en SPI. El avance cualitativo discrimina las cuentas según el alcance con el que se formuló el indicador. El medio de verificación es claro, valida los datos reportados en el avance cualitativo e incluye la ruta de origen de los datos por cada una de las redes y anota que se requiere clave para acceder, también adjuntan en formato excel la desagregación de datos por fechas. Solo se sugiere ajustar el término "medios sociales" por "redes sociales" y ajustar nombre MV como se observó en el indicador 427. Se atienden sugerencias.</t>
  </si>
  <si>
    <t xml:space="preserve">Durante el mes de marzo de 2020 se registraron 13.972.964 cuentas alcanzadas con las publicaciones del Ministerio de Educación Nacional en las redes sociales.
Debido a la llegada del coronavirus a Colombia, durante el mes de marzo creció exponencialmente el alcance de las publicaciones del Ministerio de Educación en redes sociales. Esto porque la ciudadanía estuvo más atenta a la información generada por el MEN en cuanto a nuevos comunicados, consejos, pronunciamientos y directrices para el manejo de la pandemia en el sector educativo, lo que ha generado que estos contenidos tengan actualmente un mayor impacto en el sector y la comunidad en general. 
Cuentas Alcanzadas:
Facebook Mineducación: 5.322.384
Twitter Mineducación: 8.074.143
Instagram, Mineducación: 576.437
</t>
  </si>
  <si>
    <t>Atiende recomendaciones a reportes cualitativos. El avance cuantitativo es consistente con el cualitativo, el medio de verificación y lo reportado en el seguimiento al proyecto en SPI. El avance cualitativo discrimina las cuentas según el alcance con el que se formuló el indicador. Al igual que en el indicador 427, la dependencia explica en el avance cualitativo por qué se superó sustancialmente la meta, en este tipo de indicadores la emergencia provocó un impacto positivo sobre la meta y se esperaría que esta tendencia continue hasta que se termine la emergencia sanitaria. El medio de verificación es claro, valida los datos reportados en el avance cualitativo e incluye la ruta de origen de los datos por cada una de las redes y anota que se requiere clave para acceder, también adjuntan en formato excel la desagregación de datos por fechas. Solo se sugiere ajustar el término "medios sociales" por "redes sociales" y ajustar nombre MV como se observó en el indicador 427. Se atienden sugerencias.</t>
  </si>
  <si>
    <t>Durante el mes de abril de 2020 se registraron 14.374.534 cuentas alcanzadas con las publicaciones del Ministerio de Educación Nacional en las redes sociales.
Debido a la Pandemia COVID 19 en Colombia, durante el mes de abril siguió el crecimiento del alcance de las publicaciones del Ministerio de Educación en redes sociales, porque la ciudadanía sigue muy atenta a la información generada por el MEN en cuanto a nuevos comunicados, consejos, pronunciamientos y directrices para el manejo de la pandemia en el sector educativo, lo que ha generado que estos contenidos tengan actualmente un mayor impacto en el sector y la comunidad en general.
Cuentas Alcanzadas:
Facebook Mineducación: 3.868.791
Twitter Mineducación: 9.721.205
Instagram, Mineducación: 784.538</t>
  </si>
  <si>
    <t>Atiende recomendaciones a reportes cualitativos. El avance cuantitativo es consistente con el cualitativo, el medio de verificación y lo reportado en el seguimiento al proyecto en SPI. El avance cualitativo discrimina las cuentas según el alcance con el que se formuló el indicador. El medio de verificación es claro, valida los datos reportados en el avance cualitativo e incluye la ruta de origen de los datos por cada una de las redes y anota que se requiere clave para acceder, también adjuntan en formato excel la desagregación de datos por fechas. El MV atendió sugerencia de encabezado y se nombró correctamente.
Se explica por qué se superó sustancialmente la meta, en este tipo de indicadores la emergencia provocó un impacto positivo sobre la meta y se esperaría que esta tendencia continue hasta que se termine la emergencia sanitaria. Revisar si requiere reprogramación de metas.</t>
  </si>
  <si>
    <t xml:space="preserve">Para el mes de mayo la OAC también solicitó el ajuste al indicador “número de cuentas alcanzadas a través de los contenidos divulgados en las redes sociales del Ministerio”, debido a la Pandemia COVID-19 en Colombia que produjo el aumento de la meta proyectada de este indicador.
Durante el mes de mayo de 2020 se registraron 13.457.665 de cuentas alcanzadas con las publicaciones del Ministerio de Educación Nacional en las redes sociales. Esto, porque la ciudadanía sigue muy atenta a la información generada por el MEN en cuanto a nuevos comunicados, consejos, pronunciamientos y directrices para el manejo de la pandemia en el sector educativo, lo que sigue generando que los contenidos tengan actualmente un mayor impacto en el sector educativo y la comunidad en general.
</t>
  </si>
  <si>
    <t>El 21 de mayo la dependencia solicitó ajuste de meta y reprogramación de metas de mayo a diciembre. La OAPF aprobó solicitud.
Atendió recomendaciones a reportes cualitativos. El avance cuantitativo es consistente con el cualitativo, el medio de verificación (MV) y lo reportado en el seguimiento al proyecto en SPI. El medio de verificación es claro e incluye la ruta de origen de los datos por cada una de las redes. En lo cualitativo se explicó cómo sigue influyendo la emergencia sanitaria en el avance del mes.</t>
  </si>
  <si>
    <t>Atendió recomendaciones a reportes cualitativos. El avance cuantitativo estuvo ligeramente por debajo de la meta reprogramada, éste es consistente con el cualitativo y lo reportado en el seguimiento al proyecto en SPI. En lo cualitativo se explicó cómo sigue influyendo la emergencia sanitaria en el avance del mes.
Se sugiere revisar en los medios de verificación en formato PDF y excel, los totales y las fechas de las cuentas alcanzadas en facebook y twitter. La dependencia realizó los ajustes sugeridos en los medios de verificación.</t>
  </si>
  <si>
    <t xml:space="preserve">Durante julio se registraron 11.187.617 de cuentas alcanzadas con las publicaciones del Ministerio de Educación Nacional en las redes sociales.
En los últimos meses se registró un crecimiento al alcance en las publicaciones a razón del interés de los ciudadanos de estar enterados sobre los pronunciamientos y directrices del Ministerio de Educación para el manejo de la Emergencia Sanitaria por el Covid – 19 en Colombia. En este mes se observó que nuestros contenidos continúan generando impacto en la ciudadanía por la inmediatez y oportunidad en los mensajes que se publican para dar a conocer a la opinión pública los avances de la cartera educativa. </t>
  </si>
  <si>
    <r>
      <t xml:space="preserve">05.08 OAPF
• </t>
    </r>
    <r>
      <rPr>
        <sz val="11"/>
        <color theme="1"/>
        <rFont val="Calibri"/>
        <family val="2"/>
        <scheme val="minor"/>
      </rPr>
      <t xml:space="preserve">Consistencia: avance cuantitativo consistente con el cualitativo y con lo reportado en SPI.
• Completitud: avance cualitativo evidencia los resultados y efectos de la emergencia.
• Soportes: medio de verificación en formato PDF y excel cumplen con criterio.
•Calidad: cumple recomendaciones a reportes cualitativos.
</t>
    </r>
    <r>
      <rPr>
        <b/>
        <sz val="11"/>
        <color theme="1"/>
        <rFont val="Calibri"/>
        <family val="2"/>
        <scheme val="minor"/>
      </rPr>
      <t xml:space="preserve">Nota: </t>
    </r>
    <r>
      <rPr>
        <sz val="11"/>
        <color theme="1"/>
        <rFont val="Calibri"/>
        <family val="2"/>
        <scheme val="minor"/>
      </rPr>
      <t>Al cabo del séptimo mes el indicador ya sobrepasa el 90% de la meta.</t>
    </r>
  </si>
  <si>
    <t>Durante el mes de agosto se registraron 7.251.588 de cuentas alcanzadas con las publicaciones del Ministerio de Educación Nacional en las redes sociales. En este mes se observa que nuestros contenidos continúan generando impacto en la ciudadanía por la inmediatez y oportunidad en los mensajes que se publican para dar a conocer a la opinión pública los avances de la cartera educativa. 
Uno de los temas que continúan con mayor consulta son los pronunciamientos y directrices del Ministerio de Educación para el manejo de la Emergencia Sanitaria por el Covid – 19 en el sector educativo y las transmisiones en vivo que se vienen realizando a través de las redes sociales institucionales.</t>
  </si>
  <si>
    <t>03.09 OAPF
• Consistencia: avance cuantitativo consistente con el cualitativo y con lo reportado en SPI.
• Completitud: avance cualitativo evidencia los resultados y efectos de la emergencia. Aunque el avance cuantitativo bajó con relación a los meses anteriores, continúa por encima de 6 millones de cuentas alcanzadas.
• Soportes: medio de verificación en formato PDF y excel cumplen con criterio.
•Calidad: cumple recomendaciones a reportes cualitativos.
Nota: El indicador alcanzó la meta, se sugiere revisar si requiere ajuste teniendo en cuenta que aún faltan 4 meses y se siguen divulgando contenidos relacionados con el manejo de la emergencia y las transmisiones en vivo.</t>
  </si>
  <si>
    <t>Durante el mes de septiembre se registraron  5.570.367 de cuentas alcanzadas con las publicaciones del Ministerio de Educación Nacional en las redes sociales, por la inmediatez y oportunidad en los mensajes que se publican para dar a conocer a la ciudadanía los avances de la cartera educativa. 
Entre los temas divulgados a través de las redes sociales del Ministerio se cuenta #SoyGeneraciónE, #ExperienciasEnFamilia, #AprenderDigital, #PrevenciónYAcción, #ForoEducativoNacional, #FomentoEducaciónMedia, #ConcursoNacionalDeEscritura, #SistemaMaestro, #CharlasConMaestros, #AlianzaFamiliaEscuela y #EscuelasNormalesSuperiores entre otros</t>
  </si>
  <si>
    <r>
      <rPr>
        <b/>
        <sz val="11"/>
        <color theme="1"/>
        <rFont val="Calibri"/>
        <family val="2"/>
        <scheme val="minor"/>
      </rPr>
      <t xml:space="preserve">05.10 OAPF
</t>
    </r>
    <r>
      <rPr>
        <sz val="11"/>
        <color theme="1"/>
        <rFont val="Calibri"/>
        <family val="2"/>
        <scheme val="minor"/>
      </rPr>
      <t xml:space="preserve">• Consistencia: avance cuantitativo consistente con el cualitativo y con lo reportado en SPI. Este mes terminó con la tendencia que traía por encima de 6 millones de cuentas alcanzadas.
• Completitud: avance cualitativo evidencia los resultados y principales temas divulgados. 
• Soportes: medio de verificación en formato PDF y excel cumplen con criterio.
•Calidad: cumple recomendaciones a reportes cualitativos.
</t>
    </r>
    <r>
      <rPr>
        <b/>
        <sz val="11"/>
        <color theme="1"/>
        <rFont val="Calibri"/>
        <family val="2"/>
        <scheme val="minor"/>
      </rPr>
      <t xml:space="preserve">Nota: </t>
    </r>
    <r>
      <rPr>
        <sz val="11"/>
        <color theme="1"/>
        <rFont val="Calibri"/>
        <family val="2"/>
        <scheme val="minor"/>
      </rPr>
      <t>El 30 de sept se aprueba modificación nuevo ajuste de meta y reprogramación (ver formato modificación).</t>
    </r>
  </si>
  <si>
    <t>En octubre se registraron 6.681.815 de cuentas alcanzadas con las publicaciones del Ministerio de Educación Nacional en las redes sociales, por la inmediatez y oportunidad en los mensajes que se publican para dar a conocer a la ciudadanía los avances de la cartera educativa. 
Entre los temas divulgados a través de las redes sociales del Ministerio se cuenta #TourSoyGeneraciónE, #ExperienciasEnFamilia, #AprenderDigital, #PrevenciónYAcción, #ForoEducativoNacional,  #CharlasConMaestros, #EnConfianzaConLasFamilias,  #CaminosDelMercosur, #PermanenciaEscolar,  #EscuelaDeLiderazgo #TodosSomosEscuela, #LaEducaciónNosConecta,  entre otros.</t>
  </si>
  <si>
    <t>10.11 OAPF
• Consistencia: avance cuantitativo consistente con el cualitativo y con lo reportado en SPI. Este mes el avance estuvo por debajo de meta, no obstante, el acumulado supera la meta 2020.
• Completitud: avance cualitativo evidencia los resultados y principales temas divulgados. 
• Soportes: medio de verificación en formato PDF y excel cumplen con criterio.
•Calidad: cumple recomendaciones a reportes cualitativos.</t>
  </si>
  <si>
    <t>En noviembre se registraron 5.999.985 de cuentas alcanzadas con las publicaciones del Ministerio de Educación Nacional en las redes sociales, por la inmediatez y oportunidad en los mensajes que se publican para dar a conocer a la ciudadanía los avances de la cartera educativa. 
Entre los temas divulgados a través de las redes sociales del Ministerio se cuenta entre otros: 
#GeneraciónDigitalSegura
#ObrasDeMejoramiento
#Colab
#CiberConscientes
#AlianzaFamiliaEscuela!
#AmazonasSeReactiva
#ProfeEnTuCasa
#EvaluarParaAvanzar
#EducaciónRindeCuentas
#ProyectaT
#TourSoyGeneraciónE
#ExperienciasEnFamilia
#AprenderDigital
 #PrevenciónYAcción 
 #CharlasConMaestros</t>
  </si>
  <si>
    <r>
      <rPr>
        <b/>
        <sz val="11"/>
        <color theme="1"/>
        <rFont val="Calibri"/>
        <family val="2"/>
        <scheme val="minor"/>
      </rPr>
      <t xml:space="preserve">03.12 OAPF
</t>
    </r>
    <r>
      <rPr>
        <sz val="11"/>
        <color theme="1"/>
        <rFont val="Calibri"/>
        <family val="2"/>
        <scheme val="minor"/>
      </rPr>
      <t>• Consistencia: avance cuantitativo consistente con cualitativo y reporte SPI. Este mes el avance estuvo por debajo de meta, no obstante, el acumulado superó desde octubre la meta 2020.
• Completitud: avance cualitativo evidencia los resultados y principales contenidos divulgados. 
• Soportes: medio de verificación en formato PDF y excel cumplen con criterio.
•Calidad: cumple recomendaciones a reportes cualitativos.</t>
    </r>
  </si>
  <si>
    <t>En el mes de diciembre se registraron 5.997.913 de cuentas alcanzadas con las publicaciones del Ministerio de Educación Nacional en las redes sociales, por la inmediatez y oportunidad en los mensajes que se publican para dar a conocer a la ciudadanía los avances de la cartera educativa. 
Entre los temas divulgados a través de las redes sociales del Ministerio se cuenta entre otros: 
#Alternancia-2021
#ObrasDeMejoramiento
#AlianzaFamiliaEscuela!
#ProfeEnTuCasa
#EvaluarParaAvanzar
#EducaciónRindeCuentas
#ProyectaT
# GeneraciónE  
#ExperienciasEnFamilia, 
#LaMejorRecetaParaEstaNavidad
#EmpiezaPorTusManos!
#AprenderDigital,
#PrevenciónYAcción, 
 #CharlasConMaestros
#CompromisoPorColombia</t>
  </si>
  <si>
    <t xml:space="preserve">12.01.2021 OAPF
• Consistencia: durante el 2020 el avance cuantitativo fue consistente con el cualitativo y con lo reportado en SPI. Desde octubre alcanzó la meta 2020 terminando en 113%. Fue un indicador afectado positivamente por la emergencia sanitaria. Cumplió criterio. 
• Completitud: durante 2020 los avances cualitativos reflejaron las cuentas alcanzadas y principales contenidos divulgados . Cumplió criterio. 
• Soportes: durante 2020 los medios de verificación (PDF y excel) fueron claros y fáciles de validar. Cumplió criterio. 
•Calidad: durante 2020 cumplió recomendaciones a reportes cualitativos. Cumplió criterio. </t>
  </si>
  <si>
    <t>Número de contenidos comunicacionales internos divulgados</t>
  </si>
  <si>
    <t>Sumatoria de contenidos comunicacionales internos divulgados</t>
  </si>
  <si>
    <t>Informe de Comunicación Interna</t>
  </si>
  <si>
    <t>Durante el mes de enero, la Oficina Asesora de Comunicaciones gestionó 200 productos comunicativos divulgados a través de los canales internos, con el fin de informar, movilizar y sensibilizar a los servidores frente a la visión estratégica del MEN.
Todos los contenidos fueron divulgando a través de los canales y medios de comunicación internos como son: 
Intranet, El Pregonero, Radio MEN, Pantallas, MENsajes de Interés y Pasa en el MEN.</t>
  </si>
  <si>
    <t>Atiende recomendaciones a reportes cualitativos. Se alcanzó la meta programada, el avance cuantitativo y cualitativo se puede validar en el medio de verificación (MV) y lo reportado en el seguimiento al proyecto en SPI. El MV es claro, detalla acciones por cada uno de los indicadores internos que integran este indicador. Solo se recomienda ajustar el nombre del MV según lo observado a los otros indicadores.</t>
  </si>
  <si>
    <t xml:space="preserve">Durante el mes de febrero, se realizaron 238 productos comunicativos divulgados a través de los canales y medios internos, con el fin de informar, movilizar y sensibilizar a los servidores frente a la visión estratégica del MEN. 
En este mes continuamos divulgando nuestros contenidos por los canales y medios internos como son: 
El Pregonero, Radio MEN, Pantallas, MENsajes de Interés, Pasa en el MEN, como medios activos, directos y participativos del Ministerio. </t>
  </si>
  <si>
    <t>Atiende recomendaciones a reportes cualitativos. Se supera la meta programada, el avance cuantitativo y cualitativo se puede validar en el medio de verificación (MV) y lo reportado en el seguimiento al proyecto en SPI. El MV es claro, detalla acciones por cada uno de los indicadores internos que integran este indicador, no obstante se sugiere pasar a formato final PDF y ajustar el nombre del MV según lo observado a los otros indicadores. 
La Dependencia realiza el ajuste sugerido al medio de verificación.</t>
  </si>
  <si>
    <t xml:space="preserve">La Oficina Asesora de Comunicaciones gestionó durante el mes de marzo 246 productos comunicativos divulgados a través de los canales y medios internos, con el fin de informar, movilizar y sensibilizar a los servidores frente a la visión estratégica del MEN. 
Todos los contenidos fueron divulgando a través de los canales y medios de comunicación internos como son: 
Intranet, El Pregonero, Radio MEN, Pantallas, MENsajes de Interés y Pasa en el MEN.
</t>
  </si>
  <si>
    <t>Atiende recomendaciones a reportes cualitativos. Se supera la meta programada, el avance cuantitativo y cualitativo se puede validar en el medio de verificación (MV) y lo reportado en el seguimiento al proyecto en SPI. El MV es claro, detalla acciones por cada uno de los indicadores internos que integran este indicador, no obstante se sugiere al igual que en febrero, pasar a formato final PDF y ajustar el nombre del MV según lo observado a los otros indicadores.
La Dependencia realiza el ajuste sugerido al medio de verificación.</t>
  </si>
  <si>
    <t>Durante el mes de abril, la Oficina Asesora de Comunicaciones diseñó estrategias de divulgación de la información encaminadas a dar a conocer los temas de interés que en la actualidad genera el Ministerio de Educación Nacional, a través de contenidos en formatos escritos, audio y video, distribuidos en los canales y medios de comunicación internos como son: 
Intranet, El Pregonero, Radio MEN, MENsajes de Interés y Pasa en el MEN. Alcanzando un cumplimiento de 252 contenidos comunicacionales internos divulgados.</t>
  </si>
  <si>
    <t>Se realizaron ajustes menores de forma. El avance cuantitativo y cualitativo se puede validar en el medio de verificación (MV) y lo reportado en el seguimiento al proyecto en SPI. El MV es claro, detalla acciones por cada uno de los indicadores internos que integran este indicador, atendió recomendación de encabezado. Solo se sugiere omitir en MV los nombres de las personas responsables de cada producto. La Dependencia realizó ajuste sugerido al MV.</t>
  </si>
  <si>
    <t>En el mes de mayo, la Oficina Asesora de Comunicaciones, a través del grupo de Comunicación Interna, diseñó estrategias de divulgación de mensajes y piezas comunicativas, dirigidas al público interno de la entidad. 
258 contenidos en formatos escritos, audio y video, fueron distribuidos en los canales y medios de comunicación MEN como son: Intranet, El Pregonero, Radio MEN, MENsajes de Interés y Pasa en el MEN.</t>
  </si>
  <si>
    <t>Atendió recomendaciones a reportes cualitativos. El avance cuantitativo y cualitativo se puede validar en el medio de verificación (MV) y lo reportado en el seguimiento al proyecto en SPI. El MV es claro, detalla acciones por cada uno de los indicadores internos que integran este indicador.</t>
  </si>
  <si>
    <t>Atendió recomendaciones a reportes cualitativos. El avance cuantitativo superó meta programada. Los avances cuantitativo y cualitativo se pueden validar en el medio de verificación (MV) y lo reportado en el seguimiento al proyecto en SPI. El MV es claro, detalla acciones por cada uno de los indicadores internos que integran este indicador.</t>
  </si>
  <si>
    <t xml:space="preserve">Con el fin de dar visibilidad con mayor detalle y desarrollo, la Oficina Asesora de Comunicaciones a través del grupo de Comunicación Interna, informó a los servidores y colaboradores sobre la gestión del MEN. En ese sentido se produjeron 251 contenidos en formatos escritos, audio y video, distribuidos en los canales y medios de comunicación como son:
Intranet, El Pregonero, Radio MEN, MENsajes de Interés y Pasa en el MEN. 
Entre los temas divulgados se contaron Café para Conversar e Inspirar, actualización SIG, capacitación sobre nuevo procedimiento para empleos y provisión, código de integridad, Don Folio y Doña Carpeta: únete a la gestión documental, seguimiento plan de mejoramiento y trabajo en casa entre otros.
</t>
  </si>
  <si>
    <r>
      <t xml:space="preserve">05.08 OAPF
• </t>
    </r>
    <r>
      <rPr>
        <sz val="11"/>
        <color theme="1"/>
        <rFont val="Calibri"/>
        <family val="2"/>
        <scheme val="minor"/>
      </rPr>
      <t>Consistencia: avance cuantitativo consistente con el cualitativo y con lo reportado en SPI.
• Completitud: avance cualitativo evidencia los resultados.
• Soportes: medio de verificación cumple.
•Calidad: cumple recomendaciones a reportes cualitativos.</t>
    </r>
  </si>
  <si>
    <t>En agosto, la Oficina Asesora de Comunicaciones a través del equipo de comunicación interna realizó 248 contenidos comunicativos en formatos escritos, audio y video, distribuidos en los canales y medios de comunicación como son: Intranet, Radio MEN, MENsajes de Interés y Pasa en el MEN.
Entre los contenidos divulgados se destacan: Café para conversar e inspirar, pausas activas, sensibilización nuevo sistema de comisiones, Don Folio y Doña Carpeta, gimnasio en casa, autocuidado y prevención Covid, curso escuela corporativa, código de integridad, guía de facturación electrónica, campaña SIG y micrositio de encargos entre otros.</t>
  </si>
  <si>
    <t>03.09 OAPF
• Consistencia: avance cuantitativo consistente con el cualitativo y con lo reportado en SPI.
• Completitud: avance cualitativo evidencia los contenidos divulgados que se detallan en medio de verificación.
• Soportes: medio de verificación cumple.
•Calidad: cumple recomendaciones a reportes cualitativos.</t>
  </si>
  <si>
    <t>Durante el mes de septiembre,  la Oficina Asesora de Comunicaciones a través del equipo de comunicación interna divulgó 258 contenidos comunicativos en formatos escritos, audio y video, distribuidos en los canales y medios de comunicación como son: Intranet, Radio MEN, MENsajes de Interés y Pasa en el MEN.
Entre los contenidos divulgados se destacan: Café para conversar e inspirar, Sistema de Control Interno, campaña Rita, aplicativo SGDEA, Ley 2052 de 2020, Gimnasio MEN en Casa , PAI 2021, políticas TIC, más seguros, menos covid, retorno gradual al MEN, Don Folio y Doña Carpeta, escuela corporativa, código de integridad y campaña SIG septiembre entre otros.</t>
  </si>
  <si>
    <r>
      <t xml:space="preserve">05.10 OAPF
• </t>
    </r>
    <r>
      <rPr>
        <sz val="11"/>
        <color theme="1"/>
        <rFont val="Calibri"/>
        <family val="2"/>
        <scheme val="minor"/>
      </rPr>
      <t>Consistencia: avance cuantitativo consistente con el cualitativo y con lo reportado en SPI.
• Completitud: avance cualitativo evidencia los contenidos divulgados que se detallan en medio de verificación.
• Soportes: medio de verificación cumple.
•Calidad: cumple recomendaciones a reportes cualitativos.</t>
    </r>
  </si>
  <si>
    <t>Durante octubre, la Oficina Asesora de Comunicaciones a través del equipo de comunicación interna realizó 253 contenidos comunicativos en formatos escritos, audio y video, distribuidos en los canales y medios de comunicación como son: Intranet, Radio MEN, MENsajes de Interés y Pasa en el MEN.
Entre los contenidos divulgados se destacan: Café para conversar e inspirar, Sistema de Control Interno, Registro de PQRS sobre servicios tecnológicos y Mesa de Ayuda, Socialización-Evaluación desempeño ambiental, Charla Comité Científico, Halloween, Gimnasio MEN en casa _cronograma octubre, Don Folio - gestión Documental, Cursos Escuela Corporativa, Capacitaciones Financiera y Pausas Activas Octubre  entre otros.</t>
  </si>
  <si>
    <t>10.11 OAPF
• Consistencia: avance cuantitativo consistente con el cualitativo y con lo reportado en SPI.
• Completitud: avance cualitativo destaca algunos contenidos, que se completan y detallan en medio de verificación.
• Soportes: medio de verificación cumple.
•Calidad: cumple recomendaciones a reportes cualitativos.</t>
  </si>
  <si>
    <t>Durante el mes de noviembre, la Oficina Asesora de Comunicaciones a través del equipo de comunicación interna realizó 246 contenidos comunicativos en formatos escritos, audio y video, distribuidos en los canales y medios de comunicación como son: Intranet, Radio MEN, MENsajes de Interés y Pasa en el MEN.
Entre los contenidos divulgados se destacan: Café para conversar e inspirar- Proyecta-T,  nuevo sistema de gestión documental, +seguros menos covid,  vacaciones recreativas, plan de mantenimiento preventivo de equipos, programación gimnasio en casa, código disciplinario, torneo de tenis de mesa, nuevo centro de datos del MEN, segunda convocatoria del programa apoyo educativo y plan de Incentivos 2020, entre otros.</t>
  </si>
  <si>
    <r>
      <t xml:space="preserve">03.12 OAPF
• </t>
    </r>
    <r>
      <rPr>
        <sz val="11"/>
        <color theme="1"/>
        <rFont val="Calibri"/>
        <family val="2"/>
        <scheme val="minor"/>
      </rPr>
      <t>Consistencia: avance cuantitativo consistente con el cualitativo y con lo reportado en SPI.
• Completitud: avance cualitativo destaca algunos contenidos que se completan y detallan en medio de verificación.
• Soportes: medio de verificación cumple.
•Calidad: cumple recomendaciones a reportes cualitativos.</t>
    </r>
  </si>
  <si>
    <t>En diciembre 2020, la Oficina Asesora de Comunicaciones a través del equipo de comunicación interna realizó 250 contenidos comunicativos en formatos escritos, audio y video, distribuidos en los canales y medios de comunicación como son: Intranet, Radio MEN, MENsajes de Interés y Pasa en el MEN.
Entre los contenidos divulgados se destacan: 
Seguimiento a comisiones
Pausas Activas diciembre
Apoyo Educativo cronograma
Rendición de Cuentas 2019-2020
Mensajes institucionales Ministra de Educación
Estrategia +Seguros Menos Covid
Concurso pequeñas cosas que marcan la diferencia entre otros.</t>
  </si>
  <si>
    <t xml:space="preserve">12.01.2021 OAPF
• Consistencia: durante el 2020 el avance cuantitativo fue consistente con el cualitativo y con lo reportado en SPI. Se alcanzó un avance del 102%. Cumplió criterio. 
• Completitud: durante 2020 los avances cualitativos reflejaron el número y temas de los contenidos internos divulgados. Cumplió criterio. 
• Soportes: durante 2020 el medio de verificación fue claro, detallado y fácil de validar. Cumplió criterio. 
•Calidad: durante 2020 cumplió recomendaciones a reportes cualitativos. Cumplió criterio. </t>
  </si>
  <si>
    <t xml:space="preserve">Número de asesorías, acompañamientos y eventos institucionales realizados </t>
  </si>
  <si>
    <t xml:space="preserve">Sumatoria de asesorías, acompañamientos y eventos institucionales realizados </t>
  </si>
  <si>
    <t>Informe mensual asesorías, acompañamientos y eventos</t>
  </si>
  <si>
    <t xml:space="preserve">En el mes de enero se brindó Asesoramiento, organización logística y acompañamiento a 4 eventos realizados y se realizó acompañamiento a 9 eventos, para un total de 13 eventos, los cuales fueron planeados estratégicamente con las áreas técnicas, esto con el objetivo de generar un impacto positivo en la comunidad educativas </t>
  </si>
  <si>
    <t>Se superó la meta programada para el mes. En el avance cualitativo se resumen las acciones que se detallan en el medio de verificación (MV) y coinciden con lo reportado en SPI. En el cualitativo se sugiere en "para un total de 13 eventos" omitir eventos y simplemente dejar "para un total de 13" los cuales ya son discriminados en las frases anteriores. Al desagregar por tipo de intervención es fácil validar en MV lo descrito en avance cualitativo. En el MV no es claro en el primer párrrafo la oración "puedo identificar aliados y apoyar beneficiario de programas para lograr alcanzar la estrategia Educativa del País,y así,  seguir  aportando  conocimientos  conel fin  de  ampliar  los  aportes  al sector  educativo nacional", se sugiere revisar. La Dependencia realiza el ajuste sugerido al MV.</t>
  </si>
  <si>
    <t xml:space="preserve">En el mes de febrero se brindó Asesoramiento, organización logística y acompañamiento a 14 eventos institucionales.
De los eventos realizados durante el mes de febrero se pueden destacar “Congreso Nacional de Municipios” y “Gran Conversación Nacional de Educación” puedo identificar aliados y apoyar beneficiario de programas para lograr alcanzar la estrategia Educativa del País, igualmente orientar sobre las apuestas, programas y acciones del sector educativo con los alcaldes que participaron en el congreso aportando conocimientos con el fin de ampliar los aportes al sector educativo nacional.
</t>
  </si>
  <si>
    <t>Se superó la meta programada para el mes. En el avance cualitativo se resumen las acciones que se detallan en el medio de verificación (MV) y coinciden con lo reportado en SPI. En el cualitativo es claro y se valida el avance cuantitativo (14). Al desagregar por tipo de intervención es fácil validar en MV lo descrito en avance cualitativo. En el MV no es claro, igual que en enero, en el primer párrrafo la oración "puedo identificar aliados y apoyar beneficiario de programas para lograr alcanzar la estrategia Educativa del País,y así,  seguir  aportando  conocimientos  conel fin  de  ampliar  los  aportes  al sector  educativo nacional", se sugiere revisar. La Dependencia realiza el ajuste sugerido al MV.</t>
  </si>
  <si>
    <t>Durante el mes de marzo de 2020, la Oficina Asesora de Comunicaciones brindó asesoramiento, organización logística y acompañamiento a 12 de los eventos realizados y acompañamiento a seis (6), para un total de 18, los cuales fueron planeados estratégicamente con las áreas técnicas, esto con el objetivo de generar un impacto positivo en la comunidad educativa.</t>
  </si>
  <si>
    <t>Igual que lo sugerido en enero, revisa si se pude eliminar "eventos" al totalizar las acciones; se sugiere dejarlo como se hizo en febrero. Igual que en los meses anteriores, se superó la meta. El avance cualitativo coincide con lo descrito en el avance cualitativo, no obstante en el medio de verificación se sugiere revisar la desagregación de los eventos que suman 18 y no 19. Igual que en los otros indicadores ajustar nombre y revisar redacción de primer párrafo del MV. La Dependencia realiza el ajuste sugerido al MV y al avance cuantitativo, de manera que es consistente con el cualitativo y el MV.</t>
  </si>
  <si>
    <t>Debido a la crisis sanitaria – pandemia mundial generada por el COVID19 que obligó al Gobierno Nacional – Presidencia de la República a la expedición de los decretos 420, 457 y 531 de 2020 los cuales debemos acatar y que  generó la necesidad de gestionar e investigar nuevas alternativas tecnológicas para la construcción de eventos virtuales para el cumplimiento del plan de eventos 2020, por lo anterior en el transcurso del mes de abril no se realizaron eventos presenciales y de igual forma disminuyó el número de eventos proyectados.
En ese sentido durante abril se brindó asesoría y acompañamiento a la realización virtual del Café para Conversar e Inspirar y los programas de televisión 'Prevención y Acción' de la Presidencia de la República, para un total de 8 eventos.</t>
  </si>
  <si>
    <t>El avance cualitativo es claro y explica las dificultades para cumplir meta del mes. Al igual que con los indicadores de visitas página web y de redes sociales, se sugiere revisar si requiere ajustar la programación y la meta total de este indicador.
El medio de verificación es claro, fácil de validar los avances y atendió sugerencia de encabezado.</t>
  </si>
  <si>
    <t>Debido a la crisis sanitaria, generada por el COVID-19, se vió disminuido el número de eventos proyectados para lo que queda del año, por lo cual, en el mes de mayo, la Oficina Asesora de Comunicaciones solicitó el ajuste de la meta. 
En ese sentido, en el mes de mayo se realizaron 11 eventos que surgen de la agenda de la ministra, así como de las diferentes áreas de la entidad, logrado mostrarle al país la gestión del Ministerio, en desarrollo de sus líneas estratégicas.
Entre los eventos realizados en este periodo, se cuentan entre otros:
•Programas Prevención y Acción de la Presidencia de la República donde participó el Ministerio de Educación Nacional  
•Lanzamiento Virtual de la Escuela de Liderazgo - Directivos Docentes
•II Foro Internacional sobre el Aseguramiento de la Calidad de la Educación y
•Charlas con Maestros – Virtual</t>
  </si>
  <si>
    <t>El 21 de mayo la dependencia solicitó ajuste de meta y reprogramación de metas de mayo a diciembre. La OAPF aprobó solicitud.
Atendió recomendaciones a reportes cualitativos. El avance cuantitativo y cualitativo se puede validar en el medio de verificación (MV) y lo reportado en el seguimiento al proyecto en SPI. En lo cualitativo resalta algunos de los eventos realizado. El MV tiene encabezado, es claro y fácil de validar, solo se sugiere ajustar fecha del evento "Café para conversar". La dependencia ajustó la fecha.</t>
  </si>
  <si>
    <t xml:space="preserve">Atendió recomendaciones a reportes cualitativos. El avance cuantitativo superó la meta reprogramada. Los avances cuantitativo y cualitativo se puede validar en el medio de verificación (MV). El avance cuentitativo coincide con lo reportado en el seguimiento al proyecto en SPI. 
En lo cualitativo resalta algunos de los eventos realizados. Se sugiere, considerando la limitación de espacio en SPI, ajustar en SPI reporte junio, omitir "logrando mostrarle al país la gestión del Ministerio, en desarrollo de sus líneas estratégicas" y resaltar lo realizado este mes "Se continua con el ciclo de emisiones de las Charlas con Maestro" en medio de la emergencia.
El MV tiene encabezado, es claro y fácil de validar e incluye ruta donde se pueden evidenciar los eventos acompañados y realizados. </t>
  </si>
  <si>
    <t>Durante el mes de julio se realizó asesoría, organización y logística a nueve eventos y acompañamiento a cinco, para un total de 14 eventos, que surgen de la agenda de la ministra, así como de las diferentes áreas de la entidad, logrado mostrarle al país la gestión del Ministerio, en desarrollo de sus líneas estratégicas.
De los eventos realizados en este mes se destacaron entre otros los Talleres y Plenarias Virtuales de Innovación Educativa con Apoyo de Tecnologia Digital TD, donde se discutieron temas por parte de diferentes expertos sobre el uso de la tecnología para el sistema Educativo. Estos talleres seguirán en el mes de agosto.  Así mismo, se continuó con el ciclo de las Charlas con Maestro, espacio que busca en medio de la crisis sanitaria llevar a los docentes del país diferentes perspectivas que les permitan seguir adelante con sus labores en un mundo que está enfrentando una nueva realidad.</t>
  </si>
  <si>
    <r>
      <t xml:space="preserve">05.08 OAPF
• </t>
    </r>
    <r>
      <rPr>
        <sz val="11"/>
        <color theme="1"/>
        <rFont val="Calibri"/>
        <family val="2"/>
        <scheme val="minor"/>
      </rPr>
      <t>Consistencia: avance cuantitativo consistente con el cualitativo y con lo reportado en SPI.
• Completitud: avance cualitativo evidencia los resultados y efectos de la emergencia.
• Soportes: medio de verificación cumple con criterio. Incluye link para validar eventos.
•Calidad: cumple recomendaciones a reportes cualitativos.</t>
    </r>
  </si>
  <si>
    <t>Durante el mes de agosto, se realizaron 12 eventos los cuales fueron planeados estratégicamente con las áreas técnicas, esto con el objetivo de generar un impacto positivo en la comunidad educativas.
De los eventos realizados durante el mes de agosto se destacan “TOUR GENERACIÓN E”, donde se comparte con los estudiantes diferentes actividades de interacción y los beneficios del programa, también la segunda ‘Descargatón’ de la aplicación BeThe1Challenge. Así  mismo, se continuo con el ciclo de emisiones de las Charlas con Maestro, espacio que busca en medio de la crisis sanitaria llevar a los docentes del país diferentes perspectivas que les permitan seguir adelante con sus labores en un mundo que enfrenta una nueva realidad.</t>
  </si>
  <si>
    <t>03.09 OAPF
• Consistencia: avance cuantitativo consistente con el cualitativo y con lo reportado en SPI.
• Completitud: avance cualitativo evidencia los resultados y efectos de la emergencia sobre los eventos.
• Soportes: medio de verificación cumple con criterio. Incluye link para validar eventos.
•Calidad: cumple recomendaciones a reportes cualitativos.
Nota: El indicador alcanzó el 91%, se sugiere revisar si requiere ajuste teniendo en cuenta que aún faltan 4 meses.</t>
  </si>
  <si>
    <t>En el mes de septiembre se dio asesoramiento, organización y logística a un evento: “Difusión de Mensajes Misionales e Institucionales ante el Modelo de Alternancia”, aquí se compartió con la comunidad educativa los mensajes de interés sobre el modelo y las apuestas del MEN para garantizar la permanencia de los estudiantes en el sistema educativo.
Además, se brindó apoyo a tres eventos entre ellos Tour Generación E y las emisiones de Charlas con Maestro espacio que busca en medio de la crisis sanitaria llevar a los docentes del país diferentes perspectivas que les permitan seguir adelante con sus labores.</t>
  </si>
  <si>
    <r>
      <t xml:space="preserve">05.10 OAPF
• </t>
    </r>
    <r>
      <rPr>
        <sz val="11"/>
        <color theme="1"/>
        <rFont val="Calibri"/>
        <family val="2"/>
        <scheme val="minor"/>
      </rPr>
      <t>Consistencia: avance cuantitativo consistente con el cualitativo y con lo reportado en SPI.
• Completitud: avance cualitativo evidencia resultado en términos del indicador e incluye apoyo a otros eventos.
• Soportes: medio de verificación cumple con criterio. Incluye link para validar eventos.
•Calidad: cumple recomendaciones a reportes cualitativos.</t>
    </r>
  </si>
  <si>
    <t>Durante el mes de octubre se dio asesoramiento, organización y logística a dos (2)  eventos: Foro Educativo FEN 2020, donde se compartió con la comunidad educativa las mejores prácticas en temas educativos, las apuestas del MEN y los temas de interés y actualidad sobre el sector; y Foro Internacional de Resultados de Aprendizaje y Calidad en la Educación Superior, que tuvo como objetivo interactuar, reflexionar y conocer experiencias nacionales e internacionales y buenas prácticas en torno a los resultados de aprendizaje de los estudiantes en la educación superior.
Además, se brindó apoyo a cinco (5) eventos entre ellos Tour Generación E, programa de televisión Prevención y Acción y la campaña Compromiso por Colombia de la Presidencia de la República.</t>
  </si>
  <si>
    <t>10.11 OAPF
• Consistencia: avance cuantitativo consistente con el cualitativo y con lo reportado en SPI.
• Completitud: avance cualitativo evidencia resultado en términos del indicador e incluye apoyo a otros eventos.
• Soportes: medio de verificación cumple con criterio. Incluye link para validar eventos.
•Calidad: cumple recomendaciones a reportes cualitativos.</t>
  </si>
  <si>
    <t>Durante el mes de noviembre se dio asesoramiento, organización y logística a dos (2) eventos: Entrega Obras de Infraestructura y Talleres de Alineación y Cultura, un espacio de buenas prácticas y lecciones aprendidas en procesos de negociación. 
Además, se brindó apoyo y acompañamiento a cinco (5) eventos entre ellos Tour Generación E, programa de televisión Prevención y Acción y la campaña Compromiso por Colombia de la Presidencia de la República, para un total de siete (7) eventos.</t>
  </si>
  <si>
    <r>
      <t xml:space="preserve">04.12 OAPF
• </t>
    </r>
    <r>
      <rPr>
        <sz val="11"/>
        <color theme="1"/>
        <rFont val="Calibri"/>
        <family val="2"/>
        <scheme val="minor"/>
      </rPr>
      <t>Consistencia: avance cuantitativo consistente con el cualitativo y con lo reportado en SPI. Alcanzó la meta 2020.
• Completitud: avance cualitativo evidencia resultado en términos del indicador e incluye apoyo a otros eventos.
• Soportes: medio de verificación cumple con criterio. Incluye link para validar eventos.
•Calidad: cumple recomendaciones a reportes cualitativos.</t>
    </r>
  </si>
  <si>
    <t>Durante el mes de diciembre se dio asesoramiento, organización y logística a dos (2) eventos: Difusión de Mensajes Institucionales del Fomento a la Educación y Noche de los Mejores.
Además, se brindó apoyo y acompañamiento a cinco (5) eventos entre ellos Rendición de Cuentas - encuentro de balance con la ministra, ciclo de conferencias sobre resiliencia y salud mental y compromiso por Colombia de la Presidencia de la República para un total de (7) eventos.</t>
  </si>
  <si>
    <t xml:space="preserve">12.01.2021 OAPF
• Consistencia: durante el 2020 el avance cuantitativo fue consistente con el cualitativo y con lo reportado en SPI. En nov. alcanzó la meta 2020 terminando en 106%. Cumplió criterio. 
• Completitud: durante 2020 los avances cualitativos detallaron las asesorías, acompañamientos y apoyo a eventos. Cumplió criterio. 
• Soportes: durante 2020 el medio de verificación fue claro y fácil de validar. Cumplió criterio. 
•Calidad: durante 2020 cumplió recomendaciones a reportes cualitativos. Cumplió criterio. </t>
  </si>
  <si>
    <t>Número de contenidos comunicacionales externos divulgados</t>
  </si>
  <si>
    <t>Sumatoria de contenidos comunicacionales externos  divulgados</t>
  </si>
  <si>
    <t>Informe de Comunicación Externa</t>
  </si>
  <si>
    <t>Entre el 1 y 31 de enero de 2020 se registraron 117 acciones comunicativas gestionadas por el equipo de Comunicación Externa de la OAC, en las cuales se incluyen las notas publicadas en la sección prensa de la web de Mineducación, Especial sobre Jornada Escolar 2020, las notas del boletín Mineducación en Medios, la atención a solicitudes de medios de comunicación y la atención a medios por parte de voceros de la Entidad.
Dentro de los temas más relevantes de este periodo se cuentan la presentación de los Encuentro de Secretarios de Educación, Universidad Indígena, inicio jornada escolar 2020, resultados Pruebas Saber, Convocatoria ICT Corea y Universidad del Trópico en institución pública. Todos estos contenidos pueden ser consultados en la sección Sala de Prensa de la página web del Ministerio (www.mineducacion.gov.co)</t>
  </si>
  <si>
    <t>Atiende recomendaciones a reportes cualitativos. Se alcanzó la meta programada, el avance cuantitativo y cualitativo se puede validar en el medio de verificación (MV) pero no coincide con lo reportado en SPI (118), dado que el SPI ya se cerró no se alcanzó a realizar ajuste, se sugiere tenerlo en cuenta para futuros reportes. Se sugiere ajustar nombre de MV.</t>
  </si>
  <si>
    <t xml:space="preserve">Entre el 1 y 29 de febrero de 2020 se registraron 126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t>
  </si>
  <si>
    <t>Atiende recomendaciones a reportes cualitativos. Se supera la meta programada, el avance cuantitativo y cualitativo se puede validar en el medio de verificación (MV) y lo reportado en el seguimiento al proyecto en SPI. El MV es claro, detalla acciones por tipo de contenidos, no obstante se sugiere pasar a formato final PDF y ajustar el nombre del MV según lo observado a los otros indicadores. La Dependencia realiza el ajuste sugerido al MV.</t>
  </si>
  <si>
    <t xml:space="preserve">Entre el 1 y 31 de marzo de 2020 se registraron 179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medidas adoptadas para el sector educativo ante la llegada del Coronavirus al país, contenidos digitales y radio y TV, posesión director Unidad Alimentación, reactivaciones, entregas y obras de infraestructura educativa, entre otros. 
Todos estos contenidos pueden ser consultados en la sección Sala de Prensa de la página web del Ministerio (www.mineducacion.gov.co)              
</t>
  </si>
  <si>
    <t>Atiende recomendaciones a reportes cualitativos. Se supera la meta programada posiblemente a divulgación de contenidos con las "medidas adoptadas para el sector educativo ante la llegada del Coronavirus", lo cual podría seguir impactando a la meta.  El avance cuantitativo y cualitativo se puede validar en el medio de verificación (MV) y lo reportado en el seguimiento al proyecto en SPI. El MV es claro, detalla acciones por tipos de contenidos, no obstante se sugiere al igual que en febrero, pasar a formato final PDF y ajustar el nombre del MV según lo observado a los otros indicadores. La Dependencia realiza el ajuste sugerido al MV.</t>
  </si>
  <si>
    <t xml:space="preserve">Entre el 1 y 30 de abril de 2020 se registraron 179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 oferta de contenidos educativos digitales, de radio y TV, entrega de computadores a sedes educativas, entre otros. Todos estos contenidos pueden ser consultados en la sección Sala de Prensa de la página web del Ministerio (www.mineducacion.gov.co)                                                                                                                                                                                                      </t>
  </si>
  <si>
    <t>Atiende recomendaciones a reportes cualitativos. Al igual que el mes anterior, se supera la meta programada lo que se explica en el avance cualitativo debido a actual Emergencia, lo cual podría seguir impactando a la meta; se sugiere revisión de meta y programación. El avance cuantitativo y cualitativo se puede validar en el medio de verificación (MV) y lo reportado en el seguimiento al proyecto en SPI. El MV es claro, detalla acciones por tipos de contenidos y atendió recomendación de encabezado.</t>
  </si>
  <si>
    <t xml:space="preserve">Entre el 1 y 31 de mayo de 2020 se registraron 201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 Convocatorias, Día del Maestro, Contacto Maestro, infraestructura, Profe en tu Casa, Generación E, entrega de computadores a sedes educativas, entre otros. Todos estos contenidos pueden ser consultados en la sección Sala de Prensa de la página web del Ministerio (www.mineducacion.gov.co)               </t>
  </si>
  <si>
    <t>Atendió recomendaciones a reportes cualitativos. El avance cuantitativo y cualitativo se puede validar en el medio de verificación (MV) y lo reportado en el seguimiento al proyecto en SPI. En el avance cualitativo se resaltan que entre los temas de los contenidos se tienen los relacionados con la Emergencia y se anota que estos pueden ser consultados en sala de prensa de la página web.</t>
  </si>
  <si>
    <t>Atendió recomendaciones a reportes cualitativos. El avance cuantitativo superó la meta en más de 40 contenidos. Los avances cuantitativo y cualitativo se puede validar en el medio de verificación (MV) y lo reportado en el seguimiento al proyecto en SPI. En el avance cualitativo se resaltan los contenidos relacionados con la Emergencia y se anota que estos pueden ser consultados en sala de prensa de la página web.</t>
  </si>
  <si>
    <t xml:space="preserve">Desde equipo de Comunicación Externa se generaron acciones y contenidos informativos para visibilizar la gestión institucional. En ese sentido en julio se registraron 179 acciones comunicativas en las cuales se incluyen notas publicadas en la sección prensa de la web de Mineducación, las notas del boletín Mineducación en Medios, la atención a solicitudes de medios de comunicación y la atención a medios por parte de voceros de la Entidad.             
Dentro de los temas más relevantes se contaron las acciones adelantadas en el sector educativo en el marco de la emergencia del COVID-19, Alianza Familia Escuela, Columnas de la ministra en los medios de comunicación, Historias en Altavoz, Sanción de leyes para el sector educativo, infraestructura educativa, Plan padrino, EducaTed, actualización modelo de acreditación en alta calidad, entre otros. Todos estos contenidos pueden ser consultados en la sección Sala de Prensa de la web del Ministerio (www.mineducacion.gov.co)                 </t>
  </si>
  <si>
    <r>
      <t xml:space="preserve">05.08 OAPF
• </t>
    </r>
    <r>
      <rPr>
        <sz val="11"/>
        <color theme="1"/>
        <rFont val="Calibri"/>
        <family val="2"/>
        <scheme val="minor"/>
      </rPr>
      <t>Consistencia: avance cuantitativo consistente con el cualitativo y con lo reportado en SPI.
• Completitud: avance cualitativo evidencia los resultados y efectos de la emergencia.
• Soportes: medio de verificación cumple.
•Calidad: cumple recomendaciones a reportes cualitativos.</t>
    </r>
  </si>
  <si>
    <t xml:space="preserve">Entre el 1 y 31 de agosto de 2020 se registraron 172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Fondo Solidario, BeThe1Challenge, Concurso Nacional de Escritura, Profe en Tu Casa, Obras por Impuestos, Mejoramientos e Infraestructura Educativa, Dos años de Gobierno, Cumplimiento de acuerdos con docentes, Lecturas al Aula, entre otros. Todos estos contenidos pueden ser consultados en la sección Sala de Prensa de la página web del Ministerio (www.mineducacion.gov.co)                 
</t>
  </si>
  <si>
    <t>03.09 OAPF
• Consistencia: avance cuantitativo consistente con el cualitativo y con lo reportado en SPI.
• Completitud: avance cualitativo evidencia los resultados, se destacan los contenidos divulgados en el marco de la emergencia.
• Soportes: medio de verificación cumple.
•Calidad: cumple recomendaciones a reportes cualitativos.
Nota: El indicador alcanzó el 84%, se sugiere revisar si requiere ajuste teniendo en cuenta que aún faltan 4 meses, los últimos meses el avance ha venido superando las metas programadas y aún se siguen divulgando contenidos relacionados con el manejo de la emergencia.</t>
  </si>
  <si>
    <t xml:space="preserve">Durante septiembre se registraron 100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Los temas más relevantes de este periodo se cuentan las acciones adelantadas en el sector educativo en el marco de la emergencia del COVID-19, infraestructura educativa, Alimentación Escolar, Pruebas Saber, financiamiento, Escuelas Normales Superiores, Ruta STEM, Matific, Concurso de Escritura, Co-Lab, entre otros. Todos estos contenidos pueden ser consultados en la sección Sala de Prensa de la página web del Ministerio (www.mineducacion.gov.co) 
                </t>
  </si>
  <si>
    <r>
      <t xml:space="preserve">05.10 OAPF
• </t>
    </r>
    <r>
      <rPr>
        <sz val="11"/>
        <color theme="1"/>
        <rFont val="Calibri"/>
        <family val="2"/>
        <scheme val="minor"/>
      </rPr>
      <t>Consistencia: avance cuantitativo consistente con cualitativo y reporte en SPI. A diferencia de los últimos meses, el avance del mes estuvo por debajo de lo programado, no obstante acumula un avance por encima de la meta. 
• Completitud: avance cualitativo evidencia los resultados, se destacan los contenidos divulgados en el marco de la emergencia.
• Soportes: medio de verificación cumple.
•Calidad: cumple recomendaciones a reportes cualitativos.</t>
    </r>
  </si>
  <si>
    <t xml:space="preserve">Entre el 1 y 31 de octubre de 2020 se registraron 110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infraestructura educativa, Caminos del Mercosur, Co-Lab, Presupuesto educación, Foro Educativo Nacional, Todos a Aprender, entre otros. Todos estos contenidos pueden ser consultados en la sección Sala de Prensa de la página web del Ministerio (www.mineducacion.gov.co)                 </t>
  </si>
  <si>
    <t>10.11 OAPF
• Consistencia: avance cuantitativo consistente con cualitativo y reporte en SPI. Al igual que en sept, el avance del mes estuvo por debajo de lo programado, no obstante está muy cercano a alcanzar la meta 2020. 
• Completitud: avance cualitativo evidencia los resultados, se destacan los contenidos divulgados en el marco de la emergencia.
• Soportes: medio de verificación cumple.
•Calidad: cumple recomendaciones a reportes cualitativos.</t>
  </si>
  <si>
    <t xml:space="preserve">Entre el 1 y 30 de noviembre de 2020 se registraron 149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Compromiso por Colombia, infraestructura educativa, retorno con alternancia, sanción de ley de presupuesto de la nación, obras por impuestos, encuentro deportivo y cultural del Magisterio, acciones para atender la emergencia en San Andrés y Providencia, y Pruebas Saber, entre otros. Todos estos contenidos pueden ser consultados en la sección Sala de Prensa de la página web del Ministerio (www.mineducacion.gov.co)               </t>
  </si>
  <si>
    <r>
      <t xml:space="preserve">03.12 OAPF
• </t>
    </r>
    <r>
      <rPr>
        <sz val="11"/>
        <color theme="1"/>
        <rFont val="Calibri"/>
        <family val="2"/>
        <scheme val="minor"/>
      </rPr>
      <t>Consistencia: avance cuantitativo consistente con cualitativo y reporte en SPI. Como lo anotan en medio de verificación, este mes se alcanzó la meta 2020.
• Completitud: avance cualitativo evidencia los resultados, se destacan los contenidos divulgados en el marco de la emergencia.
• Soportes: medio de verificación cumple.
•Calidad: cumple recomendaciones a reportes cualitativos.</t>
    </r>
  </si>
  <si>
    <t>Entre el 1 y 31 de diciembre de 2020 se registraron 144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Compromiso por Colombia, infraestructura educativa, Noche de los Mejores, Generación E, Día E, Grado Calendario A, Rendición de Cuentas MEN, entre otros. -  www.mineducacion.gov.co.</t>
  </si>
  <si>
    <t xml:space="preserve">12.01.2021 OAPF
• Consistencia: durante el 2020 el avance cuantitativo fue consistente con el cualitativo y con lo reportado en SPI. En nov. alcanzó la meta 2020 terminando en 115%. Fue un indicador afectado positivamente por la emergencia sanitaria. Cumplió criterio. 
• Completitud: durante 2020 los avances cualitativos reflejaron el número y temas de los contenidos externos divulgados. Cumplió criterio. 
• Soportes: durante 2020 el medio de verificación fue claro y fácil de validar. Cumplió criterio. 
•Calidad: durante 2020 cumplió recomendaciones a reportes cualitativos. Cumplió criterio. </t>
  </si>
  <si>
    <t xml:space="preserve">Direccionamiento estratégico y planeación </t>
  </si>
  <si>
    <t>Oficina Asesora de Planeación y Finanzas</t>
  </si>
  <si>
    <t>Sistemas de información robustos e interoperables</t>
  </si>
  <si>
    <t>031</t>
  </si>
  <si>
    <t>Porcentaje de avance en el diseño e implementación del micrositio de información estadística sectorial</t>
  </si>
  <si>
    <t>Sumatoria: (((A+B)*20)+(C*20)+(D*20)+(E*20))
A.Definición de la estructura del micrositio 
B.Plan de acción (interno y con las dependencias involucradas)
C.Prototipo del micrositio
D.Fase I del prototipo desarrollado
E. Fase II  desarrollada</t>
  </si>
  <si>
    <t>De acuerdo a los entregables definidos en el formato de hitos</t>
  </si>
  <si>
    <t xml:space="preserve">En el mes de enero se realizó revisión de la disponibilidad de información estadística de acceso libre, desde educación inicial hasta formación para el trabajo. A partir de esta revisión se construyó un inventario y se elaboró un diagnóstico con el fin de identificar las brechas generales y particulares. Se inició la revisión de algunos referentes para la estructuración del micrositio. </t>
  </si>
  <si>
    <t>Atiende recomendaciones para reportes cualitativos. No programó meta para este mes y dada su periodicidad no requiere medio de verificación. El avance cualitativo describe las acciones realizadas durante el mes necesarias para alcanzar la meta.</t>
  </si>
  <si>
    <t>En el mes de febrero continuó la revisión de referentes. La muestra se amplió a algunos países con el fin de identificar la información estadística que se socializa y los mecanismos de divulgación. A partir del diagnóstico y de la revisión de experiencias se elaboró el documento con la estructura del micrositio.</t>
  </si>
  <si>
    <t>Atiende recomendaciones para reportes cualitativos. No programó meta para este mes y dada su periodicidad no requiere medio de verificación. El avance cualitativo describe las acciones realizadas durante el mes dando continuidad a las iniciadas en enero.</t>
  </si>
  <si>
    <t>En el mes de marzo se estructuró el plan de acción para la construcción del micrositio. Las actividades de este plan se encuentran detalladas a nivel de fase (I y II) y sección del micrositio. Dentro de la fase I se contempla la construcción de un prototipo, que permita identificar el alcance del micrositio y de cada una de las secciones que lo conforman. 
Está pendiente la validación del plan de acción con funcionarios (por identificar) de las dependencias involucradas.</t>
  </si>
  <si>
    <t>Atiende recomendaciones para reportes cualitativos. Este espacio de observaciones está reservado para la validación de los reportes, la anotación que se había dejado en este espacio se pasó al avance cualitativo. Dada la periodicidad (trimestral) se debió reportar avance cuantitativo, soportado en las acciones descritas en el primer trimestre, si estas acciones no representaron avances, se deberá registrar cero (0). 
Luego de lo observado se realizaron los ajustes sugeridos y se dió cumplimiento a los hitos de febrero y marzo, de manera que al aplicar la fórmula, se valida el avance cuantitativo.</t>
  </si>
  <si>
    <t>De acuerdo con el plan de acción propuesto para el desarrollo del micrositio, en el mes de abril, se avanzó en la definición de la herramienta para la construcción del prototipo (actividad 1.1). Se exploraron diferentes alternativas de la suite Adobe (Adobe Dreamweaver, Adobe XD y Adobe Spark, entre otras) y se escogió Adobe XD, que está recomendada para el diseño de prototipo de páginas Web y aplicaciones.</t>
  </si>
  <si>
    <t>Atiende recomendaciones para reportes cualitativos. Dada su periodicidad, no programó meta para este mes. Se describen las acciones realizadas durante el mes y necesarias para avanzar en el próximo reporte cuantitativo. Como no tiene hito para este mes, no requiere cargar medio de verificación.</t>
  </si>
  <si>
    <t>En el mes de mayo culminó la construcción de la propuesta de catálogo de indicadores sectoriales, que constituye el eje del micrositio de información estadística. Para ello se desarrollaron las siguientes actividades: 1) revisión de fuentes y selección de indicadores, 2) definición de agrupación temática (contexto, recursos, acceso, cobertura, resultados de aprendizaje y trayectoria), 3) codificación (asignación de un código de 8 dígitos a cada indicador), 4) ajuste de ficha técnica. Esta propuesta de catálogo contiene 100 indicadores que, bajo un estándar único, facilitan la caracterización integral del sector (desde la educación inicial hasta la educación superior y la educación para el trabajo y el desarrollo humano).</t>
  </si>
  <si>
    <t>Atendió recomendaciones para reportes cualitativos. Dada su periodicidad, no programó meta para este mes. El avance cualitativo es claro y enumera las acciones realizadas durante el mes y necesarias para avanzar en el próximo reporte cuantitativo. 
Como no tiene hito para este mes, no requiere cargar medio de verificación.</t>
  </si>
  <si>
    <t xml:space="preserve">En el mes de junio se construyó el prototipo del micrositio de información estadística del Ministerio de Educación. El micrositio consta de 4 secciones: 1) Sistema educativo, 2) Información estadística, 3) Publicaciones, y 4) Zona de ayuda. En información estadística, en el transcurso del mes se ajustó la propuesta de catálogo a 101 indicadores. En nombre de la temática de resultados de aprendizajes se modificó por el de desarrollo de competencias, y se ajustó la formulación de los indicadores derivados de pruebas Saber. Se avanza en la construcción de las fichas técnicas y el cálculo de los diferentes indicadores. </t>
  </si>
  <si>
    <t>Atendió recomendaciones para reportes cualitativos. Cumplió con la meta programada soportado en las acciones realizadas en el trimestre. Como en los meses anteriores, se enumeran las acciones. El medio de verificación que responde al entregable fue cargado dando cumplimiento al hito (ver hoja hitos).</t>
  </si>
  <si>
    <t>En el mes de julio se definió el plan de trabajo a desarrollar para realizar la primera versión de dashboard de publicación de los indicadores estratégicos definidos para el micrositio. Así mismo, se revisaron las fuentes de información para el cálculo de los indicadores, a fin de determinar cuáles pueden ser publicados en la primera versión programada para el mes de septiembre y se plantea llevar a cabo un diagnóstico detallado del estado actual de Repórtate para poder incluir en esta plataforma, el repositorio de información de los indicadores.</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</si>
  <si>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claro y describe las acciones realizadas y planeadas.
• Soportes: no requiere medio de verificación dada su periodicidad.
• Calidad: cumple recomendaciones a reportes cualitativos. </t>
    </r>
    <r>
      <rPr>
        <b/>
        <sz val="11"/>
        <color theme="1"/>
        <rFont val="Calibri"/>
        <family val="2"/>
        <scheme val="minor"/>
      </rPr>
      <t/>
    </r>
  </si>
  <si>
    <t>En reunión con las diferentes áreas que producen información estadística relevante para el sector, se presentó la estrategia de publicación de información en un sólo sitio (micrositio o portal de publicación), y se concertaron compromisos para avanzar en la implementación. Así mismo, se realizó reunión con la OTSI para definir la posibilidad de reutilizar los dashboard ya elaborados y la viabilidad de modificar la visualización actual de Repórtate, y se diseñó la arquitectura a alto nivel de la solución. De otra parte, la Oficina de Comunicaciones entregó el manual de accesibilidad el cual contiene los lineamientos o el conjunto de parámetros para dar a cada sistema la unidad gráfica característica del MEN. También se inició el desglose en actividades más detallada del plan de trabajo concretado inicialmente, para definir las responsabilidades de cada área.</t>
  </si>
  <si>
    <t>08.09 OAPF
• Consistencia: no se reporta avance cuantitativo dada su periodicidad.
• Completitud: avance cualitativo claro, describe las acciones realizadas y planeadas y la relación con Repórtate.
• Soportes: no requiere medio de verificación dada su periodicidad.
• Calidad: cumple recomendaciones a reportes cualitativos. 
Nota: el 01.09.2020 se aprobó modificación de reprogramación hito de agosto a octubre.</t>
  </si>
  <si>
    <t>En el mes de septiembre, la Oficina de Comunicaciones presentó tres propuestas de diseños del sitio de publicación de las estadísticas del MEN, con el contenido definido inicialmente. Con la propuesta seleccionada se realizó el plan de desarrollo e implementación y se realizó la selección de los indicadores iniciales a publicar durante el mes de octubre. Así mismo, se realizaron reuniones con los grupos de trabajo de las diferentes áreas para la definición de la información a publicar durante el mes de octubre y rl dilignciamiento d elas respectivas fichas.</t>
  </si>
  <si>
    <r>
      <rPr>
        <b/>
        <sz val="11"/>
        <color theme="1"/>
        <rFont val="Calibri"/>
        <family val="2"/>
        <scheme val="minor"/>
      </rPr>
      <t>06.10 OAPF</t>
    </r>
    <r>
      <rPr>
        <sz val="11"/>
        <color theme="1"/>
        <rFont val="Calibri"/>
        <family val="2"/>
        <scheme val="minor"/>
      </rPr>
      <t xml:space="preserve">
• Consistencia: dado que en agosto se reprogramó hito hacía octubre, el avance cuantitativo queda pendiente hasta cumplir con el hito de octubre.
• Completitud: avance cualitativo claro, describe las acciones realizadas y planeadas para octubre.
• Soportes: no requiere soporte dado que no reportó avance cuantitativo.
• Calidad: cumple recomendaciones a reportes cualitativos. 
</t>
    </r>
    <r>
      <rPr>
        <b/>
        <sz val="11"/>
        <color theme="1"/>
        <rFont val="Calibri"/>
        <family val="2"/>
        <scheme val="minor"/>
      </rPr>
      <t>Nota:</t>
    </r>
    <r>
      <rPr>
        <sz val="11"/>
        <color theme="1"/>
        <rFont val="Calibri"/>
        <family val="2"/>
        <scheme val="minor"/>
      </rPr>
      <t xml:space="preserve"> Al día en hitos.</t>
    </r>
  </si>
  <si>
    <t xml:space="preserve">En el mes de octubre con la OAC se desarrolló el micrositio; el trabajo para su consolidación requiere de insumos que están en desarrollo (p. ej. anuario, documentos temáticos y boletines) que aún no han concluido y que también deben pasar por la OAC para la definición de una línea gráfica acorde con la propuesta global construida por esta oficina. En la sección de estadísticas del micrositio se están desarrollando tableros de visualización para cada uno de los indicadores fase 1 del catálogo, lo que genera un valor agregado respecto a la propuesta inicial (archivos de Excel). A fin de tener un espacio prudente de prueba y validación de las diferentes secciones del micrositio.  </t>
  </si>
  <si>
    <t>11.11 OAPF
• Consistencia: dada su fórmula, al cumplir con el hito se reporta avance cuantitativo programado para el mes anterior. 
• Completitud: avance cualitativo claro, describe las acciones realizadas con la OAC y lo que se requiere para avanzar en la implementación.
• Soportes:  el entregable del hito responde al medio de verificación.
• Calidad: cumple recomendaciones a reportes cualitativos. 
Nota: cumplió hito de octubre (ver hoja hitos).</t>
  </si>
  <si>
    <t xml:space="preserve">En el mes de noviembre la Oficina de Planeación continuó con el desarrollo de los tableros para los diferentes indicadores del catálogo y la definición de los documentos que se integrarán en la sección de publicaciones así como de los contenidos que harán parte de la sección de ayuda. Por su parte, la Oficina de Comunicaciones avanza en los ajustes del micrositio de acuerdo a los comentarios enviados por la Oficina de Planeación. </t>
  </si>
  <si>
    <t>09.12 OAPF
• Consistencia: dada su fórmula, al cumplir con el hito se reporta avance cuantitativo programado para diciembre. Ya alcanzó meta 2020.
• Completitud: avance cualitativo claro, describe las acciones realizadas por la OAPF y la OAC.
• Soportes: el entregable del hito responde al medio de verificación.
• Calidad: cumple recomendaciones a reportes cualitativos. 
Nota: cumplió hito de noviembre, así termina hitos 2020 sin hitos pendientes (ver hoja hitos).</t>
  </si>
  <si>
    <t xml:space="preserve">En el mes de diciembre la Oficina de Planeación finalizó la construcción del micrositio en sus diferentes componentes. En la sección de sistema educativo se hicieron ajustes a los textos. En información estadística se construyeron los tableros de indicadores para el grupo fase 1. En la sección de publicaciones se ajustaron los documentos temáticos y finalizó la construcción del anuario. A partir de la información con corte a noviembre de 2020 se está ajustando el boletín de matrícula y analizando la posibilidad de incluir otros boletines elaborados por las áreas misionales. Por último, en zona de ayuda se efectuó una revisión final del glosario y se elaboraron las respuestas a las preguntas frecuentes. La Oficina de Comunicaciones está haciendo ajustes a la propuesta de visualización y estableciendo los enlaces necesarios para la consulta de los indicadores. </t>
  </si>
  <si>
    <r>
      <rPr>
        <b/>
        <sz val="11"/>
        <color theme="1"/>
        <rFont val="Calibri"/>
        <family val="2"/>
        <scheme val="minor"/>
      </rPr>
      <t xml:space="preserve">19.01.2021 OAPF
</t>
    </r>
    <r>
      <rPr>
        <sz val="11"/>
        <color theme="1"/>
        <rFont val="Calibri"/>
        <family val="2"/>
        <scheme val="minor"/>
      </rPr>
      <t xml:space="preserve">• Consistencia: durante el 2020 el avance cuantitativo fue consistente con el cualitativo y con SPI. Alcanzó la meta 2020. Cumplió criterio. 
• Completitud: durante 2020 los avances cualitativos incluyeron las acciones necesarias para avanzar en el diseño e implementación del micrositios, así como el trabajo conjunto con la OTSI y la OAC. Cumplió criterio. 
• Soportes: durante 2020 el medio de verificación fue claro. Desde nov. cumplió con los hitos programados para 2020, alcanzando el 100% de cumplimiento. Cumplió criterio. 
•Calidad: durante 2020 cumplió recomendaciones a reportes cualitativos. Cumplió criterio. </t>
    </r>
  </si>
  <si>
    <t xml:space="preserve">Evaluación de Resultados </t>
  </si>
  <si>
    <t xml:space="preserve">Número de boletines elaborados con información sobre desempeño sectorial según avances en Plan Nacional de Desarrollo y Plan de Acción Institucional (PAI) </t>
  </si>
  <si>
    <t>Sumatoria de los boletines publicados</t>
  </si>
  <si>
    <t>Boletines publicados</t>
  </si>
  <si>
    <t xml:space="preserve">Durante el mes de enero, se identificó la importancia de realizar informes periódicos, a través de los cuales se presentarán a las áreas y al Comité Directivo el avance en las metas, este informe tendría una periodicidad trimestral y se enviaría en forma de boletín, de tal manera que sea fácil su lectura y análisis. Este informe se realizará a través de los avances que se reportan las áreas de la Entidad en el Plan de Acción Institucional.  </t>
  </si>
  <si>
    <t>Atiende recomendaciones para reportes cualitativos. Se realizan ajustes menores de forma a la redacción (mayúsculas). No programó meta para este mes y dada su periodicidad no requiere medio de verificación. El avance cualitativo describe la acción realizada durante el mes y la forma cómo se avanzará en las acciones necesarias para alcanzar la meta.</t>
  </si>
  <si>
    <t>Durante el mes de febrero se acompañó y asesoró a las áreas en los ajustes del PAI, teniendo en cuenta las priorizaciones realizadas por el Comité Directivo. Así mismo, se trabajó en la estructura de los boletines a partir del power bi y de un informe que se presentó al señor Presidente y que fue construido por la Oficina Asesora de Planeación y Finanzas y el Despacho de la Ministra. Se anexa la definición de la estructura de los boletines, sin embargo esta podría ser ajustada en el momento es que se esten construyendo los boletines.</t>
  </si>
  <si>
    <t>Atiende recomendaciones para reportes cualitativos. Se realizan ajustes menores de forma a la redacción. No programó meta para este mes y dada su periodicidad no requiere medio de verificación. El avance cualitativo describe acciones que dan continuidad a las iniciadas en enero. En el avance cualitativo se hace referencia al entregable del hito.</t>
  </si>
  <si>
    <t xml:space="preserve">Durante el mes de marzo se trabajó en el ajuste de la metodología de seguimiento al PAI, en la cual se definieron los semáforos de alerta y las fórmulas para medir los porcentajes de avance. Con estos datos se construirán los boletines trimestrales que se enviarán a las áreas de la Entidad y al Comité Directivo.  </t>
  </si>
  <si>
    <t>Atiende recomendaciones para reportes cualitativos. Se realizan ajustes menores de forma a la redacción (mayúsculas). No programó meta para este mes. El avance cualitativo describe acciones que dan continuidad a las iniciadas en los meses anteriores y que se requieren para alcanzar la meta.</t>
  </si>
  <si>
    <t>Durante el mes de abril, se realizó, por parte de las áreas el primer reporte de avance al Plan de Acción Institucional y el tercer reporte de avance de las metas del Plan Nacional de Desarrollo en SINERGIA. A partir de este reporte la OAPF realizó la respectiva validación y análisis de la información. Con este análisis se realizó el primer boletín de desempeño, con corte a 31 de marzo de 2020. La estructura del boletín se ajustó con respecto a la propuesta que se había presentado en el mes de marzo. Este se publicó en el equipo TEAMS "Seguimiento PAI 2020" y se envió por correo electrónico a directivos y responsables de seguimiento del PAI.</t>
  </si>
  <si>
    <t>Atiende recomendaciones para reportes cualitativos. Dada su periodicidad, no programó meta para este mes, no obstante programó hito. Se describen las acciones realizadas durante el mes y necesarias para avanzar en el próximo reporte cuantitativo. Aunque no reportó avance cuantitativo, carga como medio de verificación el boletín publicado que también se carga como entregable del hito.</t>
  </si>
  <si>
    <t xml:space="preserve">Durante el mes de mayo, se realizó, por parte de las áreas el segundo reporte de avance al Plan de Acción Institucional y el cuarto reporte de avance de las metas del Plan Nacional de Desarrollo en SINERGIA. La oficina realizó la respectiva validación y análisis de la información reportada  y se realizó el segundo boletín de desempeño, con corte a 30 de abril de 2020, siguiendo la estructura presentada en el mes anterior. </t>
  </si>
  <si>
    <t>Atendió recomendaciones para reportes cualitativos. Dada su periodicidad, no programó meta para este mes. El avance cualitativo es claro y consistente con las acciones reportadas en meses anteriores sobre la información de avances en PND y PAI.  Como no tiene hito para este mes, no requiere cargar medio de verificación.
Se sugiere revisar si los informes (reportes de avance) mensuales de PAI serán homologados con los "boletines con información sobre desempeño", en caso afirmativo, se deberá solicitar un ajuste de meta 2020 y la reprogramación de las mismas para el segundo semestre de 2020.</t>
  </si>
  <si>
    <t>Durante el mes de junio, se realizó, por parte de las áreas el tercer reporte de avance al Plan de Acción Institucional. La OAPF validó la información de acuerdo con los lineamientos brindados.  A partir de esta información validada se realizó el quinto reporte de las metas del Plan Nacional de Desarrollo en SINERGIA. Asi mismo se construyó el tercer boletín de seguimiento con corte a 31 de mayo 2020, siguiendo la estructura presentada en los meses anteriores.  Se solicitará el ajuste a las metas para este indicador, teniendo encuenta que se estan haciendo boletines mensuales de seguimiento. Se anexan los tres boletines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</si>
  <si>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t xml:space="preserve">Atendió recomendaciones para reportes cualitativos. Superó en 1 boletín la meta programada. En lo cualitativo se agrega link para verificar publicación de los boletines y se confirma que está pendiente solicitud reprogramación de metas para 2° semestre.
Como medio de verificación se cargan los 3 boletínes que se han elaborado hasta el momento.
</t>
  </si>
  <si>
    <t>Durante el mes de julio, se realizó, por parte de las áreas el cuarto reporte de avance al Plan de Acción Institucional. La OAPF validó la información de acuerdo con los lineamientos brindados. A partir de esta información validada, se realizó el sexto reporte de las metas del Plan Nacional de Desarrollo en SINERGIA. Asi mismo se construyó el tercer boletín de seguimiento con corte a 30 de junio 2020, siguiendo la estructura presentada en los meses anteriores.  Este informe sirvió de insumo para la jornada de planeación estratégica realizada en la última semana del mes de julio. Se anexa el boletin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</si>
  <si>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r>
      <rPr>
        <b/>
        <sz val="11"/>
        <color theme="1"/>
        <rFont val="Calibri"/>
        <family val="2"/>
        <scheme val="minor"/>
      </rPr>
      <t>10.08 OAPF</t>
    </r>
    <r>
      <rPr>
        <sz val="11"/>
        <color theme="1"/>
        <rFont val="Calibri"/>
        <family val="2"/>
        <scheme val="minor"/>
      </rPr>
      <t xml:space="preserve">
• Consistencia: avance cuantitativo consistente con el cualitativo y lo reportado en SPI.
• Completitud: avance cualitativo describe detalles sobre el boletín elaborado.
• Soportes: medio de verificación cumple, permite validar avances.
• Calidad: cumple recomendaciones a reportes cualitativos. 
</t>
    </r>
    <r>
      <rPr>
        <b/>
        <sz val="11"/>
        <color theme="1"/>
        <rFont val="Calibri"/>
        <family val="2"/>
        <scheme val="minor"/>
      </rPr>
      <t>Nota:</t>
    </r>
    <r>
      <rPr>
        <sz val="11"/>
        <color theme="1"/>
        <rFont val="Calibri"/>
        <family val="2"/>
        <scheme val="minor"/>
      </rPr>
      <t xml:space="preserve"> el 31.07.2020 se aprobó modificación de meta, reprogramación junio a dic y periodicidad.</t>
    </r>
  </si>
  <si>
    <t>Durante el mes de agosto, se realizó, por parte de las áreas el quinto reporte de avance al Plan de Acción Institucional. La OAPF validó la información de acuerdo con los lineamientos brindados. A partir de esta información validada, se realizó el séptimo reporte de las metas del Plan Nacional de Desarrollo en SINERGIA. Así mismo, se construyó el cuarto boletín de seguimiento con corte a 30 de julio 2020, siguiendo la estructura presentada en los meses anteriores.  Se anexó el boletin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</si>
  <si>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t xml:space="preserve">04.09 OAPF
• Consistencia: avance cuantitativo consistente con el cualitativo y lo reportado en SPI.
• Completitud: avance cualitativo describe detalles sobre el boletín elaborado.
• Soportes: medio de verificación cumple, permite validar avances. Incluye link.
• Calidad: cumple recomendaciones a reportes cualitativos. </t>
  </si>
  <si>
    <t>Durante el mes de septiembre, se realizó, por parte de las áreas el quinto reporte de avance al Plan de Acción Institucional. La OAPF validó la información de acuerdo con los lineamientos brindados. A partir de esta información validada, se realizó el octavo reporte de las metas del Plan Nacional de Desarrollo en SINERGIA. Así mismo, se construyó el quinto boletín de seguimiento con corte a 31 de agosto 2020, siguiendo la estructura presentada en los meses anteriores.  Se anexó el boletin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</si>
  <si>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r>
      <rPr>
        <b/>
        <sz val="11"/>
        <color theme="1"/>
        <rFont val="Calibri"/>
        <family val="2"/>
        <scheme val="minor"/>
      </rPr>
      <t>09.10 OAPF</t>
    </r>
    <r>
      <rPr>
        <sz val="11"/>
        <color theme="1"/>
        <rFont val="Calibri"/>
        <family val="2"/>
        <scheme val="minor"/>
      </rPr>
      <t xml:space="preserve">
• Consistencia: avance cuantitativo consistente con el cualitativo y lo reportado en SPI. Responde a fórmula.
• Completitud: avance cualitativo describe detalles sobre el boletín elaborado.
• Soportes: medio de verificación cumple, permite validar avances. Incluye link.
• Calidad: cumple recomendaciones a reportes cualitativos. Se realizó ajuste menor.
</t>
    </r>
    <r>
      <rPr>
        <b/>
        <sz val="11"/>
        <color theme="1"/>
        <rFont val="Calibri"/>
        <family val="2"/>
        <scheme val="minor"/>
      </rPr>
      <t>Nota:</t>
    </r>
    <r>
      <rPr>
        <sz val="11"/>
        <color theme="1"/>
        <rFont val="Calibri"/>
        <family val="2"/>
        <scheme val="minor"/>
      </rPr>
      <t xml:space="preserve"> Al día en hitos.</t>
    </r>
  </si>
  <si>
    <t>Durante el mes de octubre se realizó, por parte de las áreas el sexto reporte de avance al Plan de Acción Institucional. La OAPF validó la información de acuerdo con los lineamientos brindados. A partir de esta información validada, se realizó el  noveno reporte de las metas del Plan Nacional de Desarrollo en SINERGIA. Así mismo, se construyó el sexto boletín de seguimiento con corte a 30 de septiembre 2020, siguiendo la estructura presentada en los meses anteriores.  Se anexó el boletin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</si>
  <si>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t>11.11 OAPF
• Consistencia: avance cuantitativo consistente con el cualitativo y lo reportado en SPI. Responde a fórmula.
• Completitud: avance cualitativo describe detalles sobre el boletín elaborado.
• Soportes: medio de verificación cumple, permite validar avances. Incluye link.
• Calidad: cumple recomendaciones a reportes cualitativos. 
Nota: Al día en hitos.</t>
  </si>
  <si>
    <t>Durante el mes de noviembre se realizó, por parte de las áreas el séptimo reporte de avance al Plan de Acción Institucional. La OAPF validó la información de acuerdo con los lineamientos brindados. A partir de esta información validada, se realizó el  décimo reporte de las metas del Plan Nacional de Desarrollo en SINERGIA. Así mismo, se construyó el séptimo boletín de seguimiento con corte a 31 de octubre de 2020, siguiendo la estructura presentada en los meses anteriores.  Se anexó el boletín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</si>
  <si>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t>09.12 OAPF
• Consistencia: avance cuantitativo consistente con el cualitativo y lo reportado en SPI. Responde a fórmula.
• Completitud: avance cualitativo describe detalles sobre el boletín elaborado.
• Soportes: medio de verificación cumple, permite validar avances. Incluye link.
• Calidad: cumple recomendaciones a reportes cualitativos. 
Nota: tiene hito programado para diciembre.</t>
  </si>
  <si>
    <t>Durante el mes de diciembre se realizó, por parte de las áreas, el octavo reporte de avance al Plan de Acción Institucional. La OAPF validó la información de acuerdo con los lineamientos brindados. A partir de esta información validada, se realizó el  undécimo reporte de las metas del Plan Nacional de Desarrollo en SINERGIA. Así mismo, se construyó el octavo boletín de seguimiento con corte a 30 de noviembre de 2020, siguiendo la estructura presentada en los meses anteriores.  Se anexó el boletín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</si>
  <si>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r>
      <rPr>
        <b/>
        <sz val="11"/>
        <color theme="1"/>
        <rFont val="Calibri"/>
        <family val="2"/>
        <scheme val="minor"/>
      </rPr>
      <t xml:space="preserve">18.01.2021 OAPF
</t>
    </r>
    <r>
      <rPr>
        <sz val="11"/>
        <color theme="1"/>
        <rFont val="Calibri"/>
        <family val="2"/>
        <scheme val="minor"/>
      </rPr>
      <t xml:space="preserve">• Consistencia: durante el 2020 el avance cuantitativo fue consistente con el cualitativo y con SPI. Alcanzó la meta 2020. Cumplió criterio. 
• Completitud: durante 2020 los avances cualitativos detallaron los boletines PAI elaborados que incluyeron reportes de metas del PND. Cumplió criterio. 
• Soportes: durante 2020 el medio de verificación fue claro y fácil de validar. Con el hito de dic. se cumplen los hitos programados para 2020, alcanzando el 100% de cumplimiento. Cumplió criterio. 
•Calidad: durante 2020 cumplió recomendaciones a reportes cualitativos. Cumplió criterio. </t>
    </r>
  </si>
  <si>
    <t>Número de anuarios estadísticos sectoriales publicados (nacional, departamentales  y para las ETC)</t>
  </si>
  <si>
    <t>Sumatoria de los anuarios estadisticos publicados
*Nota:Comprende los anuarios nacional y para educación preescolar básica y media y educación superior</t>
  </si>
  <si>
    <t>Anuarios estadísticos publicados</t>
  </si>
  <si>
    <t>En el mes de enero, en reunión del Grupo de Información, se realizó la programación de estrategias, actividades, acciones, tiempos y definición de las personas responsables del diseño, elaboración y publicación en la página Web del MEN, de los diferentes anuarios estadísticos sectoriales y su nivel de desagregación nacional, departamental y ETC.</t>
  </si>
  <si>
    <t>La extensión del texto (174 caracteres) es menor al límite inferior permitido para avances cualitativos. No programó meta para este mes y dada su periodicidad no requiere medio de verificación. Se sugiere complementar avance cualitativo.
Luego de lo observado, la Dependencia complementó el avance cualitativo respondiendo a recomendaciones para avances cualitativos y resaltando las principales acciones realizadas este mes.</t>
  </si>
  <si>
    <t>En el mes de febrero se definió el catálogo y la ficha técnica de los indicadores a incluir en los anuarios estadísticos, para lo cual se realizó la revisión, organización, procesamiento y consolidación de toda la información e indicadores correspondientes a los años 2015 a 2019, período sobre el cual se elaborarán los anuarios estadísticos a nivel nacional, departamental y por ETC.</t>
  </si>
  <si>
    <t>La extensión del texto (248 caracteres) es menor al límite inferior permitido para avances cualitativos. No programó meta para este mes y dada su periodicidad no requiere medio de verificación. Al igual que lo observado en enero, se sugiere complementar avance cualitativo.
Luego de lo observado, la Dependencia complementó el avance cualitativo respondiendo a recomendaciones para avances cualitativos y anotando acciones que dan continuidad a las iniciadas en enero.</t>
  </si>
  <si>
    <t>Con base en la estructura y los formatos definidos para los indicadores que harán parte de los anuarios, los cuales serán publicados en la página Web del MEN, en el mes de marzo, se inició la generación de tablas y matrices de los indicadores y de las estadísticas con la información preliminar definitiva del año 2019.</t>
  </si>
  <si>
    <t>La extensión del texto (238 caracteres) es menor al límite inferior permitido para avances cualitativos. No programó meta para este mes y dada su periodicidad no requiere medio de verificación. Al igual que lo observado en enero, se sugiere complementar avance cualitativo y ajustar conjugación del verbo a tiempo pasado.
Luego de lo observado, la Dependencia complementó el avance cualitativo respondiendo a recomendaciones para avances cualitativos y resaltando principales acciones.</t>
  </si>
  <si>
    <t>En abril se adelantó la estandarización de las base de datos de la información consolidada de matrícula correspondiente al año 2019, antes de la incorporación de los resultados de la  auditoría realizada en la pasada vigencia, y de las bases de datos 2015 a 2017, información reportada en SIMAT, con base en la cual se está realizando la producción y el cálculo de los indicadores de Educación Preescolar, Básica y Media que se van a incluir en el anuario.</t>
  </si>
  <si>
    <t>Se realiza ajuste menor con significado de la sigla EPBM. El avance cualitativo es claro, preciso y con acciones que dan continuidad a las realizadas en meses anteriores. Como no programó meta, no requiere medio de verificación. Tampoco programó hito.</t>
  </si>
  <si>
    <t>Una vez consolidada la información 2015-2019, se procedió a organizar una base de datos única, que permita generar los reportes a ser incluidos en los anuarios de manera más expedita. Esta base de datos fue revisada y validada, con el propósito de asegurar que los indicadores y estadísticas a generar coincidan con los publicados puntualmente por la OAPF, y queda viabilizada para su uso y cálculo de los indicadores. Es de anotar que se está a la espera de la entrega de los resultados del proceso de auditorías de matrícula realizado en la vigencia 2019, a fin de proceder a la generación de las tablas de los anuarios con información definitiva 2019. 
Se realizó ajuste a la ficha técnica de los indicadores, a fin de manejar una sola para todos.</t>
  </si>
  <si>
    <t xml:space="preserve">Atendió recomendaciones para reportes cualitativos. El avance cualitativo incluye las acciones realizadas y las pendientes (resultados auditorías). Dada su periodicidad, no programó meta para este mes por lo tanto no requiere medio de verificación, tampoco programó hitos para este mes, no obstante se cargó en carpeta de entregables hitos la propuesta de ficha técnica que se menciona en lo cualitativo y que también responde a acciones asociadas al indicador 446.
</t>
  </si>
  <si>
    <t>La meta definida para el mes de junio de publicar el anuario estadístico no fue posible, en razón a que los resultados del proceso de auditoría no re recibieron en la fecha programada, por la situación actual de salud pública, cuyos resultados son fundamentales para la obtención de la base definitiva de matrícula 2019, con la cual se calculan los indicadores seleccionados para el anuario estadístico. De otra parte, en junio se realizó ajuste al catálogo de indicadores, con base en el cual se realizará la reforma al Sistema Nacional de Indicadores Educativos, el cual constituye el referente para la selección de los indicadores del anuario; una vez validado los indicadores a incluir en el anuario y tener la base definitiva de matrícula 2019, se procederá a la producción.</t>
  </si>
  <si>
    <t>Atendió recomendaciones para reportes cualitativos. En el avance cualitativo se anotan las dificultades para lograr la meta programada y cumplir el hito. Como no reportó avance cuantitativo, no requiere medio de verificación.</t>
  </si>
  <si>
    <t>En tanto se cuenta con la base de matrícula definitiva de la vigencia 2019, la cual es el fundamental para realizar el cálculo de los indicadores a ser incluidos en el anuario estadístico nacional, los anuarios por departamento y entidades territoriales certificadas, en el mes de julio se avanzó en la revisión de la calidad de los datos de matrícula de las bases de las vigencias 2015 a 2019 respecto a la relación edad/grado de los estudiantes, através del cruce de información entre bases, con el fin de organizar una base de datos estadística con la cual se puede obtener los indicadores con un alto grado de confiabilidad.</t>
  </si>
  <si>
    <r>
      <rPr>
        <b/>
        <sz val="11"/>
        <color theme="1"/>
        <rFont val="Calibri"/>
        <family val="2"/>
        <scheme val="minor"/>
      </rPr>
      <t>10.08 OAPF</t>
    </r>
    <r>
      <rPr>
        <sz val="11"/>
        <color theme="1"/>
        <rFont val="Calibri"/>
        <family val="2"/>
        <scheme val="minor"/>
      </rPr>
      <t xml:space="preserve">
• Consistencia: no se reporta avance cuantitativo dada su periodicidad. Avance cualitativo consistente con lo reportado en SPI.
• Completitud: avance cualitativo incluye las acciones y limitaciones para avanzar.
• Soportes: no requiere medio de verificación dada su periodicidad.
• Calidad: cumple recomendaciones a reportes cualitativos. 
</t>
    </r>
    <r>
      <rPr>
        <b/>
        <sz val="11"/>
        <color theme="1"/>
        <rFont val="Calibri"/>
        <family val="2"/>
        <scheme val="minor"/>
      </rPr>
      <t xml:space="preserve">Nota 1: </t>
    </r>
    <r>
      <rPr>
        <sz val="11"/>
        <color theme="1"/>
        <rFont val="Calibri"/>
        <family val="2"/>
        <scheme val="minor"/>
      </rPr>
      <t>El</t>
    </r>
    <r>
      <rPr>
        <b/>
        <sz val="11"/>
        <color theme="1"/>
        <rFont val="Calibri"/>
        <family val="2"/>
        <scheme val="minor"/>
      </rPr>
      <t xml:space="preserve"> </t>
    </r>
    <r>
      <rPr>
        <sz val="11"/>
        <color theme="1"/>
        <rFont val="Calibri"/>
        <family val="2"/>
        <scheme val="minor"/>
      </rPr>
      <t xml:space="preserve">31.07.2020 se aprobó reprogramación hito de julio.
</t>
    </r>
    <r>
      <rPr>
        <b/>
        <sz val="11"/>
        <color theme="1"/>
        <rFont val="Calibri"/>
        <family val="2"/>
        <scheme val="minor"/>
      </rPr>
      <t xml:space="preserve">Nota 2 : </t>
    </r>
    <r>
      <rPr>
        <sz val="11"/>
        <color theme="1"/>
        <rFont val="Calibri"/>
        <family val="2"/>
        <scheme val="minor"/>
      </rPr>
      <t>Sigue pendiente cumplimiento hito de junio.</t>
    </r>
  </si>
  <si>
    <t>Una vez entregados los resultados del proceso de auditoría realizado a la matrícula en la vigencia 2019, se procedió a la generación de las tablas a ser incorporadas en el anuario. Para ello se partió del catálogo de indicadores educativos de la OAPF. En una primera fase se están generando las tablas correspondientes al documento 'Sistema Nacional de Indicadores Educativos para los niveles de Preescolar, Básica y Media en Colombia'. Una vez se terminen de generar estas tablas se procederá a realizar el cálculo de los indicadores restantes.</t>
  </si>
  <si>
    <t>08.09 OAPF
• Consistencia: no se reporta avance cuantitativo dada su periodicidad. Avance cualitativo consistente con lo reportado en SPI.
• Completitud: avance cualitativo incluye las acciones y adelantadas y planeadas.
• Soportes: no requiere medio de verificación dada su periodicidad.
• Calidad: cumple recomendaciones a reportes cualitativos. 
Nota: Sigue pendiente cumplimiento hito junio.</t>
  </si>
  <si>
    <t>Durante el mes de septiembre se realizó el recálculo de los indicadores de coberturas bruta y neta, y los indicadores de eficiencia interna del período 2015 a 2019. De otra parte, se realizó reunión con las áreas de Educación Superior y Primera Infancia, para definir la información a incluir en el anuario, por lo cual será un anuario sectorial.</t>
  </si>
  <si>
    <r>
      <rPr>
        <b/>
        <sz val="11"/>
        <color theme="1"/>
        <rFont val="Calibri"/>
        <family val="2"/>
        <scheme val="minor"/>
      </rPr>
      <t>09.10 OAPF</t>
    </r>
    <r>
      <rPr>
        <sz val="11"/>
        <color theme="1"/>
        <rFont val="Calibri"/>
        <family val="2"/>
        <scheme val="minor"/>
      </rPr>
      <t xml:space="preserve">
• Consistencia: no se reporta avance cuantitativo dada su periodicidad. 
• Completitud: avance cualitativo incluye las acciones y adelantadas y planeadas.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Sigue pendiente cumplimiento hito junio.</t>
    </r>
  </si>
  <si>
    <t xml:space="preserve">En el mes de octubre se generaron el conjunto de indicadores para los años 2015 a 2019. Para cada uno de ellos se generaron tablas a nivel nacional, de las ETC, de los departamentos y los municipios por niveles educativos. Una vez acordado el formato a emplear, se viene adelantando la diagramación y diseño de tablas y gráficos por parte de la OAC. Una vez se cuente con la version  publicable se actualizará en el micrositio. </t>
  </si>
  <si>
    <t>11.11 OAPF
• Consistencia: avance cuantitativo consistente con el cualitativo. 
• Completitud: avance cualitativo describe acciones necesarias adelantadas con la OAC para contar con el anuario publicado.
• Soportes: no requiere medio de verificación dado que no reportó avance cuantitativo.
• Calidad: cumple recomendaciones a reportes cualitativos. 
Nota: pendiente hito de octubre (ver hoja hitos).</t>
  </si>
  <si>
    <t>En el mes de noviembre se realizaron ajustes y validaciones a algunas tablas de indicadores, acorde con las observciones del Jefe de la OAFP, así como al documento de análisis sectorial que las acompaña. Se procedió a la entrega nuevamente a la Oficina de Comunicaciones para diagramación del anuario y el documento.</t>
  </si>
  <si>
    <t>09.12 OAPF
• Consistencia: avance cuantitativo consistente con el cualitativo.
• Completitud: avance cualitativo describe acciones de ajustes y validación para contar con el anuario publicado.
• Soportes: no requiere medio de verificación dado que no reportó avance cuantitativo.
• Calidad: cumple recomendaciones a reportes cualitativos. 
Nota: pendientes hitos de junio y octubre (ver hoja hitos).</t>
  </si>
  <si>
    <t>En el mes de diciembre se culminó la elaboración del anuario nacional y los regionales, los cuales se enviaron a diagramación a la Oficina de Comunicaciones para su posterior publicación. Acorde con una observación del Jefe de la Oficina de Planeación, con la cual hubo de realizarse ajuste a las tablas de organización de los indicadores, el envío a OAC se realizó a finales del mes de diciembre. Se adjuntó el anuario tal como quedó oganizado.</t>
  </si>
  <si>
    <r>
      <rPr>
        <b/>
        <sz val="11"/>
        <color theme="1"/>
        <rFont val="Calibri"/>
        <family val="2"/>
        <scheme val="minor"/>
      </rPr>
      <t xml:space="preserve">19.01.2021 OAPF
</t>
    </r>
    <r>
      <rPr>
        <sz val="11"/>
        <color theme="1"/>
        <rFont val="Calibri"/>
        <family val="2"/>
        <scheme val="minor"/>
      </rPr>
      <t>• Consistencia: el avance cuantitativo reportado en diciembre no es consistente con el cualitativo; el indicador responde a anuario publicado. Se sugiere ajustar avance cuantitativo a cero (0). No cumple.
• Completitud: durante 2020 los avances cualitativos incluyeron los avances y las dificultades para contar con el anuario. Como se anota en el reporte de dic. a finales de este mes se enviaron los ajustes para la Oficina de Comunicaciones para diagramación y publicación. Cumplió criterio. 
• Soportes: se cargó medio de verificación (MV) conformado por 7 archivos de excel con la información detallada contenida en el anuario, no obstante el MV responde a "Anuarios estadísticos publicados". Si se ajusta avance cuantitativo a 0, no requiere MV. No se cumplieron los hitos de junio y octubre que responden a "link de publicación". El cumplimiento de hitos alcanzó el 30%. Cumple.
•Calidad: durante 2020 cumplió recomendaciones a reportes cualitativos. Cumplió criterio. 
20.01.2021 OAPF: se realizó el ajuste en el avance cuantitativo, de manera que es consistente con el cualitativo y con el nombre y fórmula del indicador. Dado que no reportó avance cuantitativo no requiere medio de verificación. Cumple criterios consistencia y soportes.</t>
    </r>
  </si>
  <si>
    <t>Porcentaje de avance en la implementación de Reportáte</t>
  </si>
  <si>
    <t xml:space="preserve">Sumatoria de los hitos definidos en el formato de hitos </t>
  </si>
  <si>
    <t>En enero se inició el proceso de validación y ajuste a la información cargada en Repórtate durante la vigencia 2019. Así mismo, se inició la generación de la información de matrícula para educación preescolar, básica y media con corte a 30 de noviembre 2019 y se inició el proceso de validación para cargue y visualización en Repórtate.</t>
  </si>
  <si>
    <t>Aunque cumple con las recomendaciones para reportes cualitativos, la extensión del texto (291 caracteres) es menor al límite inferior permitido para avances cualitativos. No programó meta para este mes y dada su periodicidad no requiere medio de verificación. Se sugiere complementar avance cualitativo agregando nombre de la dependencia.
La Dependencia complementó su avance cualitativo. Se resalta que lo descrito guarda relación con lo reportado en SPI en el producto asociado.</t>
  </si>
  <si>
    <t>En febrero se consolidó la matrícula EPBM con eficiencia 2019 definitiva preliminar y se generó la matrícula con corte a enero de 2020. En Repórtate se validó la información 2015 a 2018 cargada; se actualizaron indicadores con información preliminar 2019 y se inició la visualización de la ficha de la Ministra.</t>
  </si>
  <si>
    <t>Atiende recomendaciones para reportes cualitativos. Dada su periodicidad no requiere medio de verificación. El avance cualitativo describe de manera clara, las acciones realizadas por la Dependencia que coinciden con el avance cualitativo reportado en SPI en el producto asociado.</t>
  </si>
  <si>
    <t>En el mes de marzo, una vez definida la batería de indicadores a incluir y actualizar en la herramienta Repórtate, se inició la organización de los indicadores y se realizó la actualización y visualización de la ficha de la Sra. Ministra en Repórtate a través del Power BI. De igual manera, se definió la estructura de cargue, de la información y avance de los indicadores por parte de las áreas, en la plataforma.</t>
  </si>
  <si>
    <t>Aunque cumple con las recomendaciones para reportes cualitativos y coincide con lo reportado en SPI, la extensión del texto (175 caracteres) es menor al límite inferior permitido para avances cualitativos. Programó meta para este mes y dada su periodicidad, se sugiere validar si se alcanzó esta meta. Se sugiere complementar avance cualitativo. Se cumplió con los dos hitos programados para este mes.
Luego de observación, se complementó avance cualitativo. Se valida avance cuantitativo soportado en las acciones descritas en el trimestre y en el cumplimiento de los hitos.</t>
  </si>
  <si>
    <t>En el mes de abril se entregaron los requerimientos a la Oficina de Tecnología y Sistemas de Información (OTSI) para el cargue y/o actualización de nuevos indicadores, acorde con su periodicidad, y para el diseño y visualización del dashboard, con base en los requerimientos del Despacho para la ficha de la Ministra. Se anexa el enlace en el cual se evidencia la actualización, visualización y publicación de la información actualizada en la plataforma Repórtate.</t>
  </si>
  <si>
    <t>Se realizan ajustes menores de forma, con significado OTSI y se elimina "Sra"; exceso de formalismos. El avance cualitativo es consistente con lo reportado en SPI en el producto y actividad del proyecto transversal relacionados con este indicador. A partir de abril, se relacionó el avance cuantitativo de este indicador al avance físico del producto "Sistemas de información implementados" asociado a uno de los productos de esta Dependencia en el proyecto de inversión transversal. Así, los avances cuantitativos que se reporten acá se tomarán para SPI. Se cumplió hito programado para este mes (ver hoja hitos).</t>
  </si>
  <si>
    <t>Durante el mes de mayo se entregaron requerimientos a la Oficina de Tecnología y Sistemas de Información (OTSI) para: i) Cargue y actualización de nuevos indicadores y para la actualización de los existentes, acorde con su periodicidad, y ii) Diseño y visualización de los indicadores en el dashboard de la ficha de la ministra. La OTSI en tanto adelantó el diseño y procedimiento respectivo para el cargue de la respectiva información que permita la actualización y visualización de todos los indicadores.
Respecto al informe de calidad, se realizó análisis de las reglas, donde se determinó prescindir de la número 1 e incluir una referente a la relación edad/grado, y se inició la organización de la bases y anexos por cada ETC.</t>
  </si>
  <si>
    <t xml:space="preserve">Se realizaron ajustes menores de forma al avance cualitativo. El avance cualitativo es consistente con la información reportada en SPI en el producto y actividad del proyecto transversal relacionados con este indicador. Se enumeran las acciones de interacción con la Oficina de Tecnología y Sistemas de Información. incluye las acciones realizadas y las pendientes (resultados auditorías). 
Como no tiene hito para este mes, no requiere cargar medio de verificación.
</t>
  </si>
  <si>
    <t>En el mes de junio la OTSI entregó el dashboard de la ficha de la ministra a la Oficina Asesora de Planeación y Finanzas y se socializó con los asesores del Despacho de la Ministra. Esta entrega indica que se cuenta con toda la información de indicadores solicitados para ser parte del dashboard en la bodega de datos de REPÓRTATE y visualizados en un dashboard en la plataforma power BI. Terminado el diseño del dashboard, se implementará un proceso de actualización de la información conforme a la fecha de corte de cada indicador.
Respecto al infome de calidad, se remitió a las 96 ETC junto con la tabla resumen de inconsistencias, la base de datos de registros inconsistentes.</t>
  </si>
  <si>
    <t xml:space="preserve">Atendió recomendaciones para reportes cualitativos. El avance cualitativo coincide con lo reportado en SPI en el producto asociado en el proyecto transversal. El avance cuantitativo se traslado también al producto asociado en SPI de manera proporcional a la meta que se tiene en el proyecto.
Se dio cumplimiento al hito asociado este mes.
</t>
  </si>
  <si>
    <t>Durante el mes de julio se entregaron requerimientos a la Oficina de Tecnología y Sistemas de Información (OTSI), para llevar a cabo la actualización de indicadores cargados en Repórtate, acorde con su periodicidad, además se realizaron ajustes en el diseño de la visualización de información del tablero según las observaciones y comentarios remitidos por el despacho de la Ministra: este proceso de ajuste se decidió realizar en dos etapas; los primeros ajustes se reflejarán con lo que se remitió para el mes de julio, y la segunda etapa se reflejará con lo que se envíe en el mes de agosto. Se adjunta link de publicación con la información.</t>
  </si>
  <si>
    <r>
      <rPr>
        <b/>
        <sz val="11"/>
        <color theme="1"/>
        <rFont val="Calibri"/>
        <family val="2"/>
        <scheme val="minor"/>
      </rPr>
      <t>10.08 OAPF</t>
    </r>
    <r>
      <rPr>
        <sz val="11"/>
        <color theme="1"/>
        <rFont val="Calibri"/>
        <family val="2"/>
        <scheme val="minor"/>
      </rPr>
      <t xml:space="preserve">
• Consistencia: no se reporta avance cuantitativo dada su periodicidad. Avance cualitativo consistente con lo reportado en SPI.
• Completitud: avance cualitativo incluye acciones necesarias para la implementación de Repórtate.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Se cumplió hito de julio. Los hitos del indicador se encuentran al día.</t>
    </r>
  </si>
  <si>
    <t>Durante el mes de agosto se continuó con la entrega de requerimientos a la Oficina de Tecnología y Sistemas de Información (OTSI) para continuar con la actualización de indicadores cargados en Repórtate, acorde con su periodicidad, y continuar con ajustes en el diseño de la visualización de información según las observaciones y comentarios remitidos por el despacho de la Ministra y un proceso de validación que se hizo desde la OAPF con apoyo de las áreas. Las actividades realizadas permitieron la aprobación de la siguiente información:  i) Educación Preescolar, Básica y Media: Matricula EPBM, recursos EPBM. Ii) Programas y proyectos: Programa Alimentación Escolar y doble titulación. Iii) Educación Superior: Matricula educación superior, recursos educación superior</t>
  </si>
  <si>
    <t xml:space="preserve">04.09 OAPF
• Consistencia: no se reporta avance cuantitativo dada su periodicidad. Avance cualitativo consistente con lo reportado en SPI y en los meses anteriores.
• Completitud: avance cualitativo incluye acciones necesarias para la implementación de Repórtate.
• Soportes: no requiere medio de verificación dada su periodicidad.
• Calidad: cumple recomendaciones a reportes cualitativos. </t>
  </si>
  <si>
    <t xml:space="preserve">Durante el mes de septiembre se continuó con la entrega de requerimientos a la OTSI para continuar con la actualización de indicadores cargados en Repórtate, acorde con su periodicidad, y continuar con ajustes en el diseño de la visualización de información según las observaciones y comentarios remitidos por el despacho de la ministra. Las actividades realizadas permitieron la aprobación de Infraestructura educativa. Así mismo, se cargó en la bodega de datos la información de matrícula e indicadores de educación superior cifras definitivas 2019. Se espera aval de la ministra para su visualización.
A partir del mes de septiembre la ministra y el VPBM comenzaron a usar el dashboard "Educación en Cifras" para sus encuentros con territorios. Se adjunta primera versión en PDF de la visualización. 
</t>
  </si>
  <si>
    <r>
      <rPr>
        <b/>
        <sz val="11"/>
        <color theme="1"/>
        <rFont val="Calibri"/>
        <family val="2"/>
        <scheme val="minor"/>
      </rPr>
      <t>09.10 OAPF</t>
    </r>
    <r>
      <rPr>
        <sz val="11"/>
        <color theme="1"/>
        <rFont val="Calibri"/>
        <family val="2"/>
        <scheme val="minor"/>
      </rPr>
      <t xml:space="preserve">
• Consistencia: no se reporta avance cuantitativo dado que no programó hito para este mes y según su fórmula responde a sumatoria de hitos. Avance cualitativo consistente con lo reportado en SPI y en los meses anteriores.
• Completitud: avance cualitativo resalta el uso dashboard "Educación en Cifras".
• Soportes: se cargaron 10 archivos "Requerimientos funcionales", no obstante no es necesario el cargue de estos archivos dado que no programó hito y no está reportando avance cuantitativo. Se sugiere guardar estos archivos como soportes para el entregable de octubre y cargarlos en un solo documento.
• Calidad: cumple recomendaciones a reportes cualitativos. 
Nota: Tiene programado hito en octubre.</t>
    </r>
  </si>
  <si>
    <t>Durante el mes de octubre se continuó con la entrega de requerimientos a la Oficina de Tecnología y Sistemas de Información (OTSI) para continuar con la actualización de indicadores cargados en Repórtate, acorde con su periodicidad. Asi mismo, se llevó a cabo la actualización de los siguientes temas: 
•	Indicadores VPBM, Recursos VPBM, PAE, Generación E, Infraestructura educativa corte 30-septiembre 2020. 
•	Indicadores Primera Infancia corte 30 de junio de 2020.  
Se adjunta link de publicación.</t>
  </si>
  <si>
    <t>09.11 OAPF
• Consistencia: dada su fórmula, al cumplir con el hito se reporta avance cuantitativo programado para el mes anterior. Avance cualitativo consistente con lo reportado en SPI.
• Completitud: avance cualitativo resalta la actualización de indicadores.
• Soportes: se cargaron 7 archivos "Requerimientos funcionales" y el entregable del hito. 
• Calidad: cumple recomendaciones a reportes cualitativos. 
Nota: Cumplió hito programado para octubre. No tiene hitos pendientes.</t>
  </si>
  <si>
    <t xml:space="preserve">Durante el mes de noviembre se continuó con la entrega de requerimientos a la Oficina de Tecnología y Sistemas de Información (OTSI) para continuar con la actualización de indicadores cargados en Repórtate acorde con su periodicidad, durante este mes se llevó a cabo la actualización de los siguientes temas: i)Indicadores VPBM corte 31-octubre 2020, ii) Indicadores Primera Infancia corte 30 de septiembre de 2020.  
</t>
  </si>
  <si>
    <t>09.12 OAPF
• Consistencia: avance cualitativo consistente con lo reportado en SPI.
• Completitud: avance cualitativo resalta la actualización de indicadores por temas.
• Soportes: no requiere soporte dado que no reportó avance cuantitativo.
• Calidad: cumple recomendaciones a reportes cualitativos. 
Nota: no tiene hitos pendientes, ya cumplió hitos 2020.</t>
  </si>
  <si>
    <t xml:space="preserve">En el mes de diciembre se continuó con la entrega de requerimientos a la Oficina de Tecnología y Sistemas de Información para continuar con la actualización de indicadores cargados en Repórtate, acorde con su periodicidad; durante este mes se llevó a cabo la actualización de los indicadores  de Generación E e Infraestructura educativa con corte 30-noviembre 2020, y matrícula PAE con corte 31 de octubre de 2020. 
Durante el año 2020 se realizó el proceso para consolidar y cargar información de distintas estrategias y programas del MEN en la bodega de datos de Repórtate y conectar esta información con un modelo de visualización de datos en POWER BI. El diseño de visualización surtió un proceso de revisión y validación y se entregó el acceso para su uso a distintas dependencias del MEN; a la fecha se registran 70 personas con permiso de acceso y se han entregado desde la OAPF 43 fichas con información al Despacho de la ministra para sus encuentros con territorios. 
</t>
  </si>
  <si>
    <r>
      <rPr>
        <b/>
        <sz val="11"/>
        <color theme="1"/>
        <rFont val="Calibri"/>
        <family val="2"/>
        <scheme val="minor"/>
      </rPr>
      <t xml:space="preserve">18.01.2021 OAPF
</t>
    </r>
    <r>
      <rPr>
        <sz val="11"/>
        <color theme="1"/>
        <rFont val="Calibri"/>
        <family val="2"/>
        <scheme val="minor"/>
      </rPr>
      <t xml:space="preserve">• Consistencia: durante el 2020 el avance cuantitativo fue consistente con el cualitativo y con SPI. Alcanzó la meta 2020. Cumplió criterio. 
• Completitud: durante 2020 los avances cualitativos incluyeron los avances en implementación de Repórtate y el trabajo conjunto con la OTSI. En el reporte de dic. se hace un balance del año. Cumplió criterio. 
• Soportes: durante 2020 los medios de verificación que respondieron también a los entregables de los hitos, fueron claros. Desde octubre se cumplieron los hitos programados para 2020, alcanzando el 100% de cumplimiento. Cumplió criterio. 
•Calidad: durante 2020 cumplió recomendaciones a reportes cualitativos. Cumplió criterio. </t>
    </r>
  </si>
  <si>
    <t>Número de documentos elaborados con temáticas relevantes de la política educativa</t>
  </si>
  <si>
    <t>Sumatoria de los documentos elaborados</t>
  </si>
  <si>
    <t>Documentos elaborados</t>
  </si>
  <si>
    <t>En el mes de enero se revisaron los documentos elaborados por la Oficina de Planeación para la vigencia 2019. Se indagó por otros documentos elaborados por el Ministerio de Educación y se estableció la necesidad de definir y priorizar las temáticas que se abordarían en estos documentos. Uno de los documentos a elaborar debe permitir el análisis de Colombia en el cumplimiento de lo establecido en los ODS.</t>
  </si>
  <si>
    <t>Atiende recomendaciones para reportes cualitativos. Dada su periodicidad no requiere medio de verificación. El avance cualitativo describe de manera clara y precisa las acciones de planeación y preparación para avanzar en la medición del indicador y alcanzar la meta.</t>
  </si>
  <si>
    <t>En la mesa de seguimiento al Plan Decenal en el mes de febrero, se construyó una guía para la elaboración de documentos temáticos por desafío. Esta guía se está utilizando como referente para la construcción de la propuesta de estructura de los documentos a realizar. Se socializó una primera versión de las temáticas de los documentos con el jefe de la Oficina de Planeación.</t>
  </si>
  <si>
    <t>Atiende recomendaciones para reportes cualitativos. Se realizan ajustes menores de forma a la redacción. Dada su periodicidad no requiere medio de verificación. El avance cualitativo describe las acciones realizadas en el mes enfocadas en la guía que servirá para la elaboración de los documentos.</t>
  </si>
  <si>
    <t xml:space="preserve">En el mes de marzo se definió la estructura de los documetos a elaborar, la cual contiene: portada (título del documento y autor), resumen (objetivo y principales conclusiones en un máximo de 300 palabras), justificación, objetivos, desarrollo y principales conclusiones. Sin incluir anexos, los documentos no deben superar las 20 páginas.  </t>
  </si>
  <si>
    <t>Atiende recomendaciones para reportes cualitativos. Dada su periodicidad requeriría medio de verificación, pero como no programó meta para este mes no se tiene en cuenta medio de verificación. El avance cualitativo describe acciones consistentes con las reportadas en los meses anteriores, concentradas este mes en la definición de la estructura de los documentos.</t>
  </si>
  <si>
    <t>En el mes de abril se comenzó la elaboración el documento temático: Visión 2026 del Plan Nacional Decenal de Educación. Un primer ejercicio de seguimiento. Para ello, se revisó la matriz de indicadores propuesta para cada uno de los desafíos del Plan Decenal y se validó la disponibilidad de información. Para los indicadores con información disponible (en el MEN o en Encuestas de Hogares), se avanzó en la consolidación y/o procesamiento de información</t>
  </si>
  <si>
    <t>Atiende recomendaciones para reportes cualitativos. Dada su periodicidad, no programó ni meta ni hito para este mes.  Las acciones descritas en avance cualitativo son consitentes con lo reportado en SPI para el producto "Documentos de planeación".</t>
  </si>
  <si>
    <t>En el mes de mayo culminó la elaboración del documento temático sobre Plan Nacional Decenal de Educación (PNDE). En este documento se escogen algunos indicadores que responden a 3 desafíos del PNDE: derecho a la educación, sistema educativo articulado y educación rural. El documento resume los retos en alfabetismo, coberturas, resultados de aprendizaje y trayectorias, y presenta un índice sintético nacional de 54 puntos, en una escala de 0 a 100, que revela la dimensión de las tareas pendientes. El análisis de este índice a nivel de ETC y de los indicadores que lo conforman, incluyendo un análisis de ruralidad, permite cuantificar las brechas existentes.</t>
  </si>
  <si>
    <t xml:space="preserve">Atendió recomendaciones para reportes cualitativos. Aunque no tenía meta programada reportó avance cuantitativo, el cual es consistente con lo reportado en SPI en el producto "documentos de planeación" y lo reportado en el avance cualitativo. Se cargó documento temático sobre el PNDE como medio de verificación y entregable del hito. </t>
  </si>
  <si>
    <t xml:space="preserve">En el mes de junio se construyó la propuesta editorial y el plan de acción para la elaboración del documento Agenda ODS. ¿Cómo avanza Colombia? ¿Cuáles territorios están más rezagados?, previsto para el mes de agosto. Esta propuesta editorial describe los objetivos del documento y su alcance, mediante la definición de secciones, responsables de elaboración y extensión. El análisis de los indicadores se realizará mediante su agrupación en tres temas: acceso, calidad y trayectorias._x000D_
_x000D_
</t>
  </si>
  <si>
    <t>Atendió recomendaciones para reportes cualitativos. El avance cualitativo incluye acciones adelantadas en el mes necesarias para alcanzar la siguiente meta progrmada. El documento que se debió entregar este mes fue entregado en mayo cumpliendo con la meta en el avance acumulado al primer semestre. 
Se cargó "ficha esctructura editorial ODS".</t>
  </si>
  <si>
    <t>En el mes de julio se inició la redacción del documento "Agenda ODS. ¿Cómo avanza Colombia? ¿Cuáles territorios están más rezagados?", y se avanzó con la Introducción y el primer capítulo del mismo, previsto para el mes de agosto. En estas secciones se describen los antecedentes e importancia de la Agenda de Desarrollo Sostenible, el rol que tuvo Colombia en su definición y la estrategia de implementación en Colombia, de la Agenda en general, pero especialmente del ODS4, el objetivo de educación.</t>
  </si>
  <si>
    <r>
      <rPr>
        <b/>
        <sz val="11"/>
        <color theme="1"/>
        <rFont val="Calibri"/>
        <family val="2"/>
        <scheme val="minor"/>
      </rPr>
      <t>10.08 OAPF</t>
    </r>
    <r>
      <rPr>
        <sz val="11"/>
        <color theme="1"/>
        <rFont val="Calibri"/>
        <family val="2"/>
        <scheme val="minor"/>
      </rPr>
      <t xml:space="preserve">
• Consistencia: no se reporta avance cuantitativo dada su periodicidad. Avance cualitativo consistente con lo reportado en SPI y con lo reportado en mes anterior.
• Completitud: avance cualitativo incluye acciones necesarias para la elaboración del documento de ODS.
• Soportes: no requiere medio de verificación dada su periodicidad, no obstante se cargó en hitos soporte de lo descrito en lo cualitativo.
• Calidad: cumple recomendaciones a reportes cualitativos. </t>
    </r>
    <r>
      <rPr>
        <b/>
        <sz val="11"/>
        <color theme="1"/>
        <rFont val="Calibri"/>
        <family val="2"/>
        <scheme val="minor"/>
      </rPr>
      <t/>
    </r>
  </si>
  <si>
    <t>En el mes de agosto finalizó la elaboración del documento: Agenda ODS. ¿Cómo avanza Colombia? ¿Cuáles territorios están más rezagados?, que analiza la situación de Colombia en el cumplimiento de los indicadores definidos a nivel global en la Agenda 2030. A nivel nacional, se escogió una muestra de siete indicadores establecidos en el CONPES 3918 de 2018 a fin de identificar las Entidades Territoriales Certificadas que presentan los mayores rezagos.</t>
  </si>
  <si>
    <t>04.09 OAPF
• Consistencia: no se reporta avance cuantitativo dada su periodicidad. Avance cualitativo consistente con lo reportado en SPI y con lo reportado en mes anterior.
• Completitud: avance cualitativo incluye acciones necesarias para la elaboración del documento de ODS.
• Soportes: no requiere medio de verificación dada su periodicidad, no obstante se cargó "documento análisis ODS". 
• Calidad: cumple recomendaciones a reportes cualitativos. 
Nota: Cumplió hito agosto que según se observa se utilizará para el avance cuantitativo de sept.</t>
  </si>
  <si>
    <t>En el mes de septiembre se definió la estructura de los dos documentos temáticos pendientes de entrega: 1) ¿Cómo avanza el país en inclusión educativa? Qué dicen los dos últimos Censos sobre esta materia; y 2) Trayectorias educativas. La importancia de medir no solo los indicadores tradicionales en educación. En el primer caso se revisó la información disponible en la página del DANE para identificar aquellos indicadores que es posible comparar. En el segundo se seleccionó un subconjunto de indicadores de acuerdo con el documento elaborado en 2019.</t>
  </si>
  <si>
    <r>
      <rPr>
        <b/>
        <sz val="11"/>
        <color theme="1"/>
        <rFont val="Calibri"/>
        <family val="2"/>
        <scheme val="minor"/>
      </rPr>
      <t>09.10 OAPF</t>
    </r>
    <r>
      <rPr>
        <sz val="11"/>
        <color theme="1"/>
        <rFont val="Calibri"/>
        <family val="2"/>
        <scheme val="minor"/>
      </rPr>
      <t xml:space="preserve">
• Consistencia: avance cuantitativo soportado en el documento entregado el mes anterior. Avance cualitativo consistente con lo reportado en SPI.
• Completitud: avance cualitativo incluye acciones necesarias para la elaboración de los dos documentos pendientes.
• Soportes: medio verificación "documento análisis ODS" cargado el mes anterior. 
• Calidad: cumple recomendaciones a reportes cualitativos. 
</t>
    </r>
    <r>
      <rPr>
        <b/>
        <sz val="11"/>
        <color theme="1"/>
        <rFont val="Calibri"/>
        <family val="2"/>
        <scheme val="minor"/>
      </rPr>
      <t xml:space="preserve">Nota: </t>
    </r>
    <r>
      <rPr>
        <sz val="11"/>
        <color theme="1"/>
        <rFont val="Calibri"/>
        <family val="2"/>
        <scheme val="minor"/>
      </rPr>
      <t>No tiene hitos pendientes. No obstante se sugiere revisar meta en indicador asociado en proyecto de inversión Transversal.</t>
    </r>
  </si>
  <si>
    <t xml:space="preserve">En el mes de octubre finalizó la construcción de los dos documentos temáticos pendientes, el primero relacionado con la medición de trayectorias educativas y el segundo con los temas de inclusión. El documento de trayectorias incluye la medición de indicadores que provienen de la Gran Encuesta Integrada de Hogares y del SIMAT. En ambos casos se aprovechó la última información disponible (2019). En el segundo documento se aprovechan los resultados de los dos últimos censos (2005 y 2018) para estudiar el comportamiento de tres indicadores líderes (analfabetismo, asistencia y nivel educativo alcanzado) con desagregaciones relevantes desde la perspectiva de inclusión. </t>
  </si>
  <si>
    <t>09.11 OAPF
• Consistencia: avance cuantitativo soportado en los documentos cargados como medio de verificación y descritos en cualitativo. Avance cualitativo consistente con lo reportado en SPI.
• Completitud: avance cualitativo describe detalles de los dos documentos.
• Soportes: medios de verificación "Inclusión" y "Trayectoria" cumplen. 
• Calidad: cumple recomendaciones a reportes cualitativos. 
Nota: Cumplió hito programado para octubre. No tiene hitos pendientes.</t>
  </si>
  <si>
    <t>Esta meta y objetivo se cumplió en el mes de octubre con la elaboración de cuatro documentos temáticos a saber: i) Agenda ODS ¿Cómo avanza Colombia?, ii) Seguimiento al Plan Nacional Decenal de Educación, iii) Cómo avanza el país en inclusión educativa, y iv) Trayectoria educativa.</t>
  </si>
  <si>
    <t>09.12 OAPF
• Consistencia: avance cualitativo consistente con lo reportado en SPI. Ya alcanzó meta 2020.
• Completitud: avance cualitativo resaltó que ya se cumplió con la meta 2020 y recopiló los nombres de los documentos elaborados.
• Soportes: no requiere medio de verificación dado que no reporta avance cuantitativo. 
• Calidad: cumple recomendaciones a reportes cualitativos. 
Nota: no tiene hitos pendientes, ya cumplió hitos 2020.</t>
  </si>
  <si>
    <t>Durante el año 2020 se elaboraron cuatro documentos temáticos que dan cuenta del avance del sector y de la política educativa: i) Agenda ODS ¿Cómo avanza Colombia?, ii) Seguimiento al Plan Nacional Decenal de Educación 2026, iii) Cómo avanza el país en inclusión educativa, y iv) Trayectoria educativa.</t>
  </si>
  <si>
    <r>
      <rPr>
        <b/>
        <sz val="11"/>
        <color theme="1"/>
        <rFont val="Calibri"/>
        <family val="2"/>
        <scheme val="minor"/>
      </rPr>
      <t xml:space="preserve">18.01.2021 OAPF
</t>
    </r>
    <r>
      <rPr>
        <sz val="11"/>
        <color theme="1"/>
        <rFont val="Calibri"/>
        <family val="2"/>
        <scheme val="minor"/>
      </rPr>
      <t xml:space="preserve">• Consistencia: durante el 2020 el avance cuantitativo fue consistente con el cualitativo y con SPI. Alcanzó la meta 2020 desde octubre. Cumplió criterio. 
• Completitud: durante 2020 los avances cualitativos incluyeron los avances y los documentos elaborados que se iban alcanzando. En el reporte de dic. se hace un resumen de los documentos elaborados. Cumplió criterio. 
• Soportes: durante 2020 los medios de verificación fueron claros y fáciles de validar. Desde octubre se cumplieron los hitos programados para 2020, alcanzando el 100% de cumplimiento. Cumplió criterio. 
•Calidad: durante 2020 cumplió recomendaciones a reportes cualitativos. Cumplió criterio. </t>
    </r>
  </si>
  <si>
    <t>Porcentaje de avance en el diseño y desarrollo del tablero de seguimiento al Plan de Acción Institucional (físico y financiero)</t>
  </si>
  <si>
    <t xml:space="preserve">Durante el mes de enero, se inició con la construcción de la propuesta de tablero de control, en el cual se pueda hacer la relación entre el avance en metas, el avance en la ejecución presupuestal y el avance en los procesos contractuales. Toda esta información se toma del archivo denominado anexo presupuestal, para lo cual se trabajó con las áreas en su actualización. </t>
  </si>
  <si>
    <t>Atiende recomendaciones para reportes cualitativos. Se realizan ajustes menores de forma a la redacción. Dada su periodicidad no requiere medio de verificación. El avance cualitativo describe acciones necesarias para avanzar en el desarrollo del tablero de seguimiento al Plan de Acción Institucional.</t>
  </si>
  <si>
    <t>Durante el mes de febrero se continuó con la construcción de la propuesta con el apoyo de la Oficina de Tecnología ya que se definió que el tablero de control se diseñaría a través del Power Bi. Se construyó la propuesta preliminar de la estructura y se presentó en el Comité Directivo realizado el 19 de febrero y fue aprobada por éste.</t>
  </si>
  <si>
    <t>Atiende recomendaciones para reportes cualitativos. Se realizan ajustes menores de forma a la redacción (mayúsculas). Dada su periodicidad no requiere medio de verificación. El avance cualitativo describe acciones que demuestran continuidad de lo iniciado en enero y que se requieren para lograr avances cuantitativos del indicador.</t>
  </si>
  <si>
    <t>Durante el mes de marzo se continuó con el trabajo con la Oficina de Tecnología en la estructura del tablero en el Power Bi a partir de la información tomada del anexo presupuestal. Se anexa la estructura preliminar que fue presentada en el Comité Directivo, con la visualización que actualmente se tiene en el Power Bi.</t>
  </si>
  <si>
    <t>Atiende recomendaciones para reportes cualitativos. Se realizan ajustes menores de forma a la redacción (mayúsculas). Reporta avance cuantitativo soportado en las acciones realizadas durante el trimestre. El avance cualitativo describe acciones que demuestran continuidad de las acciones realizadas en los meses anteriores y que permitieron alcanzar la meta programada para el primer trimestre.
Como el medio de verificación (MV) se estableció "De acuerdo a los entregables definidos en el formato de hitos" se cargó "Estructura del tablero de control", que responde a MV y entregable, no obstante, se sugiere agregar en el nombre el ID del indicador y finalizar con el mes, de acuerdo a la socialización de orientaciones para el seguimiento al PAI 2020. La Dependencia realiza el ajuste sugerido al nombre del medio de verificación que responde también al entregable.</t>
  </si>
  <si>
    <t xml:space="preserve">Durante el mes de abril se incluyeron en el tablero de control, los semáforos que definen el estado de avance de los indicadores . Asi mismo, los indicadores  se organizaron de acuerdo al origen para facilitar su consulta.  De igual manera, se incluyeron las fórmulas para calcular los porcentajes de avance tanto de los indicadores como del PAI por dependencia, por despacho y para la entidad. El tablero se encuentra en revisión y validación de datos por parte de la OAPF. </t>
  </si>
  <si>
    <t>Atiende recomendaciones para reportes cualitativos. Dada su periodicidad, no programó meta pero si programó hito para este mes, el cual cumplió. Se describen acciones de gestión, necesarias para avanzar en la meta en el próximo reporte cuantitativo.</t>
  </si>
  <si>
    <t>Durante el mes de mayo se incluyeron en las matrices del PAI, fórmulas que permiten cálcular el porcentaje de meta definida para el periodo a evaluar respecto a la meta total del año y el procentaje de avance real respecto a esa meta. Con esta información se proseguirá a revisar los cálculos que se estan realizando en el power bi.</t>
  </si>
  <si>
    <t>Atendió recomendaciones para reportes cualitativos. Dada su periodicidad, no programó meta para este mes. Como no tiene hito para este mes, no requiere cargar medio de verificación.
Se describen acciones que dan continuidad a las reportadas en meses anteriores y que son necesarias para avanzar en la meta  a reportar en el siguiente periodo.</t>
  </si>
  <si>
    <t>El Tablero de control implementado al interior de la OAPF, se encuentra listo desde el mes de abril, en el mes de junio se continuó con la validación de los datos y haciendo mejoras a la visualización. A continuación se relaciona el link de publicación. https://app.powerbi.com/reportEmbed?reportId=6db0e4e8-14c3-4c98-8453-7c6a06d33610&amp;autoAuth=true&amp;ctid=31fcfb3f-8a0b-4ab5-b792-74c9062b9c8e&amp;config=eyJjbHVzdGVyVXJsIjoiaHR0cHM6Ly93YWJpLXNvdXRoLWNlbnRyYWwtdXMtcmVkaXJlY3QuYW5hbHlzaXMud2luZG93cy5uZXQvIn0%3D</t>
  </si>
  <si>
    <t>Atendió recomendaciones para reportes cualitativos. El avance cuantitativo se soporta en las acciones que se han venido reportando durante el 2° trimestre, se incluye link para validar el avance del tablero.
Como no se tiene hito programado no se requiere medio de verificación (MV) este mes, se valida el avance con las acciones reportadas y el MV cargado en abril.</t>
  </si>
  <si>
    <t xml:space="preserve">Durante el mes de julio, se continuó con la verificación de datos en el tablero de control y se identificó que deben ajustarse algunas fórmulas de los  indicadores de acuerdo a su tipo de acumulación. Asi mismo se identificó que se debe incluir una fórmula, que cambié a 100% aquellos indicadores que presenten un porcentaje de avance superior al 100%. </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</si>
  <si>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incluye acciones necesarias para avanzar en el desarrollo del tablero PAI y limitaciones presentadas durante el mes.
• Soportes: no requiere medio de verificación dada su periodicidad.
• Calidad: cumple recomendaciones a reportes cualitativos. </t>
    </r>
    <r>
      <rPr>
        <b/>
        <sz val="11"/>
        <color theme="1"/>
        <rFont val="Calibri"/>
        <family val="2"/>
        <scheme val="minor"/>
      </rPr>
      <t/>
    </r>
  </si>
  <si>
    <t xml:space="preserve">Durante el mes de agosto, después de la verificación de datos realizada por el equipo, se consolidaron las observaciones y se enviaron a la Oficina de Tecnología y Sistemas de información, para que realicen los ajustes sugeridos. Se está a la espera de que ésta dependencia envíe nuevamente el power bi ajustado.  </t>
  </si>
  <si>
    <t xml:space="preserve">08.09 OAPF
• Consistencia: no se reporta avance cuantitativo dada su periodicidad. 
• Completitud: avance cualitativo incluye acciones con la OTSI necesarias para avanzar en el desarrollo del tablero PAI.
• Soportes: no requiere medio de verificación dada su periodicidad.
• Calidad: cumple recomendaciones a reportes cualitativos. </t>
  </si>
  <si>
    <t xml:space="preserve">Durante el mes de septiembre, desde la Oficina Asesora de Planeación y Finanzas se relizó la gestión con la Oficina de Tecnología y Sistemas de información, para que realicen los ajustes sugeridos en el mes de agosto. Se está a la espera de que ésta dependencia envíe nuevamente el power bi ajustado.  </t>
  </si>
  <si>
    <r>
      <rPr>
        <b/>
        <sz val="11"/>
        <color theme="1"/>
        <rFont val="Calibri"/>
        <family val="2"/>
        <scheme val="minor"/>
      </rPr>
      <t>09.10 OAPF</t>
    </r>
    <r>
      <rPr>
        <sz val="11"/>
        <color theme="1"/>
        <rFont val="Calibri"/>
        <family val="2"/>
        <scheme val="minor"/>
      </rPr>
      <t xml:space="preserve">
• Consistencia: ya no tiene programación de avances cuantitativos.
• Completitud: avance cualitativo resalta acciones de la OTSI pendientes para avanzar en el desarrollo del tablero PAI. Se sugiere seguir reportando los avances cualitativos de este indicador.
• Soportes: no requiere medio de verificación, dado que no reportó avance cuantitativo y ya cumplió hitos.
• Calidad: cumple recomendaciones a reportes cualitativos. 
Nota: ya cumplió con los hitos programados</t>
    </r>
  </si>
  <si>
    <t>Durante el mes de octubre, desde la Oficina Asesora de Planeación y Finanzas, se trabajo articuladamente con la Subdirección de Contratación y Financiera, con el fin de trabajar en conjunto para el segumiento financiero y contractual, articulado al avance de las metas, y de esta manera garantizar que para el 2021 se cuente con información oportuna y de calidad que permita alimentar el tablero de control.</t>
  </si>
  <si>
    <t>11.11 OAPF
• Consistencia: ya no tiene programación de avances. Ya alcanzó meta 2020.
• Completitud: avance cualitativo resalta acciones conjuntas con las subdirecciones de Contratación y Gestión Financiera. Se sugiere seguir reportando los avances cualitativos de este indicador.
• Soportes: no requiere medio de verificación, dado que no reportó avance cuantitativo y ya cumplió hitos.
• Calidad: cumple recomendaciones a reportes cualitativos. 
Nota: ya cumplió con los hitos programados.</t>
  </si>
  <si>
    <t>Durante el mes de noviembre, desde la Oficina Asesora de Planeación y Finanzas, se  acompañó a las áreas de la entidad en la construcción del anexo presupuestal 2021, el cual contiene la información presupuestal y contractual. Este anexo será el insumo principal para cargar la información de seguimeinto de ejecución presupuestal, avance en los procesos contractuales articulados con las metas del PAI.</t>
  </si>
  <si>
    <t>09.12 OAPF
• Consistencia: ya no tiene programación de avances. Ya alcanzó meta 2020.
• Completitud: avance cualitativo resalta el acompañamiento en construcción de anexo presupuestal 2021.
• Soportes: no requiere medio de verificación, dado que no reportó avance cuantitativo y ya cumplió hitos.
• Calidad: cumple recomendaciones a reportes cualitativos. 
Nota: ya cumplió con los hitos programados 2020.</t>
  </si>
  <si>
    <t>Durante el mes de diciiembre, desde la Oficina Asesora de Planeación y Finanzas, se continuó con el  acompañamiento  a las áreas de la entidad en la construcción del anexo presupuestal 2021, a finales de diciembre se realizó la consolidación de todos los anexos de las áreas y con esta informaicón se hizo la propuesta de desagregación de la resolución 00001 de 2021. Esta matriz será el insumo principal para el tablero de control del año 2021</t>
  </si>
  <si>
    <r>
      <rPr>
        <b/>
        <sz val="11"/>
        <color theme="1"/>
        <rFont val="Calibri"/>
        <family val="2"/>
        <scheme val="minor"/>
      </rPr>
      <t xml:space="preserve">18.01.2021 OAPF
</t>
    </r>
    <r>
      <rPr>
        <sz val="11"/>
        <color theme="1"/>
        <rFont val="Calibri"/>
        <family val="2"/>
        <scheme val="minor"/>
      </rPr>
      <t xml:space="preserve">• Consistencia: durante el 2020 el avance cuantitativo fue consistente con el cualitativo y con SPI. Alcanzó la meta 2020 desde junio. Cumplió criterio. 
• Completitud: durante 2020 los avances cualitativos incluyeron los avances en el tablero y las acciones de seguimiento realizadas al PAI. Cumplió criterio. 
• Soportes: durante 2020 los medios de verificación, que respondieron también a los entregables de los hitos fueron claros. Desde abril se cumplieron los hitos programados para 2020, alcanzando el 100% de cumplimiento. Cumplió criterio. 
•Calidad: durante 2020 cumplió recomendaciones a reportes cualitativos. Cumplió criterio. </t>
    </r>
  </si>
  <si>
    <t>Porcentaje de avance en el diseño y desarrollo de tablero de seguimiento a la ejecución de los recursos del SGP</t>
  </si>
  <si>
    <t>En el mes de enero se adelantó una revisión de la disponibilidad de información financiera que se requiere para crear el tablero, con énfasis en la requerida por el Grupo Financiero de la Oficina Asesora de Planeación para trabajar el ejercicio de distribución de los recursos de la participación de educación del Sistema General de Participaciones asignados por concepto de población atendida, calidad y gratuidad.</t>
  </si>
  <si>
    <t>Atiende recomendaciones para reportes cualitativos. Se realizan ajustes menores de forma a la redacción (mayúsculas). Dada su periodicidad no requiere medio de verificación. El avance cualitativo describe acciones realizadas en terminos de revisión de información necesarias para avanzar en el desarrollo del tablero de seguimiento a la ejecución del SGP.</t>
  </si>
  <si>
    <t>Durante el mes de febrero se construyó un archivo en Excel con la propuesta de tablero de control, en el cual se condensa la información requerida para hacer seguimiento y control mensual a los gastos de las entidades con miras a mejorar la distribución inicial de los recursos de la participación por población atendida y el complemento por población atendida. Se cuenta con dicho archivo en Excel, el cual estaba listo para validación y para iniciar su implementación. Quedó pendiente revisar en otras áreas, dependencias involucradas y funcionarios delegados los  indicadores que sirvieran como insumo y el documento que consolida dichos tableros de indicadores.</t>
  </si>
  <si>
    <t>No reportó avance cualitativo del indicador. 
El responsable del reporte de este indicador informó que se cargó el avance cualitativo en la hoja de hitos, se migró la información. En el avance cualitativo se anota la acción realizada durante el mes y lo que quedó pendiente por realizar. Dada su periodicidad no requiere reportar avance cuantitativo ni cargar medio de verificación.</t>
  </si>
  <si>
    <t>Durante el mes de marzo, en vista de la prioridad dada por el Gobierno Nacional para atender la emergencia creada por el COVID-19 y considerando que se entró en una revisión del seguimiento y control que debe adelantar el Ministerio a los recursos canalizados para la emergencia, los hitos relacionados con la creación del inventario y su implementación fueron aplazados hasta que se supere la emergencia.</t>
  </si>
  <si>
    <t>No reportó avances cuantitativo y cualitativo del indicador.
El responsable del reporte de este indicador informó que se cargó el avance cualitativo en la hoja de hitos, se migró la información. No se registró avance cuantitativo del trimestre, como se anotó en el avance cualitativo se presentaron dificultades para el cumplimiento de los hitos progamados para este mes y por lo tanto para reportar avance cuantitativo que según fórmula se soporta en cumplimiento de hitos. Queda pendiente que la Dependencia informe mes de entrega de los hitos de febrero y marzo.</t>
  </si>
  <si>
    <t>En abril se entregó  un archivo en Excel con el tablero de control propuesto, en el cual se condensa la información requerida para hacer seguimiento y control mensual a los gastos de las entidades con miras a mejorar la distribución inicial de los recursos de la participación por población atendida y el complemento por población atendida. Se cuenta con dicho archivo en Excel, el cual está listo para iniciar su implementación durante el mes de mayo e informar en la próxima distribución de recursos del SGP los resultados a  dependencias involucradas y funcionarios delegados encargados de entregar los insumos para las mediciones del tablero.</t>
  </si>
  <si>
    <t>Atiende recomendaciones para reportes cualitativos. Dada su periodicidad, no programó meta pero si programó hito para este mes. En avance cualitativo se describen acciones de gestión realizadas durante el mes que se espera contribuyan a avanzar en la meta del indicador.</t>
  </si>
  <si>
    <t>No se reportó seguimiento de mayo.</t>
  </si>
  <si>
    <t>En el mes de junio se comenzó a aplicar el tablero de indicadores diseñado para identificar temas relevantes relacionados con el uso de recursos del SGP en educación, con el cual se empezaron a implementar a nivel interno las recomendaciones incluidas en los productos entregados asociados a este indicador. Con esta implementación se espera que en los meses subsiguientes se hayan utilizado los productos de este indicador en la elaboración del Documento de distribución de recursos por asignar de las bolsas de la participación de educación del SGP para complemento por población atendida, gratuidad y gastos administrativos, que publique el DNP</t>
  </si>
  <si>
    <t>Se atendió recomendaciones para reportes cualitativos. En atención a la fórmula y dado que se cumplieron en mayo los hitos de los meses anteriores, con corte al 2° trimestre el indicador alcanzó la meta esperada. Este mes no tuvo hitos programados, por lo tanto no requiere medio de verificación.</t>
  </si>
  <si>
    <t>En el mes de julio se empezó a utilizar el tablero de indicadores diseñado para identificar temas relevantes relacionados con el uso de recursos del SGP en educación y se identificó la necesidad de hacerle seguimiento más detallado a la prestación del servicio a jóvenes y adultos a través de horas extras de docentes. Como resultado se creó una matriz de seguimiento a horas extras intra anual 2019-2020, cuya información se utilizará como insumo para los cálculos que se registren en el Documento de distribución de recursos por asignar de las bolsas de la participación de educación del SGP para complemento por población atendida, gratuidad y gastos administrativos, que publique el DNP. Se incluye la matriz utilizada para todas las 96 ETC certificadas en educación en el repositorio creado para este fin.</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</si>
  <si>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incluye de manera clara las acciones realizadas para avanzar en el desarrollo del tablero de seguimiento SGP.
• Soportes: no requiere medio de verificación dada su periodicidad, no obstante se cargó en hitos "horas extras docentes 2019-2020" como soporte de lo descrito en lo cualitativo.
• Calidad: cumple recomendaciones a reportes cualitativos. </t>
    </r>
    <r>
      <rPr>
        <b/>
        <sz val="11"/>
        <color theme="1"/>
        <rFont val="Calibri"/>
        <family val="2"/>
        <scheme val="minor"/>
      </rPr>
      <t/>
    </r>
  </si>
  <si>
    <t>En el mes de agosto, derivado de la utilizacion del tablero de indicadores diseñado para identificar temas relevantes relacionados con el uso de recursos del SGP, se creó una matriz de cálculo del complemento del SGP para la vigecnia 2020, la cual se utilizó como para calcular los valores distribuidos que se certificaron al DNP para ser incluidos en el Documento de distribución de recursos para la bolsa de la participación de educación del SGP por concepto de complemento por población atendida, que publique el DNP. Se incluye como evidencia la matriz de Excel utilizada para distribuir los recursos para todas las 96 ETC certificadas en educación en el repositorio definido para evidenciar los avances de esta actividad.</t>
  </si>
  <si>
    <t xml:space="preserve">08.09 OAPF
• Consistencia: no se reportó avance cuantitativo dado que no se cumplió el hito.
• Completitud: avance cualitativo incluye las acciones realizadas para avanzar en el desarrollo del tablero de seguimiento SGP.
• Soportes: no requiere medio de verificación dada su periodicidad, no obstante se cargó en hitos "matriz distribución de recursos SGP" como soporte de lo descrito en lo cualitativo.
• Calidad: cumple recomendaciones a reportes cualitativos. 
Nota 1: No se registró reporte dentro del plazo. Solicitó habilitación del formato.
Nota 2: No se cumplió con el hito programado. </t>
  </si>
  <si>
    <t xml:space="preserve">En septiembre se convocaron y realizaron 96 reuniones con las entidades certificadas en educación (ETC) en las que se les presentó el ejercicio de distribución parcial de la bolsa de la participación de educación del SGP por concepto de complemento por población atendida para la vigencia 2020, formalizado a través del Documento de Distribución 049 publicado por el DNP en septiembre 17 de 2020 y un oficio para cada ETC, en aplicación del Decreto 923 de 2016.
El ejercicio se fundamentó en la matriz de cálculo de los valores distribuidos del complemento del SGP para la vigencia 2020, que se certificaron al DNP para que incluyeran en el Documento de distribución mencionado, y la vez, en el tablero incluido en los hitos presentados en agosto y anteriores, a través de los cuales se identifican los temas relevantes relacionados con el uso de recursos del SGP durante las vigencias 2019 y 2020 para el ejercicio de complemento. Se aclara que TODOS los hitos programados se encuentran al día.
</t>
  </si>
  <si>
    <r>
      <rPr>
        <b/>
        <sz val="11"/>
        <color theme="1"/>
        <rFont val="Calibri"/>
        <family val="2"/>
        <scheme val="minor"/>
      </rPr>
      <t>05.10 OAPF</t>
    </r>
    <r>
      <rPr>
        <sz val="11"/>
        <color theme="1"/>
        <rFont val="Calibri"/>
        <family val="2"/>
        <scheme val="minor"/>
      </rPr>
      <t xml:space="preserve">
• Consistencia: dado que se cumplió el hito el 6 de sept se reportó avance cuantitativo en el reporte de sept.
• Completitud: avance cualitativo resaltó las acciones realizadas que sumadas a las de meses anteriores soportan avance cuantitativo.
• Soportes: cargó "Ejercicio complemento agosto" reemplazando la "matriz distribución de recursos SGP" que se había cargado en sept. al reportar agosto. 
• Calidad: cumple recomendaciones a reportes cualitativos. 
</t>
    </r>
    <r>
      <rPr>
        <b/>
        <sz val="11"/>
        <color theme="1"/>
        <rFont val="Calibri"/>
        <family val="2"/>
        <scheme val="minor"/>
      </rPr>
      <t>Nota:</t>
    </r>
    <r>
      <rPr>
        <sz val="11"/>
        <color theme="1"/>
        <rFont val="Calibri"/>
        <family val="2"/>
        <scheme val="minor"/>
      </rPr>
      <t xml:space="preserve">  Este mes se cumplió con el hito programado para reporte agosto, como el responsable lo anota en lo cualitativo. </t>
    </r>
  </si>
  <si>
    <t>En octubre se actualizó ejercicio de complemento SGP aplicando Decreto 923 de 2016 con proyecciones de nómina docente 2020, gastos administrativos, contratación del servicio y superávit 2019, para certificar al DNP insumos del Documento de Distribución total del SGP que dicha entidad publique. Este mes no requiere medio de verificación dada su periodicidad ni que se cargue nada en hitos.</t>
  </si>
  <si>
    <t>11.11 OAPF
• Consistencia: no se reporta avance cuantitativo dada su periodicidad. 
• Completitud: avance cualitativo resalta acciones complementarias al tablero SGP.
• Soportes: no requiere medio de verificación dada su periodicidad.
• Calidad: cumple recomendaciones a reportes cualitativos. 
Nota: no tiene hitos pendientes.</t>
  </si>
  <si>
    <t>En noviembre se actualizó y cerró ejercicio de distribución final de la participación para educación del SGP-Población atendida (complemento) aplicando la metodología incluida en el Decreto 923 de 2016, de acuerdo a las proyecciones de nómina docente 2020, gastos administrativos, contratación del servicio y superávit 2019. También se ajustó el SGP-Calidad Gratuidad, temas que se certificaron al DNP y fueron los insumos del Documento de Distribución DD-SGP-50-2020, publicado en SICODIS el 12 de noviembre por el DNP. Este mes no requiere medio de verificación dada su periodicidad ni que se cargue nada en hitos.</t>
  </si>
  <si>
    <t>04.12 OAPF: No reportó oportunamente. 
09.12 OAPF
• Consistencia: no se reporta avance cuantitativo dada su periodicidad. 
• Completitud: avance cualitativo resalta acciones de distribución del SGP por componentes.
• Soportes: no requiere medio de verificación dada su periodicidad.
• Calidad: cumple recomendaciones a reportes cualitativos. 
Nota: tiene hito programado para diciembre.</t>
  </si>
  <si>
    <t>En diciembre la Oficina Asesora de Planeación prestó asistencia técnica a todas las 96 entidades certificadas en educación sobre el ejercicio de distribución y cierre final de la participación para educación del SGP-Población atendida, aplicando la metodología incluida en el Decreto 923 de 2016 y teniendo como insumo los productos derivados entregados en su totalidad para este indicador y sus hitos durante 2020, lo cual permitió que se certificaran ante del DNP los archivos que soportaron el Documento de Distribución DD-SGP-50-2020, así como sobre las orientaciones y lineamientos en temas relacionados con el cierre presupuestal y de tesorería de la vigencia 2020 en las entidades. Este mes no requiere medio de verificación dada su periodicidad ni que se cargue nada en hitos. No es claro que la matriz reporta que se ha avanzado en 70%, cuando se entregaron todos los productos acordados durante la vigencia 2020. Se solicita a la encargada revisar esta situación y ajustarla.  La primera versión  del tablero de control fase 2 realizada en agosto,  cumplió con todas las necesidades de información y objetivos . Por tal razón, no hubo la necesidad de realizar una segunda versión pues la primera cumplió con todos los requisitos. En las evidencias queda cargado la última versión del tablero de control realizada</t>
  </si>
  <si>
    <r>
      <rPr>
        <b/>
        <sz val="11"/>
        <color theme="1"/>
        <rFont val="Calibri"/>
        <family val="2"/>
        <scheme val="minor"/>
      </rPr>
      <t xml:space="preserve">19.01.2021 OAPF
</t>
    </r>
    <r>
      <rPr>
        <sz val="11"/>
        <color theme="1"/>
        <rFont val="Calibri"/>
        <family val="2"/>
        <scheme val="minor"/>
      </rPr>
      <t>• Consistencia: avance cualitativo consistente con reporte en actividad SPI. Aunque se tiene meta programada, no se reporta avance cuantitativo en diciembre. Se sugiere revisar y ajustar avance cuantitativo. No cumple.
• Completitud: durante 2020, los avances cualitativos incluyeron los avances en el tablero de seguimiento a la ejecución del SGP. Cumplió criterio. 
• Soportes: dado que el medio de verificación (MV) responde a la "sumatoria de hitos", se sugiere revisar, cargar o aclarar dónde se puede validar el entregable "tablero de control" asociado al hito Fase II piloto versión 2". No cumple.
•Calidad: durante 2020 cumplió recomendaciones a reportes cualitativos. Cumplió criterio. 
12.02.2020 OAPF
Luego de hablar con el responsable del indicaodor, se complementa los avances cualitativos según las sugerencias dadas. Los avances cualitativos son acordes  con el avance cuantitativo. Se valida el indicador como SI, se subió la evidencia correspondiente al hito  y el avance cuantitativo queda al 100%</t>
    </r>
  </si>
  <si>
    <t xml:space="preserve">Recursos del Sistema General de Regalías (SGR) aprobados para el sector educativo </t>
  </si>
  <si>
    <t xml:space="preserve">Sumatoria de los recursos del Sistema General de Regalías (SGR) aprobados para el sector educativo </t>
  </si>
  <si>
    <t>Matriz de proyectos aprobados</t>
  </si>
  <si>
    <t>Durante el periodo de referencia no se realizaron sesiones de OCAD debido a que las administraciones entrantes se encontraban en empalme. Adicional a esto en cada uno de los OCAD se programó la rendición de cuentas y se debió realizar la sesión de instalación en donde se presentan los informes, se elige la presidencia y secretaría tecnica de los OCAD.</t>
  </si>
  <si>
    <t xml:space="preserve">Inicialmente no reportó avance cualitativo del indicador en los tiempos de registro. Una vez registrado el reporte se realizaronn ajustes de redacción (pasado verbos) y se observó que se describen acciones realizadas y dificultades debidas al inicio de periodo de los mandatarios territoriales. Dada su periodicidad y que no programó meta para este mes, no requiere medio de verificación. </t>
  </si>
  <si>
    <t>Durante el mes de febrero se realizaron sesiones de OCAD en donde se viabilizaron y aprobaron proyectos por valor superior a 36 mil millones. Los proyectos aprobados principalmente  corresponden a las temáticas de Alimentación escolar y apoyo financiero para la permanencia de estudiantes en educación superior.</t>
  </si>
  <si>
    <t>Inicialmente no reportó avance cualitativo del indicador en los tiempos de registro. Para este mes el avance cualitativo es claro y describe acciones realizadas que aportan a avanzar en la meta. Aunque no programó meta para este mes, se reporta avance cuantitativo por lo tanto, de acuerdo a orientaciones de seguimiento PAI 2020, requiere medio de verificación (MV). Se sugiere a la Dependencia cargar MV.
Los responsables del indicador cargaron soporte de la fuente del dato cuantitativo, que no corresponde al medio de verificación definido; informaron de esta situación y de la posibilidad de ajustar el MV definido. Se valida este mes y se deja pendiente el reemplazo del MV una vez se solicite ajuste y se defina un nuevo MV.</t>
  </si>
  <si>
    <t>Durante el mes de marzo debido a la emergencia sanitaria no se realizaron algunas de las sesiones de OCAD programadas y otras fueron aplazadas. Por parte de las entidades del gobierno nacional se ha realizado un trabajo conjunto de apoyo a las entidades territoriales para que continuen con sus iniciativas, mediante la programación de mesas técnicas virtuales con el fin de continuar con la viabilización y aprobación de proyectos.</t>
  </si>
  <si>
    <t>Inicialmente no reportó avance cualitativo del indicador en los tiempos de registro. Para este mes el avance cualitativo es claro y describe acciones realizadas e implmentadas para afrontar la coyuntura de Emergencia Sanitaria. Al igual que en febrero, aunque no programó meta para este mes, se reporta avance cuantitativo por lo tanto, de acuerdo a orientaciones de seguimiento PAI 2020, requiere medio de verificación (MV). Se sugiere a la Dependencia cargar MV.
Los responsables del indicador cargaron soporte de la fuente del dato cuantitativo, que no corresponde al medio de verificación definido; informaron de esta situación y de la posibilidad de ajustar el MV definido. Se valida este mes y se deja pendiente el reemplazo del MV una vez se solicite ajuste y se defina un nuevo MV.</t>
  </si>
  <si>
    <t xml:space="preserve">Se reportan 11 proyectos aprobados en el sector Educativo con recursos del sistema General de Regalías en los diferentes OCAD principalmente municipales y regionales. De los 11 proyectos aprobados predominan para EPBM transporte y alimentación escolar con 4 proyectos cada uno, 1 proyecto de caidad educativa, 1 proyecto de infraestructura educativa y 1 proyecto de infraestructura y dotación en Educación Superior.  </t>
  </si>
  <si>
    <t>Se sugiere revisar documento con recomendaciones para reportes cualitativos y realizar los ajustes necesarios en el avance cualitativo. Aunque en el medio de verificación cargado se puede validar el avance cuantitativo y el cualitativo, el medio de verificación no corresponde a "actas de OCAD", como se sugirió en validación anterior, se reitera revisión de medio de verificación y solicitud de ajuste.
El responsable del indicador solicita ajuste en periodicidad y medio de verificación, ajuste que se aprobó, de manera que se valida el medio de verificación cargado en abril y por consiguiente se valida todo el reporte del mes.</t>
  </si>
  <si>
    <t>Se reportaron seis proyectos aprobados en el sector educativo por un valor superior a los 83.600 millones, en las siguientes temáticas: 2 proyectos de Alimentación Escolar, 2 proyectos transporte escolar, 1 proyecto de infraestructura educativa para Básica y 1 proyecto de estudios y diseños para infraestructura educativa en Educación superior. 5 de los proyectos corresponden a OCAD regionales y 1 a OCAD municipal.</t>
  </si>
  <si>
    <t>El 21 de mayo se solicitó y aprobó ajuste de periodicidad y medio de verificación. También producto de la validación se sugirió reprogrmación de metas mensuales como producto del ajuste de periodicidad, está pendiente su solicitud formal y aprobación.
El avance cuantitativo es consistente con lo reportado en lo cualitativo, donde se resumen los proyectos por temáticas. Se puede validar avances cuantitativo y cualitativo en medio de verificación.</t>
  </si>
  <si>
    <t xml:space="preserve">Para el mes de junio fueron aprobados proyectos por una valor superior a los 50 mil millones de pesos. Dentro de los 8 proyectos aprobados, encontramos 4 de Alimentación escolar, 1 de Transporte Escolar, 1 de infraestructura de Preescolar Basica y media y 2 proyectos de infraestructura y dotación de Instituciones de Educación superior. </t>
  </si>
  <si>
    <t>Se realizaron ajuste menores de forma a la redacción. Sigue pendiente recibir solicitud formal de reprogrmación de metas mensuales como producto del ajuste de periodicidad.
El avance cuantitativo es consistente con lo reportado en lo cualitativo, donde se resumen los proyectos por temáticas. Se puede validar avances cuantitativo y cualitativo en medio de verificación.</t>
  </si>
  <si>
    <t>En el mes de julio se realizaron aprobaciones en el sector educativo con recursos del SGR por un valor superior a los 33 mil millones.  Para este período se reportan tres proyectos aprobados de los cuales dos corresponden a la temática de alimentación escolar y el tercero  corresponden a un proyecto de infraestructura Educativa Básica.</t>
  </si>
  <si>
    <r>
      <rPr>
        <b/>
        <sz val="11"/>
        <color theme="1"/>
        <rFont val="Calibri"/>
        <family val="2"/>
        <scheme val="minor"/>
      </rPr>
      <t>10.08 OAPF</t>
    </r>
    <r>
      <rPr>
        <sz val="11"/>
        <color theme="1"/>
        <rFont val="Calibri"/>
        <family val="2"/>
        <scheme val="minor"/>
      </rPr>
      <t xml:space="preserve">
• Consistencia: avance cuantitativo consistente con el cualitativo.
• Completitud: avance cualitativo incluye el número y temas de los proyectos aprobados con los recursos del SGR.
• Soportes: cumple recomendaciones a reportes cualitativos. 
• Calidad: cumple recomendaciones a reportes cualitativos. 
</t>
    </r>
    <r>
      <rPr>
        <b/>
        <sz val="11"/>
        <color theme="1"/>
        <rFont val="Calibri"/>
        <family val="2"/>
        <scheme val="minor"/>
      </rPr>
      <t xml:space="preserve">Nota 1: </t>
    </r>
    <r>
      <rPr>
        <sz val="11"/>
        <color theme="1"/>
        <rFont val="Calibri"/>
        <family val="2"/>
        <scheme val="minor"/>
      </rPr>
      <t xml:space="preserve">El 31.07.2020 se aprobó modificación meta y reprogramación junio a dic.
</t>
    </r>
    <r>
      <rPr>
        <b/>
        <sz val="11"/>
        <color theme="1"/>
        <rFont val="Calibri"/>
        <family val="2"/>
        <scheme val="minor"/>
      </rPr>
      <t xml:space="preserve">Nota 2: </t>
    </r>
    <r>
      <rPr>
        <sz val="11"/>
        <color theme="1"/>
        <rFont val="Calibri"/>
        <family val="2"/>
        <scheme val="minor"/>
      </rPr>
      <t xml:space="preserve">Registro no oportuno dentro de plazo. Solicitó apertura formato.
</t>
    </r>
  </si>
  <si>
    <t>En el mes de agosto se realizaron aprobaciones en el sector educativo con recursos del SGR por un valor superior a los 73.100 millones.  Para este período se reportan cinco proyectos aprobados en los OCAD Regionales, Departamentales y OCAD PAZ que corresponden a las temáticas de: Alimentación Escolar, Educación terciaria, Transporte Escolar e Infraestructura para Edicación Básica y Superior.</t>
  </si>
  <si>
    <t>08.09 OAPF
• Consistencia: avance cuantitativo consistente con el cualitativo.
• Completitud: avance cualitativo incluye el número y temas de los proyectos aprobados con los recursos del SGR.
• Soportes: medio de verificación cumple, permite validar avances.
• Calidad: cumple recomendaciones a reportes cualitativos. Se realizaron ajustes menores a la redacción.
Nota 2: No se registró reporte dentro del plazo. Solicitó habilitación del formato.</t>
  </si>
  <si>
    <t xml:space="preserve">En el mes de septiembre se registran 4 proyectos aprobados para el Sector Educación con recursos provenientes del SGR, por un valor superior a los 16.600 millones. Se reportan dos proyectos correspondientes a construcción de infraestructura para  Educación Superior; de los proyectos de Preescolar básica y media el primero corresponde a dotación de mobiliario y el segundo a PAE. </t>
  </si>
  <si>
    <r>
      <rPr>
        <b/>
        <sz val="11"/>
        <color theme="1"/>
        <rFont val="Calibri"/>
        <family val="2"/>
        <scheme val="minor"/>
      </rPr>
      <t>09.10 OAPF</t>
    </r>
    <r>
      <rPr>
        <sz val="11"/>
        <color theme="1"/>
        <rFont val="Calibri"/>
        <family val="2"/>
        <scheme val="minor"/>
      </rPr>
      <t xml:space="preserve">
• Consistencia: avance cuantitativo consistente con el cualitativo, por encima de meta programada.
• Completitud: avance cualitativo incluye el número y temas de los proyectos aprobados con los recursos del SGR.
• Soportes: medio de verificación cumple, permite validar avances.
• Calidad: cumple recomendaciones a reportes cualitativos. Se realizaron ajustes menores a la redacción.</t>
    </r>
  </si>
  <si>
    <t xml:space="preserve">Para el período del mes de octubre se aprobaron 5 proyectos financiados con recursos del Sistema General de Regalías, de los cuales 4 corresponden al nivel de Preescolar Básica y Media en temas como infraestrutura educativa, dotación tecnológica y de mobiliario. Para Educación Superior se aprobó un proyecto de  Obras complementarias para una IES. Todos ellos por un valor cercano a los 5.300 millones de pesos.  </t>
  </si>
  <si>
    <t xml:space="preserve">05.11 OAPF: no reportó oportunamente
09.10 OAPF
• Consistencia: avance cuantitativo consistente con el cualitativo, por debajo de la meta programada.
• Completitud: avance cualitativo incluye el número y temas de los proyectos aprobados con los recursos del SGR.
• Soportes: medio de verificación cumple, permite validar avances.
• Calidad: cumple recomendaciones a reportes cualitativos. </t>
  </si>
  <si>
    <t>Durante el mes de noviembre se reportaron proyectos aprobados por mas de 12 mil millones, en total 3 proyectos aprobados, de los cuales dos corresponden a Básica y uno a Superior. Estos proyectos corresponden a la temática de infraestructura. Asi mismo dos de los proyectos aprobados corresponden a OCAD PAZ.</t>
  </si>
  <si>
    <t>04.12 OAPF: No reportó oportunamente. 
09.12 OAPF
• Consistencia: avance cuantitativo consistente con el cualitativo, por debajo de la meta programada.
• Completitud: avance cualitativo incluye el número y temas de los proyectos aprobados con los recursos del SGR.
• Soportes: medio de verificación cumple, permite validar avances.
• Calidad: cumple recomendaciones a reportes cualitativos. Se realizaron ajustes de forma.</t>
  </si>
  <si>
    <t>Durante el mes de diciembre se registran aprobaciones por un valor superior al estimado, teniendo en cuenta que en esta vigencia se realiza el cierre de bienio (2019-2020) y adicionalmente se presenta el cambio de la ley del SGR, la cual entra en vigencia a partir del 1 de enero de 2021. Se registran 28 proyectos equivalentes a 173 mil  millones aprobados, de los cuales 25 corresponden a Educación Preescolar Básica y media y 3 proyectos de Educación superior. Dentro de las temáticas principales encontramos 12 proyectos de infraestructura Educativa, 9 proyectos en temas relacionados con Calidad educativa y 3 proyectos PAE.</t>
  </si>
  <si>
    <r>
      <rPr>
        <b/>
        <sz val="11"/>
        <color theme="1"/>
        <rFont val="Calibri"/>
        <family val="2"/>
        <scheme val="minor"/>
      </rPr>
      <t xml:space="preserve">18.01.2021 OAPF
</t>
    </r>
    <r>
      <rPr>
        <sz val="11"/>
        <color theme="1"/>
        <rFont val="Calibri"/>
        <family val="2"/>
        <scheme val="minor"/>
      </rPr>
      <t xml:space="preserve">• Consistencia: durante el 2020 el avance cuantitativo fue consistente con el cualitativo. Gracias al avance cuantitativo registrado en dic., superó la meta 2020. Cumplió criterio. 
• Completitud: durante 2020 los avances cualitativos detallaron los proyectos por viceministerio y temáticas. En el reporte de dic. se explica porqué se superó la meta. Cumplió criterio. 
• Soportes: durante 2020 el medio de verificación, fue claro y fácil de validar. Cumplió criterio. 
•Calidad: durante 2020 cumplió recomendaciones a reportes cualitativos. Cumplió criterio. </t>
    </r>
  </si>
  <si>
    <t xml:space="preserve">Lineamiento técnico y financiero para canastas educativas construido y concertado </t>
  </si>
  <si>
    <t>PND-INDÍGENAS</t>
  </si>
  <si>
    <t>X</t>
  </si>
  <si>
    <t>Capacidad</t>
  </si>
  <si>
    <t>REVISAR</t>
  </si>
  <si>
    <t>En el mes de agosto, se encontraba en la Mesa Permanente de Concertación (MPC) Indígena, la propuesta de normativa para el Sistema Educativo Indígena Propio (SEIP), el cual integrado a los análisis previos en materia de costo de canastas, permitirá identificar los factores puntuales que deben ser incorporados y costeados para el modelo de definición de canasta educativa. Una vez se logre la concertación y aprobación de esta normativa, que depende de su paso por la MPC y el Congreso, se podrá definir el costo específico de la canasta educativa.</t>
  </si>
  <si>
    <t>Indicador nuevo asociado a Grupos Étnicos - Indígenas. Se cargó a Sinegia y fue aprobado por DNP.</t>
  </si>
  <si>
    <t>En el mes de septiembre, se encontraba en la Mesa Permanente de Concertación Indígena (MPC), la propuesta de normativa para el Sistema Educativo Indígena Propio (SEIP), el cual integrado a los análisis previos en materia de costo de canastas, permitirá identificar los factores puntuales que deben ser incorporados y costeados para el modelo de definición de canasta educativa. Una vez se logre la concertación y aprobación de esta norma, que depende de su paso por la MPC y el Congreso, se podrá definir el costo específico de la canasta educativa. Se ha establecido para el mes de octubre, la definición de la mesa para la discusión de la normativa con el objetivo de llegar a puntos de acuerdo, lo cual permitirá de igual forma, generar definiciones iniciales para la construcción y concertación de lineamientos técnicos y financieros para las canastas educativas.</t>
  </si>
  <si>
    <r>
      <rPr>
        <b/>
        <sz val="11"/>
        <color theme="1"/>
        <rFont val="Calibri"/>
        <family val="2"/>
        <scheme val="minor"/>
      </rPr>
      <t>05.10 OAPF</t>
    </r>
    <r>
      <rPr>
        <sz val="11"/>
        <color theme="1"/>
        <rFont val="Calibri"/>
        <family val="2"/>
        <scheme val="minor"/>
      </rPr>
      <t xml:space="preserve">
• Consistencia: guarda relación con los meses anteriores.
• Completitud: avance cualitativo resaltó las acciones realizadas y las programadas para octubre.
• Soportes: no requiere medio de verificación dada su periodicidad.
• Calidad: cumple recomendaciones a reportes cualitativos. 
</t>
    </r>
    <r>
      <rPr>
        <b/>
        <sz val="11"/>
        <color theme="1"/>
        <rFont val="Calibri"/>
        <family val="2"/>
        <scheme val="minor"/>
      </rPr>
      <t>Notas:</t>
    </r>
    <r>
      <rPr>
        <sz val="11"/>
        <color theme="1"/>
        <rFont val="Calibri"/>
        <family val="2"/>
        <scheme val="minor"/>
      </rPr>
      <t xml:space="preserve">  
05.10 OAPF cargó en Sinergia.
06.10 DNP aprobó.</t>
    </r>
  </si>
  <si>
    <t>La mesa de trabajo con las comunidades, en el marco de la Comisión Nacional de Trabajo y Concertación de la Educación para los Pueblos Indígenas (CONTCEPI), se realizará el día 13 de noviembre de 2020 en plenaria, de acuerdo a lo solicitado por las comunidades y a la disponibilidad de espacios para realizar la jornada. En esta jornada se realizará la revisión de la propuesta de normativa para el Sistema Educativo Indígena Propio (SEIP), el cual, integrado a los análisis previos en materia de costo de canastas, permitirá identificar los factores puntuales que deben ser incorporados y costeados para el modelo de definición de canasta educativa. Una vez se logre la concertación y aprobación de esta norma, que depende de su paso por la Mesa Permanente de Concertación Indígena (MPC) y el Congreso, se podrá definir el costo específico de la canasta educativa.</t>
  </si>
  <si>
    <t xml:space="preserve">05.11 OAPF
• Consistencia: guarda relación con los meses anteriores.
• Completitud: avance cualitativo resaltó las acciones a realizar en nov.
• Soportes: no requiere medio de verificación dada su periodicidad.
• Calidad: cumple recomendaciones a reportes cualitativos.  Se realizaron ajustes de siglas.
Notas:  
05.11 OAPF cargó en Sinergia
08.11 DNP: aprobado
</t>
  </si>
  <si>
    <t xml:space="preserve">Los días 30 de noviembre y 1° de diciembre, se llevó a cabo en Bogotá la Mesa Permanente de Concertación, en el marco de la Comisión Nacional de Trabajo y Concertación de la Educación para los Pueblos Indígenas (CONTCEPI), de acuerdo a lo solicitado por las comunidades y a la disponibilidad de espacios para realizar la jornada. En esta jornada se acordó la ruta de trabajo para avanzar en el 2021 en la definición de las revisiones que permitirán los ajustes, revisiones y acuerdos para la implementación del Sistema Educativo Indígena Propio (SEIP). En esta misma medida y concordante con la política educativa para las comunidades, sobre esta base, se podrán establecer los componentes y lineamientos financieros para la estructuración y definición de las canastas educativas propias que permitan establecer la variable indígena dentro de la tipología. </t>
  </si>
  <si>
    <t xml:space="preserve">02.12 OAPF
• Consistencia: guarda relación con los meses anteriores.
• Completitud: avance cualitativo resaltó acción realizada fin de nov e inicio dic.
• Soportes: no requiere medio de verificación dada su periodicidad.
• Calidad: cumple recomendaciones a reportes cualitativos.  Se realizó ajuste de siglas.
Notas:  
02.12 OAPF cargó en Sinergia
04.12 DNP: aprobado
</t>
  </si>
  <si>
    <t>Durante el mes de diciembre, a partir de la mesa de trabajo de cierre del mes de noviembre, se inició el proceso de construcción la agenda de la vigencia 2021, las sesiones presenciales y virtuales, los procesos contractuales que deben desarrollarse en 2021 que permitan abordar los compromisos y estrategias para avanzar en la normativa CONTCEPI, su concertación y aprobación para materializar de forma coordinada los demás aspectos de la norma; como es el caso de los lineamientos financieros de las canastas educativas</t>
  </si>
  <si>
    <r>
      <rPr>
        <b/>
        <sz val="11"/>
        <color theme="1"/>
        <rFont val="Calibri"/>
        <family val="2"/>
        <scheme val="minor"/>
      </rPr>
      <t xml:space="preserve">18.01.2021 OAPF
</t>
    </r>
    <r>
      <rPr>
        <sz val="11"/>
        <color theme="1"/>
        <rFont val="Calibri"/>
        <family val="2"/>
        <scheme val="minor"/>
      </rPr>
      <t>• Consistencia: indicador nuevo incorporado desde el mes de agosto. Durante el 2020 los avances cualitativos guardaron consistencia al avanzar la vigencia. Fueron arpbados por DNP hasta el mes de noviembre. Cumplió criterio. 
• Completitud: durante 2020 los avances cualitativos incluyeron las acciones de Mineducación en conjunto con MinHacienda y DNP. Cumplió criterio. 
• Soportes: durante 2020 no reportó avance cuantitativo, por lo tanto no requirió de medio de verificación. No aplicó criterio.
•Calidad: durante 2020 cumplió recomendaciones a reportes cualitativos. Cumplió criterio. 
Nota: no se cargó en Sinergia reporte de diciembre en el plazo fijado por DNP los primeros 10 días calendario de enero 2021. Pendiente cargarlo al volver a habilitar Sinergia.</t>
    </r>
  </si>
  <si>
    <t xml:space="preserve">Variable indígena dentro de la tipología de ETC con presencia de pueblos indígenas  construida, concertada e incorporada  en el marco de la CONTCEPI </t>
  </si>
  <si>
    <t>Durante el mes de agosto no se presentaron avances en el indicador dado que está supeditado a la normativa del Sistema Educativo Indígena Propio (SEIP) y a los avances en el indicador de canasta educativa.</t>
  </si>
  <si>
    <t>Indicador nuevo asociado a Grupos Étnicos - Indígenas. PENDIENTE cargar a Sinergia una vez esté aprobado mes anterior.</t>
  </si>
  <si>
    <t>En el mes de septiembre, se estableció que para la definición de la tipología es necesario que se culmine el ejercicio de la definción y costeo de la canasta educativa propia, en el marco de la normativa del Sistema Educativo Indígena Propio (SEIP), los cuales se encuentran enmarcados en la Mesa de Alto Nivel del Sistema General de Participaciones (SGP) y en el marco de la Mesa Permanente de Concertación (MPC) en el orden mencionado.</t>
  </si>
  <si>
    <r>
      <rPr>
        <b/>
        <sz val="11"/>
        <color theme="1"/>
        <rFont val="Calibri"/>
        <family val="2"/>
        <scheme val="minor"/>
      </rPr>
      <t>05.10 OAPF</t>
    </r>
    <r>
      <rPr>
        <sz val="11"/>
        <color theme="1"/>
        <rFont val="Calibri"/>
        <family val="2"/>
        <scheme val="minor"/>
      </rPr>
      <t xml:space="preserve">
• Consistencia: guarda relación con los meses anteriores.
• Completitud: avance cualitativo resaltó las acciones necesarias para lograr avances.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05.10 OAPF cargó en Sinergia.
06.10 DNP aprobó.</t>
    </r>
  </si>
  <si>
    <t xml:space="preserve">05.11 OAPF
• Consistencia: guarda relación con los meses anteriores.
• Completitud: avance cualitativo resaltó las acciones a realizar en nov.
• Soportes: no requiere medio de verificación dada su periodicidad.
• Calidad: cumple recomendaciones a reportes cualitativos.  Se realizaron ajustes de siglas.
Notas:  
05.11 OAPF cargó en Sinergia.
09.11 DNP: aprobado
</t>
  </si>
  <si>
    <t xml:space="preserve">Lineamiento técnico de Canastas educativas construido y concertado </t>
  </si>
  <si>
    <t xml:space="preserve">PND-NARP </t>
  </si>
  <si>
    <t>En el mes de septiembre, con base en el cierre de la Mesa de Alto Nivel de Reforma se establecieron las propuestas desde cada uno de los integrantes para la definición de costo de canasta educativa, en el marco de los distintos componentes étnicos y de educación propia. La Mesa está en definición de reintegración con base en la definición del Ministerio de Hacienda y Crédito Público, quien preside la mesa, y del Departamento Nacional de Planeación (DNP) que hace la Secretaría Técnica. Con el objetivo de generar estrategias de avance progresivo y gradual, desde el Ministerio de Educación Nacional, se inició una revisión inicial para la construcción de la canasta educativa NARP, con el objetivo de presentarla a la mesa de trabajo con las comunidades y que ésta sea posteriormente puesta a discusión.</t>
  </si>
  <si>
    <r>
      <rPr>
        <b/>
        <sz val="11"/>
        <color theme="1"/>
        <rFont val="Calibri"/>
        <family val="2"/>
        <scheme val="minor"/>
      </rPr>
      <t>05.10 OAPF</t>
    </r>
    <r>
      <rPr>
        <sz val="11"/>
        <color theme="1"/>
        <rFont val="Calibri"/>
        <family val="2"/>
        <scheme val="minor"/>
      </rPr>
      <t xml:space="preserve">
• Consistencia: guarda relación con los meses anteriores.
• Completitud: avance cualitativo resaltó las acciones realizadas.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05.10 OAPF cargó en Sinergia.
06.10 DNP aprobó.</t>
    </r>
  </si>
  <si>
    <t>05.11 OAPF
• Consistencia: guarda relación con los meses anteriores.
• Completitud: avance cualitativo resaltó las acciones a realizar en nov.
• Soportes: no requiere medio de verificación dada su periodicidad.
• Calidad: cumple recomendaciones a reportes cualitativos.  Se realizaron ajustes de siglas.
Notas:  
05.11 OAPF cargó en Sinergia.
09.11 DNP: aprobado</t>
  </si>
  <si>
    <t xml:space="preserve">02.12 OAPF
• Consistencia: guarda relación con los meses anteriores.
• Completitud: avance cualitativo resaltó acción realizada fin de nov e inicio dic.
• Soportes: no requiere medio de verificación dada su periodicidad.
• Calidad: cumple recomendaciones a reportes cualitativos.  Se realizó ajuste de siglas.
Notas:  
02.12 OAPF cargó en Sinergia
04.12 DNP: aprobado
</t>
  </si>
  <si>
    <t>Durante el mes de diciembre se presentó a la Mesa de Alto Nivel de Reforma las propuestas desde cada uno de los integrantes para la definición de costo de canasta educativa, en el marco de los distintos componentes étnicos y de educación propia. La Mesa está en definición de reintegración con base en la definición del Ministerio de Hacienda y Crédito Público, quien preside la mesa, y del Departamento Nacional de Planeación (DNP) que hace la Secretaría Técnica. Con el objetivo de generar estrategias de avance progresivo y gradual, desde el Ministerio de Educación Nacional, se inició una revisión inicial para la construcción de la canasta educativa NARP, con el objetivo de presentarla a la mesa de trabajo con las comunidades y que ésta sea posteriormente puesta a discusión.</t>
  </si>
  <si>
    <t>Oficina de Cooperación y Asuntos Internacionales</t>
  </si>
  <si>
    <t>030</t>
  </si>
  <si>
    <t>Recursos de cooperación gestionados con el apoyo y acompañamiento de la OCAI</t>
  </si>
  <si>
    <t>Sumatoria de los recursos de cooperación gestionados
Nota: Comprende recursos de cooperación técnica y financiera</t>
  </si>
  <si>
    <t>Documento soporte cooperación  y/o matriz de relación de cooperación</t>
  </si>
  <si>
    <t>Durante el mes de enero se llevaron a cabo reuniones para gestión de alianzas con ocho (8) aliados.  Dichas reuniones fueron: Fundación Lego, Fundación AEIOTÜ, Embajada de Irlanda, Universidad de DublÍn, WBR, Embajada de Canada, United WAY y DVV International. 
En el mes de enero la Oficina de Cooperación y Asuntos Internacionales se encontraba en gestión de alianzas, por tal motivo, no se reporta avance cuantitativo y no se carga medio de verificación.</t>
  </si>
  <si>
    <t>Atiende recomendaciones avances cualitativos. Como se había programado, no se tienen avances cuantitativos para enero, no obstante, la dependencia registra acciones de gestión realizadas y necesarias para lograr avances en la meta.</t>
  </si>
  <si>
    <t>Durante el mes de febrero se llevaron a cabo reuniones para gestión de alianzas con ocho (8) aliados.  Dichas reuniones fueron: UNICEF, Open English, USAID y Mercy Corps, PMA, United WAY, CICan, Grupo de Energía de Bogotá y Save de Children. Así mismo, se suscribió un Memorando de Entendimiento con la Fundación Empresa Privada Compartir._x000D_
_x000D_
En el mes de febrero la Oficina de Cooperación y Asuntos Internacionales continuó con la gestión de alianzas por tal motivo no se reporta avance cuantitativo y no se carga medio de verificación.</t>
  </si>
  <si>
    <t>Atiende recomendaciones avances cualitativos. Como se había programado, no se tienen avances cuantitativos para febrero, no obstante, la dependencia registra acciones de gestión realizadas y necesarias para lograr avances en la meta.
Se sugiere para futuros reportes, desagregar siglas de entidades u organizaciones cuyas siglas no son tan reconocidas ej: PMA.</t>
  </si>
  <si>
    <t>Durante el mes de marzo se llevaron a cabo reuniones para gestión de alianzas con quince (15) aliados. Estas fueron: Cluster de Educación en Emergencia (Save the Children, NCR (Comité Internacional de la Cruz Roja), War Child, IRC (Comité Internacional de Rescate), Programa Mundial de Alimentos, Fundación Plan, Aldeas Infantiles y UNICEF), Secretaria de Educación de Boyacá, Fura GEMS, Totto, Aulas en Paz, Universidad Belfast e ICETEX.
En el mes de marzo se suscribió el convenio 1429841 de 2020 con la OEI, con una contrapartida de $1.744.000.000</t>
  </si>
  <si>
    <t>En atención a las recomendaciones de reportes cualitativos, se sugiere ajustar la conjugación de "suscribe" a tiempo pasado. Al igual que lo observado en febrero, y en la medida en que el límite máximo de caracteres lo permita, se sugiere desagregar siglas de entidades u organizaciones cuyas siglas no son tan reconocidas, para este mes NCR, CICR e IRC. 
Por otro lado, se sugiere dejar solamente como medios de verificación el documento "Oferta OEI" y la matriz de "Gestión de recursos", el primer documento cumple con los requisitos de un medio de verificación, es fácil de validar el avance cuantitativo, es un documento final y en formato PDF; solo se sugiere nombrarlo "MV 433 Soporte cooperación marzo". En la matriz de "Gestión de recursos", se observa que se atendieron recomendaciones del seguimiento 2019 y ahora se puede validar fácilmente el avance cuantitativo reportado. Los otros dos documentos (minuta y memorando de entendimiento) se puden eliminar de la carpeta de medios de verificación y mantener en los repositorios internos de la dependencia para objetos de control o trazabilidad.
La dependencia atendió oportunamente todas las obsevaciones al avance cualitativo como al medio de verificación.</t>
  </si>
  <si>
    <t xml:space="preserve">En abril se llevaron a cabo reuniones para gestión de alianzas con veintitrés (23) aliados. Dichas reuniones fueron:Twing Education, Pearson, YMCA(Young Men's Cristian Association), Embajadas de E.E.U.U y Canadá, CICR (Comité Internacional de la Cruz Roja), Colombia Transforma-MSI, Comfama (Caja de Compensación Familiar de Antioquia), UNICEF, Save the Children, Facebook, Google, Matitic, Samsung, Siemens, Study Smart, Territorium, United Way, Lego, Social Emprender, Ayuda en Acción y aeioTÜ.
En abril se recibió por concepto de cooperación técnica y financiera $6.753.349.800, así: 
1.) Convenios Cooperación técnica y financiera: 
a.)#1398291 con la OEI por $614.245.000.
b.)#1456467 con la British Council por $1.202.100.000.
c.)#1491738 con el Centro Regional para el Fomento del Libro en América Latina y el Caribe por $4.650.000.000.
2.) Cooperación financiera: Convenio#1515644 con la Fundación Carvajal por $287.004.800.
A abril de 2020, se recibió cooperación por $8.497.349.800.
</t>
  </si>
  <si>
    <t>Atiende recomendaciones a reportes cualitativos. El avance cuantitativo superó la meta soportado en los recursos gestionados que se detallan en el avance cualitativo. Se anota el acumulado de recursos gestionados.
En la matriz de "Gestión de recursos", se puede validar fácilmente los avances cuantitativo y cualitativo reportados por mes y tipo de cooperación. Adicional se cargan como medios de verificación los documentos soportes de la cooperación.</t>
  </si>
  <si>
    <t>Durante el mes de mayo se llevaron a cabo reuniones para gestión de alianzas con veintiún (21) aliados.  Dichas reuniones fueron: Legis, DQ, Accenture, United Way, Aulas Amigas, Carvajal, CICR (Comité Internacional de la Cruz Roja), Colombia Transforma, Ecopetrol, Embajada de Holanda, Fundación Televisa, IBM, MangaHigh, Phidias, Pixarrón, Tuudo, ICETEX, Alianza Pacífico, Samsung, Terpel y Corpoeducación.
En el mes de mayo se formalizó cooperación con UNICEF por $1.250.000.000, con Consejo Noruego para Refugiados por $5.628.325.191 y la Embajada de Canadá por $90.000.000  
Se recibió por concepto de cooperación técnica y financiera $6.968.325.191.
A mayo de 2020, se recibió cooperación por $15.465.674.991.</t>
  </si>
  <si>
    <t>Atendió recomendaciones a reportes cualitativos. El avance cuantitativo superó en casi el doble la meta programada, soportado en los recursos gestionados que se detallan en el avance cualitativo y en el medio de verificación. Se agregó el acumulado de recursos gestionados con corte a mayo.
En la matriz de "Gestión de recursos", se puede validar fácilmente los avances cuantitativo y cualitativo reportados por mes y tipo de cooperación. Adicional se cargaron como medios de verificación los documentos soportes de la cooperación.</t>
  </si>
  <si>
    <t>Durante el mes de junio se llevaron a cabo reuniones para gestión de alianzas con 19 aliados.  Dichas reuniones fueron: Colombia Transforma, Save de Children, Embajadas de Canadá, Francia y Noruega, Uber, Viva Aire, United Way, GEOPARK, Fundación Terpel, Carvajal, Corpoeducación, Fundación Nutresa, Fundación Empresarios por la Educación, Meckahit, Tuudo, Acamica, UNICEF y OIM, además, se firmaron Memorandos de Entendimiento con World Bycicle Relief y ASCOFADE y Carta de Intención con  Facebook._x000D_
_x000D_
En el mes de junio se formalizó cooperación financiera con EL COMITATO_x000D_ INTERNAZIONALE PER LO SVILUPPO DEI POPOLI (CISP) por $214.285.714. _x000D_
_x000D_
A junio de 2020, se recibió cooperación por $15.679.960.705</t>
  </si>
  <si>
    <t>Atendió recomendaciones a reportes cualitativos. El avance cuantitativo terminó por debajo de la meta programada, no obstante, el indicador acumula un avance superior a la meta con corte al primer semestre. Los recursos gestionados este mes se detallan en el avance cualitativo. Se agregó el acumulado de recursos gestionados con corte al primer semestre.
En la matriz de "Gestión de recursos", se puede validar fácilmente los avances cuantitativo y cualitativo reportados por mes y tipo de cooperación. Adicional se cargó como medio de verificación convenio de asociación CISP.</t>
  </si>
  <si>
    <t>Durante el mes de julio se llevaron a cabo reuniones para gestión de alianzas con trece (13) aliados.  Dichas reuniones fueron: Embajadas de Canadá, Francia y Suecia, Continental Gold, MSI (Colombia Transforma), DAAD (Servicio Alemán de Intercambio Académico), Fundación Otero, Primax, TUUDO, Unicef, Viva Air, United Way y ICEF (Connect. Recruit. Grow), además, se firmó Memorando de Entendimiento con ACDI/VOCA_x000D_.
_x000D_
En el mes de julio se cuantificó cooperación técnica por $6.387.201.990, con MSI (Colombia Transforma) por $44.417.000 por concepto de Consultoría para la actualización de los lineamientos dirigidos a las entidades territoriales, consolidación de necesidades territoriales y el diseño de estrategias de comunicación y PMA (Programa Mundial de Alimentos) por $6.342.784.990 por concepto de apoyo a población migrante. _x000D_
_x000D_
A julio de 2020, se recibió cooperación por $22.067.162.695</t>
  </si>
  <si>
    <t>06.08 OAPF
• Consistencia: avance cuantitativo consistente con el cualitativo.
• Completitud: avance cualitativo evidencia los recursos gestionados y reuniones para gestión de alianzas.
• Soportes: medios de verificación matriz (excel) y documentos soporte (correos) cumplen con criterios.
•Calidad: cumple recomendaciones a reportes cualitativos.</t>
  </si>
  <si>
    <t xml:space="preserve">Durante el mes de agosto se llevaron a cabo reuniones para gestión de alianzas con nueve (9) aliados. Dichas reuniones fueron: Embajadas de Francia y Finlandia, ECW (Education Cannot Wait), Geopark, Facebook, OIM (Organización Internacional para las Migraciones), DiDi, Propacífico y Viva Air. Además, se firmaron Memorandos de Entendimiento con Siemens, Fundación Proantioquia y Samsung, Carta de Intención con la Embajada de Francia en Colombia, además se firmó Carta Acuerdo de Colaboración Convenio Andrés Bello.
En el mes de agosto se cuantificó cooperación técnica por $342.293.621,38 con ECW (Education Cannot Wait) por $178.264.357,38 por concepto de Gastos en actividades y materiales covid 19 y OIM (Organización Internacional para las Migraciones) por $164.029.264 por concepto de donación de 18 computadores, 400 kits escolares y 188 kits deportivos. 
A agosto de 2020, se recibió cooperación por $22.409.456.316,38
</t>
  </si>
  <si>
    <t>05.09 OAPF
• Consistencia: avance cuantitativo consistente con el cualitativo.
• Completitud: avance cualitativo evidencia los recursos gestionados, reuniones para gestión de alianzas y otros documentos.
• Soportes: medios de verificación matriz (excel) y los documentos soporte cumplen con criterios. Se cargaron también acuerdo de colaboración y carta de intención.
•Calidad: cumple recomendaciones a reportes cualitativos.</t>
  </si>
  <si>
    <t xml:space="preserve">Durante el mes de septiembre se llevaron a cabo reuniones para gestión de alianzas con diez (10) aliados.  Dichas reuniones fueron: OCE (Office for Climate Education), STEAM Academy, Embajada de Bélgica, Argos, Frontera Energy, Halliburton, Lego,Totto, Postobón y Compensar.
En el mes de septiembre se recibió por concepto de cooperación técnica y financiera $3.968.483.841 de la siguiente manera:
a)  Comisión Fulbright convenio #0006 para fortalecer la enseñanza del inglés en las IES por $1.581.695.000 y convenio #0009 para desarrollar el programa de formación de Líderes Afrodescendientes a nivel posgrado en los Estados Unidos de América por $1.224.713.400
b) UNICEF por concepto de donación de 800 jabones para los niños del Municipio de Pana Pana en el Guainía por $1.023.200 y  
c) UNICEF/CORPOEDUCACIÓN Contrato COL/2020/011 por $1.161.052.241 para proteger las trayectorias educativas en el marco de la pandemia.
A septiembre de 2020, se recibió cooperación por $26.377.940.157,38
</t>
  </si>
  <si>
    <r>
      <t xml:space="preserve">07.10 OAPF
• </t>
    </r>
    <r>
      <rPr>
        <sz val="11"/>
        <color theme="1"/>
        <rFont val="Calibri"/>
        <family val="2"/>
        <scheme val="minor"/>
      </rPr>
      <t>Consistencia: avance cuantitativo consistente con el cualitativo. Superó meta del mes.
• Completitud: avance cualitativo enlista las reuniones para gestión de alianzas y el resumen de los recursos gestionados.
• Soportes: medios de verificación matriz (excel) y los 4 documentos soporte cumplen con criterios.
•Calidad: cumple recomendaciones a reportes cualitativos.</t>
    </r>
  </si>
  <si>
    <t>Durante el mes de octubre se llevaron a cabo reuniones para gestión de alianzas con ocho (08) aliados.  Dichas reuniones fueron: Lego, PNUD (Programa de Naciones Unidas para el Desarrollo), Terpel, Bavaria, Facebook, AMCHA (Cámara de Comercio Colombia Americana), Colombia Transforma y UNICEF.
En el mes de octubre se recibió por concepto de cooperación técnica y financiera  $655.361.900 asi: 
a) $33.054.900 por Donación  de la OIM para Puerto Colombia de 519 kits de bioseguridad y 395 kits escolares y 
b)$622.307.000 del PNUD (Programa de Naciones Unidas para el Desarrollo) para el diseño de catálogos de cualificaciones en sectores priorizados por el gobierno.
A octubre de 2020, se recibió cooperación por $27.033.302.057,38</t>
  </si>
  <si>
    <t>06.11 OAPF
• Consistencia: avance cuantitativo consistente con el cualitativo. Por debajo de la meta del mes.
• Completitud: avance cualitativo enlista las reuniones para gestión de alianzas y el resumen de los recursos gestionados.
• Soportes: medios de verificación matriz (excel) y los 2 documentos soporte (estudio previo PNUD y correo donación OIM) cumplen con criterios.
•Calidad: cumple recomendaciones a reportes cualitativos.</t>
  </si>
  <si>
    <t xml:space="preserve">Durante noviembre se llevaron a cabo reuniones de gestión de alianzas con ocho (08) aliados.  Dichas reuniones fueron: Frontera, Energy, Ecopetrol, Agencia de Cooperación TIKA, Embajada de Canadá y Bélgica, Terpel y Fundación Lumos. Además, se firmó Memorando de Entendimiento con la Secretaria de Educación de la ciudad Metropolitana de Incheon de la República de Corea. 
En noviembre se recibió por concepto de cooperación técnica $14.394.447.138 así: 
a) $30.385.950 de Donación de la OIM para IE la Esperanza de Valledupar, 350 kits y elementos de bioseguridad
b) $46.479.872 de Save de Children por donación de kits de educación en emergencia San Andrés.
c) Donación de kits para los niños de Providencia de Carvajal Educación por $6.049.600
d) $10.773.400 Donación de 180 kits para Providencia del Banco Canadiense
e) Apoyo al sector educativo de la población migrante, Programa de Alimentación Escolar por $14.300.758.316.
A noviembre de 2020, se recibió cooperación por $41.427.749.195,38
</t>
  </si>
  <si>
    <r>
      <t xml:space="preserve">04.12 OAPF
• </t>
    </r>
    <r>
      <rPr>
        <sz val="11"/>
        <color theme="1"/>
        <rFont val="Calibri"/>
        <family val="2"/>
        <scheme val="minor"/>
      </rPr>
      <t>Consistencia: avance cuantitativo consistente con el cualitativo. Supero meta programada.
• Completitud: avance cualitativo enlista las reuniones para gestión de alianzas y el resumen de los recursos gestionados. Se observa que la donación para alimentación escolar afectó positivamente el avance del indicador, ubicándose 18 puntos porcentuales por encima de la meta 2020.
• Soportes: medios de verificación matriz (excel) y los 5 documentos soporte de los recursos (en especie) y memorando entendimiento cumplen con criterios.
•Calidad: cumple recomendaciones a reportes cualitativos.</t>
    </r>
  </si>
  <si>
    <t xml:space="preserve">Durante diciembre se llevaron a cabo reuniones de gestión de alianzas con dos (02) aliados. Dichas reuniones fueron: Embajada de Canadá y Universidad Creativa de Artes.
En diciembre se recibió por concepto de cooperación técnica $893.472.931,28 así:
a)Donación de la OIM, Carvajal Education, UNICEF, Editoriales Norma, Planeta, Tiempo de Leer y Taller de Edición Rocca para Providencia por $110.498.630,40.
b)Donación de UNICEF, Institute of APEC Collaborative Education(Corea), Bavaria y Comité Internacional de la Cruz Roja-CICR por $726.346.611,08 para diferentes zonas del país.
c) Donación de UNICEF y Comité Internacional de la Cruz Roja - CICR, para Pana Pana por $56.627.689,80.
Se cumple con la meta de 2020, resultado de la gestión de alianzas y cooperación por $42.321.222.126,66 de la siguiente manera: 
        1. Cooperación técnica cuantificada en $32.078.942.039,66.
        2. Cooperación financiera por valor de $10.242.280.087 en alianzas suscritas con diferentes aliados
</t>
  </si>
  <si>
    <r>
      <rPr>
        <b/>
        <sz val="11"/>
        <color theme="1"/>
        <rFont val="Calibri"/>
        <family val="2"/>
        <scheme val="minor"/>
      </rPr>
      <t xml:space="preserve">15.01.2021 OAPF
</t>
    </r>
    <r>
      <rPr>
        <sz val="11"/>
        <color theme="1"/>
        <rFont val="Calibri"/>
        <family val="2"/>
        <scheme val="minor"/>
      </rPr>
      <t xml:space="preserve">• Consistencia: durante el 2020 el avance cuantitativo fue consistente con el cualitativo. Desde noviembre alcanzó la meta 2020 terminando en 121%. Cumplió criterio. 
• Completitud: durante 2020 los avances cualitativos detallaron las reuniones y los recursos gestionados. La meta programada se vió afecada por eventos como la migración, emergencia en San Andrés y Providencia y la emergencia sanitaria por pandemia. En dic. se agregó el total de recursos gestionados en 2020. Cumplió criterio. 
• Soportes: durante 2020 los medios de verificación (matriz excel y soportes PDF) fueron muy claros, detallados y fáciles de validar. Cumplió criterio. 
•Calidad: durante 2020 cumplió recomendaciones a reportes cualitativos. Cumplió criterio. </t>
    </r>
  </si>
  <si>
    <t>Número de espacios de articulación con aliados internacionales y del sector privado realizados</t>
  </si>
  <si>
    <t>Sumatoria de espacios de articulación con aliados internacionales y del sector privado realizados</t>
  </si>
  <si>
    <t>Informe del espacio de articulación</t>
  </si>
  <si>
    <t>En el mes de enero, en relación con los espacios de articulación con aliados internacionales y del sector privado planeados por la  la Oficina de Cooperación y Asuntos Internacionales, se confirma que están proyectados para ejecutar desde el mes de mayo, por lo que en enero no se reportaron actividades relacionadas al avance de la meta.</t>
  </si>
  <si>
    <t>Se sugiere revisar redacción pues esta no es clara. Adicional se sugiere revisar si en enero no se adelantaron acciones de gestión como planeación, reuniones u otras.
La dependencia atiende la observación y ajusta redacción señalando que las acciones se ejecutarán a partir de mayo. No obstante se sugiere en los reportes futuros, considerar el registro de las acciones necesarias para que las acciones programadas se inicien en mayo.</t>
  </si>
  <si>
    <t>En el mes de febrero, en relación con los espacios de articulación con aliados internacionales y del sector privado planeados por la Oficina de Cooperación y Asuntos Internacionales, se confirma que están proyectados para ejecutar desde el mes de mayo, por lo que en febrero no se reportaron actividades relacionadas al avance de la meta.</t>
  </si>
  <si>
    <t>Se sugiere revisar redacción pues esta no es clara. Adicional se sugiere revisar si en febrero no se adelantaron acciones de gestión como planeación, reuniones u otras.
La dependencia atiende la observación y ajusta redacción señalando que las acciones se ejecutarán a partir de mayo. No obstante se sugiere en los reportes futuros, considerar el registro de las acciones necesarias para que las acciones programadas se inicien en mayo.</t>
  </si>
  <si>
    <t>En el mes de marzo, en relación con los espacios de articulación con aliados internacionales y del sector privado planeados por la Oficina de Cooperación y Asuntos Internacionales, se hizo revisión de la programación de cada uno en el cronograma y debido a que están proyectados para ejecutar desde el mes de mayo, en el mes de marzo no se reportaron actividades relacionadas al avance de la meta.</t>
  </si>
  <si>
    <t xml:space="preserve">En el mes de abril, se realizó reunión virtual de emergencia del comité Global ODS 4 en donde el Ministerio de Educación compartió su experiencia y estrategia de respuesta  educativa frente a la situación sanitaria de emergencia del Covid 19.      Adicionalmente,  debido a esta situación en el mes de abril se efectuó una revisión de la planeación de estos espacios de articulación.
</t>
  </si>
  <si>
    <t>No programó meta para este mes pero si reportó avance cuantitativo. Como lo reportó en la última parte del avance cualitativo, se revisarán la afectación de los espacios programados en virtud de la actual Emergencia. Se carga medio de verificación (en español e inglés) del espacio virtual del Comité Global ODS 4 donde participó el Ministerio.</t>
  </si>
  <si>
    <t>En el mes de mayo en relación con los espacios de articulación con aliados internacionales y del sector privado, se lleva a cabo el día 14 de mayo reunión con aliados del sector privado en el cual el Ministerio expone las acciones que está realizando en el marco de la emergencia sanitaria y los requerimientos y necesidades que tiene el sector para enfrentar los retos en el marco de esta pandemia.  _x000D_
_x000D_
A 31 de mayo se realizaron 2 espacios de articulación con aliados internacionales y del sector privado.</t>
  </si>
  <si>
    <t>Atendió recomendaciones a reportes cualitativos. El avance cuantitativo alcanzó la meta programada para este mes. En lo cualitativo se dan detalles del espacio de articulación realizado con aliados y como medio de verificación se cargó la presentación "El Ministerio y sus aliados - Juntos lo vamos a lograr muy bien con las medidas para garantizar el proceso de aprendizaje ante la emergencia del Coronavirus (Covid 19).</t>
  </si>
  <si>
    <t>El 03 de junio, en relación con los espacios de articulación con aliados internacionales y del sector privado, se llevó a cabo el Comité de Dirección Regional de la UNESCO en donde el Ministerio presentó tres ejes de acción para enfrentar los retos que impone la pandemia y fortalecer todos los aspectos vinculados con la educación, en especial, aquellos definidos en el ODS 4.</t>
  </si>
  <si>
    <t>El 18 de junio la dependencia solicitó ajuste y reprogramación de metas. OAPF aprobó solicitud. También se realizó el ajuste en el indicador asociado en el proyecto transversal.
Se realizó un ajuste menor a la redacción. El avance cuantitativo alcanzó la meta programada para este mes. En lo cualitativo se dan detalles del espacio de articulación de la UNESCO y como medio de verificación se cargó el resumen "Visión estratégica del rol del Comité de Dirección Regional" con la participación del Ministerio.</t>
  </si>
  <si>
    <t>En el mes de julio, desde la Oficina de Cooperación y Asuntos Internacionales no se desarrolló ni participó en ningún espacio de articulación con aliados internacionales y aliados del sector privado, sin embargo este mes, se proyectó reunión de la Mesa de Educación en Emergencia para el mes de agosto.</t>
  </si>
  <si>
    <t>06.08 OAPF
• Consistencia: avance cuantitativo consistente con el cualitativo y con lo reportado en SPI. No tenía meta programada.
• Completitud: avance cualitativo incluye acción de gestión necesaria para avanzar en meta en próximo reporte.
• Soportes: no requiere medio de verificación porque no reportó avance cuantitativo.
•Calidad: cumple recomendaciones a reportes cualitativos.</t>
  </si>
  <si>
    <t xml:space="preserve">En el mes de agosto, en relación a los espacios de articulación y concertación con aliados internacionales y del sector privado, desde la Oficina de Cooperación y Asuntos Internacionales se inició la discusión frente a la planeación de los espacios que hacen falta implementar en lo que resta de la vigencia 2020. </t>
  </si>
  <si>
    <t>04.09 OAPF
• Consistencia: avance cuantitativo consistente con el cualitativo y con lo reportado en SPI. No tenía meta programada.
• Completitud: avance cualitativo resalta la planeación para los meses que restan, necesario para avanzar en la meta.
• Soportes: no requiere medio de verificación porque no reportó avance cuantitativo.
•Calidad: cumple recomendaciones a reportes cualitativos.</t>
  </si>
  <si>
    <t>En relación con los espacios de articulación y concertación con aliados internacionales y del sector privado, se confirma qué dentro de la planeación y programación prevista de la oficina de Cooperación y Asuntos Internacionales, no estaban previstos para ejecutar en el mes de septiembre. La ejecución de los 2 espacios faltantes se realizará en el último trimestre del año.</t>
  </si>
  <si>
    <r>
      <t xml:space="preserve">07.10 OAPF
• </t>
    </r>
    <r>
      <rPr>
        <sz val="11"/>
        <color theme="1"/>
        <rFont val="Calibri"/>
        <family val="2"/>
        <scheme val="minor"/>
      </rPr>
      <t>Consistencia: avance cuantitativo consistente con el cualitativo y con lo reportado en SPI. No tenía meta programada.
• Completitud: avance cualitativo resalta la planeación para último trimestre, necesario para avanzar en la meta.
• Soportes: no requiere medio de verificación porque no reportó avance cuantitativo.
•Calidad: cumple recomendaciones a reportes cualitativos.</t>
    </r>
  </si>
  <si>
    <t>En el mes de octubre se realizó la XXVII Conferencia Iberoamericana de Ministras y Ministros de Educación, en la cual el Ministerio de Educación intervino en el eje Retos y Oportunidades de la Transformación Digital de la Educación: lecciones aprendidas de la COVID 19. Presentó las medidas de transformación digital implementadas por el país, así como la visión de la postpandemia como una oportunidad de fortalecimiento en innovación educativa.</t>
  </si>
  <si>
    <t>06.11 OAPF
• Consistencia: Cumplió meta programada. Se sugiere revisar y aclarar la consistencia con SPI, donde se reportó "Foro Intersectorial de Educación y Formación Técnica y Profesional".
• Completitud: avance cualitativo describe el espacio realizado y los temas tratados.
• Soportes: medio de verificación (resumen conferencia Iberoamericana) cumple con criterios. 
•Calidad: cumple recomendaciones a reportes cualitativos.
09.11 OCAI
• Consistencia: realizó el ajuste en SPI, de manera que fuera consistente con PAI, queda validado este criterio.</t>
  </si>
  <si>
    <t>En noviembre se finalizó el TERCER FORO TEMÁTICO: Foro Intersectorial de Educación y Formación Técnica y Profesional: Buenas Prácticas y Políticas en la Alianza del Pacífico y Canadá. Este foro se desarrolló en el marco del Programa Educación para el Empleo en la Alianza del Pacífico, el cual tuvo como propósito el incremento de las oportunidades socioeconómicas para mujeres y hombres en un sector extractivo sostenible e inclusivo, el Ministerio de Educación participó en la apertura del panel B: Vinculación Educación y Formación Técnico Profesional y Sector Productivo.</t>
  </si>
  <si>
    <r>
      <t xml:space="preserve">04.12 OAPF
• </t>
    </r>
    <r>
      <rPr>
        <sz val="11"/>
        <color theme="1"/>
        <rFont val="Calibri"/>
        <family val="2"/>
        <scheme val="minor"/>
      </rPr>
      <t>Consistencia: cumplió meta programada. Consistencia con SPI. Alcanzó la meta 2020.
• Completitud: avance cualitativo describe el espacio finalizado en nov. y la participación del Ministerio.
• Soportes: medio de verificación (resumen con link del Foro Temático) cumple con criterios. 
•Calidad: cumple recomendaciones a reportes cualitativos.</t>
    </r>
  </si>
  <si>
    <t>Los espacios en que participó el Ministerio de Educación para cumplir con la meta de 2020 de articulación con aliados internacionales y del sector privado son:
1 y 2. En el mes de mayo se realizarón dos espacios de articulación con aliados internacionales y del sector privado.
3. Comité de Dirección Regional de la Unesco, se llevó a cabo el 03 de junio de 2020.
4. En el mes de octubre se realizó la XXVII Conferencia Iberoamericana de Ministras y Ministros de Educación,
5. TERCER FORO TEMÁTICO: Foro Intersectorial de Educación y Formación Técnica y Profesional: Buenas Prácticas y Políticas en la Alianza del Pacífico y Canadá. se llevó a cabo los días 15,22, 29 de octubre y 5 de noviembre de 2020.</t>
  </si>
  <si>
    <r>
      <rPr>
        <b/>
        <sz val="11"/>
        <color theme="1"/>
        <rFont val="Calibri"/>
        <family val="2"/>
        <scheme val="minor"/>
      </rPr>
      <t xml:space="preserve">15.01.2021 OAPF
</t>
    </r>
    <r>
      <rPr>
        <sz val="11"/>
        <color theme="1"/>
        <rFont val="Calibri"/>
        <family val="2"/>
        <scheme val="minor"/>
      </rPr>
      <t xml:space="preserve">• Consistencia: durante el 2020 el avance cuantitativo fue consistente con el cualitativo y con lo reportado en SPI. Desde nov. se alcanzó la meta 2020 de 5 espacios de articulación. Cumplió criterio. 
• Completitud: durante 2020 los avances cualitativos incluyeron la preparación y los espacios de articulación realizados. En dic. se hace un resumen de los 5 espacios. Cumplió criterio. 
• Soportes: durante 2020 los medios de verificación fueron claros y fáciles de validar. Cumplió criterio. 
•Calidad: durante 2020 cumplió recomendaciones a reportes cualitativos. Cumplió criterio. </t>
    </r>
  </si>
  <si>
    <t>Apuesta para impulsar una educación superior incluyente y de calidad</t>
  </si>
  <si>
    <t>2. Apuesta para impulsar una Educación Superior incluyente y de calidad</t>
  </si>
  <si>
    <t>Número de acciones de promoción de la internacionalización de la educación superior de Colombia desarrolladas</t>
  </si>
  <si>
    <t xml:space="preserve">Sumatoria de acciones de promoción de la internacionalización de la educación superior desarrolladas </t>
  </si>
  <si>
    <t>Reporte de las acciones de promoción</t>
  </si>
  <si>
    <t>Durante el mes de enero la Oficina de Cooperación y Asuntos Internacionales no reporta actividades relacionadas al avance de la meta, debido a que por actividades propias de inicio de año, en cada una de las entidades que hacen parte de la Mesa Intersectorial, se planeó la primera reunión para el mes de febrero.</t>
  </si>
  <si>
    <t>Atiende recomendaciones avances cualitativos. Como se había programado, no se tienen avances cuantitativos para enero, no obstante, la dependencia registra dificultades para iniciar acciones de gestión y planeación de acciones para el próximo mes.</t>
  </si>
  <si>
    <t>El 06 de febrero se efectuó la reunión de preparación de participación en la Conferencia NAFSA (National Association of Foreign Student Advisers) donde se realizó un contexto sobre la participación y funciones de cada uno de los representantes de la mesa en las conferencias internacionales, debido a la asistencia de nuevos integrantes en los equipos de MinCiencias y RCI (Red Colombiana para la Internacionalización).
El día 06  de febrero se llevó a cabo la primera Mesa Intersectorial para la internacionalización de la Educación Superior. En el marco de esta mesa se expusieron los objetivos del MEN, como cabeza del sector, en apoyo con las demás entidades como ICETEX, SENA y MinCiencias, se comprometieron a doblar esfuerzos técnicos y económicos para lograr mayor presencia en el exterior y así posicionar a Colombia como un referente de calidad.</t>
  </si>
  <si>
    <t xml:space="preserve">En atención a las recomendaciones de reportes cualitativos, se sugiere ajustar la conjugación de "exponen" a tiempo pasado y ajustar "Minciencia" en la primera mención de esa entidad a Minciencias como se tiene en el segundo párrafo. Por otro lado, se sugiere revisar si se puede reemplazar "van a doblar" por ", se comprometieron a doblar".
Aunque no se registra avance cuantitativo, la dependencia carga como medios de verificación las actas de reunión de las dos acciones descritas en el avance cualitativo, aunque son claros y validan las acciones se sugiere nombrarlos "MV 435 Acciones de promoción (mesa intersectorial) febrero" y "MV 435 Acciones de promoción (reunión NAFSA) febrero".
La dependencia atiende las observaciones al avance cualitativo y medios de verificación. </t>
  </si>
  <si>
    <t>El 04 de marzo se efectuó la reunión de preparación de participación en la Conferencia NAFSA (National Association of Foreign Student Advisers) donde se presentó la propuesta de diseño de stand y distribución de recursos, en este mismo espacio se mencionó que la conferencia más importante para el país en 2020 es la conferencia EAIE (European Association for International Education), por lo tanto, se requerirá separar un buen espacio y generar mayor impacto, se presentó la distribución de recursos.
Además, se mencionó que la conferencia APAIE (Pacific Association for International Education Annual Conference &amp; Exhibition) se aplazará para 2021, esto nos brindará la oportunidad de participar como país en este espacio.</t>
  </si>
  <si>
    <t xml:space="preserve">En atención a las recomendaciones de reportes cualitativos, se sugiere ajustar la conjugación de "menciona" a tiempo pasado y "requiere" y "brinda" a futuro.
Se hace la misma observación realizada en reporte de febrero con relación al nombre del medio de verificación.
La dependencia atiende las observaciones al avance cualitativo y medio de verificación. </t>
  </si>
  <si>
    <t>El 30 de abril se efectuó la primera reunión virtual de la Mesa Intersectorial para la Internacionalización de la Educación Superior debido a la crisis que se presenta en el mundo.
Se inició la reunión hablando de la situación de los estudiantes en el exterior, la Cancillería explica el protocolo que se debe seguir con los estudiantes para regresar al país, además, se presentan las acciones de las IES para afrontar la situación actual por parte de RCI (Red Colombiana para la Internacionalización de la Educación Superior) - ASCUN (Asociación Colombiana de Universidades), CCYK (Colombia Challenge Your Knowledge), ICETEX y Minciencias.
Por otro lado, la RCI comentó la iniciativa de realizar LACHEC (Conferencia Latinoamericana y del Caribe sobre la Internacionalización de la Educación Superior) 2020 de manera virtual.
Se propuso hacer una reunión en mayo para definir los compromisos del país frente a las Conferencias Internacionales de NAFSA y EAIE.</t>
  </si>
  <si>
    <t>Atiende recomendaciones a reportes cualitativos. El avance cualitativo resume las acciones realizadas por la Dependencia necesarias para avanzar en la meta, se describen reuniones para revisar las posibles alternativas para desarrollar las acciones de promoción de la internacionalización de la educación superior frente a la actual coyuntura. Se carga como medio de verificación acta y soportes de reunión virtual.</t>
  </si>
  <si>
    <t>En el mes de mayo, se llevó a cabo reunión en el marco de la Mesa Intersectorial de Educación Superior el día 06 de mayo, con el objetivo de evaluar la posible participación del país en las conferencias internacionales y se concluyó que la feria de NAFSA 2020 se realizará de forma virtual, no será posible la participación de los aliados de gobierno y se espera la confirmación de la participación de las Instituciones de Educación Superior. Igualmente, se espera la confirmación de cómo se realizará la conferencia European Association for International Education (EAIE).</t>
  </si>
  <si>
    <t>Se realizó un ajuste menor a la redacción. Se alcanzó la meta programada para este mes. El avance cualitativo es claro y describe la acción de promoción desarrollada en el mes y se dejan algunas observaciones sobre las acciones de promoción futuras. 
Como medio de verificación se agrega acta de reunión virtual donde se incluye soporte de los participantes.</t>
  </si>
  <si>
    <t>En el mes de junio, se desarrollaron avances  frente a las acciones de promoción de la internacionalización de la educación superior. Se realizó un taller para socializar los resultados de la encuesta liderada por Procolombia y el Ministerio sobre temas de internacionalización, así como la socialización del perfil del sector de Educación Superior del País. 
También, se realizó una mesa técnica para socializar los detalles de la Conferencia LACHEC 2020 que se desarrollará en el mes de agosto y será Online.
Por otro lado, se avanzó en el estudio previo del convenio a realizar con la EAN, que desarrollará diversos temas de internacionalización y particularmente la creación de una plataforma web "Destino Colombia" para las instituciones de educación superior del país.</t>
  </si>
  <si>
    <t xml:space="preserve">El 18 de junio la dependencia solicitó ajuste y reprogramación de metas. OAPF aprobó solicitud. También se realizó el ajuste en el indicador asociado en el proyecto transversal.
Atendió recomendaciones a reportes cualitativos. En el avance cualitativo se describen acciones de socialización (1 taller y 1 mesa técnica) de las cuales se cargan medios de verificación que las soportan. Se sugiere revisar y precisar si estas acciones contribuyen al avance cuantitativo o solo representan acciones de gestión para lograr las acciones de promoción. La acción de avances en el estudio previo de la plataforma "Destino Colombia" si se puede reportar como una acción de gestión que no representa un acción de promoción. En caso afirmativo a la última opción, se sugiere reemplazar el témino "frente" por algo que represente un aporte o un requisito para lograr efectivamente las acciones de promoción; ver reporte del producto en SPI donde se tiene "Se desarrollaron avances.." lo cual es más claro. La dependencia realizó ajuste y quedó claro que lo reportado en junio corresponde a acciones necesarias para avanzar en el indicador pero que no representan acciones de promoción de la internacionalización de la ES.
</t>
  </si>
  <si>
    <t>En el mes de julio, se llevó a cabo Mesa Técnica para dar a conocer los avances de la Conferencia LACHEC 2020, en la cual se informó que las convocatorias de las propuestas estaban abiertas hasta el 25 de julio para ser evaluadas por el comité científico. Se socializó el video de lanzamiento, la dinámica y funcionalidades de la plataforma Whova y se mostró el espacio del Stand Virtual, además se mencionó los aportes del MEN, Procolombia e ICETEX y la importancia de seguir difundiendo el evento por las redes de las entidades participantes y así llegar a más audiencia.
También, se realizó reunión de Articulación con el equipo de Procolombia, Mincomercio y el BID (Banco Interamericano de Desarrollo) para continuar con la construcción de los términos de referencia que conlleven a la creación de la plataforma para promover la educación Superior de Colombia.</t>
  </si>
  <si>
    <t>06.08 OAPF
• Consistencia: avance cuantitativo consistente con el cualitativo y con lo reportado en SPI. No tenía meta programada.
• Completitud: avance cualitativo incluye acciones de gestión (mesa técnica y reunión) necesarias para avanzar en meta en próximo reporte.
• Soportes: no requiere medio de verificación porque no reportó avance cuantitativo, no obstante se cargaron las actas de las acciones de gestión.
•Calidad: cumple recomendaciones a reportes cualitativos.</t>
  </si>
  <si>
    <t xml:space="preserve">En agosto 13, 20 y 27 de manera virtual, se llevó a cabo 10TH LATIN AMERICAN AND THE CARIBBEAN HIGHER EDUCATION CONFERENCE – LACHEC 2020, donde se desarrolló una agenda paralela de sesiones y talleres para posicionar a Colombia como Destino Académico de Calidad, el Ministerio participó de una plenaria denominada “Sistemas de Aseguramiento de la Calidad de la Educación Superior” en conjunto con el Ministerio de Educación de Perú._x000D_
Se realizó reunión con el equipo de Procolombia, para coordinar reunión con la Ministra y la Directora de Procolombia para agradecer el apoyo brindado en el proyecto de convertir la educación como un servicio exportable y la creación de la plataforma ¨Study in Colombia¨. Este encuentro tiene como objetivo, coordinar requerimientos necesarios para avanzar en esta iniciativa._x000D_
</t>
  </si>
  <si>
    <t>04.09 OAPF
• Consistencia: avance cuantitativo consistente con el cualitativo y con lo reportado en SPI. No tenía meta programada.
• Completitud: avance cualitativo describe la acción de promoción realizada y los temas tratados. También incluye acción de gestión (reunión). 
• Soportes: medio de verificación (soporte conferencia LACHEC) cumple con criterios. Acogió recomendación para encabezado.
•Calidad: cumple recomendaciones a reportes cualitativos.</t>
  </si>
  <si>
    <t>El 09 de septiembre, se llevó a cabo reunión en el marco de la Mesa Intersectorial de Educación Superior (MIIES), se presentaron los resultados de la de la conferencia de LACHEC 2020 donde se resaltó el trabajo que se alcanzó de manera articulada con todos los actores de la MIIES y el posicionamiento que se logró cómo país.
Se presentó ante la MIIES el convenio firmado con la EAN y el MEN para trazar la hoja de ruta de internacionalización de la educación superior. 
Por otro lado, la organización Internacional de Migraciones comentó sobre el proyecto que puede otorgar beneficios a las IES y estudiantes que decidan estudiar en el exterior.</t>
  </si>
  <si>
    <r>
      <t xml:space="preserve">07.10 OAPF
• </t>
    </r>
    <r>
      <rPr>
        <sz val="11"/>
        <color theme="1"/>
        <rFont val="Calibri"/>
        <family val="2"/>
        <scheme val="minor"/>
      </rPr>
      <t>Consistencia: avance cuantitativo consistente con el cualitativo y con lo reportado en SPI. No tenía meta programada.
• Completitud: avance cualitativo describe acción de gestión, reunión con la MIIES. 
• Soportes: no requiere medio de verificación porque no reportó avance cuantitativo.
• Calidad: cumple recomendaciones a reportes cualitativos.</t>
    </r>
    <r>
      <rPr>
        <b/>
        <sz val="11"/>
        <color theme="1"/>
        <rFont val="Calibri"/>
        <family val="2"/>
        <scheme val="minor"/>
      </rPr>
      <t xml:space="preserve"> </t>
    </r>
    <r>
      <rPr>
        <sz val="11"/>
        <color theme="1"/>
        <rFont val="Calibri"/>
        <family val="2"/>
        <scheme val="minor"/>
      </rPr>
      <t>Se ajustó sigla.</t>
    </r>
  </si>
  <si>
    <t>El 07 de octubre, se llevó a cabo reunión en el marco de la Mesa Intersectorial de Educación Superior, se presentaron los avances y cambios de la Conferencia Universal de ExpoDubai, se mencionó el apoyo que brindará el Ministerio para la conferencia en el sector de educación durante la segunda semana de diciembre de 2021 que es la más importante para el sector. 
Por otro lado, se presenta el equipo de la EAN y la propuesta de estrategia de la participación de Colombia en las conferencias internacionales a 2021. La IES y sus redes presentaron incertidumbre en la participación por los recortes presupuestales y la evolución de la pandemia.</t>
  </si>
  <si>
    <t>06.11 OAPF
• Consistencia: se sugiere revisar y aclarar la consistencia con lo reportado en SPI, donde aparece "creación de la plataforma Study in Colombia".
• Completitud: avance cualitativo describe acción de gestión, reunión con la MIIES y los temas tratados.
• Soportes: aunque no requiere medio de verificación, cargó acta de reunión MIIES.
• Calidad: cumple recomendaciones a reportes cualitativos. Se hicieron ajustes menores de forma.
09.11 OCAI
• Consistencia: realizó el ajuste en SPI, de manera que fuera consistente con PAI, queda validado este criterio.</t>
  </si>
  <si>
    <t xml:space="preserve">El 05 de noviembre, se llevó a cabo reunión en el marco de la Mesa Intersectorial de Educación Superior, se presentó la propuesta gráfica de los 3 nombres seleccionados para la plataforma web. Se enviará una encuesta para identificar a cuáles conferencias se va a participar como país en 2021, además, se mencionó los avances del componente de calidad y Minciencias presentó sus nuevos objetivos en temas de ciencia, tecnología e innovación.
Por otro lado, se realizó reunión con la EAN para presentar al equipo del MEN el primer MOCAP sobre la plataforma web "Study in Colombia" y se hacen algunos comentarios sobre el registro a la plataforma, si tendrá otros idiomas, la integración con el SNIES, se propone otra reunión para revisar la experiencia del usuario desde el perfil de estudiantes, docentes y universidad.
</t>
  </si>
  <si>
    <r>
      <t xml:space="preserve">04.12 OAPF
• </t>
    </r>
    <r>
      <rPr>
        <sz val="11"/>
        <color theme="1"/>
        <rFont val="Calibri"/>
        <family val="2"/>
        <scheme val="minor"/>
      </rPr>
      <t>Consistencia: no cumplió meta programada del mes. Consistencia con SPI.
• Completitud: avance cualitativo describe dos reuniones realizadas.
• Soportes: aunque no requiere medio de verificación, cargó actas de reuniones.
• Calidad: cumple recomendaciones a reportes cualitativos.</t>
    </r>
    <r>
      <rPr>
        <b/>
        <sz val="11"/>
        <color theme="1"/>
        <rFont val="Calibri"/>
        <family val="2"/>
        <scheme val="minor"/>
      </rPr>
      <t xml:space="preserve"> </t>
    </r>
  </si>
  <si>
    <t>El 10 de diciembre, se llevó a cabo reunión en el marco de la Mesa Intersectorial de Educación Superior, se presentó a Francisco Miguens de Hivebrite quien expuso la plataforma Interaction &amp; belonging to the community, también, se compartió la información de la nueva política de internacionalización del ICETEX y el equipo de la EAN presentó los avances del proyecto de internacionalización que tiene con el MEN.
Se creó la plataforma web  "Colombia te espera" dirigida a estudiantes, investigadores, docentes e instituciones de todo el mundo para la promoción de la Educación Superior en Colombia, producto del Convenio con la EAN y el Ministerio de Educación. http://internacionalizacion.orangus.co/</t>
  </si>
  <si>
    <r>
      <rPr>
        <b/>
        <sz val="11"/>
        <color theme="1"/>
        <rFont val="Calibri"/>
        <family val="2"/>
        <scheme val="minor"/>
      </rPr>
      <t xml:space="preserve">15.01.2021 OAPF
</t>
    </r>
    <r>
      <rPr>
        <sz val="11"/>
        <color theme="1"/>
        <rFont val="Calibri"/>
        <family val="2"/>
        <scheme val="minor"/>
      </rPr>
      <t xml:space="preserve">• Consistencia: durante el 2020 el avance cuantitativo fue consistente con el cualitativo y con lo reportado en SPI. Con la acción reportada en dic, se alcanzó la meta de 3 acciones de promoción. Cumplió criterio. 
• Completitud: durante 2020 los avances cualitativos incluyeron las reuniones y las acciones de promoción desarrolladas. En dic. se detalla la acción de creación de la plataforma web "Colombia te espera". Cumplió criterio. 
• Soportes: durante 2020 los medios de verificación fueron claros y fáciles de validar, incluyeron soportes de las reuniones y de las acciones de promoción. En dic. se cargó documento con enlace de la plataforma y acta de la reunión de la Mesa Intersectorial de ES. Cumplió criterio. 
•Calidad: durante 2020 cumplió recomendaciones a reportes cualitativos. Cumplió criterio. </t>
    </r>
  </si>
  <si>
    <t>Oficina de Tecnología y Sistemas de Información</t>
  </si>
  <si>
    <t>6.3. Fortalecimiento de las Entidades Adscritas y Vinculadas</t>
  </si>
  <si>
    <t>6.3.3 Fortalecimiento sectorial en Tecnologías de la Información (TI)</t>
  </si>
  <si>
    <t>025</t>
  </si>
  <si>
    <t>Porcentaje de avance en la implementación del plan integral de acompañamiento a las entidades adscritas y vinculadas en TI</t>
  </si>
  <si>
    <t>Número de actividades ejecutadas del plan integral de acompañamiento / Número total de actividades planeadas
ESTRATEGIAS PARA MOVILIZAR LA META
1. Acompañamiento en Gobierno Digital
2. Acompañamiento en Seguridad Digital
3. Apropiación de buenas prácticas de gestión</t>
  </si>
  <si>
    <t>Informe de avances en la implementación del plan integral de acompañamiento</t>
  </si>
  <si>
    <t xml:space="preserve">En el mes de enero, la Oficina de Tecnología y Sistems de Información: 1. Revisó las acciones desarrolladas durante el 2019 como parte del Plan de Acompañamiento en Seguridad Digital a las Entidades Adscritas y Vinculadas, con el propósito de definir las acciones de 2020. 2. Teniendo en cuenta lo anterior, se definió que el acompañamiento para 2020 será en temas de Gobierno Digital y se continuará brindando asistencia técnica en temas de seguridad digital. </t>
  </si>
  <si>
    <t>Se atienden recomendaciones para avances cualitativos. El avance cualitativo es claro y enumera las principales acciones realizadas en el mes de enero. Dada su periodicidad no requiere medio de verificación para este mes.</t>
  </si>
  <si>
    <t>En el mes de febrero, la Oficina de Tecnología y Sistemas de Información:
1. Inició la construcción de la propuesta de plan de acompañamiento a las EAVs a implementarse durante el 2020.  
2. Dentro de las temáticas identificadas y posibles para el acompañamiento están: IPV6 , Gov.Co, interoperabilidad, arquitectura empresarial, datos abiertos, gestión de TI, Sistema de Gestión de Seguridad de la Información, Modelo de Seguridad y Privacidad de la Información.</t>
  </si>
  <si>
    <t>Se atienden recomendaciones para avances cualitativos. El avance cualitativo es claro y enumera las principales acciones realizadas en el mes de febrero y que guardan continuidad con lo reportado en enero. Dada su periodicidad no requiere medio de verificación para este mes.</t>
  </si>
  <si>
    <r>
      <t>En el mes de Marzo, la Oficina de Tecnología y Sistemas de Información:
1. Ajustó la propuesta de plan de acompañamiento a las Entidades Adscritas y Vinculadas en los temas de seguridad y gobierno digital. 
2. Se</t>
    </r>
    <r>
      <rPr>
        <sz val="11"/>
        <color rgb="FF00B050"/>
        <rFont val="Calibri"/>
        <family val="2"/>
        <scheme val="minor"/>
      </rPr>
      <t xml:space="preserve"> contó c</t>
    </r>
    <r>
      <rPr>
        <sz val="11"/>
        <color theme="1"/>
        <rFont val="Calibri"/>
        <family val="2"/>
        <scheme val="minor"/>
      </rPr>
      <t>on dos planes para los temas identificados los cuales serán articulados y unificados teniendo en cuenta las necesidades identificadas en las EAVs.  
3. Como parte de las actividades identificadas y a desarrollar en el año se encuentran: reuniones virtuales, webinars, visita de acompañamiento y taller presencial.</t>
    </r>
  </si>
  <si>
    <t>Se realizó ajuste menor de forma en conjugación de verbo a pasado. El medio de verificación es claro y cumple con orientaciones dadas por la OAPF. Dado que no se tiene plan con todas las actividades programadas, se asume que al alcanzar la meta del trimestre se ejecutaron todas las actividades planeadas. El avance cualitativo es consistente con el hito entregado en febrero. Se sugiere a la dependencia, reportar sobre las actividades programadas en el Plan cargado como entregable del hito de febrero.</t>
  </si>
  <si>
    <t xml:space="preserve">Durante el mes de Abril de 2020, la Oficina de Tecnología y Sistemas de Información, con base en la información suministrada por la Subdirección de Desarrollo Organizacional, inició la revisión y análisis de las respuestas del Formulario Único Reporte de Avances de la Gestión -FURAG - generado por cada una de las entidades adscritas y vinculadas como insumo para completar y ajustar el plan de acompañamiento._x000D_
</t>
  </si>
  <si>
    <t>Se atendieron recomendaciones para avances cualitativos. El avance cualitativo es claro y consecuente con las acciones reportadas el mes anterior. Dada su periodicidad no requiere medio de verificación.</t>
  </si>
  <si>
    <t>Para el mes de mayo de 2020, la Oficina de tecnología y Sistemas de Información -OTSI- inició reuniones virtuales con dos  de las entidades adscritas y vinculadas: INFOTEP San Andrés Islas, el 28 de mayo y con el Instituto Tolimense de Formación Técnica Profesional - ITFIP, el 29 de mayo.
Entre los temas que se trataron en estas reuniones estuvieron:
1. Resumen de acompañamiento del 2019 en seguridad digital; 
2. Socialización de resultados FURAG 2019 de la entidad en las políticas de gobierno y seguridad digital; 
3. Socialización de propuesta de acompañamiento para 2020 en los temas de gobierno y seguridad digital.  
Se retomaron los compromisos pendientes de 2019 con estas entidades.</t>
  </si>
  <si>
    <t>Se atendieron recomendaciones para avances cualitativos. El avance cualitativo es claro y consecuente con las acciones reportadas en los meses anteriores; que se deberán reportar en avance cuantitativo el próximo mes. Dada su periodicidad no requiere medio de verificación.</t>
  </si>
  <si>
    <t xml:space="preserve">En el mes de junio, la Oficina de Tecnología y Sistemas de Información (OTSI) continuó realizando las reuniones virtuales con dos (2) Entidades Adscritas y Vinculadas: Instituto Técnico Nacional de Comercio “Simón Rodríguez” – INTENALCO y con la Escuela Tecnológica Instituto Técnico Central – ITC. 
Se hicieron ajustes al Plan de Acompañamiento a las EAVs de acuerdo con los resultados obtenidos en FURAG 2019.  
Se unificó el plan en los temas de gobiero y seguridad digital.  </t>
  </si>
  <si>
    <t xml:space="preserve">La OAPF ajustó metas y avances de enero a mayo incluyendo línea base para los indicadores de capacidad. Se deberá reportar avances sobre las metas programadas que acumulan línea base.
Se atendió recomendaciones para avances cualitativos. El avance cualitativo es claro,completo y consecuente con las acciones reportadas en los meses anteriores. Dada su periodicidad reporta avance cuantitativo soportado en las acciones descritas entre abril y junio. El medio de verificación (MV) recopila las acciones de estos meses y nombra evidencias que deberán conservar la dependencia en sus repositorios para efectos de control. </t>
  </si>
  <si>
    <t>En el mes de julio se continuó con las reuniones virtuales con cuatro entidades adscritas: Instituto Nacional para Sordos - INSOR, Fondo de Desarrollo de la Educación Superior - FODESEP, Instituto Nacional para Ciegos - INCI e INFOTEP San Juan del Cesar._x000D_
Como parte de las acciones incluidas en el plan de acompañamiento a las EAVs en los temas de gobierno y segurida digital, se enviaron comunicaciones a dichas entidades oficializando el acompañamiento del segundo semestre de 2020 y solicitando el diligenciamiento del instrumento de Verificación de requisitos básicos del Modelo de Seguridad y Privacidad de la Información.</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</si>
  <si>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incluye acciones de acompañamiento a las EAV.
• Soportes: no requiere medio de verificación dada su periodicidad.
• Calidad: cumple recomendaciones a reportes cualitativos. </t>
    </r>
    <r>
      <rPr>
        <b/>
        <sz val="11"/>
        <color theme="1"/>
        <rFont val="Calibri"/>
        <family val="2"/>
        <scheme val="minor"/>
      </rPr>
      <t/>
    </r>
  </si>
  <si>
    <t>Durante el mes de agosto, la Oficina de Tecnología y Sistemas de Información, como parte del plan de asistencia técnica dirigido a las EAVs se finalizaron las primeras reuniones virtuales con ICFES e ICETEX.  El 14 de agosto se realizó el taller de seguridad digital con el fin de socializar requisitos mínimos del Modelo de Seguridad y Provacidad de la Información. El 19 de agosto se realizó la primera sesión de gobierno digital en la temática de IPv6; continuando el 26 de agosto con la segunda sesión.  El 21 de agosto se realizó el primer Webinar con la temática: Transformación Digital.  Todas estas sesiones se realizaron a través de TEAMS y contaron con la participación de las EAVS; el liderazgo de la Oficina de Tecnología del MEN y el apoyo del equipo técnico de la Universidad EAFIT.</t>
  </si>
  <si>
    <t>05.09 OAPF
• Consistencia: no se reporta avance cuantitativo dada su periodicidad.
• Completitud: avance cualitativo detalla acciones de acompañamiento a las EAV. Estás servirán para el próximo reporte cuantitativo
• Soportes: no requiere medio de verificación dada su periodicidad.
• Calidad: cumple recomendaciones a reportes cualitativos. 
Nota: Se cumplió hito de agosto. El indicador se encuentra al día en hitos.</t>
  </si>
  <si>
    <t>Durante el mes de sepiiembre, la Oficina de Tecnología y Sistemas de Información, como parte del Plan de Asistencia Técnica dirigido a las EAVs, realizó las sesiones, que se relacionan a continuación:
2 de Septiembre: Se abordó la temática del  PETI.
9 de Septiembre:  sesión 2, se trabajó la misma temática.  
16 de septiembre: Sesión 1 sobre Interoperabilidad. En esta sesión el ICFES compartió la experiencia que ha tenido en su entidad con los temas de interoperabilidad.  
18 de Septiembre: Sesión de Seguridad Digital: Riesgos de seguridad de la información (En esta sesión el ICFES compartió su experiencia en este tema).  
23 de septiembre: Sesión 2 de Interoperabilidad.  
25 de Septiembre: Se realizó el Webinar: Retos y lecciones aprendidas para áreas de Tecnología y Seguridad en tiempo de COVID-19.</t>
  </si>
  <si>
    <r>
      <rPr>
        <b/>
        <sz val="11"/>
        <color theme="1"/>
        <rFont val="Calibri"/>
        <family val="2"/>
        <scheme val="minor"/>
      </rPr>
      <t>06.10 OAPF</t>
    </r>
    <r>
      <rPr>
        <sz val="11"/>
        <color theme="1"/>
        <rFont val="Calibri"/>
        <family val="2"/>
        <scheme val="minor"/>
      </rPr>
      <t xml:space="preserve">
• Consistencia: avance cuantitativo soportado en acciones reportadas en el trimestre.
• Completitud: avance cualitativo detalla por fechas acciones de acompañamiento a las EAV. 
• Soportes: medio de verificación cumple, recopila las acciones reportadas en el 3° trimestre y enlista soportes que deberán conservarse para instancias de control.
• Calidad: cumple recomendaciones a reportes cualitativos. 
</t>
    </r>
  </si>
  <si>
    <t xml:space="preserve">Durante el mes de octubre, la Oficina de Tecnología y Sistemas de Información llevó a cabo las actividades que se relacionan a continuación:
Como parte del plan de asistencia técnica dirigido a las EAVs el 7 de octubre se realizó la sesión en donde se abordó la temática: Integración a GOV.CO, para lo cual se tuvo el acompañamiento de la delegada de MinTIC de la Dirección de Gobierno Digital.  
El 14 de octubre se abordó la temática de Formulación del PETI Sectorial. Se enviaron cuatro formularios para ser diligenciados por las EAVs con el fin de recolectar información necesaria para este documento.  
El 20 de octubre se realizó el Taller de Seguridad Digital: Definición de roles y responsabilidades, Inventario de Activos de Información, uso aceptable de los activos de información.  
El 21 de octubre se realizó la sesión en la que se abordó la temática de Caracterización de uso de trámites y servicios.
</t>
  </si>
  <si>
    <t>10.11 OAPF
• Consistencia: no se reporta avance cuantitativo dada su periodicidad.
• Completitud: avance cualitativo detalla acciones de acompañamiento a las EAV por fechas. Estás servirán para el próximo reporte cuantitativo.
• Soportes: no requiere medio de verificación dada su periodicidad.
• Calidad: cumple recomendaciones a reportes cualitativos. 
Nota: el indicador se encuentra al día en hitos.</t>
  </si>
  <si>
    <t>Durante el mes de noviembre la Oficina de Tecnología y Sistemas de Información -OTSI-, como parte del Plan de Asistencia Técnica dirigido a las Entidades Adscritas y Vinculadas -EAV-, el 6 de noviembre realizó la sesión en donde se abordó la temática: Implementación de un caso de toma de decisiones basada en datos.  
El 13 de noviembre se abordó la temática de Proceso de apertura, mejora y uso de datos abiertos.  El 20 de noviembre se realizó el Taller de Seguridad Digital: Política de control de acceso, metodología de desarrollo seguro, procedimiento de operación gestión de TI; en esta sesión el ICFES presentó sus mejores prácticas y las compartió con las demás EAV. 
El 27 de noviembre se realizó el webinar de Analítica de datos, para lo cual se contó con la participación del invitado especial Ing. William Fernando Sánchez, experto en Tecnología Educativa y Competencias Digitales.</t>
  </si>
  <si>
    <r>
      <rPr>
        <b/>
        <sz val="11"/>
        <color theme="1"/>
        <rFont val="Calibri"/>
        <family val="2"/>
        <scheme val="minor"/>
      </rPr>
      <t>07.12 OAPF</t>
    </r>
    <r>
      <rPr>
        <sz val="11"/>
        <color theme="1"/>
        <rFont val="Calibri"/>
        <family val="2"/>
        <scheme val="minor"/>
      </rPr>
      <t xml:space="preserve">
• Consistencia: no se reporta avance cuantitativo dada su periodicidad.
• Completitud: avance cualitativo detalla por fechas las sesiones de acompañamiento a las EAV, que se amplían en el entregable del hito.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se cumple hito de noviembre (ver hoja hitos). Con este hito se cumplen los hitos programados para 2020 alcanzando el 100% de cumplimiento.</t>
    </r>
  </si>
  <si>
    <t xml:space="preserve">Durante diciembre, la Oficina de Tecnología y Sistemas de Información (OTSI), como parte del Pan de Asistencia Técnica dirigido a las EAVs, el 3 de diciembre realizó el taller de Seguridad Digital en el que se abordaron los siguientes temas: Política de seguridad para proveedores; Procedimiento gestión de incidentes de seguridad; Procedimiento continuidad de negocio; Requerimientos legales, regulatorios y contractuales.
Además, continuó con las acciones orientadas al desarrollo del proyecto CSIRT (Equipo de Respuesta a Incidentes de Seguridad) del sector Educación.  Es así como se realizó la segunda mesa técnica el 9 de diciembre, en la que participó el equipo técnico de ICFES, ICETEX, EAFIT y la OTSI.  En la reunión se revisaron los siguientes temas: Marco del CSIRT, Misión y visión, así como la comunidad objetivo.  Adicionalmente, el equipo de EAFIT presentó las recomendaciones y propuesta para el Marco institucional del CSIRT, la estructura organizacional y el alcance.
</t>
  </si>
  <si>
    <t xml:space="preserve">13.01.2021 OAPF
• Consistencia: durante el 2020 el avance cuantitativo fue consistente con el cualitativo. Alcanzó la meta 2020. Cumplió criterio. 
• Completitud: durante 2020 los avances cualitativos incluyeron las actividades de acompañamiento a las EAV. Cumplió criterio. 
• Soportes: durante 2020 el medio de verificación fue claro, fácil de validar y recopiló las acciones por cada trimestre. Desde nov. se cumplieron los hitos programados para 2020, alcanzando el 100% de cumplimiento. Cumplió criterio. 
•Calidad: durante 2020 cumplió recomendaciones a reportes cualitativos. Cumplió criterio. </t>
  </si>
  <si>
    <t>sistemas de información robustos e interoperables</t>
  </si>
  <si>
    <t>6.1.3. Gobierno digital y sistemas de información</t>
  </si>
  <si>
    <t>Porcentaje de avance en la implementación de la Política de Gobierno Digital</t>
  </si>
  <si>
    <t>Número de actividades ejecutadas del plan de implementación de la política de Gobierno Digital / Número de actividades planeadas
ESTRATEGIAS PARA MOVILIZAR LA META
Preparación para medición FURAG</t>
  </si>
  <si>
    <t>Informe de avance del plan de implementación de la Política de Gobierno Digital</t>
  </si>
  <si>
    <t>En el mes de Enero, la Oficina de Tecnología y Sistemas de Información: Cerró el indicador del Plan Estratégico de Tecnologías de la Información - PETI, relacionado con la implementación de la Política de Gobierno Digital, a 31 de diciembre del 2019, para lo cual se diligenció el formato correspondiente.</t>
  </si>
  <si>
    <t>Se atienden recomendaciones para avances cualitativos. Solo se realiza un ajuste menor de forma (mayúsculas). El avance cualitativo incluye la acción realizada en el mes de enero necesaria para avanzar en la meta. Dada su periodicidad no requiere medio de verificación para este mes.</t>
  </si>
  <si>
    <t>En el mes de febrero, la Oficina de Tecnología y Sistemas de Información:_x000D_
1. Revisó, analizó e inició el diligenciamiento de las preguntas del Formulario Único Reporte de Avances de la Gestión -  FURAG vigencia 2019, en lo correspondiente a las políticas de gobierno y seguridad digital. _x000D_
2. Así mismo se inició la recolección de evidencias.</t>
  </si>
  <si>
    <t>Se realizan ajustes menores de forma en la redacción. En el avance cualitativo se incluye acción que desde la formulación del indicador, la dependencia identificó como "estrategia para movilizar la meta" que está relacionada con FURAG. No requiere medio de verificación para este mes.</t>
  </si>
  <si>
    <t>En el mes de marzo, la Oficina de Tecnología y Sistemas de Información:_x000D_
1. Dió respuesta a preguntas de FURAG y consolidó las respuestas realizadas por los líderes de los temas técnicos en la OTSI. _x000D_
2. Se diligenció el formato enviado por la SDO y se consolidaron las evidencias correspondientes en la NAS. _x000D_
3. Se recibieron observaciones de la Subdirección de Desarrollo Organizacional a las respuestas enviadas por la OTSI, relacionadas con dichas preguntas.  Para esto se coordinó con cada líder un espacio para dar respuesta a dichas observaciones.</t>
  </si>
  <si>
    <t>Se atienden recomendaciones para avances cualitativos. El avance cualitativo es claro y consecuente con lo reportado en febrero, se continua con acciones necesarias para movilizar la meta. Las acciones realizadas durante el primer trimestre respaldan el avance cuantitativo reportado. El medio de verificación es claro, atiende recomendaciones dadas por la OAPF y permite validar lo reportado en los avances cualitativos, adicionalmente, enlista soportes de las acciones, los cuales se sugiere disponer en repositorios de la dependencia para objeto de control de las instancias competentes. Este indicador no programó hitos para el primer trimestre.</t>
  </si>
  <si>
    <t>Durante el mes de Abril de 2020, la Oficina de Tecnología y Sistemas de Información – OTSI - formalizó el documento de autodiganóstico de las políticas de gobierno y seguridad digital, el cual corresponde al resultado de las respuestas registradas por las Entidades Adscritas y Vinculadas  en el formulario FURAG. Con base en esta información, se formulará el Plan de Cierre de Brechas, el que se  implementará en el 2020.</t>
  </si>
  <si>
    <t>Se atendieron recomendaciones para avances cualitativos. El avance cualitativo es claro y reporta acciones necesarias para avanzar en la meta. Dada su periodicidad no requiere medio de verificación.
Se cumplió hito programado para este mes.</t>
  </si>
  <si>
    <t>Durante el mes de mayo, la Oficina de Tecnología y Sistemas de Información -OTSI - suscribió el contrato con la Universidad EAFIT para apoyar entre otras, actividades relacionadas con la implementación de la política de gobierno digital. La suscripción del contrato tomó más tiempo del planeado, debido a la congelación de recursos. Luego de la gestión correspondiente se logró su suscripción el pasado 28 de mayo, por lo que sólo hasta la primera semana de junio se iniciarán las actividades del mismo. Una de las obligaciones del contrato es: "Apoyar la formulación e implementación del plan de cierre de brechas de la política de gobierno digital para la vigencia 2020, a partir del autodiagnóstico realizado". El producto relacionado con esta obligación tiene que ver con el hito que se debía entregar en el mes de mayo, según lo establecido en el Plan de Acción. Teniendo en cuenta entonces que el contrato acaba de iniciar, la entrega de este producto se aplaza para el 31 de julio del 2020.</t>
  </si>
  <si>
    <t>Se atendieron recomendaciones para avances cualitativos. El avance cualitativo es claro y describe acciones para avanzar y dificultades presentadas relacionadas con presupuesto. Dada su periodicidad no requiere medio de verificación.
Se anota que el hito programado se cumplirá en julio.</t>
  </si>
  <si>
    <t>Durante el mes de junio, la Oficina de Tecnología y Sistemas de Información (OTSI) hizo el análisis de los resultados de FURAG para las políticas de Gobierno y Seguridad Digital del Ministerio de Educación Nacional y se inició la formulación del Plan de Cierre de Brechas. Para esto se realizó reunión de socialización con el Jefe de la OTSI y los líderes en la que se presentó una propuesta de los temas a incluir en dicho plan que será ejecutado en el segundo semestre de 2020.</t>
  </si>
  <si>
    <t>La OAPF ajustó metas y avances de enero a mayo incluyendo línea base para los indicadores de capacidad. Se deberá reportar avances sobre las metas programadas que acumulan línea base.
Se atendió recomendaciones para avances cualitativos. El avance cualitativo es claro. Dada su periodicidad reporta avance cuantitativo soportado en las acciones descritas entre abril y junio. El medio de verificación recopila las acciones de estos meses y nombra evidencias que deberán conservar la dependencia en sus repositorios para efectos de control.
Como se había informado desde el mes pasado, en el MV se confirma que debido a dificultades en inicio de proceso el hito de mayo se entregará en julio.</t>
  </si>
  <si>
    <t>En el mes de julio  la Oficina de Tecnología y Sistemas de Información (OTSI), con el fin de formular el Plan de Cierre de Brechas de la política de Gobierno Digital, realizó reuniones con el equipo técnico de la OTSI y de otras áreas del MEN para acordar las acciones relacionadas con las siguientes temáticas: Documentación de necesidades de interoperabilidad para mejorar procesos, trámites y servicios; formulación del plan de apertura, mejora y uso de datos abiertos (Oficina Asesora de Planeación); Sistemas de información y accesibilidad en trámites.
Lo anterior con base en las recomendaciones hechas por MinTIc y Departamento Administrativo de la Función Pública. Una vez acordadas estas acciones se formuló del plan y se envió a la Subdirección de Desarrollo Organizacional.</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</si>
  <si>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incluye acciones de gestión realizadas al interior de la dependencia y con otras dependencias para avanzar en la formulación del plan.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Se cumplió hito de mayo. El indicador se encuentra al día en hitos.</t>
    </r>
  </si>
  <si>
    <t>Teniendo en cuenta el Plan de cierre de brechas de la política de gobierno digital formulado por la OTSI, se realizaron las siguientes actividades:
- Seguimiento a la formulación del plan de apertura, mejora y uso de datos abiertos; acción que se trabaja articuladamente con la Oficina Asesora de Planeación y Finanzas.
- Definición de acciones para cumplir con el compromiso establecido en relación con Accesibilidad Web de los Trámites.  Para esto se realizó reunión con SDO para acordar las acciones a desarrollar en el segundo semestre de 2020 con el fin de realizar el diagnóstico de 10 trámites en línea, respecto del cumplimiento de los niveles de accesibilidad establecidos por la norma NTC5854.
- Mesa técnica con MinTIC con el fin de revisar los criterios de certificación para los servicios de: SIMAT, SINEB, SNIES, SIET y Convalidaciones.  La reunión contó con la participación de representantes de la Universidad EAFIT, MinTIC, la OTSI y el operador de la fábrica de software del MEN.</t>
  </si>
  <si>
    <t>05.09 OAPF
• Consistencia: no se reporta avance cuantitativo dada su periodicidad.
• Completitud: avance cualitativo incluye acciones de gestión realizadas al interior de la dependencia, con otras dependencias y entidades para avanzar en la formulación del plan.
• Soportes: no requiere medio de verificación dada su periodicidad.
• Calidad: cumple recomendaciones a reportes cualitativos. 
Nota: El indicador se encuentra al día en hitos.</t>
  </si>
  <si>
    <t>Durante el mes de septiembre, la Oficina de Tecnología y Sistemas de Información, teniendo en cuenta el Plan de Cierre de Brechas de la política de Gobierno Digital formulado por la OTSI, realizó las siguientes actividades:
- Definición del Plan de Trabajo para el diagnóstico de accesibilidad de 10 trámites en línea del MEN, acordados con la SDO.
- Avance en la implementación de la estrategia de automatización de cuatro conjuntos de datos (nueva estructura y calidad de Información).
- Realización de Mesa Técnica con MinTIC (Sept 21) con el fin de realizar validación de uso de lenguaje común en las variables definidas para los servicios web (SNIES, SIET, CONVALIDA) los cuales están en fase de análisis del proyecto Ley Anti trámites con la Fábrica de Software.  
- Avance en la actualización del Plan Estratégico de Tecnologías de Información del MEN.</t>
  </si>
  <si>
    <r>
      <rPr>
        <b/>
        <sz val="11"/>
        <color theme="1"/>
        <rFont val="Calibri"/>
        <family val="2"/>
        <scheme val="minor"/>
      </rPr>
      <t>06.10 OAPF</t>
    </r>
    <r>
      <rPr>
        <sz val="11"/>
        <color theme="1"/>
        <rFont val="Calibri"/>
        <family val="2"/>
        <scheme val="minor"/>
      </rPr>
      <t xml:space="preserve">
• Consistencia: avance cuantitativo soportado en acciones reportadas en el trimestre.
• Completitud: avance cualitativo incluye acciones de gestión realizadas al interior de la dependencia, con otras dependencias y entidades para avanzar en la formulación del plan.
• Soportes: medio de verificación cumple, recopila las acciones reportadas en el 3° trimestre en 5 grandes acciones y enlista soportes que deberán conservarse para instancias de control.
• Calidad: cumple recomendaciones a reportes cualitativos. 
</t>
    </r>
    <r>
      <rPr>
        <b/>
        <sz val="11"/>
        <color theme="1"/>
        <rFont val="Calibri"/>
        <family val="2"/>
        <scheme val="minor"/>
      </rPr>
      <t>Nota:</t>
    </r>
    <r>
      <rPr>
        <sz val="11"/>
        <color theme="1"/>
        <rFont val="Calibri"/>
        <family val="2"/>
        <scheme val="minor"/>
      </rPr>
      <t xml:space="preserve"> El indicador se encuentra al día en hitos.</t>
    </r>
  </si>
  <si>
    <t>Durante Octubre, la OTSI realizó las actividades:
- Revisión de indicadores de uso y apropiación de TI que serán incluídos en el documento de esta estrategia. Se incluyeron las iniciativas de capacitación en TI que lidera la OTSI como PowerBI y BPMS. 
- Realización de Mesa Técnica por solicitud de representante de MinTIC, para revisión de algunos aspectos de los servicios web que están en proceso de certificación. El delegado de MinTIC presentó las observaciones y resolvió inquietudes de los formatos enviados por el MEN para la certificación de dichos servicios.
- Reuniones con equipo técnico de la OTSI para abordar los diferentes numerales del PETI, como parte de las acciones realizadas para la actualización de dicho documento.
- Inicio de la definición de la estrategia para identificar el uso de los conjuntos de datos abiertos publicados por el MEN, en el marco de la definición del plan de apertura, mejora y uso de datos abiertos, que se viene trabajando en articulación con la OAPF.</t>
  </si>
  <si>
    <t>10.11 OAPF
• Consistencia: no se reporta avance cuantitativo dada su periodicidad.
• Completitud: avance cualitativo detalla las acciones al interior de la dependencia y con MinTIC para avanzar en el plan.
• Soportes: no requiere medio de verificación dada su periodicidad.
• Calidad: cumple recomendaciones a reportes cualitativos. 
Nota: El indicador se encuentra al día en hitos.</t>
  </si>
  <si>
    <t xml:space="preserve">En noviembre la Oficina de Tecnología y Sistemas de Información -OTSI-, teniendo en cuenta el Plan de Cierre de Brechas de la Política de Gobierno Digital formulado por la OTSI, llevó a cabo:
- Formulación de encuesta dirigida a los ciudadanos que nos permita conocer su percepción sobre los conjuntos de datos abiertos dispuestos por el MEN en el portal datos.gov.co. La OTSI conjuntamente con la OAPF diseñó la encuesta que fue publicada en la página institucional del MEN con apoyo de la OAC.
- Revisión de los indicadores a partir de la propuesta de la Universidad EAFIT - Estrategia de uso y apropiación de TI.
- Convocación de Mesa Técnica con MinTIC para el 18 de noviembre, por solicitud del Ing. Ronald Pérez de la OTSI con el fin de revisar algunos aspectos de los servicios web que están en proceso de certificación.
- Realización de reuniones técnicas para actualizar el PETI en lo relacionado con el Modelo de Gestión de Servicios de TI y del dominio de Sistemas de Información.
</t>
  </si>
  <si>
    <r>
      <rPr>
        <b/>
        <sz val="11"/>
        <color theme="1"/>
        <rFont val="Calibri"/>
        <family val="2"/>
        <scheme val="minor"/>
      </rPr>
      <t>07.12 OAPF</t>
    </r>
    <r>
      <rPr>
        <sz val="11"/>
        <color theme="1"/>
        <rFont val="Calibri"/>
        <family val="2"/>
        <scheme val="minor"/>
      </rPr>
      <t xml:space="preserve">
• Consistencia: no se reporta avance cuantitativo dada su periodicidad.
• Completitud: avance cualitativo detalla acciones de la OTSI, con otras dependencias  y con MinTIC para avanzar en el plan.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El indicador tiene hito programado para diciembre.</t>
    </r>
  </si>
  <si>
    <t xml:space="preserve">Durante diciembre, la Oficina de Tecnología y Sistemas de Información (OTSI), teniendo en cuenta el Plan de Cierre de Brechas de la Política de Gobierno Digital formulado por la OTSI, realizó las siguientes acciones:
- Consolidación del diagnóstico de accesibilidad realizado a los trámites.
- Recepción de las notificaciones de cumplimiento Nivel 1, por parte de MinTIC, de: Servicio Web SIMAT Consulta Estudiante; Servicio Web SIMAT Consulta SINEB; Servicio Web SIMAT Consulta Acudientes; Servicio Web SIMAT Consulta Matrícula.
- Realización de reuniones para el cierre de la actualización del PETI como el presupuesto 2020 y 2021, el Mapa de Ruta 2021, entre otros.
Consolidación de las acciones realizadas en el documento de Cierre de Brechas, referenciándose en éste los anexos correspondientes.
</t>
  </si>
  <si>
    <t xml:space="preserve">13.01.2021 OAPF
• Consistencia: durante 2020 el avance cuantitativo fue consistente con el cualitativo. Alcanzó la meta 2020. Cumplió criterio. 
• Completitud: durante 2020 los avances cualitativos incluyeron las actividades de Gobierno Digital. Cumplió criterio. 
• Soportes: durante 2020 el medio de verificación fue claro, fácil de validar, recopiló las acciones y evidencias por cada trimestre. Con el hito de dic. se cumplen los hitos programados para 2020 alcanzando el 100% de cumplimiento. Cumplió criterio. 
•Calidad: durante 2020 cumplió recomendaciones a reportes cualitativos. Cumplió criterio. </t>
  </si>
  <si>
    <t>Porcentaje de avance en la implementación del Plan de Seguridad y Privacidad de la Información</t>
  </si>
  <si>
    <t xml:space="preserve">Número de actividades ejecutadas del plan de Seguridad y Privacidad de la Información / Número total de actividades planeadas
ESTRATEGIAS PARA MOVILIZAR LA META
1. Generación de protocolos de paso a producción incluyendo IPv6. 
2. Campaña de divulgación en Seguridad y Privacidad de la información </t>
  </si>
  <si>
    <t>Informe de avance del Plan de Seguridad y Privacidad de la Información</t>
  </si>
  <si>
    <t xml:space="preserve">En el mes de Enero, la Oficina de Tecnología y Sistemas de Información:
Con el fin de avanzar en el cumplimiento de la política de gobierno digital, creó un plan para la implementación del Sistema de Gestión de Seguridad de la información basado en el Modelo de Seguridad y Privacidad de la Información desarrollado por Mintic, a su vez ha generado un plan para el tratamiento de riesgos de seguridad y privacidad de la información.
La propuesta de estos planes de trabajo está orientado a mantener la integridad, privacidad y confidencialidad de la información con que cuenta el Ministerio de Educación Nacional.
Este plan está sujeto a la aprobación de la documentación de las políticas del Sistema de Seguridad de la Información.
</t>
  </si>
  <si>
    <t>El avance cualitativo anota las principales acciones realizadas. Se alcanzó la meta programada para el mes soportada en las acciones descritas. No obstante, el avance cuantitativo del periodo (0,42) más el acumulado de 2019 (80) no coinciden con el avance incluido en el medio de verificación (80); se sugiere revisar y validar.
La Dependencia realiza los ajustes sugeridos en el medio de verificación, este ya permite validar los avances cualitativo y cuantitativo.</t>
  </si>
  <si>
    <r>
      <t xml:space="preserve">1. Diagnóstico de cumplimiento de los controles del Modelo de Seguridad y Privacidad de la información. 
Como parte de las acciones  para la implementación del Sistema de gestión de seguridad de la información que son requerimiento dentro del modelo de seguridad y privacidad de la información (MSPI) el cual debe estar acorde con las buenas prácticas de seguridad; reuniendo los cambios técnicos de la norma 27001 del 2013, </t>
    </r>
    <r>
      <rPr>
        <sz val="11"/>
        <color rgb="FF9933FF"/>
        <rFont val="Calibri"/>
        <family val="2"/>
        <scheme val="minor"/>
      </rPr>
      <t xml:space="preserve">se debe identificar </t>
    </r>
    <r>
      <rPr>
        <sz val="11"/>
        <color theme="1"/>
        <rFont val="Calibri"/>
        <family val="2"/>
        <scheme val="minor"/>
      </rPr>
      <t>el nivel de madurez en la implementación del Modelo de seguridad y Privacidad de la Información,</t>
    </r>
    <r>
      <rPr>
        <sz val="11"/>
        <color rgb="FF9933FF"/>
        <rFont val="Calibri"/>
        <family val="2"/>
        <scheme val="minor"/>
      </rPr>
      <t xml:space="preserve"> permitiendo establecer</t>
    </r>
    <r>
      <rPr>
        <sz val="11"/>
        <color theme="1"/>
        <rFont val="Calibri"/>
        <family val="2"/>
        <scheme val="minor"/>
      </rPr>
      <t xml:space="preserve"> el estado de la gestión y adopción de controles técnicos y administrativos al interior de la Entidad, según lo definido en la Estrategia de Gobierno en Digital en su componente “Seguridad y Privacidad de la Información”. 
Actualmente la entidad cuenta con controles se monitorean y se miden. </t>
    </r>
    <r>
      <rPr>
        <sz val="11"/>
        <color rgb="FF9933FF"/>
        <rFont val="Calibri"/>
        <family val="2"/>
        <scheme val="minor"/>
      </rPr>
      <t>Se monitorea y mide</t>
    </r>
    <r>
      <rPr>
        <sz val="11"/>
        <color theme="1"/>
        <rFont val="Calibri"/>
        <family val="2"/>
        <scheme val="minor"/>
      </rPr>
      <t xml:space="preserve"> el cumplimiento de los procedimientos y tomar medidas de acción donde los procesos no estén funcionando eficientemente.</t>
    </r>
  </si>
  <si>
    <t>Se sugiere revisar las acciones y conjugar verbos en pasado. Se alcanzó la meta programada para el mes soportada en las acciones descritas. No obstante, al igual que lo observado en enero, el avance cuantitativo del periodo (0,42) más el acumulado no coinciden con el avance incluido en el medio de verificación (80,25); se sugiere revisar y validar.
La Dependencia realizó los ajustes sugeridos al medio de verificación. Se sugiere para futuros reportes de este indicador, atender las recomendaciones para reportes cualitativos.</t>
  </si>
  <si>
    <t>En el mes de marzo, la Oficina de Tecnología y Sistemas de Información:
1.	Diligenciamiento del formato de Declaración de Aplicabilidad. Con el fin de avanzar en la implementación del Sistema de Gestión de Seguridad de la Información, la Oficina de Tecnología y Sistemas de Información realizó el diligenciamiento del formato de DECLARACIÓN DE APLICABILIDAD NORMA ISO 27002:2013 – PM-FT-11, el cual describe los objetivos, alcances y el nivel de cumplimiento, que garanticen el adecuado uso de los Activos de información al interior del MEN; definiendo las responsabilidades generales y específicas para la gestión de la seguridad de la información.  Este documento define las políticas de la entidad, se debe explicar de manera general, las políticas, los principios de seguridad y la normatividad pertinente. La entidad debe evaluar los requerimientos necesarios para ser ajustados o desarrollados en la elaboración de las políticas de seguridad y privacidad, así como en la implementación</t>
  </si>
  <si>
    <t>El avance cualitativo anota las principales acciones realizadas. Se alcanzó la meta programada para el mes soportada en las acciones descritas. No obstante, el avance cuantitativo del periodo (0,42) más el acumulado no coinciden con el avance incluido en el medio de verificación (80,50); se sugiere revisar y validar.
Luego de lo observado, la Dependencia realiza ajuste en medio de verificación donde se validan los avances cuantitativo y cualitativo.</t>
  </si>
  <si>
    <t>Durante el mes de Abril, la Oficina de Tecnología y Sistemas de Información – OTSI -, con el fin de avanzar en la implementación del Plan de Seguridad de la información,– definió la Metodología para el levantamiento de inventario y clasificación de los activos de información, el cual se requiere para realizar en cada uno de los procesos del MEN, el levantamiento y clasificación de la información, para así identificar los riegos que se pueden tener y aplicar los controles necesarios para la mitigación de estos</t>
  </si>
  <si>
    <t>Se atendieron recomendaciones para avances cualitativos. El avance cualitativo es claro y como la misma Depencia anotó, se realizaron las acciones necesarias para avanzar en la implementación del Plan de Seguridad de la Información. El avance cuantitativo se soporta en las acciones descritas que se amplían en el medio de verificación (MV).</t>
  </si>
  <si>
    <t xml:space="preserve">Durante el mes de mayo, la Oficina de Tecnología y Sistemas de Información -OTSI -  realizó  conjuntamente con la Subdirección de Desarrollo Organizacional - SDO - reuniones semanales con el fin de revisar y actualizar documentos asociados al SGSI (Sistema de Gestión de Seguridad de la Información).  
Producto de esta actividad, se obtuieron los documentos revisados y actualizados que se relacionan a continuación:
•	Política de dispositivos móviles y teletrabajo – revisado y actualizado 
•	Política de seguridad de la información en los recursos humanos 
•	Procedimiento Levantamiento de Activos de Información
•	Formato - Ingreso y Salida al Centro de Datos y Centros de Cableado ST-FT-13
</t>
  </si>
  <si>
    <t>Se atendieron recomendaciones para avances cualitativos. El avance cualitativo es claro y detalla las acciones realizadas en conjunto con la SDO. El avance cuantitativo se soporta en las acciones descritas que se amplían en el medio de verificación (MV). Se sugiere disponer de las evidencias de estas acciones para presentarlas a instancias de control.</t>
  </si>
  <si>
    <t>Durante el mes de Junio, la Oficina de Tecnología y Sistemas de Información llevó a cabo el  levantamiento y socialización del Inventario  de activos de información de los procesos del MEN.
Además, con el fin de avanzar en la implementación del Plan de Seguridad de la información, la Oficina de Tecnología y Sistemas de Información – OTSI – realizó conjuntamente con la Subdirección de Desarrollo Organizacional – SDO –, la identificación de cada uno de los activos de información de los procesos del MEN, la socialización del módulo de Activos de Información dentro del SIG y su levantamiento  y clasificación.</t>
  </si>
  <si>
    <t>La OAPF ajustó metas y avances de enero a mayo incluyendo línea base para los indicadores de capacidad. Se deberá reportar avances sobre las metas programadas que acumulan línea base. 
Se atendió recomendaciones para avances cualitativos. Se alcanzó la meta programada soportado en las acciones descritas en lo cualitativo, donde se continuó en trabajo conjunto con la SDO que viene desde meses anteriores. Igual que con los otros indicadores, las evidencias se deberán conservar para objeto de control.
Se cumplió con el hito programado para este mes (ver hoja hitos).</t>
  </si>
  <si>
    <t xml:space="preserve">Durante el mes de julio, para avanzar en la implementación del Plan de Seguridad de la información, la OTSI conjuntamente con la SDO revisó y actualizó los documentos asociados al Sistema de Gestión de la seguridad de la Información: 1. Procedimiento Gestión de seguridad de la información 2. Procedimiento Gestión de incidentes 3.Política de usos de controles criptográficos 4. Guía de Política de escritorio limpio y pantalla limpia.
Dada la importancia de los documentos para el SGSI, se continuó aplicando la metodología definida conjuntamente por la OTSI y la SDO, obteniendo resultados en la actualización de la documentación.
La servidora asignada por la SDO disfrutó del período de vacaciones, lo que ocasionó un retraso de dos (2) semanas en la ejecución de las actividades programadas, lo que obligó al grupo a diseñar una estrategia para reponer el tiempo, llegando al acuerdo de trabajar una jornada adicional.
</t>
  </si>
  <si>
    <r>
      <rPr>
        <b/>
        <sz val="11"/>
        <color theme="1"/>
        <rFont val="Calibri"/>
        <family val="2"/>
        <scheme val="minor"/>
      </rPr>
      <t>10.08 OAPF</t>
    </r>
    <r>
      <rPr>
        <sz val="11"/>
        <color theme="1"/>
        <rFont val="Calibri"/>
        <family val="2"/>
        <scheme val="minor"/>
      </rPr>
      <t xml:space="preserve">
• Consistencia:  avance cuantitativo consistente con el cualitativo. 
• Completitud: avance cualitativo incluye acciones de gestión realizadas con SDO y dificultades en ejecución que fueron resueltas.
• Soportes: medios de verificación cumple, se citan evidencias que se deberán conservar para objeto de control. La dependencia acogió sugerencia de encabezado. 
• Calidad: cumple recomendaciones a reportes cualitativos. </t>
    </r>
    <r>
      <rPr>
        <b/>
        <sz val="11"/>
        <color theme="1"/>
        <rFont val="Calibri"/>
        <family val="2"/>
        <scheme val="minor"/>
      </rPr>
      <t/>
    </r>
  </si>
  <si>
    <t xml:space="preserve">Durante el mes de agosto, la Oficina de Tecnología y Sistemas de Información -OTSI- conjuntamente con la Subdirección de Desarrollo Organizacional -SDO-, con el fin de avanzar en la implementación del Plan de Seguridad de la información, definió y revisó el Plan de Sensibilización, Comunicación y Capacitación del SGSI, el cual está asociado a los requerimientos de la norma.
Dada la importancia de este documento para el sistema, se continua con la metodología definida por la OTSI y la SDO.  
Para este hito, se debe realizar la validación del procedimiento PM-PR-07 – Toma de conciencia, el cual se debe alinear a este documento.  
Esta validación estará a cargo de la Subdirección de Desarrollo Organizacional
</t>
  </si>
  <si>
    <t>05.09 OAPF
• Consistencia:  avance cuantitativo consistente con el cualitativo. 
• Completitud: avance cualitativo incluye acciones realizadas con SDO.
• Soportes: medio de verificación cumple, se cita como evidencia "plan de sensibilización" que se deberá conservar para objeto de control. 
• Calidad: cumple recomendaciones a reportes cualitativos. 
Nota: Como se anota en el avance cualitativo, la entrega del hito de este mes depende de la validación de un procedimiento por parte de SDO. Así, queda pendiente su cumplimiento.</t>
  </si>
  <si>
    <t>Con el fin de avanzar en la implementación del Plan de Seguridad de la Información, la Oficina de Tecnología y Sistemas de Información – OTSI – se realizó para este mes junto con la Subdirección de Desarrollo Organizacional (SDO), la revisión y actualización de los documentos:
•	Guía Política de gestión de seguridad de redes
•	Guía Política transferencia de información
•	Guía Política Gestión de incidentes de seguridad de la información
•	Guía Política Seguridad de la información en la continuidad de negocio
•	Guía Política cumplimiento de requisitos legales
•	Guía política de la seguridad de la información para las relaciones con terceros
los cuales están asociados al SGSI. Dada la importancia de estos documentos para el sistema, se continua la metodología definida entre la OTSI y la SDO.  Dando resultados en la actualización de la documentación.  Para este mes no se presentaron retrasos ya que se acordaron fechas para la revisión de esta documentación. Para la aprobación y su publicación se creará un paquete con las guías de políticas del SGSI para se enviadas a la Jefatura de la OTSI.
ítica cumplimiento de requisitos legales
•	Guía política de la seguridad de la información para las relaciones con terceros
los anteriores están asociados al SGSI. Dada la importancia de estos documentos para el sistema, se continua la metodología definida entre la OTSI y la SDO.  Dando resultados en la actualización de la documentación.  Para este mes no se presentaron retrasos ya que se acordaron fechas para la revisión de esta documentación. Para la aprobación y su publicación se creará un paquete con las guías de políticas del SGSI para se enviadas a la Jefatura de la OTSI.</t>
  </si>
  <si>
    <r>
      <rPr>
        <b/>
        <sz val="11"/>
        <color theme="1"/>
        <rFont val="Calibri"/>
        <family val="2"/>
        <scheme val="minor"/>
      </rPr>
      <t>06.10 OAPF</t>
    </r>
    <r>
      <rPr>
        <sz val="11"/>
        <color theme="1"/>
        <rFont val="Calibri"/>
        <family val="2"/>
        <scheme val="minor"/>
      </rPr>
      <t xml:space="preserve">
• Consistencia:  avance cuantitativo consistente con el cualitativo. 
• Completitud: avance cualitativo detalla las guías del Plan revisadas.
• Soportes: medio de verificación cumple, se cita como evidencias las guías que se deberán conservar para objeto de control. 
• Calidad: cumple recomendaciones a reportes cualitativos. 
</t>
    </r>
    <r>
      <rPr>
        <b/>
        <sz val="11"/>
        <color theme="1"/>
        <rFont val="Calibri"/>
        <family val="2"/>
        <scheme val="minor"/>
      </rPr>
      <t>Nota:</t>
    </r>
    <r>
      <rPr>
        <sz val="11"/>
        <color theme="1"/>
        <rFont val="Calibri"/>
        <family val="2"/>
        <scheme val="minor"/>
      </rPr>
      <t xml:space="preserve"> El indicador se encuentra al día en hitos.</t>
    </r>
  </si>
  <si>
    <t>Durante el mes de octubre, la Oficina de Tecnología y Sistemas de Información – OTSI-, con el fin de avanzar en la implementación del Plan de Seguridad de la Información, realizó junto con la Subdirección de Desarrollo Organizacional – SDO, la revisión y actualización de los documentos que están asociados al SGSI:
•	Formato HV Indicadores SGSI
•	Formato Roles y Responsabilidades
•	Formatos Listas de chequeo Fases Diseño de sistemas seguros
•	Procedimiento Activos de Información
Dada la importancia de estos documentos para el sistema, se continúa con la metodología definida por la OTSI y la SDO, mostrando resultados en la actualización de la documentación. A su vez, se capacitó en riesgos de Seguridad de la Información, para hacer el levantamiento de riesgos del SGSI en los procesos del MEN.
En el mes no hubo retrasos en fechas acordadas.</t>
  </si>
  <si>
    <t>10.11 OAPF
• Consistencia:  avance cuantitativo consistente con el cualitativo. 
• Completitud: avance cualitativo resaltó la actualización de documentación con el apoyo de SDO y capacitación en seguridad de la información.
• Soportes: medio de verificación cumple, incluye evidencias para conservar para objeto de control. 
• Calidad: cumple recomendaciones a reportes cualitativos. Se realiza ajuste menor de forma.
Nota: el indicador se encuentra al día en hitos.</t>
  </si>
  <si>
    <t xml:space="preserve">En noviembre la Oficina de Tecnología y Sistemas de Información -OTSI- llevó a cabo:
Levantamiento de riesgos procesos MEN y actualización documentación de controles y procedimientos del SGSI.
Con el fin de avanzar en la implementación del Plan de Seguridad de la información, gestionó junto con la Subdirección de Desarrollo Organizacional – SDO a través del comunicado 2020-IE-049179 la solicitud a la jefatura de la OTSI de la aprobación de diecisiete (17) documentos que están asociados a la implementación del SGSI. Una vez estos sean aprobados se procederá con su publicación en el SIG.  
Lo anterior redunda en el resultado de la actualización de la documentación y la mejora continua del sistema.
Para este mes se presentaron retrasos dado que las colaboradoras asignadas por la SDO para el acompañamiento del levantamiento de riesgos, revisión y publicación de la documentación ya no se encuentran laborando en la entidad.  
Evidencia: Comunicado 2020-IE-049179.pdf
</t>
  </si>
  <si>
    <r>
      <rPr>
        <b/>
        <sz val="11"/>
        <color theme="1"/>
        <rFont val="Calibri"/>
        <family val="2"/>
        <scheme val="minor"/>
      </rPr>
      <t>07.12 OAPF</t>
    </r>
    <r>
      <rPr>
        <sz val="11"/>
        <color theme="1"/>
        <rFont val="Calibri"/>
        <family val="2"/>
        <scheme val="minor"/>
      </rPr>
      <t xml:space="preserve">
• Consistencia:  avance cuantitativo consistente con el cualitativo. 
• Completitud: avance cualitativo incluyó avances en la actualización de documentación SIG con el apoyo de SDO y dificultades con los enlaces de la SDO.
• Soportes: medio de verificación cumple, detalla los documentos actualizados e incluye evidencia para conservar para control. 
• Calidad: cumple recomendaciones a reportes cualitativos. 
Nota: El indicador tiene hito programado para diciembre.</t>
    </r>
  </si>
  <si>
    <t xml:space="preserve">En diciembre la Oficina de Tecnología y Sistemas de Información – OTSI –conjuntamente con la Subdirección de Desarrollo Organizacional – SDO publicó  en el SIG la documentación actualizada del SGSI. Los formatos publicados son:
ST-GU-03, ST-GU-04, ST-GU-05, ST-GU-06, ST-GU-07, ST-GU-08, ST-GU-09, ST-GU-10, ST-GU-11, ST-GU-12, ST-GU-13, ST-GU-14, ST-GU-15, ST-GU-16, ST-GU-17, ST-MA-04, ST-MA-05.
Adenás, hizo el levantamiento y publicación en el SIG de los riesgos asociados a los activos de información clasificados como altos y críticos de los procesos del MEN. Para las áreas que cuentan con activos clasificados como bajos y medios se solicita correo informando que no cuentan con riesgos.
Se presentaron retrasos, teniendo en cuenta que algunas áreas dueñas de los procesos del MEN no reportaron los riesgos, motivo por el cual se asume que no cuentan riesgos asociados a sus activos.
Se insistió en repetidas ocasiones la comunicación con estas áreas, pero no fue posible obtener respuesta.
</t>
  </si>
  <si>
    <t>13.01.2021 OAPF
• Consistencia: durante el 2020 el avance cuantitativo fue consistente con el cualitativo. Superó ligeramente la meta 2020. Cumplió criterio. 
• Completitud: durante 2020 los avances cualitativos incluyeron las actividades y dificultades en la implementación del Plan de Gobierno Digital. Cumplió criterio. 
• Soportes: durante 2020 el medio de verificación fue claro, fácil de validar, recopiló las acciones y evidencias mensuales. Con el hito de dic. se cumplen los hitos programados para 2020 alcanzando el 100% de cumplimiento. Cumplió criterio. 
•Calidad: durante 2020 cumplió recomendaciones a reportes cualitativos. Cumplió criterio. 
Nota: para 2021 se sugiere utilizar encabezado en el medio de verificación.</t>
  </si>
  <si>
    <t>Porcentaje de avance en la implementación de la Arquitectura Empresarial del Sector Educación</t>
  </si>
  <si>
    <t xml:space="preserve">Número de actividades ejecutadas / Número de actividades planeadas
ESTRATEGIAS PARA MOVILIZAR LA META
1. Acompañar la renovación de los servicios de información para que cumplan con la arquitectura objetivo 
2.  Servicios de datos implementados para los ocho (8) registros únicos. 
3. Calidad sobre los datos maestros, acciones e históricos  </t>
  </si>
  <si>
    <t>Informe de avance en la implementación de la Arquitectura Empresarial del Sector Educación</t>
  </si>
  <si>
    <r>
      <t xml:space="preserve">En el mes de Enero, la Oficina de Tecnología y Sistemas de Información </t>
    </r>
    <r>
      <rPr>
        <sz val="11"/>
        <color rgb="FF00B050"/>
        <rFont val="Calibri"/>
        <family val="2"/>
        <scheme val="minor"/>
      </rPr>
      <t>realizó:</t>
    </r>
    <r>
      <rPr>
        <sz val="11"/>
        <color theme="1"/>
        <rFont val="Calibri"/>
        <family val="2"/>
        <scheme val="minor"/>
      </rPr>
      <t xml:space="preserve">
1.	Acompañamiento a la renovación de los servicios de información para que cumplan con la arquitectura objetivo.	
2.	Generación de primera versión del anexo técnico para la definición, especificación y diseño de gestión de pares, trámites de CNA.
3.	Elaboración de condiciones técnicas para contratación Empresa para acompañar la realización del avance en calidad de datos sobre los datos maestros. Se tienen los recursos de inversión bloqueados.
</t>
    </r>
  </si>
  <si>
    <t>Se realizó ajuste a la redacción (se agregó el verbo realizó). En el medio de verificación (MV), al inicio, se cita nombre de otro indicador "Sistemas de información actualizados" y aunque después aparece el nombre del indicador 342 y las mismas acciones incluidas en el avance cualitativo, no se puede validar el avance cuantitativo del 0,02%, se recuerda que en la formulación se fijaron metas mensuales de 0,17% para una meta 2020 del 2%. Se sugiere revisar.
Luego de lo observado, la Dependencia realizó los ajustes en el MV, es claro y permite validar la información general del indicador, las acciones realizadas durante el mes y el avance cuantitativo debidamente soportado frente a lo planeado.</t>
  </si>
  <si>
    <r>
      <t xml:space="preserve">En el mes de Febrero, la Oficina de Tecnología y Sistemas de Información </t>
    </r>
    <r>
      <rPr>
        <sz val="11"/>
        <color rgb="FF00B050"/>
        <rFont val="Calibri"/>
        <family val="2"/>
        <scheme val="minor"/>
      </rPr>
      <t>realizó:</t>
    </r>
    <r>
      <rPr>
        <sz val="11"/>
        <color theme="1"/>
        <rFont val="Calibri"/>
        <family val="2"/>
        <scheme val="minor"/>
      </rPr>
      <t xml:space="preserve">
1.Acompañamiento a la renovación de los servicios de información para que cumplan con la arquitectura objetivo.
2.	Elaboración del estudio de mercado para la definición, especificación y diseño de gestión de pares, trámites de CNA.
3.	Generación del anexo técnico para contratación Empresa para acompañar la realización del avance en calidad de datos sobre los datos maestros. Se tienen los recursos de inversión bloqueados</t>
    </r>
  </si>
  <si>
    <t>Se realizó ajuste a la redacción (se agregó el verbo realizó). Las acciones descritas en el avance cualitativo mantienen la continuidad con las descritas en enero. En el medio de verificación (MV), al inicio, se cita nombre de otro indicador "Sistemas de información actualizados" y aunque después aparece el nombre del indicador 342 y las mismas acciones incluidas en el avance cualitativo, no se puede validar el avance cuantitativo; al igual que lo observado en enero, se sugiere revisar y ajustar MV de manera que, se pueda validar en él, lo reportado en el avance cuantitativo.
Luego de lo observado, la Dependencia realizó los ajustes en el MV, igual que en el mes anterior, el MV es claro y permite validar la información general del indicador, las acciones realizadas durante el mes y el avance cuantitativo debidamente soportado frente a lo planeado.</t>
  </si>
  <si>
    <t xml:space="preserve">En el mes de Marzo, la Oficina de Tecnología y  Sistemas de Información:
1. Ha acompañado la renovación del servicio de información de Registro Calificado de Educación Superior para que cumplan con la arquitectura objetivo.
2.Realizó estudio de mercado para la definición, especificación y diseño de gestión de pares, trámites de CNA.
3. Realizó actualización de la caracterización de Instituciones, Programas, Personas (Pares Académicos) para Educación Superior.
4. Realizó estudio previo para contratación Empresa para acompañar la realización del avance en calidad de datos sobre los datos maestros
</t>
  </si>
  <si>
    <t>Se sugiere realizar ajuste a redacción (verbos en pasado), revisar recomendaciones para avances cualitativos. Para este mes, las acciones contenidas en el avance cualitativo no coinciden con las incluidas en el medio de verificación (MV). Se mantienen las mismas observaciones realizadas en las validaciones de enero y febrero con relación al MV.
Al igual que en enero y febrero, luego de lo observado, la Dependencia realizó los ajustes sugeridos, de manera que el MV es claro y valida los avances cualitativo y cuantitativo.</t>
  </si>
  <si>
    <t xml:space="preserve">Durante el mes de Abril, la Oficina de Tecnología y Sistemas de Información – OTSI:-
1. Acompañó a la Dirección de Calidad de Educación Superior en la renovación de los servicios de información para que cumplan con la arquitectura objetivo
2. Inició conjuntamente con la empresa BIZAG, el trabajo de priorización de los componentes de solución BPMS para renovar el sistema de información de Gestión de Pares Académicos 
3. Avanzó en la actualización de la especificación de los Registros Únicos de Instituciones, Programas y Pares. 
4. Generó estudio previo para contratación de la empresa que acompañará la realización del avance en calidad de datos sobre los datos maestros.
5. Revisión de los productos, resultado del proyecto de Gobierno de Datos (ejecutado de enero a marzo de 2020).
</t>
  </si>
  <si>
    <t xml:space="preserve">El MV es claro y permite validar los avances cualitativo y cuantitativo. Si bien los avances logrados hasta este mes alcanzan el 0,67% no fueron avances uniformes de 0,17%; así, se sugiere no hacer esta precisión en el avance cualitativo. Adicional se sugiere revisar la oración "en abril bajo el cumplimiento del periodo dado que se había logrado en periodos anteriores", no es clara.
También se sugiere cargar como entregable del hito el documento final de "Estudios previos" (ver observación en hoja hitos).
</t>
  </si>
  <si>
    <t xml:space="preserve">Durante el mes de mayo, la Oficina de Tecnología y Sistemas de Información, para las estrategias 1 y 2, adelantó las siguientes actividades: 
• Acompañó la renovación de los servicios de información para que cumplan con la arquitectura objetivo. 
• Inició el proceso de transición para especificación, diseño e implementación del sistema de "Gestión de Pares" por parte de la "Fábrica de Software". 
Para la estrategia 3, gestionó la contratación con la Empresa para el avance en la implementación de la arquitectura empresarial del sector educación (Registro Nacional de Educación – RENE), obteniéndose el contrato formalizado.
</t>
  </si>
  <si>
    <t>Se atendieron recomendaciones para avances cualitativos. Lo descrito en el avance cualitativo se puede validar fácilmente en el medio de verificación (MV). El avance cuantitativo está soportado de manera detallada y objetiva en el MV.
Se cumplió con el hito programado para este mes (ver hoja hitos).</t>
  </si>
  <si>
    <t>Durante el mes de Junio, la Oficina de Tecnología y Sistemas de Información (OTSI) cumplió con la elaboración y aprobación del cronograma técnico para avanzar en la implementación de la arquitectura empresarial del sector educación (Registro Nacional de Educación – RENE) año 2020, entregable del HITO, obteniendo de esta forma la aprobación de las actividades de avance de los Registros Únicos de Programas en las Instituciones de Educación Superior.
Se acompañó a la Dirección de Calidad de Educación Superior en la renovación de los servicios de información para que cumplan con la arquitectura objetivo, específicamente la renovación del sistema de soporte al trámite de Registro Calificado y la transición a la Fábrica de Software de los requerimientos de alto nivel del sistema de Gestión Integral de Pares.</t>
  </si>
  <si>
    <t>La OAPF ajustó metas y avances de enero a mayo incluyendo línea base para los indicadores de capacidad. Se deberá reportar avances sobre las metas programadas que acumulan línea base.
Se atendió recomendaciones para avances cualitativos. Se superó la meta programada, con corte al 1° semestre alcanzó el 36,71% de una meta de 37%. En lo cualitativo se describen las acciones que soportan el avance y que se pueden validar en el medio de verificación. 
Se cumplió con el hito programado para este mes (ver hoja hitos).</t>
  </si>
  <si>
    <t xml:space="preserve">•1 y 2:  La OTSI acompañó en renovación de servicios información para que cumplan con arquitectura objetivo, Servicios datos implementados para registros únicos de Instituciones, Programas, Pares  Académicos (Personas) y Sitios de Desarrollos: 
•Renovación sistema Registro Calificado: Se acompañó en renovación de servicios de información para que cumplan  con  la  arquitectura  objetivo. Evidencia: "SACES Seguimiento-2020-07-17.ppt".
•	Renovación sistema Gestión Integral de Pares: Se recibió estimación horas de la Fábrica de software; se propuso ejecutar el proyecto por fases, iniciando en año 2020 con Registro de Pares. Evidencia: "GestionPares-Estimacion-Fases.xls"
•	3.  Calidad datos maestros, acciones e históricos para registros únicos de Personas, Estudiantes, Instituciones, Programas en todos los niveles educativos, fuentes principales: SIMAT, DUE, SINEB:o	Plan calidad datos para las IES y su avance del periodo. Evidencia: "MEN20_EPBM_CIV_HOJA_DE_RUTA_RENE_SACES_JUl_.xls"
</t>
  </si>
  <si>
    <r>
      <rPr>
        <b/>
        <sz val="11"/>
        <color theme="1"/>
        <rFont val="Calibri"/>
        <family val="2"/>
        <scheme val="minor"/>
      </rPr>
      <t>10.08 OAPF</t>
    </r>
    <r>
      <rPr>
        <sz val="11"/>
        <color theme="1"/>
        <rFont val="Calibri"/>
        <family val="2"/>
        <scheme val="minor"/>
      </rPr>
      <t xml:space="preserve">
• Consistencia:  avance cuantitativo consistente con el cualitativo. Superó meta mes.
• Completitud: avance cualitativo incluye acciones de gestión por componentes.
• Soportes: medios de verificación cumple, es claro y permite evidenciar avances cualitativo y cuantitativo (mes y acumulado).
• Calidad: cumple recomendaciones a reportes cualitativos. </t>
    </r>
    <r>
      <rPr>
        <b/>
        <sz val="11"/>
        <color theme="1"/>
        <rFont val="Calibri"/>
        <family val="2"/>
        <scheme val="minor"/>
      </rPr>
      <t/>
    </r>
  </si>
  <si>
    <t xml:space="preserve">En el mes de agosto la OTSI:
•	Acompañó la renovación de los servicios de información para que cumplan con la arquitectura objetivo, Servicios de datos implementados para los registros únicos de Instituciones, Programas, Pares Académicos (Personas) y Sitios de Desarrollos: 
o	Renovación Sistema de Registro Calificado:. Se adjunta “Registro Calificado-Seguimiento-2020-08-28.ppt
o	Renovación Sistema de Gestión Integral de Pares: Se generó documento de requerimientos para la primera Fase del Proyecto de Gestión Integral de Pares, documento en revisión "Formato Proyecto Gestion Integral Pares_FaseI_En Revision.doc" 
•	Calidad sobre los datos maestros, acciones e históricos para los registros únicos de Personas, Estudiantes, Instituciones, Programas en todos los niveles educativos, fuentes principales: SIMAT, DUE, SINEB:
o	Evidencias: Plan de calidad de datos para instituciones de educación superior y su avance del periodo. Y Cronograma_RENE_SACES.xls.
</t>
  </si>
  <si>
    <t>05.09 OAPF
• Consistencia:  avance cuantitativo consistente con el cualitativo. Superó meta mes.
• Completitud: avance cualitativo incluye acciones por componentes que soportan avance cuantitativo.
• Soportes: se cargó documento word con resumen del mes y PDF con estructura de informe que se viene presentando en 2020. Se sugiere mejorar la presentación del PDF o cargarlo en excel como se venía haciendo en meses anteriores.
• Calidad: cumple recomendaciones a reportes cualitativos. 
07.09 OTSI
• Soportes: Se atendió sugerencia y se cargó MV en formato excel.</t>
  </si>
  <si>
    <t>En septiembre la Oficina de Tecnología y Sistemas de Información realizó:
- Renovación Sistema de Registro Calificado: Se ha acompañado la renovación de los servicios de información para que cumplan con la arquitectura objetivo. Se adjunta evidencia de avance en la renovación de Registro Calificado: "RegistroCalificado-Seguimiento-2020-09-28.ppt"
-Renovación Sistema de Gestión Integral de Pares: Se entrega documento de requerimientos revisado para Gestión Integral de Pares, se recibe estimación de la primera fase y se realizan las reuniones de entendimiento de alto nivel de las fases II y III. Se adjunta evidencia "FormatoProyectoGestionIntegralPares-CONACES_v4.doc" y estimación entregada por la Fábrica de Software: "ingenian-men-pares-estimacion-cocomo 23092020.xls".
-Se avanzó en la implementación del Plan de Calidad para Instituciones y Programas de Educación Superior. Se adjunta plan con su estado de avance "Cronograma_RENE_SACES.xls".
Avance cuantitativo:
- Avance del periodo: 0,08%
- Planeado Acumulado: 36,50%
- Avance Real Acumulado: 36,85%
- Cumplimiento (Avance Real)/(Planeado): 100,96%</t>
  </si>
  <si>
    <r>
      <rPr>
        <b/>
        <sz val="11"/>
        <color theme="1"/>
        <rFont val="Calibri"/>
        <family val="2"/>
        <scheme val="minor"/>
      </rPr>
      <t>06.10 OAPF</t>
    </r>
    <r>
      <rPr>
        <sz val="11"/>
        <color theme="1"/>
        <rFont val="Calibri"/>
        <family val="2"/>
        <scheme val="minor"/>
      </rPr>
      <t xml:space="preserve">
• Consistencia:  avance cuantitativo consistente con el cualitativo. Superó meta mes.
• Completitud: avance cualitativo incluye acciones por componentes que soportan avance cuantitativo.
• Soportes: se cargaron documentos word y excel con resumen del mes donde se pueden validar avances. Evidencias conservar para objeto de control.
• Calidad: cumple recomendaciones a reportes cualitativos. Se realizó ajuste menor de forma.
</t>
    </r>
  </si>
  <si>
    <t xml:space="preserve">Durante el mes de octubre la OTSI, adelantó las siguientes actividades:
Renovación sistema de registro calificado: Acompañó la renovación de los Servicios de Información para que cumplan con la arquitectura objetivo.  Se adjunta evidencia de avance en la renovación de Registro Calificado: 
"1.a.-RegistroCalificadoSeguimientoDirectivo2020-10-22.ppt"
Renovación sistema de gestión integral de pares: Se entrega documento de requerimientos revisado para Gestión Integral de Pares conforme con el resultado de las reuniones de entendimiento de alto nivel de las fases I, II y III. Se adjunta evidencia 
"1.a.-FormatoProyectoGestionIntegralPares-CONACES_v7.doc".
Entrega de los registros únicos de Instituciones y Programas de Educación Superior para cargue en el sistema de gestión de datos maestros. Se adjunta plan con su estado de avance "Cronograma_RENE_SACES.xls".
Avance cuantitativo:
-	Avance del periodo: 0,03%
-	Planeado Acumulado: 36,67%
-	Avance Real Acumulado: 36,88%
</t>
  </si>
  <si>
    <t xml:space="preserve">10.11 OAPF
• Consistencia:  avance cuantitativo consistente con el cualitativo, superó meta del mes.
• Completitud: avance cualitativo incluye acciones por componentes que soportan avance cuantitativo.
• Soportes: se cargaron documentos word y excel con resumen del mes donde se pueden validar avances. Evidencias conservar para objeto de control.
• Calidad: cumple recomendaciones a reportes cualitativos. </t>
  </si>
  <si>
    <t xml:space="preserve">En noviembre la OTSI realizó:
1. Renovación sistema registro calificado - Acompañó a la Dirección de Calidad de Educación Superior en la renovación de los servicios de información para que cumplan con la arquitectura objetivo. 
Evidencia"1.a. RegistroCalificadoControlesCambioSeguimiento.ppt" 
2. Renovación sistema gestión integral de pares: Aprobó horas estimadas por la Fábrica de Software para la implementación de la primera fase del sistema, con lo cual se da por terminada su conceptualización, quedando pendiente para vigencia 2021 el diseño e implementación. 
Evidencia "1.a. AprobaciónEstimaciónGestióndePares_v2-2020-11-11.pdf". 
3. Apoyo en la implementación que se encuentra en proceso de los Registros Únicos de lugares de desarrollo para Instituciones y Programas de Educación Superior.
Evidencia "Cronograma_RENE_SACES.xls". 
Avance cuantitativo
Periodo 0,08% 
Planeado Acumulado 36,83% 
Avance Real Acumulado 36,97% 
Cumplimiento (Avance Real)/(Planeado) 100,36%
</t>
  </si>
  <si>
    <r>
      <rPr>
        <b/>
        <sz val="11"/>
        <color theme="1"/>
        <rFont val="Calibri"/>
        <family val="2"/>
        <scheme val="minor"/>
      </rPr>
      <t>07.12 OAPF</t>
    </r>
    <r>
      <rPr>
        <sz val="11"/>
        <color theme="1"/>
        <rFont val="Calibri"/>
        <family val="2"/>
        <scheme val="minor"/>
      </rPr>
      <t xml:space="preserve">
• Consistencia: avance cuantitativo consistente con cualitativo, superó meta del mes.
• Completitud: avance cualitativo incluye tres acciones por componentes que soportan avance cuantitativo.
• Soportes: se cargaron documentos word y excel con resumen del mes donde se pueden validar avances. Evidencias conservar para objeto de control.
• Calidad: cumple recomendaciones a reportes cualitativos. 
Nota: El indicador tiene hito programado para diciembre.</t>
    </r>
  </si>
  <si>
    <t>Durante diciembre, la Oficina de Tecnología y Sistemas de Información (OTSI), adelantó las siguientes actividades:
Renovación de los servicios de información (priorizados en la planeación inicial) para que cumplan con la arquitectura objetivo. Se ha terminado la automatización del trámite de Registro Calificado. Se adjunta RFC para publicación de la URL de acceso para las Instituciones de Educación Superior y los usuarios Internos. Evidencia: RFC_RegistroCalificado_PublicacionInternetURL.xls
1.	Servicios de datos implementados para los ocho (8) registros únicos. 
Se implementaron los Registros Únicos de Instituciones y Programas de Educación Superior. Evidencia: MEN20_EPBM_CIV_ANEX_RU_Institucion_Programa v11.xls
2.	Calidad sobre los datos maestros, acciones e históricos. 
Se implementaron los procesos de calidad de datos para los Registros Únicos de Instituciones y Programas de Educación Superior. Evidencia: MEN20_EPBM_CIV_ANEX_SCRIPT_FUNCIONES_CALIDAD_DATOS_INST_PROG.sql</t>
  </si>
  <si>
    <t xml:space="preserve">13.01.2021 OAPF
• Consistencia: durante el 2020 el avance cuantitativo fue consistente con el cualitativo. Alcanzó la meta 2020. Cumplió criterio. 
• Completitud: durante 2020 los avances cualitativos incluyeron las actividades de implementación de la Arquitectura Empresarial del Sector Educación. Cumplió criterio. 
• Soportes: durante 2020 los medios de verificación (matriz en excel e informe en word) fueron claros, fáciles de validar y mencionaron evidencias. Con el hito de dic. se cumplen los hitos programados para 2020 alcanzando el 100% de cumplimiento. Cumplió criterio.
•Calidad: durante 2020 cumplió recomendaciones a reportes cualitativos. Cumplió criterio. </t>
  </si>
  <si>
    <t>Porcentaje de avance en el fortalecimiento de los servicios de información existentes y nuevos</t>
  </si>
  <si>
    <t xml:space="preserve">Número de servicios de información fortalecidos / Número total de servicios de información </t>
  </si>
  <si>
    <t>Informe de avance en el fortalecimiento de los servicios de información existentes y nuevos</t>
  </si>
  <si>
    <t xml:space="preserve">En el mes de Enero, la Oficina de Tecnología y Sistemas de Información:   _x000D_
1. Avanzó en la transición de la iniciativa de fábrica de software._x000D_
2. Avanzó en la consolidación de los entregables Modelo de operación e indicadores de medición de las fases de ingeniería._x000D_
3. Analizó y redefinóo la línea base de necesidades de TI de las áreas funcionales. </t>
  </si>
  <si>
    <t>Atiende recomendaciones para avances cualitativos, describe de manera clara las acciones. El medio de verificación (MV) solo contiene la URL para acceder a los repositorios con los soportes, aunque la Dependencia dió acceso a estos repositorios, se recuerda que se definió como MV "Informe de avance en el fortalecimiento de los servicios de información existentes y nuevos", de manera que, se sugiere incluir un informe con las acciones realizadas durante el mes, como se hace con otros indicadores como el 334 y al final agregar la URL para tener acceso a los soportes, los cuales se deberán disponer para objetos de control.
La Dependencia atendió las sugerencias. El avance cuantitativo se respalda en las acciones descritas en el cualitativo y en el medio de verificación.</t>
  </si>
  <si>
    <t>En el mes de Febrero, la Oficina de Tecnología y Sistemas de Información:
1. Avanzó en la consolidación de los entregables Modelo de operación e indicadores de medición de las fases de ingeniería.
2. Dió inicio con las mesas de trabajo con el Viemisterio de Educación Preescolar, Básica y Media para la declaración y seguimiento a la ejecución de proyectos.
2. Realizó la transición de los proyectos de la subdirección financiera RIel I, Riel II, Litcen.
3. Continúo con la estabilización de SIGAA relacionado con la estrategía de interoperabilidad asi como la optimización funcional de la fase I
4. Inició con las fases de ingeniería de analisis y diseño relacionadas con los proyectos de la inicitiva de fábrica de software. 
Es importante tener en cuenta que, las fases de ingeniería de la inicitiva de fábrica permancen activas durante toda la vigencia ya que, obedece a la demanda existente.</t>
  </si>
  <si>
    <t>La misma observación realizada en enero.
La Dependencia atendió las sugerencias y las recomendaciones para avances cualitativos. El avance cuantitativo se respalda en las acciones descritas en el cualitativo y en el medio de verificación.</t>
  </si>
  <si>
    <t xml:space="preserve">En el mes de Marzo, la Oficina de Tecnología y Sistemas de Información:
1. Finalizó los entregables Modelo de operación e indicadores de medición de las fases de ingeniería.
2. Se iniciaron las fases de ingeniería de analisis y diseño relacionadas con los proyectos de la inicitiva de fábrica de software. 
Es importante tener en cuenta que, las fases de ingeniería de la inicitiva de fábrica permancen activas durante toda la vigencia ya que, obedece a la demanda existente.
4. Reducción de riesgos de seguridad informática.
</t>
  </si>
  <si>
    <t xml:space="preserve">La misma observación realizada en los meses anteriores.
Al igual que los meses anteriores, la Dependencia atendió las sugerencias y las recomendaciones para avances cualitativos. El avance cuantitativo se respalda en las acciones descritas en el cualitativo y en el medio de verificación. Se incluye al final URL para validar soportes la cual puede ser utilizada por las instancias de control.
</t>
  </si>
  <si>
    <t>Durante el mes de Abril, la Oficina de Tecnología y Sistemas de Información llevó a cabo el seguimiento de fábrica de software sobre el avance a las fases de ingeniería de análisis y diseño relacionadas con los proyectos de la iniciativa de fábrica de software para los proyectos Riel I, Pasarela de pagos, Litcen I,II y III, Litcen adaptación COVID-19, Supérate, SIFSE,  Consolidado de pagos, Docentes</t>
  </si>
  <si>
    <t>Se atendieron recomendaciones para avances cualitativos. El avance cualitativo es claro y coincide con lo anotado en el medio de verifiación. El avance cuantitativo se soporta en las acciones descritas en lo cualitativo que se amplían en el medio de verificación (MV), este último incluye URL para validar soportes la cual puede ser utilizada por las instancias de control.</t>
  </si>
  <si>
    <r>
      <t>Para el mes de mayo, la Oficina de Tecnología y Sistemas de Información continuó con el seguimiento a Fábrica de Software sobre el avance a las fases de ingeniería de análisis y diseño relacionadas con los proyectos de la iniciativa de fábrica de software para los proyectos Riel I, Pasarela de pagos, Litcen I,II y III, Litcen adaptación COVID-19, Supérate, SIFSE,  Consolidado de pagos, Docentes, SIPI, SSDIPI.
Se dió continuidad con la gestión por outsourcing</t>
    </r>
    <r>
      <rPr>
        <sz val="11"/>
        <color theme="1"/>
        <rFont val="Calibri"/>
        <family val="2"/>
        <scheme val="minor"/>
      </rPr>
      <t xml:space="preserve"> para realizar pruebas funcionales de registro calificado de educación superior. 
Inició la gestión para incorporar un ingeniero de pruebas más.
Inició gestión para incorporar un ingeniero para temas de calidad de datos asociados al proyecto Pares de Educación Superior.
Es importante tener en cuenta que, las fases de ingeniería de la iniciativa de fábrica permanecen activas durante toda la vigencia ya que, obedece a la demanda existente.
</t>
    </r>
  </si>
  <si>
    <t>Se atendieron recomendaciones para avances cualitativos. El avance cualitativo es claro, detallas las acciones realizadas en el mes. Adicional al medio de verificación se carga URL con usuario y contraseña para para validar soportes, la cual puede ser utilizada por las instancias de control.</t>
  </si>
  <si>
    <t>Durante Junio la OTSI, llevó a cabo : 1. Seguimiento fábrica software sobre avance a fases de ingeniería de análisis, diseño y construcción relacionadas con proyectos de la iniciativa de fábrica Riel I, Pasarela de pagos, Litcen I,II y III, Litcen adaptación COVID-19, Supérate, SIFSE, Consolidado de pagos, Docentes, SIPI, SSDIPI, SIPTA 2.0 y CAS. 2. Realización proyecto CAS y despliegue hasta ambiente de producción. Inicio fase de cierre del proyecto. 3. Realización del proyecto Litcen covid 19 y despliegue hasta el ambiente de producción. Inicio fase de cierre del proyecto. 4. Realización proyecto RIEL I control de cambios por decreto y despliegue hasta el ambiente de producción. Inicio fase de cierre del proyecto. 5. Generación de primera versión de SIPTA 2.0 estable en 4 módulos. Se inicia fase 2 con 30 requerimientos nuevos. Las fases de ingeniería de iniciativa de fábrica permanecen activas durante la vigencia, obedece a demanda existente. Entregable del Hito se entrega en Julio</t>
  </si>
  <si>
    <t>La OAPF ajustó metas y avances de enero a mayo incluyendo línea base para los indicadores de capacidad. Se deberá reportar avances sobre las metas programadas que acumulan línea base.
Se atendió recomendaciones para avances cualitativos. En el avance cualitativo se enumeran de manera ordenada las acciones realizadas y que soportan el avance cuantitativo. Adicional al medio de verificación se carga URL con usuario y contraseña para para validar soportes, la cual puede ser utilizada por las instancias de control.
Se cumplió con el hito programado para este mes (ver hoja hitos).</t>
  </si>
  <si>
    <t xml:space="preserve">En el mes de Julio la Oficina de Tecnología y Sistemas de Información (OTSI), realizó el seguimiento de Fábrica de Software sobre el avance a las fases de ingeniería de análisis, diseño y construcción relacionadas con los proyectos de la iniciativa de Fábrica de Software para los proyectos Riel I, Pasarela de pagos, Litcen I,II y III, Litcen adaptación COVID-19, Supérate, SIFSE,  Consolidado de pagos, Docentes, SIPI, SSDIPI,SIPTA 2.0 y CAS.
Los proyectos CAS y Litcen Covid19 se encuentran en fase de cierre ambos, debidamente desplegados en ambiente de certificación y productivo.
Se inició la revisión de alternativas de remediación para las desviaciones identificadas en los cronogramas de Riel I, Riel III, Supérate, Pasarela y consolidado de pagos.
La fase 2 de SIPTA 2.0 iniciará con 40 requerimientos nuevos.
Es importante tener en cuenta que, las fases de ingeniería de la iniciativa de fábrica permanecen activas durante toda la vigencia ya que, obedece a la demanda existente.
</t>
  </si>
  <si>
    <r>
      <rPr>
        <b/>
        <sz val="11"/>
        <color theme="1"/>
        <rFont val="Calibri"/>
        <family val="2"/>
        <scheme val="minor"/>
      </rPr>
      <t>10.08 OAPF</t>
    </r>
    <r>
      <rPr>
        <sz val="11"/>
        <color theme="1"/>
        <rFont val="Calibri"/>
        <family val="2"/>
        <scheme val="minor"/>
      </rPr>
      <t xml:space="preserve">
• Consistencia:  avance cuantitativo consistente con el cualitativo. 
• Completitud: avance cualitativo incluye acciones y el estado de los diferentes sistemas de información.
• Soportes: cumple, se carga resumen de acciones y URL con usuario y contraseña para para validar soportes, la cual puede ser utilizada por las instancias de control. La dependencia acogió sugerencia de encabezado. 
• Calidad: cumple recomendaciones a reportes cualitativos. </t>
    </r>
    <r>
      <rPr>
        <b/>
        <sz val="11"/>
        <color theme="1"/>
        <rFont val="Calibri"/>
        <family val="2"/>
        <scheme val="minor"/>
      </rPr>
      <t/>
    </r>
  </si>
  <si>
    <t xml:space="preserve">Durante el mes de agosto la Oficina de Tecnología y Sistemas de Información (OTSI), realizó el seguimiento de fábrica de software sobre el avance a las fases de ingeniería de análisis, diseño y construcción relacionadas con los proyectos de la iniciativa de fábrica de software para los proyectos Riel I II y III, Pasarela de pagos, Litcen I,II y III, Litcen adaptación COVID-19, Supérate, SIFSE,  Consolidado de pagos, Bienestar Docente, Necesidad Docente SIPI, SSDIPI, SIPTA 2.0, CAS, SSDIPI, Sistema Maestro, Bienestar Docente, CAS, Convalida, Registro Calificado, Gestión de Pares._x000D_
Se incluyeron los proyectos SIMAT, SIMPADE, SIUCE y Decreto Anti trámites._x000D_
Es importante tener en cuenta que, las fases de ingeniería de la iniciativa de fábrica permanecen activas durante toda la vigencia ya que, obedece a la demanda existente._x000D_
_x000D_
El avance cuantitativo para el mes de Agosto es de 2,13%._x000D_
</t>
  </si>
  <si>
    <t xml:space="preserve">05.09 OAPF
• Consistencia:  avance cuantitativo consistente con el cualitativo. 
• Completitud: avance cualitativo incluye seguimiento fábrica de software con acciones y el estado de los diferentes sistemas de información fortalecidos.
• Soportes: cumple, se carga resumen de acciones y URL con usuario y contraseña para para validar soportes, la cual puede ser utilizada por las instancias de control. 
• Calidad: cumple recomendaciones a reportes cualitativos. </t>
  </si>
  <si>
    <t>Durante el mes de septiembre la Oficina de Tecnología y Sistemas de Información hizo el seguimiento de Fábrica de software sobre el avance a las fases de ingeniería de análisis, diseño y construcción relacionadas con los proyectos de la iniciativa de fábrica de software para los proyectos Riel I II y III, Pasarela de pagos, Litcen I,II y III, Litcen adaptación COVID-19, Supérate, SIFSE, Consolidado de pagos, Bienestar Docente, Necesidad Docente SIPI, SSDIPI, SIPTA 2.0, CAS, SSDIPI, Sistema Maestro, Bienestar Docente, CAS, Convalida, Registro Calificado, Gestión de Pares, SIMAT, SIMPADE, SIUCE y Decreto Anti tramites.
El proyecto CAS quedó cerrado. El proyecto Litcen Covid-19 esta a punto de ser cerrado.
Es importante tener en cuenta que, las fases de ingeniería de la iniciativa de fábrica permanecen activas durante toda la vigencia ya que, obedece a la demanda existente.
El avance cuantitativo para el mes de septiembre fue de 2,13%.</t>
  </si>
  <si>
    <r>
      <rPr>
        <b/>
        <sz val="11"/>
        <color theme="1"/>
        <rFont val="Calibri"/>
        <family val="2"/>
        <scheme val="minor"/>
      </rPr>
      <t>06.10 OAPF</t>
    </r>
    <r>
      <rPr>
        <sz val="11"/>
        <color theme="1"/>
        <rFont val="Calibri"/>
        <family val="2"/>
        <scheme val="minor"/>
      </rPr>
      <t xml:space="preserve">
• Consistencia:  avance cuantitativo consistente con lo cualitativo, ligeramente por debajo de lo programado.
• Completitud: avance cualitativo incluye seguimiento fábrica de software con acciones y el estado de los diferentes sistemas de información fortalecidos.
• Soportes: cumple, se carga resumen de acciones y URL con usuario y contraseña para para validar soportes, la cual puede ser utilizada por las instancias de control. 
• Calidad: cumple recomendaciones a reportes cualitativos. 
Nota:  Se cumple hito de sept (ver hoja hitos). Al día en hitos. </t>
    </r>
  </si>
  <si>
    <t xml:space="preserve">Durante el mes de octubre, la Oficina de Tecnología y Sistemas de Información, adelantó las actividades que se relacionan a continuación:
1. Seguimiento de fábrica de software sobre el avance a las fases de ingeniería de análisis, diseño y construcción relacionadas con los proyectos de la iniciativa de fábrica de software para los proyectos Riel I II y III, Pasarela de pagos, Litcen I,II y III, Litcen adaptación COVID-19, Supérate, SIFSE,  Consolidado de pagos, Bienestar Docente, Necesidad Docente SIPI, SSDIPI, SIPTA 2.0, CAS, SSDIPI, Sistema Maestro, Bienestar Docente, CAS, Convalida, Registro Calificado, Gestión de Pares, SIMAT, SIMPADE, SIUCE y Decreto Anti tramites.
Cierre de los proyectos CAS y Litcen Covid-19 
Es importante tener en cuenta que, las fases de ingeniería de la iniciativa de fábrica permanecen activas durante toda la vigencia ya que, obedece a la demanda existente.
El avance cuantitativo para el mes de Octubre es de 2,13%.
</t>
  </si>
  <si>
    <t>10.11 OAPF
• Consistencia:  avance cuantitativo consistente con lo cualitativo, ligeramente por debajo de lo programado.
• Completitud: avance cualitativo incluye seguimiento fábrica de software con acciones y el estado de los diferentes sistemas de información fortalecidos. No obstante se sugiere revisar y ajustar última frase donde se refiere al mes de "junio".
• Soportes: cumple, se carga resumen de acciones y URL con usuario y contraseña para para validar soportes, la cual puede ser utilizada por las instancias de control. 
• Calidad: cumple recomendaciones a reportes cualitativos. 
Nota: el indicador se encuentra al día en hitos.
11.11 OAPF: la dependencia realizó ajuste en avance cualitativo. Se valida completitud.</t>
  </si>
  <si>
    <t>En noviembre la OTSI realizó:
1.	Seguimiento a Fábrica de Software sobre el avance de las fases de ingeniería análisis, diseño y construcción relacionadas con los proyectos de la iniciativa de Fábrica Riel I II y III, Pasarela de Pagos, Litcen I, II y III, Litcen adaptación COVID-19, Supérate, SIFSE,  Consolidado de Pagos, Bienestar Docente, Necesidad Docente SIPI, SSDIPI, SIPTA 2.0, CAS, SSDIPI, Sistema Maestro, Bienestar Docente, CAS, Convalida, Registro Calificado, Gestión de Pares, SIMAT, SIMPADE, SIUCE y Decreto Anti tramites.
2.	Inclusión como nuevos proyectos Convocatorias de Superior e iniciación a la ejecución de Riel II.
3.	Cierre de los proyectos CAS, Litcen Covid-19 y SIPTA Fase I.
4.	Detención por solicitud del MEN del proyecto Litcen III y desvinculación del proyecto SIMPADE de la iniciativa de Fábrica.
Es importante tener en cuenta que, las fases de ingeniería de la iniciativa de Fábrica permanecen activas durante toda la vigencia ya que, obedece a la demanda existente.</t>
  </si>
  <si>
    <r>
      <rPr>
        <b/>
        <sz val="11"/>
        <rFont val="Calibri"/>
        <family val="2"/>
        <scheme val="minor"/>
      </rPr>
      <t>07.12 OAPF</t>
    </r>
    <r>
      <rPr>
        <sz val="11"/>
        <rFont val="Calibri"/>
        <family val="2"/>
        <scheme val="minor"/>
      </rPr>
      <t xml:space="preserve">
• Consistencia:  avance cuantitativo consistente con lo cualitativo, ligeramente por debajo de lo programado.
• Completitud: avance cualitativo incluye seguimiento fábrica de software con acciones y el estado de los diferentes sistemas de información fortalecidos en cada etapa, se incluye etapa de "detención".
• Soportes: cumple, se carga resumen de acciones y URL con usuario y contraseña para para validar soportes, la cual puede ser utilizada por las instancias de control. 
• Calidad: cumple recomendaciones a reportes cualitativos.
Nota: El indicador tiene hito programado para diciembre. 
</t>
    </r>
  </si>
  <si>
    <t>Durante diciembre la Oficina de Tecnología y Sistemas de Información – OTSI - en la vigencia 2020 adelantó actividades de actualización de los Servicios de Información siendo así que, los Servicios de Información abordados durante la citada vigencia son:
CAS:100%; 
Decreto Antitrámite:42%,
Necesidad docente:63%,
SIPI 47%, 
Bienestar Docente:25%
SIPTA 2 Fase 2: 22%,
SIMAT: 30%, 
Supérate: 57%, 
Sistema Maestro:23%, 
SSDIPI:33%, 
SIUCE:14%,
SIFSE 86%, 
Riel I; 100%, 
Riel II: 46%, 
Pasarela de pagos: 100%, 
Litcen I  y II: 100%, 
Litcen Covid19:100%,
Consolidado de pagos: 100%, 
Convalida:12%. 
Sinembargo, los sistemas priorizados para la vigencia 2020 son:
Litcen covid19, CAS, RIEL I, Litcen I y II, HUMANO, G. DOCUMENTAL, Consolidado de pagos y CRM (licencia instalada) fueron completados al 100% del alcance establecido acorde con el hito para vigencia 2020 tal cual como se relaciona en los soportes.</t>
  </si>
  <si>
    <t>13.01.2021 OAPF
• Consistencia: durante el 2020 el avance cuantitativo fue consistente con el cualitativo. Se ubicó ligeramente por debajo de la meta 2020. Cumplió criterio. 
• Completitud: durante 2020 los avances cualitativos incluyeron las actividades. Para dic incluyó balance por cada uno de los servicios de información fortalecidos en 2020. Cumplió criterio. 
• Soportes: durante 2020 el medio de verificación recopiló las acciones mensuales y aparté se cargó documento con la URL para evidenciar los avances mensuales, disponible para verificación de instancias de control. Con el hito de dic. se cumplen los hitos programados para 2020 alcanzando el 100% de cumplimiento. Cumplió criterio.
•Calidad: durante 2020 cumplió recomendaciones a reportes cualitativos. Cumplió criterio. 
Nota: para 2021 se sugiere utilizar encabezado en el medio de verificación.</t>
  </si>
  <si>
    <t>Porcentaje de estudiantes de Instituciones Educativas oficiales con acceso a internet</t>
  </si>
  <si>
    <t>(Matrícula oficial con conexión a Internet / matrícula oficial total) * 100
ESTRATEGIAS PARA MOVILIZAR LA META
1. Apoyar el CONPES de Tecnologías para Educar.
2. Asistencia técnica a las Entidades Territoriales Certificadas para la estructuración de proyectos de conectividad.
Nota: Se aclara que para el mes de diciembre las IE en su mayoría, históricamente, no cuentan con servicio de conectividad, dado que la contratación de las Sedes Territoriales se proyecta hasta el mes de noviembre por el periodo de receso escolar de fin de año.</t>
  </si>
  <si>
    <t>Informe de avance de matrícula conectada</t>
  </si>
  <si>
    <t>En el mes de Enero la Oficina de Tecnología y Sistemas de Información validó el estado de conectividad en las sedes educativas. Las Secretarías de Educación Certificadas (SEC) están terminando contratos firmados en el segundo semestre de 2019. De 96 SEC 62 tuvieron servicio de conectividad en 6.609 sedes, esto permite beneficiar 3.273.045 estudiantes que equivale al 41.19% del total de la matricula oficial del país. El desagregado por programa del Indicador es: 
Conexión Total: 23 SEC tuvieron servicio de conectividad con recursos del programa, beneficiando 1.323.949 estudiantes (16.66%) en 2.607 sedes (5.9%). 
Dirección de Conectividad: 27 SEC tuvieron servicio de conectividad con proyectos de MINTIC, beneficiando 83.441 estudiantes (1.05 %) en 693 sedes (1.57%). 
Recursos Propios Entidades Territoriales: 24 SEC tuvieron servicio de conectividad con Recursos Propios, beneficiando 1.865.655 estudiantes (23.48%) en 3309 sedes (7.5%).</t>
  </si>
  <si>
    <t>Atiende recomendaciones para avances cualitativos, describe de manera clara y precisa las acciones y los datos utilizados en la fórmula para validar el avance cuantitativo. Se superó la meta programada para este mes.
Dada su periodicidad requiere cargar medio de verificación (MV), se sugiere cargarlo e informar para terminar su validación. La Dependencia cargó como MV un documento muy claro, gráfico, completo, en formato PDF y que valida las acciones descritas en lo cualitativo y el dato cuantitativo.</t>
  </si>
  <si>
    <t xml:space="preserve">En el mes de Febrero la Oficina de Tecnología y Sistemas de Información validó el estado de conectividad en las sedes educativas. Las Secretarías de Educación Certificadas (SEC) están terminando contratos firmados en el segundo semestre de 2019 que tienen servicio en algunos casos por compensación. De 96 SEC 63 tuvieron servicio de conectividad en 6.806 sedes, esto permite beneficiar 3.337.697 estudiantes que equivale al 42.01% del total de la matricula oficial del país, el desagregado por programa es:
Conexión Total: 23 SEC tuvieron servicio de conectividad con recursos del programa beneficiando 1.306.522 estudiantes (16.44%) en 2.634 sedes (6.0%). 
Dirección de Conectividad: 27 SEC tuvieron servicio de conectividad con proyectos del MINTIC beneficiando 83.441 estudiantes (1.05 %) en 693 sedes (1.57%). 
Recursos Propios Entidades Territoriales: 26 SEC tuvieron servicio de conectividad con Recursos Propios beneficiando 1.947.734 estudiantes (24.51%) en 3479 sedes (7.9%).
</t>
  </si>
  <si>
    <t>Al igual que en enero, el avance cualitativo atiende recomendaciones, es claro y permite validar el avance cuantitativo acumulado al sumar el avance del mes al avance de enero. No obstante, para este mes tampoco se cargó medio de verifiación.
La Dependencia cargó como MV un documento muy claro, gráfico, completo, en formato PDF y que valida las acciones descritas en lo cualitativo y el dato cuantitativo que se muestra de manera acumulada a diferencia del formato donde se diligención solo el avance del mes como se indicó en socialización de orientaciones para seguimiento.</t>
  </si>
  <si>
    <t>En el mes de Marzo la Oficina de Tecnología y Sistemas de Información (OTSI) brindó asistencia técnica a Secretarías de Educación Certificadas (SEC) que enviaron propuesta de contratación conectividad escolar y emitió concepto correspondiente. Por emergencia sanitaria nacional a causa de COVID-19 el indicador se afectó por suspensión de clases presenciales. SEC suspendieron contratos en ejecución y nuevas contrataciones. 56 SEC tuvieron servicio de conectividad en 6.104 sedes, esto permite beneficiar 3.001.403 estudiantes (37.77%) del total de matrícula oficial del país:
Conexión Total: 16 SEC tuvieron servicio de conectividad beneficiando 1.046.966 estudiantes (13.18%) en 2.010 sedes (4.6%). 
Dirección de Conectividad: 27 SEC tuvieron servicio de conectividad con proyectos de MINTIC beneficiando 83.441 estudiantes (1.05 %) en 693 sedes (1.57%). 
Recursos Propios: 23 SEC tuvieron servicio de conectividad beneficiando 1.870.996 estudiantes (23.55%) en 3401 sedes (7.7%)</t>
  </si>
  <si>
    <t>Al igual que en los meses anteriores, el avance cualitativo atiende recomendaciones, es claro y permite validar el avance cuantitativo del mes y acumulado. Para este mes se describe la dificultad que afrontó el indicador en virtud a la Emergencia Sanitaria Nacional, la cual seguirá afectando el indicador hasta reiniciar clases presenciales. Se sugiere revisar con directivo de la Dependencia el impacto de la actual coyuntura sobre este indicador y de requerirse, solicitar a la OAPF ajuste en la programación de metas mensuales para los meses siguientes con la justificación técnica, las metas actuales y las metas ajustadas.
Para este mes tampoco se cargó medio de verifiación al igual que en los meses anteriores. Luego de recibir observación, la Dependencia cargó como MV un documento muy claro, gráfico, completo, en formato PDF y que valida las acciones descritas en lo cualitativo y el dato cuantitativo que se muestra de manera acumulada a diferencia del formato donde se diligención solo el avance del mes como se indicó en socialización de orientaciones para seguimiento.
El 17 de abril el Jefe de la Dependencia solicita ajuste en metas de este indicador entre los meses de abril y junio. Se da visto bueno técnico a la solicitud y está pendiente respuesta formal después de revisión general de solicitudes de ajustes de metas en virtud a la Emergencia social, económica y ecológica que afronta el país.</t>
  </si>
  <si>
    <t>En el mes de Abril la Oficina de Tecnología y Sistemas de Información (OTSI) brindó asistencia técnica a Secretarías de Educación Certificadas (SEC) que enviaron propuesta de contratación conectividad escolar y emitió concepto correspondiente. Debido a la emergencia sanitaria del COVID-19 fue necesario suspender el servicio de conectividad con recursos del programa Conexión Total y con recursos propios, por tal motivo el indicador se afectó por suspensión de clases presenciales, los estudiantes se encuentran recibiendo clases virtuales desde casa. Se reportan las sedes con servicio de conectividad de los Proyectos Activos de MINTIC (Proyecto Móviles y Alta velocidad). 28 SEC tuvieron servicio de conectividad en 698 sedes, esto permite beneficiar 92.599 estudiantes (1,7%) del total de matrícula oficial del país:
Conexión Total: 0 SEC tuvieron servicio de conectividad beneficiando 0 estudiantes (0%) en 0 sedes (0%). Debido a la emergencia sanitaria del COVID-19 fue necesario suspender el servicio de conectividad.
Dirección de Conectividad: 28 SEC tuvieron servicio de conectividad con proyectos de MINTIC beneficiando 92.599 estudiantes (1.17 %) en 698 sedes (1.59%). 
Recursos Propios: 0 SEC tuvieron servicio de conectividad beneficiando 0 estudiantes (0%) en 0 sedes (0%).</t>
  </si>
  <si>
    <t>El 17 de abril la Dependencia solicitó reprogramación de metas para este indicador en virtud a la Emergencia sanitaria, la cual fue aprobada. El avance cualitativo atiende recomendaciones para avances de este tipo. El medio de verificación es muy claro, fácil de validar y respalda los avances cuantitativo y cualitativo; se explica de manera clara a qué responde el avance cuantitativo en el marco de la actual Emergencia.
Se cumplió hito programado para este mes.</t>
  </si>
  <si>
    <t>En el mes de Mayo, la Oficina de Tecnología y Sistemas de Información (OTSI) brindó asistencia técnica a Secretarías de Educación Certificadas (SEC) que enviaron propuesta de contratación conectividad escolar y emitió concepto correspondiente. Debido a la emergencia sanitaria del COVID-19 fue necesario suspender el servicio de conectividad con recursos del programa Conexión Total y con recursos propios, por tal motivo el indicador se afectó por suspensión de clases presenciales, los estudiantes se encuentran recibiendo clases virtuales desde casa. Se reportan las sedes con servicio de conectividad de los Proyectos Activos de MINTIC (Proyecto Móviles y Alta velocidad). 28 SEC tuvieron servicio de conectividad en 698 sedes, esto permite beneficiar 92.599 estudiantes (1,7%) del total de matrícula oficial del país:
Conexión Total: 0 SEC tuvieron servicio de conectividad beneficiando 0 estudiantes (0%) en 0 sedes (0%). Debido a la emergencia sanitaria del COVID-19 fue necesario suspender el servicio de conectividad.
Dirección de Conectividad: 28 SEC tuvieron servicio de conectividad con proyectos de MINTIC beneficiando 92.599 estudiantes (1.17 %) en 698 sedes (1.59%). 
Recursos Propios: 0 SEC tuvieron servicio de conectividad beneficiando 0 estudiantes (0%) en 0 sedes (0%).</t>
  </si>
  <si>
    <t>Se atendieron recomendaciones para avances cualitativos. El avance cuantitativo no debe incluir el símbolo porcentaje, se realizó ajuste. Este se soportó en el servicio de conectividad con proyectos de MINTIC y se puede validar en el medio de verificación, que es claro y completo.
Como se sugirió en informe PAI de abril, para este indicador, se deberá revisar si las medidas adoptadas en el Decreto 660 de 2020 afectan la meta programada para julio, mes en el cual no habrá presencialidad de estudiantes en las instituciones educativas.</t>
  </si>
  <si>
    <t>En el mes de Junio la Oficina de Tecnología y Sistemas de Información (OTSI) brindó asistencia técnica a las Secretarías de Educación de la Entidades Territoriales Certificadas (ETC) que enviaron propuesta de contratación conectividad escolar y emitió concepto correspondiente. 
Debido a la emergencia sanitaria del COVID-19, mediante Directiva 011 del MEN se amplió la prestación del servicio educativo en casa hasta el 31 de julio de 2020, por esta razón continúa suspendido el servicio de conectividad en las sedes educativas. Las entidades territoriales se encuentran ajustando estrategias para contratar la conectividad escolar contemplando modelo de Alternancia, para esto bajo el “LINEAMIENTO CONECTIVIDAD EMERGENCIA COVID-19” se plante posibilidad de conectividad en hogares y en sedes educativas.
El avance en el indicador es de 0 puntos porcentuales.</t>
  </si>
  <si>
    <t xml:space="preserve">Por solicitud justificada de la dependencia, se ajustaron los reportes de abril y mayo. En el medio de verificación se amplían detalles de este ajuste.
En el avance cualitativo atendió recomendaciones para avances cualitativos. Se describen las dificultades que en medio de la actual emergencia sanitaria impiden la medición del indicador, adicionalmente, se incluyen acciones de asistencia técnica a las Secretarías de Educación de las ETC. </t>
  </si>
  <si>
    <t>En el mes de Julio la Oficina de Tecnología y Sistemas de Información (OTSI) brindó asistencia técnica a Secretarías de Educación Certificadas (SEC) que enviaron propuesta de contratación conectividad escolar y emitió concepto correspondiente. 
Debido a la emergencia sanitaria del COVID-19 las entidades territoriales se encuentran adelantando procesos para contratar la conectividad escolar bajo el “LINEAMIENTO CONECTIVIDAD EMERGENCIA COVID-19”, la cual se prestará de manera individualizada a los estudiantes en sus hogares por medio de planes de datos o por medio de zonas Wifi, de acuerdo con la caracterización que ha adelantado cada Entidad Territorial Certificada para identificar los estudiantes a beneficiar. 
Se solicitó ajuste meta de 70% a 30%.</t>
  </si>
  <si>
    <r>
      <rPr>
        <b/>
        <sz val="11"/>
        <color theme="1"/>
        <rFont val="Calibri"/>
        <family val="2"/>
        <scheme val="minor"/>
      </rPr>
      <t xml:space="preserve">10.08 OAPF
</t>
    </r>
    <r>
      <rPr>
        <sz val="11"/>
        <color theme="1"/>
        <rFont val="Calibri"/>
        <family val="2"/>
        <scheme val="minor"/>
      </rPr>
      <t>• Consistencia: avance cuantitativo consistente con el cualitativo.
• Completitud: avance cualitativo evidencia las acciones del mes y los efectos de la emergencia.
• Soportes: medio de verificación es muy claro, cumple con criterios, permite validar avance del mes y acumulado (2,74%.)
•Calidad: cumple recomendaciones a reportes cualitativos.</t>
    </r>
    <r>
      <rPr>
        <b/>
        <sz val="11"/>
        <color theme="1"/>
        <rFont val="Calibri"/>
        <family val="2"/>
        <scheme val="minor"/>
      </rPr>
      <t xml:space="preserve">
Nota:</t>
    </r>
    <r>
      <rPr>
        <sz val="11"/>
        <color theme="1"/>
        <rFont val="Calibri"/>
        <family val="2"/>
        <scheme val="minor"/>
      </rPr>
      <t xml:space="preserve"> El 27.07.2020 se solicitó y aprobó ajuste de meta 2020 y reprogramación metas.</t>
    </r>
  </si>
  <si>
    <t>En el mes de agosto la Oficina de Tecnología y Sistemas de Información (OTSI) brindó asistencia técnica a Secretarías de Educación Certificadas (SEC) que enviaron propuesta contratación conectividad escolar y emitió concepto correspondiente. 
Pese a que se cuenta con materialización de 14 contratos de SEC, debido a la emergencia sanitaria del COVID-19 la conectividad escolar se presta de manera individualizada a los estudiantes en sus hogares por medio de planes de datos móviles o por medio de zonas Wifi, pero no se puede cubrir el total de la matrícula de la sede, para esto se toma como referencia la caracterización que ha adelantado cada Entidad Territorial Certificada para identificar los estudiantes a beneficiar. 
Se espera para el siguiente mes se materialice contratación de 31 SEC que tienen concepto viable.
El porcentaje de cobertura de estudiantes con conectividad es mucho más bajo que si se brindara en sede.
El avance en el indicador es de 2,50 puntos porcentuales.</t>
  </si>
  <si>
    <t>05.09 OAPF
• Consistencia: avance cuantitativo consistente con el cualitativo. No alcanzó meta del mes.
• Completitud: avance cualitativo evidencia las acciones del mes. Se reconocen las dificultades efecto de la emergencia.
• Soportes: medio de verificación es muy claro, cumple con criterios, permite validar avance del mes (2,5%)  y acumulado (5,24%.). Se incluyen avances detallados en contratación.
•Calidad: cumple recomendaciones a reportes cualitativos.
Nota: El 27.07.2020 se solicitó y aprobó ajuste de meta 2020 y reprogramación metas.</t>
  </si>
  <si>
    <t>En el mes de septiembre la Oficina de Tecnología y Sistemas de Información (OTSI) brindó asistencia técnica a Secretarías de Educación Certificadas (SEC) que enviaron propuesta contratación conectividad escolar y emitió concepto correspondiente. 
Pese a que se cuenta con materialización de 14 contratos de SEC, debido a la emergencia sanitaria del COVID-19 la conectividad escolar se presta de manera individualizada a los estudiantes en sus hogares por medio de planes de datos móviles o por medio de zonas Wifi, pero no se puede cubrir el total de la matrícula de la sede, para esto se toma como referencia la caracterización que ha adelantado cada Entidad Territorial Certificada para identificar los estudiantes a beneficiar. 
Se espera para el siguiente mes se materialice contratación de 31 SEC que tienen concepto viable.
El porcentaje de cobertura de estudiantes con conectividad es mucho más bajo que si se brindara en sede.
El avance en el indicador es de 7,29 puntos porcentuales.</t>
  </si>
  <si>
    <r>
      <rPr>
        <b/>
        <sz val="11"/>
        <color theme="1"/>
        <rFont val="Calibri"/>
        <family val="2"/>
        <scheme val="minor"/>
      </rPr>
      <t>06.10 OAPF</t>
    </r>
    <r>
      <rPr>
        <sz val="11"/>
        <color theme="1"/>
        <rFont val="Calibri"/>
        <family val="2"/>
        <scheme val="minor"/>
      </rPr>
      <t xml:space="preserve">
• Consistencia: avance cuantitativo consistente con el cualitativo. No alcanzó meta del mes.
• Completitud: avance cualitativo evidencia las acciones del mes. Se reconocen las dificultades que persisten efecto de la emergencia.
• Soportes: medio de verificación es muy claro, cumple con criterios, permite validar avance del mes (7,29%)  y acumulado (12,53%). Se incluyen avances detallados en contratación.
•Calidad: cumple recomendaciones a reportes cualitativos.</t>
    </r>
  </si>
  <si>
    <t>En el mes de octubre la Oficina de Tecnología y Sistemas de Información (OTSI) brindó asistencia técnica a Secretarías de Educación Certificadas que enviaron propuesta contratación conectividad escolar y emitió concepto correspondiente. 
Al cierre del periodo se han materializado 49 contratos de conectividad escolar. Dado que por emergencia sanitaria la conectividad escolar se presta de manera individualizada a los estudiantes en sus hogares por medio de planes de datos móviles o por medio de zonas Wifi, el impacto en matricula es inferior a otras vigencias, para esto se toma como referencia la caracterización que ha adelantado cada Entidad Territorial Certificada para identificar los estudiantes a beneficiar. 
Se recibieron 30 reportes de conectividad; se espera para el siguiente mes se materialice contratación de 33 SEC que tienen concepto viable
Se solicitó ajuste meta de 30% a 15%.
El avance en el indicador es de 3,6 puntos porcentuales.</t>
  </si>
  <si>
    <t>10.11 OAPF
• Consistencia: avance cuantitativo superó meta programada y con el cual supera la meta 2020 recientemente ajustada al 15% ubicándose en 16,13% como se tiene en MV.
• Completitud: avance cualitativo incluye las asistencias técnicas y contratos materializados. Ha sido uno de los indicadores más afectados por la emergencia.
• Soportes: medio de verificación es muy claro, para este es permite validar acumulado (16,13%) pero no el avance del mes. Se sugiere revisar para que se pueda validar el 3,6%
•Calidad: cumple recomendaciones a reportes cualitativos.
Nota: El 27.10.2020 se solicitó y aprobó nuevo ajuste de meta 2020 y reprogramación metas oct y nov.
12.11 OAPF: la dependencia ajustó medio de verificación, ahora se puede validar resultado del mes, validado criterio de soporte.</t>
  </si>
  <si>
    <t>En el mes de Noviembre la Oficina de Tecnología y Sistemas de Información (OTSI) brindó asistencia técnica a Secretarías de Educación de las Entidades Territoriales Certificadas que enviaron propuesta contratación conectividad escolar y emitió concepto correspondiente. 
Al cierre del periodo se han materializado 59 contratos de conectividad escolar. Dado que por emergencia sanitaria la conectividad escolar se presta de manera individualizada a los estudiantes en sus hogares por medio de planes de datos móviles o por medio de zonas Wifi, el impacto en matricula es inferior a otras vigencias, para esto se toma como referencia la caracterización que ha adelantado cada Entidad Territorial Certificada para identificar los estudiantes a beneficiar. 
Se recibieron 23 reportes de conectividad; al cierre del periodo se encuentra pendiente que se materialice contratación de 30 secretarías de educación que tienen concepto viable.
El avance en el indicador es de 4,28 puntos porcentuales.</t>
  </si>
  <si>
    <r>
      <rPr>
        <b/>
        <sz val="11"/>
        <rFont val="Calibri"/>
        <family val="2"/>
        <scheme val="minor"/>
      </rPr>
      <t xml:space="preserve">07.12 OAPF
</t>
    </r>
    <r>
      <rPr>
        <sz val="11"/>
        <rFont val="Calibri"/>
        <family val="2"/>
        <scheme val="minor"/>
      </rPr>
      <t xml:space="preserve">• Consistencia: avance cuantitativo superó meta programada, desde el mes de octubre superó meta 2020 recientemente ajustada al 15%. Con corte a nov. se ubica en 20,41%.
• Completitud: avance cualitativo incluye las asistencias técnicas y contratos materializados. Ha sido uno de los indicadores más afectados por la emergencia.
• Soportes: medio de verificación es muy claro, permite validar avance del mes (4,28) y acumulado (20,41). 
•Calidad: cumple recomendaciones a reportes cualitativos.
Nota: El indicador tiene hito programado para diciembre. 
</t>
    </r>
  </si>
  <si>
    <t>Para el mes de diciembre, la Oficina de Tecnología y Sistemas de Información -OTSI -calculó el Indicador, pero no generó reporte; toda vez que, históricamente, los establecimientos educativos en su mayoría no cuentan con servicio de conectividad en dicho periodo, dado que la contratación de las Sedes Territoriales se proyecta hasta el mes de noviembre por el periodo de receso escolar de fin de año.
Al cierre del periodo se materializaron 69 contratos de conectividad escolar. Dado que por emergencia sanitaria la conectividad escolar se presta de manera individualizada a los estudiantes en sus hogares por medio de planes de datos móviles o por medio de zonas Wifi, el impacto en matricula es inferior a otras vigencias, para esto se toma como referencia la caracterización que ha adelantado cada Entidad Territorial Certificada para identificar los estudiantes a beneficiar. 
Se recibieron 9 reportes de conectividad.
El resultado del indicador para este mes es de 20,52%</t>
  </si>
  <si>
    <t xml:space="preserve">13.01.2021 OAPF
• Consistencia: durante el 2020 el avance cuantitativo fue consistente con el cualitativo. Superó la meta 2020, ubicándose en un 20,52% (137% de la meta). Fue un indicador afectado en gran medida por la emergencia sanitaria, se modificó la meta en 3 momentos. Cumplió criterio. 
• Completitud: durante 2020 los avances cualitativos describieron las dificultades y las acciones adelantadas para garantizar la conectividad en IE. Cumplió criterio. 
• Soportes: durante 2020 el medio de verificación fue muy completo, claro y fácil de validar. Con el hito de dic. se cumplen los hitos programados para 2020 alcanzando el 100% de cumplimiento. Cumplió criterio.
•Calidad: durante 2020 cumplió recomendaciones a reportes cualitativos. Cumplió criterio. </t>
  </si>
  <si>
    <t>Porcentaje de avance en la implementación del Plan de fortalecimiento de servicios tecnológicos</t>
  </si>
  <si>
    <t>Número de actividades ejecutadas del plan de fortalecimiento de servicios tecnológicos / Número total de actividades planeadas
ESTRATEGIAS PARA MOVILIZAR LA META
1. Migración servicios no críticos a la Nube.
2. Continuar la modernización de la red LAN del Ministerio.
3.  Modernización de la solución de control de acceso.
4. Reducción de riesgos de seguridad informática.
5.  Diseñar e implementar nuevas modalidades de suministro de equipos de cómputo para los colaboradores del Ministerio.</t>
  </si>
  <si>
    <t>Informe de avance  en la implementación del plan de fortalecimiento de servicios tecnológicos</t>
  </si>
  <si>
    <t xml:space="preserve">En el mes de enero, la Oficina de Tecnología y Sistemas de Información:
1. Estructuró  la estrategia  y elaboró el  Plan  de trabajo  el cual será  la hoja de ruta para cumplimiento al  HITO “plan de fortalecimiento”,  en él se detallan las cinco iniciativas  priorizadas por la OTSI:_x000D_
_x000D_
A continuación, se relacionan las actividades a ejecutar por los responsables del Grupo de Infraestructura de la Oficina de Tecnología y Sistemas de Información:_x000D_
• Migrar los servicios no críticos (soluciones de infraestructura) para su operación en la nube hibrida._x000D_
• Actualizar los Equipos de red del Ministerio para su modernización._x000D_
• Gestionar la implementación de la solución de control de acceso._x000D_
• Adquirir e implementar el sistema de Control de Vulnerabilidades de Seguridad Informática._x000D_
• Viabilizar el cambio de Equipos de cómputo de los colaboradores del Ministerio, a través de la modalidad de renovación o alquiler_x000D_
</t>
  </si>
  <si>
    <t>Atiende recomendaciones para avances cualitativos, describe la acción realizada en el mes y las actividades por realizar. Dada su periodicidad no rquiere reportar avance cuantitativo ni cargar medio de verificación.</t>
  </si>
  <si>
    <t>En el mes de Febrero como en el mes de Enero, la Oficina de Tecnología y Sistemas de Información:_x000D_
1. Estructuró  la estrategia  y elaboró el  Plan  de trabajo  el  cual será la hoja de ruta para cumplimiento al HITO “plan de fortalecimiento”, en él se detallan las cinco iniciativaspriorizadas por la OTSI:_x000D_
_x000D_
A continuación, se relacionan las actividades a ejecutar por los responsables del Grupo de Infraestructura de la Oficina de Tecnología y Sistemas de Información:_x000D_
• Migrar los servicios no críticos (soluciones de infraestructura) para su operación en la nube hibrida._x000D_
• Actualizar los Equipos de red del Ministerio para su modernización._x000D_
• Gestionar la implementación de la solución de control de acceso._x000D_
• Adquirir e implementar el sistema de Control de Vulnerabilidades de Seg</t>
  </si>
  <si>
    <t>De acuerdo a lo descrito por la Dependencia en el avance cualitativo, en el mes de febrero se continuó con las mismas acciones iniciadas en enero. Dada su periodicidad no rquiere reportar avance cuantitativo ni cargar medio de verificación.</t>
  </si>
  <si>
    <r>
      <t xml:space="preserve">En el mes de Marzo, la Oficina de Tecnología  y Sistemas de Información desde infraestructura inició parametrización de servicios no críticos como los son:  escritorio virtuales, escuela de secretario, apoyo ICFES, entre otros.
1. Migración servicios no críticos a la Nube.
2. Continuación  con la modernización de la red LAN del Ministerio. Detenido  por  congelamiento de  recursos 
3.  Modernización de la solución de control de acceso. Inició  con la exploración  para conocer  las tecnologías aplicables a este  proyecto, actualmente se tiene  una  prueba de concepto (POC), en la cual se instaló  un  cámara de  reconocimiento facial  y  biométrico en la Oficina de Tecnología y Sistemas de Información  a fin de  validar  funcionalidad  e iniciar  la construcción de  anexo técnico, esto con el fin de salir  a estudio de mercado.
4. Reducción de riesgos de seguridad informática.
5. </t>
    </r>
    <r>
      <rPr>
        <sz val="11"/>
        <color rgb="FF00B050"/>
        <rFont val="Calibri"/>
        <family val="2"/>
        <scheme val="minor"/>
      </rPr>
      <t>Diseño e implementación</t>
    </r>
    <r>
      <rPr>
        <sz val="11"/>
        <color theme="1"/>
        <rFont val="Calibri"/>
        <family val="2"/>
        <scheme val="minor"/>
      </rPr>
      <t xml:space="preserve"> nuevas modalidades de suministro de equipos de cómputo servidores.
</t>
    </r>
  </si>
  <si>
    <t>Se realizaron ajustes menores de forma en redacción. Se describen varias acciones realizadas durante el mes. Se sugiere revisar la extensión del archivo cargado como medio de verificación (mpp), dado que no permite abrir desde TEAMS ni al descargarlo. Queda pendiente la validación final hasta que se ajuste el archivo.
La dependencia ajusta el formato del medio de verificación, de manera que se puede validar el avance cuantitativo.</t>
  </si>
  <si>
    <t xml:space="preserve">SERVICIOS NO CRÍTICOS (SOLUCIONES DE INFRAESTRUCTURA) PARA SU OPERACIÓN EN LA NUBE. Se llevó a cabo la  implementación  del  portal   https://movil.colombiaaprende.edu.co/  en AWS ( se anexa monitoreo de la solución)_x000D_
EQUIPOS DE RED DEL MINISTERIO PARA SU MODERNIZACIÓN. _x000D_
No se adelantaron acciones, motivo por el cual no se presenta avance teniendo en cuenta que los recursos presupuestales están congelados._x000D_
SOLUCIÓN DE CONTROL DE ACCESO. _x000D_
Se inició  la elaboración del anexo técnico, _x000D_
SISTEMA DE CONTROL DE VULNERABILIDADES DE SEGURIDAD INFORMÁTICA. _x000D_
Se ajusta  anexo técnico  de la operación en donde  se incluye el alcance  de la solución. (  se anexa, anexo  técnico)  se ajustó Captitlo 9 c0n dseguridad_x000D_
EQUIPOS DE CÓMPUTO DE LOS COLABORADORES DEL MINISTERIO. _x000D_
No se adelantaron acciones, motivo por el cual no se presenta avance teniendo en cuenta que los recursos presupuestales están congelados._x000D_
</t>
  </si>
  <si>
    <t>Dada su periodicidad, no requiere reportar avance cuantitativo y medio de verificación. El avance cualitativo describe las acciones realizadas por cada estrategia que moviliza la meta. Se sugiere a la Dependencia, acumular los avances de estas acciones para el próximo reporte cuantitativo.</t>
  </si>
  <si>
    <t>•	SERVICIOS NO CRÍTICOS (SOLUCIONES DE INFRAESTRUCTURA) PARA SU OPERACIÓN EN LA NUBE.
Avance:  Se finalizó el RFI, para  la contratación de nuble  pública, así  mismo, se realizó carga del  proceso en CCE con el número del evento es 86700, se anexó entregable (RFI Ministerio de Educación)
•	EQUIPOS DE RED DEL MINISTERIO PARA SU MODERNIZACIÓN.
En proceso de elaboración del anexo técnico.
•	SOLUCIÓN DE CONTROL DE ACCESO.
Se  finalizó  la elaboración  del anexo técnico, se anexo entregable  
•	SISTEMA DE CONTROL DE VULNERABILIDADES DE SEGURIDAD INFORMÁTICA.
Se finalizó  la elaboración  del anexo técnico, 
•	EQUIPOS DE CÓMPUTO DE LOS COLABORADORES DEL MINISTERIO.
No se presenta avance dado que a la fecha están  congelados  los recursos presupuestales, dándose prioridad a temas de operación global de servicio TI.  Sin embargo, se  inició  con la estructuración  y estudio de mercado para  la adquisición de algunos  equipos de cómputo, no todos. El documento está en elaboración.</t>
  </si>
  <si>
    <t>Se realizaron ajustes menores de forma. El avance cualitativo describe las acciones realizadas por cada estrategia que moviliza la meta, además también cita dificultades frente a presupuesto. Dada su periodicidad, no requiere reportar avance cuantitativo y medio de verificación. Se sugiere a la Dependencia, acumular los avances de estas acciones para el próximo reporte cuantitativo.</t>
  </si>
  <si>
    <t>Para Junio la Oficina de Tecnología y Sistemas de Información, obtuvo los siguientes avances: • SERVICIOS NO CRÍTICOS (SOLUCIONES DE INFRAESTRUCTURA) PARA SU OPERACIÓN EN LA NUBE. Avance: o Elaboración del Estudio Previo 2020 - Nube Amazon. o Elaboración del Estudio Previo 2020 - Nube Azure_V1 • EQUIPOS DE RED DEL MINISTERIO PARA SU MODERNIZACIÓN. Avances: o El proceso de inventario y consolación de requerimientos técnicos, no presenta avance dado que el entregable no está completo. • SOLUCIÓN DE CONTROL DE ACCESO. Avances: o Elaboración del Anexo Técnico Control de Acceso o Consolidación del Estudio Mercado Control de Acceso • SISTEMA DE CONTROL DE VULNERABILIDADES DE SEGURIDAD INFORMÁTICA. Avances: o No se presenta avance, está en proceso de estudio de mercado aún no se cuenta con toda la información consolidada • EQUIPOS DE CÓMPUTO DE LOS COLABORADORES DEL MINISTERIO. Avances: o EP-2020- Equipos MAC o EP-2020- Equipos Windows. Entregable del Hito se entrega en Agosto</t>
  </si>
  <si>
    <t>La OAPF ajustó metas y avances de enero a mayo incluyendo línea base para los indicadores de capacidad. Se deberá reportar avances sobre las metas programadas que acumulan línea base.
En el avance cualitativo se nombran las acciones realizadas. Se sugiere completar información del avance cuantitativo y que éste se pueda validar en el medio de verificación, se recuerda que se deberá reportar acumulado, el avance del trimestre anterior (40% incluida línea base) más el avance de junio. La dependencia ajusta avance cuantitativo.
La dependencia informa que el hito se cumplirá en el mes de agosto.</t>
  </si>
  <si>
    <t>Durante el mes de Julio la Oficina de Tecnología y Sistemas de Información:
•	SERVICIOS NO CRÍTICOS (SOLUCIONES DE INFRAESTRUCTURA) PARA SU OPERACIÓN EN LA NUBE. 
o	RV_ Avanxo Colombia envió respuesta para Nube Pública III - Segmento Amazon Web Services
o	RV_ Colombia Telecomunicaciones S_A_ ESP envió respuesta para Nube Pública III - Segmento Microsoft Azure
•	EQUIPOS DE RED DEL MINISTERIO PARA SU MODERNIZACIÓN.
o	Ficha Tecnica Switch 9200
o	nb-06-cat9200-ser-data-sheet-cte-en
•	SOLUCIÓN DE CONTROL DE ACCESO.
o	No se presentó avance en este período
•	SISTEMA DE CONTROL DE VULNERABILIDADES DE SEGURIDAD INFORMÁTICA.
o	En proceso  de Estudio de Mercado no se presenta avance  dado que  aún no se cuenta con toda  la información consolidada  
•	EQUIPOS DE CÓMPUTO DE LOS COLABORADORES DEL MINISTERIO.
o	Anulacion PAA 2020-1125 y 1126 Equipos 
Con base en el Decreto 1009_14 Jul 2020_Plan Austeridad del Gasto, la OTSI Se encuentra trabajando en la reformulación de mestas</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</si>
  <si>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detalla acciones en la implementación de servicios tecnológicos.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El hito de junio se entregará en agosto, se validará en reporte de agosto.</t>
    </r>
  </si>
  <si>
    <t xml:space="preserve">•SERVICIOS NO CRÍTICOS (SOLUCIONES INFRAESTRUCTURA) PARA SU OPERACIÓN EN LA NUBE. 
oFormalizadas Órdenes  Compra  AWS  y  AZURE.
•EQUIPOS RED DEL MINISTERIO PARA SU MODERNIZACIÓN.
oOrden Compra  TIGO UNE 54212 en proceso de firma acta de inicio.
•SOLUCIÓN CONTROL DE ACCESO.
oNo asignación de recursos para  adelantar el proceso contractual.
•SISTEMA CONTROL VULNERABILIDADES SEGURIDAD INFORMÁTICA.
oLa Licitación Pública en proceso de publicación
•EQUIPOS CÓMPUTO DE LOS COLABORADORES MINISTERIO.
oAnulación PAA 2020-1125 y 1126 Equipos.
Decreto 1009-14 jul-2020, establece el Plan de Austeridad del Gasto, - artículo 5 literal c: "MANTENIMIENTO DE BIENES INMUEBLES, CAMBIO DE SEDE Y ADQUISICIÓN DE BIENES MUEBLES, las entidades que hacen parte Presupuesto Gral de la Nación abstenerse de: Adquirir bienes muebles entre otros, video beam, computadores portátiles, tableros interactivos, salvo que sean necesarios para el funcionamiento de las entidades, envía justificación. Implica reformulación.
</t>
  </si>
  <si>
    <t>05.09 OAPF
• Consistencia: no se reporta avance cuantitativo dada su periodicidad.
• Completitud: avance cualitativo detalla acciones en la implementación de servicios tecnológicos. Se incluyen dificultades.
• Soportes: no requiere medio de verificación dada su periodicidad.
• Calidad: cumple recomendaciones a reportes cualitativos. 
Nota 1: Se cumplió con hito de junio.
Nota 2: el 03.09 se aprobó reprogramación de hito de diciembre. 
Nota 3: Se sugiere explicar por qué se solicitó reprogramación de hito para agosto y no se cumplió.
07.09 OTSI Nota 3: Efectivamente  la solicitud  de  reformulación se realizó en el mes de agosto, la cual fue devuelta dado que se requirieron ajustes, aprobándose finalmente el 3 de septiembre. El reporte correspondiente al mes de agosto se realizó siguiendo el anterior plan de trabajo, se aclara que el reporte reformulado se reflejará en el mes de septiembre.</t>
  </si>
  <si>
    <t>En septiembre la Oficina de Tecnología y Sistemas de Información realizó: 1. Servicios no críticos operando en la nube. Implementación nube AWS y Azure (Proceso estabilización) 2. Implementación 150 escritorios virtuales teletrabajadores. 50 escritorio virtuales en VMWARE HORIZON; se inicia con 100 en Azure 3. Mantenimiento 100% equipos cómputo, con aplicaciones correctivas (repotenciación). Contrato 1218/2018, - manteamiento 50% equipos MEN, con adición a 15 Dic se hará a 50% restante 4. Implementación cámaras térmicas ingreso MEN. Dispositivos control temperatura y control acceso MEN están funcionando 5. Sistema Control Vulnerabilidades Seguridad Informática. Contenido en proceso elección nuevo operador. Fecha adjudicación 11/11/2020. 6. Implementación solución webinar (Webex Events) para AT. Adquisición WEBEX, implementada 7. Arranque nuevo operador servicio collocation y renovación servicios seguridad de borde en datacenter del MEN (CAN y Externo). Contrato 54212, con TIGO UNE, implementación nuevos equipos de borde y traslado del centro de datos</t>
  </si>
  <si>
    <r>
      <rPr>
        <b/>
        <sz val="11"/>
        <color theme="1"/>
        <rFont val="Calibri"/>
        <family val="2"/>
        <scheme val="minor"/>
      </rPr>
      <t>06.10 OAPF</t>
    </r>
    <r>
      <rPr>
        <sz val="11"/>
        <color theme="1"/>
        <rFont val="Calibri"/>
        <family val="2"/>
        <scheme val="minor"/>
      </rPr>
      <t xml:space="preserve">
• Consistencia: avance cuantitativo consistente con lo cualitativo, ligeramente por debajo de lo programado.
• Completitud: avance cualitativo detalla acciones realizadas y próximas, necesarias en la implementación de servicios tecnológicos. 
• Soportes: medio de verificación cumple, muestra los avances de las principales acciones del plan.
• Calidad: cumple recomendaciones a reportes cualitativos. 
</t>
    </r>
    <r>
      <rPr>
        <b/>
        <sz val="11"/>
        <color theme="1"/>
        <rFont val="Calibri"/>
        <family val="2"/>
        <scheme val="minor"/>
      </rPr>
      <t xml:space="preserve">Nota: </t>
    </r>
    <r>
      <rPr>
        <sz val="11"/>
        <color theme="1"/>
        <rFont val="Calibri"/>
        <family val="2"/>
        <scheme val="minor"/>
      </rPr>
      <t xml:space="preserve"> pendiente hito de agosto. </t>
    </r>
  </si>
  <si>
    <t>Durante el mes de octubre, la Oficina de Tecnología y Sistemas de Información -OTSI- realizó las actividades que se relacionan a continuación:
1. Servicios no críticos  (soluciones de infraestructura) operando en la nube.
Implementación de la nube de AWS y Azure. Actualmente está en proceso de estabilización. 
2. Implementación de 150 escritorios virtuales para teletrabajadores del Ministerio.
La plataforma de escritorios virtuales OnPremise sobre plataforma hiperconvergencia cuenta con un total de 50 escritorios virtuales.  A 15 de octubre se asignaron 49 escritorios virtuales 
3. Implementación de cámaras térmicas para ingreso al MEN.
A través de acta se entregaron en operación, 5 cámaras térmicas para ingreso al MEN.
4. Implementación de la solución para webinar (Webex Events) para asistencias técnicas.
La solución WEBEX adquirida por el MEN – OTSI se encuentra implementada. Actualmente está en proceso de documentación y entrega a la operación</t>
  </si>
  <si>
    <t xml:space="preserve">10.11 OAPF
• Consistencia: no se reporta avance cuantitativo dada su periodicidad.
• Completitud: avance cualitativo detalla acciones en la implementación de servicios tecnológicos que soportarán el próximo avance cuantitativo.
• Soportes: no requiere medio de verificación dada su periodicidad.
• Calidad: cumple recomendaciones a reportes cualitativos. 
Nota:  pendiente hito de agosto. </t>
  </si>
  <si>
    <t>Durante el mes de noviembre la Oficina de Tecnología y Sistemas de Información -OTSI-, adelantó las actividades que se relacionan a continuación:
1.	Informe Servicios no críticos (soluciones de infraestructura) operando en la nube.
a)	Listado de Migraciones:  Definición y generación de listado de las máquinas virtuales en ambiente de certificación  a ser migradas (A dónde), validando  características a nivel de capacidad  y criticidad  del servicio.
b)	Esquema general de conectividad AZURE: Definición e implementación de la arquitectura de conectividad para asegurar comunicación entre  AZURE y el Centro de Datos CAN</t>
  </si>
  <si>
    <r>
      <rPr>
        <b/>
        <sz val="11"/>
        <color theme="1"/>
        <rFont val="Calibri"/>
        <family val="2"/>
        <scheme val="minor"/>
      </rPr>
      <t>07.12 OAPF</t>
    </r>
    <r>
      <rPr>
        <sz val="11"/>
        <color theme="1"/>
        <rFont val="Calibri"/>
        <family val="2"/>
        <scheme val="minor"/>
      </rPr>
      <t xml:space="preserve">
• Consistencia: no se reporta avance cuantitativo dada su periodicidad.
• Completitud: avance cualitativo detalla acciones en la implementación de servicios tecnológicos que soportarán el próximo avance cuantitativo.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 xml:space="preserve"> pendiente hito de agosto y tiene hito programado para diciembre. </t>
    </r>
  </si>
  <si>
    <t xml:space="preserve">Durante el mes de diciembre, la Oficina de Tecnología y Sistemas de Información – OTSI, finalizó el   “FORTALECIMIENTO DE SERVICIOS TECNOLÓGICOS”  al  100% de  su ejecución impartiendo capacitación  funcional  y técnica,  con lo que se da cumplimiento  con la actividad   “SERVICIOS NO CRÍTICOS (SOLUCIONES DE INFRAESTRUCTURA) PARA SU OPERACIÓN EN LA NUBE”.  Como soporte de esta de esta actividad  se hace entrega de las siguientes evidencias:
•  AN - X - APR - 03 - Welcome Kit_MEN_CCE 2 _ V2
•  Ministerio de Educación Nacional CAN - LLD Plataformas de Seguridad Fortinet v1.0
•  Ministerio de Educación Nacional TITANIUM - LLD Plataformas de Seguridad Fortinet v1.0
</t>
  </si>
  <si>
    <t xml:space="preserve">13.01.2021 OAPF
• Consistencia: durante el 2020 el avance cuantitativo fue consistente con el cualitativo. Se avanzó el 59,16% lo que representa el 97% de la meta. Cumplió criterio. 
• Completitud: durante 2020 los avances cualitativos describieron las acciones en la implementación de servicios tecnológicos. Cumplió criterio. 
• Soportes: durante 2020 el medio de verificación fue claro y fácil de validar. Se cumplió el hito de dic y el que se tenía pendiente desde agosto, así se llega al 100% de cumplimiento de hitos. Cumplió criterio.
•Calidad: durante 2020 cumplió recomendaciones a reportes cualitativos. Cumplió criterio. </t>
  </si>
  <si>
    <t>Secretaría General</t>
  </si>
  <si>
    <t xml:space="preserve">Porcentaje de procesos finalizados o con decisiones de fondo </t>
  </si>
  <si>
    <t>Número  de procesos  finalizados o con decisiones de fondo / Número de procesos iniciados
Nota:  Los  procesos iniciados corresponden a las vigencias 2017, 2018 y 2019</t>
  </si>
  <si>
    <t>Informe ejecutivo</t>
  </si>
  <si>
    <t xml:space="preserve">De 154 procesos  activos, durante el mes de enero  y como resultado de la gestión adelantada se profirieron las siguientes decisiones de fondo: _x000D_
Año 2016. Proceso disciplinario Finalizado (1) Auto de Archivo._x000D_
Año 2017. Procesos disciplinarios Finalizados (2) Autos de Archivo._x000D_
Año 2018. Procesos disciplinarios Finalizados (5) Autos de Archivo. _x000D_
Año 2019. Procesos disciplinarios Finalizados (4) Autos de Archivo. _x000D_
Año 2019. Decisión de Fondo (1) Auto Apertura de Investigación._x000D_
Para un consolidado de : 12  procesos disciplinarios finalizados con auto de archivo _x000D_
1 Decisión de fondo auto de apertura de investigación </t>
  </si>
  <si>
    <t>El avance cualitativo cumple con recomendaciones. Es claro al describir los procesos por vigencia finalizados y con decisiones de fondo. El avance cuantitativo es consistente con lo registrado en el avance cualitativo. 
Para futuros reportes se sugiere incorporar en el medio de verificación resumen de procesos finalizados y con decisiones de fondo que permitá validar datos reportados.</t>
  </si>
  <si>
    <t xml:space="preserve">De 154 procesos activos para el año 2020, se proyectaron y profirieron durante el mes de febrero las siguientes decisiones de fondo: _x000D_
Año 2016: Proceso disciplinario Finalizado (1) Auto de Archivo._x000D_
Año 2017: Proceso disciplinario Finalizado (1) Autos de Archivo._x000D_
Año 2018: Proceso disciplinario Finalizado (1) Auto de Archivo. _x000D_
Año 2019: Procesos disciplinarios Finalizados (9) Autos de Archivo. _x000D_
Año 2019: Decisión de Fondo (1) Auto Apertura de Investigación._x000D_
12  procesos disciplinarios finalizados con auto de archivo _x000D_
1 Decisión de fondo auto de apertura de investigación </t>
  </si>
  <si>
    <t xml:space="preserve">De 154 procesos activos durante el año 2020, se proyectaron y profirieron durante el mes de marzo las siguientes decisiones de fondo: _x000D_
Año 2016: Proceso disciplinario Finalizado (1) Auto de Archivo._x000D_
Año 2017: Proceso disciplinario Finalizado (1) Autos de Archivo._x000D_
Año 2018: Proceso disciplinario Finalizado (1) Auto de Archivo. _x000D_
Año 2019: Procesos disciplinarios Finalizados (10) Autos de Archivo. _x000D_
Año 2019: Decisión de Fondo (2) Auto Apertura de Investigación_x000D_
</t>
  </si>
  <si>
    <t xml:space="preserve">De 154 procesos activos al iniciar la vigencia 2020  y como resultado de la gestión adelantada durante el mes de abril se proyectaron y profirieron las siguientes decisiones de fondo: 
Año 2014: Proceso disciplinario Finalizado (1) Fallo Sancionatorio.
Año 2017: Proceso disciplinario Finalizado (3) Autos de Archivo.
Año 2019: Procesos disciplinarios Finalizados (11) Autos de Archivo. </t>
  </si>
  <si>
    <t xml:space="preserve">El avance cualitativo cumple con recomendaciones. Es claro al describir los procesos por vigencia finalizados y con decisiones de fondo. Se sugiere revisar y ajustar el avance cuantitativo (15/154). La Dependencia revisó y realizó ajuste al avance cuantitativo.
El medio de verificación permite validar los autos de archivos y fallos sancionatorios de abril.
</t>
  </si>
  <si>
    <t xml:space="preserve">De 154 procesos de base para  2020, durante el mes de mayo  se proyectaron y profirieron  las siguientes decisiones de fondo: 
2017: Proceso disciplinario Finalizado (1) Auto de Archivo.
2018: Proceso disciplinario Finalizado (1) Auto de Archivo.
2015- 2019: Procesos disciplinarios Decisión de fondo (2) Autos de Acumulación. 
2017 - Proceso disciplinario Cambia de Etapa - Decisión de fondo (2) Autos Cierre de Investigación.                                               
2015 -2019: Proceso disciplinario Cambia de Etapa - Decisión de fondo (1) Autos Cierre de Investigación.
</t>
  </si>
  <si>
    <t xml:space="preserve">El avance cualitativo cumplió con recomendaciones. Es claro al describir los procesos por vigencia y tipo de procesos (finalizados o con decisiones de fondo). De acuerdo al avance cuantitativo, no se cumplió la meta de procesos programada.
El medio de verificación permite validar los autos de archivos y cambio de etapa de mayo para un total de 7, que aparecen resaltados.
</t>
  </si>
  <si>
    <t xml:space="preserve">De 154 procesos base para el año 2020, se proyectaron y profirieron durante el mes de junio las siguientes decisiones de fondo: 
2016: Proceso disciplinario Finalizado (1) Auto de Archivo.
2017: Proceso disciplinario Finalizado (1) Auto de Archivo.
2018: Proceso disciplinario Finalizado (1) Auto de Archivo.
2019: procesos disciplinarios Finalizados (3) Autos de archivo.                                                                                                                   
2017: proceso disciplinario Cambia de Etapa - Decisión de fondo (1) Auto Cierre de Investigación.                                                   
2019: Proceso disciplinario Cambia de Etapa - Decisión de fondo (1) Auto Apertura de Investigación. </t>
  </si>
  <si>
    <t xml:space="preserve">El avance cualitativo cumplió con recomendaciones. Es claro al describir los procesos por vigencia y tipo de procesos (finalizados o con decisiones de fondo). De acuerdo al avance cuantitativo, este mes tampoco se cumplió la meta de procesos programada.
El medio de verificación permite validar los autos de archivos y cambio de etapa de mayo para un total de 8, que aparecen resaltados.
</t>
  </si>
  <si>
    <t xml:space="preserve">De 154 procesos base para el año 2020, durante el mes de julio se proyectaron y profirieron  las siguientes decisiones de fondo: 
2017: Procesos disciplinarios Finalizados (2) Auto de Archivo.
2018: Procesos disciplinarios Finalizados (2) Auto de Archivo.
2019: Procesos disciplinarios Finalizados (3) Auto deArchivo.                                                                                                               
2020: Procesos disciplinarios Finalizados (3) Auto de Archivo.                  
2019:  Proceso disciplinario Cambia de Etapa - Decisión de fondo (1) Autos Cierre de Investigación.                                                                                                                           
2019: Proceso disciplinario Cambia de Etapa - Decisión de fondo (1) Auto Apertura de Investigación. </t>
  </si>
  <si>
    <r>
      <t xml:space="preserve">10.08 OAPF
• </t>
    </r>
    <r>
      <rPr>
        <sz val="11"/>
        <color theme="1"/>
        <rFont val="Calibri"/>
        <family val="2"/>
        <scheme val="minor"/>
      </rPr>
      <t>Consistencia: avance cuantitativo consistente con el cualitativo y responde a fórmula.
• Completitud: avance cualitativo detalla procesos por vigencia y tipo (finalizados o con decisiones de fondo).
• Soportes: medio de verificación permite validar los autos de archivos y cambio de etapa, para un total de 12 en julio.
• Calidad: cumple recomendaciones a reportes cualitativos.</t>
    </r>
    <r>
      <rPr>
        <b/>
        <sz val="11"/>
        <color theme="1"/>
        <rFont val="Calibri"/>
        <family val="2"/>
        <scheme val="minor"/>
      </rPr>
      <t/>
    </r>
  </si>
  <si>
    <t xml:space="preserve">Durantes el mes de agosto, de la base de 154 procesos se proyectaron y profirieron 11 decisiones de fondo, clasificadas asi : 
2016: Procesos disciplinarios Finalizados (1) Auto de Archivo.
2017: Procesos disciplinarios Finalizados (3) Auto de Archivo.
2018: Procesos disciplinarios Finalizados (1) Auto de Archivo.          
2019: Procesos disciplinarios Finalizados (2) Auto de Archivo. 
2020: Procesos disciplinarios Finalizados (2) Auto de Archivo.                
2019: Proceso disciplinario Cambia de Etapa - Decisión de fondo (2) Auto Apertura de Investigación. </t>
  </si>
  <si>
    <t>01.09 OAPF
• Consistencia: avance cuantitativo consistente con el cualitativo y responde a fórmula.
• Completitud: avance cualitativo detalla procesos por vigencia y tipo (finalizados o con decisiones de fondo).
• Soportes: medio de verificación permite validar los autos de archivos y cambio de etapa, para un total de 11 en agosto.
• Calidad: cumple recomendaciones a reportes cualitativos.</t>
  </si>
  <si>
    <t xml:space="preserve">De 154 procesos por tramitar durante el año 2020, se proyectaron y profirieron 11 autos para el mes de septiembre, con las  siguientes decisiones de fondo: 
1. Año 2014. Procesos disciplinarios Finalizados (1) Fallo.
2. Año 2017. Procesos disciplinarios Finalizados (1) Auto de Archivo.
3. Año 2018. Procesos disciplinarios Finalizados (1) Auto de Archivo.          4. Año 2017. Proceso disciplinario Cambia de Etapa - Decisión de fondo (2) Auto Apertura de Investigación.                                                                                                                 5. Año 2019. Proceso disciplinario Cambia de Etapa - Decisión de fondo (6) Auto Apertura de Investigación. </t>
  </si>
  <si>
    <r>
      <rPr>
        <b/>
        <sz val="9"/>
        <rFont val="Calibri"/>
        <family val="2"/>
        <scheme val="minor"/>
      </rPr>
      <t>09.10 OAPF</t>
    </r>
    <r>
      <rPr>
        <sz val="9"/>
        <rFont val="Calibri"/>
        <family val="2"/>
        <scheme val="minor"/>
      </rPr>
      <t xml:space="preserve">
• Consistencia: avance cuantitativo no es consistente con el cualitativo donde se reportan 11. Se sugiere revisar y aplicar fórmula.
• Completitud: avance cualitativo detalla procesos por vigencia y tipo (finalizados o con decisiones de fondo). Cumple.
• Soportes: medio de verificación permite validar los autos de archivos y cambio de etapa, para un total de 11 en sept. Se sugiere nombrar medio de verificación como lo indica la Guía PAI y como se ha hecho en los meses anteriores.
• Calidad: se sugiere revisar redacción del avance cualitativo (resaltado en color morado).
</t>
    </r>
    <r>
      <rPr>
        <b/>
        <sz val="9"/>
        <rFont val="Calibri"/>
        <family val="2"/>
        <scheme val="minor"/>
      </rPr>
      <t xml:space="preserve">06.10 OAPF: </t>
    </r>
    <r>
      <rPr>
        <sz val="9"/>
        <rFont val="Calibri"/>
        <family val="2"/>
        <scheme val="minor"/>
      </rPr>
      <t xml:space="preserve">No reportó dentro del plazo.
</t>
    </r>
    <r>
      <rPr>
        <b/>
        <sz val="9"/>
        <rFont val="Calibri"/>
        <family val="2"/>
        <scheme val="minor"/>
      </rPr>
      <t xml:space="preserve">13.10 OAPF: </t>
    </r>
    <r>
      <rPr>
        <sz val="9"/>
        <rFont val="Calibri"/>
        <family val="2"/>
        <scheme val="minor"/>
      </rPr>
      <t>Se sugiere revisar cómo se ha venido cargando avance cuantitativo los meses anteriores y ajustar el dato. Igualmente, se sugiere revisar como inician los avances cuantitativos, la oración "se proyectaron y profirieron 11 autos para el mes de septiembre las siguientes decisiones de fondo" no es clara.
13.10 OAPF: La dependencia realizó los ajustes. Quedó validado.</t>
    </r>
  </si>
  <si>
    <t>De 154 procesos por tramitar durante el año 2020, se proyectaron y profirieron 16 autos para el mes de octubre, con las siguientes decisiones de fondo: 
1. Año 2017. Procesos disciplinarios Finalizados (1) Auto de Archivo.
2. Año 2018. Procesos disciplinarios Finalizados (1) Auto de Archivo.                             
3. Año 2019. Proceso disciplinario Cambia de Etapa - Decisión de fondo (13) Auto Apertura de Investigación.                                       
4. Año 2020. Procesos disciplinarios Finalizados (1) Auto de Archivo.</t>
  </si>
  <si>
    <t>10.11 OAPF
• Consistencia: avance cuantitativo consistente con el cualitativo y fórmula.
• Completitud: avance cualitativo detalla procesos por vigencia y tipo (finalizados o con decisiones de fondo). Cumple.
• Soportes: medio de verificación permite validar los autos de archivos y cambio de etapa, para un total de 16 en oct. 
• Calidad: cumple recomendaciones a reportes cualitativos.</t>
  </si>
  <si>
    <t>De 154 procesos por tramitar durante el año 2020, se proyectaron y profirieron durante la vigencia para el mes de Noviembre las siguientes decisiones de fondo: 
1. Año 2015. Procesos disciplinarios cambio de etapa(1) Auto Pliego de Cargos.
2. Año 2019. Procesos disciplinarios cambio de etapa(1) Auto Pliego de Cargos.                                                                                                                                       
3. Año 2020. Proceso disciplinario Cambia de Etapa - Decisión de fondo (10) Auto Apertura de Investigación.                                                                                                                 
4. Año 2016. Procesos disciplinarios Finalizados (1)Fallo Condenatorio.</t>
  </si>
  <si>
    <r>
      <rPr>
        <b/>
        <sz val="11"/>
        <rFont val="Calibri"/>
        <family val="2"/>
        <scheme val="minor"/>
      </rPr>
      <t>09.12 OAPF</t>
    </r>
    <r>
      <rPr>
        <sz val="11"/>
        <rFont val="Calibri"/>
        <family val="2"/>
        <scheme val="minor"/>
      </rPr>
      <t xml:space="preserve">
• Consistencia: avance cuantitativo consistente con el cualitativo y fórmula. Cumple.
• Completitud: avance cualitativo detalla procesos por vigencia y tipo (finalizados o con decisiones de fondo). Cumple.
• Soportes: medio de verificación permite validar los autos de archivos y cambio de etapa, para un total de 13 en nov. Cumple.
• Calidad: cumple recomendaciones a reportes cualitativos.</t>
    </r>
  </si>
  <si>
    <t>De 154 procesos por tramitar durante el año 2020, se proyectaron y profirieron durante diciembre las siguientes decisiones de fondo: 
1. Año 2016. Procesos disciplinarios cambio de etapa(1) Apertura de Investigación.
2. Año 2019. Procesos disciplinarios. Archivo (4) Cambio de etapa (1)     3. Año 2015.  Proceso disciplinario Cambia de Etapa (1) - Descargos  4. Año 2020. Proceso disciplinario Cambia de Etapa - Decisión de fondo (4) Auto Apertura de Investigación.  Autos de Archivo (1)           5. Año 2016. Procesos disciplinarios Finalizados (1)Fallo Condenatorio.      Año 2017. Procesos disciplinarios cambio de etapa(2) Cierre de Investigación.  Descargos.</t>
  </si>
  <si>
    <t>12.01.2021 OAPF
• Consistencia: durante todo el 2020 el avance cuantitativo fue consistente con el cualitativo y con la aplicación de la fórmula. Durante el 2020 se alcanzó el 97% de procesos finalizados o con decisiones de fondo. Cumplió.
• Completitud: durante 2020 los avances cualitativos detallaron los procesos por vigencia y tipo (finalizados o con decisiones de fondo). Cumplió.
• Soportes: durante 2020 el medio de verificación permitió validar los avances cuantitativos y cualitativos. Cumplió.
• Calidad: durante 2020 cumplió recomendaciones a reportes cualitativos.</t>
  </si>
  <si>
    <t>Número de actividades realizadas para la prevención de conductas que conlleven a faltas disciplinarias</t>
  </si>
  <si>
    <t>Sumatoria de actividades de prevención de realizadas</t>
  </si>
  <si>
    <t xml:space="preserve">Durante el mes de enero no se realizaron avances con relación a esta actividad , se tiene prevista la realización de un concurso de trivias interactivo  el cual tambien constituye uno de los hitos fijados, no obstante  las  condiciones seran  definidas por  el equipo de disciplinarios durante el primer trimestre.  </t>
  </si>
  <si>
    <t>El avance cualitativo cumple con recomendaciones, describe las acciones requeridas para avanzar en la meta durante el primer trimestre. Tal como se formuló, no se tiene meta programada para este mes. No requiere medio de verificación.</t>
  </si>
  <si>
    <t>Reunión Grupo de Asuntos disciplinarios, en  la cual se identificaron temas sensibles a prevenir durante el año 2020, conductas disciplinarias que pudieran ser desplegadas por funcionarios o colaboradores  del Ministerio de Educación Nacional, además  de  fijar  las condiciones de la primera actividad preventiva disciplinaria establecida en el Plan de Acción Institucional para el año 2020 con el fin de buscar la aprobación por parte  de la Secretaria General y la Oficina Asesora de Comunicaciones, y definir las estrategias para comunicarlo a los colaboradores, por los diferentes canales posibles.</t>
  </si>
  <si>
    <t>El avance cualitativo cumple con recomendaciones, describe las acciones realizadas por el grupo responsable y necesarias para lograr avances cuantitativos. No requiere medio de verificación.</t>
  </si>
  <si>
    <t>Actividad denominada ¡CONOCE LOS DERECHOS DE UN FUNCIONARIO CON INVESTIGACIÓN DISCIPLINARIA! - esta actividad,  va dirigida a que los servidores del Ministerio conozcan e identifiquen los derechos que tienen dentro de una investigación disciplinaria, para su difusión remitió correo electrónico el 6 de marzo solicitando la  publicación en el mismo  mes de conformidad con lo acordado con  la Oficina Asesora de Comunicaciones, no obstante esta publicación no se realizó debido a la emergencia sanitaria que persiste.</t>
  </si>
  <si>
    <t>El avance cualitativo resalta la acción de interacción con la Oficina Asesora de Comunicaciones necesaria para realizar la primera actividad y que se soporta con correo cargado como medio de verificación, no obstante como se señala al final, esta no se realizó por la coyuntura en virtud de la emergencia sanitaria, de manera que, la meta programada no se logró en este periodo.</t>
  </si>
  <si>
    <t>Desde el mes de marzo se preparó la actividad denominada ¡CONOCE LOS DERECHOS DE UN FUNCIONARIO CON INVESTIGACIÓN DISCIPLINARIA!. Teniendo en cuenta la emergencia sanitaria decretada, las actividades de prevención planeadas se han aplazado debido a que las comunicaciones institucionales han dado prioridad a otros temas coyunturales, por esta razón se deben replantear los hitos y acciones previstaas para el desarrollo de esta actividad.</t>
  </si>
  <si>
    <t>Como se anotó en el informe del 1° trimestre y la Dependencia lo reconoce en el avance cualitativo, se requiere revisar la reprogramación de metas (próximo avance cuantitativo a reportar en junio) y entrega de hito de marzo. Como no programó meta, no requiere medio de verificación para este mes.</t>
  </si>
  <si>
    <t>Durante el mes de mayo se realizaron dos actividades de prevención de conductas disciplinables en el marco de la campaña denominada  " Responsabilidad disciplinaria", así : 
1. Nota en Radio MEN - en la cual se explico en que consiste la responsabilidad disciplinaria, y                                                              
2. Publicación en la Intranet del MEN de la campaña " Responsabilidad disciplinaria"  ¿Conoce los Derechos que tiene un servidor público en un proceso disciplinario? .
Teniendo en cuenta la emergencia sanitaria decretada, ha sido necesario reformular las actividades de prevención planeadas y el cronograma que se tenia previsto. Estas modificaciones se formalizarán de acuerdo con las instrucciones de la OAPF.</t>
  </si>
  <si>
    <t>El avance cualitativo cumplió con recomendaciones. El avance cuantitativo se respalda en las dos actividades descritas en el avance cualitativo que responden al indicador. 
Como lo anotó la dependencia, se requiere reprogramación de metas e hitos asociados a este indicador.</t>
  </si>
  <si>
    <t xml:space="preserve">Durante el mes de junio y de acuerdo con el replanteamiento de actividades se realizó la divulgación de dos piezas informativas acerca de la suspensión de términos procesales de procesos disciplinarios como consecuencia del Covid -19 .
- Nota en Radio MEN - Tema abordado - Suspensión de términos disciplinarios 
- Publicación en la Intranet de una comunicación sobre la suspensión de términos en materia disciplinaria y continuidad de la medida. </t>
  </si>
  <si>
    <t>En junio se solicitó y aprobó reprogramación de meta y modificaciones en hitos. Como se reporta en lo cuantitativo y se confirma en lo cualitativo, en junio la actividad realizada consistió en la divulgación de dos piezas, las cuales se validan en el informe cargado como medio de verificación.
Se dió cumplimiento al hito programado este mes.</t>
  </si>
  <si>
    <t>Durante el mes de julio no se realizaron actividades de prevención toda vez que la próxima actividad esta programada para el mes de noviembre. El equipo de la Secretaría General, adelanta la planificación de estructura y contenido de la pieza informativa sobre la entrada vigor de las disposiciones del nuevo Código General Disciplinario - CGD (Ley 1952 del 2019).</t>
  </si>
  <si>
    <r>
      <rPr>
        <b/>
        <sz val="11"/>
        <color theme="1"/>
        <rFont val="Calibri"/>
        <family val="2"/>
        <scheme val="minor"/>
      </rPr>
      <t>10.08 OAPF</t>
    </r>
    <r>
      <rPr>
        <sz val="11"/>
        <color theme="1"/>
        <rFont val="Calibri"/>
        <family val="2"/>
        <scheme val="minor"/>
      </rPr>
      <t xml:space="preserve">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r>
    <r>
      <rPr>
        <b/>
        <sz val="11"/>
        <color theme="1"/>
        <rFont val="Calibri"/>
        <family val="2"/>
        <scheme val="minor"/>
      </rPr>
      <t/>
    </r>
  </si>
  <si>
    <t xml:space="preserve">Para el mes de agosto, no se presenta reporte de la realización de actividad de prevención, se tiene programada para el mes de noviembre 2020, la divulgación de la pieza informativa referente a la entrada vigor de las disposiciones del nuevo Código General Disciplinario - CGD (Ley 1952 del 2019).   </t>
  </si>
  <si>
    <t>01.09 OAPF
• Consistencia: no se programó meta para este mes.
• Completitud: avance cualitativo confirma cuando se realizará próximo reporte cuantitativo.
• Soportes: no requiere medio de verificación dado que no reportó avance cuantitativo.
• Calidad: cumple recomendaciones a reportes cualitativos.</t>
  </si>
  <si>
    <t>Durante el mes de septiembre, no se realizaron actividades de prevención toda vez que la próxima actividad esta programada para el mes de noviembre. El equipo de la Secretaría General, adelanta la planificación y estructura y contenido de la pieza informativa sobre la entrada vigor de las disposiciones del nuevo Código General Disciplinario - CGD (Ley 1952 del 2019).</t>
  </si>
  <si>
    <r>
      <rPr>
        <b/>
        <sz val="11"/>
        <color theme="1"/>
        <rFont val="Calibri"/>
        <family val="2"/>
        <scheme val="minor"/>
      </rPr>
      <t>09.10 OAPF</t>
    </r>
    <r>
      <rPr>
        <sz val="11"/>
        <color theme="1"/>
        <rFont val="Calibri"/>
        <family val="2"/>
        <scheme val="minor"/>
      </rPr>
      <t xml:space="preserve">
• Consistencia: no se programó meta para este mes.
• Completitud: avance cualitativo continúa con acciones de preparación para próximo reporte cuantitativo.
• Soportes: no requiere medio de verificación dado que no reportó avance cuantitativo.
• Calidad: cumple recomendaciones a reportes cualitativos.
</t>
    </r>
    <r>
      <rPr>
        <b/>
        <sz val="11"/>
        <color theme="1"/>
        <rFont val="Calibri"/>
        <family val="2"/>
        <scheme val="minor"/>
      </rPr>
      <t>06.10 OAPF:</t>
    </r>
    <r>
      <rPr>
        <sz val="11"/>
        <color theme="1"/>
        <rFont val="Calibri"/>
        <family val="2"/>
        <scheme val="minor"/>
      </rPr>
      <t xml:space="preserve"> No reportó dentro del plazo.</t>
    </r>
  </si>
  <si>
    <t>Durante el mes de octubre, no se realizaron actividades de prevención toda vez que la próxima actividad esta programada para el mes de noviembre. El equipo de la Secretaría General, continua avanzando en la planificación, estructura y contenido de la  pieza informativa sobre la entrada vigor de las disposiciones del  nuevo Código General Disciplinario - CGD (Ley 1952 del 2019).</t>
  </si>
  <si>
    <t>10.11 OAPF
• Consistencia: no se programó meta este mes.
• Completitud: avance cualitativo continúa con acciones de preparación para próximo reporte cuantitativo.
• Soportes: no requiere medio de verificación dado que no reportó avance cuantitativo.
• Calidad: cumple recomendaciones a reportes cualitativos.</t>
  </si>
  <si>
    <t xml:space="preserve">Durante el mes de noviembre, se realizó la publicación en medio masivo del Ministerio de Eduación Nacional (RADIOMEN)  "Colombia estrenará Código Disciplinario o Ley 1952 de 2019", cumpliendo así con el objetivo de publicación, la cual salió al aire el 3 de noviembre. Adicionalmente, y como actividad extra se participó de la capacitación a más de 500 funcionarios y contratistas, con la capacitación de respuestas a Derechos de Petición que hizo parte integral del Nuevo Sistema de Gestión Documental. </t>
  </si>
  <si>
    <r>
      <rPr>
        <b/>
        <sz val="11"/>
        <color theme="1"/>
        <rFont val="Calibri"/>
        <family val="2"/>
        <scheme val="minor"/>
      </rPr>
      <t>09.12 OAPF</t>
    </r>
    <r>
      <rPr>
        <sz val="11"/>
        <color theme="1"/>
        <rFont val="Calibri"/>
        <family val="2"/>
        <scheme val="minor"/>
      </rPr>
      <t xml:space="preserve">
• Consistencia: se sugiere revisar si la nota en radioMEN corresponde a la actividad programada para nov, en caso afirmativo, se deberá reportar avance cuantitativo.
• Completitud: avance cualitativo incluyó nota en radioMEN sobre nuevo Código Disciplinario y capacitación sobre derechos de petición. Si la capacitación también es una actividad de las que se tenían programadas se deberá reportar como avance cuantitativo o de lo contrario dejar en cualitativo como una actividad extra.
• Soportes: una vez revise los primeros dos criterios, si se reporta avance cuantitativo requiere medio de verificación. 
• Calidad: cumple recomendaciones a reportes cualitativos.
</t>
    </r>
    <r>
      <rPr>
        <b/>
        <sz val="11"/>
        <color theme="1"/>
        <rFont val="Calibri"/>
        <family val="2"/>
        <scheme val="minor"/>
      </rPr>
      <t xml:space="preserve">Nota: </t>
    </r>
    <r>
      <rPr>
        <sz val="11"/>
        <color theme="1"/>
        <rFont val="Calibri"/>
        <family val="2"/>
        <scheme val="minor"/>
      </rPr>
      <t>no cumplió hito noviembre (ver hoja hitos). Si el entregable es el mismo medio de verificación, se deberá cargar en las carpetas correspondientes a cada uno.
09.12 OAPF: la SG ajustó avances cuantitativo y cualitativo y cargó medio de verificación.
10.12 OAPF: la SG cargó entregable hito dando cumplimiento al hito. Ya cumplió los hitos 2020 (ver hoja hitos).</t>
    </r>
  </si>
  <si>
    <t xml:space="preserve">Durante el mes de diciembre, no se realizaron actividades de prevención toda vez que la última actividad  programada para finalizar y cumplir con la meta, fue debidamente realizada y publicada en el mes de noviembre, cumpliendo así con la meta anual de actividades preventivas por parte del área de asuntos disciplinarios. Así mismo se remitió la evidencia para el periodo arriba mencionado, para el cierre definitivo de las actividades. </t>
  </si>
  <si>
    <t>12.01.2021 OAPF
• Consistencia: durante todo el 2020 el avance cuantitativo fue consistente con el cualitativo. Desde nov se alcanzó la meta 2020. Cumplió.
• Completitud: durante 2020 los avances cualitativos explicaron los avances y dificultades presentadas. Cumplió.
• Soportes: durante 2020, los medios de verificación respondieron también a los hitos programados, que permitieron validar los avances cuantitativos. Se cumplieron todos los hitos. Cumplió.
• Calidad: durante 2020 cumplió recomendaciones a reportes cualitativos.</t>
  </si>
  <si>
    <t>Número de comités de la Secretaría General realizados</t>
  </si>
  <si>
    <t>Sumatoria de comités de la Secretaría General realizados</t>
  </si>
  <si>
    <t>Actas de reunión</t>
  </si>
  <si>
    <t>Durante el mes de enero no se programaron reuniones de Comité de Secretaría General, sin embargo durante todo el mes se adelantaron actividades de seguimientos a los diferentes asuntos tales como :  formulación, aprobación y gestión al plan de compras, consolidación y seguimiento a la justificación de reservas presupuestales.</t>
  </si>
  <si>
    <t>El avance cualitativo cumple con recomendaciones. Aunque no se realizaron comités, se describen acciones de seguimiento realizadas durante el mes. No requiere medio de verificación.</t>
  </si>
  <si>
    <t>El dia 7 de febrero se llevo a cabo reunión de Comité de Secretaría General , en el cual se trataron temas relacionados con atención a la auditoria anual por parte del la Contraloría, gestión de contratación y actualización del plan de compras definitivo para publicación en SECOP, estado de los procesos y planes de cada Subdirección.</t>
  </si>
  <si>
    <t>El avance cualitativo cumple con recomendaciones y es consistente con lo reportado en el avance cuantitativo y validado en el medio de verificación, donde se amplía lo registrado en el avance cualitativo.
El medio de verificación cumple con los requisitos dados en las orientaciones al seguimiento.</t>
  </si>
  <si>
    <t>Durante el mes de marzo no se programaron reuniones de Comité de Secretaría General, sin embargo se realizó seguimientos a los diferentes asuntos  a cargo de la Secretaría General tales como:  actuaización plan de compras, seguimiento al estado de reservas presupuestales, ejecución presupuestal y modificación del proyecto de inversión transversal.</t>
  </si>
  <si>
    <t>El avance cualitativo cumple con recomendaciones. Aunque no se realizaron comités, se describen de manera clara las acciones de seguimiento realizadas durante el mes. No requiere medio de verificación.</t>
  </si>
  <si>
    <t xml:space="preserve">Durante el mes de abril se llevaron a cabo dos (2) reuniones de Secretaría General, en estas se realizó seguimiento a la gestión de cada una de las Subdirecciones y Oficinas que conforman la Secretaría, monitoreo al cumplimiento de metas y toma de decisiones frente las medidas inmediatas para el manejo del trabajo en casa y disposiciones y previsiones para el retorno a la presencialidad en el momento que lo disponga el gobierno Nacional. </t>
  </si>
  <si>
    <t>El avance cualitativo cumple con recomendaciones. El avance cuantitativo superó la meta programada para este mes, en el cualitativo se describe los temas tratados en los comités realizados, los cuales se validan en los dos medios de verificación (actas) cargados este mes.</t>
  </si>
  <si>
    <t xml:space="preserve">Durante el mes de mayo no se realizaron reuniones del Comité de Secretaría General. Liderado por la Secretaria General encargada, se hizo seguimiento a los compromisos fijados en las reuniónes de abril, las últimas dos semanas de mayo se realizaron reuniones por subdirecciones para iniciar el empalme con la Secretaria General y continuar realizando seguimiento a la gestión. </t>
  </si>
  <si>
    <t>El avance cualitativo cumplió con recomendaciones. Como se resaltó en el avance cualitativo se continuó con acciones de seguimiento y empalme con la nueva Secretaria General. 
No requiere medio de verificación.</t>
  </si>
  <si>
    <t xml:space="preserve">Durante el mes de junio no se realizaron reuniones del Comité de Secretaría General.  
Se realizó seguimiento al avance de  actividades programadas para el primer semestre, se acoradaron las correspondientes modificaciones a los instrumentos de planeación para aquellas actividades que se vieron afectadas por la emergencia ocasionada por el COVID-19. Se han realizado reuniones con cada subdirección y la Secretaria General para acordar medidas y nuevas necesidades en materia de gestión para el segundo semestre. </t>
  </si>
  <si>
    <t>El avance cualitativo cumplió con recomendaciones. Como se resaltó en el avance cualitativo se continuó con acciones de seguimiento entre la Secretaría General y las subdirecciones.
No requiere medio de verificación.</t>
  </si>
  <si>
    <t xml:space="preserve">Durante el mes de julio se realizó una (1)  reunión de Secretaría General, la cual tuvo como própósito reanudar seguimiento a los temas más relevantes a cargo de la Secretaría General  y establecer lineamientos para las actividades  a realizar durante el mes de julio.  _x000D_
En esta sesión se tratataron temas relacionados con la modificación No 3 al proyecto de inversión, revisión de necesidades de la OAJ para la gestión de asuntos FOMAG, avances en la preparación para el retorno a la presencialidad, temas de bienestar y avance en la ejecución contractual  entre otros. </t>
  </si>
  <si>
    <r>
      <t xml:space="preserve">10.08 OAPF
• </t>
    </r>
    <r>
      <rPr>
        <sz val="11"/>
        <color theme="1"/>
        <rFont val="Calibri"/>
        <family val="2"/>
        <scheme val="minor"/>
      </rPr>
      <t>Consistencia: aunque no tenía meta programada reporta avance cuantitativo consistente con el cualitativo.
• Completitud: avance cualitativo evidencia comité realizado.
• Soportes: medio de verificación permite validar avances y cumple orientaciones.
• Calidad: cumple recomendaciones a reportes cualitativos.</t>
    </r>
    <r>
      <rPr>
        <b/>
        <sz val="11"/>
        <color theme="1"/>
        <rFont val="Calibri"/>
        <family val="2"/>
        <scheme val="minor"/>
      </rPr>
      <t/>
    </r>
  </si>
  <si>
    <t xml:space="preserve">Durante el mes de agosto se realizó una reunión del grupo directivo de la Secretaría General,  en la cual se hizo seguimiento a las actividades realizadas durante julio y se establecen directrices para la gestión del mes de agosto, en temas de  gestión financiera: con la entrada en vigencia y directices para la implementación de la factura electrónica. Desarrollo Organizacional: incio del cronograma de seguimiento a los logros  y avances institucionales. Gestión Administrativa: implementación sistema de comisiones y Talento Humano: incentivos funcionarios y sistema de encargos. 
</t>
  </si>
  <si>
    <t>01.09 OAPF
• Consistencia: el avance cuantitativo es consistente con lo anotado en el cualitativo. Cumplió con la meta programada para el mes.
• Completitud: avance cualitativo evidencia comité realizado y temas tratados.
• Soportes: medio de verificación permite validar avances y cumple orientaciones.
• Calidad: cumple recomendaciones a reportes cualitativos.</t>
  </si>
  <si>
    <t xml:space="preserve">Durante el mes de septiembre, no se programaron reuniones de comité directivo de la Secretaría General, sin embargo, se realizó seguimiento permanente a las actividades bajo responsabilidad de la dependencia, entre ellas seguimiento a la asignación de las comisiones dentro y fuera del país, seguimiento a la ejecución presupuestal, se avanzó en la definición de las modificaciones que se requieren al proyecto de inversión. </t>
  </si>
  <si>
    <r>
      <rPr>
        <b/>
        <sz val="11"/>
        <color theme="1"/>
        <rFont val="Calibri"/>
        <family val="2"/>
        <scheme val="minor"/>
      </rPr>
      <t>09.10 OAPF</t>
    </r>
    <r>
      <rPr>
        <sz val="11"/>
        <color theme="1"/>
        <rFont val="Calibri"/>
        <family val="2"/>
        <scheme val="minor"/>
      </rPr>
      <t xml:space="preserve">
• Consistencia: el avance cuantitativo es consistente con lo anotado en el cualitativo. 
• Completitud: avance cualitativo incluye acciones de seguimiento.
• Soportes: no requiere medio de verificación dada que no programó ni reportó meta.
• Calidad: cumple recomendaciones a reportes cualitativos.
</t>
    </r>
    <r>
      <rPr>
        <b/>
        <sz val="11"/>
        <color theme="1"/>
        <rFont val="Calibri"/>
        <family val="2"/>
        <scheme val="minor"/>
      </rPr>
      <t xml:space="preserve">06.10 OAPF: </t>
    </r>
    <r>
      <rPr>
        <sz val="11"/>
        <color theme="1"/>
        <rFont val="Calibri"/>
        <family val="2"/>
        <scheme val="minor"/>
      </rPr>
      <t>No reportó dentro del plazo.</t>
    </r>
  </si>
  <si>
    <t xml:space="preserve">Durante el mes de octubre, se realizó la reunion de comité directivo de la Secretaría General, en esta ocasión se adelantó el seguimiento detallado  de las actividades bajo responsabilidad de cada una de las dependencias de la Secretaría General, entre ellas, seguimiento a la ejecución presupuestal, a la contratación, las actividades de talento humano y todo lo relacionado con el desarrollo organizacional, asi mismo se avanzó en la definición de las modificaciones que se requieren al proyecto de inversión. </t>
  </si>
  <si>
    <t>10.11 OAPF
• Consistencia: el avance cuantitativo es consistente con lo anotado en el cualitativo. Cumplió meta 2020.
• Completitud: avance cualitativo incluye Comité y los temas tratados.
• Soportes: medio de verificación permite validar avances y cumple orientaciones.
• Calidad: cumple recomendaciones a reportes cualitativos.</t>
  </si>
  <si>
    <t>Durante el mes de noviembre, no se realizó comite directivo, pero se efectuó cada semana una reunión con la participación de todas las dependencias de la Secretaría General para verificar el cumplimiento de las tareas y compromisos de gestión, asi mismo los días viernes se desarrollaron los comités de seguimiento a la ejecución presupuestal y la revisión del avance en los procesos presupuestales de la Secretaría General.</t>
  </si>
  <si>
    <r>
      <rPr>
        <b/>
        <sz val="11"/>
        <color theme="1"/>
        <rFont val="Calibri"/>
        <family val="2"/>
        <scheme val="minor"/>
      </rPr>
      <t>09.12 OAPF</t>
    </r>
    <r>
      <rPr>
        <sz val="11"/>
        <color theme="1"/>
        <rFont val="Calibri"/>
        <family val="2"/>
        <scheme val="minor"/>
      </rPr>
      <t xml:space="preserve">
• Consistencia: el avance cuantitativo es consistente con lo anotado en el cualitativo. 
• Completitud: avance cualitativo incluye acciones de seguimiento semanal.
• Soportes: no requiere medio de verificación dada que no programó ni reportó avance.
• Calidad: cumple recomendaciones a reportes cualitativos.</t>
    </r>
  </si>
  <si>
    <t>Durante el mes de diciembre, se realizaron varios comités de seguimiento al avance de las metas de gestión y a la ejecución  presupuestal y contractual de la Secretaría General, haciendo énfasis en las tareas pendientes para dar cumplimiento a las metas y propósitos fijados para el 2020. Asi mismo, se realizaron comités de programación del plan de adquisiciones 2021, analizando cada uno de los objetos contractuales y fijando metas de cumplimiento para el primer trimestre del año.</t>
  </si>
  <si>
    <t>12.01.2021 OAPF
• Consistencia: durante el 2020 el avance cuantitativo fue consistente con el cualitativo. Desde octubre se alcanzó meta 2020. Cumplió.
• Completitud: durante 2020 los avances cualitativos incluyeron a parte de los comités, las reuniones  y temas de seguimiento realizadas por la Secretaría General. Cumplió.
• Soportes: durante 2020, los medios de verificación permitieron validar los avances cuantitativos. Cumplió.
• Calidad: durante 2020 cumplió recomendaciones a reportes cualitativos.</t>
  </si>
  <si>
    <t>Subdirección de Contratación</t>
  </si>
  <si>
    <t xml:space="preserve">Número de capacitaciones en gestión contractual realizadas </t>
  </si>
  <si>
    <t xml:space="preserve">Sumatoria de capacitaciones en gestión contractual realizadas </t>
  </si>
  <si>
    <t>Listas de asistencia</t>
  </si>
  <si>
    <t>Durante el mes de enero y dada la aprobación del manual de supervisión mediante resolución de diciembre de 2019, se adelantaron dos capacitaciones a supervisores sobre el manual de supervisión los días 21 y 23, de manera presencial.  Se abordaron temas como la liquidación de contratos y las obligaciones principales de los supervisores con el manual</t>
  </si>
  <si>
    <t>Aunque no tenía meta programada para enero se avanzó en dos capacitaciones. Atiende las recomendaciones para reportes cualitativos, no obstante se sugiere que en el avance cualitativo se ajuste "se adelantaron dos…" y así sea consistente con el avance cuantitativo y los medios de verificación (MV). Los medios de verificación cumplen con las recomendaciones, la dependencia creó carpetas por meses dado que carga varios MV para el mismo mes, para enero cargó las listas de asistencia a las dos jornadas de capacitación que aparecen como el MV formulado en PAI, adicional cargó la presentación del tema de las capacitaciones. La Dependencia realizó el ajuste sugerido al avance cualitativo.</t>
  </si>
  <si>
    <t>Durante el mes de febrero y dada la aprobación del manual de supervisión mediante resolución de diciembre de 2019, se adelantaron dos capacitaciones a supervisores sobre el manual de supervisión los días 6 y 19, de manera presencial.  Se abordaron temas como la liquidación de contratos y las obligaciones principales de los supervisores con el manual.</t>
  </si>
  <si>
    <t>Aunque no tenía meta programada para febrero se avanzó en dos capacitaciones. Se tienen las mismas observaciones realizadas para el reporte de enero. La Dependencia realizó el ajuste sugerido al avance cualitativo.</t>
  </si>
  <si>
    <t>Durante el mes de marzo y de acuerdo con la programación se realizó una capacitación a supervisores sobre el manual de supervisión el día 26, con la participación de 6 personas, por la plataforma TEAMS, dado que por la restricción de circulación en el territorio nacional, no fue posible hacer convocatoria presencial.  No obstante, los meses de enero y febrero se realizaron capacitaciones presenciales.</t>
  </si>
  <si>
    <t>Se cumple con la meta programada para este mes. Atiende recomendaciones para reportes cualitativos, el avance cuantitativo es consistente con el avance cuantitativo y los medios de verificación (MV), además anota la dificultad para realizar la capacitación presencias en virtud a la emergencia sanitaria que afronta el país. Los medios de verificación cumplen con las recomendaciones, para marzo cargó invitación a reunión virtual y la presentación del tema de las capacitaciones. Se sugiere para futuros reportes, si se siguen realizando capacitaciones virtuales, en el documento cargado como MV incluir en el encabezado el título de la capacitación, la dependencia responsable y una pequeña nota, similar a la incluida en avance cualitativo del por qué se realiza virtualmente; finalmente los asistentes serán los invitados que aparezcan con aceptación a la invitación.</t>
  </si>
  <si>
    <t>Durante el mes de abril no se realizaron capacitaciones dado que en los meses de enero, febrero y marzo se han adelantado 5 capacitaciones y se encuentra cumplida la meta en el 50%.  A partir del mes de mayo se reanudarán las capacitaciones vía teams, con las nuevas funcionalidades de Secop II para los supervisores.</t>
  </si>
  <si>
    <t xml:space="preserve">Atiende recomendaciones para reportes cualitativos. Aunque no se cumplió la meta programada, como la misma Dependencia lo señala, en los meses de enero y febrero se había avanzado por encima de lo programado. También se anota que se reanudarán las capacitaciones en temas de importancia como las nuevas funcionalidades de SECOP II para supervisores y se seguirá utilizando la virtualidad. </t>
  </si>
  <si>
    <t xml:space="preserve">Durante el mes de mayo y de acuerdo con la programación se realizó una capacitación a supervisores sobre el procedimiento de liquidación de contratos el día 7, con la participación de 22 personas, y el dìa 19 sobre las nuevas funcionalidades de SECOPII con 36 personas,para los supervisores, por la plataforma TEAMS, dado que por la restricción de circulación en el territorio nacional, no fue posible hacer convocatoria presencial.  </t>
  </si>
  <si>
    <t>Atendió recomendaciones para reportes cualitativos. Cumplió con la meta programada para el mes. En avance cualitativo se describen los temas de las capacitaciones y que se realizaron virtualmente dada la Emergencia Sanitaria. En los medios de verificación se carga lista de asistencia para una de las capacitaciones e informe de capacitación con lista, aunque se cumple con el medio de verificación (MV) establecido, se sugiere para próximos reportes estandarizar los documentos utilizados como MV, revisar la propuesta de encabezados compartida por la OAPF.</t>
  </si>
  <si>
    <t>Durante el mes de junio no se realizaron capacitaciones, dado que la actividad con los supervisores se concentró en adelantar mesas de trabajo para la liquidación de contratos, de acuerdo con el nuevo procedimiento.  A partir del mes de julio, se programarán nuevas sesiones con los supervisores en temas relacionados con sus roles y responsabilidades, así como la liquidación de contratos.</t>
  </si>
  <si>
    <t>Se realizaron ajustes menores de forma a la redacción. Aunque no se reportó avance cuantitativo por las razones expuestas en lo cualitativo, este indicador con corte al primer semestre, el avance iguala a la meta por el acumulado que traía de meses anteriores. Se describen las acciones realizadas y se confirma que se retomarán las capacitaciones en julio.
No requiere medio de verificación.</t>
  </si>
  <si>
    <t xml:space="preserve">Durante el mes de juio y de acuerdo con la programación se realizararon dos capacitaciones a supervisores sobre el procedimiento sancionatorio de contratos el cual fue modificado así como los formtos en el segundo trimestre, el día 17 de julio, con la participación de 102 personas, y sobre modificación de contratos el dia 29 de julio con la participación 78 personas, las cuales se adelantaron por la plataforma TEAMS.  </t>
  </si>
  <si>
    <r>
      <t xml:space="preserve">10.08 OAPF
• </t>
    </r>
    <r>
      <rPr>
        <sz val="11"/>
        <color theme="1"/>
        <rFont val="Calibri"/>
        <family val="2"/>
        <scheme val="minor"/>
      </rPr>
      <t>Consistencia: avance cuantitativo consistente con el cualitativo. Superó la meta programada.
• Completitud: avance cualitativo evidencia los resultados y el uso de plataformas para continuar avanzando en el indicador.
• Soportes: medios de verificación contienen listas de participantes. La dependencia acogió sugerencia de encabezados. 
• Calidad: cumple recomendaciones a reportes cualitativos.</t>
    </r>
    <r>
      <rPr>
        <b/>
        <sz val="11"/>
        <color theme="1"/>
        <rFont val="Calibri"/>
        <family val="2"/>
        <scheme val="minor"/>
      </rPr>
      <t/>
    </r>
  </si>
  <si>
    <t xml:space="preserve">Durante el mes de agosto y de acuerdo con la programación se realizararon dos capacitaciones a supervisores sobre el régimen de responsabilidad de los supervisores el día 5 de agosto, con la participación de 100 personas, y sobre las tipologías contractuales el dia 19 de agosto con la participación 40 personas, las cuales se adelantaron por la plataforma TEAMS.  </t>
  </si>
  <si>
    <r>
      <t xml:space="preserve">07.09 OAPF
• </t>
    </r>
    <r>
      <rPr>
        <sz val="11"/>
        <color theme="1"/>
        <rFont val="Calibri"/>
        <family val="2"/>
        <scheme val="minor"/>
      </rPr>
      <t>Consistencia: avance cuantitativo consistente con el cualitativo. Superó la meta programada.
• Completitud: avance cualitativo evidencia los resultados, los temas de las capacitaciones y el uso de plataformas virtuales para continuar avanzando en el indicador.
• Soportes: los medios de verificación contiene link de las capacitaciones, uno incluye lista de participantes y el otro captura de pantalla con listado de participantes.
• Calidad: cumple recomendaciones a reportes cualitativos.</t>
    </r>
    <r>
      <rPr>
        <b/>
        <sz val="11"/>
        <color theme="1"/>
        <rFont val="Calibri"/>
        <family val="2"/>
        <scheme val="minor"/>
      </rPr>
      <t/>
    </r>
  </si>
  <si>
    <t xml:space="preserve">Durante el mes de septiembre y de acuerdo con la programación se realizararon dos capacitaciones a supervisores sobre garantías contractuales el día 2 de septiembre, con la participación de 44 personas, y sobre potestades excepcionales el dia 23 de septiembre con la participación 34 personas, las cuales se adelantaron por la plataforma TEAMS.  </t>
  </si>
  <si>
    <r>
      <t xml:space="preserve">08.10 OAPF
• </t>
    </r>
    <r>
      <rPr>
        <sz val="11"/>
        <color theme="1"/>
        <rFont val="Calibri"/>
        <family val="2"/>
        <scheme val="minor"/>
      </rPr>
      <t>Consistencia: avance cuantitativo consistente con el cualitativo. Superó la meta programada, no obstante se sugiere revisar fecha de la 2° capacitación (agosto).
• Completitud: avance cualitativo evidencia los resultados, los temas de las capacitaciones y el uso de plataformas virtuales para continuar avanzando en el indicador.
• Soportes: los medios de verificación cumplen, contienen link de las capacitaciones, lista de participantes y captura de pantalla de las reuniones.
• Calidad: cumple recomendaciones a reportes cualitativos.</t>
    </r>
    <r>
      <rPr>
        <b/>
        <sz val="11"/>
        <color theme="1"/>
        <rFont val="Calibri"/>
        <family val="2"/>
        <scheme val="minor"/>
      </rPr>
      <t xml:space="preserve">
09.10 SUBDIR. CONTRATACIÓN: </t>
    </r>
    <r>
      <rPr>
        <sz val="11"/>
        <color theme="1"/>
        <rFont val="Calibri"/>
        <family val="2"/>
        <scheme val="minor"/>
      </rPr>
      <t>se ajusta fecha, cumple consistencia.</t>
    </r>
  </si>
  <si>
    <t>Durante el mes de octubre no se realizaron capacitaciones, dado que el cronograma se cumplió en el mes de septiembre y a partir del mes de octubre empezó la programación de formulación de PAA y estudios previos 2021.  En esa medida este indicador se cierra con el avance reportado a septiembre, esto es con 13 capacitaciones en la vigencia 2020 con supervisores y apoyos a la supervisión.</t>
  </si>
  <si>
    <t xml:space="preserve">10.11 OAPF
• Consistencia: no reporta avance cuantitativo porque no programó meta. Desde mes pasado ya superó meta 2020. 
• Completitud: avance cualitativo señala que ya se terminó medición de indicador.
• Soportes: no requiere medio de verificación dado que no reportó avance cuantitativo. 
• Calidad: cumple recomendaciones a reportes cualitativos.
</t>
  </si>
  <si>
    <t>Durante el mes de noviembre no se realizaron capacitaciones, dado que el cronograma se cumplió en el mes de septiembre y a partir del mes de octubre empezó la programación de formulación de PAA y estudios previos 2021.  En esa medida este indicador se cierra con el avance reportado a septiembre, esto es con 13 capacitaciones en la vigencia 2020 con supervisores y apoyos a la supervisión.</t>
  </si>
  <si>
    <r>
      <t xml:space="preserve">09.12 OAPF
• </t>
    </r>
    <r>
      <rPr>
        <sz val="11"/>
        <color theme="1"/>
        <rFont val="Calibri"/>
        <family val="2"/>
        <scheme val="minor"/>
      </rPr>
      <t>Consistencia: no reporta avance cuantitativo porque no programó meta. Desde sept. superó meta 2020. 
• Completitud: avance cualitativo señaló que terminó medición del indicador en sept y se resaltó programación PAA 2021.
• Soportes: no requiere medio de verificación dado que no reportó avance cuantitativo. 
• Calidad: cumple recomendaciones a reportes cualitativos.</t>
    </r>
    <r>
      <rPr>
        <b/>
        <sz val="11"/>
        <color theme="1"/>
        <rFont val="Calibri"/>
        <family val="2"/>
        <scheme val="minor"/>
      </rPr>
      <t xml:space="preserve">
</t>
    </r>
  </si>
  <si>
    <t>Durante el mes de diciembre no se realizaron capacitaciones, dado que el cronograma se cumplió en el mes de septiembre y a partir del mes de octubre empezó la programación de formulación de PAA y estudios previos 2021.  En esa medida este indicador se cierra con el avance reportado a septiembre, esto es con 13 capacitaciones en la vigencia 2020 con supervisores y apoyos a la supervisión.</t>
  </si>
  <si>
    <t xml:space="preserve">13.01.2021 OAPF
• Consistencia: durante el 2020 el avance cuantitativo fue consistente con el cualitativo. Desde sept. alcanzó la meta 2020 terminando en 130%. Fue un indicador afectado por la emergencia sanitaria. Cumplió criterio. 
• Completitud: durante 2020 los avances cualitativos detallaron los temas de las capacitaciones. En este mes se resume que se realizaron 13 capacitaciones. Cumplió criterio. 
• Soportes: durante 2020 los medios de verificación antes y después de la Emergencia fueron claros y fáciles de validar. Cumplió criterio. 
•Calidad: durante 2020 cumplió recomendaciones a reportes cualitativos. Cumplió criterio. </t>
  </si>
  <si>
    <t>Porcentaje de avance en la actualización de documentos del proceso de Gestión Contractual en el SIG de acuerdo con las nuevas versiones de Manuales de Contratación y Supervisión</t>
  </si>
  <si>
    <t xml:space="preserve">Documentos actualizados / Documentos por actualizar </t>
  </si>
  <si>
    <t>Informe de documentos actualizados en el SIG</t>
  </si>
  <si>
    <t>Durante el mes de enero no se actualizaron documentos del SIG, dado que se concentró la gestión en la contratación de personas naturales y jurídicas para el inicio de la vigencia.  No obstante, se identificaron necesidades y se acordó el cronograma de reuniones para trabajar e iniciar el proceso de actualización a partir del mes de febrero</t>
  </si>
  <si>
    <t>Atiende recomendaciones para reportes cualitativos. No se tenía programada meta para este mes, no obstante la dependencia resalta la gestión realizada durante el mes necesaria para avanzar en la meta. No requiere medio de verificación.</t>
  </si>
  <si>
    <t>Durante el mes de febrero se eliminaron 19 de 95 documentos del sistema integrado de gestión asociados al proceso contratación, que una vez revisados, se identificó que no tenían aplicación en la entidad o que carecían de sustento jurídico, los cuales corresponden al 20% de avance en la actualización de la documentación del proceso en el SIG.</t>
  </si>
  <si>
    <t>Atiende recomendaciones para reportes cualitativos. No obstante, este es un indicador de periodicidad trimestral que no debió reportar avance cuantitativo este mes como se tenía en la meta programada. Se sugiere trasladar este avance al mes de marzo. La Dependencia atendió la sugerencia y aunque describió las acciones realizadas en el mes, trasladó el avance cuantitativo al siguiente mes, donde se programó meta y coincide con la periodicidad.</t>
  </si>
  <si>
    <t>Durante el mes de marzo se eliminó 1 documento y se actualizaron 10  del sistema integrado de gestión asociados al proceso contratación, que una vez revisados, se identificó que no tenían aplicación o que requerían actualización conforme a los nuevos lineamientos de los manuales expedidos, que corresponde a 11%, llegando a un 31% de la meta anual</t>
  </si>
  <si>
    <t>Atiende recomendaciones para reportes cualitativos. Para este mes, el avance cuantitativo deberá sumar lo registrado en febrero y tener en cuenta que su unidad de medida es porcentaje, así se tendría 19 documentos de febrero y 11 de marzo sobre los 95. Es válido incluir estos documentos eliminados dentro del avance de meta, pues según lo descrito en el medio de verificación (MV), la dependencia realizó un análisis por cada documento de acuerdo a su aplicación con las nuevas versiones de manuales de contratación y supervisión. Se sugiere en el MV: i) organizar en orden cronológico ii) agregar columna con orden de numeración de documentos actualizados durante el trimestre.
Se acumularon los avances de febrero y marzo, se superó la meta programada para el trimestre y el avance cualitativo es consistente con el cuantitativo. Faltó revisar y ajustar observación al MV. La Dependencia realizó el ajuste en el MV, de manera que ya es fácil de validar los acciones realizadas por mes y el total, que valida los avances cualtitativos.</t>
  </si>
  <si>
    <t>Durante el mes de abril no se realizaron actualizaciones en el SIG, si bien se adelantaron las reuniones semanales de equipo de la Subdirección y se trabajaron los documentos relativos a estudios previos, acta de inicio, aprobación de garantías e instructivo de contratación con ESALES.  A partir del mes de mayo se formalizarán las actualizaciones en el SIG.</t>
  </si>
  <si>
    <t>Atiende recomendaciones para reportes cualitativos. Dada su periodicidad, no se tenía meta programada para este mes. Se resaltan acciones necesarias para avanzar en la meta y reportarlo cuantitativamente en el siguiente corte trimestral. Por su periodicidad no requiere medio de verificación para este periodo.</t>
  </si>
  <si>
    <t>Durante el mes de mayo se actualizaron 10  documentos del sistema integrado de gestión asociados al proceso contratación, que una vez revisados, se identificó que no que requerían actualización conforme a los nuevos lineamientos de los manuales expedidos, que corresponde a 10.5%, llegando a un 41.5% de la meta anual</t>
  </si>
  <si>
    <t>Atendió recomendaciones para reportes cualitativos. En lo cualitativo se describieron las acciones relacionadas con la actualización y se anotan avance en lo cuantitativo que se deberán reportar el próximo mes dada su periodicidad. No requiere medio de verificación para este mes.</t>
  </si>
  <si>
    <t>Durante el mes de junio se eliminaron 12 documentos (5 procedimientos y 7 formatos) y se actualizaron 16 documentos (7 formatos y 9 procedimientos) del Sistema Integrado de Gestión asociados al proceso contratación, que una vez revisados, se identificó que no tenían aplicación o que requerían actualización conforme a los nuevos lineamientos de los manuales expedidos. Asi mismo, se creó un protocolo sobre la contratación con ESALES, para un total de 29.  Estos corresponde 30%, llegando a un 79.82% de la meta anual</t>
  </si>
  <si>
    <t>Atendió recomendaciones para reportes cualitativos. El avance cuantitativo superó la meta programada. En lo cualitativo se puede validar el avance cuantitativo y se resumen los documentos actualizados y eliminados. En el medio de verificación se puede validar fácilmente el total de documentos.</t>
  </si>
  <si>
    <t xml:space="preserve">Durante el mes de julio se actualizaron 2 documentos (1 formato y 1 procedimiento) del Sistema Integrado de Gestión asociados al proceso contratación, que una vez revisados, se identificó que no tenían aplicación o que requerían actualización conforme a los nuevos lineamientos de los manuales expedidos. Estos corresponde 2.1%, llegando a un 82% de la meta anual_x000D_.
</t>
  </si>
  <si>
    <r>
      <t xml:space="preserve">10.08 OAPF
• </t>
    </r>
    <r>
      <rPr>
        <sz val="11"/>
        <color theme="1"/>
        <rFont val="Calibri"/>
        <family val="2"/>
        <scheme val="minor"/>
      </rPr>
      <t xml:space="preserve">Consistencia: dada su periodicidad (trimestral) no debe reportar avance cuantitativo, se sugiere revisar y conservar este avance hasta el próximo reporte cuantitativo.
• Completitud: avance cualitativo evidencia los resultados, que se deberán acumular hasta próximo reporte cuantitativo.
• Soportes: no requiere medio de verificación para este mes dada su periodicidad.
• Calidad: cumple recomendaciones a reportes cualitativos.
</t>
    </r>
    <r>
      <rPr>
        <b/>
        <sz val="11"/>
        <color theme="1"/>
        <rFont val="Calibri"/>
        <family val="2"/>
        <scheme val="minor"/>
      </rPr>
      <t xml:space="preserve">10.08 Subdir Contratación
• </t>
    </r>
    <r>
      <rPr>
        <sz val="11"/>
        <color theme="1"/>
        <rFont val="Calibri"/>
        <family val="2"/>
        <scheme val="minor"/>
      </rPr>
      <t>Consistencia: la dependencia atendió observación y realizó ajuste en avance cuantitativo.</t>
    </r>
  </si>
  <si>
    <t xml:space="preserve">Durante el mes de agosto se actualizaron 5 documentos (la caracterizacion del proceso y 4 formatos) y se creó 1 formato del Sistema Integrado de Gestión asociados al proceso contratación, que una vez revisados, se identificó que no tenían aplicación o que requerían actualización conforme a los nuevos lineamientos de los manuales expedidos. Estos corresponde 6.31%, llegando a un 88% de la meta anual.
</t>
  </si>
  <si>
    <r>
      <t xml:space="preserve">07.09 OAPF
• </t>
    </r>
    <r>
      <rPr>
        <sz val="11"/>
        <color theme="1"/>
        <rFont val="Calibri"/>
        <family val="2"/>
        <scheme val="minor"/>
      </rPr>
      <t xml:space="preserve">Consistencia: dada su periodicidad (trimestral) no reporta avance cuantitativo.
• Completitud: avance cualitativo evidencia los resultados, que se deberán acumular hasta próximo reporte cuantitativo.
• Soportes: no requiere medio de verificación para este mes dada su periodicidad. 
• Calidad: cumple recomendaciones a reportes cualitativos.
</t>
    </r>
    <r>
      <rPr>
        <b/>
        <sz val="11"/>
        <color theme="1"/>
        <rFont val="Calibri"/>
        <family val="2"/>
        <scheme val="minor"/>
      </rPr>
      <t/>
    </r>
  </si>
  <si>
    <t xml:space="preserve">Durante el mes de septiembre se actualizaron 4 documentos correspondientes a formatos (11, 26, 47 y 85) del Sistema Integrado de Gestión asociados al proceso contratación, que una vez revisados, se identificó que requerían actualización conforme a los nuevos lineamientos de los manuales expedidos. Esto corresponde a 4.21%, más el 6.31% de agosto y el 2.1 de julio, para el trimestre de 12.62% el llegando a un 88.92% de la meta anual.
</t>
  </si>
  <si>
    <r>
      <t xml:space="preserve">08.10 OAPF
• </t>
    </r>
    <r>
      <rPr>
        <sz val="11"/>
        <color theme="1"/>
        <rFont val="Calibri"/>
        <family val="2"/>
        <scheme val="minor"/>
      </rPr>
      <t xml:space="preserve">Consistencia: avance cuantitativo consistente con los avances del 3° trimestre.
• Completitud: avance cualitativo recopila los avances de los meses anteriores y detalla el tipo de documentos actualizados.
• Soportes: medio de verificación cumple, es completo y permite validar avances.
• Calidad: cumple recomendaciones a reportes cualitativos.
</t>
    </r>
  </si>
  <si>
    <t>Durante el mes de octubre se actualizaron 8 documentos correspondientes a formatos (47,27,59,58,18) y procedimientos (01,07,11). Así mismo se eliminó un procedimiento (04) del Sistema Integrado de Gestión asociados al proceso contratación, que una vez revisados, se identificó que requerían actualización conforme a los nuevos lineamientos de los manuales expedidos. Esto corresponde a 8.55%,  llegando a un 97.47% de la meta anual</t>
  </si>
  <si>
    <t xml:space="preserve">10.11 OAPF
• Consistencia: dada su periodicidad (trimestral) no reporta avance cuantitativo.
• Completitud: avance cualitativo evidencia los resultados, que se deberán acumular hasta próximo reporte cuantitativo.
• Soportes: no requiere medio de verificación para este mes dada su periodicidad. 
• Calidad: cumple recomendaciones a reportes cualitativos.
</t>
  </si>
  <si>
    <t>Durante el mes de noviembre se actualizaron 2 documentos correspondientes a 1 formato (informe parcial de supervisión e interventoría) y 1 procedimiento (supervisión e interventoría) del Sistema Integrado de Gestión asociados al proceso contratación, que una vez revisados, se identificó que requerían actualización conforme a los nuevos lineamientos de los manuales expedidos. Esto corresponde a 2.10%, llegando a un 99.57% de la meta anual</t>
  </si>
  <si>
    <r>
      <t xml:space="preserve">09.12 OAPF
• </t>
    </r>
    <r>
      <rPr>
        <sz val="11"/>
        <color theme="1"/>
        <rFont val="Calibri"/>
        <family val="2"/>
        <scheme val="minor"/>
      </rPr>
      <t xml:space="preserve">Consistencia: dada su periodicidad (trimestral) no reporta avance cuantitativo.
• Completitud: avance cualitativo evidencia los resultados, que se deberán acumular hasta el próximo mes que se reporta cuantitativamente.
• Soportes: no requiere medio de verificación para este mes dada su periodicidad. 
• Calidad: cumple recomendaciones a reportes cualitativos.
</t>
    </r>
  </si>
  <si>
    <t>Durante el mes de diciembre se actualizaron 2 documentos correspondientes a 2 formatos estudio previo de prestación de servicios profesionales y de apoyo a la gestión y lista de chequeo del Sistema Integrado de Gestión asociados al proceso contratación, que una vez revisados, se identificó que requerían actualización de cara al proceso de contratación 2021 con el fin de racionalizar trámites y documentos. Esto corresponde a 2.10%, y acumulado en el trimestre un 12.75, llegando a un 108% de la meta anual.</t>
  </si>
  <si>
    <t xml:space="preserve">15.01.2021 OAPF
• Consistencia: durante 2020 el avance cuantitativo fue consistente con el cualitativo. Superó meta ubicándose en 86,37% que representa el 108% de la meta. Cumplió criterio. 
• Completitud: durante 2020 los avances cualitativos detallaron los tipos de documentos actualizados. Cumplió criterio. 
• Soportes: durante 2020 el medio de verificación trimestral fue claro y fácil de validar. Cumplió criterio.
•Calidad: durante 2020 cumplió recomendaciones a reportes cualitativos. Cumplió criterio. </t>
  </si>
  <si>
    <t xml:space="preserve">Porcentaje de contratos liquidados </t>
  </si>
  <si>
    <t>Contratos liquidados / Contratos programados por liquidar en la vigencia
Nota: Liquidaciones con informe final radicado en la Subdirección de Contratación.</t>
  </si>
  <si>
    <t>Informe Contratos liquidados</t>
  </si>
  <si>
    <t>Durante el mes de enero se liquidaron de los 339 liquidables, 20 contratos que fueron radicados por los supervisores con informe final en la Subdirección de Contratación que son liquidables de acuerdo con la norma vigente.  Fueron revisados por los profesionales de la Subdirección y realizadas las actas de liquidación para firma del ordenador del gasto, supervisor y contratista. Esto corresponde a 5.8%</t>
  </si>
  <si>
    <t>Atiende recomendaciones para reportes cualitativos. No obstante, este es un indicador de periodicidad trimestral y unidad de medida porcentaje que no debió reportar avance cuantitativo este mes como se tenía en la meta programada. Se sugiere trasladar este avance al mes de marzo. La Dependencia atendió la sugerencia y aunque describió las acciones realizadas en el mes, trasladó el avance cuantitativo al mes de marzo, donde se programó meta y coincide con la periodicidad.</t>
  </si>
  <si>
    <t>Durante el mes de febrero se liquidaron 11 contratos que fueron radicados por los supervisores con informe final en la Subdirección de Contratación que son liquidables de acuerdo con la norma vigente.  Fueron revisados por los profesionales de la Subdirección y realizadas las actas de liquidación para firma del ordenador del gasto, supervisor y contratista. Esto corresponde a un 3.2%</t>
  </si>
  <si>
    <t>La misma observación realizada al reporte del mes de enero, trasladar el avance cuantitativo a marzo, en enero y febrero dejar solo avance cualitativo con acciones necesarias para avanzar en la meta. La Dependencia atendió la sugerencia y aunque describió las acciones realizadas en el mes, trasladó el avance cuantitativo al mes de marzo, donde se programó meta y coincide con la periodicidad.</t>
  </si>
  <si>
    <t>Durante el mes de marzo se liquidaron 11 contratos que fueron radicados por los supervisores con informe final en la Subdirección de Contratación que son liquidables de acuerdo con la norma vigente.  Fueron revisados por los profesionales de la Subdirección y realizadas las actas de liquidación para firma del ordenador del gasto, supervisor y contratista.  Esto corresponde a un 3.2% en el mes y acumulado del trimestre a 12.4%</t>
  </si>
  <si>
    <t>Se terminará validación una vez se realicen los ajustes sugeridos en las validaciones de enero y febrero. Se realizaron los ajustes sugeridos a estos meses.
El medio de verificación (MV) si fue cargado en el mes correcto al cumplir el trimestre, se puede validar los contratos liquidados desagregado por meses pero se recuerda que es un indicador porcentual, de manera que se deberá adaptar el MV a esta unidad de medida. Se sugiere agregar en el MV el resultado de la fórmula: 42 contratos liquidados sobre 339 contratos programados por liquidar. Adicional se sugiere ajustar avance cuantitativo a 12,4 que es el resultado de aplicar la fórmula y le ayuda a avanzar en la meta. Adicional, se deberá ajustar en cualitativo "acumulado semestre" por "acumulado trimestre". La Dependencia realizó todos los ajustes sugeridos en avance cuantitativo, cualitativo y M.V.</t>
  </si>
  <si>
    <t>Durante el mes de abril se revisaron informes finales radicados por los supervisores, no obstante, no se formalizaron liquidaciones, dado que se adelantaron mesas de trabajo con supervisores con el nuevo procedimiento de liquidaciones y correcciones que deben hacerse a los informes, con el fin de que los supervisores puedan incorporar el nuevo procedimiento en los informes.</t>
  </si>
  <si>
    <t>Atiende recomendaciones para reportes cualitativos. Dada su periodicidad, no se tenía meta programada para este mes. Se resaltan acciones de gestión con supervisores con nuevo procedimiento. Estas acciones realizadas son necesarias para avanzar en la meta y reportarlo cuantitativamente en el siguiente corte trimestral. Por su periodicidad no requiere medio de verificación para este periodo.</t>
  </si>
  <si>
    <t>Durante el mes de mayo se revisaron y dio aval jurídico a 18 actas de liquidación que fueron radicados por los supervisores con informe final en la Subdirección de Contratación que son liquidables de acuerdo con la norma vigente.  Fueron revisados por los profesionales de la Subdirección para firma del ordenador del gasto, supervisor y contratista.  Esto corresponde a un 5.43% en el mes y acumulado a la fecha a 17.83%</t>
  </si>
  <si>
    <t>Atendió recomendaciones para reportes cualitativos. En lo cualitativo se describieron las acciones relacionadas con la liquidación de contratos y se anotan avance en lo cuantitativo que se deberán reportar el próximo mes dada su periodicidad. No requiere medio de verificación para este mes.</t>
  </si>
  <si>
    <t>Durante el mes de junio se liquidaron 5 contratos que fueron radicados con informe final y se revisaron y dio aval jurídico a 20 actas de liquidación que fueron radicadas por los supervisores con informe final en la Subdirección de Contratación que son liquidables de acuerdo con la norma vigente.  Fueron revisados por los profesionales de la Subdirección para firma del ordenador del gasto, supervisor y contratista.  Esto corresponde a un 7.37% en el mes y acumulado a la fecha a 25.20%</t>
  </si>
  <si>
    <t>Atendió recomendaciones para reportes cualitativos. Dado que el indicador es trimestral, en el avance cuantitativo de junio se deberá acumular en porcentaje, los avances de abril (3), mayo (4) y junio (5). Se sugiere revisar y ajustar. Dado que en los meses de abril y mayo se describieron los contratos liquidados, en el avance cualitativo de junio, se sugiere hacer un resumen del acumulado del trimestre, que deberá ser validado en el medio de verificación. La dependencia ajustó avance cuantitativo del 2° trimestre acumulando los avances de mayo y junio (5,43+7,37) para un total del 2° trimestre de 12,8%.</t>
  </si>
  <si>
    <t>Durante el mes de julio se liquidaron 6 contratos que fueron radicados con informe final de acuerdo con el anterior procedimiento y se encuentran en trámite 283 actas de cierre y archivo.  De otra parte se revisaron y dio aval jurídico a 14 actas de liquidación que fueron radicadas por los supervisores con informe final en la Subdirección de Contratación, de acuerdo con el nuevo procedimiento que son liquidables de acuerdo con la norma vigente.  Fueron revisados por los profesionales de la Subdirección para firma del ordenador del gasto, supervisor y contratista.  Esto corresponde a un 1.79% en el mes para el anterior procedimiento y para el nuevo un 45%.</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</si>
  <si>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evidencia las acciones adelantadas y los cambios frente a nuevo procedimiento.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Pendiente mesa técnica con la dependencia para revisar futuros reportes del indicador frente a nuevo procedimiento.</t>
    </r>
  </si>
  <si>
    <t>Durante el mes de agosto se liquidaron 9 contratos que fueron radicados con informe final de acuerdo con el anterior procedimiento y se tramitaron 47 actas de cierre y archivo, quendando pendientes 236 actas de cierre y archivo que se encuentran en gestión.  De otra parte, se revisaron y dio aval jurídico a 26 actas de liquidación que fueron radicadas por los supervisores con informe final en la Subdirección de Contratación, de acuerdo con el nuevo procedimiento que son liquidables de acuerdo con la norma vigente. Esto corresponde a un 16% en el mes para el presente indicador de acuerdo con el anterior procedimiento de liquidaciones y para el nuevo un 90%, el cual no obstante no se tiene en cuenta para la meta del indicador, pero sí en la gestion de la Subdirección.</t>
  </si>
  <si>
    <r>
      <rPr>
        <b/>
        <sz val="11"/>
        <color theme="1"/>
        <rFont val="Calibri"/>
        <family val="2"/>
        <scheme val="minor"/>
      </rPr>
      <t>07.09 OAPF</t>
    </r>
    <r>
      <rPr>
        <sz val="11"/>
        <color theme="1"/>
        <rFont val="Calibri"/>
        <family val="2"/>
        <scheme val="minor"/>
      </rPr>
      <t xml:space="preserve">
• Consistencia: no se reporta avance cuantitativo dada su periodicidad.
• Completitud: avance cualitativo incluye los contratos liquidados con anterior y nuevo procedimiento, es claro en señalar cuáles contribuyen a la meta de este indicador, avance que se deberá registrar en el reporte del próximo mes.
• Soportes: no requiere medio de verificación dada su periodicidad.
• Calidad: cumple recomendaciones a reportes cualitativos.</t>
    </r>
    <r>
      <rPr>
        <b/>
        <sz val="11"/>
        <color theme="1"/>
        <rFont val="Calibri"/>
        <family val="2"/>
        <scheme val="minor"/>
      </rPr>
      <t/>
    </r>
  </si>
  <si>
    <t>Durante el mes de septiembre de acuerdo con el anterior procedimiento se liquidaron 12 contatos cuyos informes finales fueron radicados por los supervisores y se tramitaron 33 actas de cierre y archivo, quendando pendientes 203 actas de cierre y archivo que se encuentran en gestión, para un total de 27 contatos liquidados y 80 actas de cierrre en el trimestre.   De otra parte, se revisaron y dio aval jurídico a 24 actas de liquidación que fueron radicadas por los supervisores con informe final en la Subdirección de Contratación, de acuerdo con el nuevo procedimiento que son liquidables de acuerdo con la norma vigente. Esto corresponde a un 13.27% en el mes y acumulado del trimestre de 31.56, llegando a un 56% en la meta anual para el presente indicador de acuerdo con el anterior procedimiento de liquidaciones .</t>
  </si>
  <si>
    <r>
      <rPr>
        <b/>
        <sz val="11"/>
        <color theme="1"/>
        <rFont val="Calibri"/>
        <family val="2"/>
        <scheme val="minor"/>
      </rPr>
      <t>08.10 OAPF</t>
    </r>
    <r>
      <rPr>
        <sz val="11"/>
        <color theme="1"/>
        <rFont val="Calibri"/>
        <family val="2"/>
        <scheme val="minor"/>
      </rPr>
      <t xml:space="preserve">
• Consistencia: avance cuantitativo consistente con lo cualitativo y lo reportado en el trimestre. Avance por arriba de lo programado.
• Completitud: avance cualitativo incluye los contratos liquidados con anterior y nuevo procedimiento, es claro en señalar la meta de este indicador se mide con el anterior procedimiento.
• Soportes: medio de verificación muestra los contratos liquidados con anterior y nuevo procedimiento, no obstante se sugiere incluir los % de avance del trimestre, de manera que se pueda validar lo cuantitativo.
• Calidad: cumple recomendaciones a reportes cualitativos.
</t>
    </r>
    <r>
      <rPr>
        <b/>
        <sz val="11"/>
        <color theme="1"/>
        <rFont val="Calibri"/>
        <family val="2"/>
        <scheme val="minor"/>
      </rPr>
      <t>09.10 SUBDIR. CONTRATACIÓN:</t>
    </r>
    <r>
      <rPr>
        <sz val="11"/>
        <color theme="1"/>
        <rFont val="Calibri"/>
        <family val="2"/>
        <scheme val="minor"/>
      </rPr>
      <t xml:space="preserve"> se ajusta medio de verificación, permite validar %, cumple soportes.</t>
    </r>
  </si>
  <si>
    <t xml:space="preserve">Durante el mes de octubre de acuerdo con el anterior procedimiento se liquidaron 5 contratos cuyos informes finales fueron radicados por los supervisores y se tramitaron 118 actas de cierre y archivo, quendando pendientes 85 actas de cierre y archivo que se encuentran en gestión, lo que corresponde al 36.2% de la meta anual, llegando a un 93%.   </t>
  </si>
  <si>
    <t xml:space="preserve">Durante el mes de noviembre de acuerdo con el anterior procedimiento se liquidaron 4 contratos cuyos informes finales fueron radicados por los supervisores y se tramitaron 40 actas de cierre y archivo, quendando pendientes 45 actas de cierre y archivo que se encuentran en gestión, lo que corresponde al 12.9% de la meta anual, llegando a un 105%.   </t>
  </si>
  <si>
    <t>Durante el mes de diciembre de acuerdo con el anterior procedimiento se tramitaron 14 actas de cierre y archivo, quendando pendientes 31 actas de cierre y archivo que se encuentran en gestión, lo que corresponde al 4% de la meta anual, llegando a un 109%. Cabe aclarar que las 31 actas de cierre y archivo, fueron de contratos que inicialmente no se encontraban en el inventario al inicio de la vigencia, pero que igual se gestionan en la Subdirección.</t>
  </si>
  <si>
    <t xml:space="preserve">15.01.2021 OAPF
• Consistencia: durante 2020 el avance cuantitativo fue consistente con el cualitativo. Superó meta ubicándose en 109%. Cumplió criterio. 
• Completitud: durante 2020 los avances cualitativos especificaron los contratos liquidados bajo el anterior y nuevo procedimiento. Para este mes aclaran que los contratos pendientes no hacían parte de los programados (denominador fórmula). Trimestralmente al reportar avance cuantitativo se aplicó fórmula. Cumplió criterio. 
• Soportes: durante 2020 el medio de verificación trimestral fue claro y fácil de validar. Cumplió criterio.
•Calidad: durante 2020 cumplió recomendaciones a reportes cualitativos. Cumplió criterio. </t>
  </si>
  <si>
    <t>Número de procesos de contratación apoyados en la etapa de planeación</t>
  </si>
  <si>
    <t>Sumatoria de de procesos de contratación apoyados
Nota: Procesos de contratación con mesa de trabajo realizada y aprobado el estudio previo en NEON.</t>
  </si>
  <si>
    <t>Informe de procesos apoyados</t>
  </si>
  <si>
    <t>Durante el mes de enero se realizaron  acompañamientos a las áreas técnicas en 3 procesos de contratación directa, entre otros el contrato con RTVC y el contrato interadministrativo de logística, los cuales eran prioritarios que empezarán su ejecución en el primer mes del año, para la atención de nómina en las secretarías de educación y eventos del Ministerio.</t>
  </si>
  <si>
    <t>El indicador mide procesos y no acompañamientos, de esta manera, se sugiere revisar si el avance cuantitativo fueron los dos procesos que se describen en el avance cualitativo y realizar el ajuste en el cuantitativo. Aunque no se tenía meta programada, como es de periodicidad mensual, se puede reportar avance cuantitativo. 
Se sugiere dividir el medio de verificación (MV) por cada uno de los meses, además enumerar los procesos apoyados y agregar columna con el nombre del proceso apoyado como se nombra en el avance cualitativo ej: Plataforma Humano y así se facilita la validación.
La Dependencia precisa en el avance cualitativo que se realizaron 3 acompañamientos a procesos que coincide con avance cuantitativo. El MV mejoró su presentación, se pueden leer los procesos apoyados. No obstante, en el MV no se valida proceso "Plataforma Humano" y por el contrario en el MV se tienen los procesos "Publicación en Diario Oficial" y "Plan de Medios" que no aparecen en avance cualitativo. Adicional, dado que es un indicador de periodicidad mensual, se deberá dividir el MV en tres documentos, uno por cada uno de los meses. La Dependencia dividió el MV por meses atendiendo sugerencia.</t>
  </si>
  <si>
    <t>Durante el mes de febrero se realizaron acompañamientos a las áreas técnicas en 3 procesos de contratación directa y un proceso de selección por concurso de méritos, entre otros el contrato de apoyo a la Fundación colegio mayor San Bartolomé y el concurso de méritos para la interventoría de logística, el primero por mandato legal y segundo fundamental para el seguimiento de eventos de la entidad.</t>
  </si>
  <si>
    <t>Igual que lo observado en enero, se tiene avance cuantitativo 3 y se hacer referencia a dos procesos. Tener en cuenta lo observado en enero con relación al medio de verificación.
Se ajusta redacción de avance cualitativo, de manera que se anota 3 procesos apoyados que coincide con avance. No obstante en el avance cualitativo solo se mencionan dos procesos que si se pueden validar en el MV, no se mencionó "Aplicación piloto Pruebas Saber". Se sugiere revisar. La Dependencia dividió el MV por meses atendiendo sugerencia.</t>
  </si>
  <si>
    <t>Durante el mes de marzo se realizaron acompañamientos a las áreas técnicas en 11 procesos de contratación directa, tales como el contrato de apoyo a la Corporación CRAC por mandato legal y los demás fundamentales para el impulso a los proyecto misionales de la entidad, tales como convenios internacionales con UNICEF, la OEI, BRITISH COUNCIL y otros nacionales de carácter interadministrativo con el Archivo General de la Nación por ejemplo.</t>
  </si>
  <si>
    <t>Se programaron 6 y se alcanzaron 11 procesos apoyados. Es valido lo que se registró en el avance cualitativo, si son muchos procesos apoyados se mencionan los más relevantes y en el medio de verificación (MV) si se enlistan todos. Igual que en enero y febrero tener en cuenta lo observado para el MV. La Dependencia dividió el MV por meses atendiendo sugerencia.</t>
  </si>
  <si>
    <t>Durante el mes de abril se apoyaron a las áreas técnicas en 3 procesos contractuales, uno de contratación directa de cooperación internacional para apoyar el pln nacional de lectura, otro de régimen especial con ESAL para desarrollar proyecto para prevenir la repitencia, así como una selección abreviada.</t>
  </si>
  <si>
    <t>Atiende recomendaciones para reportes cualitativos. Se reportaron en avance cuantitativo 3 procesos apoyados que se citan en el avance cualitativo y se pueden validar fácilmente en medio de verificación.</t>
  </si>
  <si>
    <t xml:space="preserve">Durante el mes de mayo se apoyaron a las áreas técnicas en 4 procesos contractuales, dos de contratación directa con el CRIC y MIN CIENCIAS, otro de régimen especial con ESAL para desarrollar proyecto de apoyo socioemocional y educación inclusiva, así como un concurso de méritos para la interventoria al contrato 1380 FIIE._x000D_
</t>
  </si>
  <si>
    <t>Atendió recomendaciones para reportes cualitativos. Reportó avance cuantitativo que está por debajo de la meta programada pero el indicador traía hasta abril un avance acumulado por encima de la meta programada. El avance cuantitativo es consistente con lo descrito en lo cualitativo y se puede validar fácilmente en el medio de verificación.</t>
  </si>
  <si>
    <t>Durante el mes de junio se apoyó a las áreas técnicas en 5 procesos contractuales, un proceso de selección abreviada para la Subdirección de inspección y vigilancia para realizar informes financieros en el proceso de auditoría a las IES, dos convenios de cooperación con FULLBRIGHT, un convenio interadministativo con ICETEX para el fondo de apoyo a las matrículas en el COVID y una contratación directa de tecnología</t>
  </si>
  <si>
    <t>Atendió recomendaciones para reportes cualitativos. El avance cuantitativo superó la meta en 1 proceso. Con corte al primer semestre el indicador está cercano a alcanzar la meta 2020, acumuló 29 procesos apoyados y la meta es de 30. Se sugiere a la dependencia revisar meta, dado que aún falta un semestre por reportar.  El avance cuantitativo es consistente con lo descrito en lo cualitativo y se puede validar fácilmente en el medio de verificación.</t>
  </si>
  <si>
    <t>Durante el mes de julio se apoyó a las áreas técnicas en 4 procesos contractuales, un proceso de selección abreviada para la Subdirección Administrativa para contratar la póliza de responsabilidad civil para servidores públicos, un concurso de méritos de la Sub de Desarrollo Organizacional para escuela corporativa y dos convenios interadministativos para talento digital.</t>
  </si>
  <si>
    <r>
      <t xml:space="preserve">10.08 OAPF
• </t>
    </r>
    <r>
      <rPr>
        <sz val="11"/>
        <color theme="1"/>
        <rFont val="Calibri"/>
        <family val="2"/>
        <scheme val="minor"/>
      </rPr>
      <t xml:space="preserve">Consistencia: avance cuantitativo consistente con el cualitativo. Superó la meta 2020.
• Completitud: avance cualitativo evidencia las acciones de apoyo por áreas y procesos.
• Soportes: la dependencia acogió sugerencia de encabezados. Solo se sugiere cambiar "acompañados" por "apoyados" en el nombre del archivo y en el encabezado.
• Calidad: cumple recomendaciones a reportes cualitativos.
</t>
    </r>
    <r>
      <rPr>
        <b/>
        <sz val="11"/>
        <color theme="1"/>
        <rFont val="Calibri"/>
        <family val="2"/>
        <scheme val="minor"/>
      </rPr>
      <t xml:space="preserve">Nota: </t>
    </r>
    <r>
      <rPr>
        <sz val="11"/>
        <color theme="1"/>
        <rFont val="Calibri"/>
        <family val="2"/>
        <scheme val="minor"/>
      </rPr>
      <t xml:space="preserve">Pendiente mesa técnica con la dependencia para revisar meta del indicador.
</t>
    </r>
    <r>
      <rPr>
        <b/>
        <sz val="11"/>
        <color theme="1"/>
        <rFont val="Calibri"/>
        <family val="2"/>
        <scheme val="minor"/>
      </rPr>
      <t>10.08 Subdir Contratación</t>
    </r>
    <r>
      <rPr>
        <sz val="11"/>
        <color theme="1"/>
        <rFont val="Calibri"/>
        <family val="2"/>
        <scheme val="minor"/>
      </rPr>
      <t xml:space="preserve">
• Soportes: la dependencia atendió observación y realizó ajuste en medio de verificación.</t>
    </r>
  </si>
  <si>
    <t>Durante el mes de agosto se apoyó a las áreas técnicas en 7 procesos contractuales, un proceso de selección abreviada para la oficina de tecnología, para contratar la licencia bizagi, 1 concurso de méritos de la Oficina de Tecnología para interventoría de servicios TIC, dos licitaciones públicas (de la Oficina de Tecnología para servicios TIC y de la Subdirección Administrativa para la vigilancia de la sede del MEN) y 3 convenios interadministativos con el DANE, MINCULTURA y el ICFES.</t>
  </si>
  <si>
    <r>
      <rPr>
        <b/>
        <sz val="11"/>
        <color theme="1"/>
        <rFont val="Calibri"/>
        <family val="2"/>
        <scheme val="minor"/>
      </rPr>
      <t>07.09 OAPF</t>
    </r>
    <r>
      <rPr>
        <sz val="11"/>
        <color theme="1"/>
        <rFont val="Calibri"/>
        <family val="2"/>
        <scheme val="minor"/>
      </rPr>
      <t xml:space="preserve">
• Consistencia: avance cuantitativo consistente con el cualitativo. Superó la meta del mes.
• Completitud: avance cualitativo evidencia los procesos apoyados por modalidades y áreas.
• Soportes: 
• Calidad: cumple recomendaciones a reportes cualitativos. Se realizaron ajustes menores de forma (mayúsculas).
</t>
    </r>
    <r>
      <rPr>
        <b/>
        <sz val="11"/>
        <color theme="1"/>
        <rFont val="Calibri"/>
        <family val="2"/>
        <scheme val="minor"/>
      </rPr>
      <t>Nota:</t>
    </r>
    <r>
      <rPr>
        <sz val="11"/>
        <color theme="1"/>
        <rFont val="Calibri"/>
        <family val="2"/>
        <scheme val="minor"/>
      </rPr>
      <t xml:space="preserve"> El 18.08.2020 la dependencia solicitó modificación a la meta 2020 y la correspondiente reprogramación de metas de ago a oct. El 25.08.2020 la OAPF aprobó solicitud.</t>
    </r>
  </si>
  <si>
    <t>Durante el mes de septiembre se apoyó a las áreas técnicas en 7 procesos contractuales, un proceso de selección abreviada del Viceministerio de Educación Superior para la articulación de la primera fase del decreto de homologaciones, 2 convenios de asociación de régimen especial y 4 convenios interadministativos con el IGAC, DAFP y el ICFES.</t>
  </si>
  <si>
    <r>
      <rPr>
        <b/>
        <sz val="11"/>
        <color theme="1"/>
        <rFont val="Calibri"/>
        <family val="2"/>
        <scheme val="minor"/>
      </rPr>
      <t>08.10 OAPF</t>
    </r>
    <r>
      <rPr>
        <sz val="11"/>
        <color theme="1"/>
        <rFont val="Calibri"/>
        <family val="2"/>
        <scheme val="minor"/>
      </rPr>
      <t xml:space="preserve">
• Consistencia: avance cuantitativo no es consistente con el cualitativo. Revisar y reportar cuantitativo.
• Completitud: avance cualitativo evidencia los procesos del Viceministerio de ES apoyados por modalidades.
• Soportes: medio de verificación (MV) cumple, no obstante se sugiere ajustar "modalidad" e "identificador" que permita visualizar de manera completa el contenido.
• Calidad: cumple recomendaciones a reportes cualitativos. Se realizaron ajustes menores de forma (mayúsculas).
09.10 SUBDIR. CONTRATACIÓN: se diligencia avance cuantitativo, cumple consistencia. MV ajustado, cumple soportes.</t>
    </r>
  </si>
  <si>
    <t>Durante el mes de octubre se apoyó a las áreas técnicas en 3 procesos contractuales, dos convenios de asociación con Asobancaria y la Fundación EXE y 1 convenio interadministrativo con la Universidad de Cartagena para aunar esfuerzos en el mejoramiento de las condiciones de calidad a través del mejoramiento de la infraestructura.</t>
  </si>
  <si>
    <t xml:space="preserve">10.11 OAPF
• Consistencia: avance cuantitativo es consistente con el cualitativo. 
• Completitud: avance cualitativo evidencia los procesos apoyados por modalidades.
• Soportes: medio de verificación (MV) cumple, se puede validar fácilmente los avances cuantitativo y cualitativo.
• Calidad: cumple recomendaciones a reportes cualitativos. </t>
  </si>
  <si>
    <t>Durante el mes de noviembre se apoyó a las áreas técnicas en 2 procesos contractuales, dos convenios interadministrativos con la Gobernación de Sucre para aunar esfuerzos en el mejoramiento de las condiciones de calidad a través del mejoramiento de la infraestructura y con TELECAFE de administracion delegada para eventos en el Ministerio.</t>
  </si>
  <si>
    <r>
      <rPr>
        <b/>
        <sz val="11"/>
        <color theme="1"/>
        <rFont val="Calibri"/>
        <family val="2"/>
        <scheme val="minor"/>
      </rPr>
      <t>09.12 OAPF</t>
    </r>
    <r>
      <rPr>
        <sz val="11"/>
        <color theme="1"/>
        <rFont val="Calibri"/>
        <family val="2"/>
        <scheme val="minor"/>
      </rPr>
      <t xml:space="preserve">
• Consistencia: avance cuantitativo es consistente con el cualitativo. Desde sept. superó meta 2020.
• Completitud: avance cualitativo evidencia los procesos apoyados por modalidades.
• Soportes: medio de verificación cumple, se puede validar fácilmente los avances cuantitativo y cualitativo.
• Calidad: cumple recomendaciones a reportes cualitativos. </t>
    </r>
  </si>
  <si>
    <t>Durante el mes de diciembre no se realizó apoyo a las áreas técnicas en procesos contractuales, de los descritos en la meta, dado que se inició el apoyo y la programación de la contratación de prestación de servicios profesionales y de apoyo a la gestión de la vigencia 2021. Así, se expidió la circular sobre lineamientos de contratación de prestación de servicios, así como la revisión del PAA y de los estudios previos con las áreas y el compañamiento de la Oficina Asesora de Planeación y Finanzas.</t>
  </si>
  <si>
    <t xml:space="preserve">13.01.2021 OAPF
• Consistencia: durante el 2020 el avance cuantitativo fue consistente con el cualitativo. Desde sept. alcanzó la meta 2020, terminando en 121%. Cumplió criterio. 
• Completitud: durante 2020 los avances cualitativos detallaron los procesos y modalidades apoyados. Por la naturaleza del indicador no se reporta medición este mes, pero se resaltan acciones de apoyo y programación en la contratación 2021. Cumplió criterio. 
• Soportes: durante 2020, el medio de verificación fue claro, detallado y fácil de validar. Cumplió criterio. 
•Calidad: durante 2020 cumplió recomendaciones a reportes cualitativos. Cumplió criterio. </t>
  </si>
  <si>
    <t xml:space="preserve">Talento Humano </t>
  </si>
  <si>
    <t>Subdirección de Desarrollo Organizacional</t>
  </si>
  <si>
    <t>6.3.2 Mejora en Encuesta sobre Ambiente y Desempeño Institucional nacional</t>
  </si>
  <si>
    <t>027</t>
  </si>
  <si>
    <t xml:space="preserve">Nivel de percepción medido en la Encuesta sobre Ambiente y Desempeño Institucional Nacional EDI </t>
  </si>
  <si>
    <t>Resultado</t>
  </si>
  <si>
    <t xml:space="preserve">Promedio simple de los indicadores de cada componente medido en la encuesta sobre Ambiente y Desempeño Institucional Nacional (EDI) consolidado para el sector administrativo. 
Notas: 
• Los resultados de la vigencia a medir con corte 31 de diciembre, los calculará el DANE en el mes de abril de la siguiente vigencia (Rezago de 120 días)
</t>
  </si>
  <si>
    <t>Resultados Encuesta sobre Ambiente y Desempeño Institucional Nacional (EDI) publicados por el DANE</t>
  </si>
  <si>
    <t>En enero la SDO, realizó la planeación y gestión de piezas comunicativas para el primer café para conversar e inspirar, cuyo temas se presentaron en comité directivo.
Se realizó el seguimiento a la encuesta de clima y cultura organizacional.
Se adelantó la gestión contractual para el contrato de compensar cuyo objeto se direcciona para los temas de bienestar, calidad de vida, competencias y cultura.
Se incluyó el componente de cultura en el plan de bienestar 2020.</t>
  </si>
  <si>
    <t>Dada su periodicidad no reporta avance cuantitativo. No requiere medio de verificación. Se sugiere a la dependencia revisar el avance cualitativo que repite la misma acción "seguimiento a publicables" y es el mismo que se registra para el indicador 351.
La Dependencia realizó el ajuste sugerido, describe las acciones realizadas necesarias para alcanzar la meta de este indicador de resultado. Se realizaron algunos ajustes menores de forma (mayúsculas y puntuación).</t>
  </si>
  <si>
    <t>En febrero se llevó a cabo el primer Café para conversar e inspirar donde se lanzó el  Concurso "Pequeñas Cosas que Marcan la Diferencia", a través de éste se promoverán durante todo el año los siguientes comportamientos: saluda, escucha, agradece, comparte, sonríe, camina, lee, observa, respira y recicla. _x000D_
Se realizaron dos espacios de conexión denominado: "Aquí el problema es"   dirigidos a los colaboradores de la Dirección de Cobertura y Equidad y la Subdirección de Contratación._x000D_
Se realizó  jornada de planeación estratégica con la Ministra y el equipo Directivo, el objetivo era integrar a nuevos miembros del equipo, comunicar las líneas estratégicas y generar sinergia frente a las metas críticas._x000D_
Se consolidaron y analizaron los resultados de la encuesta de clima._x000D_
Se firmó e inició a la ejecución del contrato de Compensar para el apoyo en la implementación del componente de Cultura Organizacional._x000D_
Se estableciò el micrositio  “Banco de Experiencias”.</t>
  </si>
  <si>
    <t>Dada su periodicidad no reporta avance cuantitativo. El avance cualitativo describe de manera clara y precisa las acciones que se desarrollaron durante el mes y que son necesarias para alcanzar la meta. Aunque no es obligatorio cargar medio de verificación (MV), la dependencia carga documento que valida las acciones descritas en el avance cualitativo discriminadas en los componentes "Implementación del modelo de cultura" y "Gestión del conocimiento". Aunque no responde al MV formulado, se sugiere nombrar el documento adjunto como se orientó acerca de los medios de verificación (ver documento orientaciones o presentación seguimiento PAI 2020); podría ser "ID 350 Informe Modelo de Cultura y Gestión del Conocimiento febrero". La Dependencia atendió sugerencia con relación al documento cargado como soporte de las acciones.</t>
  </si>
  <si>
    <t xml:space="preserve">Durante marzo, para avanzar en la implementación del modelo de cultura organizacional movilizando los anillos de propósito superior, creencias y emociones y desempeño institucional, se realizaron las siguientes actividades: el segundo café para conversar e inspirar “siembra de ideas” para movilizar el cuidado del ambiente.   Se realizó Jornada de Planeación – Dirección de Cobertura y Equidad la cual tuvo como objetivo sensibilizar a los diferentes equipos frente a su rol activo en la consecución y logro de los objetivos metas e indicadores propuestos para 2020.   Como parte de la estrategia de pequeñas cosas que marcan la diferencia, se realizó la socialización del concurso con el personal de vigilancia, aseo y mantenimiento_x000D_.
Se estableció el formulario a través del cual el MEN invitó a todos los servidores a ser parte de esta importante campaña, autorizando el descuento por nómina de un aporte voluntario.Apoyo a la campaña promovida por el Gobierno Nacional “Ayudar nos hace bien” _x000D_
</t>
  </si>
  <si>
    <t>Dada su periodicidad no reporta avance cuantitativo. El avance cualitativo describe las acciones que se desarrollaron durante el mes. Al validar en medio de verificación (MV), se observa "Espacio de Conexión: Aquí el problemas es" asociado a la Oficina Asesora de Comunicaciones y "Jornada de Planeación" asociado a Dirección de Cobertura y Equidad. En el MV también se incluyen las acciones "Evidencias FURAG", "Apoyo a la campaña Ayudar nos hace bien", "Actualizaciones intranet", "Evidencias formulario FURAG", "Estrategias de gestión del cambio", "Registratónen Cvlac-Grupos de investigación ", "Ajuste Guía Gestión del Conocimiento y la Innovación" y "Promoción de los cursos virtuales DAFP", las cuales no se incluyen en el avance cualitativo. Al igual que lo observado en febrero, se sugiere ajustar el nombre del documento adjunto. 
La Dependencia realizó ajustes en las acciones incluidas. Se sugiere para futuros reportes, si no se incluyen las mismas acciones descritas en el medio de verificación, se resalten las más importantes y al final se deje algo como "entre otras actividades para avanzar en el modelo de cultura...".</t>
  </si>
  <si>
    <t>Durante el mes de abril, para avanzar en la implementación del modelo de cultura organizacional, se realizaron las siguientes actividades: El tercer Café de 2020, la Ministra invitó a generar una conversación entre todos los colaboradores con relación al cambio en las distintas dimensiones de la vida, de manera especial en cómo hemos empezado a reinventarnos para seguir adelante con resiliencia. Se realizaron dos espacios de conexión " Aquí el problema es" para mejora del clima laboral con la Oficina de Innovación y Oficina de Tecnología. Se gestionó la movilización del concurso de pequeñas cosas que hacen la diferencia; inició la II Fase Programa Lideres Saludables.</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</si>
  <si>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(Modelo de cultura) relacionada con este indicador. Se cargó documento de soporte de las acciones reportadas y con otras acciones adicionales.</t>
  </si>
  <si>
    <t>En mayo, se realizó y socializó el análisis de los resultados de la encuesta EDI en la que participaron servidores del Ministerio de Educación. Se continuó avanzando en la implementación del modelo de cultura organizacional movilizando los anillos de propósito superior, creencias y emociones y desempeño institucional, con las siguientes actividades: Cuarto café con la ministra "Homenaje de agradecimiento a los profesores", dos espacios de conexión denominados "Aquí el problema es" con la Oficina de Planeación y la Subdirección de  Gestión Administrativa. Se movilizó el concurso "Pequeñas Cosas que marcan la diferencia" a través del grupo de Teams, en el cual las áreas compartieron las actividades que realizaban y mensajes sobre las pequeñas cosas. Se realizaron las dos primeras sesiones del programa de Gestión emocional para Coordinadores, dos charlas del programa para directivos. Postulación Mejor Servidor Público ante el DAFP. Se presentó la Estrategia +Segurida MENos Covid.</t>
  </si>
  <si>
    <t>Dada su periodicidad no reporta avance cuantitativo. Se atendió recomendaciones para avances cualitativos. Se realizaron algunos ajustes menores de forma al avance cualitativo. El avance cualitativo describe de manera clara y detallada las acciones realizadas y necesarias para alcanzar en la meta; es consistente con lo reportado en SPI en la actividad del proyecto (Modelo de cultura) relacionada con este indicador. Se cargó documento "Informe implementación modelo de cultura y gestión del conocimiento" como soporte de las acciones reportadas y con otras acciones adicionales relacionadas con gestión del conocimiento.</t>
  </si>
  <si>
    <t xml:space="preserve">Durante el mes de junio, se realizaron las siguientes actividades: Café para conversar en el cual se conmemoró el dia de servidor publico, se exaltó el resultado FURAG por ser el ministerio #1, se presentó el Micrositio +Seguros MENos Covid. Se realizaron dos espacios de conexión denominados a las dependencias de Control Interno  y Financiera con el fin de generar espacios para que nos reconozcamos como equipo.  La movilización del concurso pequeñas cosas, se continuó  activamente el concurso a través del grupo de Teams, en el cual las áreas compartieron las actividades que realizaba y mensajes sobre las pequeñas cosas. Se realizó tercera sesión del programa emocional para Coordinadores. Implementación del programa de Líderes saludables. Mesa de Transformación Cultural.  Coversatorio con los vices sobre las medidas en medio de la pandemia. </t>
  </si>
  <si>
    <t>Dada su periodicidad no reporta avance cuantitativo. Atendió recomendaciones para avances cualitativos. El avance cualitativo describe de manera clara y detallada las acciones realizadas y necesarias para alcanzar en la meta; es consistente con lo reportado en SPI en la actividad del proyecto (Modelo de cultura) relacionada con este indicador. Se cargó documento "Informe implementación modelo de cultura y gestión del conocimiento junio" como soporte de las acciones reportadas y con otras acciones adicionales relacionadas con gestión del conocimiento. El MV es claro y permite validar las acciones del avance cualitativo.</t>
  </si>
  <si>
    <t>Durante el mes de julio, se realizaron las siguientes actividades: Café para conversar, en este café la invitación era para compartir, hábitos que contribuyan a mejor el bienestar físico, mental y emocional, que son factores indispensables para mejorar la calidad de vida. Se realizaron 4 espacios de conexión denominados " Aquí el problema es" dirigidos a la Subdirecciones de Fortalecimiento Institucional, Inspección y Vigilancia, Desarrollo Organizacional y la Unidad de Atención al Ciudadano. 2 sesiones de gestión emocional para coordinadores. Se continuó movilizando activamente el el concurso a través del grupo de Teams, en el cual las áreas compartieron las actividades que realizaba y mensajes sobre las pequeñas cosas.  5 sesiones de coaching de equipos y 4 talleres para áreas focalizadas, 5 ediciones boletín Más seguros MENos Covid.</t>
  </si>
  <si>
    <r>
      <rPr>
        <b/>
        <sz val="11"/>
        <color theme="1"/>
        <rFont val="Calibri"/>
        <family val="2"/>
        <scheme val="minor"/>
      </rPr>
      <t>10.08 OAPF</t>
    </r>
    <r>
      <rPr>
        <sz val="11"/>
        <color theme="1"/>
        <rFont val="Calibri"/>
        <family val="2"/>
        <scheme val="minor"/>
      </rPr>
      <t xml:space="preserve">
• Consistencia: no se reporta avance cuantitativo dada su periodicidad anual. Cualitativo consistente con reporte SPI.
• Completitud: avance cualitativo incluye acciones de gestión adelantadas.
• Soportes: se carga "informe Implementación Modelo de Cultura y Gestión del Conocimiento" con detalle de lo reportado en lo cualitativo.
• Calidad: cumple recomendaciones a reportes cualitativos. Se realizaron ajustes menores de forma.</t>
    </r>
  </si>
  <si>
    <t xml:space="preserve">Durante el mes de agosto, se realizaron las siguientes actividades: _x000D_
Se realizó y acompañó  el 7° café para conversar caminando juntos hacia la consolidación de un sector que le apuesta al trabajo en equipo, 2 espacios de conexión "Aqui el Problema Es"  dirigida a los colaboradores de la Oficina Asesora Jurídica y la Subdirección de Monitoreo y Control, 3 sesiones de gestión emocional para coordinadores, movilización del concurso pequeñas cosas, 9 sesiones de coaching de equipos , 6 ediciones boletín Más seguros MENos Covid_x000D_
</t>
  </si>
  <si>
    <t xml:space="preserve">07.09 OAPF
• Consistencia: no se reporta avance cuantitativo dada su periodicidad anual. Cualitativo consistente con reporte SPI.
• Completitud: avance cualitativo incluye acciones de gestión adelantadas necesarias para lograr la meta.
• Soportes: se carga "informe Implementación Modelo de Cultura y Gestión del Conocimiento" con detalle de lo reportado en lo cualitativo.
• Calidad: cumple recomendaciones a reportes cualitativos. </t>
  </si>
  <si>
    <t xml:space="preserve">Durante el mes de septiembre, se realizaron las siguientes actividades: se implementó la estrategia #AfterCoffe, para recibir la retroalimentación sobre la temática que mensualmente se tratan en el café para recibir la retroalimentación sobre la temática y continuar desarrollando las iniciativas que surgen en cada espacio. 3 espacios de conexión emocional denominados "Aquí el problema es" dirigido a la Oficina de Cooperación y Asuntos Internacionales, la Subdirección de Recursos Humanos del Sector Educativo y la Dirección de Primera Infancia y sus subdirecciones. Se continuó movilizando activamente el concurso a través del grupo de Teams, en el cual las áreas compartieron las actividades realizadas y mensajes sobre las pequeñas cosas. Se continuó con  trabajo con líderes y grupos primarias, Taller y Coaching de equipos con las Dirección Fomento de ES. Se realizó  taller para el diseño, construcción, ejecución y evaluación de espacios de participación y rendición de cuentas. </t>
  </si>
  <si>
    <r>
      <rPr>
        <b/>
        <sz val="11"/>
        <color theme="1"/>
        <rFont val="Calibri"/>
        <family val="2"/>
        <scheme val="minor"/>
      </rPr>
      <t>08.10 OAPF</t>
    </r>
    <r>
      <rPr>
        <sz val="11"/>
        <color theme="1"/>
        <rFont val="Calibri"/>
        <family val="2"/>
        <scheme val="minor"/>
      </rPr>
      <t xml:space="preserve">
• Consistencia: no se reporta avance cuantitativo dada su periodicidad anual. Cualitativo consistente con reporte SPI.
• Completitud: avance cualitativo incluye acciones de gestión adelantadas necesarias para lograr la meta.
• Soportes: se carga "informe Implementación Modelo de Cultura y Gestión del Conocimiento" con detalle de lo reportado en lo cualitativo.
• Calidad: cumple recomendaciones a reportes cualitativos. </t>
    </r>
  </si>
  <si>
    <t xml:space="preserve">Durante el mes de octubre, se realizaron las siguientes actividades: el octavo café del año. Se realizó laEstrategia #AfterCoffe Para generar apropiación sobre los temas que mensualmente se tratan en el Café. Concurso Pequeñas cosas que marcan la diferencia, se realizó una teleconferencia con los líderes de los comportamientos en las áreas del mes de octubre. Implementación del programa de Líderes saludables se continuó la ejecución de las actividades del trabajo con líderes y grupos primarias, con el objetivo de acompañar a los directivos de las cuatro áreas focalizadas (Dirección de Calidad de EPBM, Cobertura y Equidad, Calidad de ES y Fomento para la ES). Se realizó reunión de la mesa de transformación cultural durante el mes de octubre, en la cual participaron representantes del Despacho de la Ministra, la Oficina Asesora de Comunicaciones y las Subdirecciones de Talento Humano, y Desarrollo Organizacional. Espacio de bienestar: Hoy es viernes.
</t>
  </si>
  <si>
    <t>11.11 OAPF
• Consistencia: no se reporta avance cuantitativo dada su periodicidad anual. Cualitativo consistente con reporte SPI.
• Completitud: avance cualitativo incluye acciones adelantadas para lograr la meta.
• Soportes: se carga "informe Implementación Modelo de Cultura y Gestión del Conocimiento" con detalle de lo reportado en lo cualitativo.
• Calidad: cumple recomendaciones a reportes cualitativos. 
Nota: tiene hito programado para noviembre (ver hoja hitos).</t>
  </si>
  <si>
    <t>En noviembre se movilizó la cultura a través  de café para conversar, 1 espacio de conexión emocional denominado: Aquí el problema es, cuyo objetivo es resignificar la idea que tenemos sobre los problemas y la manera en la que nos expresamos sobre ellos. Esta sesión estuvo dirigida a los colaboradores de la Subdirecciones de Desarrollo Sectorial. Finalizó el concurso de "Pequeñas Cosas" con la premiaciòn a los ganadores. Se lanzò la estrategia de gamificación. 
Se realizó el segundo espacio de Hoy es viernes, para disfrutar momentos de expansión, cultura y entretenimiento.  Con el fin de facilitar un espacio para profundizar sobre las mejores practicas y lecciones aprendidas derivadas de los procesos de negociación realizados en el sector público, se realizaron 3 sesiones dirigidas al grupo de delegados y representantes de la Ministra. En gestiòn del conocimiento se realizaron 18 actualizaciones a la INTRANET.</t>
  </si>
  <si>
    <r>
      <rPr>
        <b/>
        <sz val="11"/>
        <color theme="1"/>
        <rFont val="Calibri"/>
        <family val="2"/>
        <scheme val="minor"/>
      </rPr>
      <t>09.12 OAPF</t>
    </r>
    <r>
      <rPr>
        <sz val="11"/>
        <color theme="1"/>
        <rFont val="Calibri"/>
        <family val="2"/>
        <scheme val="minor"/>
      </rPr>
      <t xml:space="preserve">
• Consistencia: no se reporta avance cuantitativo dada su periodicidad anual. Cualitativo consistente con reporte SPI.
• Completitud: avance cualitativo incluye acciones adelantadas para lograr la meta.
• Soportes: se carga "informe Implementación Modelo de Cultura y Gestión del Conocimiento" con detalle de lo reportado en lo cualitativo.
• Calidad: cumple recomendaciones a reportes cualitativos. Se realizan ajustes menores de forma.
Nota: cumplió hito programado para noviembre, con este termina los hitos 2020 (ver hoja hitos).</t>
    </r>
  </si>
  <si>
    <t>En diciembre se realizó un espacio para reconocer y exaltar a los ganadores del concurso pequeñas cosas que marcan la diferencia,el Ministerio se movilizó alrededor de diez comportamientos que lograron impactar, de manera muy positiva, la cultura organizacional y nuestro bienestar personal y familiar, conectándonos de distintas maneras para mantenernos cerca, aún en la virtualidad. Se realizó informe de todas las actividades realizadas durante el año, que contribuyeron a la movilización de la cultura organizacional. Se continuó con el proceso de gamificación. Se realizaron 4 grupos focales para informar y retroalimentar los avances en la optimización de trámites y contar con una herramienta de evaluación participativa del proceso de rendición de cuentas. En la estrategia de gestión del conocimiento se realizaron las actualizaciones en la INTRANET, la Activación MEN Territorio Creativo, Seguimiento avances cursos Escuela Corporativa.</t>
  </si>
  <si>
    <t xml:space="preserve">15.01.2021 OAPF
• Consistencia: durante 2020 el avance cualitativo fue consistente con los reportes SPI. El avance cuantitativo 2020 se tendrá en abril 2021 (ver fórmula). Cumplió criterio. 
• Completitud: durante 2020 los avances cualitativos incluyeron todas las acciones que aportan al EDI. Cumplió criterio. 
• Soportes: durante 2020 el medio de verificación (MV) fue muy claro, detallado y fácil de validar. Desde nov. se cumplieron los hitos. Cumplió criterio. 
•Calidad: durante 2020 cumplió recomendaciones a reportes cualitativos. Cumplió criterio. </t>
  </si>
  <si>
    <t>Todas las dimensiones</t>
  </si>
  <si>
    <t>6.1.1. Modelo Integrado de Planeación y Gestión</t>
  </si>
  <si>
    <t>Índice de Gestión y Desempeño Institucional del Ministerio de Educación Nacional  evaluado por Función Pública</t>
  </si>
  <si>
    <t xml:space="preserve">Indice de Gestión y Desempeño Institucional publicado por el Departamento Administrativo de la Función Pública acorde con lo diligenciado en el FURAG. 
Notas: 
• Los resultados de la vigencia a medir con corte 31 de diciembre, los calculará el DAFP en el mes de julio de la siguiente vigencia (Rezago de 210 días)
</t>
  </si>
  <si>
    <t xml:space="preserve">Resultados de Gestión y Desempeño Institucional publicados por el DAFP </t>
  </si>
  <si>
    <t xml:space="preserve">En enero, se llevó acabo la actualización de los documentos de acuerdo a Res 17564 de 2019.  
                                                               _x000D_
Se propuso la reorganización de los Grupos Internos de Trabajo de la Subdirección de Contratación, Oficina de planeación, Oficina jurídica y  Unidad de Atenciòn al Ciudadano_x000D_.
Se validaron cargas de trabajo MEN .
</t>
  </si>
  <si>
    <t>Dada su periodicidad no reporta avance cuantitativo. En el avance cualitativo se describen las acciones desarrolladas durante el mes necesarias para alcanzar la meta. Se sugiere a la dependencia revisar las recomendaciones para avances cualitativos y aplicarlas para futuros reportes (iniciar con el mes, uso de siglas, etc). Se realizaron ajustes menores en mayúsculas.</t>
  </si>
  <si>
    <t>Se realizaron 17 mesas de trabajo para actualizar 74 documentos. Se realizaron 3 grupos focales y la encuesta de percepción enmarcado en el modelo gobierno de datos, se generó el diseño y construcción del tablero de control financiero IES con la firma EY y se actualizaron 10 documentos en el Sistema Integrado de Gestion. Ver archivo adjunto.</t>
  </si>
  <si>
    <t>Dada su periodicidad no reporta avance cuantitativo. En el avance cualitativo se resumen las acciones desarrolladas durante el mes, las cuales se detallan en el documento adjunto. Se sugiere a la dependencia, para futuros reportes, organizar el avance cualitativo y el documento adjunto, de manera que sea fácil validar el número de acciones descritas en el avance cualitativo y las acciones detalladas en el documento adjunto, se podría tomar como referente las 22 "Áreas, políticas de gestión y desempeño, procesos y/o modelos referenciales intervenidos" o las 46 acciones descritas en "avance febrero". Ver observación para nombrar documentos adjuntos realizada al indicador 350.</t>
  </si>
  <si>
    <t>Se acompañaron 20 áreas con los respectivos procesos y politicas para mejorar el desempeño organizacional y se elaboraron 18 documentos técnicos. Actualizando 10 documentos de gestión documental. Se presentó la propuesta del gobierno de datos. Se entregaron 16 tableros de indicadores para la Sub. Inspección y Vigilancia</t>
  </si>
  <si>
    <t xml:space="preserve">Dada su periodicidad no reporta avance cuantitativo. En el avance cualitativo se incia resaltando las áreas acompañadas, lo cual es fácil de validar en el documento adjunto, así se puede seguir reportando de manera que, sea fácil la validación y ya los detalles de las acciones se incluyen en el documento adjunto. Se sugiere para futuros reportes, revisar recomendaciones para reportes cualitativos (uso de gerundios "actualizando"). </t>
  </si>
  <si>
    <t>En el mes de abril, se continuó con el avance porcentual y progresivo del desarrollo de acciones de intervención y de mejora continua a los procesos institucionales, que contribuyen a la mejora de los indicadores definidos para la Subdirección de Desarrollo Organizacional. Se puso en producción la nueva versión del Sistema Integrado de Gestión. Se  efectuaron 38 mesas de trabajo de intervención de procesos. Se entregó la versión final del Modelo gobierno de datos. Se hizo seguimiento al plan anticorrupción y de servicio al ciudadano.</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</si>
  <si>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(Intervención y mejora continua a procesos) relacionada con este indicador. Se cargó documento con detalle de intervención a procesos.</t>
  </si>
  <si>
    <t>En el mes de mayo, se recibieron los resultados del IDI 2019 del MEN con un puntaje de 96,9.  Se realizaron 85 mesas de trabajo de intervención de procesos y  la actualización de 20 documentos. 4 sesiones de entrenamiento sobre los nuevos módulos SIG con líderes y enlaces. 2 Comités institucionales de Desempeño. Se suscribió el contrato con la firma Gestión Total Corporativa para llevar a cabo las auditorias internas preventivas, como preparación para la auditoría de seguimiento que hará el ICONTEC en el mes de agosto, se aprobó el plan de auditorías en Comité de Control Interno, donde se presentó la propuesta del cronograma y la organización de las mismas, las cuales se realizaran a todas las áreas y procesos del SIG y que se tienen planeadas realizar entre el 8 de junio y el 10 de julio y la entrega final del informe el 15 de julio. se complementa lo correpondiente  al hito en el entregable.</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</si>
  <si>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(Intervención y mejora continua a procesos) relacionada con este indicador. Se cargó documento "informe intervención de procesos". En este documento se incluyen las acciones adelantadas para alcanzar el hito y se aclaró porque no se cumplió con el entregable del hito programado para este mes (ver observación en hoja Hitos).</t>
  </si>
  <si>
    <t>En junio, se realizaron 94 mesas de trabajo de intervención de procesos en los cuales se logró actualización de 68 documentos, informes SIG, diseño organizacional (PTA) y avance en intervenciones claves, se realización de 18 capacitaciones y acompañamientos para el fortalecimiento y apropiación del SIG.  Dichas actividades contribuyeron al avance para lograr la meta por cuanto evidencian el despliegue de estrategias y acciones de intervención y de mejora continua a la gestión y desempeño institucional, a partir de diversas metodologías para el análisis de las experiencias de servicio, gestión de procesos, gestión del conocimiento, gestión del cambio y el diseño organizacional.</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</si>
  <si>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(Intervención y mejora continua a procesos) relacionada con este indicador. Se cargó documento "informe intervención de procesos junio". 
Se cargó entregable de hito programado, dando cumplimiento al hito. Sigue pendiente el hito del mes de mayo que se cumpliría en julio.</t>
  </si>
  <si>
    <t>Durante el mes de julio, se realizaron 89 mesas de trabajo de intervención de procesos logrando la actualización de  documentos,  la revisión por la dirección al SIG, se culminaron las auditorías internas preventivas a  los procesos y áreas, dichas actividades  se  relacionan con la intervención en áreas, trámites, políticas de gestión y desempeño, procesos y modelos referenciales, que contribuyen al avance para lograr la meta, por cuanto evidencian el despliegue de estrategias y acciones de intervención y de mejora continua a la gestión y desempeño institucional, esto a partir de diversas metodologías para el análisis de las experiencias de servicio, gestión de procesos, gestión del conocimiento, gestión del cambio y el diseño organizacional.</t>
  </si>
  <si>
    <r>
      <rPr>
        <b/>
        <sz val="11"/>
        <color theme="1"/>
        <rFont val="Calibri"/>
        <family val="2"/>
        <scheme val="minor"/>
      </rPr>
      <t>10.08 OAPF</t>
    </r>
    <r>
      <rPr>
        <sz val="11"/>
        <color theme="1"/>
        <rFont val="Calibri"/>
        <family val="2"/>
        <scheme val="minor"/>
      </rPr>
      <t xml:space="preserve">
• Consistencia: no se reporta avance cuantitativo dada su periodicidad anual. Cualitativo consistente con reporte SPI.
• Completitud: avance cualitativo incluye acciones de gestión adelantadas.
• Soportes: se carga "informe intervención de procesos" con detalle de lo reportado en lo cualitativo.
• Calidad: cumple recomendaciones a reportes cualitativos. 
</t>
    </r>
    <r>
      <rPr>
        <b/>
        <sz val="11"/>
        <color theme="1"/>
        <rFont val="Calibri"/>
        <family val="2"/>
        <scheme val="minor"/>
      </rPr>
      <t xml:space="preserve">Nota: </t>
    </r>
    <r>
      <rPr>
        <sz val="11"/>
        <color theme="1"/>
        <rFont val="Calibri"/>
        <family val="2"/>
        <scheme val="minor"/>
      </rPr>
      <t>Se cumplieron hitos de mayo y de julio. Los hitos del indicador se encuentran al día.</t>
    </r>
  </si>
  <si>
    <t xml:space="preserve">Durante el mes de agosto, se continuó con el avance porcentual y progresivo del desarrollo de acciones de intervención y de mejora continua a los procesos institucionales, que contribuyen a la mejora de los indicadores definidos para la Subdirección de Desarrollo Organizacional. Se realizaron 118 mesas de trabajo de intervención de procesos en logrando, actualización de 42 documentos, realización de auditoría de seguimiento de  ICONTEC al SGC y SGA, construcción de planes de mejoramiento hallazgos de auditorías internas y avance en intervenciones claves. _x000D_
</t>
  </si>
  <si>
    <t>07.09 OAPF
• Consistencia: no se reporta avance cuantitativo dada su periodicidad anual. Cualitativo consistente con reporte SPI.
• Completitud: avance cualitativo incluye acciones de gestión adelantadas necesarias para alcanzar la meta.
• Soportes: se carga "informe intervención de procesos" con detalle de lo reportado en lo cualitativo, enfatizando acompañamiento en jornadas de auditoría.
• Calidad: cumple recomendaciones a reportes cualitativos. 
Nota: Se tiene hito programado para septiembre.</t>
  </si>
  <si>
    <t xml:space="preserve">Durante el mes de septiembre, se continuó con el avance porcentual y progresivo del desarrollo de acciones de intervención y de mejora continua a los procesos institucionales, que contribuyen a la mejora de los indicadores definidos para la Subdirección de Desarrollo Organizacional, se realizaron 82 mesas de trabajo de intervención de procesos en los cuales se logró la actualización de 30 documentos, la elaboración de planes de mejora de auditoría de ICONTEC para SGC y SGA, la gestión de retos de innovación, la implementación modulos con mejoras SIG y avance en intervenciones claves, adicionalmente se realizó la consolidación del informe de la auditoria realizada por el ICONTEC.
 </t>
  </si>
  <si>
    <r>
      <rPr>
        <b/>
        <sz val="11"/>
        <color theme="1"/>
        <rFont val="Calibri"/>
        <family val="2"/>
        <scheme val="minor"/>
      </rPr>
      <t>08.10 OAPF</t>
    </r>
    <r>
      <rPr>
        <sz val="11"/>
        <color theme="1"/>
        <rFont val="Calibri"/>
        <family val="2"/>
        <scheme val="minor"/>
      </rPr>
      <t xml:space="preserve">
• Consistencia: no se reporta avance cuantitativo dada su periodicidad anual. Cualitativo consistente con reporte SPI.
• Completitud: avance cualitativo incluye acciones de gestión adelantadas necesarias para alcanzar la meta y relacionadas con el hito del mes.
• Soportes: se carga "informe intervención de procesos" con detalle de lo cualitativo.
• Calidad: cumple recomendaciones a reportes cualitativos. 
</t>
    </r>
    <r>
      <rPr>
        <b/>
        <sz val="11"/>
        <color theme="1"/>
        <rFont val="Calibri"/>
        <family val="2"/>
        <scheme val="minor"/>
      </rPr>
      <t xml:space="preserve">Nota: </t>
    </r>
    <r>
      <rPr>
        <sz val="11"/>
        <color theme="1"/>
        <rFont val="Calibri"/>
        <family val="2"/>
        <scheme val="minor"/>
      </rPr>
      <t>cumplió hito programado para septiembre (ver hoja hitos). Tiene hito programado para octubre.</t>
    </r>
  </si>
  <si>
    <t xml:space="preserve">Durante el mes de octubre,se realizaron las siguientes actividades: Atendiendo los requerimientos elevados y la identificación de necesidades de las áreas, trámites, políticas de gestión y desempeño, procesos y modelos referenciales;  se realizaron 113 mesas de trabajo de intervención de procesos en los cuales se logró la actualización de 22 documentos, acompañamiento en reportes y elaboración de informes de PSNC, Riesgos, Oportunidades e indicadores, avances en implementación modulos SIG y gestión en intervenciones claves. 
Para este periodo se da cumpimiento al informe del Diagnóstico de requerimientos para implementar el Modelo Referencial Antisoborno, cumpliendo asi con el hito establecido.
</t>
  </si>
  <si>
    <t>11.11 OAPF
• Consistencia: no se reporta avance cuantitativo dada su periodicidad anual. Cualitativo consistente con reporte SPI.
• Completitud: avance cualitativo incluye acciones de gestión adelantadas necesarias para alcanzar la meta y confirma cumplimiento de hito del mes.
• Soportes: se carga "informe intervención de procesos" con detalle por modelos referenciales y procesos.
• Calidad: cumple recomendaciones a reportes cualitativos. 
Nota: cumplió hito programado para octubre. Tiene hito programado para noviembre (ver hoja hitos).</t>
  </si>
  <si>
    <t>Durante el periodo correspondiente a noviembre de 2020 se realizaron 59 mesas de trabajo de intervención de procesos en los cuales se logró actualización de 21 documentos,  consolidación de información de revisión por la dirección, avances en implementación modulos SIG, gestión de intervenciones claves y estucturación tabLeros de control  priorizados. las siguientes actividades atendiendo los requerimientos elevados y la identificación de necesidades de las áreas, trámites, políticas de gestión y desempeño, procesos y modelos referenciales: Índice de Gestión y Desempeño Institucional del Ministerio de Educación Nacional evaluado por Función Pública, Resultado de los componentes que mide la Encuesta sobre Ambiente y Desempeño Institucional Nacional EDI, Posición del Sector Educación acorde con el Índice de Gestión y Desempeño evaluado por Función Pública. Las actividades se relacionan en el medio de verificaciòn adjunto.</t>
  </si>
  <si>
    <r>
      <rPr>
        <b/>
        <sz val="11"/>
        <color theme="1"/>
        <rFont val="Calibri"/>
        <family val="2"/>
        <scheme val="minor"/>
      </rPr>
      <t>09.12 OAPF</t>
    </r>
    <r>
      <rPr>
        <sz val="11"/>
        <color theme="1"/>
        <rFont val="Calibri"/>
        <family val="2"/>
        <scheme val="minor"/>
      </rPr>
      <t xml:space="preserve">
• Consistencia: no se reporta avance cuantitativo dada su periodicidad anual. 
• Completitud: se sugiere revisar si el avance cualitativo se puede reportar como se ha venido haciendo en meses anteriores (mesas de trabajo, actualizaciones, etc,..) para que sea consistente con el medio de verificación.
• Soportes: se carga "informe intervención de procesos" con detalle por modelos referenciales y procesos.
• Calidad: cumple recomendaciones a reportes cualitativos. 
</t>
    </r>
    <r>
      <rPr>
        <b/>
        <sz val="11"/>
        <color theme="1"/>
        <rFont val="Calibri"/>
        <family val="2"/>
        <scheme val="minor"/>
      </rPr>
      <t xml:space="preserve">Nota: </t>
    </r>
    <r>
      <rPr>
        <sz val="11"/>
        <color theme="1"/>
        <rFont val="Calibri"/>
        <family val="2"/>
        <scheme val="minor"/>
      </rPr>
      <t xml:space="preserve">cumplió hito noviembre y tiene hito programado para diciembre (ver hoja hitos).
</t>
    </r>
    <r>
      <rPr>
        <b/>
        <sz val="11"/>
        <color theme="1"/>
        <rFont val="Calibri"/>
        <family val="2"/>
        <scheme val="minor"/>
      </rPr>
      <t xml:space="preserve">09.12 OAPF: </t>
    </r>
    <r>
      <rPr>
        <sz val="11"/>
        <color theme="1"/>
        <rFont val="Calibri"/>
        <family val="2"/>
        <scheme val="minor"/>
      </rPr>
      <t>La SDO realizó el ajuste en avance cualitativo cumpliendo los criterios de consistencia y completitud.</t>
    </r>
  </si>
  <si>
    <t>Durante el mes de diciembre se realizaron activiadaes relacionadas con la intervención en áreas, trámites, políticas de gestión y desempeño, procesos y modelos referenciales, contribuyeron al avance para lograr la meta por cuanto evidencian el despliegue de estrategias y acciones de intervención y de mejora continua a la gestión y desempeño institucional, a partir de diversas metodologías para el análisis de las experiencias de servicio, gestión de procesos, gestión del conocimiento, gestión del cambio y el diseño organizacional, es asi que se realizaron 62 mesas de trabajo de intervención de procesos en los cuales se logró actualización de 31 documentos (22 nuevos), finalización de implementación de modulos mejora SIG,  estucturación tableros de controI, consolidación propuesta Modelo Gobierno datos y avance  intervenciones claves. Se obtuvo el decreto de la planta con el número 1637 de 14 de diciembre de 2020.</t>
  </si>
  <si>
    <t xml:space="preserve">15.01.2021 OAPF
• Consistencia: durante 2020 el avance cualitativo fue consistente con los reportes SPI. El avance cuantitativo 2020 se tendrá en julio 2021 (ver fórmula). Cumplió criterio. 
• Completitud: durante 2020 los avances cualitativos incluyeron todas las acciones que aportan al IDI. Cumplió criterio. 
• Soportes: durante 2020 el medio de verificación (MV) fue claro y detallado por dependencias y temas. Con el hito de dic. se cumplieron todos los hitos. Cumplió criterio. 
•Calidad: durante 2020 cumplió recomendaciones a reportes cualitativos. Cumplió criterio. </t>
  </si>
  <si>
    <t>6.3.1. Mejora en las políticas de desempeño según los resultados del FURAG como sector</t>
  </si>
  <si>
    <t>Posición del Sector Educación acorde con el Índice de Gestión y Desempeño evaluado por Función Pública</t>
  </si>
  <si>
    <t xml:space="preserve">Posición del Sector Educación acorde con el Indice de Gestión y Desempeño Sectorial publicado por el Departamento Administrativo de la Función Pública acorde con lo diligenciado por las entidades en el FURAG.
Notas: 
• Los resultados de la vigencia a medir con corte 31 de diciembre, los calculará el DAFP en el mes de julio de la siguiente vigencia (Rezago de 210 días)
</t>
  </si>
  <si>
    <t>Resultados de Gestión y Desempeño Sectorial publicados por el DAFP</t>
  </si>
  <si>
    <t>Tercer puesto entre los 24 sectores</t>
  </si>
  <si>
    <t>1-3</t>
  </si>
  <si>
    <t>Durante el mes de enero se realizó el seguimiento a los publicables que trata la Ley de Transparencia tanto para el MEN y para las 10 Entidades Adscritas y Vinculadas, para llevar acabo esta accción se diseñò una herramienta a traves de one drive. Tambien, se avanzò en la contratación de cinco contratos de prestación de servicios de apoyo a la gestión.</t>
  </si>
  <si>
    <t>Dada su periodicidad no reporta avance cuantitativo. Se sugiere a la dependencia revisar el avance cualitativo que es el mismo reportado para el indicador 350.
La Dependencia revisó y realizó el ajuste en el avance cualitativo. Para futuros reportes cualitativos, al hacer referencia a procesos contractuales, se sugiere describir brevemente qué procesos o actividades apoyaran estos contratos.</t>
  </si>
  <si>
    <t>En febrero se llevó a cabo el primer comité virtual de gestión y desempeño, con la participación de las diez entidades adscritas y vinculadas con el objetivo de socializar los siguientes temas:_x000D_
Seguimiento del cuarto trimestre del plan sectorial 2019, presentar el plan de acción sectorial 2020, presentar  Herramienta para el seguimiento al plan sectorial 2020,  presentar la ruta FURAG medición vigencia 2019.
Se realizó acompañamiento insitu, para el diligenciamiento del Formato Único de Reporte de Avances en la Gestión - FURAG correspondiente a la gestión 2019, esto para las entidades INCI, INSOR y Escuela Tecnológica Instituto Técnico Central, esto teniendo en cuenta el bajo puntaje que obtuvieron estas en la medición de la vigencia 2018.</t>
  </si>
  <si>
    <t>Dada su periodicidad no reporta avance cuantitativo. Se sugiere revisar recomendaciones avances cualitativos (uso de siglas). Se sugiere organizar el avance cualitativo en el orden que se presentan las acciones en documento adjunto 1. Seguimiento IV trim 2019 2. Aprobación Plan de Acción Sectorial 2020. 3. Presentación herramienta seguimiento 4. Ruta FURAG 5. Acompañamiento insitu. Ver observación para nombrar documentos adjuntos realizada al indicador 350.
La Dependencia realiza los ajustes sugeridos al avance cualitativo. Desde la OAPF se realizaron ajustes menores de forma (mayúsculas y signos de puntuación). Se sugiere tener en cuenta las observaciones para futuros reportes.</t>
  </si>
  <si>
    <t xml:space="preserve">Durante el mes de marzo se llevaron a cabo las siguientes actividades: Reporte formulario FURAG del  Ministerio de Educación Nacional y de las Entidades Adscritas y Vinculadas correspondiente a la medición de la vigencia 2019. Se realizó la recopilación de evidencias para 487 preguntas._x000D_
Se llevó a cabo comité virtual de gestión y desempeño, con la participación de las diez entidades adscritas y vinculadas, en este se propuso la redefinición de 11 metas del plan de acción sectorial, teniendo en cuenta la declaratoria de emergencia nacional, dando así un margen de tiempo para el cumplimiento de  las mismas, quedando aprobadas y publicado el plan de acción sectorial con las metas propuestas._x000D_
Se prestó asistencia técnica a dos entidades; INTENALCO e INFOTEP San Andrés, la cual se enmarcó en brindar acompañamiento en el diligenciamiento del Formulario Único de Reportes de la Gestión. </t>
  </si>
  <si>
    <t>Dada su periodicidad no reporta avance cuantitativo. Se sugiere revisar recomendaciones avances cualitativos (uso de siglas). Se sugiere revisar lo observado en febrero en relación al orden de las acciones descritas en el avance cualitativo. Ver observación para nombrar documentos adjuntos realizada al indicador 350.
La Dependencia realiza los ajustes sugeridos al avance cualitativo. Desde la OAPF se realizaron ajustes menores de forma (mayúsculas y signos de puntuación). Se destaca que la Dependencia describió las dificultades y las medidas adoptadas frente a la afectación de la coyuntura de Emergencia Sanitaria sobre las acciones programadas para el avance de este indicador.</t>
  </si>
  <si>
    <t>Durante el mes de abril, se realizó el seguimiento y consolidación del Plan de Acción Sectorial correspondiente al I trimestre de la vigencia 2020 luego de surtido el análisis de la información colocada en la herramienta de seguimiento dispuesta por el Ministerio de Educación Nacional, se evidenció un porcentaje global de cumplimiento del 98%. Se realizó encuentro sectorial con la participación de las 10 EAV, generando  herramientas  para fortalecer el proceso de compras y contratación pública. Se entregó el borrador de la documentación del encuentro deportivo sectorial como buena práctica.</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</si>
  <si>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(herramientas de aprendizaje organizacional) relacionada con este indicador. Se cargó documento con detalle de algunas de las acciones descritas en avance cualitativo.</t>
  </si>
  <si>
    <t>Durante el mes de mayo, se recibieron los resultados de la medición 2019 del Indice de Desempeño Institucional del sector con un puntaje del 87,4, los cuales se socializaron en un encuentro sectorial con la participación de las 10 entidades y donde se mostraron las recomendaciones que se debian tener encuenta para mejorar el desempeño. Tambien se llevó a cabo otro encuetro sectorial el cual se direccionó a los líderes del proceso de planeación, de todas las entidades adscritas y vinculadas, con el objetivo de abordar, la alineación del Sector Educación con los Objetivos de Desarrollo Sostenible – ODS. Se realizaron dos asistencias tecnicas, una al INFOTEP de San Andres y otra al ITFIP del Tolima, las cuales tuvieron como objetivo retomar socializar los resultados FURAG en las politicas de Gobierno Digital y Seguridad Digital, esta actividad la acompañó d la Oficina de Tecnologia  del MEN</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</si>
  <si>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(herramientas de aprendizaje organizacional) relacionada con este indicador, este mes se agregó los resultados IDI 2019 y las acciones de socialización de estos resultados y las recomendaciones para mejorar en los resultados 2020 producto de la medición de este indicador. Se cargó documento "Informe implementación de asistencia técnica de EAV" con detalle de las acciones descritas en avance cualitativo.</t>
  </si>
  <si>
    <t>En el mes de junio se realizó, a través de la firma Gestión Total tres capacitaciones enmarcadas en las normas ISO 9001:2015, 45001:2018 y 27001:2013, donde participaron servidores de las entidades adscritas y vinculadas y ministerio. Se elaboró informe dirigido a los asesores del despacho de la Señora Ministra, con el fin de recibir apoyo para movilizar a las entidades adscritas y vinculadas y organizar el trabajo para el segundo semestre del año. Se realizó Comité Sectorial de Gestión y Desempeño, teniendo la participación de las 10 entidades adscritas y vinculadas, en este comité sectorial se da cuenta del segundo trimestre. El comité se centró en: Qué es el modelo de gobierno de datos, Cómo se estructura el modelo de gobierno de datos, A qué política, requisitos y criterios le aplica el modelo de gobierno de datos. Se llevaron a cabo 3 asistencias tecnicas, una enfocada a la política de servicio al ciudadano y las otras 2 a las politicas de gobierno digital y seguridad digital.</t>
  </si>
  <si>
    <t>Dada su periodicidad no reporta avance cuantitativo. Se realizaron ajustes menores de forma a la redacción. El avance cualitativo describe de manera clara y precisa las acciones realizadas y necesarias para alcanzar en la meta; es consistente con lo reportado en SPI en la actividad del proyecto (herramientas de aprendizaje organizacional) relacionada con este indicador. Se cargó documento "Informe plan de implementación de asistencia técnica de EAV junio" con detalle de las acciones descritas en avance cualitativo.
Se cargó entregable de hito programado, dando cumplimiento al hito.</t>
  </si>
  <si>
    <t>En el mes de julio se  realizaron 13 asistencias y técnicas direccionadas a las entidades adscritas y vinculadas, estas se desarrollaron en los siguientes temas: Seguimiento para el mejoramiento de las políticas de servicio al ciudadano y gestión documental, Cómo interactuar con personas con discapacidad visual, Gestión del Conocimiento, primera sesion de Trabajo en Equipo Jefes de Planeación y Control Interno. También se realizaron dos comités sectoriales de gestión, en uno se presentó el modelo estadístico de los resultados FURAG y en el otro se aprobó la conformación de una mesa sectorial de gestión del conocimiento._x000D_
De otra parte se llevó a cabo el informe que consolida las acciones realizadas durante el primer semestre para la implementación de las politicas de gestión y desmpeño  del Modelo Integrado de Planeación y Gestión, el cual se adjunta.</t>
  </si>
  <si>
    <r>
      <rPr>
        <b/>
        <sz val="11"/>
        <color theme="1"/>
        <rFont val="Calibri"/>
        <family val="2"/>
        <scheme val="minor"/>
      </rPr>
      <t>10.08 OAPF</t>
    </r>
    <r>
      <rPr>
        <sz val="11"/>
        <color theme="1"/>
        <rFont val="Calibri"/>
        <family val="2"/>
        <scheme val="minor"/>
      </rPr>
      <t xml:space="preserve">
• Consistencia: no se reporta avance cuantitativo dada su periodicidad anual. Cualitativo consistente con reporte SPI.
• Completitud: avance cualitativo incluye acciones de gestión adelantadas.
• Soportes: se carga "informe Plan de Implementación de Asistencia Técnica de EAV" con detalle por entidad y trabajo en Equipo Jefes de Planeación y Control Interno.
• Calidad: cumple recomendaciones a reportes cualitativos. 
</t>
    </r>
    <r>
      <rPr>
        <b/>
        <sz val="11"/>
        <color theme="1"/>
        <rFont val="Calibri"/>
        <family val="2"/>
        <scheme val="minor"/>
      </rPr>
      <t xml:space="preserve">Nota: </t>
    </r>
    <r>
      <rPr>
        <sz val="11"/>
        <color theme="1"/>
        <rFont val="Calibri"/>
        <family val="2"/>
        <scheme val="minor"/>
      </rPr>
      <t>se sugiere revisar si hito de agosto "Rendición de cuentas" requiere reprogramación.</t>
    </r>
  </si>
  <si>
    <t xml:space="preserve">En el mes de agosto se realizaron 4 asistencias y técnicas direccionadas a las entidades adscritas y vinculadas, en las que se desarrollaron los siguientes temas: Construcción del Plan Sectorial Estrategico de Tecnologías de la Información - PETI, Transición IPv4 a IPv6, Contexto general del MIPG - Dimensión de Talento Humano, contexto general de la Política de Mejora Normativa, estos temas para el mejoramiento de las políticas de seguridad digital, de gobierno digital, Talento Humano, Mejora Normativa, adicionalmente se continuaron con las sesiones de trabajo en equipo direccionadas a los equipos de trabajo de las oficinas de Contol Interno y Planeación del ETITC, INFOTEP de San Andrés e INCI, con dichas actividades se continúa con el fortalecimiento del desempeño institucional de la Entidades. Tres mesas de trabajo con líderes de política. Participación en la rendición de cuentas de la Función Pública. </t>
  </si>
  <si>
    <t>07.09 OAPF
• Consistencia: no se reporta avance cuantitativo dada su periodicidad anual. 
• Completitud: avance cualitativo incluye acciones adelantadas con las entidades adscritas y vinculadas. Aunque las acciones guardan relación con las incluidas en el medio de verificación, se sugiere que, en el avance cualitativo se puedan relacionar las 7 grandes acciones del medio de verificación.
• Soportes: se carga "informe Plan de Implementación de Asistencia Técnica de EAV" con detalle de lo cualitativo.
• Calidad: cumple recomendaciones a reportes cualitativos. Se realizaron ajustes menores de forma.
Nota: el 14.08.2020 la OAPF aprobó solicitud del área de modificación (sugerida en validación de julio) de reprogramación del hito "Rendición de cuentas", pasando de agosto a noviembre. 
07.09 SDO
• Completitud: Se relizó ajuste sugerido al avance cualitativo, así las acciones están relacionadas con lo descrito en medio de verificación.</t>
  </si>
  <si>
    <t>En el mes de septiembre se  realizaron 7  asistencias y técnicas direccionadas a las entidades adscritas y vinculadas, en los temas de Ley de Transparencia, Politicas de Talento humano, Integridad, racionalización de trámites, ejecución presupuestal, adicionalmente se continuaron con las  sesiones de trabajo en equipo direccionadas a los equipos de trabajo de las oficinas de Contol Interno y Planeación del  INSOR,  2 comités sectoriales, 2 mesas técnicas con líderes de políticas: Atención al Ciudadano y Defensa Jurídica; 2 espacios de fortalecimiento direccionados a la atención a diversidades y habilidades comunicativas, con dichas actividades se continua  con el fortalecimiento del desempeño institucional de la Entidades.</t>
  </si>
  <si>
    <r>
      <rPr>
        <b/>
        <sz val="10"/>
        <color theme="1"/>
        <rFont val="Calibri"/>
        <family val="2"/>
        <scheme val="minor"/>
      </rPr>
      <t>08.10 OAPF</t>
    </r>
    <r>
      <rPr>
        <sz val="10"/>
        <color theme="1"/>
        <rFont val="Calibri"/>
        <family val="2"/>
        <scheme val="minor"/>
      </rPr>
      <t xml:space="preserve">
• Consistencia: no se reporta avance cuantitativo dada su periodicidad anual. 
• Completitud: avance cualitativo incluye acciones y temas adelantados con las entidades adscritas y vinculadas. 
• Soportes: se carga "informe Plan de Implementación de Asistencia Técnica de EAV" con detalle de lo cualitativo. Se sugiere para futuros reportes relacionar enlo cualitativo los mismos numerales que se describen en el medio de verificación, por ejemplo para este mes los cuatro numerales del informe.
• Calidad: cumple recomendaciones a reportes cualitativos. Se realizó ajuste menor de forma.</t>
    </r>
  </si>
  <si>
    <t>En el mes de octubre se llevaron a cabo 9 asistencias técnicas a seis entidades (INFOTEP SAN ANDRES, INSOR, ETITC, INTENALCO, Unidad Administrativa Especial de Alimentación Escolar- Alimentos para Aprender). Se realizaron dos espacios de socialización del sistema de gestión antisoborno.  Se llevaron a cabo tres comités instituciones de gestión y desempeño en los cuales se presentaron los seguimientos a las políticas de Mejor Normativa, Defensa jurídica, Talento Humano e Integridad, adicionalmente se realizó la presentación de la evaluación de control interno.  Una Mesa Técnica Archivo General de la Nación, en esta se revisó el informe sobre las Mesas de trabajo con los sectores para la implementación de la política de Gestión Documental y el fortalecimiento de la función archivística del Estado.</t>
  </si>
  <si>
    <t>11.11 OAPF
• Consistencia: no se reporta avance cuantitativo dada su periodicidad anual. 
• Completitud: avance cualitativo incluye las entidades adscritas y vinculadas a las que se prestó asistencia técnica así como otras acciones necesarias para alcanzar la meta. 
• Soportes: se carga "informe Plan de Implementación de Asistencia Técnica de EAV" con detalle de lo cualitativo. Se atendió recomendación de validación mes anterior.
• Calidad: cumple recomendaciones a reportes cualitativos. Se realizó ajuste menor de forma.</t>
  </si>
  <si>
    <t xml:space="preserve">En noviembre se prestó asistencia técnica FODESEP  direccionada a la implementación de la política de gestión del conocimiento. Se realizó revisión al link de transparencia de la Unidad de Alimentación Escolar verificando el estado de las publicaciones. Se realizò un comité sectorial en el cual se presentò seguimiento PAS, Presentación  plan de trabajo informe ITA, socializacion Decreto 1422 de 2020. Se realizaron cuatro espacios de capacitación en  Riesgos para Directivos, Proceso Estadístico, Sector Lenguaje Claro,  Power BI. Mesa Técnica  política de Talento Humano. Se trabajò en el alistamiento para la realizaciòn de la rendiciòn de cuentas, habilitándose en la web un espacio permanente y de cara a la ciudadanía con el fin de escuchar las preguntas  sobre los diversos programas y proyectos que desarrollamos  con los diversos actores del país, https://www.mineducacion.gov.co/portal/micrositios-institucionales/Rendicion-de-Cuentas/402288
</t>
  </si>
  <si>
    <r>
      <rPr>
        <b/>
        <sz val="10"/>
        <color theme="1"/>
        <rFont val="Calibri"/>
        <family val="2"/>
        <scheme val="minor"/>
      </rPr>
      <t>09.12 OAPF</t>
    </r>
    <r>
      <rPr>
        <sz val="10"/>
        <color theme="1"/>
        <rFont val="Calibri"/>
        <family val="2"/>
        <scheme val="minor"/>
      </rPr>
      <t xml:space="preserve">
• Consistencia: no se reporta avance cuantitativo dada su periodicidad anual. 
• Completitud: avance cualitativo incluye acciones necesarias para alcanzar la meta, que se amplían en el medio de verificación.
• Soportes: se carga "informe Plan de Implementación de Asistencia Técnica de EAV" con detalle de lo cualitativo. 
• Calidad: cumple recomendaciones a reportes cualitativos. Se realizó ajustes menores de forma.
Nota: cumplió hito noviembre y tiene hito programado para diciembre (ver hoja hitos).</t>
    </r>
  </si>
  <si>
    <t xml:space="preserve">En diciembre se prestó asistencia técnica a la ETITC en el seguimiento al cumplimiento de las actividades de las politicas de mejora normativa y Política de Transparencia, acceso a la información pública y lucha contra la corrupción. Al INFOTEP DE SAN ANDRES en el contexto de los seguimientos que se deben publicar en el link de transparencia. INSOR seguimiento al cumplimiento de las actividades establecidas en el plan de trabajo de la Política de Transparencia, acceso a la información pública y lucha contra la corrupción, Política de Servicio al ciudadano. También se  realizó el último comité sectorial de gestión y desempeño del año 2020, en este se contó con la participación de todas las entidades adscritas y vinculadas.
</t>
  </si>
  <si>
    <t xml:space="preserve">15.01.2021 OAPF
• Consistencia: durante 2020 el avance cualitativo fue consistente con los reportes SPI. El avance cuantitativo 2020 se tendrá en julio 2021 (ver fórmula). Cumplió criterio. 
• Completitud: durante 2020 los avances cualitativos incluyeron todas las acciones realizadas con las entidades adscritas y vinculadas que aportan a la posición del Sector en el Índice de Gestión y Desempeño. Cumplió criterio. 
• Soportes: durante 2020 el medio de verificación (MV) fue claro y detallado por entidades y temas, además se recopiló los temas de los comités sectoriales de gestión y desempeño. Con el hito de dic. se cumplieron todos los hitos. Cumplió criterio. 
•Calidad: durante 2020 cumplió recomendaciones a reportes cualitativos. Cumplió criterio. </t>
  </si>
  <si>
    <t>Aumentar la eficiencia del modelo operativo con el ahorro de recursos y la disminución de reprocesos</t>
  </si>
  <si>
    <t>Subdirección de Gestión Administrativa</t>
  </si>
  <si>
    <t>Porcentaje de ejecución del plan de mantenimiento preventivo de los bienes inmuebles</t>
  </si>
  <si>
    <t>Actividades ejecutadas del Plan de Mantenimiento de Infraestructura/ Actividades definidas en el Plan de Mantenimiento de infraestructura</t>
  </si>
  <si>
    <t>Informe seguimiento plan de mantenimiento</t>
  </si>
  <si>
    <t xml:space="preserve">Las 9 actividades programadas para el mes de enero se cumplieron en su totalidad, dando un porcentaje de avance del 7,50% con relación a las 120 actividades del plan de mantenimiento. Las actividades realizadas fueron:
* Mantenimiento de Planta Telefónica.
* Mantenimiento de Ascensores Schindler.
* Mantenimiento de Ascensor Privado Orona.
* Mantenimiento del edificio.
* Mantenimiento a los equipos de control de acceso.  
* Mantenimiento de Equipos de pesaje.
* Mantenimiento de Equipos del gimnasio. 
* Mantenimiento a hornos microondas. 
* Mantenimiento a desagues y bajantes en cubierta. </t>
  </si>
  <si>
    <t xml:space="preserve">El avance cualitativo atiende recomendaciones para este tipo de avances. Se detallan las acciones (de mantenimiento) realizadas que coinciden con las programadas para el primer mes. El medio de verificación cumple con los requisitos, es claro y fácil de validar los avances cuantitativo y cualitativo, no obstante, se sugiere para futuros reportes expresar todos los verbos en pasado (edificio y hornos). </t>
  </si>
  <si>
    <t>Las 9 actividades programadas en el plan de mantenimiento a la infraestructura para el mes de febrero se cumplieron en su totalidad, con un porcentaje de avance del 7,50% con relación a las 120 actividades del plan de mantenimiento. Las actividades realizadas fueron:
* Mantenimiento de Plantas eléctricas 
* Mantenimiento de Planta Telefónica.
* Mantenimiento de Ascensores Schindler.
* Mantenimiento de Ascensor Privado Orona.
* Mantenimiento del edificio.
* Mantenimiento  aires acondicionados
* Mantenimiento a los equipos de control de acceso.  
* Mantenimiento a desagues y bajantes en cubierta. 
* Limpieza de cañuelas perimetrales</t>
  </si>
  <si>
    <t>Se sugiere ajustar en el avance cualitativo: mes, # de actividades y % de avance; revisar y dejar como se tiene en medio de verificación. Igual que lo observado en enero, se sugiere para futuros reportes dejar todos los verbos en pasado en el medio de verificación (ver actividades 5, 8 y 9). La Dependencia realiza los ajustes sugeridos al avance cualitativo y medio de verificación.</t>
  </si>
  <si>
    <t xml:space="preserve">Las 9 actividades programadas en el plan de mantenimiento a la infraestructura para el mes de marzo se cumplieron 9 de ellas, con un porcentaje de avance del 7,5% con relación a las 120 actividades del plan de mantenimiento. Las actividades realizadas fueron:_x000D_
_x000D_
* Mantenimiento de Planta Telefónica._x000D_
* Mantenimiento de Ascensores Schindler._x000D_
* Mantenimiento de Ascensor Privado Orona._x000D_
* Mantenimiento del edificio._x000D_
* Mantenimiento  equipos contra incendios_x000D_
* Mantenimiento  equipos de presión y eyectores_x000D_
* Mantenimiento a los equipos de control de acceso._x000D_
* Mantenimiento  hornos microondas  _x000D_
* Mantenimiento a desagues y bajantes en cubierta. _x000D_
</t>
  </si>
  <si>
    <t>El avance cualitativo atiende recomendaciones para este tipo de avances. Se detallan las acciones (de mantenimiento) realizadas que coinciden con las programadas para este mes. El medio de verificación cumple con los requisitos, es claro y fácil de validar los avances cuantitativo y cualitativo, no obstante, se sugiere ajustar en el apartado de análisis "Las 10 actividades programadas". Igual que lo observado en los dos meses anteriores para futuros reportes expresar todos los verbos en pasado. La Dependencia realiza los ajustes sugeridos en el medio de verificación.</t>
  </si>
  <si>
    <t>Las 5 actividades programada para el mes de abril se cumplieron en su totalidad, obteniendo un porcentaje de avance del 4,17% con relación a las 120 actividades del plan de mantenimiento. Las actividades realizadas fueron: 
* Mantenimiento a las Plantas eléctricas
* Mantenimiento a los equipos de aire acondicionado.
* Mantenimiento a la planta telefónica
* Mantenimiento a los ascensores marca Shindler.
* Mantenimiento al ascensor privado marca Orona.
Nota: Se realizó ajuste en plan de mantenimiento con 120 actividades, en razón al aislamiento preventivo decretado por el gobierno nacional.</t>
  </si>
  <si>
    <t>Se atiende recomendaciones para avances cualitativos y medio de verificación, se agregó encabezado sugerido. Se detallan las acciones (de mantenimiento) realizadas que coinciden con las programadas para este mes. El medio de verificación cumple con los requisitos, es claro y fácil de validar los avances cuantitativo y cualitativo.
El 2 de abril la Dependencia solicitó reporogramación de metas que la OAPF aprobó y ya se realizaron en formato PAI.</t>
  </si>
  <si>
    <t>Analisis: Las 12 actividades programadas en el plan de mantenimiento a la infraestructura para el mes de mayo se cumplieron 10, dada la situación de confinamiento decretada por el gobieno a nivel nacional, con un porcentaje de avance del 8,33% con relación a las 120 actividades del plan de mantenimiento. Las actividades realizadas fueron:
* Mantenimiento de Planta Telefónica.
* Mantenimiento de Ascensores Schindler.
* Mantenimiento de Ascensor Privado Orona.
* Mantenimiento al Edificio.
* Mantenimiento a Extintores.
* Calibración a Equipo de Pesaje.
* Mantenimiento a Equipo de Pesaje.
* Mantenimiento Hornos Microondas.
* Mantenimiento  Mantenimiento a desagues y bajantes en cubierta. 
* Limpieza de cañuelas perimetrales</t>
  </si>
  <si>
    <t>El 29 de mayo la dependencia solicitó ajuste de meta pasando de 100 a 90% y reprogramación de metas de mayo a diciembre. La OAPF aprobó solicitud.
Atendió recomendaciones para avances cualitativos. Se detallan las acciones (de mantenimiento) realizadas y se anotó que se dejaron de realizar dos acciones de las programadas para este mes debido a la Emergencia, así se cumplió con el porcentaje esperado después de la reducción de meta. El medio de verificación cumple con los requisitos, es claro y fácil de validar los avances cuantitativo y cualitativo.</t>
  </si>
  <si>
    <t>De las 13 actividades programadas en el plan de mantenimiento a la infraestructura para el mes de junio se cumplieron 12, obteniendo un porcentaje de avance del 10,00% con relación a las 120 actividades del plan de mantenimiento. Dicho resultado, en razón a que el sistema de control de acceso del Ministerio no está siendo utilizados con ocasión a la situación de confinamiento decretada por el gobierno a nivel nacional, como medida frente a la pandemia de Covid 19,  Las actividades realizadas fueron: 
* Mantenimiento de plantas eléctricas.
* Mantenimiento de planta telefonica.
* Mantenimiento de ascensores Shindler.
* Mantenimiento ascensor privado marca Orona.
* Mantenimiento del edificio.
* Mantenimiento a los aires acondicionados.
* Mantenimiento a los equipos de la red contra incendios.
* Mantenimiento equipos de presión de agua potable y bombas eyectoras.
* Aseo de Tanques de Agua Potable.
* Pruebas de laboratorio de agua potable.
* Mantenimiento a desagues y bajantes en cubierta. 
* Limpieza de cañuelas perimetrales</t>
  </si>
  <si>
    <t>Atendió recomendaciones para avances cualitativos. El avance cuantitativo se soporta en la aplicación de la fórmula. Se detalló en avance cualitativo, la actividad que no se cumplió la cual se puede validar en el medio de verificación de manera detallada. El medio de verificación es claro y consistente con los avances cuantitativo y cualitativo.</t>
  </si>
  <si>
    <t xml:space="preserve">De las 11 actividades programadas en el plan de mantenimiento a la infraestructura para el mes de julio se cumplieron 10, obteniendo un porcentaje de avance del 8,33% con relación a las 120 actividades del plan de mantenimiento. Dicho resultado, en razón a que los equipos del gimnasio del Ministerio no están siendo utilizados por temas de seguridad con ocasión a la situación de confinamiento decretada por el gobierno a nivel nacional, como medida frente a la pandemia de Covid 19, las actividades realizadas fueron: _x000D_
_x000D_
* Mantenimiento de planta telefónica._x000D_
* Mantenimiento de ascensores Schindler._x000D_
* Mantenimiento ascensor privado marca Orona._x000D_
* Mantenimiento del edificio._x000D_
* Recarga de extintores._x000D_
* Aseo tanque aguas lluvias._x000D_
* Mantenimiento equipos de control de acceso._x000D_
* Mantenimiento equipos de pesaje._x000D_
* Mantenimiento hornos microondas._x000D_
* Mantenimiento a desagües y bajantes en cubierta._x000D_
</t>
  </si>
  <si>
    <r>
      <t xml:space="preserve">05.08 OAPF
• </t>
    </r>
    <r>
      <rPr>
        <sz val="11"/>
        <color theme="1"/>
        <rFont val="Calibri"/>
        <family val="2"/>
        <scheme val="minor"/>
      </rPr>
      <t>Consistencia: avance cuantitativo consistente con el cualitativo.
• Completitud: avance cualitativo evidencia los resultados y efectos de la emergencia.
• Soportes: medio de verificación en formato PDF cumple con criterios.
•Calidad: cumple recomendaciones a reportes cualitativos.</t>
    </r>
    <r>
      <rPr>
        <b/>
        <sz val="11"/>
        <color theme="1"/>
        <rFont val="Calibri"/>
        <family val="2"/>
        <scheme val="minor"/>
      </rPr>
      <t/>
    </r>
  </si>
  <si>
    <t>De las 9 actividades programadas en el plan de mantenimiento a la infraestructura para el mes de agosto se cumplieron 8, obteniendo un porcentaje de avance del 6,67% con relación a las 120 actividades del plan de mantenimiento. Dicho resultado, en razón a que los equipos para el control de acceso no están siendo utilizados por temas de seguridad con ocasión a la situación de confinamiento decretada por el gobierno a nivel nacional, como medida frente a la pandemia de Covid 19, las actividades realizadas fueron:
* Mantenimiento de Planta eléctrica. 
* Mantenimiento de Planta Telefónica.
* Mantenimiento de Ascensores Schindler.
* Mantenimiento de Ascensor Privado Orona.
* Mantenimiento del edificio.
* Mantenimiento de Aires Acondicionados.
* Mantenimiento a desagües y bajantes en cubierta. 
* Limpieza de cañuelas perimetrales.</t>
  </si>
  <si>
    <t>04.09 OAPF
• Consistencia: avance cuantitativo consistente con cualitativo. Se recuerda que ajustó meta a 90% lo que significó reprogramación mensual.
• Completitud: avance cualitativo evidencia los resultados y efectos de la emergencia sobre la actividad no realizada.
• Soportes: medio de verificación en formato PDF cumple con criterios.
•Calidad: cumple recomendaciones a reportes cualitativos.</t>
  </si>
  <si>
    <t xml:space="preserve">Para el mes de septiembre se realizaron 10 actividades, obteniendo un porcentaje de avance del 8,33% con relación a las 120 actividades del plan de mantenimiento.  Las actividades realizadas fueron:_x000D_
* Mantenimiento de Planta Telefónica._x000D_
* Mantenimiento de Ascensores Schindler._x000D_
* Mantenimiento de Ascensor Privado Orona._x000D_
* Mantenimiento del edificio._x000D_
* Mantenimiento de equipos red contra incendios_x000D_
* Mantenimiento de equipos de presión de agua potable y bombas eyectoras_x000D_
* Mantenimiento a equipos de control de acceso_x000D_
* Mantenimiento de equipos del gimnasio_x000D_
* Mantenimiento de hornos microondas_x000D_
* Mantenimiento a desagües y bajantes en cubierta. </t>
  </si>
  <si>
    <r>
      <t xml:space="preserve">09.10 OAPF
• </t>
    </r>
    <r>
      <rPr>
        <sz val="11"/>
        <color theme="1"/>
        <rFont val="Calibri"/>
        <family val="2"/>
        <scheme val="minor"/>
      </rPr>
      <t>Consistencia: avance cuantitativo consistente con cualitativo. 
• Completitud: avance cualitativo con actividades del plan mantenimiento realizadas.
• Soportes: medio de verificación en formato PDF cumple con criterios.
•Calidad: cumple recomendaciones a reportes cualitativos.</t>
    </r>
  </si>
  <si>
    <t>Para el mes de octubre se realizarón 10 actividades,  obteniendo un porcentaje de avance del 8,33% con relación a las 120 actividades del plan de mantenimiento. Las actividades realizadas fueron:
* Mantenimniento plantas eléctricas 
* Mantenimiento de Planta Telefónica.
* Mantenimiento de Ascensores Schindler.
* Mantenimiento de Ascensor Privado Orona.
* Mantenimiento del edificio.
* Mantenimiento de equipos de aire acondicionado
* Mantenimiento de equipos de control de acceso.
* Mantenimiento equipos de pesaje
* Mantenimiento a desagües y bajantes en cubierta. 
* Mantenimiento - limpieza cañuelas perimetrales</t>
  </si>
  <si>
    <t>09.11 OAPF
• Consistencia: avance cuantitativo consistente con cualitativo. 
• Completitud: avance cualitativo con actividades del plan mantenimiento realizadas.
• Soportes: medio de verificación en formato PDF cumple con criterios.
• Calidad: cumple recomendaciones a reportes cualitativos.</t>
  </si>
  <si>
    <t xml:space="preserve">En el mes de noviembre se realizarón 8 actividades,  obteniendo un porcentaje de avance del 6,67% con relación a las 120 actividades del plan de mantenimiento. Las actividades realizadas fueron:
* Mantenimiento de Planta Telefónica.
* Mantenimiento de Ascensores Schindler.
* Mantenimiento de Ascensor Privado Orona.
* Mantenimiento del edificio.
* Mantenimiento extintores
* Mantenimiento de equipos de control de acceso.
* Mantenimiento hornos microhondas
* Mantenimiento a desagües y bajantes en cubierta. </t>
  </si>
  <si>
    <r>
      <t xml:space="preserve">03.12 OAPF
• </t>
    </r>
    <r>
      <rPr>
        <sz val="11"/>
        <color theme="1"/>
        <rFont val="Calibri"/>
        <family val="2"/>
        <scheme val="minor"/>
      </rPr>
      <t>Consistencia: avance cuantitativo consistente con cualitativo. 
• Completitud: avance cualitativo con actividades del plan mantenimiento realizadas.
• Soportes: medio de verificación en formato PDF cumple con criterios.
• Calidad: cumple recomendaciones a reportes cualitativos.</t>
    </r>
  </si>
  <si>
    <t>Analisis: En el mes de diciembre se realizarón 12 actividades,  obteniendo un porcentaje de avance del 10,00 % con relación a las 120 actividades del plan de mantenimiento. Las actividades realizadas fueron:
* Mantenimiento de Plantas Eléctricas.
* Mantenimiento de Ascensores Schindler.
* Mantenimiento de Ascensor Privado Orona.
* Mantenimiento del edificio.
* Mantenimiento de Aires acondicionados. 
* Mantenimiento de Equipos red contra incendios.
* Mantenimiento de Equipos de presión de agua potable y bombas eyectoras. 
* Aseo de Tanques de Agua Potable.
* Pruebas de laboratorio de agua potable.
* Mantenimiento a los equipos de control de acceso.  
* Mantenimiento a desagues y bajantes en cubierta. 
* Limpieza de cañuelas perimetrales</t>
  </si>
  <si>
    <t xml:space="preserve">15.01.2021 OAPF
• Consistencia: durante el 2020 el avance cuantitativo fue consistente con el cualitativo. Superó la meta 2020 alcanzando el 93% lo que representa el 104% de avance de la meta programada. Fue un indicador afectado por la emergencia sanitaria, realizó oportunamente las modificaciones requeridas. Cumplió criterio. 
• Completitud: durante 2020 los avances cualitativos detallaron los mantenimientos realizados mensualamente. Cumplió criterio. 
• Soportes: durante 2020 el medio de verificación fue muy claro, detallado y fácil de validar. Cumplió criterio. 
•Calidad: durante 2020 cumplió recomendaciones a reportes cualitativos. Cumplió criterio. </t>
  </si>
  <si>
    <t>Porcentaje de ahorro programado en el consumo de fotocopias de las dependencias</t>
  </si>
  <si>
    <t>Consumo autorizado menos consumo mes / ahorro del 20 programado para la vigencia
Notas: 
• Se programa un ahorro del 20  para la vigencia a partir de los límites autorizados en Circular de Austeridad vigente. 
• Los ahorros se van acumulando de un mes a otro.</t>
  </si>
  <si>
    <t xml:space="preserve">Informe seguimiento consumo de fotocopias por dependencia </t>
  </si>
  <si>
    <t>En el mes de enero se registró un consumo total de 42.689 unidades de fotocopias, logrando un ahorro del 9,63% frente al ahorro programado en la circular de auteridad No.29._x000D_
Teniendo en cuenta que a partir de los cupos establecidos se han presentado ahorros importantes, se programó un ahorro adicional del 20% en el presente plan de acción.</t>
  </si>
  <si>
    <t>Se atiende recomendaciones para avances cualitativos. En el medio de verificación se pude validar fácilmente el avance cuantitativo, no obstante se sugiere ajustar los siguientes detalles para evitar confusión a terceros: i) Columnas con años 2020 desagregar con "programado" y "real o ejecutado", ii) Se entiende que columna "ahorro" es la diferencia entre "Consumo autorizado" y "Consumo real" pero se sugiere calcularlo mes a mes y así evitar los cálculos automáticos de las dos últimas columnas y el total de 250%. iii) Cifras de "Prog acum" escribir completo y revisar si se puede agregar la columna "Programado mensual" que coincida con las metas mensuales del formato PAI. iv) Pasar columna "acumulado" después de mensual. v) Ajustar "total semestre". La Dependencia atiende todas las observaciones de forma realizadas al medio de verificación, realiza los ajustes, dejando un MV más claro para terceros.</t>
  </si>
  <si>
    <t>En el mes de febrero se registró un consumo total de 42.834 unidades de fotocopias, logrando un ahorro en el mes de 9,53% frente al ahorro programado a través de la circular de austeridad No.29, y un ahorro acumulado del 19,16%, con el cual se cumple la meta programada acumulada del 17%.</t>
  </si>
  <si>
    <t>Se atiende recomendaciones para avances cualitativos, no obstante se sugiere ajustar "se cumple" por "se superó".  En el medio de verificación se pude validar fácilmente el avance cuantitativo, no obstante se sugiere ajustar los mismos detalles observados en reporte de enero. La Dependencia atiende todas las observaciones de forma realizadas al medio de verificación, realiza los ajustes, dejando un MV más claro para terceros.</t>
  </si>
  <si>
    <t>6,25</t>
  </si>
  <si>
    <t>En el mes de marzo se registró un consumo total de 29.873 unidades de fotocopias, logrando un ahorro en el mes de 18% frente al ahorro programado a través de la circular de austeridad No.29, y un ahorro acumulado del 37,16%, con el cual se cumple la meta programada acumulada del 25%.</t>
  </si>
  <si>
    <t>Se atiende recomendaciones para avances cualitativos, no obstante se sugiere ajustar "se cumple" por "se superó".  En el medio de verificación se pude validar fácilmente el avance cuantitativo, no obstante se sugiere ajustar los mismos detalles observados en los reportes de enero y febrero. La Dependencia atiende todas las observaciones de forma realizadas al medio de verificación, realiza los ajustes, dejando un MV más claro para terceros.</t>
  </si>
  <si>
    <t>En el mes de abril no se registró consumo de fotocopias, debido al aislamiento obligatorio decretado por el Gobierno Nacional, dando como resultado un consumo de 0 copias. 
Se observa la necesidad de realizar una mesa técnica para replantear las metas de este indicador.</t>
  </si>
  <si>
    <t>La Dependencia reconoce que no se registró consumo de copias por lo tanto el ahorro alcanzó un 37,5%. Como se sugirió en informe y la Dependencia lo anota se revisará la meta 2020 y reprogramación metas mensuales en virtud de la actual Emergencia.</t>
  </si>
  <si>
    <t>En el mes de mayo no se registró consumo de fotocopias, debido al aislamiento obligatorio decretado por el Gobierno Nacional, dando como resultado un consumo de 0 copias. 
El analisis del indicador se retomara en el mes de agosto de acuerdo como evolucionen las condiciones de aislamiento.</t>
  </si>
  <si>
    <t>El 29 de mayo la dependencia solicitó suspender medición de abril a julio. La OAPF aprobó solicitud.
Como se anotó en el avance cualitativo, se volverá a reportar avance cuantitativo en agosto. No requiere medio de verificación este mes.</t>
  </si>
  <si>
    <t>En el mes de junio no se registró consumo de fotocopias, debido al aislamiento obligatorio decretado por el Gobierno Nacional por emergencia sanitaria, dando como resultado un consumo de 0 copias. 
El analisis del indicador se retomara en el mes de agosto de acuerdo como evolucionen las condiciones de aislamiento.</t>
  </si>
  <si>
    <t>Desde mayo se suspendió la medición de este indicador. Como se anotó en el avance cualitativo, se volverá a reportar avance cuantitativo en agosto. No requiere medio de verificación este mes.</t>
  </si>
  <si>
    <t xml:space="preserve">En el mes de julio no se registró consumo de fotocopias, no se prestó el servicio de fotocopiado teniendo en cuanta que los colaboradores de la entidad desarrollaron trabajo desde casa, en atención a las medidas adoptadas por el gobierno nacional para atender la emergencia del COVID-19.                                    _x000D_
El análisis del indicador se retomará en el mes de septiembre de acuerdo cómo evolucionen las condiciones de aislamiento._x000D_
</t>
  </si>
  <si>
    <r>
      <t xml:space="preserve">05.08 OAPF
• </t>
    </r>
    <r>
      <rPr>
        <sz val="11"/>
        <color theme="1"/>
        <rFont val="Calibri"/>
        <family val="2"/>
        <scheme val="minor"/>
      </rPr>
      <t xml:space="preserve">Consistencia: avance cuantitativo consistente con el cualitativo.
• Completitud: avance cualitativo explica que no se está midiendo
• Soportes: no requiere medio de verificación.
• Calidad: cumple recomendaciones a reportes cualitativos.
</t>
    </r>
    <r>
      <rPr>
        <b/>
        <sz val="11"/>
        <color theme="1"/>
        <rFont val="Calibri"/>
        <family val="2"/>
        <scheme val="minor"/>
      </rPr>
      <t xml:space="preserve">Nota: </t>
    </r>
    <r>
      <rPr>
        <sz val="11"/>
        <color theme="1"/>
        <rFont val="Calibri"/>
        <family val="2"/>
        <scheme val="minor"/>
      </rPr>
      <t>Se suspendió medición hasta julio. Pendiente revisión de viabilidad de nueva solicitud de modificación.</t>
    </r>
  </si>
  <si>
    <t>En el mes de agosto se registró un consumo de 146 unidades de fotocopias, dicho consumo fue generado en las 4 máquinas satélite ubicadas en Secretaría General, Despacho de la Ministra y la sede elemento. Este bajo consumo, en razón que en el centro de multicopiado de la sede CAN no hubo operación, con ocasión al aislamiento obligatorio decretado por el Gobierno Nacional.</t>
  </si>
  <si>
    <t>04.09 OAPF
• Consistencia: avance cuantitativo consistente con el cualitativo.
• Completitud: como se observa en lo cualitativo el dato reportado no responde a ahorro sino a un mínimo consumo debido a la emergencia sanitaria.
• Soportes: medio de verificación en formato PDF cumple con criterios.
• Calidad: cumple recomendaciones a reportes cualitativos.
Nota: se revisó en mesa técnica viabilidad de nueva solicitud de modificación frente a consumo mínimo. Se espera recibir solicitud.</t>
  </si>
  <si>
    <t>En el mes de Septiembre se registró un consumo de 30 unidades de fotocopias, dicho consumo fue generado en las 4 máquinas satélite ubicadas en Secretaría General, Despacho de la Ministra y la sede elemento (CNA), obteniendo un avance cuantitativo de 31,23% para el mes evaluado en este indicador y un acumulado de 93,37% .  Este bajo avance, en razón que en el centro de multicopiado de la sede Can no hubo operación durante el mes de septiembre debido a que, pese a la reactivación de labores presenciales de manera gradual, en atención a lo establecido en la Directiva Presidencial, el volumen de usuarios del servicio prestado en centro de multicopiado es muy bajo, por lo cual no se consideró necesario realizar la apertura de dicho centro de copiado, cubriéndo la necesidad con las máquinas satélite mencionadas</t>
  </si>
  <si>
    <r>
      <rPr>
        <b/>
        <sz val="11"/>
        <color theme="1"/>
        <rFont val="Calibri"/>
        <family val="2"/>
        <scheme val="minor"/>
      </rPr>
      <t xml:space="preserve">09.10 OAPF
</t>
    </r>
    <r>
      <rPr>
        <sz val="11"/>
        <color theme="1"/>
        <rFont val="Calibri"/>
        <family val="2"/>
        <scheme val="minor"/>
      </rPr>
      <t xml:space="preserve">• Consistencia: avance cuantitativo consistente con el cualitativo.
• Completitud: avance cualitativo aclara a qué se debió el consumo mínimo de fotocopias y como el indicador se sigue viendo afectado por el aislamiento.
• Soportes: medio de verificación en formato PDF cumple con criterios.
• Calidad: cumple recomendaciones a reportes cualitativos.
</t>
    </r>
    <r>
      <rPr>
        <b/>
        <sz val="11"/>
        <color theme="1"/>
        <rFont val="Calibri"/>
        <family val="2"/>
        <scheme val="minor"/>
      </rPr>
      <t xml:space="preserve">Nota: </t>
    </r>
    <r>
      <rPr>
        <sz val="11"/>
        <color theme="1"/>
        <rFont val="Calibri"/>
        <family val="2"/>
        <scheme val="minor"/>
      </rPr>
      <t>El 30 de sept se aprueba modificación de ajuste a % de ahorro pasando de 20 a 60% (ver formato modificación).</t>
    </r>
  </si>
  <si>
    <t>En el mes de octubre se registró un consumo de 287 unidades de fotocopias, consumo generado en el centro de multicopiado y las máquinas satélite ubicadas en Secretaría General, Despacho de la Ministra y la sede elemento (CNA), obteniendo un avance cuantitativo de 31,09% para el mes evaluado en este indicador, y un acumulado de 145,18%.  Este avance, en razón a la reactivación de labores presenciales en el edificio de manera gradual, en atención a lo establecido en la Directiva Presidencial, sin embargo, el volumen de usuarios del servicio prestado en centro de multicopiado es bajo.</t>
  </si>
  <si>
    <t>09.11 OAPF
• Consistencia: avance cuantitativo consistente con el cualitativo.
• Completitud: avance cualitativo reporta los consumos en el centro multicopiado y máquinas satélite por reactivación de la presencialidad, no obstante, es un indicador que sigue afectado por el aislamiento.
• Soportes: medio de verificación en formato PDF cumple con criterios.
• Calidad: cumple recomendaciones a reportes cualitativos.</t>
  </si>
  <si>
    <t>En el mes de noviembre se registró un consumo de 262 unidades de fotocopias, consumo generado en el centro de multicopiado y las máquinas satélite ubicadas en Secretaría General, Despacho de la Ministra y la Sede Elemento (CNA), obteniendo un avance cuantitativo de 31.11% para el mes evaluado en este indicador,  y un acumulado de 176,29%.  Este avance, en razón a la reactivación de labores presenciales en el edificio de manera gradual, en atención a lo establecido en la Directiva Presidencial,  sin embargo, el volumen de usuarios del servicio prestado en centro de multicopiado aún es bajo.</t>
  </si>
  <si>
    <r>
      <rPr>
        <b/>
        <sz val="11"/>
        <color theme="1"/>
        <rFont val="Calibri"/>
        <family val="2"/>
        <scheme val="minor"/>
      </rPr>
      <t xml:space="preserve">03.12 OAPF
</t>
    </r>
    <r>
      <rPr>
        <sz val="11"/>
        <color theme="1"/>
        <rFont val="Calibri"/>
        <family val="2"/>
        <scheme val="minor"/>
      </rPr>
      <t>• Consistencia: avance cuantitativo consistente con el cualitativo. Desde el
• Completitud: avance cualitativo reporta los consumos en el centro multicopiado y máquinas satélite por reactivación de la presencialidad, no obstante, es un indicador que sigue afectado por el aislamiento, como la misma área lo ha venido reconociendo.
• Soportes: medio de verificación en formato PDF cumple con criterios.
• Calidad: cumple recomendaciones a reportes cualitativos.</t>
    </r>
  </si>
  <si>
    <t>En el mes de Diciembre se registró un consumo de 1.050 unidades de fotocopias, consumo generado en el centro de multicopiado y las máquinas satélite ubicadas en Secretaría General, Despacho de la Ministra y la sede elemento (CNA), obteniendo un avance cuantitativo de 30.68% para el mes evaluado en este indicador, y un acumulado de 206,96 % .  Avance obtenido a partir de la reactivación de labores presenciales en el edificio de manera gradual, en atención a lo establecido en la Directiva Presidencial,  sin embargo, el volumen de usuarios del servicio prestado en centro de multicopiado aún es bajo.</t>
  </si>
  <si>
    <t xml:space="preserve">15.01.2021 OAPF
• Consistencia: durante el 2020 el avance cuantitativo fue consistente con el cualitativo. Superó la meta 2020 alcanzando el 207%. Fue un indicador afectado por la emergencia sanitaria, como se justificó en las modificaciones  y como se puede observar en su medio de verificación, el avance alcanzado no responde propiamente a un ahorro sino al consumo nulo o mínimo registrado desde que inició la emergencia sanitaria. Cumplió criterio. 
• Completitud: durante 2020 los avances cualitativos incluyeron los consumos y las dificultades presentadas. Cumplió criterio. 
• Soportes: durante 2020 el medio de verificación fue muy claro y fácil de validar. Cumplió criterio. 
•Calidad: durante 2020 cumplió recomendaciones a reportes cualitativos. Cumplió criterio. </t>
  </si>
  <si>
    <t>Porcentaje de Mesas de ayuda administrativas atendidas en los tiempos establecidos</t>
  </si>
  <si>
    <t>Mesa de ayuda administrativas atendidas en los tiempos establecidos / Total de mesas de ayuda administrativas recibidas
Nota: Incluye control ingreso y salida de bienes, mantenimiento y arreglos, registro movimientos en el inventario, solicitud de vehículos oficiales, suministros y operación servicios generales.</t>
  </si>
  <si>
    <t>Informe seguimiento mesas de ayuda</t>
  </si>
  <si>
    <t>En el periodo comprendido entre el 1 de enero al 31 de enero de 2020, se recibieron un total de 795 solicitudes realizadas por la Mesa de ayuda, las cuales fueron atendidas dentro del tiempo estipulado, logrando un 100% de oportunidad en la meta estipulada.</t>
  </si>
  <si>
    <t>Se atiende recomendaciones para avances cualitativos, es claro y preciso. En el medio de verificación se pude validar fácilmente el avance cuantitativo y las acciones (mesas de ayuda) detalladas por tipos. La dependencia agrega nota donde aclara las fechas de corte a partir de febrero.</t>
  </si>
  <si>
    <t>En el periodo comprendido entre el 1 de febrero al 29 de febrero de 2020, se recibieron un total de 792 solicitudes realizadas por la Mesa de ayuda, las cuales fueron atendidas dentro del tiempo estipulado, logrando un 100% de oportunidad en la meta estipulada.</t>
  </si>
  <si>
    <t>Se atiende recomendaciones para avances cualitativos, es claro y preciso. En el medio de verificación (MV) se pude validar fácilmente el avance cuantitativo y las acciones (mesas de ayuda) detalladas por tipos. Se sugiere revisar la nota agregada en el medio de verificación de enero, donde aclara las fechas de corte a partir de febrero, según el MV cargado este mes se toma todo el mes calendario.</t>
  </si>
  <si>
    <t xml:space="preserve">En el periodo comprendido entre el 1 de marzo al 31 de marzo de 2020, se recibieron un total de 563 solicitudes realizadas por la Mesa de ayuda, donde 545 fueron atendidas dentro del tiempo estipulado y 18 fuera del tiempo, logrando un 96,80% de oportunidad en la meta estipulada.
NOTA: Las 18 mesas de ayuda a las que se les venció la fecha de cierre se presentó debido a las modificaciones en el servicio de vigilancia de la recepción teniendo en cuenta el estado de cuarentena y aislamiento obligatorio.
</t>
  </si>
  <si>
    <t>Se atiende recomendaciones para avances cualitativos, es claro y preciso e informa de la razón por la que no se alcanzó la meta del mes. En el medio de verificación (MV) se pude validar fácilmente el avance cuantitativo y las acciones (mesas de ayuda) detalladas por tipos y ampliación de la dificultad para alcanzar la meta que obedece a causas de fuerza mayor. Se sugiere revisar la nota agregada en el medio de verificación de enero, donde aclara las fechas de corte a partir de febrero, según el MV cargado este mes se toma todo el mes calendario.</t>
  </si>
  <si>
    <t>En el periodo comprendido entre el 1 de abril al 30 de abril de 2020, se recibieron un total de 64 solicitudes realizadas por la Mesa de ayuda, donde 64 fueron atendidas dentro del tiempo estipulado, logrando un 100% de oportunidad en la meta estipulada.</t>
  </si>
  <si>
    <t>Se atiende recomendaciones para avances cualitativos. Los avances cuantitativo y cualitativo se pueden validar en medio de verificación (MV) detalladas las mesas de ayuda por tipos. Se atendió sugerencia de encabezado a MV.</t>
  </si>
  <si>
    <t>En el periodo comprendido entre el 1 de mayo al 31 de mayo de 2020, se recibieron un total de 151 solicitudes realizadas por la Mesa de ayuda, donde 150 fueron atendidas dentro del tiempo estipulado y 1 fuera del tiempo, logrando un 99,34% de oportunidad en la meta estipulada.
NOTA: La mesa de ayuda a la que se le venció la fecha de cierre, esta fue solicitada vía teams dándose respuesta el mismo día, se solicita a la funcionaria realizar la mesa de ayuda por medio del aplicativo, sin embargo, se pasó por alto el cierre en el mismo.</t>
  </si>
  <si>
    <t>Se atiendió recomendaciones para avances cualitativos. Los avances cuantitativo y cualitativo se pueden validar en medio de verificación (MV) detalladas las mesas de ayuda por tipos. En lo cualitativo se resaltó la mesa de ayuda no atendida.</t>
  </si>
  <si>
    <t>En el periodo comprendido entre el 1 de junio al 30 de junio de 2020, se recibieron un total de 316 solicitudes realizadas por la Mesa de ayuda, donde 316 fueron atendidas dentro del tiempo, logrando un 100,0% de oportunidad en la meta estipulada. Se presenta una notable reducción de las solicitudes teniendo en cuenta los servidores no están en las instalaciones del ministerio por el aislamiento preventivo y el estado de emergencia del covid 19.</t>
  </si>
  <si>
    <t>Se atendió recomendaciones para avances cualitativos. Es un indicador de mantenimiento que no acumula avances. Los avances cuantitativo y cualitativo se pueden validar fácilmente en medio de verificación (MV) detalladas las mesas de ayuda por tipos. En lo cualitativo se resaltó la disminución en el número de mesas recibidas y atendidas debido a aislamento preventivo.</t>
  </si>
  <si>
    <t>En el periodo comprendido entre el 1 de julio al 31 de julio de 2020, se recibieron un total de 235 solicitudes realizadas por la Mesa de ayuda, donde 235 fueron atendidas dentro del tiempo estipulado, logrando un 100,00% de oportunidad en la meta estipulada. Se presenta una notable reducción de las solicitudes teniendo en cuenta los que servidores no está en las instalaciones del Ministerio por el aislamiento preventivo y el estado de emergencia del COVID-19.</t>
  </si>
  <si>
    <r>
      <t xml:space="preserve">05.08 OAPF
• </t>
    </r>
    <r>
      <rPr>
        <sz val="11"/>
        <color theme="1"/>
        <rFont val="Calibri"/>
        <family val="2"/>
        <scheme val="minor"/>
      </rPr>
      <t>Consistencia: avance cuantitativo consistente con el cualitativo.
• Completitud: avance cualitativo evidencia los resultados y efectos de la emergencia sobre # de mesas de ayuda recibidas.
• Soportes: medio de verificación en formato PDF cumple con criterios.
• Calidad: cumple recomendaciones a reportes cualitativos.</t>
    </r>
    <r>
      <rPr>
        <b/>
        <sz val="11"/>
        <color theme="1"/>
        <rFont val="Calibri"/>
        <family val="2"/>
        <scheme val="minor"/>
      </rPr>
      <t/>
    </r>
  </si>
  <si>
    <t xml:space="preserve">En el periodo comprendido entre el 1 de agosto al 31 de agosto de 2020, se recibieron un total de 204 solicitudes realizadas por la Mesa de ayuda, donde 204 fueron atendidas dentro del tiempo estipulado, logrando un 100,00% de oportunidad en la meta estipulada. Se presentó una notable reducción de las solicitudes teniendo en cuenta los servidores no esta en las instalaciones del ministerio por el aislamiento preventivo y el estado de emergencia del Covid 19.  </t>
  </si>
  <si>
    <t>04.09 OAPF
• Consistencia: avance cuantitativo consistente con el cualitativo. Es un indicador de mantenimiento que no acumula avances.
• Completitud: avance cualitativo evidencia los resultados y efectos de la emergencia sobre # de mesas de ayuda recibidas.
• Soportes: medio de verificación en formato PDF cumple con criterios.
• Calidad: cumple recomendaciones a reportes cualitativos.</t>
  </si>
  <si>
    <t xml:space="preserve">En el periodo comprendido entre el 1 de septiembre al 30 de septiembre de 2020, se recibió un total de 202 solicitudes realizadas por la Mesa de ayuda, donde 202 fueron atendidas dentro del tiempo estipulado, logrando un 100,00% de oportunidad en la meta estipulada. Aunque se hizo un ingreso parcial del 10% de servidores acorde a la implementación de la Directiva presidencial # 7 de 2020, no se aumentan las solicitudes </t>
  </si>
  <si>
    <r>
      <t xml:space="preserve">09.10 OAPF
• </t>
    </r>
    <r>
      <rPr>
        <sz val="11"/>
        <color theme="1"/>
        <rFont val="Calibri"/>
        <family val="2"/>
        <scheme val="minor"/>
      </rPr>
      <t>Consistencia: avance cuantitativo consistente con el cualitativo. Es un indicador de mantenimiento que no acumula avances.
• Completitud: avance cualitativo evidencia los resultados y efectos de emergencia sobre # de mesas recibidas pese a regreso gradual.
• Soportes: medio de verificación en formato PDF cumple con criterios.
• Calidad: cumple recomendaciones a reportes cualitativos.</t>
    </r>
  </si>
  <si>
    <t xml:space="preserve">En el periodo comprendido entre el 1 de octubre al 31 de octubre de 2020, se recibió un total de 212 solicitudes realizadas por la Mesa de ayuda, donde 211 fueron atendidas dentro del tiempo estipulado, logrando un 99,53% de oportunidad en la meta estipulada.                                                                                                            </t>
  </si>
  <si>
    <t>09.11 OAPF
• Consistencia: avance cuantitativo consistente con el cualitativo. Es un indicador de mantenimiento que no acumula avances.
• Completitud: avance cualitativo evidencia los resultados y efectos de emergencia sobre # de mesas recibidas pese a regreso gradual, las cuales aumentaron respecto el mes anterior.
• Soportes: medio de verificación en formato PDF cumple con criterios.
• Calidad: cumple recomendaciones a reportes cualitativos.</t>
  </si>
  <si>
    <t>En el periodo comprendido entre el 1° de noviembre al 30 de noviembre de 2020, se recibieron un total de 222 solicitudes realizadas por la Mesa de ayuda, donde 220 fueron atendidas dentro del tiempo estipulado, dos mesas de ayuda se cerraron a destiempo por problemas de conexión de la persona encargada, sin embargo fueron atendidas, logrando un 99,10% de oportunidad en la meta estipulada.</t>
  </si>
  <si>
    <r>
      <t xml:space="preserve">03.12 OAPF
• </t>
    </r>
    <r>
      <rPr>
        <sz val="11"/>
        <color theme="1"/>
        <rFont val="Calibri"/>
        <family val="2"/>
        <scheme val="minor"/>
      </rPr>
      <t>Consistencia: avance cuantitativo consistente con el cualitativo. Es un indicador de mantenimiento que no acumula avances.
• Completitud: avance cualitativo evidencia los resultados y también dificultades para atender el total de solicitudes.
• Soportes: medio de verificación en formato PDF cumple con criterios. Detalla mesas no atendidas en tiempos establecidos.
• Calidad: cumple recomendaciones a reportes cualitativos.</t>
    </r>
  </si>
  <si>
    <t>En el periodo comprendido entre el 1 de diciembre al 31 de diciembre de 2020, se recibieron un total de 392 solicitudes realizadas por la Mesa de ayuda de los servidores, las cuales fueron atendidas en su totalidad dentro del tiempo estipulado, obteniendo el 100% de oportunidad en la meta establecida.</t>
  </si>
  <si>
    <t xml:space="preserve">15.01.2021 OAPF
• Consistencia: durante 2020 el avance cuantitativo fue consistente con el cualitativo. Este indicador de mantenimiento se mantuvo todos los meses, a excepción de marzo, por encima de su meta del 98%. Cumplió criterio. 
• Completitud: durante 2020 los avances cualitativos incluyeron las mesas atendidas y cuando se presentaron, las dificultades para atender el total de solicitudes. Cumplió criterio. 
• Soportes: durante 2020 el medio de verificación fue muy claro, detallado por temas y fácil de validar. Cumplió criterio. 
•Calidad: durante 2020 cumplió recomendaciones a reportes cualitativos. Cumplió criterio. </t>
  </si>
  <si>
    <t>Porcentaje de bienes en custodia de los colaboradores</t>
  </si>
  <si>
    <t>Bienes en custodia de los colaboradores / Bienes asignados y registrados en el Sistema</t>
  </si>
  <si>
    <t>Informe de  bienes en custodia de los colaboradores</t>
  </si>
  <si>
    <t>En el mes de enero, la Subdirección de Gestión Administrativa precisó la metodología (técnica conglomerados) para determinar la muestra a realizarse en la vigencia,  definiendo aplicar el inventario al 10% de los servidores seleccionados de manera aleatoria (En enero de 2020 el número de servidores que la Entidad tenía por contrato o de planta era de 1137, de esa población se define la muestra la cual corresponde  114 inventarios a realizarse de manera aleatoria durante el 2020) .</t>
  </si>
  <si>
    <t>Aunque no se registra avance cuantitativo, la dependencia describió la metodología y el tamaño de muestra que utilizará para la medición, acción necesaria para alcanzar la meta. No requiere medio de verificación para este mes.</t>
  </si>
  <si>
    <t xml:space="preserve">En el mes de febrero  se inició el trabajo en campo  acorde a la muestra seleccionada de manera aleatoria: 12 colaboradores de manera mensual.  Igualmente se registró en la mesa de ayuda administrativa la información de los inventarios a efectuarse y se divulgó a los servidores seleccionados por correo electrónico  el objetivo del inventario y el procedimiento.   Se presentaron dificultades en la toma física del inventario de 7 colaboradores que se encontraban en vacaciones, comisiones o en trabajo por fuera de la Entidad. </t>
  </si>
  <si>
    <t>Se atiende recomendaciones para avances cualitativos, las acciones descritas se relacionan con las acciones registradas en enero e igualmente son necesarias para alcanzar la meta, se resalta que se registran las dificultades, lo cual también hace parte del seguimiento.</t>
  </si>
  <si>
    <t xml:space="preserve">En el mes de marzo, la Subdirección de Gestión Administrativa continuó  con el trabajo en campo, sin embargo,  atendiendo que la actividad es presencial y que la coyuntura por el decreto 457 de 2020  impacta de manera directa la toma física del inventario,  únicamente se efectuaron 7 de los 12  inventarios programados._x000D_
_x000D_
Desde el punto de vista cuantitativo se puede indicar entonces que acorde a los inventarios realizados (14)  para el primer trimestre del año 2020,  el 89.1% de bienes asignados y registrados en el sistema de registró de inventarios SAP "Sistema de Planificación de Recursos Empresariales" se encuentran en custodia de los servidores.   _x000D_
_x000D_
Es importante indicar que aunque la meta es del 95%, la información en el sistema de registro de inventarios se actualizó con las desviaciones evidenciadas en campo.   </t>
  </si>
  <si>
    <t>Se atiende recomendaciones para avances cualitativos. Se describen los logros y dificultades presentados durante el periodo, estas últimas debidas a la situación de fuerza mayor en virtud de la emergencia sanitaria nacional. Según lo registrado por la dependencia, se alcanzaron a realizar 14 inventarios con un resultado de 41 de 46 bienes coincidentes con información SAP, según lo validado en el medio de verificación (MV). Se sugiere para el siguiente reporte cuantitativo, que en el MV se obvien los detalles de la descripción de la solicitud y motivo de cierre, estos detalles se pueden disponer en los repositorios de la dependencia para objeto de control por parte de las instancias competentes.</t>
  </si>
  <si>
    <t>Durante el mes de abril, la Subdirección de Gestión Administrativa no pudo realizar el trabajo en campo, sin embargo,  atendiendo que la actividad es presencial y que la coyuntura por el decreto 457 de 2020  impacta de manera directa la toma física del inventario, se evaluará en el mes de mayo de 2020 una vez se inicien actividades,  si se determina la muestra para el trimestre únicamente a 64 servidores, ajustando la muestra a un margen de error del 10%  con una confianza del 90% (la muestra inicial se había estimado con un 5% de error y una confianza del 95%).</t>
  </si>
  <si>
    <t>En el avance cualitativo se resaltan las dificultades que presenta la medición del indicador en virtud de la actual Emergencia y las medidas que está tomando la Dependencia frente a la medición para prepararse para el siguiente reporte cuantitativo.
Dada su periodicidad no requiere avance cuantitativo ni medio de verificación.</t>
  </si>
  <si>
    <t xml:space="preserve">Durante el mes de mayo, la Subdirección de Gestión Administrativa no pudo realizar el trabajo en campo de toma física de inventario aleatorio el cual se realiza de manera presencial en conjunto con los servidores seleccionados, en razón a la coyuntura por la situación de aislamiento derivada del decreto  No. 457 del 22 de marzo de 2020 y la directiva presidencia 02 de 2020,  situación que impactó de manera directa la programación definida para el segundo trimestre. 
Por lo anterior, acorde a los lineamientos del  ingreso de servidores de la Entidad estimado para el mes de agosto de 2020, se hace imposible la medición del segundo trimestre por lo cual se debe solicitar no tener en cuenta la medición cuantitativa para el 2 trimestre de 2020, y retomar las mediciones a partir del mes de agosto evaluando la metodología propuesta acorde al análisis de las medidas de fexibilización laboral del momento. </t>
  </si>
  <si>
    <t>En lo cualitativo la dependencia resaltó las dificultades presentadas para avanzar en la medición del indicador cuyo avance se se debería reportar en junio. Se sugiere a la dependencia solicitar la reprogramación de meta programada para junio a través del formato definido por la OAPF antes de iniciar el seguimiento de junio.
Dada su periodicidad no requiere medio de verificación.</t>
  </si>
  <si>
    <t>En junio, la Subdir. de Gestión Administrativa no pudo realizar el trabajo en campo de toma física de inventario aleatorio el cual se realiza de manera presencial en conjunto con los servidores seleccionados, en razón a la coyuntura por la situación de aislamiento derivada del decreto 457 del 22 de marzo 2020 y directiva presidencia 02 de 2020,  situación que impactó de manera directa la programación definida para el segundo trimestre e  imposibilitó la medición. 
Por lo anterior y acorde a los lineamientos del  retorno de  manera gradual a la prestación del servicio en modalidad presencial, durante la medida de flexibilización del aislamiento preventivo en tiempo de emergencia sanitaria, el cual se tiene previsto inicie para el mes de agosto,  se espera retomar las mediciones atendiendo el lineamiento de la Entidad de combinar estrategias de trabajo en casa con jornadas presenciales y de conformidad con las recomendaciones que en cada momento haga MinSalud y las autoridades locales.</t>
  </si>
  <si>
    <t>Es un indicador de mantenimiento, no acumula avances de un periodo a otro. Para este trimestre no cumplió la meta, no realizó la medición por las causas expuestas en el avance cualitativo. Como lo anotó la dependencia, se espera retomar medición en agosto de acuerdo a las recomendaciones de las autoridades.  Se sugiere estar atentos a estas recomendaciones y a las decisiones de la Entidad y así atender la medición programada para septiembre o solicitar oportunamente su reprogramación.</t>
  </si>
  <si>
    <t xml:space="preserve">Durante el mes de julio, la Subdirección de Gestión Administrativa no pudo realizar el trabajo en campo de toma física de inventario aleatorio el cual se realiza de manera presencial en conjunto con los servidores seleccionados, en razón a la coyuntura por la situación de aislamiento derivada del decreto No. 457 del 22 de marzo de 2020 y la directiva presidencial 02 de 2020.
Por lo anterior y acorde a los lineamientos del retorno de manera gradual a la prestación del servicio en modalidad presencial, durante la medida de flexibilización del aislamiento preventivo en tiempo de emergencia sanitaria, el cual se tiene previsto inicie para el mes de septiembre de 2020, se espera retomar las mediciones atendiendo el lineamiento de la Entidad de combinar estrategias de trabajo en casa con jornadas presenciales.
</t>
  </si>
  <si>
    <r>
      <rPr>
        <b/>
        <sz val="11"/>
        <color theme="1"/>
        <rFont val="Calibri"/>
        <family val="2"/>
        <scheme val="minor"/>
      </rPr>
      <t>05.08 OAPF</t>
    </r>
    <r>
      <rPr>
        <sz val="11"/>
        <color theme="1"/>
        <rFont val="Calibri"/>
        <family val="2"/>
        <scheme val="minor"/>
      </rPr>
      <t xml:space="preserve">
• Consistencia: no se reporta avance cuantitativo dada su periodicidad.
• Completitud: avance cualitativo evidencia las dificultades para su medición debido a la emergencia.
• Soportes: no requiere medio de verificación dada su periodicidad.
• Calidad: cumple recomendaciones a reportes cualitativos.
Nota: El 31 de julio se aprueba modificación de reprogramación de meta de sept a octubre.</t>
    </r>
  </si>
  <si>
    <t>Durante el mes de agosto, la Subdirección de Gestión Administrativa no pudo realizar el trabajo en campo de toma física de inventario aleatorio el cual se realiza de manera presencial en conjunto con los servidores seleccionados por  la coyuntura por la situación de aislamiento derivada del decreto No. 457 del 22 de marzo de 2020 y la directiva presidencial 02 de 2020.
Por lo anterior y acorde a la Directiva presidencia # 7 de 2020  se espera retomar las mediciones acorde al retorno gradual del 30% de servidores y contratistas de manera presencial para el mes de septiembre.</t>
  </si>
  <si>
    <t>04.09 OAPF
• Consistencia: no se reporta avance cuantitativo dada su periodicidad.
• Completitud: avance cualitativo evidencia las dificultades para su medición debido a la emergencia.
• Soportes: no requiere medio de verificación dada su periodicidad.
• Calidad: cumple recomendaciones a reportes cualitativos.
Nota: No obstante se reprogramó meta de sept a octubre, se sugiere revisar si frente a últimas directrices de regreso a las instalaciones, se podrá cumplir con la meta de octubre o si requiere una nueva modificación.</t>
  </si>
  <si>
    <t>Durante el mes de septiembre, la Subdirección de gestión administrativa no pudo realizar el trabajo en campo de toma física de inventario aleatorio el cual se realiza de manera presencial en conjunto con los servidores. Aunque se hizo un ingreso parcial del 10% de servidores acorde a la implementación de la Directiva presidencial # 7 de 2020, se hizo un simulacro de toma física aleatoria de la lista de servidores que ingresaban el cual no tuvo éxito porque los servidores no se encontraron en su puesto de trabajo (no asistencia o diferente horario a los turnos de asistencia definidos).</t>
  </si>
  <si>
    <r>
      <rPr>
        <b/>
        <sz val="11"/>
        <color theme="1"/>
        <rFont val="Calibri"/>
        <family val="2"/>
        <scheme val="minor"/>
      </rPr>
      <t>09.10 OAPF</t>
    </r>
    <r>
      <rPr>
        <sz val="11"/>
        <color theme="1"/>
        <rFont val="Calibri"/>
        <family val="2"/>
        <scheme val="minor"/>
      </rPr>
      <t xml:space="preserve">
• Consistencia: de acuerdo a solicitud de la dependencia, el indicador termina 2020 con reporte cuantitativo del 1° trimestre.
• Completitud: avance cualitativo evidencia las dificultades para la medición aleatoria con el % de servidores que regresaron en sept.
• Soportes: no requiere medio de verificación.
• Calidad: cumple recomendaciones a reportes cualitativos.
</t>
    </r>
    <r>
      <rPr>
        <b/>
        <sz val="11"/>
        <color theme="1"/>
        <rFont val="Calibri"/>
        <family val="2"/>
        <scheme val="minor"/>
      </rPr>
      <t xml:space="preserve">Nota: </t>
    </r>
    <r>
      <rPr>
        <sz val="11"/>
        <color theme="1"/>
        <rFont val="Calibri"/>
        <family val="2"/>
        <scheme val="minor"/>
      </rPr>
      <t>El 30 de sept se aprueba solicitud dejar como último dato lo reportado en el 1° trimestre, pues exponen detalladamente las limitaciones de medir el indicador con la rigurosidad que requiere (ver formato modificación).</t>
    </r>
  </si>
  <si>
    <t>Durante el mes de octubre, la Subdirección de gestión administrativa no pudo realizar el trabajo en campo de toma física de inventario aleatorio el cual se realiza de manera presencial en conjunto con los servidores. 
Aunque se hizo un ingreso parcial del 10% de servidores acorde a la implementación de la Directiva presidencia # 7 de 2020, se mantienen las restricciones en los horarios de permanencia de los servidores en la Entidad por lo cual se solicitó modificación de las metas para la vigencia 2020.</t>
  </si>
  <si>
    <t>09.11 OAPF
• Consistencia: de acuerdo a solicitud de la dependencia, el indicador termina 2020 con reporte cuantitativo del 1° trimestre.
• Completitud: avance cualitativo evidencia las dificultades para la medición aleatoria con el % de servidores que han regresado.
• Soportes: no requiere medio de verificación porque no reportó avance cuantitativo.
• Calidad: cumple recomendaciones a reportes cualitativos.</t>
  </si>
  <si>
    <t>Durante el mes de noviembre, la Subdirección de Gestión Administrativa no pudo realizar el trabajo en campo de toma física de inventario aleatorio el cual se realiza de manera presencial en conjunto con los servidores. 
Aunque se hizo un ingreso parcial del 30% de servidores acorde a la implementación de la Directiva presidencia # 7 de 2020, se mantienen las restricciones en los horarios de permanencia de los servidores en la Entidad por lo cual se solicitó modificación de las metas para la vigencia 2020. Igualmente es importante mencionar que el decreto de emergencia sanitaria por la pandemia de covid-19 se extenderá hasta el 28 de febrero de 2021.</t>
  </si>
  <si>
    <r>
      <rPr>
        <b/>
        <sz val="11"/>
        <color theme="1"/>
        <rFont val="Calibri"/>
        <family val="2"/>
        <scheme val="minor"/>
      </rPr>
      <t>03.12 OAPF</t>
    </r>
    <r>
      <rPr>
        <sz val="11"/>
        <color theme="1"/>
        <rFont val="Calibri"/>
        <family val="2"/>
        <scheme val="minor"/>
      </rPr>
      <t xml:space="preserve">
• Consistencia: de acuerdo a solicitud de la dependencia, el indicador terminó 2020 con reporte cuantitativo del 1° trimestre.
• Completitud: avance cualitativo evidencia las dificultades para la medición aleatoria con el % de servidores que han regresado y la restricción de horarios. Se sugiere revisar efectos de ampliación de la emergencia sobre la medición en 2021.
• Soportes: no requiere medio de verificación porque no reportó avance cuantitativo.
• Calidad: cumple recomendaciones a reportes cualitativos.</t>
    </r>
  </si>
  <si>
    <t>Durante el mes de diciembre, la Subdirección de Gestión Administrativa no pudo realizar el trabajo en campo de toma física de inventario aleatorio el cual se realiza de manera presencial en conjunto con los servidores. 
Aunque se hizo un ingreso parcial del 30% de servidores acorde a la implementación de la Directiva presidencia # 7 de 2020,  la presencialidad se mantiene limitada.  Igualmente es importante mencionar que el decreto de emergencia sanitaria por la pandemia de covid-19 se extenderá hasta el 28 de febrero de 2021.</t>
  </si>
  <si>
    <t xml:space="preserve">15.01.2021 OAPF
• Consistencia: este indicador terminó 2020 con reporte cuantitativo del 1° trimestre. Fue un indicador afectado por la emergencia sanitaria hasta el final de 2020. Cumplió criterio. 
• Completitud: durante 2020 los avances cualitativos incluyeron las dificultades presentadas y las medidas tomadas. Cumplió criterio. 
• Soportes: durante 2020 solo se tuvo una medición para la cual se cargó medio de verificación que cumplió criterio. 
•Calidad: durante 2020 cumplió recomendaciones a reportes cualitativos. Cumplió criterio. </t>
  </si>
  <si>
    <t>Porcentaje de avance de los programas ambientales de las sedes del MEN</t>
  </si>
  <si>
    <t>Número de actividades realizadas de los programas ambientales / Número de actividades programadas</t>
  </si>
  <si>
    <t xml:space="preserve">Informe seguimiento de los programas ambientales </t>
  </si>
  <si>
    <t>La Subdirección de Gestión Administrativa presentó a la Subdirección de Desarrollo Organizacional la propuesta de las actividades ambientales que se realizaran en esta vigencia y que están a cargo de esta Subdirección correspondiente a las sedes de Elemento y CAN de los programas del sistema de gestión ambiental ahorro y uso eficiente del agua, energía, papel y manejo integral de residuos.</t>
  </si>
  <si>
    <t>La extensión del texto (261 caracteres) es menor al límite inferior permitido. Se sugiere realizar ajustes menores de forma (mayúsculas), conjugación de "presenta" en tiempo pasado. La Dependencia atendió sugerencias y realizó los ajustes.</t>
  </si>
  <si>
    <t>La Subdirección de Gestión Administrativa realizó seguimiento de las actividades de los programas del sistema de gestión ambiental ahorro y uso eficiente del agua, energía, papel y manejo integral de residuos, correspondiente a los meses de enero y febrero, para las sedes de Elemento y CAN, las cuales serán reportadas en el mes de marzo.</t>
  </si>
  <si>
    <t>Lo descrito en el avance cualitativo es claro, no obstante, la extensión del texto (178 caracteres) es inferior al límite inferior permitido y se sugiere revisar redacción "correspondientes a los meses". La Dependencia atendió sugerencias y realizó los ajustes.</t>
  </si>
  <si>
    <t>Las 13 actividades programas del sistema de gestión ambiental relacionadas con los programas ambientales ahorro y uso eficiente del agua, energía, papel y manejo integral de residuos, correspondientes a los meses de enero y febrero para las sedes de Elemento y CAN, para el primer trimestre se cumplieron en su totalidad las actividades programadas, con un porcentaje de avance del 18% con relación a las 72 actividades programadas las cuales se relacionan en el medio de verificación.</t>
  </si>
  <si>
    <t>Se sugiere revisar el avance cuantitativo y decidir si es 18 o 18,06 como se anota en medio de verificación. En el avance cualitativo, la extensión del texto (239 caracteres) es inferior al límite inferior permitido, se sugiere agregar brevemente algunas de las 13 actividades realizadas y que aportaron al avance de la meta. El medio de verificación es claro, detalla las acciones y cumple con requisitos, no obstante se sugiere que en el cuadro final de "seguimiento al indicador" se elimine de la primera columna la palabra "ejecutas". La Dependencia ajustó avance cuantitativo en medio de verificación, complementó avance cualitativo y realizó ajuste sugerido al medio de verificación.</t>
  </si>
  <si>
    <t>La subdirección de Gestión Administrativa realizó seguimiento de las actividades de los programas del sistema de gestión ambiental ahorro y uso eficiente del agua, energía, papel y manejo integral de residuos, correspondiente al mes de abril, para las sedes de Elemento y CAN, las cuales serán reportadas y consolidadas en el mes de junio.</t>
  </si>
  <si>
    <t>Se atiende recomendaciones para avances cualitativos. Se anota que se realizó seguimiento a los programas ambientales.
Dada su periodicidad no requiere avance cuantitativo ni medio de verificación.</t>
  </si>
  <si>
    <t>La subdirección de Gestión Administrativa realizó seguimiento de las actividades de los programas del sistema de gestión ambiental ahorro y uso eficiente del agua, energía, papel y manejo integral de residuos, correspondiente al mes de mayo, para las sedes de Elemento y CAN, las cuales serán reportadas y consolidadas en el mes de junio. De igual manera se realizó la mesa técnica de seguimiento de las actividades programadas y seguimiento de los indicadores ambientales.</t>
  </si>
  <si>
    <t>Se atiendió recomendaciones para avances cualitativos. En lo cualitativo, se anotó que se realizó mesa técnica y seguimiento a los programas ambientales.
Dada su periodicidad no requiere avance cuantitativo ni medio de verificación. Se reportará avance cuantitativo el próximo mes.</t>
  </si>
  <si>
    <t>La Subdirección de Gestión Administrativa realizó seguimiento al cumplimiento de las actividades ambientales, se realizaron 23 de las 23 programadas dando un cumplimiento de avance del 32% para los meses de abril, mayo y junio, evitando la mitigación de los aspectos ambientales y cumpliendo con los programas del sistema de gestión ambiental ahorro y uso eficiente del agua, energía, papel y manejo integral de residuos, para las sedes de Elemento y CAN.</t>
  </si>
  <si>
    <t>Atendió recomendaciones para avances cualitativos. Con corte al 1° semestre acumula un 50% de avance. De acuerdo a lo reportado y presentado en el medio de verificación a nivel de actividades, se cumplió la meta esperada para los programas ambientales durante el segundo trimestre. De acuerdo a lo reportado, el indicador no se vió afectado por la emergencia sanitaria. Los soportes de las actividades realizadas durante el trimestre se deberán conservar en los repositorios de la dependencia para objetos de control.</t>
  </si>
  <si>
    <t>La Subdirección de Gestión Administrativa realizó seguimiento de las actividades de los programas del sistema de gestión ambiental ahorro y uso eficiente del agua, energía, papel y manejo integral de residuos, correspondiente al mes de julio, para las sedes de Elemento y CAN, las cuales serán reportadas y consolidadas en el mes de septiembre.</t>
  </si>
  <si>
    <r>
      <rPr>
        <b/>
        <sz val="11"/>
        <color theme="1"/>
        <rFont val="Calibri"/>
        <family val="2"/>
        <scheme val="minor"/>
      </rPr>
      <t>05.08 OAPF</t>
    </r>
    <r>
      <rPr>
        <sz val="11"/>
        <color theme="1"/>
        <rFont val="Calibri"/>
        <family val="2"/>
        <scheme val="minor"/>
      </rPr>
      <t xml:space="preserve">
• Consistencia: no se reporta avance cuantitativo dada su periodicidad.
• Completitud: avance cualitativo incluye acciones de gestión adelantadas.
• Soportes: no requiere medio de verificación dada su periodicidad.
• Calidad: cumple recomendaciones a reportes cualitativos.</t>
    </r>
  </si>
  <si>
    <t>La subdirección de Gestión Administrativa realizó seguimiento de las actividades de los programas del sistema de gestión ambiental ahorro y uso eficiente del agua, energía, papel y manejo integral de residuos, correspondiente al mes de agosto, para las sedes de Elemento y CAN, las cuales serán reportadas y consolidadas en el mes de septiembre.</t>
  </si>
  <si>
    <t>04.09 OAPF
• Consistencia: no se reporta avance cuantitativo dada su periodicidad.
• Completitud: avance cualitativo incluye acciones de gestión adelantadas.
• Soportes: no requiere medio de verificación dada su periodicidad.
• Calidad: cumple recomendaciones a reportes cualitativos.</t>
  </si>
  <si>
    <t>La subdirección de Gestión Administrativa realizo seguimiento de las actividades de los programas del sistema de gestión ambiental ahorro y uso eficiente del agua, energía, papel y manejo integral de residuos, correspondiente al mes de septiembre, para las sedes de Elemento y CAN, se realiza la mesa técnica ambiental correspondiente al segundo cuatrimestre presentado el resultados del sistema de gestiona ambiental.</t>
  </si>
  <si>
    <r>
      <rPr>
        <b/>
        <sz val="11"/>
        <color theme="1"/>
        <rFont val="Calibri"/>
        <family val="2"/>
        <scheme val="minor"/>
      </rPr>
      <t>09.10 OAPF</t>
    </r>
    <r>
      <rPr>
        <sz val="11"/>
        <color theme="1"/>
        <rFont val="Calibri"/>
        <family val="2"/>
        <scheme val="minor"/>
      </rPr>
      <t xml:space="preserve">
• Consistencia: avance cuantitativo soportado en las acciones del 3° trimestre.
• Completitud: avance cualitativo incluye acciones de seguimiento a los diferentes programas ambientales.
• Soportes: cargó evaluación de desempeño y cumplimiento como medio de verificación.
• Calidad: cumple recomendaciones a reportes cualitativos.</t>
    </r>
  </si>
  <si>
    <t>La subdirección de Gestión Administrativa realizó seguimiento de las actividades de los programas del sistema de gestión ambiental ahorro y uso eficiente del agua, energía, papel y manejo integral de residuos, correspondiente al mes de octubre, para las sedes de Elemento y CAN, las cuales serán reportadas y consolidadas en el último trimestre del 2020.</t>
  </si>
  <si>
    <t>09.11 OAPF
• Consistencia: no se reporta avance cuantitativo dada su periodicidad.
• Completitud: avance cualitativo incluye acciones de gestión adelantadas.
• Soportes: no requiere medio de verificación dada su periodicidad.
• Calidad: cumple recomendaciones a reportes cualitativos.</t>
  </si>
  <si>
    <t>La subdirección de Gestión Administrativa realizó seguimiento de las actividades de los programas del sistema de gestión ambiental ahorro y uso eficiente del agua, energía, papel y manejo integral de residuos, correspondiente al mes de noviembre, para las sedes de Elemento y CAN, las cuales serán reportadas y consolidadas en el último trimestre del 2020.</t>
  </si>
  <si>
    <r>
      <rPr>
        <b/>
        <sz val="11"/>
        <color theme="1"/>
        <rFont val="Calibri"/>
        <family val="2"/>
        <scheme val="minor"/>
      </rPr>
      <t>03.12 OAPF</t>
    </r>
    <r>
      <rPr>
        <sz val="11"/>
        <color theme="1"/>
        <rFont val="Calibri"/>
        <family val="2"/>
        <scheme val="minor"/>
      </rPr>
      <t xml:space="preserve">
• Consistencia: no se reporta avance cuantitativo dada su periodicidad.
• Completitud: avance cualitativo incluye acciones de gestión adelantadas, que servirán para reporte cuantitativo de diciembre.
• Soportes: no requiere medio de verificación dada su periodicidad.
• Calidad: cumple recomendaciones a reportes cualitativos.</t>
    </r>
  </si>
  <si>
    <t>La subdirección de Gestión Administrativa realizo seguimiento de las actividades de los programas del sistema de gestión ambiental ahorro y uso eficiente del agua, energía, papel y manejo integral de residuos, correspondiente al mes de diciembre, para las sedes de Elemento y CAN en el SIG, las cuales serán presentadas en la próxima mesa técnica ambienta segun informe del sistema de gestion ambiental reporte generado por el SIG.</t>
  </si>
  <si>
    <t xml:space="preserve">15.01.2021 OAPF
• Consistencia: durante 2020 el avance cuantitativo fue consistente con el cualitativo. Este indicador trimestral alcanzó la meta 2020. Cumplió criterio. 
• Completitud: durante 2020 los avances cualitativos incluyeron las acciones de los programas adelantadas en cada sede y el seguimiento a las mismas. Cumplió criterio. 
• Soportes: durante 2020 el medio de verificación trimestral fue claro, detallado por sedes y actividades y fácil de validar. Cumplió criterio. 
•Calidad: durante 2020 cumplió recomendaciones a reportes cualitativos. Cumplió criterio. </t>
  </si>
  <si>
    <t>Porcentaje de ahorro programado en el consumo de combustible de los vehículos</t>
  </si>
  <si>
    <t>Consumo autorizado menos consumo mes / Ahorro del 10 programado para la vigencia
Notas: 
• Se programa un ahorro del 10  para la vigencia a partir de los límites autorizados en Circular de Austeridad vigente. 
• Los ahorros se van acumulando de un mes a otro.</t>
  </si>
  <si>
    <t>Informe seguimiento consumo de combustible</t>
  </si>
  <si>
    <t>En el mes de enero se consumieron en los vehículos oficiales 521,85 galones de combustibles, logrando un ahorro mensual del 31,38% frente al ahorro programado a través de la circular de austeridad No.29 y un ahorro acumulado del 31,38%, con el cual se supera la meta establecida del 8.33% programada en el presente plan de acción.</t>
  </si>
  <si>
    <t>Se sugiere revisar avance cuantitativo y compararlo con el registrado en el medio de verificación (MV) del 13,98. La extensión del texto (131 caracteres) es menor al límite inferior permitido. Se sugiere revisar el avance cualitativo del indicador 421 y complementar. Igualmente revisar cuáles de las observaciones al MV 421 aplican a este. La Dependencia ajustó avance cuantitativo y ajustó medio de verificación teniendo en cuenta sugerencias realizadas al indicador 421 que le aplicaban a este indicador.</t>
  </si>
  <si>
    <t>En el mes de febrero se consumieron en los vehículos oficiales 609,84 galones de combustibles, logrando un ahorro mensual del 22,62% frente al ahorro programado a través de la circular de austeridad No.29 y un ahorro acumulado del 53,99%, con el cual se supera la meta establecida del 17% programada en el presente plan de acción.</t>
  </si>
  <si>
    <t>La extensión del texto (225 caracteres) es menor al límite inferior permitido. En el avance cualitativo, se sugiere aclarar en la última parte "se cumplió la meta acumulada establecida". Se sugiere revisar el avance cualitativo del indicador 421 y complementar. Igualmente revisar cuáles de las observaciones al MV 421 aplican a este. La Dependencia ajustó avance cuantitativo y ajustó medio de verificación teniendo en cuenta sugerencias realizadas al indicador 421 que le aplicaban a este indicador. La Dependencia ajustó medio de verificación teniendo en cuenta sugerencias realizadas al indicador 421 que le aplicaban a este indicador.</t>
  </si>
  <si>
    <t>En el mes de marzo se consumieron en los vehículos oficiales 477,43 galones de combustibles, logrando un ahorro mensual del 35,80% frente al ahorro programado a través de la circular de austeridad No.29 y un ahorro acumulado del 89,79%, con el cual se supera la meta establecida del 25% programada en el presente plan de acción.</t>
  </si>
  <si>
    <t>Revisar las mismas observaciones hechas al reporte del mes de febrero. Se puede validar fácilmente el avance cuantitativo en el medio de verificación. La Dependencia ajustó medio de verificación teniendo en cuenta sugerencias realizadas al indicador 421 que le aplicaban a este indicador.</t>
  </si>
  <si>
    <t>En el mes de abril se consumieron en los vehículos oficiales 74.06 galones de combustibles, logrando un ahorro mensual del 75,96% frente al ahorro programado a través de la circular de austeridad No.29 y un ahorro acumulado del 165,75%, con el cual se supera la meta establecida del 33.33%. Vale la pena mencionar que por la situación de aislamiento decretada por el Gobierno, los vehículos no circularon con normalidad, únicamente se realizaron desplazamientos considerados imprescindibles. 
Se observa la necesidad de realizar una mesa técnica para replantear las metas de este indicador.</t>
  </si>
  <si>
    <t>Al igual que con el indicador 421, la Emergencia afectó positivamente la medición de este indicador y la Dependencia  revisará la meta 2020 y reprogramación metas mensuales en virtud de la actual Emergencia.</t>
  </si>
  <si>
    <t xml:space="preserve">En el mes de mayo se consumieron en los vehículos oficiales 185,64 galones de combustibles, logrando un ahorro mensual del 12,97% frente al ahorro programado del 8,33% y un ahorro acumulado del 46,12%, con el cual se supera la meta establecida del 41,67%. 
Vale la pena mencionar que por la situación de aislamiento decretada por el gobierno los vehìculos operativos no se encuentran circulando con normalidad y se están realizando, únicamente, aquellos desplazamientos considerados imprescindibles. 
A través de la mesa técnica se replanteó la meta de este indicador y de acuerdo con el comportamiento de los dos meses siguientes, se hará una nueva revisión.   </t>
  </si>
  <si>
    <t>El 29 de mayo la dependencia solicitó ajuste de % de ahorro pasando de 10 a 50% (se ajustó fórmula). La OAPF aprobó solicitud.
Con el cambio de % de ahorro en la fórmula, cambiaron los avances de los meses anteriores manteniendo los mismos consumos reportados. En el avance cualitativo se destacó que el consumo de combustible se ha visto afectado en la medida en que los vehículos solo atendieron desplazamientos necesarios en medio de la actual coyuntura de Emergencia Sanitaria. El medio de verificación también fue ajustado y permite validar el avance del mes y el acumulado.</t>
  </si>
  <si>
    <t xml:space="preserve">En el mes de junio se consumieron en los vehículos oficiales 167,33 galones de combustibles, logrando un ahorro mensual del 13,33% frente al ahorro programado del 8,33% y un ahorro acumulado del 59,46%, con el cual se supera la meta establecida del 50%. 
Vale la pena mencionar que la situación de aislamiento decretada por el gobierno permanece hasta el 15 de julio y por tanto los vehìculos operativos continúan con su circulación restringida a aquellos desplazamientos considerados imprescindibles. 
La revisión planteada en la mesa técnica se realizara con la información al cierre de julio.   </t>
  </si>
  <si>
    <t>Atendió recomendaciones para avances cualitativos. Se superó la meta que se había reprogramado el mes pasado al cambiar la meta total. Como la dependencia lo confirma en el avance cualitativo este indicador será revisado nuevamente al cierre de julio.
Los avances de este mes se pueden validar en el medio de verificación.</t>
  </si>
  <si>
    <t xml:space="preserve">En el mes de julio se consumieron en los vehículos oficiales 171,91 galones de combustibles, logrando un ahorro mensual del 13,24% frente al ahorro programado del 8,33% y un ahorro acumulado del 72,70%, con el cual se superó la meta establecida del 58,3%.
Es importante mencionar que la situación de aislamiento decretada por el gobierno estuvo vigente todo el mes de julio y recientemente se prorrogó hasta el mes de agosto, por tanto, los vehículos operativos realizaron únicamente los desplazamientos considerados imprescindibles para cumplir con la misionalidad de la entidad.  
</t>
  </si>
  <si>
    <r>
      <t xml:space="preserve">05.08 OAPF
• </t>
    </r>
    <r>
      <rPr>
        <sz val="11"/>
        <color theme="1"/>
        <rFont val="Calibri"/>
        <family val="2"/>
        <scheme val="minor"/>
      </rPr>
      <t>Consistencia: avance cuantitativo consistente con el cualitativo.
• Completitud: avance cualitativo evidencia los resultados y efectos de la emergencia.
• Soportes: medio de verificación en formato PDF cumple con criterios.
• Calidad: cumple recomendaciones a reportes cualitativos, se realizaron ajustes menores de forma.</t>
    </r>
  </si>
  <si>
    <t xml:space="preserve">En el mes de agosto se consumieron en los vehículos oficiales 149,75 galones de combustible, logrando un ahorro mensual del 13,68% frente al ahorro programado del 8,33% y un ahorro acumulado del 86,38%, con el cual se supera la meta establecida del 66,67%.
Es importante mencionar que la situación de aislamiento decretada por el gobierno estuvo vigente todo el mes de agosto, por tanto los vehículos operativos realizan únicamente los desplazamientos considerados imprescindibles para cumplir con la misionalidad de la entidad. </t>
  </si>
  <si>
    <t>04.09 OAPF
• Consistencia: avance cuantitativo consistente con cualitativo. Superó meta programada debido no al ahorro sino al consumo mínimo.
• Completitud: avance cualitativo evidencia los resultados y efectos de la emergencia.
• Soportes: medio de verificación en formato PDF cumple con criterios.
• Calidad: cumple recomendaciones a reportes cualitativos, se realizaron ajustes menores de forma.
Nota: el avance alcanzó el 86%, si conserva ritmo de los últimos meses el próximo ya alcanzaría 100%. Se sugiere revisar si requiere ajuste de meta dado que todavía restan 4 meses.</t>
  </si>
  <si>
    <t>En el mes de septiembre se consumieron en los vehículos oficiales 201,28 galones de combustible, logrando un ahorro mensual del 11,87% frente al ahorro programado del 9,38% y un ahorro acumulado del 92,85%, con el cual se supera la meta establecida del 71,88%._x000D_
Teniendo en cuenta la reducción en el consumo de combustible en los meses de abril a agosto, se consideró necesario realizar un nuevo ajuste que responde a los lineamientos establecidos por la entidad para el último cuatrimestre del año (A partir del mes de septiembre inició el retorno gradual de los servidores para laborar bajo el esquema de alternancia). Sin embargo, la situación de incertidumbre se mantiene y por tanto los vehículos continuarán con su circulación restringida y atendiendo únicamente los desplazamientos considerados imprescindibles para no afectar la misionalidad la entidad. _x000D_
Se solicitó el cambio de ahorro programado para los meses de septiembre a diciembre a 60%.</t>
  </si>
  <si>
    <r>
      <rPr>
        <b/>
        <sz val="11"/>
        <color theme="1"/>
        <rFont val="Calibri"/>
        <family val="2"/>
        <scheme val="minor"/>
      </rPr>
      <t>09.10 OAPF</t>
    </r>
    <r>
      <rPr>
        <sz val="11"/>
        <color theme="1"/>
        <rFont val="Calibri"/>
        <family val="2"/>
        <scheme val="minor"/>
      </rPr>
      <t xml:space="preserve">
• Consistencia: avance cuantitativo consistente con cualitativo. Superó meta programada debido no al ahorro sino al consumo mínimo.
• Completitud: avance cualitativo describe consumo del mes y un resumen de los efectos de la emergencia y el nivel de incertidumbre.
• Soportes: medio de verificación en formato PDF cumple con criterios.
• Calidad: cumple recomendaciones a reportes cualitativos.
</t>
    </r>
    <r>
      <rPr>
        <b/>
        <sz val="11"/>
        <color theme="1"/>
        <rFont val="Calibri"/>
        <family val="2"/>
        <scheme val="minor"/>
      </rPr>
      <t>Nota:</t>
    </r>
    <r>
      <rPr>
        <sz val="11"/>
        <color theme="1"/>
        <rFont val="Calibri"/>
        <family val="2"/>
        <scheme val="minor"/>
      </rPr>
      <t xml:space="preserve"> El 30 de sept se aprueba modificación de nuevo ajuste a % de ahorro pasando de 50 a 60% (ver formato modificación).</t>
    </r>
  </si>
  <si>
    <t xml:space="preserve">En el mes de octubre se consumieron en los vehículos oficiales 389,18 galones de combustible, logrando un ahorro mensual del 8,36% frente al ahorro programado del 9,38% y un ahorro acumulado del 106,61%, con el cual se supera la meta establecida del 81,25%.
A partir del mes de septiembre inició el retorno gradual de los servidores para laborar bajo el esquema de alternancia. Por la situación actual de incertidumbre los vehículos atienden los desplazamientos considerados imprescindibles para no afectar la misionalidad la entidad. </t>
  </si>
  <si>
    <t xml:space="preserve">09.11 OAPF
• Consistencia: avance cuantitativo consistente con cualitativo. 
• Completitud: avance cualitativo describe consumo del mes, las limitaciones por los efectos de la emergencia.
• Soportes: medio de verificación en formato PDF cumple con criterios.
• Calidad: cumple recomendaciones a reportes cualitativos.
</t>
  </si>
  <si>
    <t xml:space="preserve">En el mes de noviembre se consumieron en los vehículos oficiales 522,20 galones de combustible, logrando un ahorro mensual del 5,88% frente al ahorro programado del 9,38% y un ahorro acumulado del 112,49%, con el cual se supera la meta establecida del mes del 90,63%.
Durante el mes de noviembre se reactivó en alguna medida la operación de los vehículos operativos, generando un mayor consumo con respecto a los meses anteriores. </t>
  </si>
  <si>
    <r>
      <rPr>
        <b/>
        <sz val="11"/>
        <color theme="1"/>
        <rFont val="Calibri"/>
        <family val="2"/>
        <scheme val="minor"/>
      </rPr>
      <t>03.12 OAPF</t>
    </r>
    <r>
      <rPr>
        <sz val="11"/>
        <color theme="1"/>
        <rFont val="Calibri"/>
        <family val="2"/>
        <scheme val="minor"/>
      </rPr>
      <t xml:space="preserve">
• Consistencia: avance cuantitativo consistente con cualitativo. 
• Completitud: avance cualitativo describe consumo del mes y resalta una reactivación comparado con meses anteriores.
• Soportes: medio de verificación en formato PDF cumple con criterios.
• Calidad: cumple recomendaciones a reportes cualitativos.
</t>
    </r>
  </si>
  <si>
    <t>En el mes de diciembre se consumieron en los vehículos oficiales 523,60 galones de combustible, logrando un ahorro mensual del 5,85% frente al ahorro programado del 9,38% y un ahorro acumulado del 118,34%, con el cual se supera la meta establecida del 100%.
El mes de diciembre muesta continuidad en la reactivación de la operación de los vehículos operativos, generando un mayor consumo con respecto a los meses anteriores. Es importante anotar que ante el accidente de la camionea ODS950 asignada al esquema de seguridad de la señora ministra, los vehículosOBH712 y ODS919 estuvieron al servicio del esquema, con consumos de combustible mayores a los determinados en la circular de austeridad.</t>
  </si>
  <si>
    <t xml:space="preserve">15.01.2021 OAPF
• Consistencia: durante el 2020 el avance cuantitativo fue consistente con el cualitativo. Superó la meta 2020 alcanzando el 118%. Fue un indicador afectado por la emergencia sanitaria, como se justificó en las modificaciones  y como se puede observar en su medio de verificación, el avance alcanzado no responde propiamente a un ahorro sino al consumo mínimo registrado desde que inició la emergencia sanitaria. Cumplió criterio. 
• Completitud: durante 2020 los avances cualitativos incluyeron los consumos y las dificultades presentadas. Cumplió criterio. 
• Soportes: durante 2020 el medio de verificación fue muy claro y fácil de validar. Cumplió criterio. 
•Calidad: durante 2020 cumplió recomendaciones a reportes cualitativos. Cumplió criterio. </t>
  </si>
  <si>
    <t>Porcentaje de avance en la implementación de la herramienta flujo de comisiones en la mesa de ayuda de tecnología</t>
  </si>
  <si>
    <t>Número de actividades realizadas del plan de trabajo / Número de actividades programadas en el plan de trabajo de implementación de la herramienta</t>
  </si>
  <si>
    <t>Informe seguimiento de implementación de la herramienta</t>
  </si>
  <si>
    <t xml:space="preserve">Durante el mes de enero se realizaron reuniones con el desarrollador MSL, Oficina de Tecnología, la Subdirección de Gestiona Administrativa y Desarrollo Organizacional áreas involucradas en el desarrollo del nuevo sistema de comisiones, con el fin de planear las actividades y elaborar el plan de trabajo. Se presentó el proyecto a Secretaría General.   </t>
  </si>
  <si>
    <t>La extensión del texto (180 caracteres) es menor al límite inferior permitido. Se sugiere revisar y complementar con el nombre de la dependencia y con los temas tratados en las reuniones realizadas para planear el desarrollo de las actividades; revisar si tienen actas de esas reuniones. La Dependencia complementó el avance cualitativo.</t>
  </si>
  <si>
    <r>
      <t xml:space="preserve">En el mes de febrero se elaboró y formalizó el plan de trabajo de la herramienta de solicitud de comisiones al interior, se ultiman los detalles de las actividades y responsabilidades de cada una de las áreas implicadas, </t>
    </r>
    <r>
      <rPr>
        <sz val="11"/>
        <color rgb="FF00B050"/>
        <rFont val="Calibri"/>
        <family val="2"/>
        <scheme val="minor"/>
      </rPr>
      <t>se socializó y se puso</t>
    </r>
    <r>
      <rPr>
        <sz val="11"/>
        <color theme="1"/>
        <rFont val="Calibri"/>
        <family val="2"/>
        <scheme val="minor"/>
      </rPr>
      <t xml:space="preserve"> en marcha el plan de trabajo, información entregada al desarrollador MSL, Oficina de Tecnología, la Subdirección de Gestiona Administrativa y Desarrollo Organizacional. </t>
    </r>
  </si>
  <si>
    <t>La extensión del texto (252 caracteres) es menor al límite inferior permitido. Se sugiere revisar verbos y conjugar en pasado y complementar con el nombre de la dependencia y con el mes de reporte. La Dependencia complementó el avance cualitativo y se realizaron ajustes menores de redacción.</t>
  </si>
  <si>
    <r>
      <t xml:space="preserve">En marzo se </t>
    </r>
    <r>
      <rPr>
        <sz val="11"/>
        <color rgb="FF00B050"/>
        <rFont val="Calibri"/>
        <family val="2"/>
        <scheme val="minor"/>
      </rPr>
      <t xml:space="preserve">dió </t>
    </r>
    <r>
      <rPr>
        <sz val="11"/>
        <color theme="1"/>
        <rFont val="Calibri"/>
        <family val="2"/>
        <scheme val="minor"/>
      </rPr>
      <t xml:space="preserve">inicio a reuniones de trabajo con el equipo de comisiones y el desarrollador del sistema de comisiones, se inició con la ejecución de las primeras actividades del plan de trabajo las cuales se relacionan:
Revisión del Documento de Diseño 
Ajuste al Documento
Sesión de Aprobación Protocolos
Entregable: Protocolos de pruebas
Pruebas Unitarias MSL
Ajustes Pruebas Unitarias
Certificación Pruebas MSL
Pruebas Cliente
Ejecución Iteración 1 de Pruebas Funcionales
Ajustes Pruebas
Aprobación y Certificación de Pruebas
Finalización etapa de pruebas
Entregable: Protocolos de Pruebas diligenciados y cerrados
Fase de Capacitación gestores del sistema
Sesión 1 Capacitación Operación
Sesión 2 Capacitación Administración
Finalización etapa capacitación
Actualización protocolo Paso a paso
</t>
    </r>
  </si>
  <si>
    <t>La extensión del texto (194 caracteres) es menor al límite inferior permitido. Se sugiere revisar verbos y conjugar en pasado y complementar con el nombre de la dependencia y contenidos de las reuniones. La Dependencia complementó el avance cualitativo con las actividades realizadas y se realizaron ajustes menores de redacción.</t>
  </si>
  <si>
    <t>Durante el mes de abril, se continuó revisando el ambiente de prueba, donde se encontró que para las modificaciones de comisiones el sistema, tocaba revisar y especificar más al detalle al desarrollador para buscar la mejor opción y solucionar el inconveniente presentado, por lo tanto, se estuvo en constantes comunicación con el desarrollador y las gestoras realizando pruebas. Igualmente se incluyó otro servicio el de comisiones al exterior y se incluyó también el trámite de tiquetes para que todas las actividades queden integradas en el sistema, para consolidado y reportes de comisiones.
Por lo anteriormente expuesto, lo planificado en el cronograma para el mes de abril se ejecutó parcialmente, debido a los ajustes que surgieron en el ambiente de prueba y la inclusión de los otros servicios.  Algunas de las actividades que se ejecutaron fue:
Ajustes Pruebas
Finalización etapa de pruebas
Fase de Capacitación gestores del sistema
Sesión 1 Capacitación Operación</t>
  </si>
  <si>
    <r>
      <t xml:space="preserve">Se realizaron algunos ajustes menores de forma a la redacción en el avance cualitativo. Se describen acciones que dan continuidad a las reportadas en el bimestre anterior y se exponene algunas dificultades presentadas durante el periodo, lo que hizo que </t>
    </r>
    <r>
      <rPr>
        <i/>
        <sz val="11"/>
        <color theme="1"/>
        <rFont val="Calibri"/>
        <family val="2"/>
        <scheme val="minor"/>
      </rPr>
      <t>"el cronograma para el mes de abril se ejecutó parcialmente"</t>
    </r>
    <r>
      <rPr>
        <sz val="11"/>
        <color theme="1"/>
        <rFont val="Calibri"/>
        <family val="2"/>
        <scheme val="minor"/>
      </rPr>
      <t xml:space="preserve"> y es consistente con lo incluido en el entregable del hito programado para este mes. Dado que no se cumplió con el hito y según lo reportado en el avance cualitativo, se sugiere revisar avance cuantitativo y medio de verificación, de manera que, los avances cuantitativo, cualitativo, cumplimiento hito se puedan validar en el medio de verificación. La Dependencia revisó y atiendió sugerencia y realizó ajuste en avance cuantitativo.</t>
    </r>
  </si>
  <si>
    <t xml:space="preserve">En el mes mayo realizó ingreso en el nuevo sistema de comisiones y se realizaron las pruebas de funcionalidad de la herramienta en cuanto a las comisiones nacionales, se solicitaron ajustes al desarrollador los cuales están pendientes de aprobación de parte de la Oficina de Tecnología por el tema que afecta prepuesto y horas de desarrollo, igualmente se solicitó desde el 6 de abril a la gerente de SAP, información sobre como podíamos integrar SAP con el nuevo sistema de comisiones debido a que este sistema administra la base principal de usuarios de planta del Ministerio. Se efectuó la actividad 
Herramienta de comisiones en producción, con un cumplimiento del 86%. La prueba piloto no se ha iniciado, debido a que se encuentra pendiente de aprobación por parte de la Oficina de Tecnología algunos ajustes que se solicitaron, por el tema de incremento en las horas de desarrollo.
</t>
  </si>
  <si>
    <t>Se realizaron algunos ajustes menores de forma a la redacción en el avance cualitativo. Se describen acciones realizadas durante el mes y algunas dificultades presentadas durante el periodo. 
Como se anotó en lo cualitatio, todavía no se ha cumplido con el hito "prueba piloto" programado para abril. Dada su periodicidad no requiere medio de verificación para este mes.</t>
  </si>
  <si>
    <t>Durante el mes de junio se realizó la programaciòn de las sensibilizaciones que se realizaràn a los servidores del MEN, como tambièn las presentaciones que se utilizarán, se realizaron una para directivos y otra para servidores. Dando cumplimiento al 100% de lo programado para este mes. Las actividades programadas en mayo, respecto a la prueba piloto y actualizaciòn del procedimiento de comisiones, se reprogramaron para el mes de agosto, debido a que los ajustes solicitados fueron aprobados a finales de junio, teniendo en cuenta  que correspondian a falta de recursos, lo cual genero esta reprogramaciòn. Por lo tanto se da por cumplido lo programado, logrando el 38% de cumplimiento.</t>
  </si>
  <si>
    <t>Atendió recomendaciones para avances cualitativos. Se alcanzó la meta programada, soportada en las acciones descritas en el avance cualitativo, donde se resaltan las acciones de sensibilización. En el medio de verificación se detalla el cronograma de las actividades realizadas durante el trimestre.
Como se anotó en lo cualitativo, todavía no se ha cumplido con el hito "prueba piloto" programado para abril, se estima entrega en agosto. No tiene hito programado para junio.</t>
  </si>
  <si>
    <t>Durante el mes de julio se establecieron como apoyo al procedimiento, 6 informes de seguimiento y control al procedimiento, se iniciaron las sensibilizaciones y se publicó nota de interés informando la inscripción a las Sensibilizaciones, igualmente el desarrollador entregó los manuales del sistema" Gestión y control de comisiones " y realizó la capacitación a todo el personal del grupo de comisiones y se hicieron pruebas de funcionalidad del sistema. Por lo tanto, se da por cumplido lo programado logrando el 81% de cumplimiento.</t>
  </si>
  <si>
    <r>
      <rPr>
        <b/>
        <sz val="11"/>
        <color theme="1"/>
        <rFont val="Calibri"/>
        <family val="2"/>
        <scheme val="minor"/>
      </rPr>
      <t>05.08 OAPF</t>
    </r>
    <r>
      <rPr>
        <sz val="11"/>
        <color theme="1"/>
        <rFont val="Calibri"/>
        <family val="2"/>
        <scheme val="minor"/>
      </rPr>
      <t xml:space="preserve">
• Consistencia: no se reporta avance cuantitativo dada su periodicidad.
• Completitud: avance cualitativo incluye acciones de gestión adelantadas.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sigue pendiente cumplimiento hito abril.</t>
    </r>
  </si>
  <si>
    <t>Durante el mes de agosto se realizaron 42 sensibilizaciones a las dependencias del Ministerio, mediante la herramienta TEAMS, en cada una de las programaciones quedó la presentación, la grabación y la evidencia de los asistentes. El sistema "Gestión y control de comisiones" fue entregado en etapa productivo. Se dio cumplimiento a lo programado, logrando un 60% de la meta establecida. Se dio inicio con la prueba piloto se realizan las actividades con el acompañamiento del desarrollador MSL, Oficina de Tecnología y la Subdirección Administrativa, se realizaron las capacitaciones y se informó a la Dirección de Fortalecimiento que iniciamos prueba piloto con esta área a partir de la fecha las solicitudes se deben tramitar mediante el sistema "Gestión y control de comisiones". Se realizaron ajustes como la parametrización del directorio activo en el nuevo sistema.</t>
  </si>
  <si>
    <t>04.09 OAPF
• Consistencia: el avance cuantitativo de este mes debió soportarse en el hito programado "Ajustes y definiciones". Dado que no se cumplió hito, se sugiere ajustar avance del mes (Ver Guía PAI numeral 4.2).
• Completitud: avance cualitativo incluye entre otras acciones, las relacionadas con prueba piloto programada, según los hitos para abril.
• Soportes: al realizar los ajustes en avance cuantitativo y cualitativo se deberá ajustar el medio de verificación (MV).
• Calidad: se sugiere revisar verbos en presente y mención a la Dirección de Fortalecimiento que parece estar repetida.
Nota: se dio cumplimiento al hito de abril. Pendiente el cumplimiento del hito de agosto.
08.09 SGA
• Consistencia: se cumplió hito agosto lo que soporta el avance cuantitativo reportado.
• Soportes: se ajustó MV.
• Calidad: se realizaron los ajustes sugeridos.
Nota: Se cargó entregable dando cumplimiento al hito.</t>
  </si>
  <si>
    <t>Durante este mes se han gestionado en el nuevo sistema 25 solicitudes de comisiones nacionales, y una cancelación, se han presentado novedades las cuales se ha solicitado apoyo a la Oficina de Tecnología mediante la mesa de ayuda, se han solucionado satisfactoriamente. Se ha realizado el seguimiento y control del sistema conforme a lo planeado para un cumplimiento acumulado de las actividades programadas de acuerdo al plan de trabajo establecido.</t>
  </si>
  <si>
    <r>
      <rPr>
        <b/>
        <sz val="11"/>
        <color theme="1"/>
        <rFont val="Calibri"/>
        <family val="2"/>
        <scheme val="minor"/>
      </rPr>
      <t>09.10 OAPF</t>
    </r>
    <r>
      <rPr>
        <sz val="11"/>
        <color theme="1"/>
        <rFont val="Calibri"/>
        <family val="2"/>
        <scheme val="minor"/>
      </rPr>
      <t xml:space="preserve">
• Consistencia: no se reporta avance cuantitativo dada su periodicidad.
• Completitud: avance cualitativo con acciones adelantadas en el nuevo sistema, seguimiento y medidas tomadas frente a novedades.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hitos al día.</t>
    </r>
  </si>
  <si>
    <t>Se han gestionado durante este mes 94 solicitudes de comisiones nuevas, 1 modificada y 40 cancelaciones en el sistema, se han presentado novedades en el funcionamiento del sistema, pero se han reportado mediante mesas de ayuda a tecnología. Los actos administrativos están publicados en la intranet. Se ha realizado el seguimiento y control del sistema conforme a lo planeado para un cumplimiento acumulado de las actividades programadas del 80% de acuerdo con el plan de trabajo establecido.</t>
  </si>
  <si>
    <t xml:space="preserve">09.11 OAPF
• Consistencia: cono no programó hito, el avance cuantitativo de este mes se soporta en las acción descrita en avance cualitativo y medio de verificación (MV).
• Completitud: avance cualitativo incluye acción programada de funcionamiento de la herramienta asi como actividades de seguimiento y control.
• Soportes: medio de verificación cumple.
• Calidad: cumple recomendaciones a reportes cualitativos.
Nota: no tiene hitos pendientes de meses anteriores.
</t>
  </si>
  <si>
    <t xml:space="preserve">Se han gestionado durante este mes 284 solicitudes de comisiones al interior del país, mediante el sistema “Gestión y control de comisiones”, 212 solicitudes de comisiones nuevas, 7 modificada y 65 cancelaciones en el sistema, se han presentado novedades en el funcionamiento del sistema, los cuales se reportado mediante mesas de ayuda a tecnología. Los actos administrativos están publicados en la intranet. Y se continuó apoyando a las dependencias en las dudas que tienen sobre el funcionamiento del nuevo sistema de comisiones.
Las novedades presentadas se han solucionado satisfactoriamente. Se ha logrado el 96% del cumplimiento de las actividades programadas.
</t>
  </si>
  <si>
    <r>
      <rPr>
        <b/>
        <sz val="11"/>
        <color theme="1"/>
        <rFont val="Calibri"/>
        <family val="2"/>
        <scheme val="minor"/>
      </rPr>
      <t>04.12 OAPF</t>
    </r>
    <r>
      <rPr>
        <sz val="11"/>
        <color theme="1"/>
        <rFont val="Calibri"/>
        <family val="2"/>
        <scheme val="minor"/>
      </rPr>
      <t xml:space="preserve">
• Consistencia: no se reporta avance cuantitativo dada su periodicidad.
• Completitud: avance cualitativo incluye acciones de gestión de comisiones, estos avances se deberán reportar cuantitativamente el siguiente mes.
• Soportes: no requiere medio de verificación dada su periodicidad.
• Calidad: cumple recomendaciones a reportes cualitativos.
Nota: tiene hito programado para diciembre. </t>
    </r>
  </si>
  <si>
    <t>Se han gestionado durante este mes 316 solicitudes de comisiones nuevas, 3 modificadas y 79 cancelaciones en el sistema. Los actos administrativos están publicados en la intranet. Se continuó apoyando a las dependencias en las dudas que tienen sobre el funcionamiento del nuevo sistema de comisiones.
Se han gestionado 234 solicitudes de comisiones al interior del país, mediante el sistema “Gestión y control de comisiones”, las novedades presentadas se han solucionado satisfactoriamente. Se logro el 100% del cumplimiento de las actividades programadas.</t>
  </si>
  <si>
    <r>
      <rPr>
        <b/>
        <sz val="11"/>
        <rFont val="Calibri"/>
        <family val="2"/>
        <scheme val="minor"/>
      </rPr>
      <t xml:space="preserve">15.01.2021 OAPF
</t>
    </r>
    <r>
      <rPr>
        <sz val="11"/>
        <rFont val="Calibri"/>
        <family val="2"/>
        <scheme val="minor"/>
      </rPr>
      <t>• Consistencia: durante el 2020 el avance cuantitativo fue consistente con el cualitativo. Con las acciones del último bimestre y el cumplimiento del hito se alcanzó la meta 2020. Cumplió criterio. 
• Completitud: durante 2020 los avances cualitativos incluyeron los avances en la implementación de la herramienta, las dificultades y el seguimiento. Cumplió criterio. 
• Soportes: durante 2020 el medio de verificación (MV) bimestral fue claro. Pendiente ajuste en el hito de diciembre (ver hoja hitos). 
•Calidad: durante 2020 cumplió recomendaciones a reportes cualitativos. Cumplió criterio. 
18.01.2021 OAPF: la dependencia atendió observación de entregable hito dic (ver hoja hitos). Se cumplió hito dic.</t>
    </r>
  </si>
  <si>
    <t>Porcentaje de avance de la implementación del software para el proceso de operación logística</t>
  </si>
  <si>
    <t>Número de actividades realizadas del plan de trabajo / Número de actividades programadas en el plan de trabajo de implementación del software</t>
  </si>
  <si>
    <t>Informe seguimiento  de implementación del software Logística</t>
  </si>
  <si>
    <r>
      <t xml:space="preserve">En el mes de enero la Subdirección de Gestión Administrativa </t>
    </r>
    <r>
      <rPr>
        <sz val="11"/>
        <color rgb="FF00B050"/>
        <rFont val="Calibri"/>
        <family val="2"/>
        <scheme val="minor"/>
      </rPr>
      <t>estableció</t>
    </r>
    <r>
      <rPr>
        <sz val="11"/>
        <color theme="1"/>
        <rFont val="Calibri"/>
        <family val="2"/>
        <scheme val="minor"/>
      </rPr>
      <t xml:space="preserve"> contacto con el operador proveedor del software y el equipo de trabajo de logística del Ministerio con el fin de establecer roles y responsabilidades, se definieron las actividades y se elaboró cronograma y plan de trabajo para 2020,</t>
    </r>
  </si>
  <si>
    <t>La extensión del texto (115 caracteres) es menor al límite inferior permitido.  Se sugiere conjugar verbos en pasado y complementar el avance cualitativo. La Dependencia complementó el avance cualitativo. Se realizaron ajustes de forma (redacción).</t>
  </si>
  <si>
    <r>
      <t xml:space="preserve">Durante el mes de febrero la Subdirección de Gestión Administrativa y el equipo de trabajo de logística del Ministerio </t>
    </r>
    <r>
      <rPr>
        <sz val="11"/>
        <color rgb="FF00B050"/>
        <rFont val="Calibri"/>
        <family val="2"/>
        <scheme val="minor"/>
      </rPr>
      <t>realizaron</t>
    </r>
    <r>
      <rPr>
        <sz val="11"/>
        <color theme="1"/>
        <rFont val="Calibri"/>
        <family val="2"/>
        <scheme val="minor"/>
      </rPr>
      <t xml:space="preserve"> dos reuniones virtuales con el operador para establecer la información que servirá de insumo para el plan piloto. Se</t>
    </r>
    <r>
      <rPr>
        <sz val="11"/>
        <color rgb="FF00B050"/>
        <rFont val="Calibri"/>
        <family val="2"/>
        <scheme val="minor"/>
      </rPr>
      <t xml:space="preserve"> coordinó </t>
    </r>
    <r>
      <rPr>
        <sz val="11"/>
        <color theme="1"/>
        <rFont val="Calibri"/>
        <family val="2"/>
        <scheme val="minor"/>
      </rPr>
      <t>que se utilizará en esa etapa la información del contrato con la Sociedad Hotelera Tequendama.</t>
    </r>
  </si>
  <si>
    <t>La extensión del texto (255 caracteres) es menor al límite inferior permitido. Se sugiere conjugar verbos en pasado y complementar el avance cualitativo. La Dependencia complementó el avance cualitativo. Se realizaron ajustes de forma (redacción).</t>
  </si>
  <si>
    <t>En el mes de marzo desde el grupo interno de logística y con el apoyo del contratista operador, se ejecutaron las 11 actividades correspondientes a este período del PAI.  Con ello se avanza en el cumplimiento parcial del primer hito y se ejecuta el 30% del total del proyecto. Las actividades fueron:_x000D_
* Configuración Módulo eventos_x000D_
* Configuración módulo compras_x000D_
* Configuración módulo facturación_x000D_
* Entendimiento de plantillas_x000D_
* Creación de Plantillas_x000D_
* Pruebas internas _x000D_
* Capacitación de plantillas_x000D_
* Migración de información del proveedor_x000D_
* Migración de información del MEN_x000D_
* Capacitación en sitio grupo logística_x000D_
* Capacitación en sitio areas generadoras de eventos</t>
  </si>
  <si>
    <t>Se atiende recomendaciones para avances cualitativos. El indicador alcanzó la meta del trimestre al realizar las 11 actividades programadas  y cumplió con el entregable del hito. Se cargó medio de verificación y entregable, este último respondió a Informe seguimiento de la prueba piloto.</t>
  </si>
  <si>
    <t>En el mes de abril en la fase de seguimiento, el objetivo es analizar cómo está funcionando el piloto implantado: si se están logrando los objetivos que se marcaron, si el nivel de satisfacción de los usuarios del programa piloto es el deseable para esta iniciativa, si el nivel de productividad va aumentando progresivamente, teniendo en cuanta lo anterior podemos informar que la ejecución de actividades se están haciendo ejercicios de seguimiento y ejercicios de pruebas en la base de datos de prueba cargada. Las tareas de migración de la plataforma a servidores del Ministerio ya fueron finalizadas. El equipo de apoyo del proceso de logística esta diariamente haciendo trabajos de revisión de bases de datos y ajuste de la información para ser manejada en la plataforma.</t>
  </si>
  <si>
    <t>En el avance cualitativo se resaltan las acciones de seguimiento realizadas necesarias para seguir avanzando y reportar el próximo avance cuantitativo.
Dada su periodicidad no requiere avance cuantitativo ni medio de verificación.</t>
  </si>
  <si>
    <t>En el mes de mayo se desarrollaron ajustes al módulo de solcitudes de eventos.
Adicionalmente, se avanzó en la capacitación y certificación del equipo de logística en la plataforma Odoo. Se recibieron 6 horas de capacitación con la empresa implementadora y 20 horas de trabajo y pruebas a nivel autónomo para entender las funcionalidades ajustadas a nuestro procedimiento. Además se surtió la planeación de la elaboración de la guía de uso para las áreas del MEN.</t>
  </si>
  <si>
    <t>Se realizaron algunos ajustes menores de forma a la redacción en el avance cualitativo. Se resaltaron las acciones realizadas durante el mes necesarias para avanzar y reportarlas en el próximo avance cuantitativo.
Dada su periodicidad no requiere avance cuantitativo ni medio de verificación.</t>
  </si>
  <si>
    <t>En el mes de junio se hizo un paralelo del procedimiento con la ruta de trabajo de cargue de información en el software. De ese trabajo surgió la necesidad de incluir campos en el módulo de eventos para que quedara anidado en éste el cargue del presupuesto. Con los miembros del equipo de logística se crearon en cuatro sesiones de 4 horas de trabajo pruebas de cargue de eventos para completar la etapa de prueba piloto.</t>
  </si>
  <si>
    <t>Atendió recomendaciones para avances cualitativos. Se alcanzó la meta programada, soportada en las acciones descritas en el avance cualitativo, donde se resaltan las pruebas de cargue para completar prueba piloto. En el medio de verificación se recopilan las acciones realizadas durante el 2° trimestre.
No tiene hito programado para junio.</t>
  </si>
  <si>
    <t xml:space="preserve">Durante el mes de Julio se radicó solicitud ante la Oficina de Tecnología y Sistemas de Información para la destinación de un paquete de al menos 20 horas de desarrollo para ajustar las parametrizaciones que se detectaron necesarias en las jornadas de trabajo del equipo de logística frente al procedimiento. De igual manera se socializó el software con servidores de la Subdirección de Desarrollo Organizacional. Derivado de la mesa de trabajo realizada el pasado 10 de julio de 2020 se ajusta el flujo de actividades de logística revisado en articulación con el procedimiento de asistencia técnica y se tipificaron las causas de cancelación de solicitudes de logística de eventos recibidas del procedimiento de asistencia técnica. _x000D_En esta reunión se concluyó que los dos procedimientos se articulan en las siguientes actividades: _x000D_
•6. Presentar solicitud de evento (SGD) _x000D_
•7. Autorizar solicitud de evento (SGA)_x000D_
•15. Evaluar cumplimiento del evento (SGA)_x000D_
_x000D_
</t>
  </si>
  <si>
    <r>
      <rPr>
        <b/>
        <sz val="11"/>
        <color theme="1"/>
        <rFont val="Calibri"/>
        <family val="2"/>
        <scheme val="minor"/>
      </rPr>
      <t>05.08 OAPF</t>
    </r>
    <r>
      <rPr>
        <sz val="11"/>
        <color theme="1"/>
        <rFont val="Calibri"/>
        <family val="2"/>
        <scheme val="minor"/>
      </rPr>
      <t xml:space="preserve">
• Consistencia: no se reporta avance cuantitativo dada su periodicidad.
• Completitud: avance cualitativo incluye acciones de gestión adelantadas, no obstante se hace referencia a "ver documentos" que no se encuentran cargados. Se sugiere solo hacer referencia a los documentos y si se considera, reservarlos para cargarlos como anexos al medio de verificación el próximo trimestre.
• Soportes: no requiere medio de verificación dada su periodicidad.
• Calidad: cumple recomendaciones a reportes cualitativos.
</t>
    </r>
    <r>
      <rPr>
        <b/>
        <sz val="11"/>
        <color theme="1"/>
        <rFont val="Calibri"/>
        <family val="2"/>
        <scheme val="minor"/>
      </rPr>
      <t>06.08 SGA</t>
    </r>
    <r>
      <rPr>
        <sz val="11"/>
        <color theme="1"/>
        <rFont val="Calibri"/>
        <family val="2"/>
        <scheme val="minor"/>
      </rPr>
      <t xml:space="preserve">
• Completitud: la dependencia atendió observación y realizó ajuste al avance cualitativo.</t>
    </r>
  </si>
  <si>
    <t>Durante el mes de agosto se finalizó el trabajo conjunto con servidores de la Subdirección de Desarrollo Organizacional. Se estableció la definición del flujo de actividades de logística en articulación con el procedimiento de asistencia técnica.
También se revisaron en las reuniones del equipo de logística, los ajustes en el sistema para la implementación del procedimiento en el caso de eventos virtuales y eventos en los que no se involucre el operador logístico, caso en el cual se omiten los pasos de cotizaciones y aprobaciones de presupuesto.</t>
  </si>
  <si>
    <t xml:space="preserve">04.09 OAPF
• Consistencia: no se reporta avance cuantitativo dada su periodicidad.
• Completitud: avance cualitativo incluye acciones de gestión adelantadas.
• Soportes: no requiere medio de verificación dada su periodicidad.
• Calidad: cumple recomendaciones a reportes cualitativos.
Nota: tiene programado hito para el siguiente mes.
</t>
  </si>
  <si>
    <t xml:space="preserve">Durante el mes de septiembre se eleva consulta a la Oficina de Tecnología para el avance previo a la salida a producción. Se realizaron cuatro jornadas de capacitaciones sobre sensibilización del procedimiento a los líderes de eventos de las áreas generadoras de eventos con el fin de aclarar aspectos fundamentales sobre la solicitud con el fin de prepararlos previo a las capacitaciones que se adelantarán cuando se tenga el software en producción. Se da cumplimiento con las actividades del hito los cuales se relacionan en el Informe de los ajustes y definiciones. </t>
  </si>
  <si>
    <r>
      <rPr>
        <b/>
        <sz val="11"/>
        <color theme="1"/>
        <rFont val="Calibri"/>
        <family val="2"/>
        <scheme val="minor"/>
      </rPr>
      <t>09.10 OAPF</t>
    </r>
    <r>
      <rPr>
        <sz val="11"/>
        <color theme="1"/>
        <rFont val="Calibri"/>
        <family val="2"/>
        <scheme val="minor"/>
      </rPr>
      <t xml:space="preserve">
• Consistencia: reporta avance cuantitativo soportado en acciones del 3° trimestre.
• Completitud: avance cualitativo resalta interacción con Oficina de Tecnología y jornadas de sensibilización con áreas.
• Soportes: medio de verificación recopila acciones del 3° trimestre y amplía detalles.
• Calidad: cumple recomendaciones a reportes cualitativos.
</t>
    </r>
    <r>
      <rPr>
        <b/>
        <sz val="11"/>
        <color theme="1"/>
        <rFont val="Calibri"/>
        <family val="2"/>
        <scheme val="minor"/>
      </rPr>
      <t>Nota:</t>
    </r>
    <r>
      <rPr>
        <sz val="11"/>
        <color theme="1"/>
        <rFont val="Calibri"/>
        <family val="2"/>
        <scheme val="minor"/>
      </rPr>
      <t xml:space="preserve"> se sugiere revisar hito (ver hoja hitos).
</t>
    </r>
    <r>
      <rPr>
        <b/>
        <sz val="11"/>
        <color theme="1"/>
        <rFont val="Calibri"/>
        <family val="2"/>
        <scheme val="minor"/>
      </rPr>
      <t>09.10 SGA:</t>
    </r>
    <r>
      <rPr>
        <sz val="11"/>
        <color theme="1"/>
        <rFont val="Calibri"/>
        <family val="2"/>
        <scheme val="minor"/>
      </rPr>
      <t xml:space="preserve"> realiza ajuste en hito, así, se da cumplimiento al hito del mes.</t>
    </r>
  </si>
  <si>
    <t>En el mes de octubre se realizó reunión del equipo de logística de eventos con el profesional de la Oficina de Tecnología y Sistemas de Información para abordar el tema "PROTOCOLO DE SALIDA DE PRODUCCIÓN - PLATAFORMA ODOO".
Con base en el compromiso de revisar el cumplimiento de dicho protocolo se efectuó reunión interna del equipo de logística para asignar las actividades necesarias para ello.</t>
  </si>
  <si>
    <t>09.11 OAPF
• Consistencia: no se reporta avance cuantitativo dada su periodicidad.
• Completitud: avance cualitativo incluye reuniones con la Oficina de Tecnología e interna del Equipo de Logística.
• Soportes: no requiere medio de verificación dada su periodicidad.
• Calidad: cumple recomendaciones a reportes cualitativos.
Nota: no tiene hitos pendientes de meses anteriores.</t>
  </si>
  <si>
    <t>Durante este periodo se realizó reunión de trabajo y seguimiento del software Odoo con el equipo de logística el lunes 9 de noviembre de 2020 para revisar la forma de registro de información del nuevo contrato que finalmente se suscribió el 25 de noviembre y sobre el cual se hace el registro de la informacion en producción.</t>
  </si>
  <si>
    <r>
      <rPr>
        <b/>
        <sz val="11"/>
        <color theme="1"/>
        <rFont val="Calibri"/>
        <family val="2"/>
        <scheme val="minor"/>
      </rPr>
      <t>03.12 OAPF</t>
    </r>
    <r>
      <rPr>
        <sz val="11"/>
        <color theme="1"/>
        <rFont val="Calibri"/>
        <family val="2"/>
        <scheme val="minor"/>
      </rPr>
      <t xml:space="preserve">
• Consistencia: no se reporta avance cuantitativo dada su periodicidad.
• Completitud: avance cualitativo incluye acción de seguimiento.
• Soportes: no requiere medio de verificación dada su periodicidad.
• Calidad: cumple recomendaciones a reportes cualitativos.
Nota: tiene hito programado para diciembre. </t>
    </r>
  </si>
  <si>
    <t>Durante este periodo se incorporó información del nuevo contrato de administración delegada de recursos para la operación logística de eventos suscrito con Telecafé Ltda. 
Se registra la información básica de los eventos por ser un contrato muy pequeño pero suficiente para validar el cargue de anexos de las solicitudes. Se logro el 100% del cumplimiento de las actividades programadas para la vigencia.</t>
  </si>
  <si>
    <t xml:space="preserve">15.01.2021 OAPF
• Consistencia: durante el 2020 el avance cuantitativo fue consistente con el cualitativo. Con las acciones del último trimestre y el cumplimiento del hito se alcanzó la meta 2020. Cumplió criterio. 
• Completitud: durante 2020 los avances cualitativos incluyeron los avances en la implementación del software, las dificultades, el cambio de contrato y el seguimiento. Cumplió criterio. 
• Soportes: durante 2020 el medio de verificación (MV) fue claro. El MV de dic. fue similar al entregable incluyó las acciones del último trimestre. Con el hito de diciembre se cumplen todos los hitos programados. Cumplió criterio. 
•Calidad: durante 2020 cumplió recomendaciones a reportes cualitativos. Cumplió criterio. </t>
  </si>
  <si>
    <t>Subdirección de Gestión Financiera</t>
  </si>
  <si>
    <t>Porcentaje de ejecución presupuestal de reservas</t>
  </si>
  <si>
    <t>(Reserva pagada+ Reserva liberada) / Reserva constituida</t>
  </si>
  <si>
    <t>Reporte de Ejecución Presupuestal  Reserva</t>
  </si>
  <si>
    <t>Durante el mes de enero la Subdirección de Gestión Financiera superó la meta de 75% establecida para la ejecución de reservas presupuestales y logró un porcentaje de 87,4% equivalente a $120.784.097.892, lo cual se debe a los pagos llevados a cabo por concepto de las cuentas por pagar contables generadas al final de la vigencia 2019.</t>
  </si>
  <si>
    <t xml:space="preserve">Atiende recomendaciones avances cualitativos. Como la dependencia lo registra en su avance cualitativo se superó la meta mensual y describe las razones.
El medio de verificación es claro y cumple con los requisitos dados en las orientaciones del seguimiento, se puede validar fácilmente el avance cuantitativo. </t>
  </si>
  <si>
    <t>Durante el mes de febrero se alcanzó la meta establecida y se logró un porcentaje adicional significativo de 2,8% como consecuencia de las mesas técnicas de seguimiento a la ejecución presupuestal y la sensibilización y acompañamiento a las áreas misionales del Ministerio acerca de la importancia de la ejecución de las reservas presupuestales.</t>
  </si>
  <si>
    <t>Atiende recomendaciones avances cualitativos. Como la dependencia lo registra en su avance cualitativo se superó la meta mensual y describe las razones.
El medio de verificación (MV) es claro y cumple con los requisitos dados en las orientaciones del seguimiento, se puede validar fácilmente el avance cuantitativo; no obstante se sugiere revisar las metas mensuales contenidas en el MV para los meses de febrero, abril, mayo y junio que difieren de las formuladas en el PAI. De requerirse, se deberá solicitar a la OAPF el ajuste de estas metas. La dependencia revisó y ajustó las metas mensuales de febrero, abril, mayo y junio en el medio de verificación, de manera que quedaron iguales a las programadas en el PAI.</t>
  </si>
  <si>
    <t>Durante el mes de marzo se alcanzó la meta establecida y se logró un porcentaje adicional significativo de 3,6% como consecuencia de las mesas técnicas de seguimiento a la ejecución presupuestal y la sensibilización y acompañamiento a las áreas misionales del MEN acerca de la importancia de la ejecución de las reservas presupuestales.</t>
  </si>
  <si>
    <t>Atiende recomendaciones avances cualitativos. Como la dependencia lo registra en su avance cualitativo se superó la meta mensual y describe las razones.
El medio de verificación (MV) es claro y cumple con los requisitos dados en las orientaciones del seguimiento, se puede validar fácilmente el avance cuantitativo.</t>
  </si>
  <si>
    <t>Durante el mes de abril no se alcanzó la meta establecida, aunque se logró alcanzar un 94,91% de ejecución total acumulada; al respecto es de precisar que desde la Subdirección de Gestión Financiera se continúa realizando un seguimiento semanal a estos recursos, sin embargo, el valor pendiente por ejecutar en un gran porcentaje está relacionado con liberaciones de recursos, las cuales implican un proceso post contractual que normalmente no cumple con los tiempos estimados de ejecución.</t>
  </si>
  <si>
    <t>Atiende recomendaciones avances cualitativos. En avance cualitativo se explica las razones por las cuales no se alcanzó la meta programada y las acciones adelantadas por la Dependencia.
El medio de verificación (MV) es claro y cumple con los requisitos dados en las orientaciones del seguimiento, se puede validar fácilmente el avance cuantitativo.</t>
  </si>
  <si>
    <t>Durante el mes de mayo pese a no alcanzar la meta establecida se logró llegar a un 95,9% de ejecución, al respecto es de precisar que desde la Subdirección de Gestión Financiera se continúa realizando un seguimiento semanal a estos recursos, sin embargo, el valor pendiente por ejecutar en un gran porcentaje está relacionado con liberaciones de recursos, las cuales implican un proceso postcontractual que debe ser adelantado por las áreas ejecutoras.</t>
  </si>
  <si>
    <t>Atendió recomendaciones avances cualitativos. En avance cualitativo se explica las razones por las cuales no se alcanzó la meta programada para el mes y las acciones permanentes adelantadas por la Dependencia para avanzar en el indicador.
El medio de verificación (MV) es claro y cumple con los requisitos dados en las orientaciones del seguimiento, se puede validar fácilmente el avance cuantitativo.</t>
  </si>
  <si>
    <t>Durante el mes de junio se logró un avance de 1% y se llegó a un total acumulado de 96,9% de ejecución, debido al repunte que presentaron las liberaciones de recursos. Desde la Subdirección de Gestión Financiera se continúa realizando el seguimiento semanal a estos recursos, cuyas liberaciones dependen de la eficiencia en el proceso post contractual.</t>
  </si>
  <si>
    <t>Atendió recomendaciones avances cualitativos. A pesar de no tener meta programada para este mes se reporta un avance de 1 punto porcentual que como se anota en el avance cualitativo y en el medio de verificación, se debió a la liberación de reservas. Se resaltan las acciones permanentes adelantadas por la Dependencia para avanzar en el indicador. Con corte al primer semestre el indicador está cerca de alcanzar su meta.
El medio de verificación (MV) es claro y cumple con los requisitos dados en las orientaciones del seguimiento, se puede validar fácilmente el avance cuantitativo.</t>
  </si>
  <si>
    <t xml:space="preserve">Durante el mes de julio se logró un avance de 0,5% y se llegó a un total acumulado de 97,4% de ejecución en la reserva presupuestal constituida; dichos avances se dan como resultado de la estrategia de seguimiento y acompañamiento de la Subdirección de Gestión Financiera a las dependencias ejecutoras, lo que dio como resultado la liberación de $110.699.594 y el pago de $522.339.734. Con el propósito de alcanzar la meta estipulada para la vigencia, la Subdirección mantendrá el seguimiento semanal a estos recursos y a las gestiones requeridas en el proceso post contractual. </t>
  </si>
  <si>
    <r>
      <t xml:space="preserve">06.08 OAPF
• </t>
    </r>
    <r>
      <rPr>
        <sz val="11"/>
        <color theme="1"/>
        <rFont val="Calibri"/>
        <family val="2"/>
        <scheme val="minor"/>
      </rPr>
      <t>Consistencia: avance cuantitativo consistente con el cualitativo.
• Completitud: avance cualitativo evidencia los resultados alcanzados.
• Soportes: medio de verificación en formato PDF muy claro y cumple con criterios.
•Calidad: cumple recomendaciones a reportes cualitativos.</t>
    </r>
    <r>
      <rPr>
        <b/>
        <sz val="11"/>
        <color theme="1"/>
        <rFont val="Calibri"/>
        <family val="2"/>
        <scheme val="minor"/>
      </rPr>
      <t/>
    </r>
  </si>
  <si>
    <t>Durante el mes de agosto se logró un avance de 0,3% y se llegó a un total acumulado de 97,6% de ejecución de la reserva presupuestal, aunque no se alcanzó la meta propuesta para el mes, si se logró superar la acumulada; dicho avance se da como consecuencia del trabajo que vienen realizando las áreas responsables en los tramites contractuales que conllevan la liberación y/o pago de estos recursos, los cuales son objeto de seguimiento semanal por parte de la Subdirección de Gestión Financiera mediante un tablero de control que mide el avance con el objetivo de lograr la ejecución de estos recursos.</t>
  </si>
  <si>
    <t>05.09 OAPF
• Consistencia: avance cuantitativo consistente con el cualitativo y con la naturaleza del indicador.
• Completitud: aunque no se logró meta del mes, el avance cualitativo evidencia los resultados alcanzados y una meta acumulada cercana a la meta 2020.
• Soportes: medio de verificación en formato PDF muy claro y cumple con criterios.
•Calidad: cumple recomendaciones a reportes cualitativos.</t>
  </si>
  <si>
    <t>Durante el mes de septiembre se logró un avance de 0,5% y se llegó a un total acumulado de 98,1% de ejecución, es de resaltar que pesé a no cumplir la meta del mes, si se cumplió la meta acumulada; desde la Subdirección de Gestión Financiera se continua realizando seguimiento a cada una de las reservas pendientes por ejecutar mediante un tablero de control que mide el avance en los procesos ya sea al interior de la dependencia o con otras dependencias realizando mesas de trabajo semanales de seguimiento con el objeto de lograr la ejecución de estos recursos.</t>
  </si>
  <si>
    <r>
      <t xml:space="preserve">08.10 OAPF
• </t>
    </r>
    <r>
      <rPr>
        <sz val="11"/>
        <color theme="1"/>
        <rFont val="Calibri"/>
        <family val="2"/>
        <scheme val="minor"/>
      </rPr>
      <t>Consistencia: avance cuantitativo consistente con el cualitativo y con la naturaleza del indicador.
• Completitud: meta acumulada superó la meta 2020 (98%). El avance cualitativo evidencia los resultados alcanzados y seguimiento.
• Soportes: medio de verificación en formato PDF muy claro y cumple con criterios.
•Calidad: cumple recomendaciones a reportes cualitativos.</t>
    </r>
  </si>
  <si>
    <t>Durante el mes de octubre se logró un avance de 1,4% y se llegó a un total acumulado de 99,5% de ejecución, es de resaltar que desde el mes anterior se cumplió la meta propuesta, sin embargo, desde la Subdirección de Gestión Financiera se continua realizando seguimiento a cada una de las reservas pendientes por ejecutar mediante un tablero de control que mide el avance en los procesos ya sea al interior de la dependencia o con otras dependencias, así como la realización de mesas de trabajo semanales, para llevar un seguimiento mensual a cada uno de los contratos y/o actos administrativos constituidos como reserva, lo anterior con el objeto de lograr la ejecución del 100% de estos recursos.</t>
  </si>
  <si>
    <t>05.11 OAPF
• Consistencia: avance cuantitativo consistente con el cualitativo.
• Completitud: desde el mes pasado superó la meta 2020 (98%). El avance cualitativo evidencia los resultados alcanzados y el seguimiento que sigue haciendo la dependencia para alcanzar el 100% de ejecución de las reservas.
• Soportes: medio de verificación en formato PDF muy claro y cumple con criterios.
•Calidad: cumple recomendaciones a reportes cualitativos.</t>
  </si>
  <si>
    <t>Durante el mes de noviembre se logró un avance de 0,3% y se llegó a un total acumulado de 99,8% de ejecución, pese a no cumplirse la meta mensual, es de resaltar que se cumplió la meta acumulada propuesta; no obstante, desde la Subdirección de Gestión Financiera se continuó realizando seguimiento a cada una de las reservas pendientes por ejecutar mediante un tablero de control que mide el avance en los procesos ya sea al interior o con otras dependencias, realizando mesas de trabajo semanales donde se lleva un seguimiento de avance a cada uno de los contratos y/o actos administrativos constituidos como reserva, lo anterior con el objeto de lograr la ejecución de estos recursos.</t>
  </si>
  <si>
    <r>
      <t xml:space="preserve">09.12 OAPF
• </t>
    </r>
    <r>
      <rPr>
        <sz val="11"/>
        <color theme="1"/>
        <rFont val="Calibri"/>
        <family val="2"/>
        <scheme val="minor"/>
      </rPr>
      <t>Consistencia: avance cuantitativo consistente con el cualitativo.
• Completitud: desde sept superó la meta 2020 (98%). El avance cualitativo resaltó el seguimiento que se sigue haciendo.
• Soportes: medio de verificación en formato PDF muy claro y cumple con criterios.
•Calidad: cumple recomendaciones a reportes cualitativos.</t>
    </r>
    <r>
      <rPr>
        <b/>
        <sz val="11"/>
        <color theme="1"/>
        <rFont val="Calibri"/>
        <family val="2"/>
        <scheme val="minor"/>
      </rPr>
      <t xml:space="preserve"> </t>
    </r>
    <r>
      <rPr>
        <sz val="11"/>
        <color theme="1"/>
        <rFont val="Calibri"/>
        <family val="2"/>
        <scheme val="minor"/>
      </rPr>
      <t>Se realizó ajuste menor de forma.</t>
    </r>
  </si>
  <si>
    <t>Al cierre de la vigencia 2020 el Ministerio de Educación Nacional logró ejecutar el 100% de la reserva constituida, es de resaltar que se superó la meta propuesta, lo anterior como consecuencia del trabajo liderado desde la Subdirección de Gestión Financiera y trabajo en conjunto con cada una de las áreas a través de mesas de trabajo semanales donde se llevo un seguimiento de avance a cada uno de los contratos y/o actos administrativos constituidos como reserva, lo que permitió ejecutar la totalidad de recursos.</t>
  </si>
  <si>
    <t xml:space="preserve">14.01.2021 OAPF
• Consistencia: durante 2020 el avance cuantitativo fue consistente con el cualitativo. Desde sept. alcanzó meta 2020 (98%) terminando en 102% que representa la ejecución de todas las reservas. Cumplió criterio. 
• Completitud: durante 2020 los avances cualitativos incluyeron las acciones adelantadas por la dependencia resaltando el trabajo conjunto dependencias. Cumplió criterio. 
• Soportes: durante 2020 el medio de verificación fue muy claro, puntual y fácil de validar. Cumplió criterio. 
•Calidad: durante 2020 cumplió recomendaciones a reportes cualitativos. Cumplió criterio. </t>
  </si>
  <si>
    <t>Porcentaje de ejecución presupuestal (obligado)</t>
  </si>
  <si>
    <t>Total obligado/ Apropiación inicial</t>
  </si>
  <si>
    <t>Reporte de Ejecución Presupuestal  Vigencia</t>
  </si>
  <si>
    <t>En el mes de enero se alcanzó una ejecución presupuestal en términos del total obligado de un 7,3% correspondiente a $3.239.464.788.653, superando en 1 punto porcentual la meta proyectada, lo anterior gracias a la gestión adecuada de la política de pagos, promoviendo la utilización de las correspondientes herramientas para lograr la meta establecida.</t>
  </si>
  <si>
    <t>Atiende recomendaciones avances cualitativos. Como la dependencia lo registra en su avance cualitativo se superó la meta mensual y describe las razones.
El medio de verificación (MV) es claro y cumple con los requisitos dados en las orientaciones del seguimiento, se puede validar fácilmente el avance cuantitativo. MV compartido con el indicador 381.</t>
  </si>
  <si>
    <t>En el mes de febrero la Subdirección de Gestión Financiera adelantó las actividades de gestión, que permitieron alcanzar una ejecución presupuestal en términos del total obligado de un 8,7% correspondiente a $3.828.988.806.334. Pese a que se llevó una adecuada política de pagos, no se logró la meta establecida debido a que no se contó con la disponibilidad suficiente de PAC.</t>
  </si>
  <si>
    <t>Atiende recomendaciones avances cualitativos. La dependencia registra en su avance cualitativo la dificultad para alcanzar la meta.
El medio de verificación (MV) es claro y cumple con los requisitos dados en las orientaciones del seguimiento, se puede validar fácilmente el avance cuantitativo. MV compartido con el indicador 381.</t>
  </si>
  <si>
    <t>En el mes de marzo se alcanzó una ejecución presupuestal en términos del total obligado de un 10,6% correspondiente a $4.663.449.415.015, lo cual es coherente con los ritmos de ejecución de los conceptos de gasto que tienen más participación dentro del total del presupuesto asignado tales como SGP, FOMAG entre otras transferencias que se ejecutan por doceavas.</t>
  </si>
  <si>
    <t>En el mes de abril se alcanzó una ejecución presupuestal en términos del total obligado de un 5,9% correspondiente a $ 2.596.942.948.112, al respecto es importante mencionar la emergencia económica y social COVID 19 que actualmente vive el país ha impactado la ejecución de algunos contratos que se ejecutan en territorio de modo tal que no se han cumplido los planes de pago proyectados.</t>
  </si>
  <si>
    <t>Atiende recomendaciones avances cualitativos. Como la dependencia lo registra en su avance cualitativo no se alcanzó la meta mensual y describe entre las razones el efecto de la actual Emergencia.
El medio de verificación (MV) es claro y cumple con los requisitos dados en las orientaciones del seguimiento, se puede validar fácilmente el avance cuantitativo. MV compartido con el indicador 381.</t>
  </si>
  <si>
    <t>En el mes de mayo se alcanzó una ejecución presupuestal en términos del total obligado de un 7,9% correspondiente a $3.508.888.402.017, lo que permitió el cumplimiento de la meta proyectada, es de resaltar las estrategias de seguimiento a la ejecución de recursos que se vienen realizando a fin de dar cumplimiento a las metas trazadas.</t>
  </si>
  <si>
    <t>Atendió recomendaciones avances cualitativos. A diferencia del mes pasado, el avance cuantitativo volvió a ubicarse por encima de la meta programada, en lo cualitativo la dependencia resaltó como acciones las estrategias de seguimiento a la ejecución presupuestal.
El medio de verificación (MV) es claro y cumple con los requisitos dados en las orientaciones del seguimiento, se puede validar fácilmente el avance cuantitativo y la aplicación de la fórmula.</t>
  </si>
  <si>
    <t xml:space="preserve">En el mes de junio se alcanzó una ejecución presupuestal en términos del total obligado de un 8,9% correspondiente a $3.923.875.074.978, lo que permitió llegar a tan solo una décima del cumplimiento de la meta proyectada; es de resaltar las estrategias de seguimiento a la ejecución de recursos que se vienen realizando a fin de dar cumplimiento a las metas trazadas. Adicionalmente, se presentó una modificación presupuestal, correspondiente a una reducción de apropiación por valor de $3.177.596.944 distribuidos a las entidades adscritas al Ministerio de Educación Nacional. </t>
  </si>
  <si>
    <t>El medio de verificación (MV) cargado corresponde al del indicador 376. Se validó información en el MV cargado en el ID 381.
Como se advirtió desde la formulación la ejecución presupuestal debe medirse sobre la apropiación vigente. Este mes el presupuesto de la Entidad sufrió modificacaciones pasando de una apropiación inicial de 44,14 a 44,047 billones, así,  las ejecuciones sobre obligaciones y compromisos deben medirse sobre la apropiación vigente como lo hace Minhacienda en sus informes de ejecución PGN donde señalan  "Para efectos del análisis, la ejecución del Presupuesto General de la Nación (PGN) corresponde al porcentaje de las Obligaciones frente a la Apropiación Vigente, de cada sector, entidad, programas y proyecto, de acuerdo con cifras registradas por las entidades en el Sistema Integrado de Información Financiera – SIIF Nación". Así, el porcentaje de ejecución presupuestal sobre aobligaciones con corte a junio fue de 49,4% y no 49,3% como se tiene en MV. El total de obligaciones a junio fue de 21.761.609.435.109, también se deberá ajustar este valor.
Para efectos de atender con precisión este indicador en los meses que restan y frente a nuevas modificaciones en el presupuesto, se sugiere solicitar el ajuste de la fórmula del indicador, de manera que se pueda medir la ejecución como lo hace Minhacienda. La dependencia solicitó ajuste a fórmula que fue aprobado, realizó ajuste en reportes y MV.</t>
  </si>
  <si>
    <t>En el mes de julio se alcanzó una ejecución presupuestal en términos del total obligado de un 9,6% correspondiente a $4.240.841.747.707,97 lo que permitió sobrepasar el  cumplimiento de la meta proyectada; es de resaltar las estrategias de seguimiento a la ejecución de recursos que se vienen realizando a fin de dar cumplimiento a las metas de ejecución trazadas, situación que permitió que en el mes de julio se obtuviera el mejor indicador de ejecución PAC asignado a la entidad por parte del Ministerio de Hacienda y Crédito Público, lo anterior evidenciando los esfuerzos del Ministerio de Educación por hacer un eficiente uso de los recursos asignados.</t>
  </si>
  <si>
    <t>En el mes de agosto se alcanzó una ejecución presupuestal acumulada en términos del total obligado del 65,5% con un avance frente al mes anterior del 6,6% correspondiente a $2.930.566.115.408. Es de precisar que para este mes el Ministerio de Educación tuvo una adición presupuestal por valor de $31.000 millones, recursos adiciónales que influyeron en el cumplimiento de la meta proyectada; adicionalmente, este indicador estuvo impactado por las restricciones en aprobación de PAC por parte del Ministerio de Hacienda y Crédito Público, particularmente en el gasto de inversión, sin embargo, es de resaltar el trabajo que viene realizando la Subdirección de Gestan Financiera en el seguimiento a los planes de pago a fin de optimizar los recursos y de coadyuvar en el cumplimiento de las metas presupuestales proyectadas para la Entidad.</t>
  </si>
  <si>
    <t>05.09 OAPF
• Consistencia: aunque no cumplió meta del mes, avance cuantitativo consistente con el cualitativo.
• Completitud: avance cualitativo evidencia los resultados alcanzados y acciones que lo afectaron (adición en inversión y restricciones PAC).
• Soportes: medio de verificación en formato PDF muy claro y cumple con criterios.
•Calidad: cumple recomendaciones a reportes cualitativos.</t>
  </si>
  <si>
    <t>En el mes de septiembre se alcanzó una ejecución presupuestal acumulada en términos del total obligado del 72,9% con un avance frente al mes anterior del 7,4% correspondiente a $3.267.721.983.189, es de precisar que el Ministerio de Hacienda y Crédito Público continua con restricciones en aprobación de PAC particularmente en el gasto de inversión, sin embargo,  se realiza un continuo seguimiento de forma conjunta entre la Subdirección de Gestión Financiera y la Subdirección de Contratación, tanto a los recursos pendientes por comprometer como a los planes de pago asociados a los recursos en ejecución a fin de optimizar los recursos y de coadyuvar en el cumplimiento de las metas presupuestales proyectadas para la Entidad.</t>
  </si>
  <si>
    <r>
      <t xml:space="preserve">08.10 OAPF
• </t>
    </r>
    <r>
      <rPr>
        <sz val="11"/>
        <color theme="1"/>
        <rFont val="Calibri"/>
        <family val="2"/>
        <scheme val="minor"/>
      </rPr>
      <t>Consistencia: superó meta mes, avance cuantitativo consistente con cualitativo.
• Completitud: avance cualitativo evidencia resultados, seguimiento y dificultades (restricciones PAC).
• Soportes: medio de verificación en PDF muy claro y cumple con criterios.
•Calidad: cumple recomendaciones a reportes cualitativos.</t>
    </r>
  </si>
  <si>
    <t>En el mes de octubre se alcanzó una ejecución presupuestal acumulada en términos del total obligado de 80,3% con un avance frente al mes anterior de 7,4% correspondiente a $3.254.689.559.019, aunque no se cumplió la meta proyectada mensual, si se supero la meta acumulada a la fecha; es importante precisar que el Ministerio de Hacienda y Crédito Público dado la emergencia COVID 19 que actualmente ha impactado la economía mundial ha continuado con restricciones en la aprobación de PAC particularmente en el gasto de inversión, situación que ha impactado el cumplimiento de la meta; sin embargo, se realiza un continuo seguimiento de forma conjunta entre la Subdirección de Gestión Financiera y la Subdirección de Contratación, tanto a los recursos pendientes por comprometer como a los planes de pago asociados a los recursos en ejecución a fin de lograr las metas presupuestales proyectadas para la Entidad.</t>
  </si>
  <si>
    <t>05.11 OAPF
• Consistencia: no alcanzó la meta mes pero el avance acumulado supera la meta acumulada. Avance cuantitativo consistente con cualitativo.
• Completitud: avance cualitativo evidencia resultados, seguimiento conjunto con Subdir Contratación y dificultades (restricciones PAC).
• Soportes: medio de verificación en PDF muy claro y cumple con criterios.
•Calidad: cumple recomendaciones a reportes cualitativos.</t>
  </si>
  <si>
    <t>En el mes de noviembre se alcanzó una ejecución presupuestal acumulada en términos del total obligado del 91,8% correspondiente a $40.562.094.760.892, es de resaltar que se sobrepasó la meta proyectada para el mes y la acumulada a la fecha que correspondía a 85%, resultado que se obtiene como consecuencia del seguimiento detallado al cumplimiento de cada uno de los proyectos y los recursos pendientes por comprometer. Es importante precisar que mantiene seguimiento detallado a la ejecución de cada uno de los contratos para de esta forma lograr las metas proyectadas para el cierre de la vigencia.</t>
  </si>
  <si>
    <r>
      <t xml:space="preserve">09.12 OAPF
• </t>
    </r>
    <r>
      <rPr>
        <sz val="11"/>
        <color theme="1"/>
        <rFont val="Calibri"/>
        <family val="2"/>
        <scheme val="minor"/>
      </rPr>
      <t>Consistencia: sobrepasó la meta mes y la acumulada a la fecha. Avance cuantitativo consistente con cualitativo.
• Completitud: avance cualitativo resaltó el seguimiento detallado a recursos por obligar.
• Soportes: medio de verificación en PDF muy claro y cumple con criterios.
•Calidad: cumple recomendaciones a reportes cualitativos.</t>
    </r>
  </si>
  <si>
    <t>Al mes de diciembre se alcanzó una ejecución presupuestal acumulada en términos del total obligado del 99,95% correspondiente a $44.449.590.256.383, es de resaltar que al cierre de la vigencia 2020 se sobrepasó la meta proyectada, fijada en 95%, pese a no haber superado la meta que se tenía para el mes. Este resultado, se obtiene como consecuencia del seguimiento detallado al cumplimiento de cada uno de los proyectos y planes de la vigencia; en el mismo sentido, es importante mencionar que se superó la ejecución de la vigencia 2019, lo cual es muestra del trabajo en equipo y de los esfuerzos continuos por optimizar y hacer uso eficiente de los recursos asignados a la entidad.</t>
  </si>
  <si>
    <t xml:space="preserve">14.01.2021 OAPF
• Consistencia: durante 2020 el avance cuantitativo fue consistente con el cualitativo. Superó meta 2020 (95%) alcanzando un avance del 106%. Superó lo alcanzado en 2019. Cumplió criterio. 
• Completitud: durante 2020 los avances cualitativos incluyeron las acciones de seguimiento. Cumplió criterio. 
• Soportes: durante 2020 el medio de verificación fue muy claro, puntual y fácil de validar. Cumplió criterio. 
•Calidad: durante 2020 cumplió recomendaciones a reportes cualitativos. Cumplió criterio. </t>
  </si>
  <si>
    <t>Implementación de herramientas tecnológicas de Gestión Financiera</t>
  </si>
  <si>
    <t>∑n (Avance proyecto * Peso del proyecto)</t>
  </si>
  <si>
    <t>Informe de Avances de Implementación de Herramientas Tecnológicas</t>
  </si>
  <si>
    <t>Teniendo en cuenta que los sistemas de información previstos para el apoyo a la gestión financiera requieren el cumplimiento de diferentes fases tales como: levantamiento de información, diseño, implementación, paso a productivo y estabilización; está información será reportada de manera trimestral debido a que se encuentra impactada por varios factores externos los cuales no se encuentran a cargo de la Subdirección.</t>
  </si>
  <si>
    <t>Aunque es un indicador de periodicidad trimestral y en el primer trimestre se desarrollan acciones como las indicadas en el avance cualitativo, se sugiere a la dependencia que a partir de abril en los avances cualitativos se registren las acciones desarrolladas para avanzar en la meta trimestral. 
No requiere medio de verificación dada su periodicidad.</t>
  </si>
  <si>
    <t>Durante el 1 er trimestre se presentó un avance mayor a la meta estimada, debido a que se culminó la etapa de levantamiento de la información de los tres sistemas de información solicitados por la Subdirección de Gestión Financiera y se realizó entrega de los requerimientos a la Fábrica Ingenian para las gestiones de estimación y aprobación por parte de la Oficina de Tecnología.</t>
  </si>
  <si>
    <t>Se superó la meta estimada para el 1° trimestre soportada en las acciones descritas en el avance cualitativo. Se atiende recomendaciones de avances cualitativos.
Aunque el medio de verificación (MV) detalla el avance cuantitativo por cada uno de los tres sistemas de información, no permite validar las acciones descritas (levantamiento de información y entrega de requerimientos), se recuerda que se definió como medio de verificación "Informe de avances".  El entregable del hito tampoco permite validar estas acciones.  Aunque no es necesario cargar como MV todos los soportes del "levantamiento de información y entrega de requerimientos" si un informe como su nombre lo señala. Se sugiere revisar observación al hito.
La dependencia ajustó el medio de verificación, de manera que, se puede validar la aplicación de la fórmula para alcanzar el avance cuantitativo soportado en las acciones descritas. También ajustó entregable del hito, el cual quedó validado.</t>
  </si>
  <si>
    <t>Se inició con la revisión y aprobación de toda la documentación del proyecto tales como: actas, estimación de esfuerzo de alto nivel y detallada, cronograma de trabajo, casos de usos e identificación de casos de pruebas, previamente requeridos para iniciar la segunda etapa correspondiente al Diseño y Configuración, de acuerdo con las necesidades para cada sistema a cargo de la Subdirección de Gestión Financiera.</t>
  </si>
  <si>
    <t>Atiende recomendaciones avances cualitativos. Dada su periodicidad no requiere medio de verificación. La Dependencia resalta acciones realizadas que aportarán a avanzar en la meta a reportar en el siguiente corte.</t>
  </si>
  <si>
    <t>Durante el mes de mayo se adelantaron las siguientes gestiones para cada sistema: Sistema LITCEN: Se inició la etapa de desarrollo para subsanar parte de las mejoras previstas, en cumplimiento a la contingencia del Covid19. El resto de las mejoras requeridas se encuentran en el proceso de elaboración de documentos por parte de la Fábrica de software. Sistema RIEL: los documentos tales como actas, estimación de esfuerzo de alto nivel y detallada, casos de pruebas se encuentran aprobados y en espera de corrección los casos de uso revisados por el área responsable y pendiente de entrega por la Fábrica de software Ingenian, requeridos para iniciar la etapa de desarrollo. Sistema Consolidado Pagos: No se ha iniciado con la entrega de documentación requerida para el proyecto por parte de la Fábrica de software Ingenian.</t>
  </si>
  <si>
    <t>Atendió recomendaciones avances cualitativos. Dada su periodicidad no requiere medio de verificación. La Dependencia resalta acciones realizadas y dificultades presentadas en el avance por cada una de las herramientas tecnológicas.
Se espera reporte de avance cuantitativo el próximo mes.</t>
  </si>
  <si>
    <t>Sistema RIEL: Se culminaron las etapas de levantamiento de necesidades, diseño, configuración y gestión de documentos tales como actas, estimación de esfuerzo de alto nivel, detallada, casos de prueba y revisión de casos de usos, para iniciar las etapas de implementación y estabilización del sistema.
Para los Sistema LITCEN y Consolidado de Pagos: Se culminó la etapa de levantamiento de necesidades y actualmente se encuentra en la gestión de documentación requerida previas para iniciar la etapa de diseño y configuración del proyecto. Sin embargo, por demoras en las gestiones internas por parte de la fábrica de software Ingenian, no fue posible avanzar en esta segunda etapa prevista para el segundo trimestre para el sistema LITCEN.</t>
  </si>
  <si>
    <t>Atendió recomendaciones avances cualitativos. No se alcanzó la meta esperada, no obstante el avance cualitativo es claro y reconoce las dificultades para alcanzar la meta y que ya se venían reportando desde el mes anterior.
Dado que no se cargaron los entregables programados para este mes, no se dió cumplimiento al hito, lo cual es consistente con lo reportado en avance cuantitativo y detallado en el avance cualitativo.</t>
  </si>
  <si>
    <t xml:space="preserve">La etapa de levantamiento de la necesidad culminó de manera oportuna para las herramientas tecnológicas que se encuentran en implementación por parte de la Subdirección de Gestión Financiera, sin embargo, en la etapa subsiguiente, se presentó retraso por parte de la Fábrica de Software, lo cual no ha permitido el cumplimiento de la etapa de Configuración y Diseño. De acuerdo con los compromisos pactados con la Oficina Asesora de Tecnologia y la Fábrica de Software, se estima como fecha estimada de entrega el 11 de agosto.  </t>
  </si>
  <si>
    <r>
      <rPr>
        <b/>
        <sz val="11"/>
        <color theme="1"/>
        <rFont val="Calibri"/>
        <family val="2"/>
        <scheme val="minor"/>
      </rPr>
      <t>06.08 OAPF</t>
    </r>
    <r>
      <rPr>
        <sz val="11"/>
        <color theme="1"/>
        <rFont val="Calibri"/>
        <family val="2"/>
        <scheme val="minor"/>
      </rPr>
      <t xml:space="preserve">
• Consistencia: no se reporta avance cuantitativo dada su periodicidad.
• Completitud: avance cualitativo evidencia las acciones adelantadas y las dificultades.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La dependencia informa cumplimiento de hito pendiente en agosto.</t>
    </r>
  </si>
  <si>
    <t>La etapa de levantamiento de la necesidad culminó de manera oportuna para las herramientas tecnológicas que se encuentran en implementación por parte de la Subdirección de Gestión Financiera, sin embargo, en la etapa subsiguiente, se presentó retraso por parte de la Fábrica de Software, lo cual no ha permitido el cumplimiento de la etapa de Configuración y Diseño específicamente de la herramienta de LITCEN. Se tramitó requerimiento a la Oficina de Tecnologia, con el propósito de conocer la fecha de entrega e inconvenientes que han llevado al incumplimiento ajeno a la SGF.</t>
  </si>
  <si>
    <t>05.09 OAPF
• Consistencia: no se reporta avance cuantitativo dada su periodicidad.
• Completitud: avance cualitativo evidencia las acciones adelantadas y las dificultades. Se anota acción adelantada ante la Oficina de Tecnología
• Soportes: no requiere medio de verificación dada su periodicidad.
• Calidad: cumple recomendaciones a reportes cualitativos.
Nota: aunque la dependencia había informado cumplimiento de hito pendiente en agosto, como se observó en lo cualitativo persiste la dificultad para cumplir con el hito. En sept tiene programado otro hito.</t>
  </si>
  <si>
    <t>Sistema RIEL, LITCEN y Consolidad de Pagos: Se culminaron las etapas de levantamiento de necesidades, documentación requerida tales como actas, estimación de esfuerzo de alto nivel, detallada, casos de prueba y revisión de casos de usos, así como la etapa de configuración y diseño. Se inició la etapa implementación, la cual inicia con las pruebas de certificación de las mejoras realizas, donde se reportaron errores a la fábrica de software, las cuales se encuentran en revisión para ajustes.
Por demoras en la entrega de las mejoras por parte de la Fábrica de Software Ingenian, correspondientes a la etapa de configuración y diseño ha generado retrasos en las siguientes etapas requeridas para la implementación y estabilización de las herramientas.</t>
  </si>
  <si>
    <r>
      <rPr>
        <b/>
        <sz val="11"/>
        <color theme="1"/>
        <rFont val="Calibri"/>
        <family val="2"/>
        <scheme val="minor"/>
      </rPr>
      <t>08.10 OAPF</t>
    </r>
    <r>
      <rPr>
        <sz val="11"/>
        <color theme="1"/>
        <rFont val="Calibri"/>
        <family val="2"/>
        <scheme val="minor"/>
      </rPr>
      <t xml:space="preserve">
• Consistencia: avance cuantitativo soportado en cumplimiento de hito junio.
• Completitud: avance cualitativo evidencia las acciones adelantadas y las dificultades. 
• Soportes: medio de verificación con acciones y dificultades del 3° trimestre por herramienta. 
• Calidad: cumple recomendaciones a reportes cualitativos.
</t>
    </r>
    <r>
      <rPr>
        <b/>
        <sz val="11"/>
        <color theme="1"/>
        <rFont val="Calibri"/>
        <family val="2"/>
        <scheme val="minor"/>
      </rPr>
      <t xml:space="preserve">Nota: </t>
    </r>
    <r>
      <rPr>
        <sz val="11"/>
        <color theme="1"/>
        <rFont val="Calibri"/>
        <family val="2"/>
        <scheme val="minor"/>
      </rPr>
      <t>Se cumplió hito de junio y queda pendiente septiembre (ver hoja hitos).</t>
    </r>
  </si>
  <si>
    <t>Sistema RIEL, LITCEN y Consolidad de Pagos: Se culminaron las etapas de levantamiento de necesidades, documentación requerida tales como actas, estimación de esfuerzo de alto nivel, detallada, casos de prueba y revisión de casos de usos, así como la etapa de configuración y diseño. Se inició la etapa implementación, la cual inicia con las pruebas de certificación de las mejoras realizas, donde se reportaron errores a la fábrica de software Ingenian y Oficina de Tecnología, las cuales se encuentran en revisión para ajustes y pruebas finales, para iniciar la siguiente etapa.
Por demoras en la entrega de las mejoras por parte de la Fábrica de Software Ingenian, correspondientes a la etapa de configuración y diseño, se retrasaron las siguientes etapas de implementación y estabilización de las herramientas.</t>
  </si>
  <si>
    <t>05.11 OAPF
• Consistencia: no se reporta avance cuantitativo dada su periodicidad.
• Completitud: avance cualitativo evidencia las dificultades y las acciones adelantadas que serán reportadas en el próximo avance cuantitativo. 
• Soportes: no requiere medio de verificación dada su periodicidad.
• Calidad: cumple recomendaciones a reportes cualitativos.
Nota: sigue pendiente hito septiembre (ver hoja hitos).</t>
  </si>
  <si>
    <t>Sistema LITCEN y Consolidad de Pagos: Se culminaron las etapas de levantamiento de necesidades, configuración y diseño. Se inició la etapa implementación, se han realizado pruebas de certificación de las mejoras realizadas, donde se reportaron errores de manera reiterativa a la fábrica de software Ingenian y Oficina de Tecnología, las cuales se encuentran en revisión para ajustes y pruebas finales, para iniciar la siguiente etapa. 
Sistema RIEL: Se culminaron las etapas de Levantamiento de necesidades, configuración, Diseño e Implementación, como resultado de las pruebas realizadas se identificaron errores de preexistencias, que se evidencian en el ambiente de Certificación y NO en Productivo. En razón a lo anterior, se gestionó nuevo requerimiento para la estabilización de los dos ambientes. Se estima entrega por parte de la Fábrica software Ingenian el día 09.12.2020.</t>
  </si>
  <si>
    <r>
      <rPr>
        <b/>
        <sz val="11"/>
        <color theme="1"/>
        <rFont val="Calibri"/>
        <family val="2"/>
        <scheme val="minor"/>
      </rPr>
      <t>09.12 OAPF</t>
    </r>
    <r>
      <rPr>
        <sz val="11"/>
        <color theme="1"/>
        <rFont val="Calibri"/>
        <family val="2"/>
        <scheme val="minor"/>
      </rPr>
      <t xml:space="preserve">
• Consistencia: no se reporta avance cuantitativo dada su periodicidad.
• Completitud: avance cualitativo evidenció las dificultades en las etapas de cada herrramienta y anotó fecha prevista de entrega de RIEL.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sigue pendiente hito septiembre y tiene hito programado para diciembre (ver hoja hitos).</t>
    </r>
  </si>
  <si>
    <t>CONSOLIDADO DE PAGOS: Se culminaron las etapas de levantamiento de necesidades, configuración y diseño e implementación del sistema. Por la falta de calidad y oportunidad en las entregas por parte de la fábrica de software, así como la reiterada repetición de pruebas e inexactitud en los resultados no fue posible iniciar durante el mes de diciembre la etapa de estabilización.
RIEL y LITCEN: Se culminaron las etapas de levantamiento de necesidades, configuración y diseño e Implementación, del proceso anterior se identificaron errores de preexistencias, razón por el cual se gestionó nuevo requerimiento para la estabilización. Se estimaba entrega por parte de la fábrica Ingenian el día 09.12.2020. Sin embargo, por la falta de oportunidad en dicha entrega, no fue posible culminar las pruebas correspondientes a la etapa de implementación y estabilización de los sistemas.
En razón a lo anterior, las etapas faltantes serán incluidas en las gestiones previstas para la vigencia 2021.</t>
  </si>
  <si>
    <t xml:space="preserve">15.01.2021 OAPF
• Consistencia: durante 2020 el avance cuantitativo fue consistente con el cualitativo. No alcanzó la meta 2020. Cumplió criterio. 
• Completitud: durante 2020 los avances cualitativos incluyeron los avances y las dificultades que se presentaron por cada una de las herramientas. Como se anota en reporte de dic. quedaron pendientes por cumplir en 2021. Cumplió criterio. 
• Soportes: durante 2020 el medio de verificación (MV) fue claro y detallado por herramienta. Se cumplió hito de dic. y quedó sin cumplir hito sept, para un avance de hitos del 71% consistente con el avance del indicador. En el MV o entregable se pueden ampliar detalles de las dificultades y estado por cada herramienta. Cumplió criterio. 
•Calidad: durante 2020 cumplió recomendaciones a reportes cualitativos. Cumplió criterio. </t>
  </si>
  <si>
    <t>Porcentaje de avance de informes de legalización de recursos entregados en administración recibidos</t>
  </si>
  <si>
    <t>Informes de legalización recibidos / Cantidad de informes por legalizar a cierre de vigencia anterior
Notas: 
• Los resultados de diciembre, se reportarán el 15 de febrero de la siguiente vigencia (Rezago de 45 días).
• El numerador corresponde a los informes de los meses legalizados en el trimestre reportado.
• Los trimestres de reporte se basan en las fechas estipuladas por la Contaduría General de la Nación para la información contable.</t>
  </si>
  <si>
    <t>Reporte de informes recibidos</t>
  </si>
  <si>
    <t>Durante el mes de enero la Subdirección de Gestión Financiera realizó el respectivo seguimiento a la entrega de informes para la legalización de recursos entregados en administración, sin embargo, no se reporta información teniendo en cuenta que, por tratarse de información contable, la misma está sujeta a las fechas de cierre y registro estipuladas por la Contaduría General de la Nación.</t>
  </si>
  <si>
    <t>Aunque ya se había definido su periodicidad trimestral, la dependencia anota la dificultad para reportar avance cuantitativo en este mes. Se describen acciones de gestión y se cumple con recomendaciones de avances cualitativos. No requiere medio de verificación.</t>
  </si>
  <si>
    <t>Durante el mes de febrero la Subdirección de Gestión Financiera realizó el respectivo seguimiento a la entrega de informes para la legalización de recursos entregados en administración, sin embargo, no se reporta información teniendo en cuenta que, por tratarse de información contable, la misma está sujeta a las fechas de cierre y registro estipuladas por la Contaduría General de la Nación.</t>
  </si>
  <si>
    <t>Igual observación a la realizada en el reporte del mes de enero.</t>
  </si>
  <si>
    <t>Durante el mes de marzo la Subdirección de Gestión Financiera realizó el respectivo seguimiento a la entrega de informes para la legalización de recursos entregados en administración, sin embargo, no se reporta información teniendo en cuenta que, por tratarse de información contable, la misma está sujeta a las fechas de cierre y registro estipuladas por la Contaduría General de la Nación.</t>
  </si>
  <si>
    <t>Igual observación a las realizadas en los reportes de enero y febrero. Se espera el registro cuantitativo y cualitativo del mes de abril en las fechas programadas para registro PAI.</t>
  </si>
  <si>
    <t>Durante el mes de abril la Subdirección de Gestión Financiera realizó el respectivo seguimiento a la entrega de informes para la legalización de recursos entregados en administración, a través de el acompañamiento y remisión de memorandos a supervisores; sin embargo, no se reporta información teniendo en cuenta que, por tratarse de información contable, la misma está sujeta a las fechas de cierre y registro estipuladas por la Contaduría General de la Nación, quien debido a la emergencia sanitaria amplio las fechas de cierre contable, por tanto se realizará el respectivo reporte en el siguiente mes.</t>
  </si>
  <si>
    <t>En lo cualitativo se explica por qué no se realizó reporte cuantitativo este mes, explicación que justificó la reprogramación de meta solicitada y aprobada por la OAPF.
No requiere medio de verificación.</t>
  </si>
  <si>
    <t>Para el primer trimestre se logró un porcentaje de radicación de 21,05% logrando superar la meta establecida. Este cumplimiento se alcanzó gracias a la implementación de estrategias en conjunto con la Oficina de Control Interno, que permitieron efectuar reuniones virtuales con los supervisores de los convenios para efectuar las solicitudes de radicación de informes de ejecución financiera de los convenios suscritos entre el MEN y diferentes entidades públicas o privadas.</t>
  </si>
  <si>
    <t xml:space="preserve">Atendió recomendaciones avances cualitativos. Dado que reporogramó meta para este mes, realizó el primer reporte de avance cuantitativo, el cual superó la meta programada y como lo resaltó la dependencia en lo cualitativo se logró gracias a trabajo conjunto con la Oficina de Control Interno. 
El medio de verificación utilizado es claro, permite validar aplicación de fórmula y agrega notas que dan claridad a la medición y a los periodos de reporte. Los informes de legalización que soportan el avance deben ser dispuestos por la dependencia ante las instancias de control.
</t>
  </si>
  <si>
    <t>Durante el mes de junio la Subdirección de Gestión Financiera realizó el respectivo seguimiento a la entrega de informes para la legalización de recursos entregados en administración, a través de el acompañamiento y remisión de memorandos a supervisores; sin embargo, no se realiza reporte teniendo en cuenta que, por tratarse de información contable, la misma está sujeta a las fechas de cierre y registro estipuladas por la Contaduría General de la Nación, conforme a lo cual el siguiente reporte se realizará con corte al mes de agosto.</t>
  </si>
  <si>
    <t xml:space="preserve">Atendió recomendaciones avances cualitativos. A pesar de ser trimestral, no tiene meta programada para este mes por las razones que se precisaron desde la formulación y que se confirman en el avance cualitativo.
</t>
  </si>
  <si>
    <t>Durante el mes de julio la Subdirección de Gestión Financiera realizó el respectivo seguimiento a la entrega de informes para la legalización de recursos entregados en administración, a través de el acompañamiento y remisión de memorandos a supervisores; sin embargo, no se realiza reporte teniendo en cuenta que, por tratarse de información contable, la misma está sujeta a las fechas de cierre y registro estipuladas por la Contaduría General de la Nación, conforme a lo cual el siguiente reporte se realizará con corte a cierre del mes de agosto.</t>
  </si>
  <si>
    <r>
      <rPr>
        <b/>
        <sz val="11"/>
        <color theme="1"/>
        <rFont val="Calibri"/>
        <family val="2"/>
        <scheme val="minor"/>
      </rPr>
      <t>06.08 OAPF</t>
    </r>
    <r>
      <rPr>
        <sz val="11"/>
        <color theme="1"/>
        <rFont val="Calibri"/>
        <family val="2"/>
        <scheme val="minor"/>
      </rPr>
      <t xml:space="preserve">
• Consistencia: no se reporta avance cuantitativo dada su periodicidad.
• Completitud: avance cualitativo aclara cuando se reportará próximo avance cuantitativo dadas las restricciones de medición del indicador.
• Soportes: no requiere medio de verificación dada su periodicidad.
• Calidad: cumple recomendaciones a reportes cualitativos.</t>
    </r>
    <r>
      <rPr>
        <b/>
        <sz val="11"/>
        <color theme="1"/>
        <rFont val="Calibri"/>
        <family val="2"/>
        <scheme val="minor"/>
      </rPr>
      <t/>
    </r>
  </si>
  <si>
    <t>Para el segundo trimestre se logró un porcentaje de radicación de 20,91% logrando superar la meta establecida. Este cumplimiento se alcanzó gracias al cumplimento oportuno de las estrategias establecidas en conjunto con la Oficina de Control Interno, que permitieron efectuar reuniones virtuales con los supervisores de los convenios para realizar las solicitudes de radicación de informes de ejecución financiera de los convenios suscritos entre el MEN y diferente entidades públicas o privadas.</t>
  </si>
  <si>
    <t>05.09 OAPF
• Consistencia: avance cuantitativo consistente con el cualitativo. Es trimestral, pero reporta este mes dada la restricción de la Contaduría General de la Nación (ver fórmula).
• Completitud: avance cualitativo resalta las acciones conjuntas con la OCI para lograr superar la meta programada.
• Soportes: medio de verificación en formato PDF cumple con criterios. Detalla informes recibidos por tipo.
• Calidad: cumple recomendaciones a reportes cualitativos.</t>
  </si>
  <si>
    <t>Durante el mes de septiembre la Subdirección de Gestión Financiera realizó el respectivo seguimiento a la entrega de informes para la legalización de recursos entregados en administración, a través de el acompañamiento a referentes y supervisores; sin embargo, no se realiza reporte teniendo en cuenta que, por tratarse de información contable, la misma está sujeta a las fechas de cierre y registro estipuladas por la Contaduría General de la Nación, conforme a lo cual el siguiente reporte se realizará con corte a cierre del mes de noviembre.</t>
  </si>
  <si>
    <r>
      <rPr>
        <b/>
        <sz val="11"/>
        <color theme="1"/>
        <rFont val="Calibri"/>
        <family val="2"/>
        <scheme val="minor"/>
      </rPr>
      <t>08.10 OAPF</t>
    </r>
    <r>
      <rPr>
        <sz val="11"/>
        <color theme="1"/>
        <rFont val="Calibri"/>
        <family val="2"/>
        <scheme val="minor"/>
      </rPr>
      <t xml:space="preserve">
• Consistencia: trimestral, reportó mes pasado dada la restricción de Contaduría General de la Nación (ver fórmula).
• Completitud: avance cualitativo resalta acciones de seguimiento necesarias para próximo reporte cuantitativo corte nov.
• Soportes: no requiere medio de verificación.
• Calidad: cumple recomendaciones a reportes cualitativos.</t>
    </r>
  </si>
  <si>
    <t>Durante el mes de octubre la Subdirección de Gestión Financiera realizó el respectivo seguimiento a la entrega de informes para la legalización de recursos entregados en administración, a través de el acompañamiento a referentes y supervisores; sin embargo, no se realiza reporte teniendo en cuenta que, por tratarse de información contable, la misma está sujeta a las fechas de cierre y registro estipuladas por la Contaduría General de la Nación, conforme a lo cual el siguiente reporte se realizará con corte a cierre del mes de noviembre.</t>
  </si>
  <si>
    <t>05.11 OAPF
• Consistencia: no se reporta avance cuantitativo dada su periodicidad, reportará en nov. dada la restricción de Contaduría General de la Nación (ver fórmula).
• Completitud: avance cualitativo resalta acciones de seguimiento necesarias para próximo reporte cuantitativo corte nov.
• Soportes: no requiere medio de verificación.
• Calidad: cumple recomendaciones a reportes cualitativos.</t>
  </si>
  <si>
    <t>Para el tercer trimestre se logró un porcentaje de radicación de 29,09% logrando superar la meta establecida. Este cumplimiento se alcanzó gracias al cumplimento oportuno de las estrategias establecidas en conjunto con la Oficina de Control Interno, que permitieron efectuar reuniones virtuales con los supervisores de los convenios para realizar las solicitudes de radicación de informes de ejecución financiera de los convenios suscritos entre el MEN y diferente entidades públicas o privadas.</t>
  </si>
  <si>
    <r>
      <rPr>
        <b/>
        <sz val="11"/>
        <color theme="1"/>
        <rFont val="Calibri"/>
        <family val="2"/>
        <scheme val="minor"/>
      </rPr>
      <t>09.12 OAPF</t>
    </r>
    <r>
      <rPr>
        <sz val="11"/>
        <color theme="1"/>
        <rFont val="Calibri"/>
        <family val="2"/>
        <scheme val="minor"/>
      </rPr>
      <t xml:space="preserve">
• Consistencia: avance cuantitativo consistente con el cualitativo. Es trimestral, pero reporta este mes dada la restricción de la Contaduría General de la Nación (ver fórmula).
• Completitud: avance cualitativo resalta las acciones conjuntas con la OCI para lograr superar la meta programada.
• Soportes: medio de verificación en formato PDF cumple con criterios. Detalla informes recibidos por tipo.
• Calidad: cumple recomendaciones a reportes cualitativos.
</t>
    </r>
    <r>
      <rPr>
        <b/>
        <sz val="11"/>
        <color theme="1"/>
        <rFont val="Calibri"/>
        <family val="2"/>
        <scheme val="minor"/>
      </rPr>
      <t xml:space="preserve">Nota: </t>
    </r>
    <r>
      <rPr>
        <sz val="11"/>
        <color theme="1"/>
        <rFont val="Calibri"/>
        <family val="2"/>
        <scheme val="minor"/>
      </rPr>
      <t>el 4° trimestre de 2020 se reportará en febrero de 2021.</t>
    </r>
  </si>
  <si>
    <t>Durante el mes de diciembre la Subdirección de Gestión Financiera realizó el respectivo seguimiento a la entrega de informes para la legalización de recursos entregados en administración, a través de el acompañamiento a referentes y supervisores; sin embargo, no se realiza reporte teniendo en cuenta que, por tratarse de información contable, la misma está sujeta a las fechas de cierre y registro estipuladas por la Contaduría General de la Nación, conforme a lo anterior, el reporte final se realizará durante los primeros 10 días hábiles del mes de febrero de la vigencia 2021, con corte a cierre del mes de diciembre.</t>
  </si>
  <si>
    <t xml:space="preserve">15.01.2021 OAPF
• Consistencia: durante 2020 el avance cuantitativo fue consistente con el cualitativo. Es trimestral, el dato final 2020 se tendrá en febrero 2021, dada la restricción de la Contaduría General de la Nación (ver fórmula). Cumplió criterio. 
• Completitud: durante 2020 los avances cualitativos incluyeron los avances y acciones conjuntas con otras áreas. Cumplió criterio. 
• Soportes: durante 2020 el medio de verificación (MV) fue claro y fácil de validar. En dic. no requirió MV. Cumplió criterio. 
•Calidad: durante 2020 cumplió recomendaciones a reportes cualitativos. Cumplió criterio. </t>
  </si>
  <si>
    <t>Porcentaje de ejecución presupuestal (comprometido)</t>
  </si>
  <si>
    <t>Total comprometido/ Apropiación inicial</t>
  </si>
  <si>
    <t>En el mes de enero se alcanzó una ejecución presupuestal en términos del total comprometido de un 34% correspondiente a $14.993.199.274.679, superando en 3 puntos porcentuales la meta proyectada, lo cual se debe a la incorporación al presupuesto del monto de vigencias futuras trasladadas de las vigencias correspondientes.</t>
  </si>
  <si>
    <t>Atiende recomendaciones avances cualitativos. Como la dependencia lo registra en su avance cualitativo se superó la meta mensual y describe las razones.
El medio de verificación (MV) es claro y cumple con los requisitos dados en las orientaciones del seguimiento, se puede validar fácilmente el avance cuantitativo. MV compartido con el indicador 378.</t>
  </si>
  <si>
    <t>En el mes de febrero la Subdirección de Gestión Financiera adelantó las actividades de gestión, que permitieron alcanzar una ejecución presupuestal en términos del total comprometido de un 7,5% correspondiente a $3.310.753.168.996, lo que permitió el cumplimiento de la meta proyectada; cabe anotar que el bloqueo de recursos por parte del Ministerio de Hacienda y Crédito Público podrá afectar las metas a mediano plazo.</t>
  </si>
  <si>
    <t>En el mes de marzo se alcanzó una ejecución presupuestal en términos del total comprometido de un 6,5% correspondiente $2.881.055.887.620, lo que permitió cumplir con la meta proyectada desde la Subdirección de Gestión Financiera; adicionalmente se continúa realizando un seguimiento a los recursos pendientes por comprometer mediante la medición del avance en los planes de compra inherentes a cada uno de los proyectos.</t>
  </si>
  <si>
    <t>Atiende recomendaciones avances cualitativos. Como la dependencia lo registra en su avance cualitativo se superó la meta mensual y describe el seguimiento a planes de compra para avanzar en la meta.
El medio de verificación (MV) es claro y cumple con los requisitos dados en las orientaciones del seguimiento, se puede validar fácilmente el avance cuantitativo. MV compartido con el indicador 378.</t>
  </si>
  <si>
    <t>En el mes de abril se alcanzó una ejecución presupuestal en términos del total comprometido de un 5,3% correspondiente $2.327.350.901.178 lo que permitió el cumplimiento de la meta proyectada, lo anterior como resultado del constante seguimiento a los recursos pendientes por comprometer, mediante la medición del avance en los planes de compra inherentes a cada uno de los proyectos.</t>
  </si>
  <si>
    <t>Atiende recomendaciones avances cualitativos. Como la dependencia lo registra en su avance cualitativo se superó la meta mensual por 0,3 puntos porcentuales y describe las acciones para lograr ese avance.
El medio de verificación (MV) es claro y cumple con los requisitos dados en las orientaciones del seguimiento, se puede validar fácilmente el avance cuantitativo. MV compartido con el indicador 378.</t>
  </si>
  <si>
    <t>En el mes de mayo se alcanzó una ejecución presupuestal en términos del total comprometido de un 6,3% correspondiente $2.782.576.108.457, lo que permitió el cumplimiento de la meta proyectada, lo anterior como resultado del constante seguimiento a los recursos pendientes por comprometer, mediante la medición del avance en los planes de compra inherentes a cada uno de los proyectos.</t>
  </si>
  <si>
    <t>Atendió recomendaciones avances cualitativos. A diferencia del mes pasado e igual que la ejecición de obligaciones, el avance cuantitativo volvió a ubicarse por encima de la meta programada, en lo cualitativo la dependencia resaltó que este avance fue resultado del seguimiento a los planes de compra de proyectos.
El medio de verificación (MV) es claro y cumple con los requisitos dados en las orientaciones del seguimiento, se puede validar fácilmente el avance cuantitativo y la aplicación de la fórmula.</t>
  </si>
  <si>
    <t xml:space="preserve">En el mes de junio se alcanzó una ejecución presupuestal en términos del total comprometido de un 5,2% correspondiente $2.281.340.792.407, lo que permitió el cumplimiento de la meta proyectada, gracias a la gestión de las áreas ejecutoras y el seguimiento a los recursos pendientes por comprometer, mediante la medición del avance en los planes de compra inherentes a cada uno de los proyectos realizado por la Subdirección de Gestión Financiera. Adicionalmente, se presentó una modificación presupuestal, correspondiente a una reducción de apropiación por valor de $3.177.596.944 distribuidos a las entidades adscritas al Ministerio de Educación Nacional. </t>
  </si>
  <si>
    <t>Ver la observación al indicador 378, que aplica también para este indicador. La ejecución presupuestal sobre compromisos con corte a junio fue de 64,9%.
La dependencia solicitó ajuste a fórmula que fue aprobado, realizó ajuste en reportes y MV.</t>
  </si>
  <si>
    <t>En el mes de julio se alcanzó una ejecución presupuestal en términos del total comprometido de un 6,9% correspondiente $3.025.645.375.696,22 y aunque no se cumplió la meta proyectada, en parte en razón a que por eficiencia y efectividad de recursos se realizó reducción a convenios interadministrativos, es de resaltar que los procesos precontractuales avanzaron de forma significativa lo cual es un buen indicador que permitirá el cumplimiento de la meta proyectada; de igual forma se continua con el seguimiento a los planes de compra apalancados tanto con los recursos de inversión como funcionamiento, lo cual ha permitido generar alertas tempranas y oportunas así como la optimización y mayor focalización de los recursos asignados a la Entidad.</t>
  </si>
  <si>
    <r>
      <t xml:space="preserve">06.08 OAPF
• </t>
    </r>
    <r>
      <rPr>
        <sz val="11"/>
        <color theme="1"/>
        <rFont val="Calibri"/>
        <family val="2"/>
        <scheme val="minor"/>
      </rPr>
      <t>Consistencia: avance cuantitativo consistente con el cualitativo. Avance por debajo de meta con acumulado por encima de la meta.
• Completitud: avance cualitativo evidencia las dificultades para alcanzar meta del mes.
• Soportes: medio de verificación en formato PDF muy claro y cumple con criterios.
•Calidad: cumple recomendaciones a reportes cualitativos.</t>
    </r>
    <r>
      <rPr>
        <b/>
        <sz val="11"/>
        <color theme="1"/>
        <rFont val="Calibri"/>
        <family val="2"/>
        <scheme val="minor"/>
      </rPr>
      <t/>
    </r>
  </si>
  <si>
    <t>En el mes de agosto se alcanzó una ejecución presupuestal en términos del total comprometido de un 4,6% correspondiente $2.029.901.161.095 que no permitió al alcanzar la meta proyectada para el mes, pero si la acumulada a la fecha. El comportamiento de este indicador se vio afectado por la adición presupuestal de $31.000 millones y por la reducción de recursos que se realizó a convenios interadministrativos. Es de resaltar el avance en los procesos precontractuales que permitirá el cumplimiento de la meta proyectada, así como el continuo seguimiento a los planes de compra en curso, lo cual ha permitido generar alertas tempranas y oportunas, así como optimización y mayor focalización de los recursos asignados a la Entidad.</t>
  </si>
  <si>
    <t>05.09 OAPF
• Consistencia: aunque no cumplió meta del mes, avance cuantitativo consistente con el cualitativo.
• Completitud: avance cualitativo evidencia los resultados alcanzados (seguimiento a planes de compra) y acciones que lo afectaron (adición en inversión y reducciones convenios).
• Soportes: medio de verificación en formato PDF muy claro y cumple con criterios.
•Calidad: cumple recomendaciones a reportes cualitativos.</t>
  </si>
  <si>
    <t>En el mes de septiembre se alcanzó una ejecución presupuestal en términos del total comprometido de un 5,2% correspondiente a $2.288.527.156.482, aunque no se cumplió la meta proyectada para el mes, si se superó la meta acumulada; estas variaciones en el comportamiento que se tenía proyectado, responden en parte a que algunas estrategias que se tenían planeadas desde el inicio de la vigencia no se llevaron a cabo en razón a que tuvieron que redireccionarse para atender los retos generados por la Emergencia COVID 19, recursos como logística y viáticos, entre otros. Es de resaltar que permanentemente se realiza seguimiento de forma conjunta entre la Subdirección de Gestión Financiera y la Subdirección de Contratación, a los recursos pendientes por comprometer con el fin de dar cumplimiento de las metas presupuestales proyectadas para la Entidad.</t>
  </si>
  <si>
    <r>
      <t xml:space="preserve">08.10 OAPF
• </t>
    </r>
    <r>
      <rPr>
        <sz val="11"/>
        <color theme="1"/>
        <rFont val="Calibri"/>
        <family val="2"/>
        <scheme val="minor"/>
      </rPr>
      <t>Consistencia: meta mes por debajo de la meta programada, avance cuantitativo consistente con cualitativo.
• Completitud: avance cualitativo evidencia resultados, seguimiento conjunto con Subdir. Contratación y cambios por Emergencia.
• Soportes: medio de verificación en PDF muy claro y cumple con criterios.
•Calidad: cumple recomendaciones a reportes cualitativos.</t>
    </r>
  </si>
  <si>
    <t>En el mes de octubre se alcanzó una ejecución presupuestal en términos del total comprometido de un 5,1% correspondiente a $2.249.445.654.710, cifra con la cual no se cumplió la meta proyectada para el mes, pero si la meta acumulada a la fecha, lo anterior, en parte debido a que algunas estrategias que se tenían planeadas desde el inicio de la vigencia no se llevaron a cabo en razón a que tuvieron que redireccionarse para atender los retos generados por la emergencia COVID 19, entre otros, recursos como logística, viáticos y tiquetes; sin embargo, es de resaltar que permanentemente se realiza seguimiento de forma conjunta entre la  Subdirección de Gestión Financiera y la Subdirección de Contratación a los recursos pendientes por comprometer, con el objeto de dar cumplimiento a los retos a los que se enfrenta la Entidad.</t>
  </si>
  <si>
    <t>05.11 OAPF
• Consistencia: igual que el indicador de obligaciones, no alcanzó la meta mes pero el avance acumulado supera la meta acumulada. Avance cuantitativo consistente con cualitativo.
• Completitud: avance cualitativo evidencia resultados, seguimiento conjunto con Subdir Contratación y efectos de la emergencia sanitaria.
• Soportes: medio de verificación en PDF muy claro y cumple con criterios.
•Calidad: cumple recomendaciones a reportes cualitativos.</t>
  </si>
  <si>
    <t>En el mes de noviembre se alcanzó una ejecución presupuestal en términos del total comprometido de un 8,3% correspondiente a $3.680.534.278.394, sobrepasando la meta proyectada como consecuencia de un esfuerzo de cada una de las áreas responsables de la ejecución de recursos así como el seguimiento que se realiza de forma continua y conjunta entre la Subdirección de Gestión Financiera y la Subdirección de Contratación, a los recursos pendientes por comprometer con el objeto de dar cumplimiento a los retos propuestos derivados de la coyuntura actual así como dar continuidad a las estrategias de hacer equipo por la Educación.</t>
  </si>
  <si>
    <r>
      <t xml:space="preserve">09.12 OAPF
• </t>
    </r>
    <r>
      <rPr>
        <sz val="11"/>
        <color theme="1"/>
        <rFont val="Calibri"/>
        <family val="2"/>
        <scheme val="minor"/>
      </rPr>
      <t>Consistencia: sobrepasó la meta mes y la acumulada a la fecha. Avance acumulado cercano a la meta 2020.
• Completitud: avance cualitativo resaltó el seguimiento conjunto entre las subdirecciones de Contratación y Financiera a los recursos por comprometer.
• Soportes: medio de verificación en PDF muy claro y cumple con criterios.
•Calidad: cumple recomendaciones a reportes cualitativos.</t>
    </r>
  </si>
  <si>
    <t>En el mes de diciembre se alcanzó una ejecución presupuestal en términos del total comprometido de un 5,9% correspondiente a $2.616.902.713.456, es de resaltar que pese a no superar la meta del mes, si se sobrepasó la meta proyectada para la vigencia, como consecuencia de un esfuerzo de cada una de las áreas responsables de la ejecución de recursos, así como el seguimiento que se realizó de forma continua y conjunta entre la Subdirección de Gestión Financiera, la Subdirección de Contratación y las áreas ejecutoras de recursos, estrategia que permito de dar cumplimiento a los retos propuestos derivados de la coyuntura actual así como dar continuidad a las estrategias de hacer equipo por la Educación para contribuir a una sociedad más equitativa, legal y emprendedora.</t>
  </si>
  <si>
    <t xml:space="preserve">14.01.2021 OAPF
• Consistencia: durante 2020 el avance cuantitativo fue consistente con el cualitativo. Alcanzó meta 2020 (98%) con un avance del 103%. Cumplió criterio. 
• Completitud: durante 2020 los avances cualitativos incluyeron las acciones de seguimiento conjunto con Subdir. Contratación y dependencias ejecutoras. Cumplió criterio. 
• Soportes: durante 2020 el medio de verificación fue muy claro, puntual y fácil de validar. Cumplió criterio. 
•Calidad: durante 2020 cumplió recomendaciones a reportes cualitativos. Cumplió criterio. </t>
  </si>
  <si>
    <t>Porcentaje PAC Ejecutado</t>
  </si>
  <si>
    <t>PAC  Ejecutado/ PAC Programado
Nota: Este indicador no es acumulable de un periodo a otro dentro de la vigencia.</t>
  </si>
  <si>
    <t>Reporte Mensual INPANUT - SIIF MINHACIENDA</t>
  </si>
  <si>
    <t>Durante el mes de enero se aprobaron recursos por valor de $3.238.612.014.416 de los cuales se gestionaron cuentas para pago por valor de $3.237.820.849.648 logrando un eficiente comportamiento del indicador INPANUT debido a una adecuada programación y ejecución de los recursos solicitados ante el Ministerio de Hacienda y Crédito Público alcanzando un nivel óptimo de ejecución total equivalente al 99,98%.</t>
  </si>
  <si>
    <t xml:space="preserve">Atiende recomendaciones avances cualitativos, es claro y preciso. El avance del mes superó la meta programada. El medio de verificación (MV) es claro y cumple con los requisitos dados en las orientaciones del seguimiento, se puede validar fácilmente el avance cuantitativo. </t>
  </si>
  <si>
    <t>Durante el mes de febrero se aprobaron recursos por valor de $3.663.916.881.141 de los cuales se gestionaron cuentas para pago por valor de $3.660.287.882.577 logrando un eficiente comportamiento del indicador INPANUT debido a una adecuada programación y ejecución de los recursos solicitados ante el Ministerio de Hacienda y Crédito Público alcanzando un nivel óptimo de ejecución total equivalente al 99,90%.</t>
  </si>
  <si>
    <t xml:space="preserve">Atiende recomendaciones avances cualitativos, es claro y preciso. Igual que en enero, el avance del mes superó la meta programada. El medio de verificación (MV) es claro y cumple con los requisitos dados en las orientaciones del seguimiento, se puede validar fácilmente el avance cuantitativo. </t>
  </si>
  <si>
    <t>Durante el mes de marzo se aprobaron recursos por valor de $3.610.211.040.607 de los cuales se gestionaron cuentas para pago el valor de $3.609.230.688.029 logrando un eficiente comportamiento del indicador INPANUT debido a una adecuada programación y ejecución de los recursos solicitados ante el Ministerio de Hacienda y Crédito Publico alcanzando un nivel óptimo de ejecución total equivalente al 99,97%.</t>
  </si>
  <si>
    <t xml:space="preserve">Atiende recomendaciones avances cualitativos, es claro y preciso. Igual que enlos meses anteriores, el avance superó la meta programada. El medio de verificación (MV) es claro y cumple con los requisitos dados en las orientaciones del seguimiento, se puede validar fácilmente el avance cuantitativo. </t>
  </si>
  <si>
    <t>Durante el mes de abril se aprobaron recursos por valor de $3.313.324.035.358 de los cuales se gestionó un total de cuentas para pago por valor de $3.310.622.787.277 equivalente a un porcentaje de ejecución del 99,92%, es decir que quedó un valor por ejecutar de $2.701.248.081 como consecuencia de los cambios presentados por las medidas adoptadas por el gobierno para lograr superar la crisis económica a raíz de la emergencia nacional generada por COVID. Dentro de dichas medidas se tomó la decisión de disminuir el aporte de pensión, lo que al momento de la liquidación por parte de Talento Humano generó inconsistencia en la información y no permitió tener el cálculo para la ejecución del PAC solicitado.
Adicional en el rubro de inversión se dejó de ejecutar recursos correspondientes a contratos de auditoria a cargo de la Oficina Asesora de Planeación que no fueron radicados a tesorería y a recursos de la OEI que presentó problemas en la obligación por no tener la cuenta bancaria activa.</t>
  </si>
  <si>
    <t>Atiende recomendaciones avances cualitativos, es claro y preciso. Aunque superó la meta programada, en el avance cualitativo se destacan las accciones que impidieron la ejecución del PAC programado. El medio de verificación (MV) es claro y cumple con los requisitos dados en las orientaciones del seguimiento, se puede validar fácilmente el avance cuantitativo. La OAPF ajustó el tipo de acumulación de no acumulado a mantenimiento, ajuste que no ocasiona cambios en fórmula y metas.</t>
  </si>
  <si>
    <t>Durante el mes de mayo se aprobaron recursos por valor de $3.082.153.790.427 de los cuales se gestionaron cuentas para pago por valor de $3.076.248.304.013, logrando un eficiente comportamiento del indicador INPANUT debido a una adecuada programación y ejecución de los recursos solicitados ante el Ministerio de Hacienda y Crédito Publico alcanzando un nivel óptimo de ejecución total equivalente al 99,81%.</t>
  </si>
  <si>
    <t>Al igual que en los meses anteriores desde el inicio de la vigencia los avances superaron la meta programada mensual. En el avance cualitativo solo se resalta la adecuada programación y ejecución del PAC.
El medio de verificación fue claro, completo y fácil de validar el avance cuantitativo.</t>
  </si>
  <si>
    <t>Durante el mes de junio se aprobaron recursos por valor de $3.967.123.013.805 de los cuales se gestionaron cuentas para pago por valor de $3.966.673.354.447, logrando un eficiente comportamiento del indicador INPANUT debido a una adecuada programación y ejecución de los recursos solicitados ante el Ministerio de Hacienda y Crédito Público alcanzando un nivel óptimo de ejecución total equivalente al 99,99%.</t>
  </si>
  <si>
    <t>Al igual que en los meses anteriores desde el inicio de la vigencia los avances superaron la meta programada mensual. En el avance cualitativo se resalta la adecuada programación y ejecución del PAC.
El medio de verificación fue claro, completo y fácil de validar el avance cuantitativo.</t>
  </si>
  <si>
    <t>Durante el mes de julio se aprobaron recursos por valor de $4.018.535.458.546 de los cuales se gestionaron cuentas para pago por valor de $4.018.391.191.220, logrando un eficiente comportamiento del indicador INPANUT debido a una adecuada programación y ejecución de los recursos solicitados ante el Ministerio de Hacienda y Crédito Público alcanzando un nivel óptimo de ejecución total equivalente al 100,00%.</t>
  </si>
  <si>
    <t>Durante el mes de agosto se aprobaron recursos por valor de $2.742.684.656.585 de los cuales se gestionaron cuentas para pago por valor de $2.742.652.606.788, logrando un eficiente comportamiento del indicador INPANUT debido a una adecuada programación y ejecución de los recursos solicitados ante el Ministerio de Hacienda y Crédito Público alcanzando un nivel óptimo de ejecución total equivalente al 100,00%.</t>
  </si>
  <si>
    <t>05.09 OAPF
• Consistencia: avance cuantitativo consistente con el cualitativo.
• Completitud: avance cualitativo evidencia los resultados alcanzados.
• Soportes: medio de verificación en formato PDF muy claro y cumple con criterios.
•Calidad: cumple recomendaciones a reportes cualitativos.</t>
  </si>
  <si>
    <t>Durante el mes de septiembre se aprobaron recursos por valor de $3.075.173.427.933 de los cuales se gestionaron cuentas para pago por valor de $3.075.058.615.230, logrando un eficiente comportamiento del indicador INPANUT debido a una adecuada programación y ejecución de los recursos solicitados ante el Ministerio de Hacienda y Crédito Público alcanzando un nivel óptimo de ejecución total equivalente al 100,00%.</t>
  </si>
  <si>
    <r>
      <rPr>
        <b/>
        <sz val="11"/>
        <color theme="1"/>
        <rFont val="Calibri"/>
        <family val="2"/>
        <scheme val="minor"/>
      </rPr>
      <t>08.10 OAPF</t>
    </r>
    <r>
      <rPr>
        <sz val="11"/>
        <color theme="1"/>
        <rFont val="Calibri"/>
        <family val="2"/>
        <scheme val="minor"/>
      </rPr>
      <t xml:space="preserve">
• Consistencia: avance cuantitativo consistente con el cualitativo.
• Completitud: avance cualitativo evidencia los resultados alcanzados.
• Soportes: medio de verificación en formato PDF muy claro y cumple con criterios.
•Calidad: cumple recomendaciones a reportes cualitativos.
</t>
    </r>
    <r>
      <rPr>
        <b/>
        <sz val="11"/>
        <color theme="1"/>
        <rFont val="Calibri"/>
        <family val="2"/>
        <scheme val="minor"/>
      </rPr>
      <t xml:space="preserve">Nota: </t>
    </r>
    <r>
      <rPr>
        <sz val="11"/>
        <color theme="1"/>
        <rFont val="Calibri"/>
        <family val="2"/>
        <scheme val="minor"/>
      </rPr>
      <t>se reportó por fuera del plazo.</t>
    </r>
  </si>
  <si>
    <t>Durante el mes de octubre se aprobaron recursos por valor de $2.930.606.037.305 de los cuales se gestionaron cuentas para pago por valor de $2.929.479.009.056, logrando un eficiente comportamiento del indicador INPANUT debido a una adecuada programación y ejecución de los recursos solicitados ante el Ministerio de Hacienda y Crédito Público alcanzando un nivel óptimo de ejecución total equivalente al 99,96%.</t>
  </si>
  <si>
    <t>05.11 OAPF
• Consistencia: avance cuantitativo consistente con el cualitativo.
• Completitud: avance cualitativo evidencia los resultados alcanzados.
• Soportes: medio de verificación en formato PDF muy claro y cumple con criterios.
•Calidad: cumple recomendaciones a reportes cualitativos.</t>
  </si>
  <si>
    <t>Durante el mes de noviembre se aprobaron recursos por valor de $4.917.202.273.763 de los cuales se gestionaron cuentas para pago por valor de $4.914.626.801.047, logrando un eficiente comportamiento del indicador INPANUT debido a una adecuada programación y ejecución de los recursos solicitados ante el Ministerio de Hacienda y Crédito Público alcanzando un nivel óptimo de ejecución total equivalente al 99,95%.</t>
  </si>
  <si>
    <r>
      <rPr>
        <b/>
        <sz val="11"/>
        <color theme="1"/>
        <rFont val="Calibri"/>
        <family val="2"/>
        <scheme val="minor"/>
      </rPr>
      <t>09.12 OAPF</t>
    </r>
    <r>
      <rPr>
        <sz val="11"/>
        <color theme="1"/>
        <rFont val="Calibri"/>
        <family val="2"/>
        <scheme val="minor"/>
      </rPr>
      <t xml:space="preserve">
• Consistencia: avance cuantitativo consistente con el cualitativo.
• Completitud: avance cualitativo evidencia los resultados alcanzados.
• Soportes: medio de verificación en formato PDF muy claro y cumple con criterios.
•Calidad: cumple recomendaciones a reportes cualitativos.</t>
    </r>
  </si>
  <si>
    <t>Durante el mes de diciembre se aprobaron recursos por valor de $2.882.647.997.875 de los cuales se gestionaron cuentas para pago por valor de $2.876.761.659.586, logrando un eficiente comportamiento del indicador INPANUT debido a una adecuada programación y ejecución de los recursos solicitados ante el Ministerio de Hacienda y Crédito Público alcanzando un nivel óptimo de ejecución total equivalente al 99,80%.</t>
  </si>
  <si>
    <t xml:space="preserve">15.01.2021 OAPF
• Consistencia: durante 2020 el avance cuantitativo fue consistente con el cualitativo. Este indicador de mantenimiento se mantuvo todos los meses por encima de su meta. Cumplió criterio. 
• Completitud: durante 2020 los avances cualitativos incluyeron el valor y % de los recursos utilizados. Cumplió criterio. 
• Soportes: durante 2020 el medio de verificación fue muy claro, puntual y fácil de validar. Cumplió criterio. 
•Calidad: durante 2020 cumplió recomendaciones a reportes cualitativos. Cumplió criterio. </t>
  </si>
  <si>
    <t>Porcentaje de registros de embargos realizados</t>
  </si>
  <si>
    <t xml:space="preserve">Embargos registrados BD / Nota débito embargo
Notas: 
• Este indicador no es acumulable de un periodo a otro dentro de la vigencia.
• La periodicidad fue determinada de acuerdo con las fechas de cierre contable las cuales determina la Contaduría General de la Nación, las cuales no han sido actualizadas para la presente vigencia. </t>
  </si>
  <si>
    <t>Informe de embargos ejecutados y registrados efectivamente</t>
  </si>
  <si>
    <t>Durante el mes de enero la Subdirección de Gestión Financiera realizó el respectivo seguimiento al registro de embargos, sin embargo, no se reporta información teniendo en cuenta que, por tratarse de información contable, la misma está sujeta a las fechas de cierre estipuladas por la Contaduría General de la Nación.</t>
  </si>
  <si>
    <t>De acuerdo con el cierre contable de fin de año, la Subdirección de Gestión Financiera en el cuarto trimestre de 2019 realizó el 100% de los registros de embargos aplicados a las cuentas bancarias del Ministerio de Educación Nacional, identificando la totalidad de los registros necesarios para el control de la base de embargos lo que permitió información oportuna para el registro contable en los estados financieros.</t>
  </si>
  <si>
    <t>Atiende recomendaciones avances cualitativos. La dependencia había programado meta para este mes la cual alcanzó y reporta dato del IV trimestre de 2019.
El medio de verificación cumple con requisitos, en el se consolidan los registro y notas débido por mes y se valida claramente el mes de reporte. Se sugiere a la dependencia contar con los soportes de estos documentos en sus repositorios internos para objetos de control de las instancias competentes.</t>
  </si>
  <si>
    <t>Durante el mes de marzo la Subdirección de Gestión Financiera realizó el respectivo seguimiento al registro de embargos, sin embargo, no se reporta información teniendo en cuenta que, por tratarse de información contable, la misma está sujeta a las fechas de cierre estipuladas por la Contaduría General de la Nación.</t>
  </si>
  <si>
    <t>Cumple con recomendaciones de avances cualitativos. No tenía meta programada para este mes por lo tanto no requiere medio de verificación.</t>
  </si>
  <si>
    <t>Para el primer trimestre de 2020 se realizó el 100% de los registros de embargos aplicados a las cuentas bancarias del MEN, identificando la totalidad de los registros necesarios para el control de la base de embargos lo que permitió información oportuna para el registro contable en los estados financieros.</t>
  </si>
  <si>
    <t>Según lo reportado, se alcanzó la meta programada para el 1° trimestre. El medio de verificación es claro y se puede validar los reportes cuantitativo y cualitativo, consolida los registro y notas débido por mes y se valida claramente el mes de reporte. Se sugiere a la dependencia contar con los soportes de estos documentos en sus repositorios internos para objetos de control de las instancias competentes. La OAPF ajustó el tipo de acumulación de no acumulado a mantenimiento, ajuste que no ocasiona cambios en fórmula y metas.</t>
  </si>
  <si>
    <t>Durante el mes de mayo la Subdirección de Gestión Financiera realizó el control a los embargos y el respectivo seguimiento al registro en los sistemas de información provistos para tal fin, sin embargo, no se reporta información teniendo en cuenta que, por tratarse de información contable, la misma está sujeta a las fechas de cierre estipuladas por la Contaduría General de la Nación.</t>
  </si>
  <si>
    <t>Cumple con recomendaciones de avances cualitativos. En lo cualitativo resalta el control y seguimiento a los embargos. No tenía meta programada para este mes por lo tanto no requiere medio de verificación.</t>
  </si>
  <si>
    <t>Durante el mes de junio la Subdirección de Gestión Financiera realizó el control a los embargos, consecución de soportes y el respectivo seguimiento al registro en los sistemas de información provistos para tal fin, sin embargo, no se reporta información teniendo en cuenta que, por tratarse de información contable, la misma está sujeta a las fechas de cierre estipuladas por la Contaduría General de la Nación.</t>
  </si>
  <si>
    <t>Para el tercer trimestre del 2020, Fiduprevisora aceptó dos embargos que estaban registrados como MEN en la cuenta contable 190903-Depósitos Judiciales y se reclasificó a embargos Fomag, cuenta contable 138426-Pago por cuenta de terceros, identificando la totalidad de los registros necesarios para el control de la base de embargos lo que permitió información oportuna para el registro contable en los estados financieros.</t>
  </si>
  <si>
    <r>
      <t xml:space="preserve">06.08 OAPF
• </t>
    </r>
    <r>
      <rPr>
        <sz val="11"/>
        <color theme="1"/>
        <rFont val="Calibri"/>
        <family val="2"/>
        <scheme val="minor"/>
      </rPr>
      <t>Consistencia: avance cuantitativo consistente con el cualitativo. Es trimestral, pero reporta este mes dada la restricción de cierre de la Contaduría General de la Nación.
• Completitud: avance cualitativo consistente con las acciones realizadas en 3° trimestre.
• Soportes: medio de verificación en formato PDF muy claro y cumple con criterios.
•Calidad: cumple recomendaciones a reportes cualitativos.</t>
    </r>
    <r>
      <rPr>
        <b/>
        <sz val="11"/>
        <color theme="1"/>
        <rFont val="Calibri"/>
        <family val="2"/>
        <scheme val="minor"/>
      </rPr>
      <t/>
    </r>
  </si>
  <si>
    <t>Durante el mes de agosto la Subdirección de Gestión Financiera realizó el control a los embargos, consecución de soportes y el respectivo seguimiento al registro en los sistemas de información provistos para tal fin, sin embargo, no se reporta información teniendo en cuenta que, por tratarse de información contable, la misma está sujeta a las fechas de cierre estipuladas por la Contaduría General de la Nación</t>
  </si>
  <si>
    <t>05.09 OAPF
• Consistencia: no reporta avance cuantitativo este mes.
• Completitud: avance cualitativo incluye acciones de gestión.
• Soportes: no requiere medio de verificación dada su periodicidad.
•Calidad: cumple recomendaciones a reportes cualitativos.</t>
  </si>
  <si>
    <t>Durante el mes de septiembre la Subdirección de Gestión Financiera realizó el control a los embargos y el respectivo seguimiento al registro en los sistemas de información provistos para tal fin, sin embargo, no se reporta información teniendo en cuenta que, por tratarse de información contable, la misma está sujeta a las fechas de cierre estipuladas por la Contaduría General de la Nación.</t>
  </si>
  <si>
    <r>
      <t xml:space="preserve">08.10 OAPF
• </t>
    </r>
    <r>
      <rPr>
        <sz val="11"/>
        <color theme="1"/>
        <rFont val="Calibri"/>
        <family val="2"/>
        <scheme val="minor"/>
      </rPr>
      <t>Consistencia: no reporta avance cuantitativo este mes.
• Completitud: avance cualitativo incluye acciones de gestión, seguimiento y control.
• Soportes: no requiere medio de verificación dada su periodicidad.
•Calidad: cumple recomendaciones a reportes cualitativos.</t>
    </r>
  </si>
  <si>
    <t>Para el cuarto trimestre del 2020, La Fiduprevisora aceptó tres embargos que estaban registrados como MEN en la cuenta contable 190903-Depósitos Judiciales y 10 embargos que fueron reconocidos en la vigencia 2017 en el gasto como embargos del Ministerio, siendo así reclasificados a embargos FOMAG cuenta contable 138426-Pago por cuenta de terceros, identificando la totalidad de los registros necesarios para el control de la base de embargos lo que permitió información oportuna para el registro contable en los Estados Financieros.</t>
  </si>
  <si>
    <t>05.11 OAPF
• Consistencia: avance cuantitativo alcanzó meta. Se reporta este mes dada restricción de la Contaduría General de la Nación (ver fórmula).
• Completitud: avance cualitativo incluye acciones que soportan avance cuantitativo.
• Soportes: medio de verificación en formato PDF claro y cumple con criterios.
•Calidad: cumple recomendaciones a reportes cualitativos.</t>
  </si>
  <si>
    <t xml:space="preserve">Durante el mes de noviembre la Subdirección de Gestión Financiera realizó control a los embargos y el respectivo seguimiento al registro en los sistemas de información provistos para tal fin; sin embargo, teniendo en cuenta que se trata de un indicador con fecha de cierre de trimestre contable vencido, ya se finalizó su reporte para la presente vigencia. </t>
  </si>
  <si>
    <r>
      <t xml:space="preserve">09.12 OAPF
• </t>
    </r>
    <r>
      <rPr>
        <sz val="11"/>
        <color theme="1"/>
        <rFont val="Calibri"/>
        <family val="2"/>
        <scheme val="minor"/>
      </rPr>
      <t>Consistencia: ya terminó su reporte cuantitativo 2020 dada restricción de la Contaduría General de la Nación (ver fórmula).
• Completitud: avance cualitativo incluyó acciones de control y aclaró que ya finalizó reportes cuantitativos 2020.
• Soportes: no requiere medio de verificación dada su periodicidad.
•Calidad: cumple recomendaciones a reportes cualitativos.</t>
    </r>
  </si>
  <si>
    <t xml:space="preserve">Durante el mes de diciembre la Subdirección de Gestión Financiera realizó control a los embargos y el respectivo seguimiento al registro en los sistemas de información provistos para tal fin; sin embargo, teniendo en cuenta que se trata de un indicador con fecha de cierre de trimestre contable vencido, ya se finalizó su reporte para la presente vigencia. </t>
  </si>
  <si>
    <t xml:space="preserve">15.01.2021 OAPF
• Consistencia: durante 2020 el avance cuantitativo fue consistente con el cualitativo. Es trimestral y desde nov. alcanzó su meta 2020 dada la restricción de la Contaduría General de la Nación (ver fórmula). Cumplió criterio. 
• Completitud: durante 2020 los avances cualitativos incluyeron detalle de los embargos y desde nov se resaltan acciones de seguimiento y control. Cumplió criterio. 
• Soportes: durante 2020 el medio de verificación (MV) fue claro y fácil de validar. En dic. no requirió MV. Cumplió criterio. 
•Calidad: durante 2020 cumplió recomendaciones a reportes cualitativos. Cumplió criterio. </t>
  </si>
  <si>
    <t>Porcentaje de recaudo recursos Ley 21 de 1982</t>
  </si>
  <si>
    <t>Monto recaudado/ Monto proyectado de recaudo</t>
  </si>
  <si>
    <t>Informe de avance de recaudo</t>
  </si>
  <si>
    <t>Durante el mes de enero la Subdirección de Gestión Financiera realizó el respectivo seguimiento a al recaudo de los ingresos contemplados en la Ley 21 de 1982 correspondiente al 1% de las nóminas de las entidades públicas del orden Nacional, Departamental, Distrital y Municipal, con destino a Escuelas Industriales, Institutos Técnicos y proyectos de mejoramiento en infraestructura y dotación de Instituciones de Educación Media Técnica y Media académica, el respectivo reporte tiene una frecuencia trimestral, por tanto será reportado en el mes de marzo.</t>
  </si>
  <si>
    <t>No tenia meta programada para enero , no obstante la dependencia da una explicación de las acciones de seguimiento y de la naturaleza del indicador y confirma que el reporte cuantitativo se realizará en marzo. No requiere medio de verificación</t>
  </si>
  <si>
    <t>Durante el mes de febrero la Subdirección de Gestión Financiera realizó el respectivo seguimiento a al recaudo de los ingresos contemplados en la Ley 21 de 1982 correspondiente al 1% de las nóminas de las entidades públicas del orden Nacional, Departamental, Distrital y Municipal, con destino a Escuelas Industriales, Institutos Técnicos y proyectos de mejoramiento en infraestructura y dotación de Instituciones de Educación Media Técnica y Media académica, el respectivo reporte tiene una frecuencia trimestral, por tanto será reportado en el mes de marzo.</t>
  </si>
  <si>
    <t>La misma observación realizada para el reporte del mes de enero, describe acciones, explica el indicador y confirma medición en marzo.</t>
  </si>
  <si>
    <t>En el primer trimestre de 2020 el Grupo de Recaudo de la Subdirección de Gestión Financiera alcanzó un avance del 23,96% cumpliendo con la meta proyectada de recaudo, para el mes de marzo se observa un incremento en el valor recaudado teniendo en cuenta que el Ejército Nacional realizó una consignación pendiente.</t>
  </si>
  <si>
    <t>Atiende recomendaciones avances cualitativos, destaca la acción que llevó a superar la meta. El medio de verificación (MV) es claro y cumple con los requisitos dados en las orientaciones del seguimiento, se puede validar fácilmente el avance cuantitativo del trimestre. Igual que lo observado en el indicador de embargos, se sugiere a la dependencia disponer de los soportes en sus repositorios para objeto de control de las instancias competentes.</t>
  </si>
  <si>
    <t>Durante el mes de abril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junio.</t>
  </si>
  <si>
    <t>Cumple con recomendaciones de avances cualitativos. Resalta acciones realizadas durante el mes necesarias para avanzar en la meta a reportar el próximo trimestre. No tenía meta programada para este mes por lo tanto no requiere medio de verificación.</t>
  </si>
  <si>
    <t>Durante el mes de mayo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julio con información del mes de junio.</t>
  </si>
  <si>
    <t>Cumple con recomendaciones de avances cualitativos. Resaltó las acciones realizadas durante el mes necesarias para avanzar en la meta. No tenía meta programada para este mes por lo tanto no requiere medio de verificación. Se espera reporte cuantitativo el próximo mes.</t>
  </si>
  <si>
    <t>En el segundo trimestre de la vigencia 2020 el grupo de recaudo de la Subdirección de Gestión Financiera alcanzó un avance del 23,67%, superando la meta de recaudo proyectada; específicamente en el mes de junio, se observa un incremento en el valor recaudado como consecuencia del pago de valores que se encontraban pendientes por parte de la Policía y la Armada Nacional.</t>
  </si>
  <si>
    <t>Atendió recomendaciones de avances cualitativos. El avance cuantitativo se puede validar en el avance cualitativo y en el medio de verificación. Se resaltan las acciones realizadas durante el mes que aportaron a superar la meta.
El medio de verificación es claro, se pude validar lo alcanzado por meses y con corte al primer semestre.</t>
  </si>
  <si>
    <t>Durante el mes de julio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octubre con información del mes de septiembre.</t>
  </si>
  <si>
    <r>
      <rPr>
        <b/>
        <sz val="11"/>
        <color theme="1"/>
        <rFont val="Calibri"/>
        <family val="2"/>
        <scheme val="minor"/>
      </rPr>
      <t>06.08 OAPF</t>
    </r>
    <r>
      <rPr>
        <sz val="11"/>
        <color theme="1"/>
        <rFont val="Calibri"/>
        <family val="2"/>
        <scheme val="minor"/>
      </rPr>
      <t xml:space="preserve">
• Consistencia: no se reporta avance cuantitativo dada su periodicidad.
• Completitud: avance cualitativo con acciones de gestión y aclara cuando se reportará próximo avance cuantitativo.
• Soportes: no requiere medio de verificación dada su periodicidad.
• Calidad: cumple recomendaciones a reportes cualitativos.</t>
    </r>
    <r>
      <rPr>
        <b/>
        <sz val="11"/>
        <color theme="1"/>
        <rFont val="Calibri"/>
        <family val="2"/>
        <scheme val="minor"/>
      </rPr>
      <t/>
    </r>
  </si>
  <si>
    <t>Durante el mes de agosto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octubre con información del mes de septiembre.</t>
  </si>
  <si>
    <t>05.09 OAPF
• Consistencia: no se reporta avance cuantitativo dada su periodicidad.
• Completitud: avance cualitativo evidencia las acciones de seguimiento.
• Soportes: no requiere medio de verificación dada su periodicidad.
• Calidad: cumple recomendaciones a reportes cualitativos.</t>
  </si>
  <si>
    <t>En el tercer trimestre de 2020 el grupo de recaudo de la Subdirección de Gestión Financiera alcanzó un avance del 32,24%, cumpliendo tanto con la meta proyectada para el trimestre, como con la acumulada a la fecha. En el mes de julio se observa un incremento en el valor recaudado teniendo en cuenta que la Armada Nacional realizó la consignación pendiente del mes de junio.</t>
  </si>
  <si>
    <r>
      <rPr>
        <b/>
        <sz val="11"/>
        <color theme="1"/>
        <rFont val="Calibri"/>
        <family val="2"/>
        <scheme val="minor"/>
      </rPr>
      <t>08.10 OAPF</t>
    </r>
    <r>
      <rPr>
        <sz val="11"/>
        <color theme="1"/>
        <rFont val="Calibri"/>
        <family val="2"/>
        <scheme val="minor"/>
      </rPr>
      <t xml:space="preserve">
• Consistencia: avance cuantitativo soportado en acciones del trimestre. Superó la meta.
• Completitud: avance cualitativo evidencia las acciones que soportan lo cuantitativo
• Soportes: medio de verificación cumple.
• Calidad: cumple recomendaciones a reportes cualitativos.</t>
    </r>
  </si>
  <si>
    <t>Durante el mes de octubre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enero 2021 con corte de información al mes de diciembre 2020.</t>
  </si>
  <si>
    <t>05.11 OAPF
• Consistencia: no reporta avance cuantitativo dada su periodicidad, reportará en enero.
• Completitud: avance cualitativo incluye las acciones de seguimiento.
• Soportes: no requiere medio de verificación dado que no reportó avance cuantitativo.
• Calidad: cumple recomendaciones a reportes cualitativos.</t>
  </si>
  <si>
    <t>Durante el mes de noviembre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enero 2021 con corte de información al mes de diciembre 2020.</t>
  </si>
  <si>
    <r>
      <rPr>
        <b/>
        <sz val="11"/>
        <color theme="1"/>
        <rFont val="Calibri"/>
        <family val="2"/>
        <scheme val="minor"/>
      </rPr>
      <t>09.12 OAPF</t>
    </r>
    <r>
      <rPr>
        <sz val="11"/>
        <color theme="1"/>
        <rFont val="Calibri"/>
        <family val="2"/>
        <scheme val="minor"/>
      </rPr>
      <t xml:space="preserve">
• Consistencia: no reporta avance cuantitativo dada su periodicidad.
• Completitud: avance cualitativo incluye las acciones de seguimiento.
• Soportes: no requiere medio de verificación dado que no reportó avance cuantitativo.
• Calidad: cumple recomendaciones a reportes cualitativos.
</t>
    </r>
    <r>
      <rPr>
        <b/>
        <sz val="11"/>
        <color theme="1"/>
        <rFont val="Calibri"/>
        <family val="2"/>
        <scheme val="minor"/>
      </rPr>
      <t xml:space="preserve">Nota: </t>
    </r>
    <r>
      <rPr>
        <sz val="11"/>
        <color theme="1"/>
        <rFont val="Calibri"/>
        <family val="2"/>
        <scheme val="minor"/>
      </rPr>
      <t>último reporte 2020 se hará en enero 2021.</t>
    </r>
  </si>
  <si>
    <t>En el cuarto trimestre de 2020 el grupo de recaudo de la Subdirección de Gestión Financiera alcanzó un avance del 30,51%, cumpliendo con la meta de recaudo proyectada, en el mes de diciembre se observa un incremento en el valor recaudado teniendo en cuenta que la Armada Nacional realizó la consignación pendiente del mes de noviembre, y adicionalmente varias entidades realizaron el pago anticipado del periodo correspondiente a diciembre</t>
  </si>
  <si>
    <t xml:space="preserve">15.01.2021 OAPF
• Consistencia: durante 2020 el avance cuantitativo fue consistente con el cualitativo. Superó meta 2020, ubicándose en 110%. Cumplió criterio. 
• Completitud: durante 2020 los avances cualitativos reasltaron detalles de este recaudo. En dic. se resaltó pago anticipado de varias entidades. Cumplió criterio. 
• Soportes: durante 2020 el medio de verificación fue claro y fácil de validar por cada trimestre. Cumplió criterio. 
•Calidad: durante 2020 cumplió recomendaciones a reportes cualitativos. Cumplió criterio. </t>
  </si>
  <si>
    <t>Porcentaje de recaudo recursos Ley 1697 de 2013</t>
  </si>
  <si>
    <t>Monto recaudado / Monto proyectado de recaudo
Nota: El reporte semestral se determina de acuerdo con lo estipulado en el Decreto 1050 de 2014, el cual en su artículo 7 estipula: (…) Los recursos retenidos serán transferidos a la cuenta que para tal efecto se defina, así: con corte a junio 30, los primeros diez (10) días del mes de julio y con corte a diciembre 31, los primeros diez (10) días del mes de enero de cada año. (...)</t>
  </si>
  <si>
    <t>En el mes de enero de 2020, el Grupo de Recaudo de Estampilla Pro-Universidad Nacional y demás Universidades Estatales de Colombia, recaudó un valor total de $62.105.098.377, correspondiente a los contratos ejecutados en el segundo semestre de 2019. El indicador alcanzó un avance del 67,05% sobre la meta para el año 2020, gracias a la gestión realizada por el Grupo y al reporte de información en los sistemas de información.</t>
  </si>
  <si>
    <t>Atiende recomendaciones avances cualitativos. El avance cuantitativo superó la meta. El medio de verificación es claro y cumple con requisitos de validación, no obstante, se sugiere a la dependencia revisar si se incluye, como lo hizo en el indicador de embargos, una columna del mes de reporte (enero) y el periodo a reportar (2° semestre 2019). La Dependencia acoge sugerencia y realiza ajuste.</t>
  </si>
  <si>
    <t>Durante el mes de febrero la Subdirección de Gestión Financiera realizó el respectivo seguimiento al recaudo de los recursos contemplados en la Ley 1697 de 2013 con destinación especifica a la Universidad Nacional de Colombia y demás Universidades Estatales de Colombia, sin embargo, el respectivo reporte se realiza en los meses de enero y julio, teniendo en cuenta que de acuerdo con la ley ya mencionada los aportes se realizan con dichos cortes.</t>
  </si>
  <si>
    <t>La dependencia describe acciones de seguimiento y confirma que el siguiente avance cuantitativo se realizará en julio, no obstante se recuerda a la dependencia que en los meses que no se reporta cuantitativamente se pueden también registrar las dificultades y/o limitaciones para avanzar.</t>
  </si>
  <si>
    <t>Durante el mes de marzo la Subdirección de Gestión Financiera realizó el respectivo seguimiento al recaudo de los recursos contemplados en la Ley 1697 de 2013 con destinación especifica a la Universidad Nacional de Colombia y demás Universidades Estatales de Colombia, sin embargo, el respectivo reporte se realiza en los meses de enero y julio, teniendo en cuenta que de acuerdo con la ley ya mencionada los aportes se realizan con dichos cortes.</t>
  </si>
  <si>
    <t>La misma observación realizada para el reporte del mes de febrero, describe acciones de seguimiento y confirma próxima medición en julio.</t>
  </si>
  <si>
    <t>Durante el mes de abril la Subdirección de Gestión Financiera realizó el respectivo seguimiento al recaudo de los recursos contemplados en la Ley 1697 de 2013 con destinación específica a la Universidad Nacional de Colombia y demás Universidades Estatales de Colombia; a la fecha no se han presentado dificultades o limitantes que denoten un rezago o impedimento en el posible cumplimiento de la meta. El respectivo reporte se realiza en los meses de enero y julio, teniendo en cuenta que de acuerdo con la ley ya mencionada los aportes se realizan con dichos cortes.</t>
  </si>
  <si>
    <t>Durante el mes de mayo la Subdirección de Gestión Financiera realizó el respectivo seguimiento al recaudo de los recursos contemplados en la Ley 1697 de 2013 con destinación específica a la Universidad Nacional de Colombia y demás Universidades Estatales de Colombia; a la fecha no se han presentado dificultades o limitantes que denoten un rezago o impedimento en el posible cumplimiento de la meta. El respectivo siguiente reporte se realizará en el mes de agosto con corte de información a julio, teniendo en cuenta que de acuerdo con la ley ya mencionada los aportes se realizan con dichos cortes.</t>
  </si>
  <si>
    <t>Cumplió con recomendaciones de avances cualitativos. Al igual que con el indicador 145 resaltó las acciones realizadas durante el mes necesarias para avanzar en la meta y aclaró que no se han presentado limitaciones para alcanzar la meta programada para julio. No tenía meta programada para este mes por lo tanto no requiere medio de verificación.</t>
  </si>
  <si>
    <t>Durante el mes de junio la Subdirección de Gestión Financiera realizó el respectivo seguimiento al recaudo de los recursos contemplados en la Ley 1697 de 2013 con destinación específica a la Universidad Nacional de Colombia y demás Universidades Estatales de Colombia; a la fecha no se han presentado dificultades o limitantes que denoten un rezago o impedimento en el posible cumplimiento de la meta. El siguiente reporte se realizará en el mes de agosto con corte de información a julio, teniendo en cuenta que de acuerdo con la ley ya mencionada, los aportes se realizan con dichos cortes.</t>
  </si>
  <si>
    <t>Atendió recomendaciones de avances cualitativos. En lo cualitativo se aclaró que no se han presentado limitaciones para alcanzar la meta programada para julio. No tenía meta programada para este mes por lo tanto no requiere medio de verificación.</t>
  </si>
  <si>
    <t>Con corte a 31 de julio, el grupo de recaudo de Estampilla Pro Universidad Nacional y demás Universidades Estatales de Colombia, recaudó un valor de $32.654.401.478, correspondiente a los contratos ejecutados en el primer semestre de 2020. El indicador alcanzó un total de 102,30% sobre la meta para el año 2020, equivalente a $94.759.499.856; dicho resultado se debe a la gestión realizada por el grupo y al reporte de información de manera oportuna en los sistemas de información provistos por la Entidad.</t>
  </si>
  <si>
    <r>
      <t xml:space="preserve">06.08 OAPF
• </t>
    </r>
    <r>
      <rPr>
        <sz val="11"/>
        <color theme="1"/>
        <rFont val="Calibri"/>
        <family val="2"/>
        <scheme val="minor"/>
      </rPr>
      <t xml:space="preserve">Consistencia: avance cuantitativo consistente con el cualitativo. Es semestral, pero reporta este mes dada las restricciones de la normatividad asociada (ver fórmula).
• Completitud: avance cualitativo consistente con las acciones realizadas en el semestre.
• Soportes: medio de verificación en formato PDF muy claro y cumple con criterios.
•Calidad: cumple recomendaciones a reportes cualitativos.
</t>
    </r>
    <r>
      <rPr>
        <b/>
        <sz val="11"/>
        <color theme="1"/>
        <rFont val="Calibri"/>
        <family val="2"/>
        <scheme val="minor"/>
      </rPr>
      <t xml:space="preserve">Nota: </t>
    </r>
    <r>
      <rPr>
        <sz val="11"/>
        <color theme="1"/>
        <rFont val="Calibri"/>
        <family val="2"/>
        <scheme val="minor"/>
      </rPr>
      <t>Aunque ya cumplió la meta 2020, deberá seguir reportando avances cualitativos con las acciones de gestión necesarias para los reportes cuantitativos del próximo año.</t>
    </r>
  </si>
  <si>
    <t>Conforme a lo estipulado en la Ley 1697 de 2013, los aportes con destinación específica a la Universidad Nacional de Colombia y demás Universidades Estatales de Colombia se realizaron en los meses de enero y julio, cerrando el indicador el mes anterior con un recaudo mayor al 100% de recursos proyectados. La Subdirección durante el mes de agosto mantuvo el respectivo seguimiento y gestión de imputación y cobro para ser remitido a la DIAN y demás tramites requeridos.</t>
  </si>
  <si>
    <t xml:space="preserve">05.09 OAPF
• Consistencia: Aunque ya cumplió la meta 2020, deberá seguir reportando avances cualitativos con las acciones de gestión necesarias para los reportes cuantitativos del próximo año.
• Completitud: avance cualitativo incluye acciones de seguimiento.
• Soportes: no requiere medio de verificación.
•Calidad: cumple recomendaciones a reportes cualitativos.
</t>
  </si>
  <si>
    <t>Conforme a lo estipulado en la Ley 1697 de 2013, los aportes con destinación específica a la Universidad Nacional de Colombia y demás Universidades Estatales de Colombia se realizaron en los meses de enero y julio, cerrando el indicador en dicho mes con un recaudo mayor al 100% de recursos proyectados. La Subdirección durante el mes de septiembre mantuvo el respectivo seguimiento y gestión de imputación y cobro para ser remitido a la DIAN y demás tramites requeridos.</t>
  </si>
  <si>
    <r>
      <t xml:space="preserve">08.10 OAPF
• </t>
    </r>
    <r>
      <rPr>
        <sz val="11"/>
        <color theme="1"/>
        <rFont val="Calibri"/>
        <family val="2"/>
        <scheme val="minor"/>
      </rPr>
      <t xml:space="preserve">Consistencia: ya cumplió la meta 2020.
• Completitud: avance cualitativo incluye acciones de gestión necesarias para los reportes cuantitativos del próximo año.
• Soportes: no requiere medio de verificación.
•Calidad: cumple recomendaciones a reportes cualitativos.
</t>
    </r>
  </si>
  <si>
    <t>Conforme a lo estipulado en la Ley 1697 de 2013, los aportes con destinación específica a la Universidad Nacional de Colombia y demás Universidades Estatales de Colombia se realizaron en los meses de enero y julio, cerrando el indicador en dicho mes con un recaudo mayor al 100% de recursos proyectados. La Subdirección durante el mes de octubre mantuvo el respectivo seguimiento y gestión de imputación y cobro para ser remitido a la DIAN y demás tramites requeridos.</t>
  </si>
  <si>
    <t xml:space="preserve">05.11 OAPF
• Consistencia: ya cumplió la meta 2020.
• Completitud: avance cualitativo incluye acciones de gestión necesarias para los reportes cuantitativos del próximo año.
• Soportes: no requiere medio de verificación.
•Calidad: cumple recomendaciones a reportes cualitativos.
</t>
  </si>
  <si>
    <t>Conforme a lo estipulado en la Ley 1697 de 2013, los aportes con destinación específica a la Universidad Nacional de Colombia y demás Universidades Estatales de Colombia se realizaron en los meses de enero y julio, cerrando el indicador en dicho mes con un recaudo mayor al 100% de recursos proyectados. La Subdirección durante el mes de noviembre mantuvo el respectivo seguimiento y gestión de imputación y cobro para ser remitido a la DIAN y demás trámites requeridos.</t>
  </si>
  <si>
    <r>
      <t xml:space="preserve">09.12 OAPF
• </t>
    </r>
    <r>
      <rPr>
        <sz val="11"/>
        <color theme="1"/>
        <rFont val="Calibri"/>
        <family val="2"/>
        <scheme val="minor"/>
      </rPr>
      <t xml:space="preserve">Consistencia: desde julio cumplió meta 2020.
• Completitud: avance cualitativo incluye acciones de seguimiento y gestión necesarias ante entidades competentes.
• Soportes: no requiere medio de verificación.
•Calidad: cumple recomendaciones a reportes cualitativos.
</t>
    </r>
  </si>
  <si>
    <t>Conforme a lo estipulado en la Ley 1697 de 2013, los aportes con destinación específica a la Universidad Nacional de Colombia y demás Universidades Estatales de Colombia se realizaron en los meses de enero y julio, cerrando el indicador en dicho mes con un recaudo mayor al 100% de recursos proyectados. La Subdirección durante el mes de diciembre mantuvo el respectivo seguimiento y gestión de imputación y cobro para ser remitido a la DIAN y demás trámites requeridos.</t>
  </si>
  <si>
    <t xml:space="preserve">15.01.2021 OAPF
• Consistencia: durante 2020 el avance cuantitativo fue consistente con el cualitativo. Es semestral y desde jul. alcanzó su meta 2020 dada las restricción de la normatividad que le aplica (ver fórmula). Cumplió criterio. 
• Completitud: durante 2020 los avances cualitativos incluyeron detalle de los recaudos y desde julio el seguimiento. Cumplió criterio. 
• Soportes: durante 2020 el medio de verificación (MV) fue claro y fácil de validar. En dic. no requirió MV. Cumplió criterio. 
•Calidad: durante 2020 cumplió recomendaciones a reportes cualitativos. Cumplió criterio. </t>
  </si>
  <si>
    <t>Subdirección de Talento Humano</t>
  </si>
  <si>
    <t>6.1.2. Gestión del Talento Humano del Ministerio</t>
  </si>
  <si>
    <t>028</t>
  </si>
  <si>
    <t xml:space="preserve">Porcentaje de competencias identificadas como críticas para el cumplimiento de las metas estratégicas del Ministerio </t>
  </si>
  <si>
    <t>Reducción</t>
  </si>
  <si>
    <t>Número de competencias laborales identificadas como críticas / Total de competencias laborales definidas en el Decreto 815 de 2018 y Resolución 3335 de 2015</t>
  </si>
  <si>
    <t>Documento Técnico Competencias identificadas</t>
  </si>
  <si>
    <t xml:space="preserve">En el mes de enero, se realizó la categorización y análisis del Decreto 815 de 2018 y la Resolución 3335 de 2015 que tienen contenidas las competencias objeto de estudio para la presente vigencia. Se estudió por cada uno de los niveles jerárquicos y las comunes a todos los servidores públicos del Ministerio de Educación Nacional. </t>
  </si>
  <si>
    <t>Atiende las recomendaciones a avances cualitativos. Dada la periodicidad no reporta avance cuantitativo ni requiere medio de verificación. En el avance cualitativo describe las acciones necesarias para avanzar en la meta.</t>
  </si>
  <si>
    <r>
      <t xml:space="preserve">En el mes de febrero, se culminó con el </t>
    </r>
    <r>
      <rPr>
        <sz val="11"/>
        <color rgb="FF00B050"/>
        <rFont val="Calibri"/>
        <family val="2"/>
        <scheme val="minor"/>
      </rPr>
      <t>periodo</t>
    </r>
    <r>
      <rPr>
        <sz val="11"/>
        <color theme="1"/>
        <rFont val="Calibri"/>
        <family val="2"/>
        <scheme val="minor"/>
      </rPr>
      <t xml:space="preserve"> anual ordinario de la Evaluación del desempeño de los servidores públicos del MEN. Así, se </t>
    </r>
    <r>
      <rPr>
        <sz val="11"/>
        <color rgb="FF00B050"/>
        <rFont val="Calibri"/>
        <family val="2"/>
        <scheme val="minor"/>
      </rPr>
      <t>dió</t>
    </r>
    <r>
      <rPr>
        <sz val="11"/>
        <color theme="1"/>
        <rFont val="Calibri"/>
        <family val="2"/>
        <scheme val="minor"/>
      </rPr>
      <t xml:space="preserve"> inicio a la recolección y clasificación de los resultados de las competencias </t>
    </r>
    <r>
      <rPr>
        <sz val="11"/>
        <color rgb="FF00B050"/>
        <rFont val="Calibri"/>
        <family val="2"/>
        <scheme val="minor"/>
      </rPr>
      <t>contempladas</t>
    </r>
    <r>
      <rPr>
        <sz val="11"/>
        <color theme="1"/>
        <rFont val="Calibri"/>
        <family val="2"/>
        <scheme val="minor"/>
      </rPr>
      <t xml:space="preserve"> en dicha evaluación según los compromisos funcionales y comportamentales concertados por cada funcionario.</t>
    </r>
  </si>
  <si>
    <t>Se realizan ajustes menores de forma en la redacción. Atiende las recomendaciones a avances cualitativos. Dada la periodicidad no reporta avance cuantitativo ni requiere medio de verificación. En el avance cualitativo describe acciones relacionadas con resultados de la evaluación de desempeño necesarias para avanzar en la meta.</t>
  </si>
  <si>
    <t>En el mes de marzo, se desarrolló la planificación de actividades para el fortalecimiento de competencias a través de reuniones con el proveedor Compensar. Se fijó la próxima ejecución de la inducción y  talleres por grupo de competencias críticas de acuerdo a los resultados encuesta psicosocial aplicada en la vigencia anterior.</t>
  </si>
  <si>
    <t>Atiende las recomendaciones a avances cualitativos. Dada la periodicidad no reporta avance cuantitativo ni requiere medio de verificación. En el avance cualitativo describe más acciones relacionadas con el fortalecimiento de competencias necesarias para avanzar en la meta.</t>
  </si>
  <si>
    <t xml:space="preserve">1) En el mes de abril, se adelantó el análisis de las competencias identificadas resultado de la calificación de la evaluación del desempeño durante el período anual ordinario. 2) Adicionalmente, se realizó un total de 4 reuniones en las que se articuló el fortalecimiento de competencias con los planes de bienestar y SGSST con el fin de proteger la salud de los servidores públicos ante la nueva adaptación de trabajo en casa a consecuencia de la emergencia sanitaria. </t>
  </si>
  <si>
    <t>Atiende las recomendaciones a avances cualitativos. Dada la periodicidad no reporta avance cuantitativo ni requiere medio de verificación. En el avance cualitativo describe más acciones que dan continuidad a las realizadas en meses anteriores y medidas relacionadas con la actual Emergencia.</t>
  </si>
  <si>
    <t>En el mes de mayo, se definieron las competencias a fortalecer por grupos de trabajo, así como la metodología para desarrollar las actividades y/o talleres, de acuerdo con los resultados de la encuesta de riesgo psicosocial. Adicionalmente, se revisó el contenido virtual de inducción de acuerdo con la normatividad vigente con la finalidad de que se resalte la importancia de las competencias de los servidores públicos y se rediseñó el programa de pre pensionados.</t>
  </si>
  <si>
    <t xml:space="preserve">Atendió las recomendaciones a avances cualitativos. Este indicador no programó meta para 2020, no obstante realiza los reportes cualitativos con las acciones realizadas. No requiere medio de verificación. En el avance cualitativo de este mes se describieron acciones relacionadas con el riesgo psicosocial, la inducción y prepensionados. </t>
  </si>
  <si>
    <t xml:space="preserve">En el mes de junio, se aprobó la metodología del día del servidor público entorno a las temáticas y competencias a fortalecer que se representó con la actividad Ser Líder MEN. Asimismo, se aprobaron las líneas de trabajo del programa prepensionados. Y, por último, se revisó y aprobó el software de las temáticas a trabajar en inducción. </t>
  </si>
  <si>
    <t>Atendió las recomendaciones a avances cualitativos. Este indicador no programó meta para 2020, no obstante realiza los reportes cualitativos con las acciones realizadas. No requiere medio de verificación. En el avance cualitativo de este mes se continuó con acciones relacionadas con la inducción y prepensionados que se venían reportando desde el mes pasado.</t>
  </si>
  <si>
    <t>Durante el mes de julio se aprobó las temáticas para la intervención de áreas a través del desarrollo y fortalecimiento de las competencias laborales de los servidores públicos del MEN, identificadas como las más bajas en los resultados del riesgo psicosocial a través de Grupos focalizados, las cuales se iniciaran en el mes de agosto.</t>
  </si>
  <si>
    <r>
      <rPr>
        <b/>
        <sz val="11"/>
        <color theme="1"/>
        <rFont val="Calibri"/>
        <family val="2"/>
        <scheme val="minor"/>
      </rPr>
      <t>10.08 OAPF</t>
    </r>
    <r>
      <rPr>
        <sz val="11"/>
        <color theme="1"/>
        <rFont val="Calibri"/>
        <family val="2"/>
        <scheme val="minor"/>
      </rPr>
      <t xml:space="preserve">
• Consistencia: no se reporta avance cuantitativo dada su periodicidad anual.
• Completitud: avance cualitativo incluye acciones de gestión consistentes con lo reportado en actividad SPI.
• Soportes: no requiere medio de verificación dada su periodicidad.
• Calidad: cumple recomendaciones a reportes cualitativos. </t>
    </r>
    <r>
      <rPr>
        <b/>
        <sz val="11"/>
        <color theme="1"/>
        <rFont val="Calibri"/>
        <family val="2"/>
        <scheme val="minor"/>
      </rPr>
      <t/>
    </r>
  </si>
  <si>
    <t>Para el mes de agosto se trabajó en las siguientes actividades: 1.Se Diseñó la plataforma de inducción a través de desarrollo tecnológico y pedagogía de los contenidos. 2.Se aprobó el contenido del Programa de pre-pensionados por parte de la Asesora del Despacho y la Subdirectora, el cual se dirigió a 56 servidores.  3.Las vacaciones recreativas del mes de junio y diciembre se unieron.  4.Se aprobó los contenidos a trabajar con los servidores en las competencias identificadas como altas en la aplicación de riesgo psicosocial (adaptación al cambio, orientación al ciudadano, integralidad en el actuar) a través de talleres. 5.Se aprobó planeó y organizó el proceso de intervención al PTA, proceso que no se encontraba previsto en el plan 2020. Estas actividades se iniciarán a finales de septiembre. 6. Se diseñaron talleres de sensibilización para el código de integridad y conflicto de interés. 6.Se Aprobó la Medición de Riesgo psicosocial solicitando presentar la propuesta de aplicación.</t>
  </si>
  <si>
    <t>07.09 OAPF
• Consistencia: no se reporta avance cuantitativo dada su periodicidad anual.
• Completitud: avance cualitativo incluye acciones de gestión. Actividad 6 coincide con lo reportado en SPI.
• Soportes: no requiere medio de verificación dada su periodicidad.
• Calidad: cumple recomendaciones a reportes cualitativos. Se realizaron ajustes menoras de forma.</t>
  </si>
  <si>
    <t xml:space="preserve">En septiembre se desarrolló: 1)En Inducción se envió la información relacionada con requisitos legales al proveedor acorde con lo aprobado en la mesa de trabajo (COMPENSAR-MEN), de igual manera se definió abrir inscripción al programa vacaciones recreativas, evento que se llevará a cabo en diciembre. 2)Se dio inicio a finales de septiembre con la primera sesión acuerdo al proceso de prepensionados, para el mes de octubre y noviembre están agendadas 7 sesiones para cada mes y 1 para diciembre.3)En la intervención Psicosocial y desarrollo de competencias para todos los funcionarios del MEN, se han llevado a cabo 13 sesiones. 4)En el proceso de Código de integridad se enviaron los insumos e imágenes solicitadas al proveedor, quienes harán la entrega de los videos entre el 5 y 9 de octubre. 5)La propuesta de Medición de Clima y la aplicación de la batería de Riesgo psicosocial está en revisión por parte de la Subdirección de Talento humano, para iniciar el proceso desde el 12 de octubre.  </t>
  </si>
  <si>
    <r>
      <rPr>
        <b/>
        <sz val="11"/>
        <color theme="1"/>
        <rFont val="Calibri"/>
        <family val="2"/>
        <scheme val="minor"/>
      </rPr>
      <t>07.10 OAPF</t>
    </r>
    <r>
      <rPr>
        <sz val="11"/>
        <color theme="1"/>
        <rFont val="Calibri"/>
        <family val="2"/>
        <scheme val="minor"/>
      </rPr>
      <t xml:space="preserve">
• Consistencia: no se reporta avance cuantitativo dada su periodicidad anual.
• Completitud: avance cualitativo enumera acciones realizadas y programadas relacionadas con competencias. Acción 5 coincide con lo reportado en SPI.
• Soportes: no requiere medio de verificación dada su periodicidad.
• Calidad: cumple recomendaciones a reportes cualitativos. Se realizaron ajustes menores de forma.
Nota: tiene hito programado para octubre.</t>
    </r>
  </si>
  <si>
    <t>En el mes de octubre, se retomó las competencias del servicio público y se relacionaron con los hallazgos en la evaluación de riesgo psicosocial de la siguiente manera. 1) Orientación al ciudadano. (Consistencia en el rol) 2) Integralidad en el actuar. (Exigencias de responsabilidad - delegación) 3) Aprendizaje Significativo, (Dar y recibir retroalimentación). 4) Adaptación al cambio. (Conciliación familia trabajo- Manejo y gestión del estrés), esto se realizó a través de metodología virtual en las cuales se diseñaron talleres formativos con elementos vivenciales, buscando interiorización y sensibilización hacía el proceso. El hito correspondiente al mes de octubre se encuentra cargado en la plataforma TEAMS.</t>
  </si>
  <si>
    <t xml:space="preserve">06.11 OAPF: no reportó oportunamente.
11.11 OAPF
• Consistencia: no se reporta avance cuantitativo dada su periodicidad anual.
• Completitud: avance cualitativo enumera acciones realizadas relacionadas con competencias, que se resumen en reporte SPI.
• Soportes: no requiere medio de verificación dada su periodicidad.
• Calidad: cumple recomendaciones a reportes cualitativos. 
Nota: cumplió hito programado para octubre (ver hoja hitos).
</t>
  </si>
  <si>
    <t xml:space="preserve">En el mes de noviembre se trabajaron las siguientes competencias en los grupos que finalizan su intervención en el mes de diciembre, durante la 3ª y 4ª sesión. 1) Finanzas personales 2) Integralidad en el actuar (Fortalecimiento del ser Pienso en mí) y 3) Conciliación Trabajo familia. Estas actividades se llevaron de manera virtual, con el diseño de talleres formativos con elementos vivenciales para lograr la participación de los servidores. </t>
  </si>
  <si>
    <r>
      <rPr>
        <b/>
        <sz val="11"/>
        <color theme="1"/>
        <rFont val="Calibri"/>
        <family val="2"/>
        <scheme val="minor"/>
      </rPr>
      <t>07.12 OAPF</t>
    </r>
    <r>
      <rPr>
        <sz val="11"/>
        <color theme="1"/>
        <rFont val="Calibri"/>
        <family val="2"/>
        <scheme val="minor"/>
      </rPr>
      <t xml:space="preserve">
• Consistencia: no se reporta avance cuantitativo dada su periodicidad anual. Consistente con reporte SPI.
• Completitud: avance cualitativo enumera las competencias trabajadas en los talleres formativos.
• Soportes: no requiere medio de verificación dada su periodicidad.
• Calidad: cumple recomendaciones a reportes cualitativos. 
Nota: tiene hito programado para diciembre (ver hoja hitos).
</t>
    </r>
  </si>
  <si>
    <t>En el mes de diciembre se realizó el cierre de los talleres de competencia por áreas que le apuntaron al cierre de brechas: a) comunicación asertiva, b) finanzas, c) conciliación familiar y d) integralidad en el actuar que fue dirigido a los servidores de PTA. Así mismo, se aprobaron los contenidos de inducción y reinducción para la vigencia 2021 con su respectiva plataforma semipresencial. Por último, se finalizó con los talleres de vocería grupal e individual dirigidos a los gerentes públicos; el diseño de contenidos del informe de gestión; y, la elaboración de la trivia del código de integridad.</t>
  </si>
  <si>
    <t xml:space="preserve">15.01.2021 OAPF
• Consistencia: durante 2020 el avance cualitativo fue consistente con los reportes de la actividad SPI. No programó meta cuantitativa para 2020. Cumplió criterio. 
• Completitud: durante 2020 los avances cualitativos incluyeron todas las acciones en el avance de identificación de competencias críticas. Cumplió criterio. 
• Soportes: como no reportó avances cuantitativos no requirió medio de verificación en 2020. Con el hito de dic. se cumplieron todos los hitos. Cumplió criterio. 
•Calidad: durante 2020 cumplió recomendaciones a reportes cualitativos. Cumplió criterio. </t>
  </si>
  <si>
    <t>Porcentaje de avance en la ejecución del Plan de Bienestar e Incentivos</t>
  </si>
  <si>
    <t>Actividades ejecutadas del Plan de Bienestar e Incentivos / Actividades programadas del Plan de Bienestar e Incentivos</t>
  </si>
  <si>
    <t>Plan Operativo Bienestar e Incentivos</t>
  </si>
  <si>
    <t>En el mes de enero, se aprobó y se publicó el respectivo Plan de Bienestar e Incentivos para la vigencia 2020 en la página web del MEN el cual contempla todas las actividades por desarrollarse en cada uno de sus componentes dirigidas a todos los servidores públicos del MEN y sus familias. Esta publicación se hizo teniendo en cuenta los parámetros de la Ley de Transparencia y Acceso a la Información.</t>
  </si>
  <si>
    <t>Atiende las recomendaciones a avances cualitativos, es claro y describe las principales acciones relacionadas con el indicador realizadas en enero. En la carpeta del medio de verificación (MV) no se requieren subcarpetas con los meses. Como se ha venido sugiriendo desde el PAI 2019, se reiterera revisar la estructura del MV éste contiene mucha información que no es necesaria incluir en un plan. Para medir el avance cuantitativo se deberá aplicar la fórmula "Actividades ejecutadas/Actividades programadas", así,  1/56 daría un avance de 1,8 y no 5, las metas programadas mensuales se debieron calcular sobre el avance mensual en las actividades programadas, no se puede medir sobre el peso ponderado de la actividad, el cual según se observa no se programó inicialmente.
La Dependencia incluyó en el medio de verificación el ajuste que permite validar el avance cuantitativo soportado en la fórmula (1 actividad ejecutada/ 56 actividades planeadas). Se observa que se realizaron ajustes al MV, no obstante las columnas A, AG a AK y las de avance sobran. Aunque se realizó ajusté en medio de verificación sobre el avance del mes en el avance cuantitativo se tiene 5 diferente al avance en el MV (1,8). Ajustó avance cuantitativo.</t>
  </si>
  <si>
    <t>En el mes de febrero: 1) Se dio apertura al servicio de Gimnasio para los funcionarios del Ministerio de Educación Nacional que se hayan inscrito y diligenciado el compromiso. Se estipuló que los horarios serán en la mañana y en la tarde, justo antes y después de la jornada laboral de acuerdo a las disponibilidades de cada servidor público. 2) La apertura al curso de baile y la aplicación del primer torneo de tenis de mesa tuvieron que ajustarse en el cronograma para los meses de marzo y mayo respectivamente, por esta razón no se cumple la meta.</t>
  </si>
  <si>
    <t>Las mismas observaciones realizadas en la validación del mes de enero. Adicional para febrero, en el MV se anota otra acción.
Igual que para enero, la Dependencia realizó ajustes al medio de verificación pero el avance ahí incluido (1,8) no coincide con lo reportado en cuantitativo (0,555). La actividad "curso baile" no aparecee programada para febrero en el MV , no obstante se menciona en el avance cualitativo y se afirma que por no realizarse no se cumplió la meta; se recuerda que los avances (cuantitativo y cualitativo) deben ser consistentes con el plan incorporado en el MV. Ajustó avance cuantitativo.</t>
  </si>
  <si>
    <t xml:space="preserve">En el mes de marzo: 1) Se logró la firma del contrato para la implementación de la estrategia de bienestar de la vigencia 2020 con el proveedor  COMPENSAR, una vez se consolidó todo lo concerniente a la fase precontractual. 2) Se continuó con el servicio de Gimnasio hasta antes del inicio de la cuarentena y simultáneamente se abrió el curso de baile. 3) Cabe resaltar que debido la emergencia sanitaria se tiene que definir un nuevo cronograma de actividades para el cumplimiento del plan.
</t>
  </si>
  <si>
    <t>Las mismas observaciones realizadas en las validaciones de enero y febrero. La acción descrita en el avance cualitativo (firma contrato Compensar) se incluye en medio de verificación en el mes de febrero y se validó en SPI con los reportado en febrero y en  SECOP II firma e inicio en febrero.
Los ajustes requeridos para este y los otros planes de la Subdirección de Talento Humano, en virtud a la Emergencia Sanitaria nacional, los deberá solicitar la Subdirectora de la dependencia, con la justificación técnica y los planes actuales y ajustados y teniendo en cuenta las sugerencias producto de la validación del primer trimestre. 
Se observa los mismos ajustes al medio de verificación (MV) de los meses anteriores. Para este mes, según el MV se programaron 3 actividades de las cuales se ejecutaron las 3; no obstante en avance cualitativo se anota solo una de las actividades como realizada y el avance cuantitativo 5 y en MV 5,4. Ajustó avance cuantitativo.</t>
  </si>
  <si>
    <t xml:space="preserve">Durante el mes de abril: 1) Desde la primera semana se inició con el servicio de Gimnasio en modalidad virtual para los colaboradores del MEN con diferentes técnicas de cuidado desde casa. 2) Así mismo, se realizó el curso de baile con la aplicación de dos clases virtuales. 3) Se conmemoró el Día de la Secretaría a todos los servidores del MEN que ocupan este cargo tan gratificante para cada una de las áreas de la institución, a través de un presente que recibieron en sus domicilios. 4) Por último, se definió que todas las actividades de bienestar para lo que resta del 2020, o hasta que la directriz sea distinta, serán en modalidad virtual. </t>
  </si>
  <si>
    <t>Atiende recomendaciones a avances cualitativos. Describe de manera clara y precisa las acciones realizadas en el marco de la coyuntura de emergencia. En el medio de verificación se puede validar el avance cuantitativo con aplicación de la fórmula. Como se incluyó en informe del 1° trimestre, se reitera sugerencia de revisión de metas y/o reprogramación mensual de metas.</t>
  </si>
  <si>
    <t>Durante el mes de mayo: Para la ejecución de actividades deportivas, se dió inicio a la metodología virtual, así: 1) Se desarrolló el torneo de fútbol los días miercoles de 6 pm a 8 pm con una participación de 21 funcionarios promedio 2) El torneo de tenis de mesa se llevó a cabo los días martes de 6 a 8 pm con una participación de 16 funcionarios promedio 3) Igualmente, se realizaron los entrenamientos de voleibol, fútbol y natación  sin novedades, con una participación del 85% aproximadamente, los cuales comprenden lunes, martes y jueves. 4) Desde la primera semana del mes se inició con el servicio de Gimnasio en modalidad virtual para los colaboradores del MEN con diferentes técnicas de cuidado desde casa. 5) Así mismo, se realizó el curso de baile con la aplicación de dos clases virtuales.
Cabe aclarar que estás actividades las realizan con un enfoque de trabajo individual desde casa, con recomendaciones saludables, técnicas y deportivas.</t>
  </si>
  <si>
    <t>Atendió las recomendaciones a avances cualitativos. Describe de manera clara y precisa las acciones realizadas en el marco de la coyuntura de emergencia, como la dependencia lo aclara las actividades deportivas y de baile se realizaron desde casa. En el medio de verificación se puede validar el avance cuantitativo con aplicación de la fórmula. 
Como se viene sugiriendo en los informes PAI y como ya se revisó en mesa técnica entre la dependencia y la OAPF, se espera la solicitud de ajuste de meta 2020 y/o reprogramación mensual de metas.</t>
  </si>
  <si>
    <t xml:space="preserve">Durante el mes de junio: 1) Se adelantó el entrenamiento de fútbol bajo la modalidad virtual, hubo un total de 14 asistentes que tuvieron una interacción directa con el profesional entorno a su seguimiento físico y nutricional. 2) Asimismo, se desarrolló el entrenamiento de voleibol con la misma metodología. 3) Se realizó el curso natación a través de la plataforma Teams con una asistencia de 21 servidores que contaron con las recomendaciones de acondicionamiento físico. 4) Se celebró el día del servidor público en reconocimiento a las labores desarrolladas por los funcionarios del MEN. Allí se hizo entrega de bonos virtuales de la librería nacional, con el fin de incentivar hábitos de lectura en el contexto de la emergencia sanitaria. 5) Se adelantó la actividad de Gimnasio bajo la modalidad virtual con un total de 11 asistentes. 6) Se realizó el curso de baile con un total de 4 clases de baile en el mes donde cada sesión trabajan un ritmo diferente. Hubo un total de 14 asistentes. </t>
  </si>
  <si>
    <t xml:space="preserve">Se solicitó y aprobó ajuste de meta 2020 y reprogramación metas de junio a diciembre. 
Cumplió la meta programada. Atendió las recomendaciones a avances cualitativos. Describió de manera clara y precisa las acciones realizadas en el marco de la coyuntura de emergencia, como la dependencia lo aclara las actividades deportivas y de baile se realizaron desde casa. También se destacó acción del día del servidor. En el medio de verificación se puede validar el avance cuantitativo con aplicación de la fórmula. </t>
  </si>
  <si>
    <t xml:space="preserve">En el mes de julio con relación a las actividades de bienestar 1)Se realizó el entrenamiento de Voleibol virtual con 12 asistentes; 2)Así mismo se realizó el entrenamiento de Futbol con 26 participantes con interacción directa con el profesional a cargo; 3)Así mismo se realizó el acondicionamiento físico de natación virtual mediante la plataforma TEAMS con 59 participantes; 4)Se realizó 4 clases de baile con 12 asistentes; 5)Se realizó el entrenamiento de gimnasio con la participación de 28 funcionarios; 6)Se realizó la feria de bienestar virtual los días 24 y 31 de julio. 7)Se realizó la actividad del día del conductor con 13 conductores el día 16 de julio. Todas las actividades se ejecutaron de manera virtual. Por último, la inducción no se realizó ya que la compañía con la Caja de Compensación Familiar Compensar está avanzando en un software (aplicativo). Para tal fin, la compañia ha presentado al Ministerio plataformas diferentes para la su implementación. </t>
  </si>
  <si>
    <r>
      <rPr>
        <b/>
        <sz val="11"/>
        <color theme="1"/>
        <rFont val="Calibri"/>
        <family val="2"/>
        <scheme val="minor"/>
      </rPr>
      <t>10.08 OAPF</t>
    </r>
    <r>
      <rPr>
        <sz val="11"/>
        <color theme="1"/>
        <rFont val="Calibri"/>
        <family val="2"/>
        <scheme val="minor"/>
      </rPr>
      <t xml:space="preserve">
• Consistencia: avance cuantitativo consistente con el cualitativo y aplicación de fórmula.
• Completitud: avance cualitativo detalla las actividades del plan de bienestar realizadas virtualmente en el marco de la emergencia. También incluye las dificultades y acciones frente a la actividad de inducción.
• Soportes: medio de verificación cumple, permite validar avances.
• Calidad: cumple recomendaciones a reportes cualitativos. Se realizan ajustes menores de forma.
</t>
    </r>
    <r>
      <rPr>
        <b/>
        <sz val="11"/>
        <color theme="1"/>
        <rFont val="Calibri"/>
        <family val="2"/>
        <scheme val="minor"/>
      </rPr>
      <t xml:space="preserve">Nota: </t>
    </r>
    <r>
      <rPr>
        <sz val="11"/>
        <color theme="1"/>
        <rFont val="Calibri"/>
        <family val="2"/>
        <scheme val="minor"/>
      </rPr>
      <t>Sigue pendiente cumplimiento hito mayo.</t>
    </r>
  </si>
  <si>
    <t>En el mes de agosto se realizó las actividades de bienestar correspondientes a: 1)Se realizó el entrenamiento de Voleibol virtual con 12 asistentes; 2)Así mismo se realizó el entrenamiento de Futbol con 26 participantes con interacción directa con el profesional a cargo; 3)Así mismo se realizó el acondicionamiento físico de natación virtual mediante la plataforma TEAMS con 59 participantes; 4)Se realizó 4 clases de baile con 12 asistentes; 5)Se realizó el entrenamiento de gimnasio con la participación de 28 funcionarios. Todas las actividades se ejecutaron de manera virtual. Por último y debido a la emergencia sanitaria la actividad programada para el mes de agosto (Factor E) y teniendo en cuenta que este proceso necesita de ensayos presenciales por el momento no se puede llevar a cabo. Para el cunplimiento del hito de mayo se suben los contratos suscritos. IDARTES.</t>
  </si>
  <si>
    <t>07.09 OAPF
• Consistencia: avance cuantitativo consistente con el cualitativo y aplicación de fórmula.
• Completitud: avance cualitativo detalla las actividades del plan de bienestar realizadas virtualmente en el marco de la emergencia. 
• Soportes: medio de verificación cumple, permite validar avances.
• Calidad: cumple recomendaciones a reportes cualitativos. Se realizan ajustes menores de forma.
Nota: Se da cumplimiento hito mayo (ver hoja hitos).</t>
  </si>
  <si>
    <t>En el mes de septiembre se realizaron las actividades de bienestar correspondientes a: 1)Se realizó el entrenamiento de Voleibol virtual con 12 asistentes; 2)Así mismo se realizó el entrenamiento de Futbol con 26 participantes con interacción con el profesional a cargo; 3) Se realizó el acondicionamiento físico de natación virtual mediante la plataforma TEAMS con 59 participantes; 4)Se realizó 4 clases de baile con 12 asistentes; 5)Se realizó el entrenamiento de gimnasio con la participación de 28 funcionarios. Todas las actividades se ejecutaron de manera virtual. 6)Se realizó el día del amor y la amistad con una participación de 591 asistentes; 7) Se realizó la feria de Bienestar los días 24 y 31 de julio en alianza con la caja de compensación familiar Compensar con la participación de 591 funcionarios; 8) El torneo de tenis de mesa se llevará a cabo entre los días 19 a 23 de octubre. Por último, el torneo de bolos fue cancelado debido a la pandemia.</t>
  </si>
  <si>
    <r>
      <rPr>
        <b/>
        <sz val="11"/>
        <color theme="1"/>
        <rFont val="Calibri"/>
        <family val="2"/>
        <scheme val="minor"/>
      </rPr>
      <t>07.10 OAPF</t>
    </r>
    <r>
      <rPr>
        <sz val="11"/>
        <color theme="1"/>
        <rFont val="Calibri"/>
        <family val="2"/>
        <scheme val="minor"/>
      </rPr>
      <t xml:space="preserve">
• Consistencia: avance cuantitativo consistente con el cualitativo y aplicación de fórmula.
• Completitud: avance cualitativo detalla las actividades del plan de bienestar realizadas virtualmente en el marco de la emergencia, la actividad programada y la suspendida. 
• Soportes: medio de verificación cumple, permite validar avances.
• Calidad: cumple recomendaciones a reportes cualitativos. Se realizan ajustes menores de forma.
</t>
    </r>
    <r>
      <rPr>
        <b/>
        <sz val="11"/>
        <color theme="1"/>
        <rFont val="Calibri"/>
        <family val="2"/>
        <scheme val="minor"/>
      </rPr>
      <t>Nota:</t>
    </r>
    <r>
      <rPr>
        <sz val="11"/>
        <color theme="1"/>
        <rFont val="Calibri"/>
        <family val="2"/>
        <scheme val="minor"/>
      </rPr>
      <t xml:space="preserve"> tiene hito programado para octubre.</t>
    </r>
  </si>
  <si>
    <t>En el mes de octubre se finalizaron a las siguientes actividades de bienestar correspondientes a: 1) Se finalizó el entrenamiento de Voleibol virtual con 12 asistentes; 2) Así mismo se finalizó el entrenamiento de Futbol con 26 participantes con interacción con el profesional a cargo; 3) Se finalizó el acondicionamiento físico de natación virtual mediante la plataforma TEAMS con 59 participantes; 4) Se dio fin a las olimpiadas recreo deportivas con cinco torneos virtuales con la participación de 25 funcionarios. 5) Se realizó la actividad de Halloween de manera virtual con la participación de 138 asistentes el día 30 de octubre por la plataforma TEAMS. 6) Se tiene en proceso 4 clases de baile con 12 asistentes; 5) Se realizó el entrenamiento de gimnasio con la participación de 28 funcionarios. Todas las actividades se ejecutaron de manera virtual. El hito correspondiente al mes de octubre se encuentra cargado en la plataforma TEAMS.</t>
  </si>
  <si>
    <t>06.11 OAPF: no reportó oportunamente.
11.11 OAPF
• Consistencia: avance cuantitativo consistente con el cualitativo y aplicación de fórmula.
• Completitud: avance cualitativo resaltó la finalización de las actividades del plan de bienestar que se realizaron virtualmente en el marco de la emergencia.
• Soportes: medio de verificación cumple, permite validar avances.
• Calidad: cumple recomendaciones a reportes cualitativos. 
Nota: cumplió hito programado para octubre (ver hoja hitos).</t>
  </si>
  <si>
    <t xml:space="preserve">En el mes de noviembre se finalizaron las siguientes actividades de bienestar correspondientes a: 1) Se finalizó el entrenamiento de GYM virtual con 28 asistentes; 2) Así mismo se finalizó las clases de baile con 12 participantes; 4) Se finalizó las vacaciones recreativas con la participación de 89 menores inscritos divididos en tres grupos, de 0 a 5 años “bebes”, de 6 a 12 años “niños”, de 13 a 17 años “jóvenes”, para el desarrollo de Juego didáctico de acuerdo con su edad. En cuanto a la actividad de Inducción: este proceso se llevará a cabo y se aplicará a los funcionarios en el mes de diciembre. </t>
  </si>
  <si>
    <r>
      <rPr>
        <b/>
        <sz val="11"/>
        <color theme="1"/>
        <rFont val="Calibri"/>
        <family val="2"/>
        <scheme val="minor"/>
      </rPr>
      <t>07.12 OAPF</t>
    </r>
    <r>
      <rPr>
        <sz val="11"/>
        <color theme="1"/>
        <rFont val="Calibri"/>
        <family val="2"/>
        <scheme val="minor"/>
      </rPr>
      <t xml:space="preserve">
• Consistencia: avance cuantitativo consistente con el cualitativo y aplicación de fórmula.
• Completitud: avance cualitativo resaltó la finalización de actividades del plan de bienestar que se realizaron virtualmente en el marco de la emergencia. Se anotó que la inducción se realizará en diciembre.
• Soportes: medio de verificación cumple, permite validar avances.
• Calidad: cumple recomendaciones a reportes cualitativos. Se realizaron ajustes menores de forma.
Nota: tiene hito programado para diciembre (ver hoja hitos).</t>
    </r>
  </si>
  <si>
    <t xml:space="preserve">En el mes de diciembre, se desarrolló el Informe de Gestión bajo la metodología virtual. Se facilitó una plataforma que brindó diferentes experiencias digitales que fueron desarrolladas en la Plaza Jubileo de la Caja de Compensación Compensar con el fin de brindar una interacción de cara a los servidores. Así mismo, se habilitó un espacio de compras en línea y se envió una caja de alimentos a los hogares de los colaboradores para compartir y agradecer en familia. De otro lado, se cumplió con las vacaciones recreativas programadas para diciembre con la entrega de kits para los hijos de los servidores que contenían colores y cuadernos de mandalas. </t>
  </si>
  <si>
    <t xml:space="preserve">16.01.2021 OAPF
• Consistencia: durante 2020 el avance cualitativo fue consistente con cuantitativo (aplicó fórmula). Alcanzó el 95% de la meta 2020. Fue un indicador afectado por la emergencia sanitaria, ajustó su meta. Cumplió criterio. 
• Completitud: durante 2020 los avances cualitativos incluyeron todas las acciones del plan de bienestar, las dificultades presentadas y las medidas tomadas. Cumplió criterio. 
• Soportes: durante 2020 el medio de verificación aplicó fórmula pero se sugiere revisarlo y mejorar su presentación para agilizar su validación (ver acta de formulación PAI 2021). Con el hito de dic. se cumplieron todos los hitos. Cumplió criterio. 
•Calidad: durante 2020 cumplió recomendaciones a reportes cualitativos. Cumplió criterio. </t>
  </si>
  <si>
    <t>Porcentaje de la planta de personal del Ministerio en modalidad de teletrabajo suplementario</t>
  </si>
  <si>
    <t>Planta de personal del Ministerio en modalidad de teletrabajo suplementario / Planta total de personal del Ministerio</t>
  </si>
  <si>
    <t>Plan Operativo Teletrabajo</t>
  </si>
  <si>
    <t xml:space="preserve">En el mes de enero: 1) Se coordinó 1 reunión con Oficina de Tecnología (OTSI) que tuvo como objetivo: solicitar a la OTSI un concepto aclarando inquietudes de carácter tecnológico y de seguridad en la información para implementación del teletrabajo. 2) Se ajustó el modelo de resolución autorización teletrabajo y el formato Acuerdo de Teletrabajo. 3) Se coordinó y se programó  4 visitas domiciliarías pendientes para verificación de aspectos tecnológicos. 4) Se solicitó a los aspirantes de teletrabajo las evidencias, confirmando que hayan sido subsanadas las observaciones realizadas en la visita domiciliaria, frente a condiciones ergonómicas y/o tecnológicas del puesto de trabajo. 5) Se realizó el “Informe estado actual, proceso de selección para el teletrabajo” y el avance a enero del 2020, etapas selección teletrabajadores (Artículo 9° de la Resolución No.8687 de 2019). </t>
  </si>
  <si>
    <t>Atiende las recomendaciones a avances cualitativos, describe las acciones relacionadas con el indicador realizadas en enero. Dada su periodicidad no requiere medio de verificación.</t>
  </si>
  <si>
    <t>En el mes de febrero: 1) Se realizó la validación del Análisis técnico de los empleos Subdirección de Aseguramiento de la Calidad de la Educación Superior, a partir de las reclamaciones presentadas durante el proceso. 2) Asimismo, se elaboró el acta validación empleos y los ajustes al Anexo Técnico de la Resolución Teletrabajo. 3) Se proyectó el modelo resolución de autorización ingreso a teletrabajo para firma de la Ministra. 4) Se desarrolló un Informe con las acciones Teletrabajo 2019-2020. 5) Se proyectaron 17 resoluciones de autorización teletrabajo, para firma de la Ministra.</t>
  </si>
  <si>
    <t>Atiende las recomendaciones a avances cualitativos, describe en orden y de manera clara las acciones relacionadas con el indicador realizadas en febrero. Dada su periodicidad no requiere medio de verificación.</t>
  </si>
  <si>
    <t>En el mes de marzo: 1) Se proyectó el modelo de oficio, informando a servidores y jefes de área sobre la resolución de autorización para ingreso a teletrabajo y se solicitó la suscripción acuerdo de teletrabajo. 2) Se organizó la documentación relacionada con las etapas de selección de teletrabajadores y se ingresó a la hoja de vida respectiva conforme a lo establecido en la Resolución 8786 de 2019. 3) Se realizó el análisis técnico de 4 empleos correspondientes a servidores aspirantes a teletrabajo que, durante la etapa de selección de teletrabajadores, cambiaron de empleo. 4) Se dió inicio a la política de teletrabajo con 12 teletrabajadores.</t>
  </si>
  <si>
    <t>Atiende las recomendaciones a avances cualitativos, describe en orden y de manera clara las acciones relacionadas con el indicador realizadas en marzo. Dada su periodicidad no requiere medio de verificación.</t>
  </si>
  <si>
    <t xml:space="preserve">En el mes de abril se elaboró una propuesta borrador de fortalecimiento de la Cultura Organizacional desde el Teletrabajo llamada “Mitos y Realidad del Teletrabajo”, con el fin de ser socializada a todos los servidores públicos a través de los medios de comunicación internos del MEN con diferentes piezas comunicativas diseñadas por la Oficina Asesora de Comunicación. </t>
  </si>
  <si>
    <t>Atiende recomendaciones a avances cualitativos. Describe acciones necesarias para avanzar en la meta. Dada su periodicidad no requiere medio de verificación.</t>
  </si>
  <si>
    <t>En el mes de mayo se envió a la Oficina Asesora de Comunicaciones la propuesta final para la sensibilización de la Cultura Organizacional desde el teletrabajo, para la respectiva diagramación, revisión y socialización a todos los servidores públicos a través de las piezas comunicativas dispuestas en los medios de comunicación internos del Ministerio de Educación.</t>
  </si>
  <si>
    <t>Atendió las recomendaciones a avances cualitativos. Es un indicador de periodicidad anual, no requiere medio de verificación mensual. En lo cualitativo se resaltó la interacción con la Oficina Asesora de Comunicaciones en acciones de sensibilización del teletrabajo.</t>
  </si>
  <si>
    <t>En el mes de junio, no se tuvo un avance significativo dado que la propuesta para la sensibilización de la Cultura Organizacional desde el teletrabajo, se encuentra aún en la Oficina Asesora de Comunicaciones para la respectiva diagramación y socialización a través de piezas comunicativas. En este sentido, el hito correspondiente dicha sensibilización se tendrá previsto para el mes de julio.</t>
  </si>
  <si>
    <t>Atendió las recomendaciones a avances cualitativos. No tiene programada meta para este mes. En el avance cualitativo se describen dificultades para avanzar en el indicador. La dependencia aclara que el hito se cumplirá en julio.</t>
  </si>
  <si>
    <t xml:space="preserve">En el mes de julio, de acuerdo con lo establecido en el Decreto 491 de 2020, "por el cual se establecen las medidas adoptadas para garantizar el servicio por parte de las entidades públicas en el marco de la emergencia sanitaria", la Subdirección de Talento Humano se encuentra evaluando la pertinencia de divulgar la estrategia de la Cultura Organizacional del Teletrabajo dado que actualmente todos los colaboradores de la entidad laboran bajo la modalidad de trabajo en casa. Por esta razón, se posterga la publicación de la estrategia a través de los canales dispuestos por la Oficina Asesora de Comunicaciones. </t>
  </si>
  <si>
    <r>
      <rPr>
        <b/>
        <sz val="11"/>
        <color theme="1"/>
        <rFont val="Calibri"/>
        <family val="2"/>
        <scheme val="minor"/>
      </rPr>
      <t>10.08 OAPF</t>
    </r>
    <r>
      <rPr>
        <sz val="11"/>
        <color theme="1"/>
        <rFont val="Calibri"/>
        <family val="2"/>
        <scheme val="minor"/>
      </rPr>
      <t xml:space="preserve">
• Consistencia: no se reporta avance cuantitativo dada su periodicidad anual.
• Completitud: en avance cualitativo se anota dificultad para divulgación estrategia cultura organizacional que corresponde al hito de junio, no obstante, la dependencia no ha solicitado reprogramación del hito.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Sigue pendiente cumplimiento hito junio.</t>
    </r>
  </si>
  <si>
    <t>Para el mes de agosto se presentó los resultados de revisión de los empleos teletrabajables vs resultados de la encuesta de estado de salud, para identificar las personas que tienen patologías y que serían posibles candidatos a Teletrabajar y ampliar la población tele trabajable a: Subdirectora de Talento Humano, Subdirectora de Desarrollo Organizacional, Asesora del Despacho de la Ministra, Subdirector de Gestión Administrativa y Jefe de Oficina de Tecnología y Sistemas de Información; con el fin de revisar la logística de cada una de las áreas. El 25 de agosto, se aprobó por la Subdirectora de Talento Humano, las piezas graficas solicitadas a la Oficina Asesora de Comunicaciones para la socialización de la información relacionada con “Mitos y Realidad del Teletrabajo”. Hito de teletrabajo pendiente. Por lo anterior se cargan en teams las piezas graficas aprobadas: “La Guía de Mitos y Realidades del Teletrabajo” y el “banner de teletrabajo”.</t>
  </si>
  <si>
    <t>07.09 OAPF
• Consistencia: se sugiere revisar por qué se reportó avance cuantitativo dada su periodicidad anual.
• Completitud: en avance cualitativo se destacan acciones necesarias para avanzar en la meta programada para diciembre.
• Soportes: no requiere medio de verificación dada su periodicidad.
• Calidad: cumple recomendaciones a reportes cualitativos. 
Nota: Se da cumplimiento hito junio (ver hoja hitos).
07.09 STH:
• Consistencia: se ajustó meta a 0 dado que es anual y se reportará en dic.</t>
  </si>
  <si>
    <t>En el mes de septiembre en lo referente al teletrabajo, la Subdirección de Talento Humano solicitó a la Oficina Asesora de Comunicaciones, la publicación de la Guía “Mitos y Realidades del Teletrabajo”, la cual esperamos sea publicada en el mes de octubre, esta guía fue diseñada para la sensibilización de la Cultura Organizacional desde el Teletrabajo. Por lo anterior, esta guía se encuentra subida en la plataforma TEAMS, así como el Banner Teletrabajo. En este momento se encuentran 19 funcionarios en teletrabajo.</t>
  </si>
  <si>
    <r>
      <rPr>
        <b/>
        <sz val="10"/>
        <color theme="1"/>
        <rFont val="Calibri"/>
        <family val="2"/>
        <scheme val="minor"/>
      </rPr>
      <t>07.10 OAPF</t>
    </r>
    <r>
      <rPr>
        <sz val="10"/>
        <color theme="1"/>
        <rFont val="Calibri"/>
        <family val="2"/>
        <scheme val="minor"/>
      </rPr>
      <t xml:space="preserve">
• Consistencia: no se reporta avance cuantitativo dada su periodicidad anual.
• Completitud: en avance cualitativo se destacan acciones de sensibilización adelantadas con la Oficina de Comunicaciones. Se anota el número de funcionarios en Teletrabajo que servirá para el dato final a reportar en diciembre.
• Soportes: no requiere medio de verificación dada su periodicidad.
• Calidad: cumple recomendaciones a reportes cualitativos. 
</t>
    </r>
    <r>
      <rPr>
        <b/>
        <sz val="10"/>
        <color theme="1"/>
        <rFont val="Calibri"/>
        <family val="2"/>
        <scheme val="minor"/>
      </rPr>
      <t>Nota:</t>
    </r>
    <r>
      <rPr>
        <sz val="10"/>
        <color theme="1"/>
        <rFont val="Calibri"/>
        <family val="2"/>
        <scheme val="minor"/>
      </rPr>
      <t xml:space="preserve"> tiene hito programado para octubre.</t>
    </r>
  </si>
  <si>
    <t>En el mes de octubre en lo referente al teletrabajo, la Subdirección de Talento Humano realizó la publicación de la Pieza publicada en el rotabanner de la intranet y en el boletín informativo El Pregonero, octubre 6 de 2020, así como la publicación de la Guía “Mitos y Realidades del Teletrabajo”, la cual fue diseñada para la sensibilización de la Cultura Organizacional desde el Teletrabajo. Por lo anterior ésta guía se encuentra subida en la plataforma TEAMS, así como el Banner Teletrabajo correspondiente. El hito correspondiente al mes de octubre se encuentra cargado en la plataforma TEAMS.</t>
  </si>
  <si>
    <t>06.11 OAPF: no reportó oportunamente.
11.11 OAPF
• Consistencia: no se reporta avance cuantitativo dada su periodicidad anual.
• Completitud: avance cualitativo da continuidad a las acciones de sensibilización iniciadas en meses anteriores adelantadas con la Oficina de Comunicaciones. 
• Soportes: no requiere medio de verificación dada su periodicidad.
• Calidad: cumple recomendaciones a reportes cualitativos. 
Nota: cumplió hito programado para octubre (ver hoja hitos).</t>
  </si>
  <si>
    <t>Para el mes de noviembre en lo referente al teletrabajo, se tiene que actualmente se encuentran 19 funcionarios en la modalidad de teletrabajo autorizados mediante resolución, para el teletrabajo suplementario lo que corresponde al 3% de la planta de personal. Lo anterior en cumplimiento de lo establecido en  la  Resolución No. 008786 del 2019</t>
  </si>
  <si>
    <r>
      <rPr>
        <b/>
        <sz val="11"/>
        <color theme="1"/>
        <rFont val="Calibri"/>
        <family val="2"/>
        <scheme val="minor"/>
      </rPr>
      <t>07.12 OAPF</t>
    </r>
    <r>
      <rPr>
        <sz val="11"/>
        <color theme="1"/>
        <rFont val="Calibri"/>
        <family val="2"/>
        <scheme val="minor"/>
      </rPr>
      <t xml:space="preserve">
• Consistencia: no se reporta avance cuantitativo dada su periodicidad anual.
• Completitud: avance cualitativo incluye N° de funcionarios en teletrabajo que se deberá reportar cuantitativamente el próximo mes.
• Soportes: no requiere medio de verificación dada su periodicidad.
• Calidad: cumple recomendaciones a reportes cualitativos. 
Nota: tiene hito programado para diciembre (ver hoja hitos).</t>
    </r>
  </si>
  <si>
    <t>En el mes de diciembre, se expidió la Resolución 23531 de 2020 por medio del cual se autoriza trabajar bajo la modalidad de teletrabajo a unos servidores públicos del Ministerio de Educación. En esta se contempla un total de cuarenta y cinco (45) servidores a los que se le autorizó desempeñar sus funciones bajo esta modalidad, trabajando dos (2) días hábiles en el lugar de domicilio. De esta manera, se cerró la vigencia 2020 con sesenta y cuatro (64) teletrabajadores, que equivalen a un 11,4% sobre la planta de 561 cargos. Adicionalmente, se realizaron 43 comunicaciones más a otros servidores, con la finalidad de invitarlos a esta modalidad para la vigencia 2021, de los cuales se obtuvo aceptación de 23 funcionarios con corte a 31 de diciembre.</t>
  </si>
  <si>
    <r>
      <rPr>
        <b/>
        <sz val="11"/>
        <color theme="1"/>
        <rFont val="Calibri"/>
        <family val="2"/>
        <scheme val="minor"/>
      </rPr>
      <t xml:space="preserve">16.01.2021 OAPF
</t>
    </r>
    <r>
      <rPr>
        <sz val="11"/>
        <color theme="1"/>
        <rFont val="Calibri"/>
        <family val="2"/>
        <scheme val="minor"/>
      </rPr>
      <t>• Consistencia: dada su periodicidad (anual) reportó avance cuantitativo en dic, el cual es consistente con lo cualitativo y lo que se vino reportando cualitativamente. Cumplió criterio. 
• Completitud: durante 2020 los avances cualitativos incluyeron los avances en teletrabajo. Cumplió criterio. 
• Soportes: como no reportó avances cuantitativos a lo largo de 2020 no requirió medio de verificación, sino hasta dic. porque reportó avance cuantitativo. Pendiente cargar el medio de verificación. Con el hito de dic. se cumplieron todos los hitos. 
•Calidad: durante 2020 cumplió recomendaciones a reportes cualitativos. Cumplió criterio. 
18.01.2021 OPAF: la dependencia cargó el medio de verificación con informe de Teletrabajo donde se incluyen las principales actividades adelantadas en 2020 y la lista de teletrabajadores. Así, se cumple criterio de soportes.</t>
    </r>
  </si>
  <si>
    <t>Porcentaje de avance en la ejecución del Plan de Seguridad y Salud en el Trabajo</t>
  </si>
  <si>
    <t>Actividades ejecutadas del Plan de Seguridad y Salud en el Trabajo / Actividades programadas del Plan de Seguridad y Salud en el Trabajo</t>
  </si>
  <si>
    <t>Plan Operativo SGSST</t>
  </si>
  <si>
    <t>En el mes de enero se logró la publicación del plan anual del sistema de gestión de seguridad y salud en el trabajo; el plan de compras para el proceso de área protegida; el seguimiento al contrato de Compensar; estructuración del plan de comunicacione; plan de trabajo con el proveedor ARL Positiva; atención de emergencias, accidentes, reportes viales y seguimiento a reparaciones locativas. Se realizó bienvenida a contratistas que incluyó afiliación a ARL; la realización de comunicaciones y seguimiento al COPASST.</t>
  </si>
  <si>
    <t>Al igual que lo observado en el indicador 337, se sugiere revisar y aplicar la fórmula del indicador para medir el avance cuantitativo. Se reiteran las mismas observaciones realizadas al medio de verificación (MV) 337. No todas las acciones asociadas a "porcentaje alcanzado" en el MV se describen en el avance cualitativo.
La Dependencia hizo ajustes en el medio de verificación, se aplicó la fórmula pero como ya se había observado no se pueden validar todas las acciones y no se ajustó avance cuantitativo. Ajustó avance cuantitativo.</t>
  </si>
  <si>
    <t>En el mes de febrero: Se adelantó la campaña para la promoción de la seguridad vial y prevención de accidentes en la vía mediante la utilización de elementos de realidad virtual, comunicaciones y un simulacro general no avisado de accidente en parqueadero con el fin de generar toma de consciencia y promover la cultura del autocuidado. Asimismo, se dió inicio a entrenamiento de brigada; se realizó encuesta de riesgos viales, seguimiento al COPASST y estrategia contra el Covid-19; desarrolló de exámenes de ingreso a demanda; se divulgó las responsabilidades del SGSST con stand de servicios; se hizó seguimiento proceso área protegida, accidentes, enfermedades, reparaciones locativas y emergencias. Por último, se atendió gestión documental y afiliaciones ARL.</t>
  </si>
  <si>
    <t>Se reiteran observaciones realizadas a avances y MV de enero. En el MV se relacionan accionesa alcanzadas en febrero como: divulgación política, divulgación matriz roles, gestión documental, proceso contractual de área protegida, seguimiento a programas médicos, etc,...  Adicional a lo que se ha sugerido, se recuerda que las acciones descritas en los avances cualitativos deben ser consistentes con lo incluido en los medios de verificación (ver orientaciones Seguimiento PAI 2020).
La Dependencia hizo ajustes en el medio de verificación, se aplicó la fórmula pero como ya se había observado no se pueden validar todas las acciones y no se ajustó avance cuantitativo. Ajustó avance cuantitativo.</t>
  </si>
  <si>
    <t>En el mes de marzo: 1) Se adelantó campaña para la preparación de la Entidad frente a la llegada del Covid-19 al país, por ello se realizaron visitas a las dependencias donde se brindó una charla con el médico laboral de la ARL sobre cultura del autocuidado y las medidas adoptadas por el MEN frente al tema articuladas con gestión ambiental y también con comunicaciones. 2) Se firmó al contrato de área protegida se hizó una  reunión de apertura con Emercare Ips Sas. 3) Se hizó seguimiento al COPASST, CCL, COE y Brigada; 4) al igual que a los reportes de enfermedad, accidentes, reparaciones locativas, emergencias, y simulacros. 5) Se actualizó el PIGRYRECD; 6) Se adelantó el proceso de examenes de ingreso y ARL; 7) y se contestó gestión documental. 8) Es importante precisar que las actividades presenciales se postergan  hasta tanto se supere la emergencia sanitaria pues requiere de las personas para su ejecución.</t>
  </si>
  <si>
    <t>Al igual que en los meses anteriores no es fácil validar la información reportada en el avance cualitativo frente al medio de verificación.
Revisar sugerencia al indicador 337 frente a la Emergencia Sanitaria.
Las mismas observaciones realizadas en enero y febrero. En el MV no se distingué la diferencia entre las columnas P, AD y AE. Ajustó avance cuantitativo.</t>
  </si>
  <si>
    <t>Durante el mes de abril: 1) Se realizó el reporte de ausentismo y accidentes laborales en el aplicativo del SIG. 2) Se dió respuesta a los comunicados de 3 servidores respecto a su cambio de domicilio por motivos de la emergencia sanitaria por  la necesidad de cuidar a padres mayores de 60 con comorbilidades asociadas. 3) Área Protegida: mediante la estrategia de telemedicina se brindó atención a una servidora que reporta afectación de su salud. 4) Se realizó seguimiento ejecución de recursos destinados al SGSST del Contrato de Compensar y contrato de área protegida. 5) Se realizó seguimiento ejecución de horas de plan de trabajo del convenio de reinversión con la ARL Positiva. 6) Plan de comunicaciones: Se adelantó las estrategias de "lunes de 5 minutos para hablar de salud" y "Jueves de pausas activas, saludables y efectivas" 7) Se adelantó sesión de Copasst el 22 de abril. 8) Se adelantó la ejecución de exámenes de ingreso en las sedes de Compensar.</t>
  </si>
  <si>
    <t>Atiende recomendaciones a avances cualitativos. Se describen de manera clara las acciones realizadas dentro de este plan. En el medio de verificación se pueden validar fácilmente las acciones descritas en avance cualitativo y cuantitativo con aplicación de la fórmula. Igual que para el indicador 337, se reitera sugerencia de revisión de metas y/o reprogramación mensual de metas.</t>
  </si>
  <si>
    <t>Durante el mes de mayo: 1) Se realizó el reporte de ausentismo correspondiente para la vigencia mensual. 2) En gestión documental se dió trámite a 3 solicitudes de revisión con la ARL. 3) Se dió continuidad al servicio de área protegida mediante la metodología de telemedicina para apoyar a los colaboradores durante su trabajo en casa. 4) Se asistió a reunión de seguimiento contrato de Compensar y con la ARL, reunión de implementación del módulo SGSST en el SIG y reunión de definición elementos de bioseguridad. 5) En comunicaciones se publicó la estrategia de “lunes de 5 minutos” para hablar de salud, y “jueves de pausas activas”, saludables y efectivas. 6) Se adelantó sesión ordinaria de COPASST. 7) Se realizaron los exámenes periódicos de los conductores del MEN. 7) Se identificó en la aplicación de la encuesta de riesgo psicosocial los casos blandos, y se atendió a los grupos focales mediante formación compensar por medio del programa de competencias del MEN.</t>
  </si>
  <si>
    <t>Atendió las recomendaciones a avances cualitativos. Describe de manera clara y precisa las acciones realizadas en temas de comunicaciones, seguimiento contractual y demás acciones adelantadas de este plan en el marco de la actual coyuntura de trabajo en casa. En el medio de verificación se puede validar el avance cuantitativo con aplicación de la fórmula.
Se cumplió con el hito (piezas comunicativas) programado para este mes.
Como se viene sugiriendo en los informes PAI y como ya se revisó en mesa técnica entre la dependencia y la OAPF, se espera la solicitud de ajuste de meta 2020 y/o reprogramación mensual de metas.</t>
  </si>
  <si>
    <t>1) Se realizó el reporte de ausentismo encontrando que se cumple con la meta propuesta. 2) Gestión documental: Se dió trámite a los reportes de las dependencias. 3) Se dió continuidad al servicio de área protegida mediante la metodología de telemedicina para apoyar a los colaboradores durante su trabajo en casa. 4) Comité Ambiental: Se participó en la auditoría integrada. 5) Seguimiento contratos: Se realizó reunión de seguimiento de Compensar, Arl y reunión del módulo SGSST en el SIG. 6) Se publicó estrategia de lunes de 5 minutos para hablar de salud. 7) Se ejecutó la estrategia jueves de pausas activas. 8) Copasst: Se adelantó reunión. 9) Se adelantó examen médico de 2 grupos de retiro. 9) Grupos focales: Se inició la intervención con las 69 personas de casos blancos. 10) Brigada: Se desarrolló capacitación virtual en primeros auxilios ante casos Covid-19. 11) Enfermedad Laboral: Se realizó seguimiento a casos de 2 funcionarios. 12) Inspecciones: Se adelantó adecuaciones de las instalaciones del MEN para el retorno gradual.</t>
  </si>
  <si>
    <t>Se solicitó y aprobó ajuste de meta 2020 y reprogramación metas de junio a diciembre. 
Atendió las recomendaciones a avances cualitativos. Describe de manera clara y precisa las acciones realizadas en temas de comunicaciones, seguimiento contractual y demás acciones adelantadas de este plan en el marco de la actual coyuntura de trabajo en casa. En el medio de verificación se puede validar el avance cuantitativo con aplicación de la fórmula.
Se cumplió con el hito (piezas comunicativas) programado para este mes.</t>
  </si>
  <si>
    <t xml:space="preserve">Durante el mes de julio se realizaron las siguientes actividades:                                                                                _x000D_
1. Emercare atiende 3 casos de colaboradores con dolores musculoesqueléticos y 2 con síntomas respiratorios. 2. Se realizó el reporte de los indicadores en el  SIG. 3. Se realizó las reuniones para los contratos de Compensar, ARL Positiva, y Emercare. 4. Se postergaron los examenes médicos periódicos para el mes de septiembre por motivos de la emergencia sanitaria. 5. Se realizó seguimiento al caso de un funcionario del Ministerio, en cuanto a enfermedad laboral. 6. Se realizó las pausas activas los dias 3, 10, 17, 24 y 31 de julio. 7, No se reportó accidentes de trabajo durante el mes. 8. Por medio de Compensar salud, se continuó con la atención de casos blancos (colaboradores con altos niveles de estrés). </t>
  </si>
  <si>
    <r>
      <rPr>
        <b/>
        <sz val="11"/>
        <color theme="1"/>
        <rFont val="Calibri"/>
        <family val="2"/>
        <scheme val="minor"/>
      </rPr>
      <t>10.08 OAPF</t>
    </r>
    <r>
      <rPr>
        <sz val="11"/>
        <color theme="1"/>
        <rFont val="Calibri"/>
        <family val="2"/>
        <scheme val="minor"/>
      </rPr>
      <t xml:space="preserve">
• Consistencia: avance cuantitativo consistente con el cualitativo y aplicación de fórmula.
• Completitud: avance cualitativo detalla las actividades del plan de SSST realizadas. También incluye las dificultades y acciones frente a la emergencia.
• Soportes: medio de verificación cumple, permite validar avances.
• Calidad: cumple recomendaciones a reportes cualitativos. 
</t>
    </r>
    <r>
      <rPr>
        <b/>
        <sz val="11"/>
        <color theme="1"/>
        <rFont val="Calibri"/>
        <family val="2"/>
        <scheme val="minor"/>
      </rPr>
      <t xml:space="preserve">Nota: </t>
    </r>
    <r>
      <rPr>
        <sz val="11"/>
        <color theme="1"/>
        <rFont val="Calibri"/>
        <family val="2"/>
        <scheme val="minor"/>
      </rPr>
      <t>No se cumplió con hito programado para este mes (ver hoja hitos).</t>
    </r>
  </si>
  <si>
    <t>Para el mes de agosto se realizaron las siguientes actividades: 1) Reportes del sistema: Se adelantó el debido reporte de los indicadores del SG-SST en el SIG. 2) Gestión documental: Se atendió a los requerimientos de los colaboradores respecto a la caracterización del estado de salud para el retorno o no al MEN. 3) Area protegida: Emercade atendió 5 casos de colaboradores con dolores musculoesqueléticos y 2 colaboradores con síntomas  respiratorios 4) Se asistió a una reunión con compensar para contratos el día 19 de agosto. 5) Se adelantó sesión ordinaria de copasst el día 26 de agosto. 6) Se adelantó exámenes médicos a 4 colaboradores (3 de ingreso y 1 de retiro). 7) Se realizó seguimiento a un caso de enfermedad laboral. 8) No se reportaron accidentes durante el mes. 9) Durante el mes de agosto los colaboradores continuaron en trabajo en casa. La semana de salud ocupacional se esta llevando a cabo.</t>
  </si>
  <si>
    <t>07.09 OAPF
• Consistencia: avance cuantitativo consistente con el cualitativo y aplicación de fórmula.
• Completitud: avance cualitativo detalla las actividades del plan de SSST realizadas.
• Soportes: medio de verificación cumple, permite validar avances.
• Calidad: cumple recomendaciones a reportes cualitativos. Se realizan ajustes de redacción.
Nota: Sigue pendiente cumplimiento hito julio.</t>
  </si>
  <si>
    <t>Para el mes de septiembre se realizaron las siguientes actividades: 1) Se adelantó el debido reporte de los indicadores del SGSST en el SIG. 2) Gestión documental: Se atendió a los requerimientos de los colaboradores respecto a la caracterización del estado de salud para el retorno o no al MEN. 3) Área protegida: Emercade atendió 5 casos de colaboradores con dolores musculoesqueléticos y 2 colaboradores con síntomas respiratorios 4) Se asistió a reuniones con compensar para contratos los días 16 y 23 de septiembre. 5) Se encuentra pendiente resolución para nuevas elecciones de Copasst. 6) Se adelantó exámenes médicos a 6 colaboradores (5 de ingreso y 1 de post incapacidad). 7) Se remitió comunicación a ARL de un caso de enfermedad laboral. 8) No se reportaron accidentes durante el mes. 9)Durante el mes de septiembre los colaboradores continuaron en trabajo en casa. 9) Las semanas de salud ocupacional se adelantaron del 1 al 18 de septiembre. Se da cumplimiento al hito de julio.</t>
  </si>
  <si>
    <r>
      <rPr>
        <b/>
        <sz val="11"/>
        <color theme="1"/>
        <rFont val="Calibri"/>
        <family val="2"/>
        <scheme val="minor"/>
      </rPr>
      <t>07.10 OAPF</t>
    </r>
    <r>
      <rPr>
        <sz val="11"/>
        <color theme="1"/>
        <rFont val="Calibri"/>
        <family val="2"/>
        <scheme val="minor"/>
      </rPr>
      <t xml:space="preserve">
• Consistencia: avance cuantitativo consistente con el cualitativo y aplicación de fórmula.
• Completitud: avance cualitativo detalla claramente las actividades del plan de SSST realizadas.
• Soportes: medio de verificación cumple, permite validar avances.
• Calidad: cumple recomendaciones a reportes cualitativos. Se realizan ajustes de redacción.
</t>
    </r>
    <r>
      <rPr>
        <b/>
        <sz val="11"/>
        <color theme="1"/>
        <rFont val="Calibri"/>
        <family val="2"/>
        <scheme val="minor"/>
      </rPr>
      <t xml:space="preserve">Nota: </t>
    </r>
    <r>
      <rPr>
        <sz val="11"/>
        <color theme="1"/>
        <rFont val="Calibri"/>
        <family val="2"/>
        <scheme val="minor"/>
      </rPr>
      <t>Cumplió hito de julio (ver hoja hitos) y tiene hito programado para octubre.</t>
    </r>
  </si>
  <si>
    <t>Para el mes de octubre se realizaron las siguientes actividades: 1)Se adelantó el debido reporte de los indicadores del SGSST en el SIG 2)Se atendió a los requerimientos de los colaboradores respecto a la caracterización del estado de salud para el retorno o no 3)Emercare continuó remitiendo información mediante comunicación interna de viernes protegido ya que no se reciben nuevos reportes 4)Se asistió a reuniones con Compensar los días 9 y 16 de octubre 5)Se asistió a reunión de revisión informe de empalme Copasst 28 octubre 6)Se adelantó exámenes periódicos a 7 colaboradores 7)Para este mes no se tienen casos de enfermedad laboral 8)No se reportaron casos de accidentes durante el mes 9)Durante el mes de octubre los colaboradores continuaron en trabajo en casa 10)Desde el Programa de Desarrollo de Competencias se intervino los casos con Riesgo Muy Alto (Casos Blanco 65), Riesgo Alto (Grupos Focales 5) y Riesgo Medio (Intervención por Dependencias). El hito se encuentra cargado en TEAMS.</t>
  </si>
  <si>
    <t>06.11 OAPF: no reportó oportunamente.
11.11 OAPF
• Consistencia: avance cuantitativo consistente con el cualitativo y aplicación de fórmula.
• Completitud: avance cualitativo detalla claramente las actividades del plan de SGSST realizadas.
• Soportes: medio de verificación cumple, permite validar avances.
• Calidad: cumple recomendaciones a reportes cualitativos. 
Nota: cumplió hito programado para octubre (ver hoja hitos).</t>
  </si>
  <si>
    <t>Para el mes de noviembre se realizó las siguientes actividades: 1) Se realizó el debido reporte de los indicadores del SGSST en el SIG. 2. Se atendió a los requerimientos de los colaboradores respecto a la caracterización del estado de salud para el retorno o no, desde gestión documental. 3. Área Protegida: Emercare continúa remitiendo información mediante comunicación interna de viernes protegido ya que no se reciben nuevos reportes. 4. Se asistió a las reuniones con Compensar el 25 de noviembre. 5. Se asistió a reunión de revisión informe de empalme Copasst el 25 de noviembre. 6. En noviembre se adelantó exámenes de laboratorio a 27 colaboradores. 7. Para este mes no se tienen casos de enfermedad laboral. 8. No se reportaron casos de accidentes durante el mes. 9. Durante el mes de noviembre los colaboradores continuaron en trabajo en casa. 10. Intervención Psicosocial: Desde el Programa de Desarrollo de Competencias se intervienen todas las dependencias en 4 niveles.</t>
  </si>
  <si>
    <r>
      <rPr>
        <b/>
        <sz val="11"/>
        <color theme="1"/>
        <rFont val="Calibri"/>
        <family val="2"/>
        <scheme val="minor"/>
      </rPr>
      <t>07.12 OAPF</t>
    </r>
    <r>
      <rPr>
        <sz val="11"/>
        <color theme="1"/>
        <rFont val="Calibri"/>
        <family val="2"/>
        <scheme val="minor"/>
      </rPr>
      <t xml:space="preserve">
• Consistencia: avance cuantitativo consistente con el cualitativo y aplicación de fórmula.
• Completitud: avance cualitativo detalla claramente las actividades del plan de SGSST realizadas.
• Soportes: medio de verificación cumple, permite validar avances.
• Calidad: cumple recomendaciones a reportes cualitativos. 
</t>
    </r>
    <r>
      <rPr>
        <b/>
        <sz val="11"/>
        <color theme="1"/>
        <rFont val="Calibri"/>
        <family val="2"/>
        <scheme val="minor"/>
      </rPr>
      <t xml:space="preserve">Nota: ya </t>
    </r>
    <r>
      <rPr>
        <sz val="11"/>
        <color theme="1"/>
        <rFont val="Calibri"/>
        <family val="2"/>
        <scheme val="minor"/>
      </rPr>
      <t>cumplió todos los hito programados para 2020 (ver hoja hitos).</t>
    </r>
  </si>
  <si>
    <t>En el mes de diciembre: 1. se adelantó el debido reporte de los indicadores del SGSST en el SIG. 2. Se atendió los requerimientos de los colaboradores respecto a la caracterización del estado de salud para el retorno o no. 3. Emercare continuó remitiendo información mediante comunicación interna de viernes protegido ya que no se reciben nuevos reportes. 4. Se desarrollaron reuniones con Compensar y Copasst. 5. Se realizaron exámenes periódicos así:  321 de laboratorio; Examen Médico Osteomuscular: 52; Visiometría: 52 6. Durante el mes de diciembre los colaboradores continuaron en trabajo en casa y los que se encontraron en alternancia contaron con las adecuaciones de bioseguridad en las instalaciones del Ministerio. 7. Intervención Psicosocial: Desde el Programa de Desarrollo de Competencias se intervienen todas las dependencias en 4 niveles. A 6 de diciembre, desde el programa de primeros auxilios psicológicos, se cerró la atención a dos (02) casos con seis (06) horas efectivas.</t>
  </si>
  <si>
    <t xml:space="preserve">16.01.2021 OAPF
• Consistencia: durante 2020 el avance cualitativo fue consistente con el cuantitativo (aplicó fórmula). Fue un indicador afectado por la emergencia sanitaria, ajustó su meta, no obstante, avanzó un 106% de la meta 2020 ajustada (90,2). Cumplió criterio. 
• Completitud: durante 2020 los avances cualitativos incluyeron todas las acciones del plan de SGSST, las dificultades presentadas y las medidas tomadas. Cumplió criterio. 
• Soportes: durante 2020 el medio de verificación aplicó fórmula pero se sugiere revisarlo y mejorar su presentación para agilizar su validación (ver acta de formulación PAI 2021). Desde octubre cumplió todos los hitos. Cumplió criterio. 
•Calidad: durante 2020 cumplió recomendaciones a reportes cualitativos. Cumplió criterio. </t>
  </si>
  <si>
    <t>Porcentaje de avance en la ejecución del Plan de Capacitación del Ministerio</t>
  </si>
  <si>
    <t>Actividades ejecutadas del Plan de capacitación del Ministerio / Actividades programadas del Plan de capacitación del Ministerio</t>
  </si>
  <si>
    <t>Plan Operativo PIC</t>
  </si>
  <si>
    <t>En el mes de enero, se aprobó y se publicó el respectivo Plan Institucional de Capacitación para la vigencia 2020 en la página web del MEN el cual contempla todas las capacitaciones por desarrollarse en cada uno de sus componentes dirigidas a todos los servidores públicos del MEN y sus familias. Esta publicación se hizo teniendo en cuenta los parámetros de la Ley de Transparencia y Acceso a la Información.</t>
  </si>
  <si>
    <t>Si se aplica la fórmula (1 actividad ejecutada / 21 actividades programadas) el avance cuantitativo es igual a 4,8. Las mismas observaciones a los indicadores 337 y 339.
Después de realizados ajustes en medio de verificación aparece avance enero 3,8 que no coincide con avance cuantitativo. Ajustó avance cuantitativo.</t>
  </si>
  <si>
    <t>En el mes de febrero: 1) Se elaboró el insumo para contratación de la capacitación con la Universidad Nacional para presentarlo a contratación. 2) Se retrasó el cronograma de capacitaciones a costo cero con el Servicio Nacional de Aprendizaje – SENA y por lo tanto, no se cumple la meta fijada para el mes.</t>
  </si>
  <si>
    <t xml:space="preserve">El avance cuantitativo es 0 consistente con lo reportado en lo cualitativo que señala que no se alcanzó la meta. No obstante se sugiere revisar sugerencias a los medios de verificación de los indicadores 337 y 339. </t>
  </si>
  <si>
    <t>En el mes de marzo: 1) Se corrigió y perfeccionó  el insumo para contratación con la Universidad Nacional, el cual fue revisado por contratación y se sugirieron ajustes, se subió el documento al SECOP para firma por parte de la Universidad Nacional. 2) Los contratos de ILUD e ICONTEC aún se encuentran en elaboración de insumos. 3) Cabe resaltar que debido la emergencia sanitaria se tiene que definir un nuevo cronograma de actividades para el cumplimiento del plan.</t>
  </si>
  <si>
    <t>1) Durante el mes de abril, se recibió un nuevo cronograma de actividades para realizar las capacitaciones del Plan Institucional de Capacitación por parte de la Universidad Nacional de Colombia, este se encuentra en revisión para aprobación por parte del Ministerio. 2) Se coordinó las inscripciones para dos cursos con el SENA que darán apertura el siguiente mes. 3) Debido a la emergencia sanitaria, se determinó iniciar un nuevo estudio de mercado para el contrato del curso de inglés, ya que el proveedor anterior hace énfasis en la modalidad presencial. 4) Se definió que todas las actividades de cursos y capacitaciones para lo que resta del 2020, o hasta que la directriz sea distinta, serán en modalidad virtual con ocasión al trabajo en casa.</t>
  </si>
  <si>
    <t>Se sugiere reemplazar verbo "receptó" por "recibió", según Guía lenguaje claro se recomienda uso de palabras sencillas. El avance cualitativo describe de manera clara las acciones realizadas dentro del Plan de Capacitación y las medidas en el marco de la actual coyuntura. No se reportó avance cuantitativo, teniendo en cuenta las dificultades presentadas. Se sugiere revisar medio de verificación, pues ahí se incluyen otras acciones (curso Inglés y cursos Sena) que no se mencionan en el avance cualitativo. Igual que para los indicadores 337 y 339, se sugiere revisar reprogramación de metas.
La Dependencia revisó y realizó los ajustes sugeridos al avance cualitativo.</t>
  </si>
  <si>
    <t xml:space="preserve">Durante el mes de mayo: 1) Se realizó el curso con el SENA de Comunicación Asertiva junto con el de Liderazgo, en el cual hubo una participación total de 13 servidores. 2) Se revisó el insumo con contratación para el curso de inglés con el fin de ser presentado en Comité de Contratación. 3) Se realizó la inscripción de los servidores que van a realizar el curso de inglés en Convenio DAFP – SENA. Además, se realizó la prueba de clasificación de nivel de inglés para cada uno de los inscritos. </t>
  </si>
  <si>
    <t>Atendió las recomendaciones a avances cualitativos. Describe de manera clara y precisa las acciones realizadas, en la primera se reporta el curso realizado este mes y en las otras acciones se precisan acciones de gestión necesarias para avanzar en la meta. El avance cuantitativo quedó por debajo de la meta y se puede validar en lo cualitativo (un curso) y en el medio de verificación donde se aplica la fórmula.
Aún está pendiente el cumplimiento del hito de marzo.
Como se viene sugiriendo en los informes PAI y como ya se revisó en mesa técnica entre la dependencia y la OAPF, se espera la solicitud de ajuste de meta 2020 y/o reprogramación mensual de metas.</t>
  </si>
  <si>
    <t>Junio: 1) Inició el curso de política pública en educación el 08 de junio con 26 participantes. 2) Inició el curso de Educación Rural (Estrategias Pedagógicas) el 09 de junio con 12 participantes. 3) Inició el curso de Plan Estratégico de Seguridad Vial el 12 de junio con 09 participantes. 4) Se dió inicio al curso de Redacción y argumentación de textos jurídicos el 25 de junio con 24 participantes. 5) Se realizó presentación en power point de linea de tiempo del Insumo de inglés para presentarlo a la nueva Secretaria General. 6) Se impartieron instrucciones por parte de las coordinadoras del SENA - DAFP con el fin de diligenciar el formato en Google Forms para caracterización de los servidores que realizarán el curso de Inglés.</t>
  </si>
  <si>
    <t>Se solicitó y aprobó reprogramación metas de junio a diciembre. Aunque no se alacanzó la meta programada, el avance cuantitativo aplicó la fórmula. En el avance cualitativo y en medio de verificación se pueden validar las cuatro capacitaciones iniciadas en junio, adicional se incluyen dos acciones de gestión necesarias para avanzar en el indicador.</t>
  </si>
  <si>
    <t>En el mes de julio, se adelantaron las siguientes capacitaciones: 1) Curso de presupuesto y finanzas públicas con un total de 26 asistentes que inició el 23 de julio; 2)  Curso de gestión de proyectos con un total de 29 asistentes que inició el 08 de julio; 3) Curso de redacción de textos con un total de 34 asistentes que inició el 23 de julio; 4) Curso de formulación de proyectos y aprendizaje colaborativo con 12 asistentes que inició en 07 julio. Adicionalmente se realizó una reunión con personal de contratación con el fin de estudiar la posibilidad de hacer adición de un curso de inglés al contrato de la Universidad Nacional que ejecuta las capacitaciones del PIC. Con respecto al contrato de ICONTEC, se adelantó acciones para su materialización.</t>
  </si>
  <si>
    <r>
      <rPr>
        <b/>
        <sz val="11"/>
        <color theme="1"/>
        <rFont val="Calibri"/>
        <family val="2"/>
        <scheme val="minor"/>
      </rPr>
      <t>10.08 OAPF</t>
    </r>
    <r>
      <rPr>
        <sz val="11"/>
        <color theme="1"/>
        <rFont val="Calibri"/>
        <family val="2"/>
        <scheme val="minor"/>
      </rPr>
      <t xml:space="preserve">
• Consistencia: avance cuantitativo consistente con el cualitativo y aplicación de fórmula.
• Completitud: avance cualitativo detalla las actividades del PIC realizadas. 
• Soportes: medio de verificación cumple, permite validar avances.
• Calidad: cumple recomendaciones a reportes cualitativos. Se realizan ajustes menores de forma.
</t>
    </r>
    <r>
      <rPr>
        <b/>
        <sz val="11"/>
        <color theme="1"/>
        <rFont val="Calibri"/>
        <family val="2"/>
        <scheme val="minor"/>
      </rPr>
      <t xml:space="preserve">Nota: </t>
    </r>
    <r>
      <rPr>
        <sz val="11"/>
        <color theme="1"/>
        <rFont val="Calibri"/>
        <family val="2"/>
        <scheme val="minor"/>
      </rPr>
      <t>Sigue pendiente cumplimiento hito marzo.</t>
    </r>
  </si>
  <si>
    <t>Para el mes de agosto se adelantaron las siguientes actividades: 1) Se dio inicio a los cursos de construcción de Indicadores de Gestión, Contratación Pública y Excel.   2) Se concretó la contratación del curso de inglés con la adición al contrato de Capacitación con la Universidad Nacional.  3) Para este mes no se programaron capacitaciones con el SENA.   4) Se dio inicio a la etapa 3 de formación de los inscritos que no pudieron dar incio en la etapa 2 del curso de Inglés DAFP - SENA.   5) Se concretó la contratación con el ICONTEC el 13 de agosto de 2020. Las temáticas contratadas son:  Sistema de la Seguridad Vial, Formación Integral HSEQ, Seguridad en la información, Auditoría forense para entidades del sector público y Gestión del riesgo ISO 31000.2018. Para el cumplimiento del hito de marzo se encuentran cargados en la plataforma teams los contratos suscritos ICONTEC E INGLES.</t>
  </si>
  <si>
    <t>07.09 OAPF
• Consistencia: avance cuantitativo consistente con el cualitativo y aplicación de fórmula.
• Completitud: avance cualitativo detalla las actividades del PIC realizadas. 
• Soportes: medio de verificación cumple, permite validar avances.
• Calidad: cumple recomendaciones a reportes cualitativos. Se realizan ajustes menores de forma.
Nota: Se cargó entregable hito marzo, pendiente ajuste para dar cumplimiento al hito (ver hoja hitos)
08.09 STH: Realizó ajuste sugerido en nombres de los dos contratos cargados como entregables. Se cumplió hito.</t>
  </si>
  <si>
    <t xml:space="preserve">Para el mes de septiembres no se programaron capacitaciones sin embargo, se continuó con el acompañamiento en el proceso del inicio de los cursos de gestión de proyectos,  presupuesto y finanzas públicas, redacción de textos y formulación de proyectos de aprendizaje colaborativo. Por otro lado, se dio inicio al curso de inglés y se continuó con la etapa 3 de formación. </t>
  </si>
  <si>
    <r>
      <rPr>
        <b/>
        <sz val="11"/>
        <color theme="1"/>
        <rFont val="Calibri"/>
        <family val="2"/>
        <scheme val="minor"/>
      </rPr>
      <t>07.10 OAPF</t>
    </r>
    <r>
      <rPr>
        <sz val="11"/>
        <color theme="1"/>
        <rFont val="Calibri"/>
        <family val="2"/>
        <scheme val="minor"/>
      </rPr>
      <t xml:space="preserve">
• Consistencia: se sugiere revisar avances cuantitativo y cualitativo y medio de verificación.
• Completitud: avance cualitativo anota "no se programaron capacitaciones" pero se describen tres capacitaciones, tener en cuenta que el indicador mide la ejecución del PIC. 
• Soportes: medio de verificación solo incluye una capacitación y en cualitativo se tienen 3. Se sugiere revisar y ajustar.
• Calidad: cumple recomendaciones a reportes cualitativos. 
</t>
    </r>
    <r>
      <rPr>
        <b/>
        <sz val="11"/>
        <color theme="1"/>
        <rFont val="Calibri"/>
        <family val="2"/>
        <scheme val="minor"/>
      </rPr>
      <t>Nota:</t>
    </r>
    <r>
      <rPr>
        <sz val="11"/>
        <color theme="1"/>
        <rFont val="Calibri"/>
        <family val="2"/>
        <scheme val="minor"/>
      </rPr>
      <t xml:space="preserve"> tiene hito programado para octubre.
07.10 STH: Se aclaró en avance cualitativo que solo se inició un curso y con los otros se continuó con acompañamiento, de esta forma se valida consistencia, completitud y soporte.</t>
    </r>
  </si>
  <si>
    <t>Para el mes de octubre se dio inicio a los siguientes cursos: 1) Se inicia el curso de Nuevas Tecnologías de la Información, 2) Se inició la etapa 4 del curso de Bilingüismo. Los cursos que se realizaron fueron: 1) Se realizó el curso de inglés. 2) Se realizó el curso de auditores Internos en Sistemas de Gestión Integral HSEQ y el curso de Auditores en sistemas de Seguridad de la Información. Los cursos de Bilingüismo DAFP e Inglés soportan el avance cuantitativo para el mes de octubre. Por otro lado, para el mes de octubre no se programaron cursos con el SENA ni capacitaciones en Evaluación de Desempeño. El hito correspondiente al mes de octubre se encuentra cargado en la plataforma TEAMS.</t>
  </si>
  <si>
    <t>06.11 OAPF: no reportó oportunamente.
11.11 OAPF
• Consistencia: queda pendiente validar hasta ajustar avance cualitativo.
• Completitud: avance cualitativo incluye las capacitaciones que iniciaron y las se realizaron, se sugiere revisar y precisar cuáles aportan al avance cuantitativo. 
• Soportes: de acuerdo a ajuste en cualitativo, queda pendiente validar medio de verificación.
• Calidad: cumple recomendaciones a reportes cualitativos. 
Nota: cumplió hito programado para octubre (ver hoja hitos).
12.11 OAPF: la dependencia ajustó el avance cualitativo aclarando cuales cursos aportan al avance cuantitativo, se cumple criterio de completitud.</t>
  </si>
  <si>
    <t xml:space="preserve">Para el mes de noviembre se dan por terminados los cursos programados dentro del PIC de la Subdirección de Talento Humano. En este mes finalizó el curso de inglés. Para el mes de noviembre no se programaron capacitaciones con el SENA. Para el mes de noviembre ya se encuentran finalizados los cursos con ICONTEC. Para el mes de noviembre no se programaron capacitaciones, sin embargo, se realizan asesorías a quien lo solicite. Hay que tener en cuenta que dentro de la programación para el mes de noviembre se dio inicio a la etapa 5 del curso de Bilingüismo. </t>
  </si>
  <si>
    <r>
      <rPr>
        <b/>
        <sz val="11"/>
        <color theme="1"/>
        <rFont val="Calibri"/>
        <family val="2"/>
        <scheme val="minor"/>
      </rPr>
      <t>07.12 OAPF</t>
    </r>
    <r>
      <rPr>
        <sz val="11"/>
        <color theme="1"/>
        <rFont val="Calibri"/>
        <family val="2"/>
        <scheme val="minor"/>
      </rPr>
      <t xml:space="preserve">
• Consistencia: avance cuantitativo consistente con el cualitativo y aplicación de fórmula.
• Completitud: avance cualitativo incluye las capacitaciones que terminaron y las que se realizaron.
• Soportes: en medio de verificación se registran Inglés y Bilingüismo como aportes al avance cuantitativo.
• Calidad: cumple recomendaciones a reportes cualitativos. 
</t>
    </r>
    <r>
      <rPr>
        <b/>
        <sz val="11"/>
        <color theme="1"/>
        <rFont val="Calibri"/>
        <family val="2"/>
        <scheme val="minor"/>
      </rPr>
      <t>Nota:</t>
    </r>
    <r>
      <rPr>
        <sz val="11"/>
        <color theme="1"/>
        <rFont val="Calibri"/>
        <family val="2"/>
        <scheme val="minor"/>
      </rPr>
      <t xml:space="preserve"> tiene hito programado para diciembre (ver hoja hitos).</t>
    </r>
  </si>
  <si>
    <t xml:space="preserve">En el mes de diciembre, se aplicó la encuesta multipropósito a los servidores públicos con el fin de priorizar cuáles serán las necesidades de capacitación y posteriormente se trabajó en la formulación del Plan Institucional de Capacitación para la vigencia 2021 para ser publicado en el link de transparencia del MEN con corte a 31 de enero de 2021. </t>
  </si>
  <si>
    <t xml:space="preserve">16.01.2021 OAPF
• Consistencia: durante 2020 el avance cualitativo fue consistente con el cuantitativo (aplicó fórmula). Fue un indicador afectado por la emergencia sanitaria, ajustó su meta pero solo alcanzó un 84,5% de la meta ajustada. Cumplió criterio. 
• Completitud: durante 2020 los avances cualitativos incluyeron las capacitaciones y se aclaró las que se atendieron desde la virtualidad. Cumplió criterio. 
• Soportes: durante 2020 el medio de verificación (MV) aplicó fórmula pero se sugiere revisarlo y mejorar su presentación para agilizar su validación (ver acta de formulación PAI 2021). Con el hito de dic. se cumplieron todos los hitos. Cumplió criterio. 
•Calidad: durante 2020 cumplió recomendaciones a reportes cualitativos. Cumplió criterio. </t>
  </si>
  <si>
    <t>Porcentaje de avance de la actualización de información de los servidores y de la planta de personal en SIGEP ll</t>
  </si>
  <si>
    <t>Actividades ejecutadas para la actualización de información de los servidores y de la planta de personal en SIGEP ll / Actividades programadas para la actualización de información de los servidores y de la planta de personal en SIGEP ll</t>
  </si>
  <si>
    <t>Plan Operativo SIGEP ll</t>
  </si>
  <si>
    <t>En el mes de enero: 1) Se realizó el apoyo a la estructuración de dos hojas de vida para funcionarios que ingresaban nuevos a la entidad. 2) Se verificó una falencia en la vinculación de los servidores públicos del MEN en SIGEP l. 3) Cabe resaltar que la plataforma SIGEP no funcionó desde el 17 al 27 de enero del 2020.</t>
  </si>
  <si>
    <t>Se describen acciones adelantadas y dificultades. Dada su periodicidad no requiere medio de verificación para este mes.</t>
  </si>
  <si>
    <t xml:space="preserve">En el mes de febrero: 1) Se realizó el apoyo a la estructuración de dos hojas de vida para funcionarios que ingresaban nuevos a la entidad. 2) En la revisión de vinculación del MEN, se envía oficio al Departamento Administrativo de la Función Pública (DAFP) donde se solicitó borrar la vinculación con el fin de realizar el proceso sin ninguna inconsistencia para la próxima migración de información a SIGEP ll. 3) Se revisó y consolidó todo el Módulo de Organización del Ministerio de Educación Nacional cargo por cargo de acuerdo a la planta de personal vigente. 4) Se coordinó con el DAFP el borrado de la vinculación del MEN con el fin de realizar el proceso correctamente. 5) El hito "Producción SIGEP ll" no se cumple porque el DAFP se retrasa en el cronograma de producción SIGEP ll, se posterga para el mes de agosto.
</t>
  </si>
  <si>
    <t>Se realiza ajuste menor de redacción (verbo en pasado). El avance cualitativo enumera las acciones realizadas en el mes. El medio de verificación (MV) se deberá ajustar a la periodicidad del indicador. Al igual que con los otros indicadores (planes) se sugiere revisar y aplicar la fórmula, para este caso 4 actividades ejecutadas sobre 27 actividades programadas. Igualmente, revisar la estructura del MV, no es fácil validar avances cuantitativos y cualitativos.
Es un indicador de periodicidad bimestral y el MV sigue anotando "trimestre", el avance cuantitativo en MV es 10 y en formato 23,75.</t>
  </si>
  <si>
    <r>
      <t xml:space="preserve">En el mes de marzo: 1) Se verificó ocho registros de conflictos de interés y declaraciones de renta en la plataforma definida por el DAFP en cumplimiento a la Decreto 2013 de 2019. 2) Se remitió al Grupo de Certificaciones 34 hojas de vida del SIGEP con el fin de darle trámite a diferentes solicitudes de la Procuraduría General de la Nación. 3) Se realizó un total de 3 asesorías de SIGEP l a personas en proceso de selección por la Unidad Administrativa Especial PAE. 4) Se </t>
    </r>
    <r>
      <rPr>
        <sz val="11"/>
        <color rgb="FF00B050"/>
        <rFont val="Calibri"/>
        <family val="2"/>
        <scheme val="minor"/>
      </rPr>
      <t>dió</t>
    </r>
    <r>
      <rPr>
        <sz val="11"/>
        <color theme="1"/>
        <rFont val="Calibri"/>
        <family val="2"/>
        <scheme val="minor"/>
      </rPr>
      <t xml:space="preserve"> inicio a la vinculación de los servidores públicos del MEN en el SIGEP, luego de la confirmación de Función Pública al borrar la defectuosa vinculación que existía anteriormente.</t>
    </r>
  </si>
  <si>
    <t>Se realiza ajuste menor de redacción (verbo en pasado). Se describen acciones adelantadas y dificultades. Dada su periodicidad no requiere medio de verificación para este mes.</t>
  </si>
  <si>
    <t>En el mes de abril: 1) Se desarrolló el proceso de alta de persona de dos servidores de acuerdo a la demanda. 2) Se realizó la sensibilización de los servidores públicos de la actualización de la declaración de bienes y rentas en el SIGEP y lo relacionado al cumplimiento del Decreto 2013 de 2019, a través de dos estrategias de comunicación y una guía práctica. 3) Aunque no se cumplió en su totalidad, se asesoró parcialmente a la pequeña proporción de servidores públicos que ha actualizado de la declaración de bienes y rentas según las solicitudes e inquietudes recibidas. 4) El informe de actualización de declaración de bienes y rentas para el cumplimiento del hito, se adjuntará en el reporte del mes de mayo, debido al plazo que tienen los servidores al 31 del mismo mes.</t>
  </si>
  <si>
    <t>Atiende recomendaciones a avances cualitativos. Se describen las acciones realizadas durante el mes. La Dependencia informa que se entregará soporte de hito en el reporte de mayo, no obstante, se tiene inquietud frente a diferencias en la programación del cronograma del plan operativo SIGEP II y programación de hitos (ver observación en hoja hitos). Se recuerda que los hitos son puntos de referencia o eventos que apalancan el cumplimiento cuantitativo, de esta manera, si no se cumplió el hito no es posible alcanzar la meta programada, no obstante se esté aplicando la fórmula, esto también tiene relación con la inquietud de diferencias en la programación.
La Dependencia revisó y realizó los ajustes sugeridos. En el avance cuantitativo se ajustó teniendo en cuenta que no se cumplió hito, lo cual fue agregado al avance cualitativo en el numeral 4. Se sugiere tener en cuenta que los hitos marcan eventos importantes para avances del indicador y que la programación de actividades en sus planes operativos debe ser consistente con la programación de hitos.</t>
  </si>
  <si>
    <t>En el mes de mayo: 1) Se realizó la vinculación de 91 servidores dentro del aplicativo SIGEP de acuerdo con la actualización que se está adelantando. 2) Se asesoró a todos los servidores que por demanda tenían dudas con respecto al diligenciamiento de la Declaración de Bienes y Rentas en el SIGEP, así como en el cumplimiento del Decreto 2013 de 2019. Todo se desarrolló a través de correo electrónico o plataforma Teams. 3) Se publicó un recordatorio a todos los servidores públicos del MEN que aún no habían actualizado la Declaración de Bienes y Rentas, a través de una pieza comunicativa. 4) Se actualizó la “alta de persona” en el sistema de algunos funcionarios que debían ser verificados. 5) Se envió hito pendiente del mes de abril "Informe de Declaración de Bienes y Rentas.</t>
  </si>
  <si>
    <t xml:space="preserve">Atendió las recomendaciones a avances cualitativos. Describe de manera clara y precisa las acciones realizadas en torno a SIGEP, se resalta que la dependencia anota el cumplimiento del hito de abril.
Dada su periodicidad no requiere medio de verificación para este mes.
</t>
  </si>
  <si>
    <t xml:space="preserve">Junio: 1) Se desarrolló la gestió de actualización de alta de personas para 6 usuarios de SIGEP. 2) Se realizó la vinculación de 4 funcionarios de carrera administrativa en el sistema en concordancia con la actualización que se adelanta. 3) Se realizó un informe que denota los 448 servidores que adelantaron la actualización de la Declaración de Bienes y Rentas.  </t>
  </si>
  <si>
    <t>Se solicitó y aprobó ajuste de meta 2020 y reprogramación metas de junio a diciembre. Se reporta cumplimiento de la meta, pero dado que no se cumplió con el hito programado para junio, que es el punto de referencia para la meta, no se valida el avance cuantitativo. Aunque se describen acciones realizadas durante el mes, el cumplimiento del hito debería soportar el avance de este mes.
Si se aplica fórmula, en medio de verificación se tienen 2 actividades sobre 20 en total (10%). Se sugiere revisar avance cuantitativo en virtud del hito y la fórmula. Revisar cómo se reportó abril, mes en el cual se presentó situación similar. La dependencia ajustó avance cuantitativo, no obstante se recuerda que este indicador tiene pendiente dos hitos feb y junio y son los hitos y la aplicación de la fórmula los que respaldan el avance cuantitativo.</t>
  </si>
  <si>
    <t>Para el mes de julio se realizaron las siguientes actividades: 1) Se registró en el sistema los datos de 11 hojas de vida del SIGEP con el fin de darle trámite a diferentes solicitudes de los entes de control._x000D_
2) Se adelantó acompañamiento a un servidor público que se vinculó como supernumerario del MEN en el diligenciamiento de la Declaración de Bienes y Rentas y verificación de hoja de vida en el SIGEP._x000D_
3) Se realizó el reporte del Plan Anticorrupción y Atención al Ciudadano PAAC, en lo concerniente a la actualización del Módulo de Empleo de SIGEP.</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</si>
  <si>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incluye acciones de actualización en SIGEP II.
• Soportes: no requiere medio de verificación dada su periodicidad.
• Calidad: cumple recomendaciones a reportes cualitativos. Se realizan ajustes menores de forma.
</t>
    </r>
    <r>
      <rPr>
        <b/>
        <sz val="11"/>
        <color theme="1"/>
        <rFont val="Calibri"/>
        <family val="2"/>
        <scheme val="minor"/>
      </rPr>
      <t xml:space="preserve">Nota: </t>
    </r>
    <r>
      <rPr>
        <sz val="11"/>
        <color theme="1"/>
        <rFont val="Calibri"/>
        <family val="2"/>
        <scheme val="minor"/>
      </rPr>
      <t>Sigue pendiente cumplimiento de hitos de febrero y junio.</t>
    </r>
  </si>
  <si>
    <t xml:space="preserve">Para el mes de agosto: 1) Se desarrollo la gestión de la actualización de alta de personas, la cual está en proceso. 2) Se realizó la sensibilización de los servidores públicos de la actualización de la declaración de bienes y rentas en el SIGEP y lo relacionado al cumplimiento del Decreto 2013 de 2019. Para el cumplimiento de los hitos de febrero y junio dependemos de la Función Pública para dar cumplimiento ya se están adelantando acciones para la reprogramación de los mismos.  </t>
  </si>
  <si>
    <t>07.09 OAPF
• Consistencia: avance cuantitativo consistente con el cualitativo y aplica fórmula.
• Completitud: avance cualitativo incluye acciones de actualización en SIGEP II.
• Soportes: medio de verificación cumple, permite validar avances.
• Calidad: cumple recomendaciones a reportes cualitativos. Se realizan ajustes menores de forma.
Nota: Sigue pendiente cumplimiento de hitos de febrero y junio. Se exponen dificultades para cumplirlos y acciones adelantadas frente al DAFP. Se cargó entregable hito agosto, pendiente ajuste para dar cumplimiento al hito (ver hoja hitos)
08.09 STH: Realizó ajuste sugerido en nombres de los dos contratos cargados como entregables. Se cumplió hito.</t>
  </si>
  <si>
    <t xml:space="preserve">Para el mes de septiembre se desarrollaron las siguientes actividades: 1) Se desarrolló la gestión de alta de personas para el proceso de actualización que se está adelantando. 2) Se realizó la vinculación de 20 funcionarios de carrera administrativa en el sistema en concordancia con la actualización que se adelanta. 3) Se realizó la actualización de 7 servidores de la Declaración de Bienes y Rentas.  Se enviaron los datos de 13 hojas de vida del SIGEP con el fin de darle trámite a diferentes solicitudes de los entes de control.
Se adelantó acompañamiento a 3 servidores públicos que se vincularon al MEN, en el diligenciamiento de la Declaración de Bienes y Rentas, conflicto de interés y verificación de hoja de vida en el SIGEP. Para los hitos de febrero y junio se dará cumplimiento en el mes de octubre.
</t>
  </si>
  <si>
    <r>
      <rPr>
        <b/>
        <sz val="11"/>
        <color theme="1"/>
        <rFont val="Calibri"/>
        <family val="2"/>
        <scheme val="minor"/>
      </rPr>
      <t>07.10 OAPF</t>
    </r>
    <r>
      <rPr>
        <sz val="11"/>
        <color theme="1"/>
        <rFont val="Calibri"/>
        <family val="2"/>
        <scheme val="minor"/>
      </rPr>
      <t xml:space="preserve">
• Consistencia: no se reporta avance cuantitativo dada su periodicidad.
• Completitud: avance cualitativo incluye acciones en SIGEP II.
• Soportes: no requiere medio de verificación dada su periodicidad.
• Calidad: cumple recomendaciones a reportes cualitativos. Se realizan ajustes menores de forma.
</t>
    </r>
    <r>
      <rPr>
        <b/>
        <sz val="11"/>
        <color theme="1"/>
        <rFont val="Calibri"/>
        <family val="2"/>
        <scheme val="minor"/>
      </rPr>
      <t xml:space="preserve">Nota: </t>
    </r>
    <r>
      <rPr>
        <sz val="11"/>
        <color theme="1"/>
        <rFont val="Calibri"/>
        <family val="2"/>
        <scheme val="minor"/>
      </rPr>
      <t>Sigue pendiente cumplimiento de hitos de febrero y junio, la dependencia anota que se cumplirán en octubre. Tiene hito programado para octubre.</t>
    </r>
  </si>
  <si>
    <t>Para el mes de octubre se desarrollaron las siguientes actividades: 1)Se realizó la gestión de verificación en la actualización de hojas de vida de los servidores del MEN. 2)Se realizó la vinculación de 100 funcionarios de carrera administrativa en el sistema en concordancia con la actualización que se adelanta en el SIGEP. 3)Se realizó la actualización de 12 servidores de la Declaración de Bienes y Rentas en SIGEP, y conflicto de interés en cumplimiento al Decreto 2013 de 2019 en la plataforma dispuesta por el DAFP. 4)Se remitió los datos de 4 hojas de vida del SIGEP con el fin de darle trámite a diferentes solicitudes de los entes de control. 5)Se adelantó acompañamiento a 6 servidores públicos que se vinculó al MEN en el diligenciamiento de la Declaración de Bienes y Rentas, conflicto de interés y verificación de hoja de vida en el SIGEP. Para el cumplimiento de los hitos de febrero se depende del DAFP para su cumplimiento el hito de junio se cumplirá en noviembre. El hito en TEAMS.</t>
  </si>
  <si>
    <t>06.11 OAPF: no reportó oportunamente.
11.11 OAPF
• Consistencia: avance cuantitativo superó la meta, se soporta en acciones descritas y aplicación de fórmula.
• Completitud: avance cualitativo incluye acciones en SIGEP II.
• Soportes: no requiere medio de verificación dada su periodicidad.
• Calidad: cumple recomendaciones a reportes cualitativos. 
Nota: Sigue pendiente cumplimiento de hitos de febrero y junio. Cumplió hito de octubre.</t>
  </si>
  <si>
    <t xml:space="preserve">Para el mes de noviembre se desarrollaron las siguientes actividades: 1) Se realizó la vinculación de funcionarios en el sistema en concordancia con la actualización que se adelanta en el SIGEP. 2) Se verificó el cumplimiento de 448 servidores actualizaron de la Declaración de Bienes y Rentas en SIGEP, con respecto al registro de Conflicto de Interés en cumplimiento al Decreto 2013 de 2019 en la plataforma dispuesta por el DAFP, lo han realizado 361 servidores. 4)Se remitió los datos de 12 hojas de vida del SIGEP con el fin de darle trámite a diferentes solicitudes de los entes de control. 5)Se adelantó acompañamiento a 2 servidores públicos que se vincularon al MEN en el diligenciamiento de la Declaración de Bienes y Rentas, conflicto de interés y verificación de hoja de vida en el SIGEP. Para el cumplimiento de los hitos de febrero se depende del DAFP para su cumplimiento el hito de junio se encuentra en etapa final, en cuanto se tenga se hará el cargue en la plataforma TEAMS. </t>
  </si>
  <si>
    <r>
      <rPr>
        <b/>
        <sz val="11"/>
        <color theme="1"/>
        <rFont val="Calibri"/>
        <family val="2"/>
        <scheme val="minor"/>
      </rPr>
      <t>07.12 OAPF</t>
    </r>
    <r>
      <rPr>
        <sz val="11"/>
        <color theme="1"/>
        <rFont val="Calibri"/>
        <family val="2"/>
        <scheme val="minor"/>
      </rPr>
      <t xml:space="preserve">
• Consistencia: se sugiere revisar avance cuantitativo.
• Completitud: avance cualitativo incluye acciones en SIGEP II.
• Soportes: no se cargó medio de verificación. Dependiendo del ajuste en avance cuantitativo se deberá cargar o no soporte.
• Calidad: cumple recomendaciones a reportes cualitativos. Se realizó ajuste menor de forma.
</t>
    </r>
    <r>
      <rPr>
        <b/>
        <sz val="11"/>
        <color theme="1"/>
        <rFont val="Calibri"/>
        <family val="2"/>
        <scheme val="minor"/>
      </rPr>
      <t>Nota: s</t>
    </r>
    <r>
      <rPr>
        <sz val="11"/>
        <color theme="1"/>
        <rFont val="Calibri"/>
        <family val="2"/>
        <scheme val="minor"/>
      </rPr>
      <t xml:space="preserve">igue pendiente cumplimiento de hitos de febrero y junio y tiene hito programado para diciembre (ver hoja hitos).
</t>
    </r>
    <r>
      <rPr>
        <b/>
        <sz val="11"/>
        <color theme="1"/>
        <rFont val="Calibri"/>
        <family val="2"/>
        <scheme val="minor"/>
      </rPr>
      <t>07.12 OAPF:</t>
    </r>
    <r>
      <rPr>
        <sz val="11"/>
        <color theme="1"/>
        <rFont val="Calibri"/>
        <family val="2"/>
        <scheme val="minor"/>
      </rPr>
      <t xml:space="preserve"> la dependencia revisó y realizó ajuste en avance cuantitativo, éste se soporta en las 2 actividades incluidas en cualitativo y en medio de verificación, así se da cumplimiento a la consistencia y soporte.</t>
    </r>
  </si>
  <si>
    <t>En el mes de diciembre se realizó la actualización la actualización de alta de personas y vinculación con base en el ingreso del mes de diciembre en la planta de personal. Así mismo, se realizó la desvinculación de dos funcionarios: uno de libre nombramiento y remoción y otro en condición de provisionalidad, los dos retiros por renuncia. Por último, se verificó la vinculación de las personas en situación de discapacidad con el MEN.</t>
  </si>
  <si>
    <t xml:space="preserve">16.01.2021 OAPF
• Consistencia: durante 2020 el avance cualitativo fue consistente con el cuantitativo (aplicó fórmula). Alcanzó el 95% de la meta 2020. Cumplió criterio. 
• Completitud: durante 2020 los avances cualitativos incluyeron los avances en SIGEP así como las dificultades para el cumplimiento de los hitos. Cumplió criterio. 
• Soportes: durante 2020 el medio de verificación (MV) aplicó fórmula pero se sugiere revisarlo y mejorar su presentación para agilizar su validación (ver acta de formulación PAI 2021). En dic. se cumplieron los hitos de junio y diciembre. El hito de febrero no se cumplió, alcanzando un 75% de cumplimiento de hitos (ver hoja hitos). 
•Calidad: durante 2020 cumplió recomendaciones a reportes cualitativos. Cumplió criterio. </t>
  </si>
  <si>
    <t>Porcentaje de provisión de la planta de personal del Ministerio de Educación Nacional</t>
  </si>
  <si>
    <t>(Número de empleos provistos de la planta de personal del MEN / Número total de empleos de la planta de personal)*100
Notas: 
• Planta de personal incluye Carrera Administrativa y Libre Nombramiento y Remoción
•El indicador no será acumulable</t>
  </si>
  <si>
    <t>Plan Operativo Ingreso y retiro</t>
  </si>
  <si>
    <t>En el mes de enero: 1) Teniendo en cuenta la Ley de Transparencia, en la página web del MEN se aprobaron y publicaron los respectivos planes anuales de vacantes a corte del 31 enero de 2020. 2) Con respecto a la planta provista, el porcentaje fue de 88,60% teniendo en cuenta que se reflejan 64 vacantes, luego que se gestionaran en 8 ingresos (2 de Libre Nombramiento y Remoción y 6 de Carrera Administrativa) y 1 retiro en el mismo mes.</t>
  </si>
  <si>
    <t>Se describen acciones adelantadas necesarias para alcanzar la meta. No se requieren subcarpetas de los medios de verificación (MV) e hitos por meses. Aunque el MV se denominó "Plan Operativo Ingreso y retiro", este deberá soportar la fórmula y no las actividades. En el MV cargado no se puede validar el avance cuantitativo de 88,6 que debería salir de la aplicación de la fórmula. Se sugiere ajustar MV de manera que, se pueda validar el avance cuantitativo.
La Dependencia ajustó MV y ahora se puede validar aplicación de la fórmula y avance cuantitativo en el MV.</t>
  </si>
  <si>
    <t>En el mes de febrero: 1) Con respecto a la planta provista, el porcentaje fue de 88,06% teniendo en cuenta que se generaron 67 vacantes. El porcentaje de cumplimiento respecto al mes de enero disminuyo en un 0.54%, a pesar de haber gestionado 6 ingresos (2 de LNR y 4 de CA), hubo 3 retiros por causal de renuncia (2 de LNR y 1 CA). Cabe resaltar que el proceso de encargos se encontró suspendido porque los servidores públicos están siendo calificados y evaluados en el período anual ordinario de evaluación del desempeño.</t>
  </si>
  <si>
    <t>Las mismas observaciones realizadas en la validación del mes de enero. 
La Dependencia ajustó MV y ahora se puede validar aplicación de la fórmula y avance cuantitativo en el MV.</t>
  </si>
  <si>
    <t xml:space="preserve">En el mes de marzo: 1) Con respecto a la planta provista, el porcentaje de cumplimiento fue de 87,90% teniendo en cuenta que se pasó de 67 a 68 vacantes con respecto al mes anterior a pesar de haber gestionado 3 ingresos de Carrera Administrativa, hubo 2 retiros por causal de renuncias. Por un lado, se espera retomar el proceso de encargos para los servidores públicos y coadyuvar en la provisión de vacantes._x000D_
</t>
  </si>
  <si>
    <t>Las mismas observaciones realizadas en la validación de los meses de enero y febrero. 
La Dependencia ajustó MV y ahora se puede validar aplicación de la fórmula y avance cuantitativo en el MV.</t>
  </si>
  <si>
    <t>1) Durante el mes de abril el porcentaje de planta provista fue de 87,34%, que con respecto al mes de marzo disminuyó en un 0.54%. Se debe tener en cuenta que se pasó de 68 vacantes a 71, representadas en 3 renuncias (2 de Libre Nombramiento y Remoción y 1 una de  Carrera Administrativa). 2) Cabe resaltar que el proceso de encargos se fortaleció en su capacidad de recurso humano dentro de la Subdirección, dado al ingreso de un nuevo colaborador de apoyo. 3) Hito de modificación estrategia de retiro en proceso.</t>
  </si>
  <si>
    <t>Atiende recomendaciones a avances cualitativos. Se describen las acciones de manera clara y precisa y se compara frente a mes anterior. En el medio de verificación se puede validar avance cuantitativo. Queda pendiente entrega de hito programado para este mes.</t>
  </si>
  <si>
    <t>Durante el mes de mayo: 1) El porcentaje de planta provista para el mes de mayo fue de 87,52%, que con respecto al mes de abril aumentó en un 0.18%, teniendo en cuenta que se pasó de 71 vacantes a 70, dado que se gestionó el ingreso de un servidor público de libre nombramiento y remoción. 2) El hito de modificación de estrategia de retiro se entregará en el reporte del mes de julio.</t>
  </si>
  <si>
    <t>Atendió las recomendaciones a avances cualitativos. El avance cuantitativo estuvo 3 puntos porcentuales por debajo de la meta esperada, el dato se puede validar en avance cualitativo y en medio de verificación, donde se aplica la fórmula. Se resalta que la dependencia anota que el hito de abril será entregado en julio.</t>
  </si>
  <si>
    <t>El porcentaje de planta provista para el mes de junio fue de 87,52%, que con respecto al mes de mayo no tuvo variaciones porcentuales, es decir, se mantuvo el mismo número de vacantes y empleos provistos porque no se gestionó el ingreso de ningún servidor de carrera administrativa, provisional o libre nombramiento y remoción.</t>
  </si>
  <si>
    <t>Corresponde a un indicador de mantenimiento, no acumula con periodos anteriores. El avance cualitativo atendió recomendaciones y es claro. 
No se cargó medio de verificación para validar los avances cuantitativo y cualitativo. La dependencia cargó medio de verificación en el cual se pudo validar el avance cuantitativo.</t>
  </si>
  <si>
    <t>El porcentaje de planta provista para el mes de julio fue de 87,52%, sobre el total de la planta. Con respecto al mes de junio se mantuvo el mismo porcentaje de planta provista, dado que se presentaron 2 ingresos en empleos de Libre Nombramiento  y Remoción y 2 renuncias de empleos de carrera administrativa.</t>
  </si>
  <si>
    <r>
      <rPr>
        <b/>
        <sz val="11"/>
        <color theme="1"/>
        <rFont val="Calibri"/>
        <family val="2"/>
        <scheme val="minor"/>
      </rPr>
      <t>10.08 OAPF</t>
    </r>
    <r>
      <rPr>
        <sz val="11"/>
        <color theme="1"/>
        <rFont val="Calibri"/>
        <family val="2"/>
        <scheme val="minor"/>
      </rPr>
      <t xml:space="preserve">
• Consistencia: avance cuantitativo consistente con el cualitativo y aplicación de fórmula.
• Completitud: avance cualitativo detalla el resultado y lo compara con el mes anterior. 
• Soportes: medio de verificación cumple, permite validar avances.
• Calidad: cumple recomendaciones a reportes cualitativos. 
</t>
    </r>
    <r>
      <rPr>
        <b/>
        <sz val="11"/>
        <color theme="1"/>
        <rFont val="Calibri"/>
        <family val="2"/>
        <scheme val="minor"/>
      </rPr>
      <t xml:space="preserve">Nota: </t>
    </r>
    <r>
      <rPr>
        <sz val="11"/>
        <color theme="1"/>
        <rFont val="Calibri"/>
        <family val="2"/>
        <scheme val="minor"/>
      </rPr>
      <t>Sigue pendiente cumplimiento hito abril.</t>
    </r>
  </si>
  <si>
    <t>El porcentaje de la planta provista para el mes de agosto fue de 87.17%, sobre el total de la planta. Con respecto al mes de junio disminuyó en 0,35% teniendo en cuenta que se pasó de 70 vacantes a 72. Lo anterior dado que se presentaron 3 renuncias en empleos de carrera administrativa y 1 ingreso en un empleo de carrera administrativa. Ya se hizo el cargue para el cumplimiento del hito de abril: Formato entrevista de retiro.</t>
  </si>
  <si>
    <t>07.09 OAPF
• Consistencia: avance cuantitativo consistente con el cualitativo y aplicación de fórmula.
• Completitud: avance cualitativo detalla el resultado y lo compara con junio.
• Soportes: medio de verificación cumple, permite validar avances.
• Calidad: cumple recomendaciones a reportes cualitativos. Se realizaron ajustes menores a la redacción.
Nota: Se da cumplimiento hito abril (ver hoja hitos)</t>
  </si>
  <si>
    <t>El porcentaje de la planta provista para el mes de septiembre fue de 86.10%, sobre el total de la planta. Con respecto al mes de agosto disminuyó en 1.07%, lo anterior teniendo en cuenta la existencia de 78 vacantes respecto a 72 del mes anterior, toda vez que se presentaron 2 vacancias temporales por nombramiento en periodo de prueba en otra entidad, 1 cargo en comisión de LNR, en empleos de carrera administrativa, 4 renuncias, 3 encargos en la planta temporal y 4 ingresos.</t>
  </si>
  <si>
    <r>
      <rPr>
        <b/>
        <sz val="11"/>
        <color theme="1"/>
        <rFont val="Calibri"/>
        <family val="2"/>
        <scheme val="minor"/>
      </rPr>
      <t>07.10 OAPF</t>
    </r>
    <r>
      <rPr>
        <sz val="11"/>
        <color theme="1"/>
        <rFont val="Calibri"/>
        <family val="2"/>
        <scheme val="minor"/>
      </rPr>
      <t xml:space="preserve">
• Consistencia: avance cuantitativo consistente con el cualitativo y aplicación de fórmula, sufrió disminución frente al periodo anterior.
• Completitud: avance cualitativo detalla el resultado y lo compara con mes anterior.
• Soportes: medio de verificación cumple, permite validar avances.
• Calidad: cumple recomendaciones a reportes cualitativos. 
</t>
    </r>
    <r>
      <rPr>
        <b/>
        <sz val="11"/>
        <color theme="1"/>
        <rFont val="Calibri"/>
        <family val="2"/>
        <scheme val="minor"/>
      </rPr>
      <t xml:space="preserve">Nota: </t>
    </r>
    <r>
      <rPr>
        <sz val="11"/>
        <color theme="1"/>
        <rFont val="Calibri"/>
        <family val="2"/>
        <scheme val="minor"/>
      </rPr>
      <t>tiene hito programado para octubre.</t>
    </r>
  </si>
  <si>
    <t>El porcentaje de la planta provista para el mes de octubre fue de 86.81%, sobre el total de la planta. Con respecto al mes de septiembre aumentó en 0.71%, lo anterior teniendo en cuenta la existencia de 74 vacantes respecto a 78 del mes anterior, toda vez que se presentaron 1 vacante temporal, así mismo se procedió con el ingreso a 6 servidores así:  2 en periodo de prueba, 1 en provisionalidad y 3 ordinarios. El hito correspondiente al mes de octubre se encuentra cargado en la plataforma TEAMS.</t>
  </si>
  <si>
    <t xml:space="preserve">06.11 OAPF: no reportó oportunamente.
11.11 OAPF
• Consistencia: avance cuantitativo consistente con el cualitativo y aplicación de fórmula.
• Completitud: avance cualitativo detalla el resultado y lo compara con mes anterior.
• Soportes: medio de verificación cumple, permite validar avances.
• Calidad: cumple recomendaciones a reportes cualitativos. 
Nota: cumplió hito programado para octubre (ver hoja hitos).
</t>
  </si>
  <si>
    <t>El porcentaje de la planta provista para el mes de noviembre fue de 86.63%, sobre el total de la planta. Con respecto al mes de octubre disminuyó en 0.14%, lo anterior teniendo en cuenta la existencia de 75 vacantes respecto a 74 del mes anterior, toda vez que se presentó 1 ingreso, y 2 vacancias temporales.</t>
  </si>
  <si>
    <r>
      <rPr>
        <b/>
        <sz val="11"/>
        <color theme="1"/>
        <rFont val="Calibri"/>
        <family val="2"/>
        <scheme val="minor"/>
      </rPr>
      <t>07.12 OAPF</t>
    </r>
    <r>
      <rPr>
        <sz val="11"/>
        <color theme="1"/>
        <rFont val="Calibri"/>
        <family val="2"/>
        <scheme val="minor"/>
      </rPr>
      <t xml:space="preserve">
• Consistencia: avance cuantitativo consistente con el cualitativo y aplicación de fórmula.
• Completitud: avance cualitativo detalla el resultado y lo compara con mes anterior.
• Soportes: medio de verificación cumple, permite validar avances.
• Calidad: cumple recomendaciones a reportes cualitativos. 
</t>
    </r>
    <r>
      <rPr>
        <b/>
        <sz val="11"/>
        <color theme="1"/>
        <rFont val="Calibri"/>
        <family val="2"/>
        <scheme val="minor"/>
      </rPr>
      <t>Nota:</t>
    </r>
    <r>
      <rPr>
        <sz val="11"/>
        <color theme="1"/>
        <rFont val="Calibri"/>
        <family val="2"/>
        <scheme val="minor"/>
      </rPr>
      <t xml:space="preserve"> tiene hito programado para diciembre (ver hoja hitos).
</t>
    </r>
  </si>
  <si>
    <t>El porcentaje de planta provista para el mes de diciembre fue de 86,45%, sobre el total de la planta de personal. Con respecto al mes de noviembre disminuyó 0,18% debido a que se presentaron dos (2) renuncias de servidores públicos de libre nombramiento y remoción y provisionalidad respectivamente; y; se presentó un (1) ingreso en condición de provisionalidad.</t>
  </si>
  <si>
    <t xml:space="preserve">16.01.2021 OAPF
• Consistencia: durante 2020 el avance cualitativo fue consistente con el cuantitativo. Este indicador de mantenimiento,  aplicó mensualmente la fórmula. Todos los meses el avance estuvo por debajo de la meta 2020. Cumplió criterio. 
• Completitud: durante 2020 los avances cualitativos detallaron los ingresos y retiros en la planta. Cumplió criterio. 
• Soportes: durante 2020 el medio de verificación (MV) aplicó fórmula pero se sugiere revisarlo y mejorar su presentación para agilizar su validación (ver acta de formulación PAI 2021). Con el hito de dic. se cumplieron todos los hitos. Cumplió criterio. 
•Calidad: durante 2020 cumplió recomendaciones a reportes cualitativos. Cumplió criterio. </t>
  </si>
  <si>
    <t>Unidad de Atención al Ciudadano</t>
  </si>
  <si>
    <t>6.1.4. Atención al Ciudadano</t>
  </si>
  <si>
    <t>026</t>
  </si>
  <si>
    <t>Porcentaje de avance en la implementación de un nuevo Canal de Servicio</t>
  </si>
  <si>
    <t>Número de actividades ejecutadas / Número de actividades planeadas para la implementación del nuevo Canal de Servicio</t>
  </si>
  <si>
    <t>Informe de avance</t>
  </si>
  <si>
    <t xml:space="preserve">Durante el mes de enero se realizó el analisis  de los canales que aportan valor para los ciudadanos y aumentan la satisfacción de los ciudadanos  frente a los trámites y servicios ofrecidos por el Ministerio. Definiendo que para la vigencia 2020 se implementará la asignación de citas para los trámites y servicios de los ciudadanos de la UAC. </t>
  </si>
  <si>
    <t>No se programó meta para este mes. El avance cualitativo resume las acciones y decisiones que fueron tomadas en enero; no obstante, se sugiere revisar las recomendaciones para avances cualitativos compartidas por la OAPF (verbos en pasado, redacción,…). Para la decisión tomada si se sugiere verbo en futuro "se desarrollará". La Dependencia realizó los ajustes sugeridos en la redacción.</t>
  </si>
  <si>
    <t xml:space="preserve">Durante el mes de febrero se realizó la reunión programada por la UAC y  la Oficina de Tecnología invitando a la Subdirecciòn de Talento Humano y la Subdirección de Gestión Administrativa para revisar la herramienta control de ingreso para el Ministerio de Educación Nacional el cual incluirá un módulo para la implementación de un nuevo canal de atención el cual consiste en la asignación de turnos para los trámites y servicios de la UAC con el objetivo que los ciudadanos puedaa programar su cita antes de acercase al punto de atenciòn del Ministerio de Educaciòn Nacional, lo cual le permite optimizaciòn en el tiempo de los trámites para los ciuadanos.
</t>
  </si>
  <si>
    <t>No se programó meta para este mes. El avance cualitativo resume las acciones de febrero; no obstante, se sugiere ajustar redacción, revisar quién realizó la reunión, revisar si la UAC la realizó, organizó o solo participó, como aparece no es claro cual fue el rol de la UAC; en medio de verificación se indica que se cita y también se incluye a la Oficina de Tecnología. Igual a lo observado en enero, se sugiere revisar recomendaciones avances cualitativos. La Dependencia realizó los ajustes sugeridos a la redacción, no obstante se sugiere revisar en formato word el texto a ingresar, así se podrán ajustar previamente los errores en digitación que no son fáciles de validar en formato excel.</t>
  </si>
  <si>
    <t xml:space="preserve">Durante el primer el primer trimestre de 2020 la Unidad de Atención al Ciudadano realizó la definición del nuevo canal que se implementará desde la Unidad de Atención al Ciudadano el cual consiste  en la asignación de citas virtuales para los ciudadanos . Durante los meses de enero  y febrero se dio cumplimento con las acciones planteadas para el logro del hito planteado sin embargo  la reunión que se tenia programada para el lunes 16 de marzo con el proveedor que desarrollará este nuevo canal tuvo que ser cancelada debido a la emergencia sanitaria del COVID19 _x000D_
Acciones definidas para el trimestre_x000D_
1. Definición del nuevo canal  Enero_x000D_
2. Reunión de requerimientos con la oficina de tecnología, ya que se desarrolla en conjunto con esta oficina Febrero_x000D_
3. Para el mes de marzo se tenía programada la reunión con el proveedor que desarrollara esta herramienta pero tuvo que ser cancelada por la emergencia sanitaria._x000D_
</t>
  </si>
  <si>
    <t>El avance cualitativo cita el objetivo del indicador pero no las acciones desarrolladas durante el trimestre que soporten el avance cuantitativo que programaron y están reportando como alcanzadas. El medio de verificación hace referencia a una reunión programada con proveedor, pero no es claro si se realizó o no; si la dependencia no alcanzó lo programado para el 1° trimestre deberá ajustar el avance cuantitativo con el porcentaje de actividades ejecutadas sobre las planeadas (ver fórmula). Se recuerda que el medio de verificación debe contener los soportes de las acciones descritas en los avances cualitativos y soportar el avance cuantitativo. 
La Dependencia realizó ajustes al avance cualitativo donde resume las tres acciones planeadas para el primer trimestre y reconoce que la tercera actividad, reunión con proveedor no se realizó  en virtud a la actual Emergencia Sanitaria.  Se reporta avance cuantitativo soportado en la fórmula de actividades ejecutadas sobre actividades programadas para el trimestre. Se sugiere a la Dependencia que para el próximo reporte el medio de verificación incluya todas las actividades programadas para la vigencia y resalta las que efectivamente se realizaron, de manera que, sea fácil validar la fórmula al reportar avance cuantitativo. Queda pendiente entrega del hito que se había programado para marzo, se deberá informar la nueva fecha programada de entrega. Si este indicador se seguirá afectando por la Emergencia nacional, se deberá enviar solicitud de ajuste a metas debidamente ajustada.</t>
  </si>
  <si>
    <t>Durante el mes de abril se realizaron las pruebas funcionales según lo establecido en el cronograma para  cada uno de los escenarios y casos de prueba,  encontrando que el link está funcionando en los roles de ciudadano y en las ventanillas  para llamar los turnos. Se remitió el informe con las pruebas realizadas  las cuales fueron exitosas en el ambiente de prueba, quedando a la espera  para poder realizar pruebas en la Unidad de Atención al Ciudadano  una vez se retorne las labores.</t>
  </si>
  <si>
    <t>Se atendieron recomendaciones para avances cualitativos. Como no se programó meta para este mes no requiere medio de verificación. El avance cualitativo resalta las acciones necesarias para avanzar en el siguiente periodo que se reporte cuantitativo. La Dependencia informa a través de correo que se cargó entregable de hito programado para marzo, se valida cumplimiento.</t>
  </si>
  <si>
    <t xml:space="preserve">Durante el mes de mayo se realizó la revisión y aprobación por parte de la jefe de la Unidad de Atencion al Ciudadano de las pruebas funcionales para cada uno de servicios que se prestan en el punto de atención presencial. Una vez se retorne labores presenciales se realizarán las pruebas en la Unidad de Atención al Ciudadano.  </t>
  </si>
  <si>
    <t>Se atendieron recomendaciones para avances cualitativos. Como no se programó meta para este mes no requiere medio de verificación. El avance cualitativo resalta acciones realizadas y anota que las pruebas se realizarán una vez se retorne a labores presenciales.</t>
  </si>
  <si>
    <t>Durante el mes de junio se realizaron las pruebas funcionales presenciales en la oficina de Atención al Ciudadano según lo establecido en el cronograma para cada uno de los escenarios y casos de prueba. Se remitió el informe con las pruebas realizadas con cada una de las novedades presentadas en el ambiente de prueba, quedando a la espera que la Oficina de Tecnología realice los ajustes requeridos.</t>
  </si>
  <si>
    <t>Al igual que lo observado inicialmente en el trimestre anterior, si no se cumplió con el hito, no se pude reportar el avance programado, pues el hito es referente de la meta programada. Tampoco se cargó medio de verificación.
Se sugiere revisar y cuantificar las acciones desarrolladas teniendo como referente el hito "Revisión  y aprobación de la herramienta tecnológica propuesta" para alcanzar el 25% programado. Posterior a esta observación, se  cargó entregable (ver hoja hitos) que junto a las acciones descritas en lo cualitativo soportan el avance del trimestre.
Dado que se cumplió en abril el hito del 1° trimestre, con corte al 2° trimestre el indicador reporta el avance que se alcanzó después de marzo soportado en el cumplimiento de los 2 hitos y alcanzando la meta esperada para el 1° semestre.</t>
  </si>
  <si>
    <t>Durante el mes de julio se realizaron cuatro pruebas funcionales según lo establecido en el cronograma de prueba,  encontrando que se deben realizar algunos  ajustes en los diferentes módulos de atención. Se remitió el informe con las pruebas realizadas a la OTSI quedando a la espera del reporte del ingeniero de tecnología con los ajustes solicitado para realizar  nuevamente pruebas funcionales.</t>
  </si>
  <si>
    <t>Durante el mes de agosto  se realizaron nuevas  pruebas funcionales virtuales  según lo establecido en el cronograma para cada uno de los escenarios y casos de prueba. Se remitió el informe, así mismo se remitió comunicación interna a la Oficina de Tecnología con el reporte de las pruebas funcionales realizadas  hasta la fecha.</t>
  </si>
  <si>
    <t>07.09 OAPF
• Consistencia: no se programó meta para este mes dada su periodicidad.
• Completitud: avance cualitativo evidencia las acciones adelantadas necesarias para el reporte del próximo avance cuantitativo.
• Soportes: no requiere medio de verificación dado que no reportó avance cuantitativo.
• Calidad: cumple recomendaciones a reportes cualitativos. Se realizó ajuste menor de forma.
Nota: Tiene hito programado para septiembre.</t>
  </si>
  <si>
    <t>Durante el mes de septiembre se realizaron nuevas  pruebas funcionales virtuales  según lo establecido en el cronograma para cada uno de los escenarios y casos de prueba. Se remitió el informe, así mismo se remitió comunicación interna a la Oficina de Tecnología con el reporte de todas las pruebas funcionales realizadas hasta la fecha.</t>
  </si>
  <si>
    <r>
      <rPr>
        <b/>
        <sz val="11"/>
        <color theme="1"/>
        <rFont val="Calibri"/>
        <family val="2"/>
        <scheme val="minor"/>
      </rPr>
      <t>06.10 OAPF</t>
    </r>
    <r>
      <rPr>
        <sz val="11"/>
        <color theme="1"/>
        <rFont val="Calibri"/>
        <family val="2"/>
        <scheme val="minor"/>
      </rPr>
      <t xml:space="preserve">
• Consistencia: avance cuantitativo consistente con el cualitativo y soportado en las acciones del trimestre.
• Completitud: avance cualitativo evidencia las acciones adelantadas a nivel de pruebas.
• Soportes: medio de verificación cumple, completo y detallado con pruebas realizadas durante 3° trimestre.
• Calidad: cumple recomendaciones a reportes cualitativos. 
</t>
    </r>
    <r>
      <rPr>
        <b/>
        <sz val="11"/>
        <color theme="1"/>
        <rFont val="Calibri"/>
        <family val="2"/>
        <scheme val="minor"/>
      </rPr>
      <t xml:space="preserve">Nota: </t>
    </r>
    <r>
      <rPr>
        <sz val="11"/>
        <color theme="1"/>
        <rFont val="Calibri"/>
        <family val="2"/>
        <scheme val="minor"/>
      </rPr>
      <t>cumplió hito programado para septiembre (ver hoja hitos).</t>
    </r>
  </si>
  <si>
    <r>
      <t xml:space="preserve">Durante el mes de octubre se realizaron nuevas pruebas funcionales virtuales según lo establecido en el cronograma para cada uno de los escenarios y casos de prueba. </t>
    </r>
    <r>
      <rPr>
        <sz val="11"/>
        <color theme="1"/>
        <rFont val="Calibri"/>
        <family val="2"/>
        <charset val="1"/>
      </rPr>
      <t>Durante el mes de noviembre se realizaran las pruebas de proyección de los turnos en los monitores de la UAC.</t>
    </r>
  </si>
  <si>
    <r>
      <rPr>
        <b/>
        <sz val="11"/>
        <color theme="1"/>
        <rFont val="Calibri"/>
        <family val="2"/>
        <scheme val="minor"/>
      </rPr>
      <t>06.11 OAPF</t>
    </r>
    <r>
      <rPr>
        <sz val="11"/>
        <color theme="1"/>
        <rFont val="Calibri"/>
        <family val="2"/>
        <scheme val="minor"/>
      </rPr>
      <t xml:space="preserve">
• Consistencia: no se programó meta para este mes dada su periodicidad.
• Completitud: avance cualitativo evidencia las acciones adelantadas y programadas para nov.
• Soportes: no requiere medio de verificación dado que no reportó avance cuantitativo.
• Calidad: cumple recomendaciones a reportes cualitativos. Se realizó ajuste menor de forma.
</t>
    </r>
    <r>
      <rPr>
        <b/>
        <sz val="11"/>
        <color theme="1"/>
        <rFont val="Calibri"/>
        <family val="2"/>
        <scheme val="minor"/>
      </rPr>
      <t>Nota: no tiene</t>
    </r>
    <r>
      <rPr>
        <sz val="11"/>
        <color theme="1"/>
        <rFont val="Calibri"/>
        <family val="2"/>
        <scheme val="minor"/>
      </rPr>
      <t xml:space="preserve"> hitos pendientes.</t>
    </r>
  </si>
  <si>
    <t>Durante el mes de noviembre  se realizaron  2 nuevas pruebas funcionales una de manera presencial y otra de manera virtual   según lo establecido en el cronograma para cada uno de los escenarios y casos de prueba. Durante el mes de diciembre quedará implementado el nuevo canal de asignación de citas de la UAC.</t>
  </si>
  <si>
    <r>
      <rPr>
        <b/>
        <sz val="11"/>
        <color theme="1"/>
        <rFont val="Calibri"/>
        <family val="2"/>
        <scheme val="minor"/>
      </rPr>
      <t>07.12 OAPF</t>
    </r>
    <r>
      <rPr>
        <sz val="11"/>
        <color theme="1"/>
        <rFont val="Calibri"/>
        <family val="2"/>
        <scheme val="minor"/>
      </rPr>
      <t xml:space="preserve">
• Consistencia: no se programó meta para este mes dada su periodicidad.
• Completitud: avance cualitativo resaltó 2 pruebas y que en diciembre quedará implementado nuevo Canal.
• Soportes: no requiere medio de verificación dado que no reportó avance cuantitativo.
• Calidad: cumple recomendaciones a reportes cualitativos. 
</t>
    </r>
    <r>
      <rPr>
        <b/>
        <sz val="11"/>
        <color theme="1"/>
        <rFont val="Calibri"/>
        <family val="2"/>
        <scheme val="minor"/>
      </rPr>
      <t>Nota: tiene</t>
    </r>
    <r>
      <rPr>
        <sz val="11"/>
        <color theme="1"/>
        <rFont val="Calibri"/>
        <family val="2"/>
        <scheme val="minor"/>
      </rPr>
      <t xml:space="preserve"> hito programado para diciembre.</t>
    </r>
  </si>
  <si>
    <t xml:space="preserve">En el mes de diciembre se realizaron 2 pruebas funcionales en el ambiente de certificación y 1 prueba en el ambiente de producción validando, aprobando el correcto funcionamiento de la aplicación.
En el mes de diciembre, sale a producción la asignación de citas virtuales como nuevo canal de Atención para los Ciudadanos del Ministerio de Educación Nacional
</t>
  </si>
  <si>
    <t xml:space="preserve">14.01.2021 OAPF
• Consistencia: durante el 2020 el avance cuantitativo fue consistente con el cualitativo. Con las acciones del último trimestre y el cumplimiento del hito alcanzó la meta 2020. Cumplió criterio. 
• Completitud: durante 2020 los avances cualitativos incluyeron las acciones para la implementación del nuevo canal, así como las dificultades. Cumplió criterio. 
• Soportes: durante 2020 el medio de verificación (MV) trimestral fue claro y fácil de validar. En el MV de dic se incluye un resumen de las pruebas funcionales. Con el hito de diciembre se cumplen todos los hitos programados. Cumplió criterio. 
•Calidad: durante 2020 cumplió recomendaciones a reportes cualitativos. Cumplió criterio. </t>
  </si>
  <si>
    <t xml:space="preserve"> Asistencia técnica</t>
  </si>
  <si>
    <t>Programa de asistencia técnica</t>
  </si>
  <si>
    <t xml:space="preserve">Porcentaje de asistencias técnicas a las Secretarias de Educacion Certificadas con aplicativo SAC en el Modelo Integrado de Planeacion y Gestión - Servicio al Ciudadano </t>
  </si>
  <si>
    <t>Número de asistencias técnicas realizadas en las Secretarías de Educación  / Total asistencias técnicas  programadas 
Nota: Se programan dos asistencias técnicas por Secretaría de Educación Certificada con el Aplicativo SAC (85 SEC)</t>
  </si>
  <si>
    <t>Informe ejecutivo de las asistencias técnicas</t>
  </si>
  <si>
    <t xml:space="preserve">Durante el mes de enero se realizó todo el proceso contractual de 3 Ordenes de Prestación de Servicios OPS para las personas encargadas de brindar soporte al proceso de asistencias técnicas, de igual forma, se realizó el estudio previo para los contratos de tiquetes. Se diseñó programa de acompañamiento y se priorizaro las secretarías por orden de solicitud de acompañamiento para iniciar en el mes de febrero </t>
  </si>
  <si>
    <t>No se programó meta para este mes. No requiere medio de verificación. El avance cualitativo resume las acciones realizadas en enero; no obstante, se sugiere revisar las recomendaciones para avances cualitativos compartidas por la OAPF (verbos en pasado, siglas, redacción,…). Se realizan ajustes menores de forma en la redacción (vervos en pasado y reemplazo "insumo" por "estudio previo"), complemnetando los que realizó el Área.</t>
  </si>
  <si>
    <t xml:space="preserve">Durante el mes de febrero se realizaron 7 asistencias técnicas para la implementación y refuerzo de la herramienta SACV2, también en todo lo relacionado con gestión documental y la implementación del modelo de MIPG en las Secretarías de Educación. Además se estructuró el estudio previo correspondiente al 4° integrante del grupo SAC. Las secretarias visitadas fueron:           
1. Piedecuesta (24,25 y 26 de febrero)
2.	Bucaramanga (24,25 y 26 de febrero)
3.	Rionegro (25 y 26 de febrero) 
4.	Córdoba (26 y 27 de febrero)
5.	Montería (26 y 27 de febrero)
6.	Girardot (26 y 27 de febrero)
7.	Soacha (26 de febrero)
</t>
  </si>
  <si>
    <t>La dependencia deberá llevar el control del avance cuantitativo en términos de la fórmula utilizada, se recuerda que la unidad de medida es porcentaje. Atiende recomendaciones a reportes cualitativos y es consistente con lo reportado en el Sistema de Seguimiento a Proyectos (SPI) en relación a la actividad del proyecto de inversión con la que se financian estas acciones. El medio de verificación cumple con las orientaciones dadas por la OAPF, es claro y valida lo descrito en el avance cualitativo, solo se sugiere para futuros reportes en el título interno del documento dejar el mismo título del medio de verificación.</t>
  </si>
  <si>
    <t xml:space="preserve">Durante el mes de marzo se realizaron 12 asistencias técnicas para la implementación y refuerzo de la herramienta SACV2, también en todo lo relacionado con gestión documental y la implementación del modelo de MIPG en las Secretarías de Educación. Además se estructuró el estudio previo correspondiente al 4 integrante del grupo SAC. Las secretarías visitadas fueron: 
1. Jamundí (10 y 11 de marzo)
2. Norte de Santander (11 y 12 de marzo)
3. Atlántico (12 y 13 de marzo) 
4. Soledad (12 y 13 de marzo)
5. Malambo (4 y 5 de marzo)
6. Barranquilla (4 y 5 de marzo)
7. Sincelejo (3 y 4 de marzo)
8. Sucre (3 y 4 de marzo)
9. Cartagena (4 y 5 de marzo)
10. Yopal (11 y 12 de marzo)
11. Casanare (11 y 12 de marzo)
12. Santa Marta (3 y 4 de marzo)
</t>
  </si>
  <si>
    <t>Faltó el reporte del avance cuantitativo. El avance cualitativo coincide con lo reportado en SPI. En el avance cualitativo se sugiere numerar Jamundí para tener 12 asistencias técnicas y agregar fechas para Barranquilla (revisar en medio de verificación aparece 26 feb). La Dependencia realizó los ajustes sugeridos en avance cuantitativo y cualitativo y en medio de verificación (apartado 6.2).</t>
  </si>
  <si>
    <t xml:space="preserve">Durante el mes de abril se realizaron 2 asistencias técnicas virtuales para la implementación y refuerzo de la herramienta SACV2, también en todo lo relacionado con gestión documental y la implementación del modelo de MIPG en las Secretarías de Educación. Además a las 85 Secretarias de Educación se realizó una capacitación virtual en donde se dieron a conocer las actualizaciones del sistema a la fecha. _x000D_
_x000D_
1.Sibate (15 de abril) _x000D_
_x000D_2. 85 secretarias de Educación (15 de abril) _x000D_
_x000D_3. Lorica (24 de abril) _x000D_
Luego de la reorganización que se debió realizar a causa de la Emergencia Sanitaria que vive el país las asistencias técnicas se realizaron de manera virtual para el mes de abril se tenía planteado realizar 15 asistencias técnicas, con la asistencia realizada el 15 de abril  a las 85 secretarias de educación de manera virtual alcanzamos el indicador ._x000D_
</t>
  </si>
  <si>
    <t>Se atendieron recomendaciones para avances cualitativos. En avance cualitativo se sugiere agregar fechas y revisar si la acción de capacitación a las 85 SEC se hizo el 14 o 15 de abril.  Se sugiere explicar cómo se cumplió la meta programada si se reorganizó el cronograma, como se anota en el medio de verificación (MV). El MV agrega soportes de realización de asistencias virtuales.
La Dependencia confirma fecha de capacitación a las 85 SEC. Se sugiere no repetir "1.Alcaldía de Sibaté (15 de abril 2020)". Aún no se evidencia cómo se obtuvo la misma meta que se tenían antes de la Emergencia. Se recuerda que para el avance cuantitativo se debe aplicar la fórmula. ¿Cuántas asistencias se tenían programadas realizar en abril antes de la Emergencia? La Dependencia ajustó avance cualitativo y confirma que con la capacitación virtual a las 85 SEC se logró atender las asistencias técnicas programadas para abril. Se sugiere que para próximos reportes, mientras dure la Emergencia, se haga la aclaración de las actividades programadas para cada mes y las efectivamente realizadas.</t>
  </si>
  <si>
    <t xml:space="preserve">Durante el mes de mayo se realizaron 15 asistencias técnicas virtuales para la implementación y refuerzo de la herramienta SACV2, también en todo lo relacionado con gestión documental y la implementación del modelo de MIPG en las Secretarías de Educación.  
1.	SE de Dosquebradas _x000D_
2.	SE de Cartagena _x000D_
3.	SE de Neiva _x000D_
4.	SE de Buga _x000D_
5.	SE de Facatativá _x000D_
6.	SE de Bello _x000D_
7.	SE de Turbo _x000D_
8.	SE de Jamundí _x000D_
9.	SE de Choco _x000D_
10.	SE de Cundinamarca _x000D_
11.	SE de Tunja _x000D_
12.	SE de Villavicencio _x000D_
13.	SE de Girardot _x000D_
14.	SE de Yopal _x000D_
15.	SE de Vichada 
Luego de la reorganización que se debió realizar a causa de la Emergencia Sanitaria que vive el país, las asistencias técnicas se realizaron de manera virtual para el mes de mayo se tenía planteado realizar 15 asistencias técnicas, con las asistencias realizadas a las 15 secretarias de educación de manera virtual alcanzamos el indicador .
</t>
  </si>
  <si>
    <t>Se atendieron recomendaciones para avances cualitativos. Coincide con lo reportado en SPI en la actividad relacionada. Como se sugirió en validaciones de los meses anteriores, la dependencia aclara en avance cualitativo que se vienen realizando las asistencias técnicas programadas desde la virtualidad, así aclaran, que se realizaron todas las programadas para mayo alcanzando la meta programada para este mes. El medio de verificación es claro, consistente en fechas e incluye evidencias de los espacios virtuales.</t>
  </si>
  <si>
    <t xml:space="preserve">Durante el mes de junio se realizaron 10 asistencias técnicas virtuales a las Secretarías de Educación en políticas de servicio al ciudadano y gestión documental , un encuentro por teams en el cual se brindó información de la actualización realizada en la plataforma SAC vs 2.0._x000D_
1.	SE de Arauca 1 de junio de 2020_x000D_
2.	SE de Vichada 3 de junio de 2020_x000D_
3.	SE de Chía 10 de junio de 2020)_x000D_
4.	SE de Nariño 16 de junio de 2020_x000D_
5.	SE de Yopal 16 de junio de 2020_x000D_
6.	SE de Cauca 17 de junio de 2020_x000D_
7.	SE de Duitama 17 de junio de 2020_x000D_
8.	SE de Soacha 18 de junio de 2020_x000D_
9.	SE de Barranquilla 24 de junio de 2020_x000D_
10.	SE de Huila 26 de junio de 2020_x000D_
Luego de la reorganización que se debió realizar a causa de la Emergencia Sanitaria que vive el país, las asistencias técnicas se realizaron de manera virtual para el mes de junio se tenía planteado realizar 10 asistencias técnicas, con las asistencias realizadas a las 10 secretarias de educación de manera virtual se cumplió con el indicador._x000D_
</t>
  </si>
  <si>
    <t>Se solicitó y aprobó ajuste a la meta 2020 y reprogramación metas julio a noviembre en virtud a la emergencia sanitaria.
Se atendieron recomendaciones para avances cualitativos. De acuerdo a lo reportado en lo cualitativo el avance cuantitativo, aplicando la fórmula sería 12% (10 sobre 85). Se sugiere revisar. Se ajustó avance cuantitativo.</t>
  </si>
  <si>
    <t xml:space="preserve">Durante el mes de julio se realizaron 8 asistencias técnicas virtuales a las Secretarías de Educación en políticas de servicio al ciudadano y gestión documental._x000D_
1. SE de Valle del Cauca (7 de julio de 2020) _x000D_
2. SE de Funza (9 de julio de 2020) _x000D_
3. SE de Caquetá (14 de julio de 2020) _x000D_
4. SE de Boyacá (14 de julio de 2020) _x000D_
5. SE de Fusagasugá (17 de julio de 2020) _x000D_
6. SE de Florencia (21 de julio de 2020) _x000D_
7. SE de Sogamoso (9 – 24 – 29 y 31 de julio de 2020) _x000D_
8. SE de San Andrés (30 de julio de 2020) _x000D_
Luego de la reorganización que se debió realizar a causa de la Emergencia Sanitaria que vive el país, las asistencias técnicas se realizaron de manera virtual para el mes de julio se tenía planteado realizar 8 asistencias técnicas, con las asistencias realizadas a las 8 secretarias de educación de manera virtual se cumplió con el indicador._x000D_
</t>
  </si>
  <si>
    <r>
      <t xml:space="preserve">10.08 OAPF
• </t>
    </r>
    <r>
      <rPr>
        <sz val="11"/>
        <rFont val="Calibri"/>
        <family val="2"/>
        <scheme val="minor"/>
      </rPr>
      <t>Consistencia: avance cuantitativo consistente con el cualitativo y responde a fórmula.
• Completitud: avance cualitativo detalla las AT por SEC y fecha. Agrega el uso de la virtualidad en respuesta a actual emergencia.
• Soportes: medio de verificación es claro, detallado y permite validar avances.
• Calidad: cumple recomendaciones a reportes cualitativos.</t>
    </r>
    <r>
      <rPr>
        <b/>
        <sz val="11"/>
        <color theme="1"/>
        <rFont val="Calibri"/>
        <family val="2"/>
        <scheme val="minor"/>
      </rPr>
      <t/>
    </r>
  </si>
  <si>
    <t xml:space="preserve">Durante el mes de agosto se realizaron 28 asistencias técnicas virtuales a las Secretarías de Educación en políticas de servicio al ciudadano y gestión documental. Un encuentro por teams en el cual se brindó información de la actualización realizada en la plataforma SAC V2.0
1.	SE de la Guajira 6 de agosto de 2020 
2.	SE de Tuluá 13 de agosto de 2020 
3.	SE de Popayán 13 de agosto de 2020 
4.	SE de Cartago 13 de agosto de 2020 
5.	SE de Pitalito 13 de agosto de 2020 
6.	SE de Ipiales 13 de agosto de 2020 
7.	SE de Tolima 13 de agosto de 2020 
8.	SE de Maicao 13 de agosto de 2020 
9.	SE de Quibdó 13 de agosto de 2020 
10.	SE de Meta 13 de agosto de 2020 
11.	SE de Sahagún 13 de agosto de 2020 
12.	SE de Guaviare 13 de agosto de 2020 
13.	SE de Cesar 13 de agosto de 2020 
14.	SE de Magdalena 13 de agosto de 2020 
15.	SE de Girón 14 de agosto de 2020 
16.	SE de Floridablanca 25 agosto de 2020 
17.	SE de Sabaneta 26 de agosto de 2020 
18.	SE de Magangué 27 de agosto de 2020 
19.	SE de Riohacha 24 de agosto de 2020 
20.	SE de Bucaramanga 20-21 de agosto de 2020 
21.	SE de Mosquera 14 de agosto de 2020 
22.	SE de Barrancabermeja 19-20 de agosto de 2020 
23.	SE de Apartado 24 de agosto de 2020 
24.	SE de Buenaventura 26 de agosto de 2020 
25.	SE de Valledupar 27 de agosto de 2020 
26.	SE de Envigado 27 de agosto de 2020 
27.	SE de Vaupés 31 de agosto de 2020 
28.	SE de Cúcuta 31 de agosto de 2020
Luego de la reorganización que se debió realizar a causa de la Emergencia Sanitaria que vive el país, las asistencias técnicas se realizaron de manera virtual para el mes de agosto, con las asistencias técnicas realizadas a las 28 secretarias de educación de manera virtual se cumplió con el indicador.
</t>
  </si>
  <si>
    <t>07.09 OAPF
• Consistencia: avance cuantitativo consistente con el cualitativo y respondió a fórmula.
• Completitud: avance cualitativo detalla las AT por SEC y fecha. Agrega un encuentro por Teams. Resalta el uso de la virtualidad en respuesta a actual emergencia.
• Soportes: medio de verificación claro, detallado y permite validar avances. Incluyó evidencias de las asistencias técnicas virtuales.
• Calidad: cumplió recomendaciones a reportes cualitativos.</t>
  </si>
  <si>
    <t>Durante el mes de septiembre se realizaron 4 asistencias técnicas virtuales a las Secretarías de Educación en políticas de servicio al ciudadano y gestión documental. 
1. SE de Tumaco 1 de septiembre de 2020 
2. SE de Cali 1,2,3,4 y 7 de septiembre de 2020 
3. SE de Ipiales 17 de septiembre de 2020 
4. SE de Zipaquirá 21 de septiembre de 2020 
Como complemento a las capacitaciones, adicionalmente se realizó refuerzo a algunas secretarias y también se asesoraron algunas Alcaldías que quieren implementar la plataforma, se realizó a las siguientes:
1. ALCALDÍA DE MOSQUERA 8,14 de septiembre de 2020
2. SE PEREIRA 8 de septiembre de 2020
3. SE GIRON (17,18 de septiembre de 2020)
4. SE CIENAGA (18 de septiembre de 2020)
5. ALCALDÍA DE TUNJA (19 de septiembre de 2020)
6. SE ENVIGADO (22,30 de septiembre de 2020)
7. SE SAN ANDRÉS (23 de septiembre de 2020)
8. SE GIRARDOT (24 de septiembre de 2020)
Luego de la reorganización que se debió realizar a causa de la Emergencia Sanitaria que vive el país, las asistencias técnicas se realizaron de manera virtual para el mes de septiembre.</t>
  </si>
  <si>
    <r>
      <t xml:space="preserve">06.10 OAPF
• </t>
    </r>
    <r>
      <rPr>
        <sz val="11"/>
        <rFont val="Calibri"/>
        <family val="2"/>
        <scheme val="minor"/>
      </rPr>
      <t>Consistencia: avance cuantitativo consistente con el cualitativo y respondió a fórmula.
• Completitud: avance cualitativo detalla las AT por SEC y fecha, agrega un encuentro por Teams y 8 acciones complementarias de refuerzo. Resalta el uso de la virtualidad en respuesta a actual emergencia.
• Soportes: medio de verificación claro, detallado y permite validar avances. Incluyó evidencias de las asistencias técnicas virtuales.
• Calidad: cumplió recomendaciones a reportes cualitativos.</t>
    </r>
  </si>
  <si>
    <t xml:space="preserve">Durante el mes de octubre se realizaron 1 asistencia técnica virtuale a las Secretaría de Educación en políticas de servicio al ciudadano y gestión documental. 
1. SE de Quindío 23 de octubre de 2020 
Como complemento a las capacitaciones, adicionalmente se realizó refuerzo a algunas secretarias y también se asesoraron algunas alcaldías que quieren implementar la plataforma, se realizó a las siguientes:
1. SE BUCARAMANGA 7 de octubre de 2020 
2. SE YOPAL 8 de octubre 2020
3. SE CHÍA 8 de septiembre de 2020
4. GOBERNACIÓN DE CÓRDOBA 13 de octubre de 2020
5. SE CUNDINAMARCA 14 de octubre de 2020
6. ALCALDÍA DE TUNJA 19 de septiembre de 2020 
7. SE FACATATIVA 19 de octubre de 2020
8. SE BARRANQUILLA 19 de octubre de 2020
9. SE MONTERIA 20 de octubre de 2020
Luego de la reorganización que se debió realizar a causa de la Emergencia Sanitaria que vive el país, las asistencias técnicas se realizaron de manera virtual para el mes de octubre.
</t>
  </si>
  <si>
    <r>
      <t xml:space="preserve">06.11 OAPF
• </t>
    </r>
    <r>
      <rPr>
        <sz val="11"/>
        <rFont val="Calibri"/>
        <family val="2"/>
        <scheme val="minor"/>
      </rPr>
      <t>Consistencia: desde sept. alcanzó la meta. Se sugiere no incluir la actualización SAC en el avance cuantitativo y trasladarlo a las acciones complementarias.
• Completitud: avance cualitativo incluye AT, una actualización SAC para todas las SE y acciones complementarias de refuerzo. Resalta el uso de la virtualidad en respuesta a actual emergencia.
• Soportes: se sugiere ajustar teniendo en cuenta observación al criterio de consistencia.
• Calidad: cumplió recomendaciones a reportes cualitativos.</t>
    </r>
    <r>
      <rPr>
        <b/>
        <sz val="11"/>
        <rFont val="Calibri"/>
        <family val="2"/>
        <scheme val="minor"/>
      </rPr>
      <t xml:space="preserve">
10.11 UAC
• Consistencia: atendió sugerencia y realizó ajuste en avances cuantitativo y cualitativo, así, queda validado reporte.</t>
    </r>
  </si>
  <si>
    <t xml:space="preserve">Durante el mes de noviembre se realizaron refuerzos a las siguientes secretarías: 
1. SE FUSAGASUGÁ (18 de nov de 2020) 
2. SE BELLO (18 de noviembre de 2020) 
3. SE ARAUCA (19 de noviembre de 2020) 
4. SE SOGAMOSO (26 de noviembre de 2020) 
5. SE GIRARDOT (26 de noviembre de 2020) 
También se realizó asesoria a las siguientes alcandías que están interesadas en implementar el SACV.2:
1. ALCALDÍA DE SIBATE (05,09,10 de noviembre de 2020)
2. ALCALDÍA DE MOSQUERA (30 de noviembre de 2020) 
3. ALCALDIA DE TUNJA (30 de noviembre de 2020) 
Luego de la reorganización que se debió realizar a causa de la Emergencia Sanitaria que vive el país, las asistencias técnicas se realizaron de manera virtual para el mes de noviembre.
</t>
  </si>
  <si>
    <r>
      <t xml:space="preserve">07.12 OAPF
• </t>
    </r>
    <r>
      <rPr>
        <sz val="11"/>
        <rFont val="Calibri"/>
        <family val="2"/>
        <scheme val="minor"/>
      </rPr>
      <t>Consistencia: desde sept. alcanzó la meta. Consistente con reporte SPI.
• Completitud: avance cualitativo incluye acciones complementarias de refuerzo y asesorías que no suman al avance cuantitativo. Resalta el uso de la virtualidad en respuesta a actual emergencia.
• Soportes: aunque no se requiere medio de verificación, la dependencia cargó informe aclarando que se reportan refuerzos y asesorías.
• Calidad: cumplió recomendaciones a reportes cualitativos.</t>
    </r>
  </si>
  <si>
    <t xml:space="preserve">Durante el mes de diciembre se realizaron 2 asistencias técnicas virtuales a las Secretarías de Educación en políticas de servicio al ciudadano y gestión documental. 
1. SE PITALITO (4 de diciembre de 2020) 
2. SE PASTO (22 de diciembre de 2020) 
Durante el mes de diciembre se realizaron refuerzos a las siguientes secretarías: 
1. SE CUNDINAMARCA (2 de diciembre de 2020) 
2. SE DE POPAYÁN (16 de diciembre de 2020) 
También se realizó asesoría a las siguientes entidades que están interesadas en implementar el SACV.2:
1. ALCALDÍA DE TUNJA (3,7, 10, 11 y 18 de diciembre de 2020) 
2. ALCALDÍA DE MOSQUERA (10,18,21,28 y 29 de diciembre de 2020) 
3. FODESEP (16 de diciembre de 2020) 
Luego de la reorganización que se debió realizar a causa de la Emergencia Sanitaria que vive el país, las asistencias técnicas se realizaron de manera virtual para el mes de diciembre.
</t>
  </si>
  <si>
    <t xml:space="preserve">13.01.2021 OAPF
• Consistencia: durante el 2020 el avance cuantitativo fue consistente con el cualitativo y con lo reportado en SPI. Desde agosto alcanzó la meta 2020 terminando en 107%. Fue un indicador afectado por la emergencia sanitaria. Cumplió criterio. 
• Completitud: durante 2020 los avances cualitativos resumieron las AT, las dificultades y las acciones de refuerzo. Cumplió criterio. 
• Soportes: durante 2020 el medio de verificación (MV) fue muy claro y fácil de validar. En el MV de dic se incluye un resumen de las AT realizadas en 2020 por mes. Cumplió criterio. 
•Calidad: durante 2020 cumplió recomendaciones a reportes cualitativos. Cumplió criterio. </t>
  </si>
  <si>
    <t>Porcentaje de avance en la organización técnica de documentos</t>
  </si>
  <si>
    <t>Número de documentos organizados / total de documentos  por  organizar</t>
  </si>
  <si>
    <t>Informe de documentos organizados</t>
  </si>
  <si>
    <t>Durante el mes de enero se realizó la solicitud de las cotizaciones a las empresas encargadas de prestar el servicio con el fin de establecer el estudio de mercado frente a las necesidades del Ministerio, y poder iniciar con el análisis para el estudio  de mercado para los procesos archivísticos de acuerdo con los lineamientos técnicos y orientaciones existentes en materia archivística y de gestión documental.</t>
  </si>
  <si>
    <t>Atiende recomendaciones para reportes cualitativos. Describe la acción realizada durante el mes necesaria para avanzar en la meta y consistente con lo reportado en SPI en las actividades realacionadas con organización y digitalización. No requiere medio de verificación para este mes.</t>
  </si>
  <si>
    <r>
      <t xml:space="preserve">Durante el mes de febrero se realizó el pre-aprobado para  el estudio previo correspondiente al contrato para organización y digitalización para la aplicación de los procesos archivísticos de acuerdo con los lineamientos técnicos y orientaciones existentes en materia archivística y de gestión documental </t>
    </r>
    <r>
      <rPr>
        <sz val="11"/>
        <color rgb="FF00B050"/>
        <rFont val="Calibri"/>
        <family val="2"/>
        <scheme val="minor"/>
      </rPr>
      <t xml:space="preserve">dados </t>
    </r>
    <r>
      <rPr>
        <sz val="11"/>
        <color theme="1"/>
        <rFont val="Calibri"/>
        <family val="2"/>
        <scheme val="minor"/>
      </rPr>
      <t xml:space="preserve">por el </t>
    </r>
    <r>
      <rPr>
        <sz val="11"/>
        <color rgb="FF00B050"/>
        <rFont val="Calibri"/>
        <family val="2"/>
        <scheme val="minor"/>
      </rPr>
      <t>A</t>
    </r>
    <r>
      <rPr>
        <sz val="11"/>
        <color theme="1"/>
        <rFont val="Calibri"/>
        <family val="2"/>
        <scheme val="minor"/>
      </rPr>
      <t xml:space="preserve">rchivo </t>
    </r>
    <r>
      <rPr>
        <sz val="11"/>
        <color rgb="FF00B050"/>
        <rFont val="Calibri"/>
        <family val="2"/>
        <scheme val="minor"/>
      </rPr>
      <t>G</t>
    </r>
    <r>
      <rPr>
        <sz val="11"/>
        <color theme="1"/>
        <rFont val="Calibri"/>
        <family val="2"/>
        <scheme val="minor"/>
      </rPr>
      <t xml:space="preserve">eneral de la </t>
    </r>
    <r>
      <rPr>
        <sz val="11"/>
        <color rgb="FF00B050"/>
        <rFont val="Calibri"/>
        <family val="2"/>
        <scheme val="minor"/>
      </rPr>
      <t>N</t>
    </r>
    <r>
      <rPr>
        <sz val="11"/>
        <color theme="1"/>
        <rFont val="Calibri"/>
        <family val="2"/>
        <scheme val="minor"/>
      </rPr>
      <t xml:space="preserve">ación. </t>
    </r>
    <r>
      <rPr>
        <sz val="11"/>
        <color rgb="FF00B050"/>
        <rFont val="Calibri"/>
        <family val="2"/>
        <scheme val="minor"/>
      </rPr>
      <t>S</t>
    </r>
    <r>
      <rPr>
        <sz val="11"/>
        <color theme="1"/>
        <rFont val="Calibri"/>
        <family val="2"/>
        <scheme val="minor"/>
      </rPr>
      <t xml:space="preserve">e realizó la programación al comité de contratación con el fin de que quede aprobado y se pueda realizar la respectiva adjudicación. </t>
    </r>
  </si>
  <si>
    <t>Se realizan ajustes menores de forma (redacción). Las acciones descritas en avance cualitativo coinciden con lo reportado en SPI. No requiere medio de verificación (MV) dado que no reportó avance cuantitativo, no obstante si la dependencia quiere agregar los documentos soporte, lo puede hacer, solo se sugiere en nombre ajustar MV por Soporte.</t>
  </si>
  <si>
    <t>Durante el mes de marzo se firmó el acta de inicio con el Archivo General de la Nación para realizar intervención de los fondos acumulados del Ministerio de Educación Nacional para la aplicación de los procesos archivísticos de acuerdo con los lineamientos técnicos y orientaciones existentes en materia archivística y de gestión documental. Por  instrucción de la Secretaria General,  se realizó la suspensión del contrato por la emergencia sanitaria actual covid 19.</t>
  </si>
  <si>
    <t>El avance cualitativo coincide con lo reportado en SPI, teniendo en cuenta la limitación de espacio de este Sistema. El avance cualitativo describe las acciones que se alcanzaron a realizar en marzo y los efectos ocasionados en virtud de la Emergencia Sanitaria. Se sugiere realizar ajustes en redacción. No requiere medio de verificación (MV) dado que no reportó avance cuantitativo, no obstante si la dependencia quiere agregar los documentos soporte, lo puede hacer, solo se sugiere en nombre ajustar MV por Soporte. La Dependencia realizó los ajustes sugeridos y adicional desde la OAPF se realizaron ajustes menores de redacción (mayúsculas). Se dejaron soportes como medios de verificación.</t>
  </si>
  <si>
    <t>Durante el mes de abril se realizaron reuniones con el AGN con el fin de establecer la fecha en la cual se iniciaría el contrato para la aplicación de los procesos archivísticos de acuerdo con los lineamientos técnicos y orientaciones existentes en materia archivística y de gestión documental. El 30 de abril ser recibió por solicitud formal por parte del Archivo General de la Nación  en la cual indican que en el mes de mayo se iniciaran las actividades contractuales.</t>
  </si>
  <si>
    <t>Se resaltan acciones necesarias para avanzar en la meta del indicador. Coincide con lo reportado en actividad del proyecto en SPI. Se espera que en el seguimiento del próximo mes se empiece a reportar avance cuantitativo como se tiene programado. No requiere medio de verificación.</t>
  </si>
  <si>
    <t xml:space="preserve">Durante el mes de mayo se legalizó el reinicio del contrato, se diseñó y presentó el Plan de Dirección y se adelantó el proceso de alistamiento de documentación del plan de universalización, para una meta total del contrato de Organización Documental de 700 metros lineales y digitalización de 3.341.462 imágenes. </t>
  </si>
  <si>
    <t>Se atendieron recomendaciones para avances cualitativos. El avance cualitativo es consistente con lo reportado en meses anteriores, sobre suspensión y reinicio.
Aunque el medio de verificación (MV) es claro y completo, para que sea consistente con lo cualitativo, se sugiere en el numeral 2 "objeto del informe", precisar que los datos anotados corresponden al total de metros lineales e imágenes a organizar y digitalizar y no a actividades ya realizadas. La dependencia realizó ajuste y en medio de verificación se precisa en su numeral 2 que los datos corresponden al objeto del contrato.
Se recomienda soportar los avances cuantitativos aplicando la fórmula sobre la "meta total" de organización de 700 metros lineales. Si en el mes de mayo no se organizaron documentos, se sugiere revisar sobre qué se soporta el avance cuantitativo.</t>
  </si>
  <si>
    <t>Durante el mes de junio de 2020 se realizó la intervención a 320 cajas x200 que equivalen a 80 metros lineales de la serie de Evaluación de programas, en la organización de la documentación del Ministerio de Educación Nacional. Para realizar Intervención de los Fondos Acumulados del Ministerio de Educación Nacional para la Aplicación de los Procesos Archivísticos de acuerdo con los Lineamientos Técnicos y Orientaciones Existentes en Materia Archivística y de Gestión Documental</t>
  </si>
  <si>
    <t>Se sugiere revisar redacción "se realizó" y número mínimo de caracteres (224).
El avance cuantitativo cumple con la aplicación de la fórmula y se puede validar en el medio de verificación (numeral 4 contenido). El avance cualitativo es consistente con lo reportado en SPI. La dependencia completó el avance cualitativo para cumplir con número mínimo de caracteres.</t>
  </si>
  <si>
    <t>Durante el mes de julio de 2020 se realizó la intervención de 520 cajas x200 que equivalen a 130 metros lineales de la serie de Evaluación de programas, para lo cual se clasifico por Universidad, facultad, programa y cronológico dentro de cada programa que se está intervenido. para la Aplicación de los Procesos Archivísticos de acuerdo con los Lineamientos Técnicos y Orientaciones Existentes en Materia Archivística y de Gestión Documental.</t>
  </si>
  <si>
    <r>
      <t xml:space="preserve">10.08 OAPF
• </t>
    </r>
    <r>
      <rPr>
        <sz val="11"/>
        <color theme="1"/>
        <rFont val="Calibri"/>
        <family val="2"/>
        <scheme val="minor"/>
      </rPr>
      <t>Consistencia: avance cuantitativo consistente con el cualitativo, con lo reportado en SPI y con la fórmula. 
• Completitud: avance cualitativo evidencia claramente los avances en la organización de documentos.
• Soportes: medio de verificación cumple, es claro y completo. Compartido con indicador 317.
•Calidad: cumple recomendaciones a reportes cualitativos.</t>
    </r>
  </si>
  <si>
    <t>Durante el mes de agosto de 2020 se realizó la intervención de 520 cajas x200 que equivalen a 130 metros lineales de la serie de Evaluación de programas, para lo cual se clasificó por universidad, facultad, programa y cronológico dentro de cada programa que se está intervenido para la aplicación de los procesos archivísticos de acuerdo con los lineamientos técnicos y orientaciones existentes en materia archivística y de gestión documental.</t>
  </si>
  <si>
    <t>10.09 OAPF
• Consistencia: avance cuantitativo consistente con el cualitativo, con lo reportado en SPI y con la fórmula. 
• Completitud: avance cualitativo evidencia claramente los avances en la organización de documentos.
• Soportes: medio de verificación cumple, es claro y completo. Compartido con indicador 317.
•Calidad: cumple recomendaciones a reportes cualitativos. Se realizaron ajustes menores de forma (mayúsculas).</t>
  </si>
  <si>
    <t>Durante el mes de septiembre de 2020 se realizó la intervención de 520 cajas x200 que equivalen a 130 metros lineales de la serie de Evaluación de programas, para lo cual se clasificó por universidad, facultad, programa y cronológico dentro de cada programa que se está intervenido para la aplicación de los procesos archivísticos de acuerdo con los lineamientos técnicos y orientaciones existentes en materia archivística y de gestión documental.</t>
  </si>
  <si>
    <r>
      <t xml:space="preserve">05.10 OAPF
• </t>
    </r>
    <r>
      <rPr>
        <sz val="11"/>
        <color theme="1"/>
        <rFont val="Calibri"/>
        <family val="2"/>
        <scheme val="minor"/>
      </rPr>
      <t xml:space="preserve">Consistencia: avance cuantitativo consistente con el cualitativo, con lo reportado en SPI y con la fórmula. 
• Completitud: avance cualitativo evidencia claramente los avances en la organización de documentos.
• Soportes: medio de verificación cumple, es claro y completo. Compartido con indicador 317.
•Calidad: cumple recomendaciones a reportes cualitativos. </t>
    </r>
  </si>
  <si>
    <t>Durante el mes de octubre de 2020 se realizó la intervención de 920 cajas x200 que equivalen a 230 metros Evaluación de programas Universitarios, crédito Bif 3010 y 3686, actas, presupuesto, auditoria de matrícula, licitaciones públicas, planes educativos, órdenes de pago, comprobantes de egreso, comprobantes de caja menor, para la aplicación de los procesos archivísticos de acuerdo con los lineamientos técnicos y orientaciones existentes en materia archivística y de gestión documental.</t>
  </si>
  <si>
    <r>
      <t xml:space="preserve">06.11 OAPF
• </t>
    </r>
    <r>
      <rPr>
        <sz val="11"/>
        <color theme="1"/>
        <rFont val="Calibri"/>
        <family val="2"/>
        <scheme val="minor"/>
      </rPr>
      <t xml:space="preserve">Consistencia: alcanzó la meta. Avance cuantitativo consistente con el cualitativo, con lo reportado en SPI y con la fórmula. 
• Completitud: avance cualitativo evidencia los avances en la organización de documentos y detalla las series.
• Soportes: medio de verificación cumple, es claro y completo. Compartido con indicador 317.
•Calidad: cumple recomendaciones a reportes cualitativos. </t>
    </r>
  </si>
  <si>
    <t>Durante el mes de noviembre de 2020 se realizó el proceso de calidad y preparación para la devolución a custodia del MEN debido a que en el mes de octubre se realizó la organización de 700 metros dando cumplimiento del contra al 100%.</t>
  </si>
  <si>
    <r>
      <t xml:space="preserve">07.12 OAPF
• </t>
    </r>
    <r>
      <rPr>
        <sz val="11"/>
        <color theme="1"/>
        <rFont val="Calibri"/>
        <family val="2"/>
        <scheme val="minor"/>
      </rPr>
      <t xml:space="preserve">Consistencia: desde octubre alcanzó la meta. Avance cuantitativo consistente con el cualitativo y lo reportado en SPI. 
• Completitud: avance cualitativo anota que se alcanzó la meta y se realizó proceso de calidad y devolución.
• Soportes: no requiere medio de verificación dado que no reportó avance cuantitativo.
•Calidad: cumple recomendaciones a reportes cualitativos. </t>
    </r>
  </si>
  <si>
    <t xml:space="preserve">Durante el mes de diciembre de 2020 se realizó el proceso de calidad y preparación para la devolución a custodia del Ministerio de Educación Nacional, debido a que en el mes de octubre se realizó la organización de los 700 metros lineales contratados y dando cumplimiento y finalización del contrato al 100%.
</t>
  </si>
  <si>
    <t xml:space="preserve">13.01.2021 OAPF
• Consistencia: durante el 2020 el avance cuantitativo fue consistente con el cualitativo y con lo reportado en SPI. Desde octubre alcanzó la meta 2020 terminando en 101,4%. Cumplió criterio. 
• Completitud: durante 2020 los avances cualitativos detallaron los mt lineales de documentos organizados, se aplicó fórmula para medición. Cumplió criterio. 
• Soportes: durante 2020 el medio de verificación (MV) fue claro y fácil de validar. Cumplió criterio. 
•Calidad: durante 2020 cumplió recomendaciones a reportes cualitativos. Cumplió criterio. </t>
  </si>
  <si>
    <t>Porcentaje de avance en la digitalización de documentos</t>
  </si>
  <si>
    <t>Número de documentos digitalizados / total de documentos a  digitalizar</t>
  </si>
  <si>
    <t xml:space="preserve">Informe de  documentos digitalizados </t>
  </si>
  <si>
    <t>Durante el mes de mayo se legalizó el reinicio del contrato, se diseñó y presentó el Plan de Dirección y se adelantó el proceso de alistamiento de documentación del plan de universalización, para una meta total del con trato de Organización Documental de 700 metros lineales y digitalización de 3.341.462 imágenes. Se realizo la digitalización de 867.893 del Plan de Universalización del MEN</t>
  </si>
  <si>
    <t>Se atendieron recomendaciones para avances cualitativos. El avance cualitativo es consistente con lo reportado en meses anteriores, sobre suspensión y reinicio. 
Aunque el medio de verificación (MV) es claro y completo, para que sea consistente con lo cualitativo, se sugiere en el numeral 2 "objeto del informe", precisar que los datos anotados corresponden al total de metros lineales e imágenes a organizar y digitalizar y no a actividades ya realizadas.
Se recomienda soportar los avances cuantitativos aplicando la fórmula sobre la "meta total" de digitalización de 3.341.462 imágenes. Si en el mes de mayo se digitalizaron 867.893 imágenes, se sugiere aplicar fórmula "Número de documentos digitalizados / total de documentos a  digitalizar" y ajustar el avance cuantitativo. Con el total de imágenes a digitalizar y según lo acordado con el proveedor, se sugiere revisar para este indicador y el de organización, la programación de metas que se tienen; si se requiere modificarlas, realizar la solicitud de modificación mediante formato establecido por la OAPF.
La dependencia realizó el ajuste y calculó el avance aplicando la fórmula definida, se sugiere continuar midiendo los avances cuantitativos de este indicador y del indicador 316 aplicando la fórmula sobre el total de metros lineales e imágenes definidos en el objeto del contrato.</t>
  </si>
  <si>
    <t>Durante el mes de junio se realizó la digitalización de 300.000 imágenes de Evaluación de programas del MEN. Para una meta total del con trato de Organización Documental de 700 metros lineales y digitalización de 3.341.462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</si>
  <si>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t xml:space="preserve">Se sugiere revisar número mínimo de caracteres (233). El avance cuantitativo no responde a la fórmula (300.000 sobre 3.341.462 igual a 9%), se sugiere revisar.
Atendió recomendaciones para avances cualitativos. El avance cualitativo coincide con lo reportado en SPI y soportado en medio de verificación.
La dependencia completó el avance cualitativo para cumplir con número mínimo de caracteres.
</t>
  </si>
  <si>
    <t>Durante el mes de julio se realizó la digitalización de 300.000 imágenes del Evaluación de Programas Universitarios del MEN. Para una meta total del contrato de Organización Documental de 700 metros lineales y digitalización de 3.341.462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</si>
  <si>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r>
      <t xml:space="preserve">10.08 OAPF
• </t>
    </r>
    <r>
      <rPr>
        <sz val="11"/>
        <color theme="1"/>
        <rFont val="Calibri"/>
        <family val="2"/>
        <scheme val="minor"/>
      </rPr>
      <t>Consistencia: avance cuantitativo consistente con el cualitativo, con lo reportado en SPI y con la fórmula. 
• Completitud: avance cualitativo evidencia claramente los avances en la digitalización de documentos.
• Soportes: medio de verificación cumple, es claro y completo. Compartido con indicador 316.
•Calidad: cumple recomendaciones a reportes cualitativos.</t>
    </r>
  </si>
  <si>
    <t>Durante el mes de agosto se realizó la digitalización de 300.000 imágenes del Evaluación de Programas Universitarios del MEN. Para una meta total del contrato de Organización Documental de 700 metros lineales y digitalización de 3.341.462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</si>
  <si>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t>07.09 OAPF
• Consistencia: avance cuantitativo consistente con el cualitativo, con lo reportado en SPI y con la fórmula. 
• Completitud: avance cualitativo evidencia claramente los avances en la digitalización de documentos.
• Soportes: medio de verificación cumple, es claro y completo. Compartido con indicador 316.
•Calidad: cumple recomendaciones a reportes cualitativos. Se realizaron ajustes menores de forma (mayúsculas).</t>
  </si>
  <si>
    <t>Durante el mes de septiembre  se realizó la digitalización de 900.000 imágenes del Evaluación de Programas Universitarios del MEN. Para una meta total del contrato de Organización Documental de 700 metros lineales y digitalización de 4.841.462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</si>
  <si>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r>
      <t xml:space="preserve">06.10 OAPF
• </t>
    </r>
    <r>
      <rPr>
        <sz val="11"/>
        <color theme="1"/>
        <rFont val="Calibri"/>
        <family val="2"/>
        <scheme val="minor"/>
      </rPr>
      <t xml:space="preserve">Consistencia: avance cuantitativo consistente con el cualitativo, con lo reportado en SPI y con la fórmula. 
• Completitud: avance cualitativo evidencia claramente los avances en la digitalización de documentos teniendo en cuenta el aumento en el número de documentos a digitalizar (1'5 millones adicionales). Se ajustaron los avances de los meses anteriores.
• Soportes: medio de verificación cumple, es claro y completo. Compartido con indicador 316.
•Calidad: cumple recomendaciones a reportes cualitativos. </t>
    </r>
  </si>
  <si>
    <t>Durante el mes de octubre  se realizó la digitalización de 2.462.856 imágenes del Evaluación de Programas Universitarios del MEN. Para una meta total del contrato de Organización Documental de 700 metros lineales y digitalización de 4.841.462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</si>
  <si>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r>
      <t xml:space="preserve">06.11 OAPF
• </t>
    </r>
    <r>
      <rPr>
        <sz val="11"/>
        <color theme="1"/>
        <rFont val="Calibri"/>
        <family val="2"/>
        <scheme val="minor"/>
      </rPr>
      <t xml:space="preserve">Consistencia: alcanzó la meta. avance cuantitativo consistente con el cualitativo, con lo reportado en SPI y con la fórmula. 
• Completitud: avance cualitativo evidencia claramente los avances en la digitalización de documentos.
• Soportes: medio de verificación cumple, es claro y completo. Compartido con indicador 316.
•Calidad: cumple recomendaciones a reportes cualitativos. </t>
    </r>
  </si>
  <si>
    <t>Durante el mes de noviembre  se realizó la digitalización 400.000 imágenes de Evaluación de Programas Universitarios del MEN. Para una meta total del contrato de Organización Documental de 700 metros lineales y digitalización de 4.841.462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</si>
  <si>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r>
      <t xml:space="preserve">07.12 OAPF
• </t>
    </r>
    <r>
      <rPr>
        <sz val="11"/>
        <color theme="1"/>
        <rFont val="Calibri"/>
        <family val="2"/>
        <scheme val="minor"/>
      </rPr>
      <t>Consistencia: avance cuantitativo consistente con el cualitativo, con lo reportado en SPI y con la fórmula. Desde el mes de oct. alcanzó la meta.
• Completitud: avance cualitativo evidencia los avances en la digitalización de documentos.
• Soportes: medio de verificación cumple, es claro y completo. Compartido con indicador 316.
•Calidad: cumple recomendaciones a reportes cualitativos. Se realizaron ajustes menores de forma.</t>
    </r>
  </si>
  <si>
    <t>Durante el mes de diciembre se realizó la finalización del contrato. Para una meta total de digitalización de 4.841.462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</si>
  <si>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t xml:space="preserve">14.01.2021 OAPF
• Consistencia: durante el 2020 el avance cuantitativo fue consistente con el cualitativo y con lo reportado en SPI. Desde octubre alcanzó la meta 2020 terminando en 114%. Cumplió criterio. 
• Completitud: durante 2020 los avances cualitativos detallaron el número de imágenes digitalizadas, se aplicó fórmula para medición. Cumplió criterio. 
• Soportes: durante 2020 el medio de verificación (MV) fue claro y fácil de validar. Cumplió criterio. 
•Calidad: durante 2020 cumplió recomendaciones a reportes cualitativos. Cumplió criterio. </t>
  </si>
  <si>
    <t xml:space="preserve">Porcentaje de avance en la implementación de la solución tecnológica (SGDEA) basada en el Modelo de Gestión Documental de la Entidad </t>
  </si>
  <si>
    <t>Número de actividades ejecutadas / Número de actividades planeadas para la implementación de la solución tecnológica (SGDEA) 
SGDEA: Sistema de Gestión de Documentos Electrónicos de Archivo</t>
  </si>
  <si>
    <t>Informe de  avance</t>
  </si>
  <si>
    <t>Durante el mes de enero se realizarón reuniones con la oficina de tenología para definir los líneamientos para el proyecto que garantice el trámite, la trazabilidad, la preservación, seguridad, acceso y disponibilidad de los documentos producidos y recibidos en el Ministerio de Educación Nacional MEN.</t>
  </si>
  <si>
    <t>Dada su periodicidad no reporta avance cuantitativo, no obstante, la dependencia describe en el avance cualitativo la acción realizada en enero necesaria para avanzar en la meta. Esta acción es consistente con lo reportado en SPI. Solo se sugiere realizar ajustes de redacción.</t>
  </si>
  <si>
    <r>
      <t xml:space="preserve">En el mes de febrero para el proyecto relacionado con el MGDA se desarrollaron mesas de trabajo en las cuales se presentaron diferentes soluciones tecnológicas dejando </t>
    </r>
    <r>
      <rPr>
        <sz val="11"/>
        <color rgb="FF00B050"/>
        <rFont val="Calibri"/>
        <family val="2"/>
        <scheme val="minor"/>
      </rPr>
      <t>evidenciado</t>
    </r>
    <r>
      <rPr>
        <sz val="11"/>
        <color theme="1"/>
        <rFont val="Calibri"/>
        <family val="2"/>
        <scheme val="minor"/>
      </rPr>
      <t xml:space="preserve"> que no existe solución que cumpla con las especificaciones técnicas del Ministerio por lo tanto se debe adquirir un SGDEA, se </t>
    </r>
    <r>
      <rPr>
        <sz val="11"/>
        <color rgb="FF00B050"/>
        <rFont val="Calibri"/>
        <family val="2"/>
        <scheme val="minor"/>
      </rPr>
      <t>procedió</t>
    </r>
    <r>
      <rPr>
        <sz val="11"/>
        <color theme="1"/>
        <rFont val="Calibri"/>
        <family val="2"/>
        <scheme val="minor"/>
      </rPr>
      <t xml:space="preserve"> a realizar el primer borrador del anexo técnico.</t>
    </r>
  </si>
  <si>
    <t>Se realizan ajustes menores de forma (redacción). Las acciones descritas en avance cualitativo se relacionan con lo reportado en SPI. No requiere medio de verificación (MV) dada su periodicidad.</t>
  </si>
  <si>
    <t>Durante el mes de marzo para el proyeto MGDA se desarrollaron mesas de trabajo presentando soluciones tecnológicas evidenciando que no existe solución que integre lo requerido, por lo tanto se debe adquirir un SGDEA que garantice el trámite, la trazabilidad, la preservación, seguridad, acceso y disponibilidad de los documentos producidos y recibidos en el Ministerio de Educación Nacional, en el ejercicio de sus funciones, de conformidad con los lineamientos, parámetros y pautas establecidos por el MinTIC y AGN. Adquisición e implementación del Sistema de Gestión de Documentos Electrónicos de Archivo SGDEA.</t>
  </si>
  <si>
    <t>Se sugiere realizar los ajustes resaltados a la redacción del avance cualitativo. Lo reportado en marzo es consecuente con lo reportado en febrero, no obstante no coincide con lo que se reportó en SPI, lo reportado en marzo en SPI es consistente con lo reportado en PAI en febrero; dado que el reporte SPI ya no se puede modificar, se sugiere dejar en PAI lo reportado en marzo y garantizar para futuros reportes la consistencia entre la información reportada en SPI y PAI, teniendo en cuenta que en PAI dado el límite permitido de caracteres (hasta 1.000) permite dar más detalles de las acciones realizadas durante el mes. La Dependencia realizó el ajuste sugerido, de manera que, el avance cualitativo es consistente con lo reportado en la actividad del proyecto de inversión en SPI.</t>
  </si>
  <si>
    <t>Durante el mes de abril se lanzó el proceso de cotización por SECOP para recibir por este medio todas las  propuestas y proceder a realizar el estudio de mercado, este proceso se llevo a cabo hasta el 30 de abril, la evaluación de las cotizaciones se hizo a travez de reuniones virtuales con todo el equipo de Secretaría General. El estudio de mercado se cerró el 4 de mayo del 2020.</t>
  </si>
  <si>
    <t>Se resaltan acciones de la etapa precontractual necesarias para avanzar en la meta del indicador. Coincide con lo reportado en actividad del proyecto en SPI. No requiere medio de verificación. Dada su periodicidad (semestral) se espera comportamiento del primer semestre para evaluar avance y viabilidad de la meta propuesta para 2020 y los hitos programados.</t>
  </si>
  <si>
    <t>Durante el mes de mayo en la Unidad de Atención al Ciudadano se consolidaron y analizaron las 14 cotizaciones allegadas a través de la plataforma SECOP II, se definió el valor del presupuesto y se incluyó al análisis del sector para la adquisición e implementación del Sistema de Gestión de Documentos Electrónicos de Archivo SGDEA.</t>
  </si>
  <si>
    <t>Se resaltan acciones de la etapa precontractual necesarias para avanzar en la meta del indicador. Coincide con lo reportado en actividad del proyecto en SPI. No requiere medio de verificación. Dada su periodicidad (semestral) se espera comportamiento del primer semestre para evaluar avance y viabilidad de la meta propuesta para 2020 y los hitos programados.
En el avance cualitativo se repite "Durante mayo", al eliminarlo revisar que se cumpla con límite mínimo de caracteres. La dependencia realizó el ajuste sugerido.</t>
  </si>
  <si>
    <t>Durante el  junio se elaboraron y entregaron los documentos para la contratación del componente TMS Archivo y se desarrollaron pruebas funcionales para la implementación del modelo estándar de correspondencia, para este indicador fue necesario realizar la solicitud para la modificación de los hitos ya que a la implementación de la actualización del modelo estándar de correspondencia (solución de gestión y trámite de PQRSD - SGD), a la que tiene derecho el Ministerio por actualización de la plataforma TRACKING AND MANAGEMENT SYSTEM – TMS  (Solución de gestión documental} , y con la cual se cumple con 241 de 553 requisitos, que equivalen a 43.42% del total de Requerimientos del Modelo de Requisitos del SGDEA del  Ministerio de Educación Nacional.  La actualización del Modelo estándar de correspondencia está  cubierta con el contrato</t>
  </si>
  <si>
    <t>Se solicitó y aprobó ajustes a los hitos soportado en justificación técnica. Se mantienen los demás elementos de la ficha técnica del indicador.
Se sugiere revisar número mínimo de caracteres (208). También se sugiere revisar reporte de avance cuantitativo, aunque no se cumplió hito para alcanzar el 12,5% programado, revisar si las acciones reportadas en el avance cualitativo representan un porcentaje de avance cuantitativo, si se reporta avance cuantitativo, se deberá cargar medio de verificación. La dependencia revisó y ajustó avance cuantitativo.</t>
  </si>
  <si>
    <t>En el mes de julio se enviaron 99 pruebas funcionales y las pruebas del módulo de Administración del Modelo Estándar de Correspondencia para las respectivas personalizaciones y desarrollos, se ajustaron los estudios previos de acuerdo  con las observaciones remitidas por la Subdirección de Contratación.</t>
  </si>
  <si>
    <r>
      <rPr>
        <b/>
        <sz val="11"/>
        <color theme="1"/>
        <rFont val="Calibri"/>
        <family val="2"/>
        <scheme val="minor"/>
      </rPr>
      <t>10.08 OAPF</t>
    </r>
    <r>
      <rPr>
        <sz val="11"/>
        <color theme="1"/>
        <rFont val="Calibri"/>
        <family val="2"/>
        <scheme val="minor"/>
      </rPr>
      <t xml:space="preserve">
• Consistencia: no se reporta avance cuantitativo dada su periodicidad. Cualitativo consistente con reporte SPI.
• Completitud: avance cualitativo incluye acciones de gestión adelantadas.
• Soportes: no requiere medio de verificación dada su periodicidad.
• Calidad: cumple recomendaciones a reportes cualitativos. Se realizaron ajustes menores de forma.
</t>
    </r>
    <r>
      <rPr>
        <b/>
        <sz val="11"/>
        <color theme="1"/>
        <rFont val="Calibri"/>
        <family val="2"/>
        <scheme val="minor"/>
      </rPr>
      <t xml:space="preserve">Nota: </t>
    </r>
    <r>
      <rPr>
        <sz val="11"/>
        <color theme="1"/>
        <rFont val="Calibri"/>
        <family val="2"/>
        <scheme val="minor"/>
      </rPr>
      <t>sigue pendiente cumplimiento hito junio.</t>
    </r>
  </si>
  <si>
    <t>Durante el mes agosto se realizó la aprobación del contrato CO1.PCCNTR.1797869, la Oficina de Tecnología radicó el requerimiento para el provisionamiento de infraestructura  y se realizaron 11 mesas de trabajo para revisar el avance del plan de implementación; parametrizaciones y personalizaciones del modelo estándar de correspondencia.</t>
  </si>
  <si>
    <t xml:space="preserve">07.09 OAPF
• Consistencia: avance cuantitativo consistente con el cualitativo, con cumplimiento de hito junio y con lo reportado en SPI.
• Completitud: avance cualitativo incluye incluyó la terminación de las acciones de la etapa precontractual. 
• Soportes: se cargaron varios documentos, los mismos que se cargaron en hitos (ver observación en hoja hitos). Se recurda que el MV es "Informe de avance", se sugiere revisar y dejar un solo documento que responda al MV. 
• Calidad: cumple recomendaciones a reportes cualitativos. 
Nota: Cumplió hito de junio (ver hoja hitos). Tiene hito programado para septiembre.
07.09 UAC: 
• Soportes: realizó ajuste sugerido, cargó documento final que responde al MV y se nombró correctamente. </t>
  </si>
  <si>
    <t>Durante el mes de septiembre se realizaron 4 mesas de trabajo de seguimiento al avance del contrato. Se recibieron, revisaron y aprobaron los entregables de la etapa de inicio, planeación y se realizó la instalación de los componentes TMS Archivo de TMS Oficina Postal en la infraestructura de alta disponibilidad.</t>
  </si>
  <si>
    <r>
      <rPr>
        <b/>
        <sz val="11"/>
        <color theme="1"/>
        <rFont val="Calibri"/>
        <family val="2"/>
        <scheme val="minor"/>
      </rPr>
      <t>06.10 OAPF</t>
    </r>
    <r>
      <rPr>
        <sz val="11"/>
        <color theme="1"/>
        <rFont val="Calibri"/>
        <family val="2"/>
        <scheme val="minor"/>
      </rPr>
      <t xml:space="preserve">
• Consistencia: no reportó avance cuantitativo dada su periodicidad. Consistente con lo reportado en SPI.
• Completitud: avance cualitativo incluyó acciones de seguimiento al contrato.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 xml:space="preserve">Cumplió hito programado para septiembre (ver hoja hitos).
</t>
    </r>
  </si>
  <si>
    <t>Durante el mes de  octubre se hicieron 8 reuniones de seguimiento, se finalizó la etapa de planeación, revisión y aprobación de entregables, se realizaron 5 mesas de trabajo para el análisis del GAP, se dio inicio a los diseños de interfaces, definición de especificaciones y elaboración de manuales preliminares especificaciones y elaboración de manuales preliminares.</t>
  </si>
  <si>
    <r>
      <rPr>
        <b/>
        <sz val="11"/>
        <color theme="1"/>
        <rFont val="Calibri"/>
        <family val="2"/>
        <scheme val="minor"/>
      </rPr>
      <t>06.11 OAPF</t>
    </r>
    <r>
      <rPr>
        <sz val="11"/>
        <color theme="1"/>
        <rFont val="Calibri"/>
        <family val="2"/>
        <scheme val="minor"/>
      </rPr>
      <t xml:space="preserve">
• Consistencia: no reportó avance cuantitativo dada su periodicidad. Consistente con lo reportado en SPI.
• Completitud: avance cualitativo incluyó acciones de seguimiento al contrato.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 xml:space="preserve">tiene hito programado para noviembre (ver hoja hitos).
</t>
    </r>
  </si>
  <si>
    <t>Durante noviembre se realizaron mesas de trabajo con el objetivo de revisar información entregada por parte del área técnica para la implementación. Se está finalizando la fase de configuración, personalización y parametrización de los módulos TMS Archivo y Oficina Postal.</t>
  </si>
  <si>
    <r>
      <rPr>
        <b/>
        <sz val="11"/>
        <rFont val="Calibri"/>
        <family val="2"/>
        <scheme val="minor"/>
      </rPr>
      <t>09.12 OAPF</t>
    </r>
    <r>
      <rPr>
        <sz val="11"/>
        <rFont val="Calibri"/>
        <family val="2"/>
        <scheme val="minor"/>
      </rPr>
      <t xml:space="preserve">
• Consistencia: no reportó avance cuantitativo dada su periodicidad. Consistente con lo reportado en SPI.
• Completitud: avance cualitativo incluyó mesas de trabajo y avances en las fases de la implementación del SGDEA.
• Soportes: no requiere medio de verificación dada su periodicidad.
• Calidad: cumple recomendaciones a reportes cualitativos. 
</t>
    </r>
    <r>
      <rPr>
        <b/>
        <sz val="11"/>
        <rFont val="Calibri"/>
        <family val="2"/>
        <scheme val="minor"/>
      </rPr>
      <t xml:space="preserve">Nota:  </t>
    </r>
    <r>
      <rPr>
        <sz val="11"/>
        <rFont val="Calibri"/>
        <family val="2"/>
        <scheme val="minor"/>
      </rPr>
      <t>No cumplió</t>
    </r>
    <r>
      <rPr>
        <b/>
        <sz val="11"/>
        <rFont val="Calibri"/>
        <family val="2"/>
        <scheme val="minor"/>
      </rPr>
      <t xml:space="preserve"> </t>
    </r>
    <r>
      <rPr>
        <sz val="11"/>
        <rFont val="Calibri"/>
        <family val="2"/>
        <scheme val="minor"/>
      </rPr>
      <t xml:space="preserve">hito programado para noviembre. Tiene hito programado para diciembre (ver hoja hitos).
</t>
    </r>
  </si>
  <si>
    <t>Durante diciembre se dejó en ambiente productivo los componentes de archivo y de oficina postal, implementando el proceso de producción y preservación de documentos electrónicos con el fin de conformar el sistema de gestión de documentos electrónicos de archivo – SGDEA del Ministerio de Educación Nacional establecidos bajo el contrato CO1.PCCNTR.179786.</t>
  </si>
  <si>
    <r>
      <rPr>
        <b/>
        <sz val="11"/>
        <color theme="1"/>
        <rFont val="Calibri"/>
        <family val="2"/>
        <scheme val="minor"/>
      </rPr>
      <t xml:space="preserve">14.01.2021 OAPF
</t>
    </r>
    <r>
      <rPr>
        <sz val="11"/>
        <color theme="1"/>
        <rFont val="Calibri"/>
        <family val="2"/>
        <scheme val="minor"/>
      </rPr>
      <t xml:space="preserve">• Consistencia: durante el 2020 el avance cuantitativo fue consistente con el cualitativo y con lo reportado en SPI. 
• Completitud: durante 2020 los avances cualitativos detallaron las acciones y dificultades en la implementación del SGDEA. Cumplió criterio. 
• Soportes: dado que se reportó avance cuantitativo se requiere cargar medio de verificación. Con relación al hito ver observación en hoja hitos.
•Calidad: durante 2020 cumplió recomendaciones a reportes cualitativos. Cumplió criterio. 
</t>
    </r>
    <r>
      <rPr>
        <b/>
        <sz val="11"/>
        <color theme="1"/>
        <rFont val="Calibri"/>
        <family val="2"/>
        <scheme val="minor"/>
      </rPr>
      <t>18.01.2021 OAPF</t>
    </r>
    <r>
      <rPr>
        <sz val="11"/>
        <color theme="1"/>
        <rFont val="Calibri"/>
        <family val="2"/>
        <scheme val="minor"/>
      </rPr>
      <t xml:space="preserve">
• Soportes: la dependencia cargó medio de verificación que para este semestre coincidió con el entregable del hito (ver hoja hitos) y contiene el avance en las últimas acciones de implementación de la solución SGDEA. Cumplió criterio.
</t>
    </r>
  </si>
  <si>
    <t>VPBM</t>
  </si>
  <si>
    <t>Dirección de Calidad para la Educación Preescolar, Básica y Media</t>
  </si>
  <si>
    <t>Subdirección de Referentes y Evaluación de la Calidad Educativa</t>
  </si>
  <si>
    <t>4.1. De aquí a 2030, asegurar que todas las niñas y todos los niños terminen la enseñanza primaria y secundaria, que ha de ser gratuita, equitativa y de calidad y producir resultados de aprendizaje pertinentes y efectivos.</t>
  </si>
  <si>
    <t>Brindar una educación con calidad y fomentar la permanencia en la educación inicial, preescolar, básica y media</t>
  </si>
  <si>
    <t>1. Apuesta por el desarrollo integral desde la Educación Inicial y hasta la Educación Media</t>
  </si>
  <si>
    <t xml:space="preserve">Bicentenario:
Historia, Ética y Ciudadanía </t>
  </si>
  <si>
    <t>competencias para la vida</t>
  </si>
  <si>
    <t>1.3. Aprendizajes significativos</t>
  </si>
  <si>
    <t>1.3.1.  Construcción de orientaciones curriculares y pedagógicas</t>
  </si>
  <si>
    <t>011</t>
  </si>
  <si>
    <t>CALIDAD REFERENTES Y EVALUACION</t>
  </si>
  <si>
    <t>DCPBM - 01</t>
  </si>
  <si>
    <t>Referentes de Calidad Educativa</t>
  </si>
  <si>
    <t>Número de lineamientos curriculares u orientaciones diseñados o actualizados</t>
  </si>
  <si>
    <t>Número de documentos elaborados para el fortalecimiento pedagógico y curricular</t>
  </si>
  <si>
    <t>Etica y valores
STEM
Guía 34
Documento sobre orientaciones técnicas, administrativas y pedagógicas para la atención de estudiantes con Trastornos del Aprendizaje y del Comportamiento
Guía 4</t>
  </si>
  <si>
    <t>Con respecto al Manual de evaluación y clasificación de establecimientos privados (Guía 4), en el mes de enero se realizó el primer consolidado de los requerimientos solicitados en la mesa de trabajo conjunta con los representantes de la Mesa Nacional de educación Privada, la Asociación Nacional de Preescolares y las Secretarías de educación de Bogotá y Mosquera.</t>
  </si>
  <si>
    <t>OAPF:  Que es la guia 4?
SRYE: Ajustado
OAPF: se cambia la validación a SI</t>
  </si>
  <si>
    <t xml:space="preserve">Ética y Valores: En el mes de febrero el equipo de Referentes de Calidad Educativa se emitió concepto técnico de la versión dos del documento de articulación de historia, ética y ciudadanía, y la versión uno el documento de la articulación en las clases de ciencias sociales.
Guía para el mejoramiento institucional de la autoevaluación al plan de mejoramiento (Guía 34): En el mes de febrero se conformó un comité interno del MEN para analizar las diferentes propuestas de actualización de la guía existentes.
</t>
  </si>
  <si>
    <t>OAPF: que es la guia 34?
SRYE: Ajustado
OAPF: Se cambia la validación a SI</t>
  </si>
  <si>
    <t>Guía 4: En el mes de marzo, teniendo en cuenta la emergencia sanitaria se estableció que la versión final del documento debe estar lista para el mes de agosto antes de la expedición de la resolución de costos educativos para la educación privada que regirá el año escolar que inicie en 2021.
Guía 34: En el mes de marzo se concertó el apoyo del Banco Mundial quienes participarán en el desarrollo de la actualización por medio de asistencia técnica con profesionales y su experiencia en la conformación de un sistema para Bogotá, al igual que estudiarán la posibilidad de contribuir con el desarrollo de pilotajes para el sistema.
Documento de Ciencia, Tecnología, Ingeniería, Matemáticas y Artes (STEM+A): Durante el mes de marzo de 2020 se construyó el insumo de la linea operativa que da lugar al desarrollo de contratación del documento. No se formalizó el proceso contractual debido a la congelación de recursos por parte del Ministerio de Hacienda y por la emergencia social.</t>
  </si>
  <si>
    <t>OAPF: que es el documento STEM, describir porque no se logro cumplir con el hito establecido
SRYE: Ajustado
OAPF: Se cambia la validación a SI</t>
  </si>
  <si>
    <t xml:space="preserve">Durante el mes de abril se desarrollaron las siguientes acciones en el diseño o actualización de lineamientos:
Guía 34: En reunión con la Subdirección de Fortalecimiento, se definió que se contratarán dos profesionales para realizar el ajuste de la Guía 34 de la Autoevaluación y sus implicaciones para el ajuste del SIGCE. El Banco Mundial se encuentra a la espera del inicio del proceso.
Ética y valores: Se realizó reunión con el equipo constructor del documento de articulación de la historia, la ética y la ciudadanía para la cualificación de la propuesta. Se entregó un tercer concepto técnico con aportes del equipo disciplinar de ciencias sociales.
Guía 4: Se tomó la decisión de iniciar el levantamiento de información con las ETC para lo cual se enviará un correo en el mes de mayo a estas para que envíen sus requerimientos relacionados con la actualización de la Guía 4.  </t>
  </si>
  <si>
    <t>STEM+A: Se estableció alianza con fundación Siemens para incorporar la estrategia 3+ (STEAM de Primera Infancia), a las orientaciones para el cierre de brechas de participación de género en el enfoque educativo STEM+A desde primera infancia. 
Guía 4: Se envió a las 96 ETC una comunicación con el fin de levantar los requerimientos para la modificación del Manual de Autoevaluación de los EE no oficiales. Esta información se sistematizará en junio y julio. 
Ética y valores: Se remitió al equipo de la OIM el concepto técnico de la sexta versión del documento de historia, ética y ciudadanía, así como, la quinta versión del documento clases de sociales y la segunda versión del documento de socializacion de la estrategia para trabajar la articulación historia, ética y ciudadanía.  
Guía 34: Se trabajó en la formulación del plan de trabajo para la actualización de la guía 34, el cual fue presentado al equipo de fortalecimiento y a i-volution, en el marco de Convenio con OEI, quienes realizaron ajustes a este plan de trabajo con respecto a los productos y acciones que ellos desarrollarán.
Se tenía contemplado realizar el Documento sobre orientaciones técnicas, administrativas y pedagógicas para la atención de estudiantes con Trastornos del Aprendizaje y del Comportamiento pero este no se podrá realizar por temas de recursos económicos y por orientaciones de la directivas, por lo que se solicitará a la oficina de Planeación el ajuste de la meta del presente indicador</t>
  </si>
  <si>
    <t>OAPF: la meta de 2020 es 5 documentos, sin embargo en el avance cualitativo solo se mencionan 4. Se sugiere aclarar en las descripción los 5 documentos que se estan elaborando. 
OAPF: se realiza el ajuste por parte del área se cambia la validacion a SI</t>
  </si>
  <si>
    <t xml:space="preserve">Durante el mes de junio Orientaciones STEM+A: Se está en la consolidación del marco de referencias bibliográficas como insumo para el desarrollo de la propuesta de estructura de ruta de las orientaciones pedagógicas STEM+A atendiendo al cierre de brechas de equidad de género en primera infancia. Es importante aclarar que  esta acción se desarrolla gracias a la alianza con la Red iberoamericana de educación de docentes de la OEA organización de estados americanos -RIED- y la fundación SIEMENS Stiftung.
Guía 4: En el mes de junio se recibieron 45 documentos provenientes de las ETC con los requerimientos de actualización a la guía 4 y se enviaron solicitudes a las 20 asociaciones de colegios privados para recaudar sus requerimientos al respecto de los cuales se han recibido 6.  Esta información será sistematizada en el mes de julio para escribir el documento actualizado de la Guía 4.
Guía 34: El equipo de gestión trabajo en acuerdos y aclaraciones frente a la actualización de la guía 34, con el equipo de i-volution, en el marco de Convenio con OEI, quienes realizaron preguntas con respecto al alcance que tendrá la actualización de la guía. Se realizó la exploración del Sistema de Información de Gestión de la Calidad Educativa -SIGCE, con el equipo de la firma.
Ética y valores: En el marco del convenio de cooperación con la Organización Internacional para las Migraciones 2019 con prorroga a junio de 2020 en la línea 1 entregable 4 el equipo contratado realizó la entrega de sus versiones finales de los documentos articulación de historia, ética y ciudadanías, ejemplo de clases sociales para trabajar la articulación historia, ética y ciudadanía, y propuesta de socialización de la estrategia. El equipo técnico de ciencias sociales y proyectos transversales incorporaron en el documento de articulación la formación cívica y las competencias socioemocionales para seguir con el proceso de aprobación y diagramación del documento.  </t>
  </si>
  <si>
    <t>08072020-OAPF: Se menciona el avance en las orientaciones STEM+A, respondiendo al  al cierre de brechas de equidad de género en primera infancia. Sin embargo para la focalización de equidad de la mujer el contrato que se habia identificado se quitó de la focalización. Aclarar  con que contrato se esta llevando acabo
DCPBM Ajustado
10072020-OAPF :Se ajusta la validación a SI</t>
  </si>
  <si>
    <t>Educación ética y valores: En el marco del convenio de cooperación con la OIM 2019 con prorroga a junio de 2020 en la línea 1 entregable 4 el equipo técnico realizó la revisión del documento entregado por la OIM de articulación de historia, ética y ciudadanía, se evidenciaron algunos elementos de forma para ajustar y dicha versión se envió a la Directora de Calidad para EPBM y la Viceministra de EPBM para su revisión y retroalimentación.
STEM +A: Respecto al avance del documento de estructura de orientaciones pedagógicas sobre el enfoque educativo STEM+A para el cierre de brechas en equidad de género en primera infancia, en el marco de la alianza entre la RIED, Siemens Stiftung Chile y el MEN, se tiene el avance de la primera revisión documental que servirá como insumo para la construcción del estado del arte del documento. Se adjuntan infografías en relación con este avance.
Guía 34: Se trabajo en el taller convocado por el equipo de  de i-volution, en el marco de Convenio con OEI, que tuvo como objetivo llevar a cabo el fortalecimiento de la gestión educativa integral a partir de la construcción técnica y metodológica de contenidos que aporten al desarrollo y consolidación de la Estrategia de Fortalecimiento Territorial del Sector Educativo, incluyendo el nivel educativo de instituciones educativas en la estrategia a través del ajuste de la Guía No 34 de autoevaluación y mejoramiento institucional.   Este taller fue realizado con diferentes áreas y grupos de trabajo del MEN, con el fin de identificar insumos técnicos para el ajuste a la guía 34. 
Guía 4: En el mes de julio después de analizar la información recibida de las 46 ETC que respondieron a la convocatoria y de las 6 recibidas de las asociaciones de colegios privados se presentó la siguiente propuesta de modificación al Manual de Autoevaluación o Guía  4: Revisión y actualización de la información normativa; Actualización la evaluación del nivel preescolar (formulario B1); Actualización de la información de establecimientos educativos de adultos (Formulario C1); Revisión del contenido relacionado con el tema de otros cobros periódicos; Inclusión de preguntas sobre temas de virtualidad y educación remota; Revisión y actualización del formulario de información financiera. Estas modificaciones quedarán listas para el mes de agosto</t>
  </si>
  <si>
    <t>10/08- OAPF:
Completitud: Cumple con el criterio,
RTA área - Fecha : 
10/08- OAPF:
Consistencia: Cumple con el criterio
RTA área - Fecha : 
10/08- OAPF:
Calidad: cumple con el criterio. 
RTA área - Fecha : 
10/08- OAPF:
Soportes: Cumple con el criterio
RTA área - Fecha :
10/08- OAPF:
Notas adicionales: No hay observaciones adicionales</t>
  </si>
  <si>
    <t xml:space="preserve">Guía 34: Durante el mes de agosto, se realizó el Taller de equipo directivo VPBM liderado por la señora viceministra, cuyo propósito fue unificar y apropiar la comprensión del alcance de la Estrategia de Fortalecimiento Territorial del Sector Educativo, y de manera específica el abordaje en el nivel de establecimiento educativo, con la actualización de la Guía para el Mejoramiento Institucional (No. 34). Esto implicó la modificación de la estrategia de trabajo y el cronograma. Asimismo, se han desarrollado mesas técnicas en las siguientes dimensiones: docentes, directivos docentes, familia, escuela, comunidad, ambiente escolar y bienestar, infraestructura y dotación, académica y pedagógica, administrativo y financiera.
Con todo lo anterior, se ha dado inicio al trabajo técnico de la Guía conforme a las orientaciones recibidas por la señora viceministra: 1) Trabajar sobre los avances existentes y 2) La actualización está a cargo del equipo líder y equipo técnico del MEN, con la facilitación por parte de la Firma I+volución, en el  marco del convenio con la OEI, teniendo en cuenta que este convenio tiene como uno de los objetivos la consolidación de la Estrategia de Fortalecimiento Territorial del Sector Educativo,  entre ellas el ajuste de la Guía No 34 de autoevaluación y mejoramiento institucional.
Guía 4: Durante el mes de agosto se inició la escritura del documento final el cual estará listo para la primera semana de septiembre.
Orientaciones curriculares en Educación Física, Recreación y Deporte y las Orientaciones curriculares Educación Artística y Cultural: En el marco de la validación interna realizada a los documentos con distintos equipos del MEN (Competencias socio emocionales, Inclusión, Jornada Única, Educación Inicial, Educación Media, Familia, Ruralidad y Asesor de despacho para temas de Interculturalidad) y actores externos, se introdujeron las observaciones y sugerencias de los participantes  a los documentos, los cuales fueron entregados para revisión de los directivos.
Orientaciones Educación en modalidad virtual: La subdirectora y coordinador de Referentes hicieron presentación a la directora de calidad de EPBM de los avances, nueva estructura y línea de trabajo. El equipo responsable de la subdirección de referentes y de la oficina de Innovación Educativa Con Uso de Nuevas Tecnologías adelantan el ajuste de las orientaciones y condiciones de calidad para la educación en modalidad virtual de Básica y Media en paralelo con lo reglamentario. Se organizó y adelantó la primera mesa de trabajo virtual con colegios virtuales para conocer sus experiencias en torno a las gestiones institucionales (directiva, administrativa, académica y comunitaria) y enriquecer las Orientaciones de Educación en modalidad virtual para básica y media.
</t>
  </si>
  <si>
    <t>Fecha (07/09)- OAPF
Completitud: No cumple con el criterio
Consistencia: No cumple con el criterio
Calidad: No cumple con el criterio. Mejorar redacción del avance de la guía 34, que es I+volución.? Ética y valores, cuales son los productos? ¿A qué se refieren con la bandera del documento? ¿Los demás productos asociados le aportan al indicador?
DCPBM - 07/19: Se realiza corrección al avance teniendo en cuenta la observación. Se elimina los avances correspondientes al documento STEM+A y ética y valores atendiendo a la aceptación en la modificación de los indicadores. 
Soportes: Cumple con el criterio
Notas adicionales: 
08/09 OAPF: se hacen los ajustes respectivos y se cambia la validación a SI</t>
  </si>
  <si>
    <t>Guía 4: Durante el mes de septiembre se escribió el documento final el cual se encuentra en ambiente de pruebas del aplicativo EVI luego de su implementación, para salir al público en la primera semana de octubre.
Guía 34: Durante el mes de septiembre el equipo que viene liderando la actualización de la guía 34 y el equipo técnico del MEN, se reunieron para conocer el ejercicio de análisis y la propuesta que se ha venido construyendo por parte de EAFIT, además de la propuesta de trabajo que se ha adelantado para la actualización de la Guía 34. De igual forma, se realizó un encuentro equipo técnico del MEN y la Firma I+volución, en el  marco del convenio con la OEI, con el propósito de conocer  a fondo las categorías de agrupación de los criterios de calidad de la guía en el marco de una gestión integral para la educación con calidad, teniendo en cuenta que este convenio tiene como uno de los objetivos la consolidación de la Estrategia de Fortalecimiento Territorial del Sector Educativo,  entre ellas el ajuste de la Guía No 34 de autoevaluación y mejoramiento institucional.
Orientaciones curriculares en Educación Artística y Cultura, Educación Física, Recreación y Deporte: Los Documentos de las Orientaciones Curriculares de EAC y EFRD se encuentran en proceso de revisión por parte de la Directora de Calidad.
Orientaciones Educación en Modalidad Virtual: Se organizó y adelantó el segundo conversatorio con colegios virtuales siguiendo la recomendación de la Dirección para conocer sus experiencias en torno a las gestiones institucionales (directiva, administrativa, académica y comunitaria) y enriquecer las Orientaciones de Educación en modalidad virtual para básica y media. Con esta información y las observaciones de la Dirección, el equipo de Referentes e innovación educativa con uso de nuevas tecnologías realizaron los ajustes y se entregó a las directivas el documento para su revisión y aval; el acto administrativo para la reglamentación surte cambios paralelos al documento de Orientaciones pedagógicas y operativas para la implementación de la modalidad virtual en la Educación básica y media y está siendo intervenido por el equipo jurídico de la Dirección VPBM.</t>
  </si>
  <si>
    <t xml:space="preserve">Fecha (08/10)- OAPF
Completitud: Cumple con el criterio
Consistencia: Cumple con el criterio. 
Calidad: Cumple con el criterio.  
Soportes: Cumple con el criterio
Notas adicionales: </t>
  </si>
  <si>
    <t>Guía 4: El 7 de octubre se publicó la Guía 4 o Manual de Autoevaluación de establecimientos educativos no oficiales debidamente actualizada y cumpliendo la meta en un 100%.  
Guía 34: Durante el mes de octubre el equipo que viene realizando la actualización de la guía 34 se reunió con los equipos de la Dirección de Calidad que lideran los temas de evaluación, familias y currículo, con el fin de conocer el proceso que se desarrolla desde cada área y que pueda aportar a la actualización que se viene realizando de la guía 34.  El equipo técnico del MEN y la Firma I+volución, todos los meses se reúne, para seguir afianzando los criterios de calidad de la guía en el marco de una gestión integral para la educación con calidad, teniendo presente el propósito de este convenio, que entre otros, tiene como fin la consolidación de la Estrategia de Fortalecimiento Territorial del Sector Educativo, entre ellas el ajuste de la Guía No.34 de autoevaluación y mejoramiento institucional.
Orientaciones curriculares en Educación Artística y Cultural y Educación Física, Recreación y Deporte: Se realizó la proyección 2020 a 2021 de las Orientaciones Curriculares de Educación Artística y Cultura y Educación Física, Recreación y Deporte con la estructura de cuatros grandes acciones:  a) Mesas regionales en las cuales se espera reunir en 11 eventos a actores territoriales y de los sectores de cultura y deporte que pueden ser aliados en la estrategia de apropiación de las Orientaciones; b) Capacitación docente con la cual se espera, a través de mecanismos virtuales haciendo uso de Webinars, lograr un alto porcentaje de docentes a quienes se les divulgue los nuevos referentes; c) Articulación con grupos internos del Men y sector. En esta acción se propone acompañar a Jornada Única en el despliegue de sus acciones con las instituciones educativas que tendrían el énfasis en artística o educación física; d) Acompañamiento a experiencias exitosas en la implementación de las orientaciones curriculares. esta acción pretende identificar, seleccionar experiencias y acompañar a los docentes líderes de estas iniciativas para cualificar la implementación que hayan realizado de las orientaciones curriculares en las áreas de artística y cultural, y educación física, recreación y deporte.
Educación en Modalidad Virtual: En el mes de octubre se proyectó el plan de acción y cronograma para el 2021, con encuentros virtuales regionales con Secretarías de Educación y con establecimientos educativos, Webinar-capacitación en temas específicos. Acompañamiento a la Secretaría de Educación de Envigado y documentación de las lecciones aprendidas</t>
  </si>
  <si>
    <t xml:space="preserve">Fecha (12/11)- OAPF
Completitud: Cumple con el criterio
Consistencia: Cumple con el criterio. 
Calidad: Cumple con el criterio.  
Soportes: Cumple con el criterio
Notas adicionales: </t>
  </si>
  <si>
    <t xml:space="preserve">Guía 4: El documento actualizado fue terminado en el mes de noviembre, su implementación en el aplicativo EVI terminó el 7 de octubre y durante el mes de noviembre se socializó a través de las asistencias técnicas a las 96 Secretarías de Educación en las jornadas que se llevaron a cabo los días 4,6, y 18 de noviembre.
Guía 34: Durante el mes de noviembre el equipo que viene realizando la actualización de la guía 34  tuvo una sesión con los padrinos de las ETC de la subdirección de fortalecimiento institucional,  en este espacio liderado por parte de i+volución y la subdirectora de fortalecimiento institucional se contextualizó sobre el ejercicio de construcción de la guía de gestión integral para una educación de calidad (renovación guía 34), a los profesionales de la Subdirección que son los padrinos de las Secretarías de Educación focalizadas para el pilotaje: Yopal, Guainía, Chocó, Turbo, Cundinamarca, Funza, Quindío, La Guajira, Piedecuesta y Sincelejo. Así mismo, se les presenta su rol y apoyo requerido específicamente en el desarrollo del pilotaje. De igual manera, se realiza la Sesión 1 de pilotaje de la guía, en donde se realizó la sesión con participación de Secretarías de Educación y directivos docentes de Yopal, Guainía, Chocó, Turbo, Cundinamarca, Funza, Quindío, La Guajira, Piedecuesta y Sincelejo, el propósito de este espacio fue socializar a los participantes los objetivos del pilotaje y la metodología de trabajo. Posteriormente, se remitieron dos correos a cada participante, uno con los instrumentos de autoevaluación institucional en línea y otro con la presentación utilizada en la sesión, la grabación del espacio y los instrumentos de autoevaluación en pdf.
Orientaciones en Educación Física, Recreación y Deporte: Durante el mes de noviembre, se recibieron los comentarios y observaciones al documento por parte de la Directora de calidad, a partir de esto se está cualificando el documento. Se entabló una reunión con la subdirectora en la que se dieron a conocer las observaciones generales y la necesidad de establecer reuniones de trabajo con equipos de evaluación, inclusión y estilos de vida saludable para ampliar y precisar algunos apartados del documento. Estas reuniones se proyectarán la primera semana de diciembre para ser desarrolladas entre el 9 al 11 de diciembre de acuerdo con la disponibilidad de agendas de cada grupo.
Orientaciones en Educación Virtual:  Las orientaciones fueron revisadas y ajustadas  por el líder de currículo de la Subdirección de Referentes y Evaluación, asimismo, tuvieron la revisión de estilo del equipo de lenguaje y fueron remitidas a la Subdirectora de Referentes y Evaluación para su revisión.
Orientaciones en Educación Artística y Cultural: El equipo sigue a la espera de las observaciones y recomendaciones por parte de la Directora de Calidad del documento. </t>
  </si>
  <si>
    <t xml:space="preserve">Fecha (10/12)- OAPF
Completitud:  cumple con el criterio 
Consistencia: Cumple con el criterio. 
Calidad: Cumple con el criterio.  
Soportes: Cumple con el criterio. 
Notas adicionales: </t>
  </si>
  <si>
    <t>Durante la vigencia 2020 se actualizaron y diseñaron 4 documentos así:
Guía 4:  su actualización se dió en el mes de noviembre.
Guía 34:   Durante el mes de diciembre, se llevaron a cabo dos sesiones de pilotaje de la guía de gestión integral para una educación de calidad (renovación guía 34), las cuales tenían como propósito recibir observaciones y sugerencias por parte de las Secretarías de Educación al documento. Se sube en las evidencias la primera versión del documento, la cual será revisada en el mes de febrero por el VPBM.
Orientaciones en modalidad virtual: El documento se encuentra en proceso de revisión por parte de los directivos. La publicación y socialización se realizará en el año 2021. Se sube en las evidencias la versión final
Orientaciones en Educación Artística y Cultural: El documento se encuentra en proceso de revisión por parte de los directivos. La publicación y socialización se realizará en el año 2021. Se sube en las evidencias la versión final.
Orientaciones en Educación Física, Recreación y Deporte: El documento se encuentra en proceso de revisión por parte de los directivos. La publicación y socialización se realizará en el año 2021. Se sube en las evidencias la versión final.</t>
  </si>
  <si>
    <t>Fecha (15/01)- OAPF
Completitud: Cumple con el criterio
Consistencia: No Cumple con el criterio. Se reporta meta cumplida, sin embargo, en el avance cualitativo no se evidencia que se cuente con los documentos finales, especialmente la actualización de la Guía 34.
Calidad: No cumple con el criterio, se debe ajustar la redacción del reporte de avance de la guía 34.  
Soportes: No cumple con el criterio, la meta son 5 lineamientos curriculares u orientaciones diseñados o actualizados, sin embargo, en la carpeta de evidencias hay subidos más de 5 documentos. Recuerden que en las evidencias solo se suben los documentos finales 
Notas adicionales: 
DCPBM 15/2021: Se realizan los ajustes solicitados.
Fecha (25/01)- OAPF: 
Consistencia: De acuerdo a lo reportado para la guía 34, el avance del indicador no es 5 sino 4,. Se entiende que no se cuenta con el documento. 
Soportes: la carpeta de la guía 34 esta vacía. No se encontró el documento. 
DCPBM 27/01: El documento de la guía 34 ya se encuentrA en las evidencias del indicador.
Fecha (27/01) OAPF: Se realizan los ajustes solicitados. Se cambia la validación a SI. Se recomienda para 2021, mejorar en la redacción de los reportes y en la organización de los medios de verificación y seguir las indicaciones de la Guía de seguimiento que se encuentra en SIG.</t>
  </si>
  <si>
    <t>Subdirección de Fomento de Competencias</t>
  </si>
  <si>
    <t>+ TIEMPO EN LAS AULAS Y APRENDIENDO - NIÑOS Y JÓVENES EN LAS CALLES</t>
  </si>
  <si>
    <t>Más tiempo para aprender, compartir y disfrutar</t>
  </si>
  <si>
    <t>1.4. Cualificación del tiempo escolar</t>
  </si>
  <si>
    <t>1.4.1.  Cualificación del tiempo escolar a través de la Jornada Única</t>
  </si>
  <si>
    <t>008</t>
  </si>
  <si>
    <t>CALIDAD FOMENTO DE COMPETENCIAS</t>
  </si>
  <si>
    <t>DCPBM - 02</t>
  </si>
  <si>
    <t>Jornada Única</t>
  </si>
  <si>
    <t xml:space="preserve">Porcentaje de estudiantes en establecimientos educativos oficiales con jornada única </t>
  </si>
  <si>
    <t>PND-Trazadora 2020</t>
  </si>
  <si>
    <t>(Número de estudiantes del sector oficial en Jornada Única/Total de estudiantes del sector oficial educación regular (grados 0 a 11) reportados en el SIMAT )* 100</t>
  </si>
  <si>
    <t xml:space="preserve">Reporte Simat </t>
  </si>
  <si>
    <t>En el mes de enero de 2020, el equipo de Jornada Única de la Dirección de Calidad para la Educación Preescolar, Básica y Media realizó la planeación de las acciones a desarrollar durante la vigencia 2020, enfocadas en el acompañamiento a Establecimientos Educativos (EE) y a las Entidades Territoriales Certificadas (ETC) que implementan la Jornada Única y que tendrán como resultados cumplir con las metas planteadas y garantizar el desarrollo adecuado de la Jornada Única.</t>
  </si>
  <si>
    <t>Se realizan ajustes menores de forma antes de cargar a Sinergia. DNP devuelve con la observación "que acciones se priorizaron ? cual es el resultado de esta planeación". La dependencia atiende observación y reliza el ajuste.</t>
  </si>
  <si>
    <t>En el mes de febrero de 2020, el equipo de Jornada Única de la Dirección de Calidad para la Educación Preescolar, Básica y Media realizó las siguientes acciones: • Se diseñó de la ruta de acompañamiento a Establecimientos Educativos (EE) focalizados de manera articulada con las áreas del Viceministerio de Educación Preescolar, Básica y Media, en los módulos definidos. • Se construyó la propuesta de los materiales pedagógicos a entregar para los EE focalizados en Jornada Única, en tres ejes temáticos: Arte y cultura, deportes, Ciencia, Tecnología e Innovación. • Se avanzó en el desarrollo de las mesas temáticas de Educación Rural de manera articulada con las áreas del Viceministerio de Educación Preescolar, Básica y Media, para la construcción de los lineamientos de educación rural y construcción de la estrategia de acompañamiento a Establecimientos Educativos rurales focalizados en Jornada Única.</t>
  </si>
  <si>
    <t>Se realizan ajustes menores:  "diseño" por "Se diseñó" (para que quedara igual a las otras dos acciones) y significado sigla EE.</t>
  </si>
  <si>
    <t>Según el reporte de matrícula de marzo 2020,  se avanzó en la implementación de la Jornada Única llegando 1.146.766 niñas, niños, adolescentes y Jóvenes lo cual representa un 15,77% de la matricula oficial.
En el mes de marzo, el equipo de Jornada Única de la Subdirección de Fomento de Competencias prestó asistencia técnica a las Entidades Territoriales Certificadas de Guainía, Amazonas y Neiva sobre el proceso de implementación de la jornada única. Así mismo realizó seguimiento a la Entidades Territoriales Certificadas - ETC - de Caldas sobre el crecimiento de la matrícula de Jornada Única y el reporte en SIMAT de estas entidades.  Debido a la emergencia sanitaria por el COVID-19, el equipo de Jornada Única inició el ajuste de los protocolos de acompañamiento a las Entidades Territoriales Certificadas y establecimientos educativos focalizados, con el fin poder brindar asistencia técnica de forma virtual o presencial si así se pudiera.
Así mismo, se informa que debido a la emergencia sanitaria el crecimiento de la meta durante el primer trimestre puede que no sea el esperado y planeado.</t>
  </si>
  <si>
    <t xml:space="preserve">OAPF: este indicador tiene 15 días de rezago, por tal razón el avance cuantitativo se debe reportar en abril. Se ajusta Guainía que estaba mal escrito. El indicador fue subido en SINERGIA y se está a la espera de la validación de este por parte del DNP
DNP: El programa de Jornada única no se ve afectado por le COVID 19 ? no sería pertinente incluir esto en el reporte? Debido a que se extendió el plazo de sinergia hasta el 15 podrían reportar el cuantitativo ? 
DCPBM: ajustado a la espera de la correción del reporte de Matricula por parte de la oficina de planeación para su reporte.
OAPF: se sube el nuevo reporte a SINERGIA y se esta a la espera de la aprobación por parte del DNP
OAPF: el indicador fue aprobado por el DNP
</t>
  </si>
  <si>
    <t xml:space="preserve">En el mes de abril, el equipo de Jornada Única prestó asistencia técnica a las Entidades Territoriales Certificadas de Quibdó, Barranquilla, Itagüí, Guaviare, Tunja, Chocó y Envigado para resolver dudas de la implementación del programa, debido a la coyuntura COVID-19. Resulta importante resaltar que debido a la emergencia Económica, Social y Ecológica que atraviesa el país, el programa sufrió una serie de alteraciones: Gestión de la meta de matrícula ya que no existen las condiciones para que los establecimientos y las entidades territoriales certificadas en educación proyecten su crecimiento e inicien la implementación del programa. Dado que implica: horas adicionales de tiempo escolar de acuerdo con la propuesta pedagógica y curricular; un refuerzo en las raciones de alimentación escolar asegurando una ración tipo almuerzo; y la garantía de infraestructura adecuada y disponible para la implementación de la propuesta curricular. </t>
  </si>
  <si>
    <t>OAPF: S e debe reportar avance cuantitiativo de acuerdo a la periodicidad edl indicador y a los días de rezago. Este reporte debe hacerse en el mes de marzo. La celda se encuentra habilitada
Ajustado
OAPF: Validado por la OAPF, se sube a SINERGIA para aprobación del DNP
Podrían explicar como están haciendo para que el programa de JU no se afecte? 
OAPF: Aprobado por el DNP, se redujo el texto porque solo permite 1000 caracteres</t>
  </si>
  <si>
    <t>En el mes de mayo, el equipo de Jornada Única prestó asistencia técnica a las Entidades Territoriales Certificadas de Guainía, Caquetá y Bolívar, priorizadas a partir de los resultados del diagnóstico de Jornada Única, con el objetivo de fomentar la continuidad de la implementación del programa a partir de la socialización de estrategias de flexibilización curricular, estrategias pedagógicas innovadoras que le apunten al uso significativo del tiempo en el marco de la coyuntura COVID-19. Resulta importante resaltar que debido a la emergencia Económica, Social y Ecológica que atraviesa el país, el programa sufrió una serie de alteraciones: Gestión de la meta de matrícula ya que no existen las condiciones para que los establecimientos y las entidades territoriales certificadas en educación incrementen matrícula según lo proyectado.</t>
  </si>
  <si>
    <t>OAPF: el reporte es muy parecido al que se hizo en el mes de abri, se sugiere profundizar en cuales fueron las dudas resueltas con estas secretarías,  que acciones se estan haciendo para que la matricula no se vea afectada.
OAPF: el área realiza el ajuste y se sube el reprote a SINERGIA en espera de la aprobación por el DNP
DNP: Aprobado</t>
  </si>
  <si>
    <t>En el mes de junio, el equipo de Jornada Única prestó asistencia técnica a las Entidades Territoriales Certificadas de Quindío, Rionegro, San Andres, Atlántico y Sucre, con el objetivo de fomentar la continuidad de la implementación del programa a partir de la socialización de estrategias de flexibilización curricular, estrategias pedagógicas innovadoras que le apunten al uso significativo del tiempo en el marco de la coyuntura COVID-19. Resulta importante resaltar que debido a la emergencia el programa sufrió una serie de cambios, los cuales nos ha permitido observar que no existen las condiciones para que los establecimientos y las entidades territoriales certificadas en educación incrementen matrícula según lo proyectado, lo cual afectará el cumplimiento de la meta estipulada para la vigencia</t>
  </si>
  <si>
    <t>OAPF: Se viene reportando que el indicador sufrió ajustes en la gestión de la meta, se sugiere especificar que ajustes. 
DCPBM: Se ajusto la redacción  dado que todavia no tenemos orientaciones para ajustes de metas de Plana nacional de desarrollo
OAPF: Validado por la OAPF, se sube a SINERGIA para aprobación del DNP
DNP: APROBADO</t>
  </si>
  <si>
    <t>En el mes de Julio se revisó al interior del viceministerio posibles escenarios de crecimiento de Jornada única para el segundo semestre en articulación con Primera Infancia. Se prestó asistencia técnica y seminario web sobre el proceso de implementación de la jornada única y la coyuntura COVID-19, resultados del diagnóstico, acompañamiento para la formulación del Plan de Implementación de Jornada única, así como socialización y asistencia para la formulación de planes de mejoramiento, el diplomado e inscripción en las cuales participaron las 95 Entidades Territoriales Certificadas.
Se enviaron oficios a las entidades territoriales con información relacionada con la ejecución de recursos del Plan de Alimentación Escolar, solicitando analizar las diferencias presentadas entre el reporte de matrícula y la asignación del PAE y las posibles causas de tal situación con el propósito de establecer acciones para resolver estas diferencias.</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</si>
  <si>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El reporte cuantitativo se reportó en el mes de junio y en el mes de julio se cambió a 0.
Reporte validado por la OAPF se carga en SINERGIA para apbrobación del DNP</t>
  </si>
  <si>
    <t xml:space="preserve">Durante el mes de  agosto, el equipo de Jornada Única prestó asistencia técnica a las 96 entidades territoriales con el objetivo de apoyar la formulación del plan de implementación, hacer seguimiento a quienes cuentan con superávit en recursos de alimentación escolar, mesas temáticas de Infraestructura, Alimentación Escolar y Recursos Humanos y seminarios web sobre orientaciones para trabajo en casa y gestión curricular pedagógica. 
Por otro lado, el equipo de Jornada Única en conjunto con la organización de Estados Iberoamericanos OEI acompaña a 272 Establecimientos Educativos para el fortalecimiento de la implementación de la jornada única, a la fecha se han desarrollado 7 sesiones de acompañamiento, en los que participaron el siguiente número de establecimiento:
•	1. sesión a 272 Establecimientos Educativos. 
•	2 sesión a 256 Establecimientos Educativos 
•	3 sesión a 239 establecimientos educativos. 
•	4 sesión a 188 establecimientos educativos. 
•	5 sesión 107 establecimientos educativos. 
•	6 sesión 52 establecimientos educativos. 
•	7 sesión 12 establecimientos educativos.
</t>
  </si>
  <si>
    <t>03/09- OAPF:
Completitud: Cumple con el criterio
RTA área - Fecha : 
03/09- OAPF:
Consistencia: Cumple con el criterio
RTA área - Fecha : 
03/09- OAPF:
Calidad: No cumple conm el criterio, explicar sobre que son las sesiones que se mencionan al final del reporte
RTA DCPBM - 3/09/2020 : Se ajusta la redacción de acuerdo a lo solicitado.
03/09- OAPF:
Soportes: Cumple con el criterio
RTA área - Fecha :
03/09- OAPF:
Notas adicionales:
07/05 OAPF: subido en SINERGIA
08/09: APROBADO</t>
  </si>
  <si>
    <t>En septiembre, el equipo de Jornada Única prestó asistencia técnica a 95 entidades territoriales con el objetivo de apoyar la formulación del plan de implementación, seguimiento y apoyo para proyecciones de crecimiento, inducción a líderes, y seminarios web de modelos ocio creativo con a la rueda rueda y fortalecimientos para Jornada Única como ciencia y tecnología, desarrollo integral y trayectorias educativas. 
Por otro lado, en conjunto con la organización de Estados Iberoamericanos acompaña a 292 Establecimientos Educativos para el fortalecimiento de la implementación de la jornada única, a la fecha se han desarrollado 11 sesiones de acompañamiento, en los que participaron el siguiente número de establecimientos educativos: 1. sesión 292. 2 sesión 289. 3 sesión 281. 4 sesión 282. 5 sesión 263. 6 sesión 240. 7 sesión 202. 8 sesión 143. 9 sesión 88. 10 sesión 37. 11 sesión 115.</t>
  </si>
  <si>
    <t xml:space="preserve"> (06/10)- OAPF
Completitud:  cumple con el criterio 
Consistencia: Cumple con el criterio. 
Calidad: Cumple con el criterio.  Se hace un ajuste de redacción
Soportes: Cumple con el criterio. 
Notas adicionales: Se sube el reporte en SINERGIA a la espera de la aprobación por parte del DNP. Se sugiere en el avance cuantitativo reportar el del úlitmo corte mientras se cumplen los días de rezago del indicador
06/10 DNP: APROBADO</t>
  </si>
  <si>
    <t>En octubre, el equipo de Jornada Única prestó asistencia técnica a 85 entidades territoriales con el objetivo de apoyar la formulación y entrega de los  del plan de implementación y planes de mejoramiento de la JU; hacer seguimiento y brindar apoyo para concretar las proyecciones de crecimiento del programa en el segundo semestre y atender las demandas y dificultades presentadas. Igualmente se desarrollaron 9 seminarios web, dirigidos a docentes, directivos docentes y equipos técnicos de las Entidades Territoriales, para el fortalecimiento curricular y actualización pedagógica en Jornada Única en el marco de la atención integral, llegando a 3.622 personas.
Por otro lado, en conjunto con la organización de Estados Iberoamericanos acompañó a 295 Establecimientos Educativos para el fortalecimiento de la implementación de la jornada única, se desarrollaron 18 sesiones de acompañamiento, con la participación del siguiente número de establecimientos educativos: 1. sesión 295. 2 sesión 295. 3 sesión 287. 4 sesión 295. 5 sesión 295. 6 sesión 292. 7 sesión 290. 8 sesión 270. 9 sesión 250. 10 sesión 223. 11 sesión 199. 12 sesión 167. 13 sesión 116, 14 sesión 75, 15. sesión 45, 16 sesión 31, 17 sesión 14, 18 sesión 4.</t>
  </si>
  <si>
    <t>Fecha (06/11)- OAPF
Completitud: Cumple con el criterio
Consistencia: Cumple con el criterio 
Calidad: No se cumple con el criterio. Ajustar redacción:…. de Jornada Única prestó asistencia técnica a 85 entidades territoriales con el objetivo de apoyar la formulación del plan de implementación, seguimiento y apoyo para proyecciones de crecimiento, y seminarios web de responder el aprendizaje desde el juego, la actividad física y el arte - A la rueda rueda..C
(9/11) DCPBM: se ajusto la redacción del texto
Soportes: cumple con el criterio. 
Notas adicionales: 
10/11 DNP: Aprobado</t>
  </si>
  <si>
    <t>En noviembre, el equipo de Jornada Única prestó asistencia técnica a 72 entidades territoriales con el objetivo de apoyar la formulación y entrega de los planes de implementación y planes de mejoramiento de Jornada Única, hacer seguimiento y brindar apoyo para concretar las proyecciones de crecimiento del programa en el segundo semestre del 2020 y crecimiento en el 2021. Se desarrollaron 8 seminarios web, dirigidos a docentes, directivos docentes y equipos técnicos de las Entidades Territoriales sobre la estrategia Tejiendo entornos de Calidad, movilización social, guías de uso de kits de Jornada Única, organización del tiempo escolar en Jornada Única, el enriquecimiento de ambientes de aprendizaje y la construcción de estrategias pedagógicas alrededor de los ejes movilizadores de la Jornada Única en el marco de la Atención Integral, llegando a 927 personas.
En conjunto con la organización de Estados Iberoamericanos se acompañó a 295 Establecimientos Educativos para el fortalecimiento de la implementación de la jornada única.</t>
  </si>
  <si>
    <t>Fecha (04/12)- OAPF
Completitud:  cumple con el criterio 
Consistencia: Cumple con el criterio. 
Calidad: Cumple con el criterio.  Se ajusta redacción
Soportes: Cumple con el criterio. 
Notas adicionales: Se sube el reporte en SINERGIA a la espera de la aprobación por parte del DNP. 
09/12 DNP: APROBADO</t>
  </si>
  <si>
    <t>En diciembre, el equipo de Jornada Única prestó asistencia técnica a 74 entidades territoriales con el objetivo de brindar apoyo para concretar las proyecciones de crecimiento en el 2021, atender las demandas y dificultades presentadas, realizar procesos de cierre de los acompañamientos. Igualmente desarrolló dos seminarios web o talleres dirigidos a docentes, directivos docentes y equipos técnicos de las Entidades Territoriales, para orientaciones Pedagógicas y de Gestión para Jornada Unica en el proceso de alternancia y manejo de la estrategia de Tejiendo entornos de calidad - movilización social, llegando a 441 personas.</t>
  </si>
  <si>
    <t xml:space="preserve">Fecha (07/01/2021)- OAPF
Completitud:  cumple con el criterio 
Consistencia: Cumple con el criterio. 
Calidad: Cumple con el criterio.  
Soportes: Cumple con el criterio. 
Notas adicionales: Se sube el reporte en SINERGIA a la espera de la aprobación por parte del DNP. </t>
  </si>
  <si>
    <t>Número de Entidades Territoriales Certificadas con Planes  de implementación de la Jornada Única en los Establecimientos Educativos oficiales</t>
  </si>
  <si>
    <t>PAI-PALANCA</t>
  </si>
  <si>
    <t>Sumatoria de Entidades Territoriales Certificadas con planes de mejoramiento, seguimiento e implementación de la Jornada Única</t>
  </si>
  <si>
    <t>Planes de Mejoramiento          Actas de reunión y listas de asistencia        Reporte trimestral de martícula SIMAT</t>
  </si>
  <si>
    <t>En el mes de enero, el equipo de Jornada Única de la Subdirección de Fomento de Competencias en el marco del  encuentro de Secretarios de Educación  informó a las siguientes 25 Entidades Territoriales Certificadas: Cundinamarca, Zipaquirá, Nariño, Pasto, Casanare, Magdalena, Santa Marta, Fusagasugá, Chocó, Guaviare, Ipiales, Envigado, Guainía, Bucaramanga, Arauca, Pitalito, Apartadó, Córdoba, Bolívar, Chía, Boyacá, Sincelejo, San Andrés, Sabaneta y Soacha sobre el proceso de implementación de la Jornada Única, analizando algunas de sus dificultades y estrategias de mejora. En este ejercicio se entregaron resultados preliminares del diagnóstico para la construcción de los planes de mejoramiento.</t>
  </si>
  <si>
    <t>En el mes de febrero, el equipo de Jornada Única de la Subdirección de Fomento de Competencias depuró la base de datos entregada en el marco del Convenio 133 de 2019 con la Universidad Pedagógica Nacional, através del cual se realizará el acompañamiento a las Entidades Territoriales y los establecimientos educativos focalizados en Jornada Unica. 
También se ajustaron las orientaciones pedagógicas a ser entregadas en las Entidades Territoriales Certificadas sobre la implementación de la jornada única desde el enfoque propuesto por el Plan Nacional de Desarrollo 2018-2022.</t>
  </si>
  <si>
    <t>OAPF: describir un poco mas a que reponden las bases de datos y en que consiste el convenio 133
SFC: ajustado
OAPF: Se cambia la validación a SI</t>
  </si>
  <si>
    <t>En el mes de marzo, el equipo de Jornada Única de la Subdirección de Fomento de Competencias apoyo la suscripción del Convenio entre el Ministerio de Educación Nacional y la Organización de Estados Iberoamericanos OEI, a través del cual, se realizará el acompañamiento a las Entidades Territoriales Certificadas y los Establecimientos Educativos focalizados en jornada única.  El acompañamiento consiste en  el fortalecimiento de las Trayectorias Educativas Completas y el desarrollo de estrategias para garantizar el desarrollo integral de los niños, niñas y adolescentes.
Así mismo, se avanzó en el desarrollo de las primeras versiones de protocolos de acompañamiento a los EE en el marco del diseño realizado para la ruta, en articulación con diferentes áreas del viceministerio (Dirección de Primera Infancia y Dirección de Calidad de EPBM), la ruta se encuentra enfocada en el fortalecimiento de las Trayectorias Educativas Completas y el desarrollo de estrategias para garantizar el desarrollo integral de los niños, niñas y adolescentes.</t>
  </si>
  <si>
    <t>OAPF: describir en que consiste el acompañamiento a las entidades territoriales. No se pueden escribir siglas. Ajustar.
SFC: El acompañamiento consiste en  el fortalecimiento de las Trayectorias Educativas Completas y el desarrollo de estrategias para garantizar el desarrollo integral de los niños, niñas y adolescentes. 
OAPF: Se incluye la descripción en el avance cualitativo. Se cambia la validación a SI</t>
  </si>
  <si>
    <t>En abril, el equipo de Jornada Única, elaboró el documento de orientaciones de implementación de Jornada única en el marco de la emergencia COVID-19, dirigido a las Entidades territoriales para guiarlas en la implementación del programa durante la coyuntura y promover la entrega de planes de implementación como hoja de ruta de la proyección en sus 4 componentes. Describen desde la gestión escolar, las condiciones, excepciones y ajustes durante el trabajo académico en casa así: Pedagógico: Plantea la necesidad de fortalecer desde la innovación educativa y pedagógica el proceso de flexibilización curricular, ajuste al plan de estudios, reconfiguración de prácticas y estrategias pedagógicas y resignificación del tiempo de aprendizaje. Alimentación: funciona como plan de alimentación escolar de emergencia. Infraestructura: manejo de obras de infraestructura. Talento humano: pago de horas extras si se justifica la necesidad de esa intensidad académica en modalidad de trabajo en casa.</t>
  </si>
  <si>
    <t>OAPF: Describir en que consiste la propuesta de  las orientaciones de implementación. 
SFC. Se ajusta
OAPF: el área realiza los ajustes y se cambia la validación a SI</t>
  </si>
  <si>
    <t>En el mes de mayo, el equipo de Jornada Única de la Subdirección de Fomento, está creando la estrategia para el protocolo de asistencia técnica para acompañar a las Entidades Territoriales en los planes de mejora como planes de implementación, así lograr la meta de planes de implementación de jornada Única.</t>
  </si>
  <si>
    <t>OAPF: este indicador no tiene definida la periodicidad.
SFC: Se incluyó la periodicidad, la cual inicia a aplicar desde el segundo trimestre del año.
OAPF: El área realiza los ajustes se cambia la validación a SI</t>
  </si>
  <si>
    <t>En el mes de junio, el equipo de Jornada Única de la Subdirección de Fomento, realizó asistencia técnica con el fin de acompañar a las Entidades Territoriales en la guía de los planes de mejora como planes de implementación, así lograr la meta de planes de implementación de jornada Única cuenta con los 18 Planes de Implementación de las ETC de Malambo, Sincelejo, Sucre, Rionegro, Buga, Cali, Choco, Popayán, Duitama, Fusagasugá, Tolima, Tunja, Amazonas, Antioquia, Jamundí, Chía, Huila, San Andres.
Contar con los Planes de Implementación de Jornada Única, permite establecer unas metas a corto, mediano y largo plazo a partir de las cuales se puede hacer monitoreo y seguimiento para avanzar en el cumplimiento de lo que orienta la ley, la cual establece poder consolidar la Jornada Única con cobertura universal para el 2025  en las zonas urbanas y para el 2030 en las zonas rurales, además de dar cumplimiento a las metas establecidas en el Plan Nacional de Desarrollo. Este seguimiento también permite garantizar el cumplimiento de las obligaciones inherentes al Ministerio de Educación y al estado.
Por otra parte, también permite definir acciones de  acompañamiento técnico, priorización, inversión y estrategias que se gestan desde el Ministerio de Educación y otros sectores para fortalecer el logro que las Entidades Territoriales se plantean para la implementación de Jornada Única.</t>
  </si>
  <si>
    <t>08072020-OAPF: espeficifar porque no se cumplieron las 18 y describir que se logra teniendo los planes de implementación. No se adjuntaron los medios de verificación
DCPBM: se ajusta y se corrige el avance cuantitativo y se incluyen las evidencias
10072020-OAPF: De acuerdo a las ajustes realizados se cambia la valdiacipon a SI</t>
  </si>
  <si>
    <t>En el mes de julio, el equipo de Jornada Única, prestó asistencia técnica con el fin de acompañar a las Entidades Territoriales en la guía de los planes de mejora como planes de implementación, así lograr la meta de planes de implementación de jornada Única para lo cual en el mes de julio se recibieron 18 Planes de Implementación de las ETC Bolívar, Vichada, Meta, Manizales, Sabaneta, Medellín, Antioquia, Apartadó, Itagüí, Pasto, Boyacá, Girardot, Bogotá, Floridablanca, Piedecuesta, Santander, Cundinamarca, Palmira. Para un total de 36 Planes de Implementación de Jornada única teniendo en cuenta los 18 planes reportados en el mes de junio</t>
  </si>
  <si>
    <t>10/08- OAPF:
Completitud: Cumple con el criterio,
RTA área - Fecha: 
10/08- OAPF:
Consistencia: Cumple con el criterio
RTA área - Fecha: 
10/08- OAPF:
Calidad: cumple con el criterio. 
RTA área - Fecha: 
10/08- OAPF:
Soportes: Cumple con el criterio
RTA área - Fecha:
10/08- OAPF:
Notas adicionales: No hay observaciones adicionales</t>
  </si>
  <si>
    <t>En el mes de agosto, el equipo de Jornada Única de la Subdirección de Fomento, para dar cumplimiento a lo establecido en el Decreto 501 de 2016 en su artículo 2.3.3.6.2.1. que invita a las entidades territoriales certificadas en educación, en coordinación con el Gobierno nacional a liderar el diseño y la ejecución de los planes de implementación de jornada única, presto asistencias técnicas a las entidades territoriales certificadas y recibió, gracias a éste acompañamiento, doce Planes de Implementación de las siguientes estas entidades territoriales: Barranquilla, Bucaramanga, Caquetá, Cesar, Guainía, Lorica, Magangué, Neiva, Quibdó, Yumbo, Dosquebradas y Envigado, que sumados a los 36 planes reportados en los meses  de junio y julio dan un total de 47 Planes de implementación de la Jornada única.</t>
  </si>
  <si>
    <t>Fecha (07/09)- OAPF
Completitud: Cumple con el criterio
Consistencia: Cumple con el criterio. 
Calidad: No cumple con el criterio. Revisar redacción: no es claro el reporte. 
SFC 08/09: ajustado.
Soportes: Cumple con el criterio
Notas adicionales: 
08/09 OAPF: se hacen los ajustes respectivos y se cambia la validación a SI</t>
  </si>
  <si>
    <t>En el mes de septiembre, el equipo de Jornada Única de la Subdirección de Fomento, para dar cumplimiento a lo establecido en el Decreto 501 de 2016 en su artículo 2.3.3.6.2.1. que invita a las entidades territoriales certificadas en educación, en coordinación con el gobierno nacional a liderar el diseño y la ejecución de los planes de implementación de jornada única, prestó asistencias técnicas a las entidades territoriales certificadas y recibió, gracias a éste acompañamiento, en el trimestre 40 Planes de Implementación de los cuales 11 se recibieron en el mes de septiembre de las siguientes entidades territoriales: Risaralda, Zipaquirá, Cartago, Ibagué, Turbo, Putumayo, Santa Marta, Caldas, Pereira, Magdalena, Casanare, que sumados a los planes reportados en el mes de Junio  dan un total de 58 Planes de implementación de la Jornada única en los ultimos dos trimestres</t>
  </si>
  <si>
    <t>Fecha (06/10)- OAPF
Completitud: Cumple con el criterio
Consistencia: No cumple con el criterio
Calidad:  No cumple con el criterio.En el avance cuantitativo se deben reportar las 18 del mes de julio más las 11 del mes de septiembre en para un total de 29 del corte del III trimestre. En el avance cualitativo se mencionan que entre junio y julio se tenían 47 planes, pero el reporte de junio es de 18 el de julio de 18, lo que da 36 planes entre junio y julio, más las 11 de septiembre da un total de 47 y no 58 como se menciona en el reporte. Se sugiere revisar
Soportes:  No cumple con el criterio. En la carpeta de medios de verificación se encuentran 19 documentos y deberia haber 47
Notas adicionales:  Se ajusta la meta de septiembre y de diciembre, la meta de septiembre estaba en 36 acumulando la de junio, se ajustó a 18 y la de diciembre estaba en 56, se ajusta a 20 para completar las 56 de la meta total de 2020. 
09/10/2020 SFC:se ajusta avance cualitativo y cuantitativo
14/10 OAPF: se ajusta la validación a SI de acuerdo a los ajsutes realizados por el área</t>
  </si>
  <si>
    <t>En el mes de octubre, el equipo de Jornada Única para dar cumplimiento a lo establecido en el Decreto 501 de 2016 en su artículo 2.3.3.6.2.1. que invita a las entidades territoriales certificadas en educación, en coordinación con el gobierno nacional a liderar el diseño y la ejecución de los planes de implementación de jornada única, prestó asistencias técnicas a las entidades territoriales certificadas y recibió, gracias a éste acompañamiento, en el mes de octubre  11 Planes de Implementación de las siguientes entidades territoriales: Tumaco, Valle del cauca, Vaupés, Tuluá, Yopal, Ipiales, Funza, Nariño, Maicao, Mosquera, Valledupar, que sumados a los planes reportados en los meses anteriores se cuenta a la fecha con 69 planes remitidos.</t>
  </si>
  <si>
    <t>En el mes de noviembre, el equipo de Jornada Única para dar cumplimiento a lo establecido en el Decreto 501 de 2016 en su artículo 2.3.3.6.2.1. que invita a las entidades territoriales certificadas en educación, en coordinación con el gobierno nacional a liderar el diseño y la ejecución de los planes de implementación de jornada única, prestó asistencias técnicas a las entidades territoriales certificadas y recibió, gracias a éste acompañamiento, en el mes de noviembre  4 Planes de Implementación de las siguientes entidades territoriales: Florencia, Riohacha, Arauca y Norte de Santander que sumados a los planes reportados en los meses anteriores se cuenta a la fecha con 73 planes remitidos.</t>
  </si>
  <si>
    <t xml:space="preserve">En diciembre, el equipo de Jornada Unica prestó asistencia técnica a las entidades territoriales certificadas y orientó sobre la formulación y entrega de los Planes de Implementación de Jornada Unica, responsabilidad de las Entidades Territoriales Certificadas  establecida en el Decreto 501 de 2016 en su artículo 2.3.3.6.2.1. Si bien durante el mes de diciembre no se recibieron nuevos Planes de Implementación de Jornada Unica -PIJU; a lo largo del último trimestre del año se recibieron 15 PIJUs, los cuales, sumados a los 18 recibidos a junio; y los 41 adicionales recibidos en el tercer trimestre del año suman en total 74 Planes de Implementación de Jornada Unica entregados en la vigencia 2020 superando la meta establecida de 56 PIJUs entregados. A continuación se detallan las  74 secretarías de educación que entregaron sus planes: AMAZONAS;ANTIOQUIA; APARTADO; ARAUCA; BARRANQUILLA; BOGOTA; BOLIVAR; BOYACA; BUCARAMANGA; BUGA; CALDAS; CALI; CAQUETA; CARTAGO; CASANARE; CESAR; CHÍA; CHOCO; CUNDINAMARCA; DOSQUEBRADAS; DUITAMA; ENVIGADO; FLORENCIA; FLORIDABLANCA; FUNZA; FUSAGASUGA; GIRARDOT; GUAINIA; HUILA; IBAGUE; IPIALES; ITAGU; JAMUNDÍ; LORICA; MAGANGUE; MAGDALENA; MAICAO; MALAMBO; MANIZALES; MEDELLIN; META; MOSQUERA; NARIÑO; NEIVA; NORTE SANTANDER; PALMIRA; PASTO; PEREIRA; PIEDECUESTA; POPAYAN; PUTUMAYO; QUIBDÓ; RIOHACHA; RIONEGRO; RISARALDA; SABANETA; SAN ANDRES; SANTA MARTA; SANTANDER; SINCELEJO; SUCRE; TOLIMA; TULUA; TUMACO; TUNJA; TURBO; VALLE; VALLEDUPAR; VAUPES; VICHADA; YOPAL; YUMBO; ZIPAQUIRA; CORDOBA
</t>
  </si>
  <si>
    <t>Fecha (15/01)- OAPF
Completitud: Cumple con el criterio
Consistencia: No cumple con el criterio. no es clar
o, se lograron 73 documentos o 56? Al sumar los reportes de avance de todos los meses el avance es de 58. Se debe hacer la aclaración.  
Calidad: No cumple con el criterio. Revisar redacción de acuerdo con el comentario anterior
Soportes: No Cumple con el criterio, en la carpeta medios de verificación se identificaron 74 documentos y se reportar 73. Sin embargo, se encontraron unas subcarpetas que tienen otros documentos subidos. Se solicita que solo se dejen los 73 documentos que soportan el avance reportado. 
SFC: Se ajusta redacción y las evidencias. Fueron 74 PIJUS recibidos 20-01-2020
Fecha (25/01) OAPF: Solo hay 73 documentos subidos.
SFC: se sube PIJU de COrdoba que hacía falta 25-01-21
Fecha (26/01)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</si>
  <si>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Instituciones Educativas de Jornada Única acompañadas para la promoción del desarrollo integral y trayectorias educativas completas en el marco de Jornada Única</t>
  </si>
  <si>
    <t xml:space="preserve">
Sumatoria de Instituciones Educativas de Jornada Única acompañadas para la promoción del desarrollo integral y trayectorias educativas completas en el marco de Jornada Única</t>
  </si>
  <si>
    <t>Actas de reuniones y listas de asistencia.</t>
  </si>
  <si>
    <t>En el mes de enero, el equipo de Jornada Única de la Subdirección de Fomento de Competencias   revisó los productos finales del convenio 330 con OEI de 2019, y con estos resultados se hizo la proyección de la focalización de establecimientos educativos teniendo en cuenta criterios como ruralidad, municipios frontera, municipios de Programas de Desarrollo con Enfoque Territorial (PDET) y municipios del bicentenario, los cuales fueron aprobados por el Banco Interamericano de Desarrollo BID y Organización de Estados Iberoamericanos OEI. También se proyectó la ruta de acompañamiento a establecimientos educativos para 2020 cuyo objetivo será la atención y el desarrollo integral, y las trayectorias educativas completas.</t>
  </si>
  <si>
    <t>OAPF: Describir la proyección de la focalización y de la ruta de acompañamiento 
SFC: se ajusta.
OAPF: se cambió la validación a SI</t>
  </si>
  <si>
    <t>En el mes de febrero, el equipo de Jornada Única adelantó la focalización de Establecimientos Educativos a acompañar y elaboró la propuesta de los kits de materiales pedagógicos en ciencia y tecnología, arte y cultura, educación física, recreación y deporte, a ser entregados en los Establecimientos Educativos focalizados. También adelantó el ajuste y actualización a los módulos de orientaciones pedagógicas de Jornada única en aspectos relacionados al fortalecimiento curricular y el desarrollo de estrategias pedagógicas en ciencia, tecnología, innovación, arte, cultura, educación física, recreación y deportes.  Trabajó en conjunto con Primera Infancia, Media, Inclusión y Referentes, en la construcción de la Ruta de Acompañamiento y los protocolos que se transferirán al equipo de acompañamiento que se contrate en lógica de Atención y Desarrollo Integral, y Trayectorias Educativas Completas.</t>
  </si>
  <si>
    <t>OAPF: Hacer una descricpcion de la focalización definida, no usar siglas
SFC: Se ajusta
OAPF: Se cambia la validación a SI</t>
  </si>
  <si>
    <t xml:space="preserve">En el mes de marzo, el equipo de Jornada Única de la Subdirección de Fomento de Competencias apoyo la suscripción del Convenio entre el Ministerio de Educación Nacional y la Organización de Estados Iberoamericanos OEI, a través del cual, se realizará el acompañamiento a las Entidades Territoriales y los establecimientos educativos focalizados en Jornada Unica. Avanzó en el desarrollo de las primeras versiones de protocolos de acompañamiento a los Establecimientos Educativos en el marco del diseño realizado para la ruta, en articulación con diferentes áreas del viceministerio (Dirección de Primera Infancia y Dirección de Calidad de EPBM), el acompañamiento se encuentra enfocado en el fortalecimiento de las Trayectorias Educativas Completas y el desarrollo de estrategias para garantizar el desarrollo integral de los niños, niñas y adolescentes. </t>
  </si>
  <si>
    <t>OAPF: no usar siglas
SFC: se ajusta
OAPF: Se cambia la validación a SI</t>
  </si>
  <si>
    <t>En el mes de abril, el equipo de Jornada Única de la Subdirección de Fomento de Competencias avanzó en la resignificación del  acompañamiento a los Establecimientos Educativos en el marco  del convenio con la Organización de los Estados Iberoamericanos a partir de la coyuntura del  COVID-19, por lo que estará enfocado en el fortalecimiento de las Trayectorias Educativas Completas y el desarrollo de estrategias para garantizar el desarrollo integral de los niños, niñas y adolescentes durante la emergencia.</t>
  </si>
  <si>
    <t xml:space="preserve">En el mes de mayo, el equipo de Jornada Única de la Subdirección de Fomento ha avanzado con la Organización de Estados Iberoamericanos OEI en los ajustes de protocolos de acompañamiento a establecimientos educativos del tal forma que se contemple las medidas y rutas en el marco de la pandemia (COVID-19), y la modalidad E-learning, con el fin de que este acorde con la emergencia, así como a estructuración del documento con las orientaciones técnicas y metodológicas que presenta los ejes trasversales y específicos, indicando mensaje clave, actividades sugeridas y herramientas de apoyo . A su vez se cuenta ya con la contratación del equipo de trabajo.                                                                                                                                                                                                                                                        
</t>
  </si>
  <si>
    <t>OAPF: se sugiere describir los ajustes que se estan realizando a los protocolos. 
SFC: se ajusta.
OAPF: se realiza el ajuste por parte del área se cambia la validacion a SI</t>
  </si>
  <si>
    <t>En el mes de Junio el equipo de la Organización de Estados Iberoamericanos ha establecido contacto con 219 Establecimientos Educativos,  efectivos para iniciar el acompañamiento a los 295 Establecimientos Educativos focalizados, de los cuales ya se ha realizado la primera sesión a 63 Establecimientos Educativos.
-Se concertaron 57 citas en Establecimientos Educativos para iniciar la implementación de la ruta de los procesos de lectura de contexto a partir de la primera semana de julio.
- Realizarán encuentros con 3 secretarias que pidieron un espacio específico con el facilitador antes de iniciar con las instituciones educativas.
Dado que la modalidad de contacto y comunicación por la emergencia sanitaria es de forma virtual, se han presentado tiempos adicionales a los programados, debido a que se ha requerido contactar a las Entidades territoriales y por medio de ellas obtener los datos de números de contacto y correos electrónicos de los docentes.
Las acciones relacionadas aporta a la meta dado que estas apoyan y promueven los proceso de fortalecimiento de Jornada única, atención integral,  trayectorias completas y así garantizar el enfoque de fortalecimiento curricular en los Establecimientos Educativos que implementan el programa</t>
  </si>
  <si>
    <t>08072020-OAPF: no usar siglas, ajustar redacción, a que se refiere el momento 1. estas acciones como aprtan al indicador y a la meta del Plan Nacional de Desarrollo. Explicar porque no se logró la meta planteada
10072020-OAPF: De acuerdo a las ajustes realizados se cambia la valdiacipon a SI</t>
  </si>
  <si>
    <t>En el mes de Julio, el equipo de Jornada Única,  en articulación con los profesionales del convenio con  la Organización de Estados Iberoamericanos estableció contacto con 275 Establecimientos Educativos efectivos para iniciar el acompañamiento a los 295 Establecimientos Educativos focalizados de los cuales ya se ha realizado la primera sesión a 240 Establecimientos Educativos, una segunda sesión a 180 y una tercera sesión a 81 Establecimientos Educativos.</t>
  </si>
  <si>
    <t>En el mes de agosto el equipo de Jornada Única en convenio con la Organización de Estados Iberoamericanos realizó la primera sesión de acompañamiento a 32 establecimientos educativos  para la promoción del desarrollo integral y trayectorias educativas completas en el marco de Jornada Única. A agosto se cuenta con un total de 272 establecimientos educativos acompañados.</t>
  </si>
  <si>
    <t>Fecha (07/09)- OAPF
Completitud: Cumple con el criterio
Consistencia: Cumple con el criterio
Calidad: No cumple con el criterio. Mejorar redacción del primer párrafo… Al mes de agosto, el equipo de Jornada Única y la Organización de Estados Iberoamericanos ha establecido contacto con 275 Establecimientos Educativos efectivos para iniciar el acompañamiento a los 295 Establecimientos Educativos focalizados, de los cuales ya se ha realizado la primera sesión a 272 Establecimientos Educativos, una segunda sesión a 256 y una tercera sesión a 239 4 sesión a 188, quinta sesión 107, sesta sesión 52 y séptima sesión 12 establecimientos educativos. 
Describir como el avance reportado aporta al cumplimiento de las metas. 
SFC 08/09: ajustado.
Soportes: Cumple con el criterio
Notas adicionales: 
08/09 OAPF: se hacen los ajustes respectivos y se cambia la validación a SI</t>
  </si>
  <si>
    <t>En el mes de Septiembre el equipo de Jornada Única en convenio con la Organización de Estados Iberoamericanos realizó la primera sesión de acompañamiento a 20 establecimientos educativos para la promoción del desarrollo integral y trayectorias educativas completas en el marco de Jornada Única. A agosto se cuenta con un total de 292 establecimientos educativos acompañados., a la fecha se han desarrollado 11 sesiones de acompañamiento, en los que participaron el siguiente número de establecimiento:
• 1. sesión a 292 Establecimientos Educativos. 
• 2 sesión a 289 Establecimientos Educativos 
• 3 sesión a 281 establecimientos educativos. 
• 4 sesión a 282 establecimientos educativos. 
• 5 sesión 263 establecimientos educativos. 
• 6 sesión 240 establecimientos educativos. 
• 7 sesión 202 establecimientos educativos.
• 8 sesión 143 establecimientos educativos.
• 9 sesión 88 establecimientos educativos.
• 10 sesión 37 establecimientos educativos.
• 11 sesión 115 establecimientos educativos.</t>
  </si>
  <si>
    <t xml:space="preserve">Fecha (07/10)- OAPF
Completitud: Cumple con el criterio
Consistencia: Cumple con el criterio. 
Calidad: Cumple con el criterio. 
Soportes: No cumple con el criterio. No se encuentran todos los medios de verificación
Notas adicionales: Se ajusta la meta de septiembre de 232 a 116, la de diciembre de 580 a 148 para un total de 380, no se ajusta como lo solicitado en el formato ya que no se pueden modificar metas de periodos ya cumplidos. Se ajsuta tambien el reporte del avance cuantitativo teniendo en cuenta que no se acumula y de acuerdo a los descrito en el avance cuanlitativo
09/10/2020 SFC: Se cargaron las evidencias respectivas
14/10: Se cambia la validación a SI de acuerdo a los ajustes realizados por el área. Se sugiere organizar los medios de verificación. </t>
  </si>
  <si>
    <t>En octubre el equipo de Jornada Única en convenio con la Organización de Estados Iberoamericanos realizó acompañamiento a 3 establecimientos educativos para la promoción del desarrollo integral y trayectorias educativas completas en el marco de Jornada Única. Para un total 295 establecimientos educativos acompañados, al 30 de octubre se han desarrollado 18 sesiones de acompañamiento, en los que participó el siguiente número de establecimientos educativos: 1. sesión a 295, 2. sesión a 295, 3. sesión a 287, 4. sesión a 295, 5. sesión 295, 6. sesión a 292,7. sesión a 290, 8. sesión a 270, 9 sesión a 250, 10. sesión a 223, 1.1 sesión a 199, 12. Sesión a 167, 13. sesión a 116, 14. sesión a 75, 15. sesión a 45, 16. sesión a 31, 17. sesión a 15  y 18 sesión a 4. También acompañó en el marco de la estrategia de articulación con el Ministerio del deporte y Banco Interamericano de Desarrollo la entrega de kits a 135 establecimientos educativos.</t>
  </si>
  <si>
    <t>En noviembre el equipo de Jornada Única en convenio con la Organización de Estados Iberoamericanos realizó acompañamiento a 295 establecimientos educativos, al 30 de noviembre se han desarrollado 18 sesiones de acompañamiento, en los que participaron el siguiente número de establecimientos educativos: 1. sesión 295. 2 sesión 295. 3 sesión 287. 4 sesión 295. 5 sesión 295. 6 sesión 295. 7 sesión 295. 8 sesión 295. 9 sesión 295. 10 sesión 289. 11 sesión 279. 12 sesión 258. 13 sesión 206, 14 sesión 158, 15. sesión 111, 16 sesión 237, 17 sesión 226, 18 sesión 139. También acompañó en el marco de la estrategia de articulación con el Ministerio del deporte y Banco Interamericano de Desarrollo la entrega de kits a 157 establecimientos educativos. A su vez se realizaron talleres en el marco de la estrategia Movilización Social Tejiendo Entornos de Calidad en la cual se acompañaron a 81 Establecimientos</t>
  </si>
  <si>
    <t>En diciembre el equipo de Jornada Única en convenio con la Organización de Estados Iberoamericanos culminó el proceso de acompañamiento a 295 establecimientos educativos. Al 30 de diciembre se desarrollaron 18 sesiones de acompañamiento. Por otra parte, en el marco de la entrega de dotaciones pedagógicas a sedes rurales focalizadas, se realizaron 2 sesiones de acompañamiento para fortalecimiento pedagógico y curricular en Jornada Unica y la promoción del desarrollo integral las cuales se desarrollaron los días 28 de octubre y 10 de noviembre sobre enriquecimiento de ambientes de aprendizaje y uso pedagógico de los elementos a entregar en los kits. En total participaron en al menos una sesión 46 Establecimientos Educativos Rurales de los focalizados. Finalmente, durante el último trimestre y a partir de la articulación desarrollada con el MInisterio del Deporte para fortalecer las apuestas sobre Educación Física, Recreación y Deporte Escolar en Jornada Unica dicha cartera realizó la entrega de kits de dotaciones pedagógicas con materiales de educación física, recreación y deporte y el equipo técnico de JU desarrolló dos sesiones de acompañamiento virtual para el fortalecimiento pedagógico y curricular en Jornada Unica, la promoción del desarrollo integral y la integración de la EFRED dirigida a las Instituciones Educativas focalizadas para esta estrategia. En total participaron de las sesiones de acompañamiento 99 Instituciones Educativas.
Así, en total durante la vigencia se logró acompañar a 440 Establecimientos Educativos en la promoción del desarrollo integral y las trayectorias educativas completas en el marco de la Jornada Unicatablecimientos Educativos en la promoción del desarrollo integral y las trayectorias educativas completas en el marco de la Jornada Unica</t>
  </si>
  <si>
    <t xml:space="preserve">Fecha (15/01)- OAPF
Completitud: Cumple con el criterio
Consistencia: No cumple con el criterio. Al sumar los reportes de avance de todos los meses el avance es de 452, sin embargo, en el avance cualitativo se menciona que se lograron las 380. Se debe hacer la aclaración.  Si son las 452 se debe explicar porque lograron 95 establecimientos más de los programados. Teniendo en cuenta que a este indicador se le hizo un ajuste de metas.  
Calidad: No cumple con el criterio. Revisar redacción de acuerdo con el comentario anterior
Soportes: No Cumple con el criterio, no es fácil identificar los 452 o 380 establecimientos. Se sugiere tener un Excel consolidado con los 452 o 380 y enumerar cada acta, también se sugiere eliminar las subcarpetas que hay en la carpeta de medios de verificaicón
SFC: Se ajusta avance cualitativo y se aclara que se tuvo un ajuste en 16 EE menos del grupo de Min Deportes. En total son 440 EE acompañadas incluyendo las que realizaron en el último trimestre asociado a la entrega de dotaciones pedagógicas.  por  lo que se ajusta el avance cuantitavo de diciembre  a 148. Se sube excel consolidado por grupo.
Fecha (25/01) OAPF: Se realizan los ajustes solicitados. Se cambia la validación a SI. Se recomienda para 2021, mejorar en la redacción de los reportes y seguir las indicaciones de la Guía de seguimiento que se encuentra en SIG
</t>
  </si>
  <si>
    <t>4.4. De aquí a 2030, aumentar considerablemente el número de jóvenes y adultos que tienen las competencias necesarias, en particular técnicas y profesionales, para acceder al empleo, el trabajo decente y el emprendimiento.</t>
  </si>
  <si>
    <t>Apuesta por una educación media con calidad y pertinencia para los jóvenes colombianos</t>
  </si>
  <si>
    <t xml:space="preserve">¡LA DOBLE TITULACIÓN ES UNA REALIDAD! </t>
  </si>
  <si>
    <t>Fortalecimiento de trayectorias previas</t>
  </si>
  <si>
    <t>1.3.4.  Doble titulación</t>
  </si>
  <si>
    <t>009</t>
  </si>
  <si>
    <t>CALIDAD TRANSVERSAL</t>
  </si>
  <si>
    <t>DCPBM - 03</t>
  </si>
  <si>
    <t>Educación Media</t>
  </si>
  <si>
    <t>Estudiantes de educación media con doble titulación (T)</t>
  </si>
  <si>
    <t>E9</t>
  </si>
  <si>
    <t xml:space="preserve">Sumatoria de estudiantes de educación media que obtienen un certificado del Servicio Nacional de Aprendizaje - SENA- </t>
  </si>
  <si>
    <t>Durante el mes de enero, el equipo Educación Media desarrolló la proyección de las actividades a realizar durante 2020 a través de reuniones con el equipo de trabajo del SENA. Dentro de las estrategias acordadas se ha proyectado: i) la implementación de las orientaciones de calidad del Programa construidos en 2019 junto con el SENA en 10 mesas regionales que se desarrollarán a partir del mes de abril, ii) la elaboración de herramientas pedagógicas de apoyo dirigidas a docentes de establecimientos educativos e instructores del SENA, iii) el desarrollo de mesas técnicas en las que participan el Ministerio de Educación, el SENA y las secretarias de educación para divulgar y posicionar el programa y iv) el fortalecimiento de los ambientes de aprendizaje de los establecimientos educativos articulados que implementan los programas técnicos relacionados con los sectores de: Economía naranja, industrias 4.0 y desarrollo sostenible.</t>
  </si>
  <si>
    <t xml:space="preserve">Durante el mes de febrero, el equipo de Educación Media realizó 2 mesas de trabajo junto con el SENA con el fin de aunar esfuerzos en la focalización de establecimientos educativos que se encuentren implementando programas técnicos en el marco de la Doble Titulación que apunten a los sectores de Economía naranja, industrias 4.0 y desarrollo sostenible, con el fin de fortalecer los ambientes de aprendizaje a partir de dotaciones de elementos necesarios para el desarrollo de las competencias específicas. </t>
  </si>
  <si>
    <t xml:space="preserve">Durante el mes de marzo, el equipo de Educación Media remitió al SENA el objeto, alcance y obligaciones proyectadas para la suscripción del convenio y realizó reunión de seguimiento virtual con el fin de revisar y establecer los lineamientos para la implementación del programa en la contingencia debido a la declaración de la emergencia sanitaria por el COVID- 19. Así mismo se realizó una segunda reunión virtual con más de 40 Entidades Territoriales Certificadas con el fin de dar lineamientos para la implementación del programa en la contingencia.
</t>
  </si>
  <si>
    <t xml:space="preserve">OAPF: no se pueden incluir siglas en los reportes, ajustar SE, asi mismo explicar más cual es la contingencia. Ajustar redacción del segundo y tercer párrafo
DCPBM: Ajustado
DNP: Considero que falta la palabra para en la siguiente frase: y realizó reunión de seguimiento virtual PARA revisar y establecer los lineamientos para la implementación del programa en la contingencia debido a la declaración de la emergencia sanitaria por el COVID- 19 </t>
  </si>
  <si>
    <t>Durante el mes de abril, se establecieron dos protocolos: 1. Dirigido a los centros del SENA , para guiar el trabajo en casa en el desarrollo de competencias técnicas en articulación doble titulación y; 2. Dirigido a docentes, con el objetivo de orientarlos en el proceso de formación de las competencias transversales que fortalecen el programa.
De igual manera, se realizó un "Conectate con el MEN" el 21 de abril de 2020, con el objetivo de socializar a los secretarios de educación y líderes de calidad los "lineamientos para el trabajo en casa" del programa doble titulación haciendo énfasis en los materiales disponibles para trabajar y en las alternativas de etapa productiva en el marco de la contingencia del COVID 19. Asimismo, Se han realizado reuniones directivas y técnicas periódicas para el seguimiento a la implementación de la programación, el fin de seguir viabilizando el desarrollo del programa técnico en casa: Herramientas disponibles para el trabajo en casa de los estudiantes</t>
  </si>
  <si>
    <t>OAPF: Validado por la OAPF, se sube a SINERGIA para aprobación del DNP</t>
  </si>
  <si>
    <t xml:space="preserve">Durante el mes de mayo, el equipo de Educación Media del Ministerio De Educación Nacional en conjunto con el SENA y el marco de la contingencia del covid 19:
- Se estableció una estrategia de retorno a clases con Doble Titulación, que ya se encuentra aprobada por la Ministra y el Director Nacional del SENA. 
- Se realizó acompañamiento a las ETC de: Santander, Valle del Cauca, Antioquia, Guanía,  Santa Marta con el objetivo de brindar claridades sobre los "lineamientos para el trabajo en casa" del programa doble titulación orientando sobre el pago a ARL y dando claridades sobre las alternativas de etapa productiva en el marco de la contingencia del covid 19.
- El Ministerio en alianza con el SENA a través de la Universidad Católica del Norte, ofertó  el curso de: “Enseñar en la virtualidad competencias digitales para docentes, en ambientes virtuales de aprendizaje” – AVA- . El curso inició el 28 de abril y finalizó el 12 de mayo tuvo duración de 12 horas y contó con la participación de 3.500 docentes. 
- En alianza con computadores para educar se entregaron  58.277 equipos a estudiantes de doble titulación con el objetivo de apoyar el trabajo en casa. 
- Se realizaron reuniones  directivas y técnicas para el seguimiento a la implementación del programa,  con el fin de seguir visibilizando el desarrollo del programa técnico en casa. Entre los temas tratados están: Proyección de escenarios según flexibilización del calendario escolar para la estrategia de retorno a clases de doble titulación, lineamiento de etapa productiva. </t>
  </si>
  <si>
    <t>OAPF: el reporte fue subido en SINERGIA se esta a la espera de la aprobación del DNP
OAPF: Aprobado por DNP</t>
  </si>
  <si>
    <t xml:space="preserve">Durante el mes de junio, el equipo de Educación Media en conjunto con el SENA en el marco de la contingencia del covid 19,  proyectan unas orientaciones dirigidas a las Entidades Territoriales Certificadas-ETC y Establecimientos Educativos para la Educación Media (media académica, media técnica, y media articulada doble titulación)  con el objetivo de guiar el trabajo en casa y la estrategia de alternancia en el territorio.  
De igual manera, se realizaron reuniones de trabajo con las ETC de: Vichada, Neiva con el objetivo de brindar claridades sobre los "lineamientos para el trabajo en casa" del programa doble titulación y reconocer experiencias exitosas en el marco de la contingencia.
Por otro lado, se realizaron reuniones  directivas y técnicas para el seguimiento a la implementación del programa, en el marco de la contingencia covid 19, con el fin de seguir visibilizando el desarrollo del programa técnico en casa. Entre los temas tratados están: Proyección de escenarios en la estrategia de alternancia, proyección de metas y proyección de mesas de trabajo regionales.  </t>
  </si>
  <si>
    <t>OAPF: Validado por la OAPF, se sube a SINERGIA para aprobación del DNP
DNP: APROBADO</t>
  </si>
  <si>
    <t>Durante el mes de julio, el equipo de Educación Media trabajó junto con el SENA en el análisis de proyección de cumplimiento de metas en el marco de la contingencia del COVID. Se plantearon 4 escenarios con los diferentes supuestos de tasa de retención y porcentaje de cumplimiento de la meta, como resultado de este ejercicio, se plantean dos estrategias: 
1. Ampliación de cobertura
2. Acciones para la permanencia de los estudiantes.
Estos resultados fueron presentados el 29 de julio ante el equipo de presidencia de la Republica con el fin de gestionar recursos para 2021 para las estrategias planteadas. 
Se llevaron a cabo 4 comités técnicos con el equipo del SENA en donde se plantean los diferentes escenarios y la viabilidad de estas.
Se realizó acompañamiento a las ETC de Cúcuta, San Andrés Vichada, San Gil, Florida Blanca para brindar orientaciones generales para la implementación del programa de doble titulación en el marco de la contingencia y dar respuesta a inquietudes con respecto al pago de la ARL y etapa productiva.</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</si>
  <si>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adicionales:Reporte validado por la OAPF se carga en SINERGIA para apbrobación del DNP</t>
  </si>
  <si>
    <t>Durante el mes de agosto El equipo de Educación Media se realizó la revisión de estrategias que permitan emprender acciones para dar cumplimiento a la meta de los 650 mil estudiantes con Doble Titulación en el cuatrienio. Se trabajó con el SENA en una proyección de metas ajustando variables que se pueden ver afectadas en la contingencia del COVID 19 tales como la deserción y la permanencia de los estudiantes, en este sentido se presentaron al SENA y Presidencia dos posibles estrategias a poner en marcha la ejecución y correcto funcionamiento del programa: 1. Ampliación de cobertura y 2. estrategias de permanencia.  
De igual manera, se realizaron en dos mesas técnicas con el Ministerio de las TIC y el SENA para revisar posibles alianzas que permitan articular esfuerzos en pro del cumplimiento del programa Doble Titulación a partir de las rutas que componen el programa Misión TIC del Ministerio de las TIC. 
Adicionalmente se inició con la Universidad Nacional, el diseño de 1 aula virtual con el propósito de fortalecer la capacidad instalada de los establecimientos educativos y promover el uso de materiales adecuados y la formación docente para fomentar la permanencia en el programa y la graduación en doble titulación. 
Así mismo, el 28 de agosto se dio inicio a la primera mesa regional con la ETC de Bogotá la cual contó con la participación de 5 Rectores, profesionales de la SED, los 15 centros del SENA y la regional de SENA Bogotá. Estas mesas tienen como objetivo: reconocer experiencias significativas en la implementación del programa Doble titulación y los avances del trabajo en casa.</t>
  </si>
  <si>
    <t>03/09- OAPF:
Completitud: Cumple con el criterio
RTA área - Fecha : 
03/09- OAPF:
Consistencia: Cumple con el criterio
RTA área - Fecha : 
03/09- OAPF:
Calidad: No cumple con el criterio, mejorar redacción y explicar en que consisten als estrategias.
RTA área - Fecha : 
07/09 OAPF: Se realizaron los ajsutes. Cumple con el criterio
03/09- OAPF:
Soportes: Cumple con el criterio
RTA área - Fecha :
03/09- OAPF:
Notas adicionales: 
07/09 OAPF: Se sube el reprote a SINERGIA
08/09 DNP aprobado</t>
  </si>
  <si>
    <t>Durante el mes de septiembre el equipo de Educación Media y el SENA realizó la revisión de estrategias para emprender acciones con el fin de dar cumplimiento a la meta de los 650 mil estudiantes con Doble Titulación en el cuatrienio. las acciones se centraron en dos grandes estrategias: 1. Ampliación de cobertura y 2. estrategias de permanencia. 
Las acciones proyectadas fueron:   
1.	Implementar un sistema de monitoreo y control que permita reconocer los retos de la permanencia en el programa y articular acciones para brindar soluciones, esta herramienta recogería la información de matrícula de los estudiantes del SENA a través de los centros regionales mes a mes y a través de las mesas regionales se socializarían los resultados con el fin de hacer seguimiento desde las ETC y los centros regionales del SENA. 
2.	Brindar a los estudiantes licencias de simuladores que a partir del desarrollo de entorno virtual de aprendizaje permita el avance en las competencias técnicas de los programas. 
3.	En términos de conectividad, se gestiona el beneficio de navegación gratuito a través de los operadores Tigo, Claro y Movistar 
4.	Implementar una campaña de Comunicaciones que posicione el programa doble titulación y motive a los estudiantes a continuar su formación
Así mismo se han desarrollado mesas regionales semanales así: segunda mesa regional departamentos de: Putumayo, Guainía, Amazonas, tercera mesa regional: Valle del Cauca, Antioquia, Cuarta mesa regional: Caldas, Quindío y Risaralda, Quinta mesa regional: Huila, Tolima y Caquetá. Estas mesas tienen como objetivo: reconocer experiencias significativas en la implementación del programa Doble titulación y los avances del trabajo en casa, así como promover la articulación de nuevos establecimientos para la ampliación de cobertura del programa.</t>
  </si>
  <si>
    <t>Fecha (06/10)- OAPF
Completitud:  cumple con el criterio 
Consistencia: Cumple con el criterio. 
Calidad: Cumple con el criterio.  Se hace un ajuste de redacción
Soportes: Cumple con el criterio. 
Notas adicionales: Se sube el reporte en SINERGIA a la espera de la aprobación por parte del DNP
06/10 DNP: APROBADO</t>
  </si>
  <si>
    <t>Durante el mes de octubre el equipo de Educación Media, en el marco de las estrategias planteadas para dar  para dar cumplimiento a la meta de los 650 mil estudiantes con Doble Titulación en el cuatrienio.  Realizó las siguientes actividades enmarcadas en las dos grandes estrategias: 
 1. Ampliación de cobertura
El 20 de octubre se desarrolló taller de "planeación de metas Doble Titulación" donde se convocaron a las ETC con mayor probabilidad de ampliación de cobertura: Bogotá, Cundinamarca, Atlántico, Antioquia, Santander y Valle de Cauca. El espacio contó, inicialmente, con un conversatorio denominado: "Sectores estratégicos que movilizan el empleo juvenil" con la participación de la Ministra de Educación, el Director del SENA, la presidente de Fedesoft y el Director de Cenipalma y luego se realizó un espacio practico con cada ETC y Regional del SENA con el fin de realizar un ejercicio de análisis alrededor de la ampliación de la oferta y la pertinencia de los programas ofertados. 
 2. Estrategias de permanencia 
Monitoreo y control a la ejecución del programa. El Sena, a través de los centros de formación, reporta con corte a 30 de septiembre una permanencia de los estudiantes en el programa del 67%. 
Estrategia de comunicaciones: el 20 de octubre en el marco del taller de planeación de metas el MEN y el SENA, dan inicio a la campaña de comunicaciones del programa a través de los diferentes canales de comunicación y redes sociales. 
Así mismo, el 2 de octubre se realiza la sexta mesa regional: Boyacá y Norte de Santander. Estas mesas tienen como objetivo: reconocer experiencias significativas en la implementación del programa Doble titulación y los avances del trabajo en casa, así como promover la articulación de nuevos establecimientos para la ampliación de cobertura del programa.</t>
  </si>
  <si>
    <t>Fecha (06/11)- OAPF
Completitud:  cumple con el criterio 
Consistencia: Cumple con el criterio. 
Calidad: Cumple con el criterio. Se hacen ajustes de redacción
Soportes: Cumple con el criterio. 
Notas adicionales: Se sube el reporte en SINERGIA a la espera de la aprobación por parte del DNP
10/11 DNP: Aprobado</t>
  </si>
  <si>
    <t xml:space="preserve">Durante el mes de noviembre el equipo de Educación Media, en el marco de las estrategias planteadas para dar cumplimiento a la meta de los 650 mil estudiantes con Doble Titulación en el cuatrienio, realizó las siguientes actividades enmarcadas en tres estrategias: 
 1. Ampliación de cobertura
El 20 y 27 de noviembre se desarrolló taller Doble Titulación donde se convocaron a las siguientes ETC Cauca, Chocó, Nariño, Bolívar, Guajira, Sucre, Magdalena, San Andrés y Providencia, Córdoba y César, con el fin de reconocer sus avances en la implementación del programa, las experiencias significativas y la intención de articulación para el 2021. 
Así mismo el 23 de noviembre se realizó un Facebook live, junto con el SENA, denominado "Oportunidades para todos" con el ánimo de informar a los Establecimientos Educativos y a la Entidades Territoriales Certificadas sobre la ampliación de los 30 mil nuevos cupos. 
 2. Estrategias de permanencia Monitoreo y control a la ejecución del programa.
El Sena, a través de los centros de formación, reportó con corte a octubre una permanencia de los estudiantes en el programa del 68.5%. 
3. Estrategia de comunicaciones: 
Desde el 20 de octubre que se inicia con la campaña de comunicaciones el programa ha sido mencionado por diversas redes sociales resaltando las bondades del programa y las oportunidades para los jóvenes. </t>
  </si>
  <si>
    <t>Durante el mes de diciembre el equipo de Educación Media, en el marco de las estrategias planteadas para dar  para cumplimiento a la meta de los 650 mil estudiantes con Doble Titulación en el cuatrienio.  Realizó las siguientes actividades enmarcadas en las dos grandes estrategias: 
 1. Ampliación de cobertura:
El 4 de diciembre se desarrolló taller el último taller de Doble Titulación donde se convocaron a las ETC, regionales del SENA y algunos rectores  de los siguientes departamentos: Arauca, Meta, Guaviare y Vichada con el fin de reconocer sus avances en la implementación del programa, las experiencias significativas y la intención de articulación para el 2021. 
La información del número de estudiantes certificados con programas técnicos del SENA se tendrá en la tercera semana de enero del año 2021 a la fecha el SENA no da un reporte oficial.  Una vez se cuente con la ifnormación se realizaran lo cruces respectivos para validar los estudiantes certificados con los estudiantes graduados.</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</si>
  <si>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</si>
  <si>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Entornos escolares para la vida, la convivencia y la ciudadanía.</t>
  </si>
  <si>
    <t xml:space="preserve">1.2. Bienestar y permanencia </t>
  </si>
  <si>
    <t>1.2.3. Entornos escolares</t>
  </si>
  <si>
    <t>DCPBM - 04</t>
  </si>
  <si>
    <t>Entornos Escolares</t>
  </si>
  <si>
    <t>Numero de Entidades territoriales certificadas en educación con asistencia técnica para fortalecer sus comités territoriales</t>
  </si>
  <si>
    <t>E11</t>
  </si>
  <si>
    <t>Total de ETC certificadas en educación con asistencia técnica para fortalecer sus comités territoriales</t>
  </si>
  <si>
    <t xml:space="preserve">Estado del arte actualizado 
Informe por ETC acompañada
Plan de acción territorial </t>
  </si>
  <si>
    <t xml:space="preserve">En el mes de enero, el equipo del Programa Transversales de la Subdirección de Fomento de Competencias  realizó la primera mesa técnica nacional de convivencia escolar en la que se acordó el plan de acción nacional </t>
  </si>
  <si>
    <t xml:space="preserve">En el mes de febrero, el equipo de transversales presentó la programación para hacer 6 encuentros territoriales de convivencia escolar con la agenda y la metodología del taller, cuyo objetivo del encuentro estaba direccionado en brindar herramientas a los comités territoriales para el fortalecimiento del Sistema Nacional de Convivencia Escolar en el marco de la Ley 1620 de 2013.
Los encuentros son regionales esto con el fin de abarcar las 96 ETC, hasta el momento no se han acordado los sitios donde se desarrollarían </t>
  </si>
  <si>
    <t>OAPF: descibir en donde se realizarian esos 6 encuentros y en que consisten. Describir el alcance y la metodología y que territorios se priorizaron 
SFC: se ajusta
OAPF: Se hizo un ajuste de redacción. Se cambia la validación a SI</t>
  </si>
  <si>
    <t xml:space="preserve">En el mes de marzo, el equipo de Programas Transversales de la Subdirección de Fomento de Competencias prestó asistencia técnica al comité territorial de convivencia escolar de Bucaramanga, con el fin de hacer seguimiento al plan de acción que la alcaldía de Bucaramanga adelanta para fortalecer la convivencia escolar y se hizo seguimiento a los casos de presunta violencia sexual en la Escuela Normal Superior de Bucaramanga. Por favor ver todos los anexos porque los detalles del caso por protocolo no se pueden exponer públicamente.  
Dada la contingencia decretada por el Gobierno Nacional se suspendieron las asistencias técnicas presenciales y se realizaron acciones acordes a las necesidades que surgieron en el contexto y la orientación dada desde la Dirección de Calidad que fue relacionada en como orientar en el abordaje pedagógico de las socioemocionales y ciudadanas desde medios de comunicación como Señal Colombia desde el programa de profe en casa. </t>
  </si>
  <si>
    <t>OAPF: describir en que consistió la asistencia técnica, cual fue el logro de la misma y porque no se cumplió con la meta esyablecida para este periodo
SFC: Se ajusta
DCPBM: se ajusta por favor revisar el comentarios de los anexos
OAPF: Los Medios de verificación no se nombraron de acuerdo a lo establecido en los lineamientos. Se solicitaa ajustar. Igualmente el en avance describtivo se emnciona solo el trabajo realizado con la secretaria de educación de bucaramanga, pero en los anexos se subió un documento de Quibdó. Se sugiere revisar. 
DCPBM: Se ajusta el nombre de los medios de Verificación
OAPF: Se ajsuta la validación a SI</t>
  </si>
  <si>
    <t>En el mes de abril, el equipo del Programa Transversales de la subdirección de Fomento de competencias realizó asistencia técnica a  la Secretaría de Educación de Quibdó en el marco de la Ley 1620 de 2013 relacionada con la Convivencia Escolar, teniendo en cuenta  la Ruta de Atención Integral para la Convivencia Escolar desde prevención y promoción, dada la competencia que tienen las secretarias de educación en el marco del Comité Territorial y, así mismo se realizó asistencia técnica a las Secretaría de Educación de Santander desde lo preventivo y promocional para el fortalecimiento socioemocional de las familias.</t>
  </si>
  <si>
    <t>OAPF: no hay meta programada para este mes. Es un indicador tirmestral por lo tanto al avance cuantitativo debe reportarse, con corte a junio
DCPBM: ajustado avance cuantitativo
OAPF: se debe ajustar la carpeta de medios de verificación de acuerdo a la observacion realizada en el reprote de marzo</t>
  </si>
  <si>
    <t>En el mes de mayo, el equipo de Programas Transversales y Competencias ciudadanas de la Subdirección de Fomento no tuvo avance en el indicador. Sin embargo, es importante precisar que se ajustó el cronograma del equipo para que esta acción se desarrolle en el segundo semestre de 2020, teniendo en cuenta que en este periodo a reportar se priorizaron acciones relacionadas a formaciones para fortalecer la línea de Entornos escolares. Así mismo, se tiene previsto desde los convenios vigentes poder fortalecer los comités territoriales de convivencia a través de asistencias técnicas, las cuales cuenten con formación en la Ley 1620 de 2013 (Ruta de Atención Integral para la Convivencia Escolar, Protocolos pedagógicos para la prevención, fortalecer acciones de prevención y promoción de la convivencia escolar) que se realizarán durante el segundo semestre.</t>
  </si>
  <si>
    <t xml:space="preserve">OAPF: No es claro el reporte. Describir que acciones se realizan este periodo y cuales se realizaran en el segundo semestre del año y como estas acciones impactan en el indicador.
Sub Fomento: Se  ajustó de acuerdo a las indicaciones. Sin embargo es importante precisar que para este mes no hay avance que reportar, lo que se indica es la justificación.
OAPF: se realiza el ajuste por parte del área se cambia la validacion a SI
</t>
  </si>
  <si>
    <t>En el mes de junio el equipo de Programas Transversales y Competencias ciudadanas de la Subdirección de Fomento no tuvo avance  cuantitativo en el indicador.pero si avance cualitativo, así mismo se avanzó en dos procesos estructurar el anexo de los Lineamientos para la prestación del servicio de educación en casa y en presencialidad bajo el esquema de alternancia y la implementación de prácticas de bioseguridad en la comunidad educativa. Este anexo se enfoca en dar Orientaciones para la convivencia escolar y la activación de rutas integrales de atención en salud para niñas, niños, adolescentes y jóvenes de instituciones educativas durante el trabajo académico en casa y en el proceso de transición gradual y progresiva a la modalidad presencial con esquema de alternancia. Con estas indicaciones el equipo además prepara las asitencias técnicas para el mes de julio y en este caso con apoyo del convenio firmado con el Chartered Institute of Procurement &amp; Supply CISP para fortalecer procesos de convivencia escolar. 
Teniendo en cuenta que el indicador cuenta con reporte cuntitativo de periodicidad trimestral, en el mes de junio se 2 Asistencias realizadas en el mes de Abril.</t>
  </si>
  <si>
    <t>08072020-OAPF: en el avance cualitativo se reporta que no hubo avance cuantitativo, pero en el cuantitativo se reportan 2 como avance. Se debe incluir la explicaicón de porque nos e cumplió la meta planteada. Ajustar redacción, se repite en el mes de junio y despues durante el mes de junio.
Los medios de verficación no son fáciles de identificar, fueron definidos informes tecnicos, pero se suben notas y memorias, recordar como se deben nombrar los medioa de virificación y subir solo lo que responde a este. 
DCPM: se ajusta redaccióncon respecto a la observación se informa que no hubo avance cuantitaivo en el mes de junio pero por contar con un reporte trimestral se reportan las AT realizadas en el mes de abril. se ajustaron la denominación de los medios de verificación y se solictará el ajuste de los mismo que debido a que con la emergencia sanitaria se tuvieron que addaptar a nueevas evidenias. 
10072020-OAPF: De acuerdo a las ajustes realizados se cambia la valdiación a SI</t>
  </si>
  <si>
    <t xml:space="preserve">En el mes de julio el equipo de Programas Transversales y Competencias Ciudadanas del Viceministerio de Educación Preescolar, Básica y Media,  brindó asistencia técnica a las Secretarias de Educación de Tunja, Jamundí, Buenaventura y Armenia  para fortalecer las acciones de los Comités Territoriales de Convivencia Escolar en el marco de la Ley 1620 de 2013, para ello se orientó  en las acciones que pueden realizar en el marco de la emergencia por el  COVID 19 con relación a la dinámica que surge entre el entorno familia- Escuela indicado la importancia de la articulación intersectorial para la garantía de los Derechos Humanos Sexuales y Reproductivos, se aclaró la Ruta de Atención Integral para la Convivencia Escolar y se presentó los recursos educativos que pueden ser utilizados por el Comité ( material de emociones para la vida, paso a paso, talleres de MinTic "En ti confío" relacionado con el ciberacoso). </t>
  </si>
  <si>
    <t>En agosto, el equipo de Programa Transversales y Competencias Ciudadanas con el apoyo de Ministerio de Salud, la Fiscalía y el Instituto Colombiano de Bienestar Familiar realizó tres encuentros con comités territoriales de convivencia escolar, al que asistieron las siguientes personas: Encuentro 1:  217 personas de 25 comités territoriales para abordar el tema de prevención de violencias basadas en género. 
Encuentro 2: 350 personas de las cuales 284 personas pertenecen a 41 comités territoriales de convivencia escolar.  El tema fue la prevención del consumo de sustancias psico-activas y se contó con el apoyo del Ministerio de Salud, la Policía Nacional y Naciones Unidas.
Encuentro 3: 350 personas representando a 73 comités territoriales y se abordó la prevención del ciberacoso, riesgos en medios digitales e innovación en entornos digitales. 
Gracias a éstos encuentros se logró fortalecer los comités brindando orientación en cada una de las temáticas para que desde los comités territoriales fortalezcan la activación de las rutas intersectoriales de manera pertinente, los saberes y se aclare desde el sector educación el abordaje pedagógico.</t>
  </si>
  <si>
    <t>Fecha (07/09)- OAPF
Completitud: Cumple con el criterio
Consistencia: Cumple con el criterio
Calidad: No cumple con el criterio. Cuales fueron los resultados de encuentros.
SFC 08/09: ajustado.
Soportes: Cumple con el criterio
Notas adicionales: 
08/09 OAPF: se hacen los ajustes respectivos y se cambia la validación a SI</t>
  </si>
  <si>
    <t xml:space="preserve">En septiembre, el equipo de Programas Transversales y Competencias Ciudadanas realizó el cuarto encuentro de fortalecimiento a comités territoriales, cuya temática fue la prevención del suicidio y contó con una participación de 191 persona, también se desarrolló el quinto encuentro de fortalecimiento cuya temática fue “manuales de convivencia escolar” y contó con la participación de 214 personas. Adicional a lo anterior, se prestó asistencia técnica a las entidades territoriales de valle del cauca, Cundinamarca  con 24 asistentes, Cauca contando con 7 asistentes; el 16 de septiembre  se realizó el encuentro de fortalecimiento de la convivencia escolar con la participación de las entidades territoriales de  Caldas, Dosquebradas y Risaralda contando con la participación de  16 personas y las temáticas tratadas fueron: la Ruta de atención Integral para la convivencia escolar,  funciones del Comité territorial y  generalidades del Sistema de Información Unificado de Convivencia Escolar.
Entre los meses de agosto y septiembre se ha acompañado a 82 comités territoriales </t>
  </si>
  <si>
    <t>Fecha (07/10)- OAPF
Completitud: Cumple con el criterio
Consistencia: No cumple con el criterio. revisar el avance cualitativo ya que no se identifican a que corresponden las 82 ETC reportadas en el avance cuantitativo 
Calidad: Cumple con el criterio. 
Soportes: No cumple con el criterio. En los medios de verificación no es fácil identificar las ETC que se están reportando. 
Notas adicionales: Se ajusta la meta de junio de 48 a 24, la de septiembre de 72 a 24 y  la de diciembre de 94 a 24 para un total de 96 , teniendo en cuenta que las metas no se acumulan en el año
09/10/2020 SFC: se cargan los correspondientes soportes 
14/10 OAPF: se mantiene la validación en No, se reportan 82 ETC con asitencia tencina pero en el avance cualitativo solo se identeifican 6
PAra el medio de verifiación se sugiere hacer un consolidado en el que se identifiquen las ETC con asitencia técnica</t>
  </si>
  <si>
    <t>En el mes de octubre, el Equipo de Programas Transversales y Competencias Ciudadanas de la Subdirección de Fomento de Competencias implementó un instrumento de medición de capacidades de las 96 secretarías de educación certificadas para el fortalecimiento de los comités territoriales de convivencia escolar, a la fecha 50 secretarias de educación han implementado el instrumento. Así mismo se avanzó en brindar asistencia técnica para el fortalecimiento de los comités territoriales con Mosquera y Piedecuesta logrando en un total 84 entidades territoriales certificadas con asistencia técnica.</t>
  </si>
  <si>
    <t>En el mes de noviembre, el equipo de Programas Transversales y Competencias Ciudadanas de la Subdirección de Fomento, realizó asistencia técnica a las secretarias de educación de Quindío y Yumbo, logrando con esto llegar a 86 Entidades Territoriales Certificadas. Adicional a ello, se aplicó el instrumento para el fortalecimiento de los comités territoriales, el cual ha sido diligenciado por 62 Secretarías de Educación.</t>
  </si>
  <si>
    <t>El equipo de Programas Transversales y Competencias Ciudadanas de la Subdirección de Fomento, implementó un instrumento de medición de capacidades dirigido a las secretarías de educación certificadas  con el fin de evidenciar el estado del arte  de los Comités Territoriales de Convivencia escolar  durante el año 2020 y  orientar las acciones de fortalecimiento que deben realizarse durante el 2021 logrando fortalecer los comités territoriales de convivencia escolar. Se contó con la implementación e información a 67 secretarias de educación  y se realizó encuentro final de Comités territoriales de Convivencia Escolar el día 14 de diciembre de 2020, logrando a través de estos procesos (aplicación del instrumentos, encuentros y asistencias técnicas) contar con la participación de las 96  entidades territoriales certificadas.</t>
  </si>
  <si>
    <t>Fecha (15/01)- OAPF
Completitud: Cumple con el criterio
Consistencia: No cumple con el criterio. Al sumar los reportes de avance de todos los meses el avance es de 181, la meta para diciembre era 24 y se están reportando 96.  
Calidad: No cumple con el criterio. Revisar redacción, se contó con que información, al final que se logró con el instrumento, como esto permitió fortalecer sus comités territoriales. 
Soportes: No Cumple con el criterio, no es fácil identificar las 96 ET, hay demasiados archivos pero no estan enumerados. Dejar un documento final que permita identificar las 96 ETC que recibieron asistencia técnica
SFC: se ajusta avance cuantitativo a 11 y avance cualitativo. Así mismo se suben las evidencias faltantes 22-1-2021
Fecha (25/01) OAPF: No se puede identificar las 96 ET, se suben listados de asistencia que incluyen entidades como la fiscalía, el ICBF, Establecimientos educativos. 
SFC: Participan entidades como Policia, Fiscalia, ICBF, establecimientos educativos dado que hacen parte de los Comités Territoriales de Convivencia Escolar acorde a la Ley 1620 de 2013, los cuales pueden representar al Comité territorial de la ETC y por tanto hacen parte del proceso de seguimiento y orientación  en el marco del Sistema Nacional de Convivencia Escolar. El excel permite evidenciar la totalidad de ETC según encuentro en que participaron . (25/01/2021)
Fecha (26/01) OAPF: De acuerdo con la explicación del área, se cambia la validación a SI. Se recomienda para 2021, mejorar en la redacción de los reportes y en la organización de los medios de verificación y seguir las indicaciones de la Guía de seguimiento que se encuentra en SIG.</t>
  </si>
  <si>
    <t>Número de estudiantes que fortalecen sus competencias ciudadanas y socioemocionales</t>
  </si>
  <si>
    <t xml:space="preserve">total de resultados de estudiantes primera aplicación supérate con el SABER anual comparado con la aplicación final de Supérate con el saber módulo de ciudadanas /socioemocionales. </t>
  </si>
  <si>
    <t xml:space="preserve">Informes </t>
  </si>
  <si>
    <t>En el mes de enero, el equipo del Programa Transversales de la Subdirección de Fomento de Competencias realizó la planeación de las acciones a desarrollar durante la vigencia 2020 en la estrategia de Entornos Escolares para la Convivencia y Ciudadanía, lo que permitirá el cumplimiento de las metas planteadas.
• Se trabajó articuladamente con varios equipos de Viceministerio de Educación Preescolar, Básica y Media para definir por trayectoria educativa las competencias socioemocionales priorizadas en el marco del desarrollo integral de los niños, niñas y adolescentes.
• Se realizó la presentación de la relación entre las competencias ciudadanas y socioemocionales, como se conciben y la importancia en la educación. 
En este sentido se había propuesto  durante el año 2020, realizar formación  a estudiantes  que permita el autorreconocimiento de la socioemocionalidad y  el ejercicio ciudadano, el cual  promueva  la participación estudiantil.</t>
  </si>
  <si>
    <t>OAPF: describir las acciones mas relevantes que se van a desarrollar en 2020
SFC: Se ajusta.
OAPF: no se describieron las acciones mas relevantes  que se van a desarrollar en 2020
La acción que se propuso para este indicador era  realizar formación  a estudiantes  que permita el autorreconocimiento de la socioemocionalidad y  el ejercicio ciudadano, el cual  promueva  la participación estudiantil. (ya se agrego en la descripción DE LA COLUMNA AX)
OAPF: el área realiza los ajustes y se cambia la validación a SI</t>
  </si>
  <si>
    <t xml:space="preserve">En el mes de febrero, el equipo del Programa Transversales de la Subdirección de Fomento de Competencias diseñó las acciones encaminadas a fortalecer la competencias ciudadanas y socioemocionales de los estudiantes, en donde se presentó a la Dirección de Calidad la propuesta de formación a estudiantes para fortalecer el desarrollo de competencias socioemocionales para la ciudadanía, relacionada con: Proceso de autorreconocimiento – “Mi socio emocionalidad y ejercicio ciudadano en el territorio”. Identificación de acciones de cambio en mi entorno próximo. Iniciativa de cambio estudiantil. (Se anexa PPT con propuesta general de formación a estudiantes). 
También se identificó la viabilidad que en el marco del convenio que se iba a desarrollar como Viceministerio EPBM, incorporar el procesos de formación a docentes y estudiantes, el cual fue presentado y revisado, requiriendo ajustes generales al convenio. </t>
  </si>
  <si>
    <t>OAPF: describir en que consiste el diseño de las acciones. En que territorios se van a ejecutar. Cual sería su alcance.
SFC: Se ajusta</t>
  </si>
  <si>
    <t xml:space="preserve">En el mes de marzo, el equipo de programas transversales de la Subdirección de Fomento de Competencias realizó dos reuniones con el ICFES para revisar las matrices de referencia de evaluación de competencias ciudadanas. Teniendo en cuenta que el sector educativo evalúa las competencias de los estudiantes a través de pruebas nacionales SABER que se hacen con matrices de referencia y que no se tiene certeza de los recursos para la evaluación estandarizada o para supérate con el saber, se avanza en la revisión de matrices de referencia que una vez superados los temas financieros y administrativos serán la única forma de evaluar las competencias de los estudiantes y cumplir la meta. La meta no fue alcanzada por el congelamiento de los recursos de inversión. </t>
  </si>
  <si>
    <t>OAPF: describir porque no se cumplió la meta definida para este periodo, para que se hace la revisión con el ICFES, que se espera obtener de esta revisión
SFC: Se ajusta
OAPF: Se cambia la validación a SI</t>
  </si>
  <si>
    <t>En el mes de abril, el equipo  Programas Transversales de la Subdirección de Fomento de Competencias  participó en el diseño de los guiones de Profe en casa, programa que se emite a través de Señal Colombia para articular en los distintos temas (primaria: conociendo el aspecto lúdico de las matemáticas,nuestra creatividad en la diversidad cultural, astronomia. Secundaria:  uso productivo del tiempo en casa, escritura creativa, teoria del azar. Media :STEM) el desarrollo de las competencias,  el trabajo se ha venido realizando junto con el equipo de Referentes. Lo anterior, nos permitirá llegar a los estudiantes con el fin de fortalecer sus compentencias ciudadanas y socioemocionales</t>
  </si>
  <si>
    <t>En el mes de mayo, el equipo de Programas Transversales y Competencias ciudadanas de la Subdirección de Fomento de competencias del Viceministerio de Educación Preescolar, Básica y Media, apoyo en la construcción de los Guiones de profe en casa, programa que se emite por Señal Colombia, en este proceso se incluyeron las competencias ciudadanas y socioemocionales de acuerdo a las temáticas priorizadas por el equipo de la Subdirección de Referentes: "ludica en familia: uso productivo en casa y  emociones"  "Biodiversidad y diversidad lingüistica"y "participación estudiantil" .</t>
  </si>
  <si>
    <t>OAPF: cumple con los criterios de validación</t>
  </si>
  <si>
    <t>En el mes de junio el equipo de Programas Transversales ayudó con los guiones de los programas profe en tu casa : Los ríos en la historia de los pueblos, ¿Por qué TIEMBLA? Criptografía y otras regularidades matemáticas, Somos Agricultores, las distopías en la ciencia ficción, Agua: vida, cuerpo, derecho fundamental, factor de desarrollo Trabajo comunitario y servicio social estudiantil, Pequeñas acciones que construyen la comunidad. En estos guiones se incluye el desarrollo de competencias ciudadanas y socioemocionales en cada capítulo para básica primaria, secundaria y media. Por la contigencia no es posible medir el avance en el desarrollo de competencias pero los programas de televisión contribuyen en ese proceso . Esta medición se proyecta al igual que 2019 con Supérate que tendrá implementación en el segundo semestre de 2020</t>
  </si>
  <si>
    <t>08072020-OAPF: explicar porque no se cumplió la meta y como con los guiones apoyados se aporta al cumplimiento de la meta
DCPBM: ajustado
10072020-OAPF: De acuerdo a las ajustes realizados se cambia la valdiacipon a SI</t>
  </si>
  <si>
    <t>En el mes de julio el equipo de Programas Transversales y Competencias Ciudadanas de la Subdirección de Fomento del Viceministerio de Educación Preescolar, Básica y Media se proyectó la medición del presente indicador a través del desarrollo de la estrategia Supérate en Familia que tendrá implementación en el segundo semestre de 2020, esta prueba incluye preguntas asociadas a competencias ciudadanas y adicional a ello con la plataforma de cuidado y autocuidado según registro de visitas.</t>
  </si>
  <si>
    <t xml:space="preserve">10/08- OAPF:
Completitud: No cumple con el criterio, revisar redacción, no se entiende la relación que se hace con 2019. 
11/08 DCPBM : se ajusto redacción
10/08- OAPF:
Consistencia: Cumple con el criterio
RTA área - Fecha : 
10/08- OAPF:
Calidad: No cumple con el criterio, revisar redacción, no se entiende la relación que se hace con 2019. 
11/08 DCPBM : se ajusto redacción
10/08- OAPF:
Soportes: Cumple con el criterio
RTA área - Fecha :
10/08- OAPF:
Notas adicionales: No hay observaciones adicionales
08/09: se hacen ajustes de redacción. Se cambia la validación a SI
</t>
  </si>
  <si>
    <t>En agosto, el equipo de Programas Transversales y Competencias Ciudadanas avanzó en la plataforma de Cuidado y Autocuidado para el fortalecimiento de las competencias ciudadanas y socioemocionales, con acta de inicio de fecha 31 de julio de 2020. Se celebraron reuniones para, entre otros temas, dar inicio y presentación del contrato, socializar al  equipo del aliado  Don Doctor SAS temas relacionados con competencias socioemocionales, reunión con la entidad territorial de Barranquilla para su posible articulación en la plataforma, definir el  lugar de pilotaje y lanzamiento de la plataforma el 10 de septiembre, presentar a los directivos del Ministerio la arquitectura de la plataforma y dinámica de navegación, el documento de orientación sobre el análisis pedagógico de los contenidos, el cronograma de trabajo, los contratos de los expertos determinados en el anexo técnico, artículos informativos, documento guía de aproximación para las orientaciones en los espacios abiertos como chat y foros, diseño de la plataforma y el documento de estrategia de comunicación.</t>
  </si>
  <si>
    <t>Fecha (07/09)- OAPF
Completitud: Cumple con el criterio
Consistencia: Cumple con el criterio
Calidad: No cumple con el criterio. ¿Qué es socializar a Don Doctor SAS? ¿Conversar con Barranquilla? Especificar con que entidad se hizo gestión
SFC 08/09: ajustado.
Soportes: Cumple con el criterio
Notas adicionales: 
08/09 OAPF: se hacen los ajustes respectivos y se cambia la validación a SI</t>
  </si>
  <si>
    <t xml:space="preserve">En septiembre, el equipo de Programas Transversales y Competencias Ciudadanas avanzó en articulación con el equipo del contratista “Don Doctor” las siguientes acciones relacionadas con la plataforma: Se definieron los indicadores a leerse desde el uso de la plataforma, especialmente los relacionados con las competencias socioemocionales; se articuló el desarrollo de la plataforma con la oficina de tecnologías del Ministerio y el Portal Colombia Aprende, a fin de poder recibirla hacia final del año. Se diseñó una metodología de pilotaje de la plataforma, se tramitaron los consentimientos informados y pactaron las fechas de taller y reuniones previas con las secretarías de educación de Putumayo y Barranquilla, los colegios seleccionados, sus rectores, orientadores los estudiantes seleccionados. 
Se puso en consideración de los directivos del Ministerio el nombre de la plataforma, su ambiente de navegación y sus contenidos preliminares. </t>
  </si>
  <si>
    <t>En el mes de octubre, el equipo de programas transversales y competencias ciudadanas de la subdirección de Fomento de Competencias logró la inscripción y la formación de 1869 docentes correspondientes a 256 establecimientos educativos del país con esta se proyecta el impacto a 285.00 estudiantes. Adicionalmente, en cuanto al proceso para diseñar e implementar la plataforma de cuidado y autocuidado “Cuidarnos.com.co” se enviaron los contenidos ajustados, el acceso a la plataforma y la estrategia de comunicación para la aprobación de las directivas del Ministerio de Educación. La plataforma está lista para salir al aire. igualmente se avanzó en la formulación de una propuesta de lanzamiento de la plataforma en conjunto con los otros productos de convivencia para de esta manera fortalecer las competencias ciudadanas y socioemocionales en los estudiantes.</t>
  </si>
  <si>
    <t>En el mes de noviembre, el equipo de Programas Transversales y Competencias Ciudadanas de la Subdirección de Fomento, realizó proceso de formación a docentes para el fortalecimiento de las competencias ciudadanas y socioemocionales logrando llegar así la participación de 2367 personas de los cuales 2069 son docentes y esto con relación a la matrícula de estudiantes se logra un impacto de 281 mil estudiantes. Con el cierre de los convenios se podrá hacer la actualización y se sumarán los estudiantes de la alianza con MinTIC y TIGO.</t>
  </si>
  <si>
    <t xml:space="preserve">En diciembre, el equipo de Programas Transversales y Competencias Ciudadanas logró el cumplimiento de la meta en el marco de la “Alianza Nacional contra la Violencia hacia Niñas, Niños y Adolescentes”, de la Consejería Presidencial para la Niñez y la Adolescencia en articulación de acciones con los Ministerios de Educación Nacional, el de Tecnologías de la Información y las Comunicaciones – MinTIC, el Instituto Colombiano de Bienestar Familiar – ICBF y la empresa TIGO, a través de las cuales se promovió el uso responsable y creativo de Internet entre niñas, niños acercándolos a las oportunidades de las TIC y reduciendo los riesgos de violencia en el entorno virtual que afectan su desarrollo integral y sus derechos. Se contó con la participación de 647.489 niños, niñas y adolescentes, entre los 6-9 años y  los 10-12 años, en charlas educativas que los llevaron a reflexionar y explorar las oportunidades que les brinda internet a construir hábitos saludables en torno a la tecnología y  sentido crítico frente a los contenidos que consultan y comparten en su vida cotidiana; también a analizar diversas situaciones que ponen en escena las oportunidades y los riesgos en el uso de internet. 
se logró un número mayor a la meta programada, dado que la alianza con la Consejería Presidencial para la Niñez y la Adolescencia, Ministerios  de Tecnologías de la Información y las Comunicaciones – MinTIC, el Ministerio de Educación Nacional, el Instituto Colombiano de Bienestar Familiar  y Tigo posibilitó  que se unieran esfuerzos para llegar a más estudiantes en tematicas que  fueron priorizadas a través del Comité Nacional de Convivencia Escolar (Ley 1620 de 2013) , según con la focalización de cada entidad y con el proposito de aportar a los niños, niñas y adolescentes en el desarrollo de competencias ciudadanas y socioemocionales que permitan reducir los riesgos de violencias en el entorno virtual que afectan su desarrollo integral y sus derechos 
</t>
  </si>
  <si>
    <t xml:space="preserve">Fecha (15/01)- OAPF
Completitud: Cumple con el criterio
Consistencia: No cumple con el criterio. Al sumar los reportes de avance de todos los meses el avance es de 647.489, sin embargo, la meta era de 285.000 se debe explicar porque se triplico el avance sobre la meta programada.  
Calidad: Cumple con el criterio
Soportes: No Cumple con el criterio, no es fácil identificar las 96 ET, hay demasiados archivos y no se sabe cual abrir. 
SFC: se ajusta avance cualitativo con justificación del exceso en la meta, adicionalmente se aclara que  este indicador no solicita información por ETC, se deja el soporte para consulta.y en los soportes se adiciona informe de estudiantes que fortalecen competencias ciudadanas y socioemocionales por ETC. 
Fecha (25/01) OAPF: en el Excel que se sube no es posible identificar los 647.498 estudiantes que se están reportando. 
SFC: El esxcel permite identificar por establecimiento educativo el número de población de niños, niñas y adolescentes que participaron (casilla W) al final pueden verificar la  sumatoria.Es importante aclarar que no se puede divulgar datos de menores de edad por  esta razón se presenta dicha información de esta manera. 25-1-2021
Fecha (26/01) OAPF: De acuerdo con la explicación del área, se cambia la validación a SI. Se recomienda para 2021, mejorar en la redacción de los reportes y en la organización de los medios de verificación y seguir las indicaciones de la Guía de seguimiento que se encuentra en SIG.
</t>
  </si>
  <si>
    <t xml:space="preserve">Convivencia Escolar </t>
  </si>
  <si>
    <t>Número de personas de la comunidad educativa que participan en entornos escolares para la convivencia</t>
  </si>
  <si>
    <t>Sumatoria de personas (familias, estudiantes educadores) que participan en los espacios de fortalecimiento de capacidades y formación de la línea de entornos para la vida la convivencia y la ciudadanía</t>
  </si>
  <si>
    <t>Listas de asistencia y listados en excel</t>
  </si>
  <si>
    <t>En el mes de enero, el equipo del Programa Transversales de la Subdirección de Fomento de Competencias  realizó la planeación de las acciones a desarrollar durante la vigencia 2020 en la estrategia de Entornos Escolares para la Convivencia y Ciudadanía, lo que permitirá el cumplimiento de las metas planteadas.</t>
  </si>
  <si>
    <t>En el mes de febrero, el equipo del Programa Transversales avanzó con apoyo de la Organización Internacional para las Migraciones (OIM) en la elaboración de términos de referencia para la contratación de profesionales para realizar las acciones de movilización que faciliten la participación de la comunidad educativa en los procesos de entornos a través de Paz a tu Idea y la validación final del protocolo de prevención de xenofobia. Adicional a ello, se presentó a la Dirección de Calidad la propuesta de formación a familias para fortalecer el desarrollo de competencias socioemocionales para la ciudadanía, relacionada con: proceso de autorreconocimiento, reconocimiento de intereses, características y potencialidades del niño, niña o adolescente, acciones intencionadas en el entorno. Se identificó la viabilidad que en el marco del convenio que se iba a desarrollar como Viceministerio de Educación Preescolar, Básica y Media, incorporar lo anterior.</t>
  </si>
  <si>
    <t>OAPF: no poner los nombres de los contratistas, describir mejor las acciones que van a realizar para el cumplimiento de la meta
SFC: Se ajusta
OAPF: Se cambia la validación a SI</t>
  </si>
  <si>
    <t xml:space="preserve">En el mes de marzo, el equipo de programas transversales de la Subdirección de Fomento de Competencias realizó un webinar, en paz  a tu idea, en el que participaron estudiantes de Colombia,  cuyo tema fue empoderamiento juvenil y construcción de ciudadanía. </t>
  </si>
  <si>
    <t>OAPF: no se subió el medio de verificación 
SFC: se carga medio de verificación</t>
  </si>
  <si>
    <t>En el mes de abril, el equipo de Programas de Competencias Transversales de la Subdirección de Fomento de Competencias  realizó  5 webinar relacionados con: Consumo de SPA y comportamiento suicida, violencias, lenguajes y educación para la paz, protocolos de abordaje pedagógico de la convivencia escolar y educación  integral de la sexualidad: currículo contando con la participación de docentes, padres de familia, estudiantes,orientadores, rectores, profesionales de las secretarias de educación.</t>
  </si>
  <si>
    <t>OAPF: no hay meta programada para este mes. Es un indicador tirmestral por lo tanto al avance cuantitativo debe reportarse, con corte a junio. En el avance cualitativo se debe describir a quiene iba dirigido el webinar, que departamentos participaron, que conclusiones o compromisos se obtuvieron. 
DCPBM: ajustado avance cuantitativo
OAPF: el área realiza los ajustes y se cambia la validación a SI</t>
  </si>
  <si>
    <t>En el mes de mayo, el equipo de Programas Transversales y Competencias ciudadanas de la Subdirección de Fomento de competencias del Viceministerio de Educación Preescolar, Básica y Media, realizó 6 Webinar relacionados con: participación juvenil, estilos de vida saludable, agradezco a mi profe sus enseñanzas en ciudadanía,  comunidades educativas resilientes: su liderazgo en contextos adversos, educación intercultural: aprendizajes desde territorios ancestrales  y cine y construcción de paz, para un total de participantes 883. Se cuenta con link de grabación de la sesión y registro fotográfico indicando el número de participantes.</t>
  </si>
  <si>
    <t>OAPF: incluir información, de cuantos municipios o departamentos se llega con esta estrategia y si es posible cuantos establecidmientos educativos.
SCF:No contamos con la  información detallada dado que se conectan personas de diferentes partes de país, los webinar  se realizan a través de zoom y en ella no hay un registro al ingreso . Se cuenta con  fotagrafias del webinar, link de grabación y numero de asistentes por sesión. Adjuntamos soporte
OAPF: De acuerdo a la respuesta del área, se ajsuta la validación a SI</t>
  </si>
  <si>
    <t xml:space="preserve">En el mes de junio, el equipo de Programas Transversales y Competencias ciudadanas de la Subdirección de Fomento de competencias del Viceministerio de Educación Preescolar, Básica y Media, realizó 6 Webinar que conto con la particapación de 1220 personas relacionados con: educación en derechos humanos y su pertinencia para el desarrollo integral de NNA 102 participantes, experiencias más de radios escolares para la educación, inclusión y socioemocionales con 138 participantes, estrategias lúdico participativas con 311 participantes, uso y apropiación de las tecnologías para el aprendizaje y el desarrollo socioemocional con 295 personas, Televisión Educativa y Eduentretenimiento, Prácticas Restaurativas y transformaciones  en la Escuela: Ciudadanía del Siglo XXI" 236 participantes y taller Hablan las Juventudes de Latinoamérica : Cómo se sueñan una educación para el cuidado y la participación con 138participantes 
Si bien es un avance cuantitativo y las personas participan en talleres y los webinar daremos cumplida la meta cuando además de los webinar tengamos certeza de la entrega de materiales y se haya realizado procesos de formación </t>
  </si>
  <si>
    <t>08072020-OAPF: describir como aporta a los diferentes compromisos se relacionaron en la sección responde a. Explicar porque no se cumplió la meta
DCPBM: se ajusto 
10072020-OAPF: Se mantiene la validación en NO, no es claro el avance cualitativo, parece que quedó cortado
08/09/2020 DCPBM: se ajusta  el reporte
Se cambia la validación a SI</t>
  </si>
  <si>
    <t>En el mes de julio el equipo de Programas Transversales y Competencias Ciudadanas de la Subdirección de Fomento del Viceministerio de Educación Preescolar, Básica y Media, no cuenta con avances cuantitativos, sin embargo, a través del convenio Comitato Internazionale per lo Sviluppo dei Popoli -  CISP se tiene proyectado realizar  mesas de Trabajo con la comunidad educativa para la construcción del documento de Ciberacoso. Adicional a ello, a través de la Alianza Ministerio de Educación, Ministerio de Tecnologías de la Información y las Comunicaciones de Colombia, TIGO y la Consejería Presidencial para la niñez y adolescencia se realizarán capacitaciones en prevención de violencias en medio digitales y directamente y dos webinars uno en Educación en Sexualidad y Violencias de Género y otro en el tema de Cuidado y Autocuidado desde el entorno Educativo.</t>
  </si>
  <si>
    <t xml:space="preserve">En agosto, el equipo de Programas Transversales y competencias ciudadanas diseñó la propuesta metodológica para las mesas de consulta para la construcción del protocolo de prevención que se realizará por nodos regionales. Se hizo la primera mesa interna para la construcción del documento de Ciberacoso y durante el mes de septiembre se harán las mesas de consulta con las secretarías de educación, la comunidad educativa y una mesa con expertos.  Así mismo, se envió la invitación a expertos internacionales para la construcción de las preguntas que va a contener el protocolo.  </t>
  </si>
  <si>
    <t>Fecha (07/09)- OAPF
Completitud: Cumple con el criterio
Consistencia: No cumple con el criterio, explicar como las mesas de consulta con los nodos regionales aportan al cumplimiento de la meta, para que son las mesas? 
SFC 08/09: ajustado.
Calidad: Cumple con el criterio. 
Soportes: Cumple con el criterio
Notas adicionales: 
08/09 OAPF: se hacen los ajustes respectivos y se cambia la validación a SI</t>
  </si>
  <si>
    <t>En septiembre, el equipo de Programas Transversales y Competencias Ciudadanas realizó el Webinar "resignificando la sexualidad como una condición humana esencial" pertenecientes de la secretaría de educación de Boyacá. También se formaron 2128 educadores de la secretaría de Santander promoviendo el desarrollo socioemocional en las trayectorias educativas completas y la contribución de la transversalidad al contexto educativo.</t>
  </si>
  <si>
    <t xml:space="preserve">Fecha (06/10)- OAPF
Completitud: Cumple con el criterio
Consistencia: Cumple con el criterio
Calidad: Cumple con el criterio. 
Soportes: No cumple con el criterio. No se adjuntaron los medio de verificación 
Notas adicionales: Se ajusta la meta de junio, septiembre y diciembre, la meta de junio estaba en 1000 acumulando los 300 de marzo, se ajustó a 700. La de septiembre estaba en 1.700 acumulando marzo y junio se ajustó a 700 y la de diciembre estaba en 2000 y se ajustó a 300.
09/10/2020 SFC: se cargan los correspondientes soportes 
14/10 OAPF: Se cambia la validación a SI de acuerdo a los ajustes realizados por el área. </t>
  </si>
  <si>
    <t xml:space="preserve">En octubre, el equipo de Programas Transversales y Competencias Ciudadanas desarrolló webinar de prevención del embarazo en adolescentes con una participación de 580 asistentes. Así mismo, se realizó tres Webinares en el marco de la articulación entre el Ministerio de Educación y el Ministerio de Ambiente y Desarrollo Sostenible para el fortalecimiento de la educación ambiental; el del 21 de octubre, denominado “Los retos de la Educación Ambiental y el Desarrollo Sostenible: sector educativo y sistema ambiental”, con 48 asistentes; el del 27 de octubre, denominado “Servicio Social Obligatorio Ambiental y Educación Ambiental”, con 37 asistentes y el 28 de octubre denominado “Educación Ambiental Fortalecimiento de PRAES: Cambio Climático”, con 46 asistentes. En los tres eventos se contó con la participación de agentes educativos de secretarías de educación, instituciones educativas, corporaciones autónomas regionales, organizaciones de base y autoridades ambientales municipales. También el 14 de octubre se hizo Webinar con Proinapsa: Sexualidad, adolescencia y pandemia: ¿cómo educar en sexualidad en COVID19?  con 158 asistentes </t>
  </si>
  <si>
    <t>En el mes de noviembre, el equipo de Programas Transversales y Competencias Ciudadanas  de la Subdirección de Fomento, cumplió la meta del indicador con la participación de 2846  personas de la comunidad educativa  en las acciones realizadas durante el año,  se adjunta enlace del consolidado para verificación .</t>
  </si>
  <si>
    <t>En diciembre, el equipo de Programas Transversales y Competencias Ciudadanas logró la participación adicional de 624 personas de la comunidad educativa  sobrepasando así el cumplimiento de la meta establecida para el indicador la cual se cumplió en los meses anterior a través de la realización de las siguientes acciones: webinars dirigidos a diferentes miembros de la comunidad educativa como docentes,  directivos docentes, familias, secretarias de educación en los cuales se trataron las siguientes temáticas: desarrollo de sompetencias socioemocionales Para el ejercicio de derechos humanos en los entornos escolares, ruta de Atención Integral de Convivencia Escolar, manual de Convivencia de los entornos escolares, estrategias de alianza familia – escuela, prevención y mitigación de la violencia escolar, prevención de la discriminación, abordaje Pedagógico, prevención del ciberacoso , prevención de las violencias basadas en género, prevención del embarazo en la adolescencia, prevención del suicidio, prevención del uso de Sustancias Psicoactivas desde el abordaje pedagógico, prevención del embarazo en adolescentes, los retos de la educación ambiental, desarrollo Sostenible: sector educativo y sistema ambiental”, servicio Social Obligatorio Ambiental y Educación Ambiental, educación Ambiental Fortalecimiento de PRAES: Cambio Climático,  y sexualidad, adolescencia y pandemia: ¿cómo educar en sexualidad en COVID19?.
Con lo anterior, se tuvo una cobertura total de 2848 personas de la comunidad educativa sobrepasando la meta prevista en 848 personas gracias a que al realizarse  los eventos de manera virtual la acogida y participación de los miembros de la comunidad educativa fue significativa.</t>
  </si>
  <si>
    <t xml:space="preserve">Fecha (15/01)- OAPF
Completitud: Cumple con el criterio
Consistencia: No cumple con el criterio. Al sumar los reportes de avance de todos los meses el avance es de 5.070, se debe explicar porque es el avance de la meta es mas de doble de la meta programada.  
Calidad: No cumple con el criterio, ajustar redacción del inicio del reporte. En el reporte se deben presentar los avances, logros y dificultades, las evidencias son los documentos que se anexan que permiten verificar el avance cuantitativo reportado. Si se va a hacer un resumen del año, por favor no incluir fechas. hacer el reporte de manera más estratégica y como para presentar en un informe. 
Soportes: No Cumple con el criterio, en la carpeta de evidencias hay dos archivos de Excel y entre los dos archivos suman 4974 personas de la comunidad educativa que participan en entornos escolares para la convivencia. No es consistente con los datos cuantitativos reportados. Se debe revisar. 
SFC: Nos permitimos aclarar que el total que se logro durante todo el año  es 2848 , por lo anterior se ajusta el avance cuantitativo del mes de diciembre a  624. En este sentido, se superó la meta que era 2000 quedando adicional 848 personas que participaron dado que en las convocatorias que se realizarón en modalidad virtual los establecimientos educativos y secretarias de educación compartian el acceso del link a otras personas por el interes en las temáticas y la importancia de que varios actores  contarán con la  información que permita enriquecer los procesos que estan desarrollando. Se adjunta listado definitivo de excel con las 2848 personas. 
Fecha (25/01) OAPF: Ajustar reporte, la meta del indicador es de 2000 no de 848 personas. 
Fecha (26/01) OAPF: Se realizan los ajustes solicitados. Se cambia la validación a SI. Se recomienda para 2021, mejorar en la redacción de los reportes y en la organización de los medios de verificación y seguir las indicaciones de la Guía de seguimiento que se encuentra en SIG.
</t>
  </si>
  <si>
    <t>Establecimientos educativos fortalecidos como entornos escolares para la Convivencia y la ciudadanía</t>
  </si>
  <si>
    <t xml:space="preserve">Sumatoria de EE que  desarrollan acciones de formación y acompañamiento situado y recibe materiales para promover las competencias ciudadanas y socioemocionales  conoce los protocolos de prevención promovidos por el Ministerio de Educación Nacional,  implementa estrategias para la promoción de la participación  y reporta actualización de sus manuales de convivencia escolar.
</t>
  </si>
  <si>
    <t xml:space="preserve">Informes por ETC </t>
  </si>
  <si>
    <t>En el mes de febrero, el equipo de programas transversales organizó junto con Jornada Unica el proceso de acompañamiento para los establecimientos educativos con el objetivo de fortalecer el desarrollo de competencias socioemocionales y ciudadanas. Se avanzó en la elaboración de un documento marco de competencias socioemocionales</t>
  </si>
  <si>
    <t>En el mes de marzo, el equipo de programas transversales de la Subdirección de Fomento de Competencias expidió la guía de “Orientaciones a las familias para apoyar la implementación de la educación y trabajo académico en casa durante la emergencia sanitaria por Covid 19”
Se construyó, con apoyo del Colegio Colombiano de Psicología, Guías de Práctica para el  manejo de emociones en escolares por Covid 19 y aislamiento social para niños, niñas y adolescentes desde los 6 hasta los 16 años</t>
  </si>
  <si>
    <t>En el mes de abril, el equipo de Programas Transversales de la Subdirección de Fomento de Competencias propusó en dos convenios liderados por el Viceministerio de Educación Preescolar, Básica y Media, integrar la formación y acompañamiento en algunos establecimientos educativos en relación a convivencia escolar y el desarrollo de competencias ciudadanas y socioemocionales. Estos convenios se encuentran en proceso de estructuración y revisión.</t>
  </si>
  <si>
    <t>En el mes de mayo, el equipo de Programas Transversales y Competencias Ciudadanas, brindó orientaciones técnicas para el fortalecimiento de los entornos escolares  a las Entidades Territoriales Certificadas de  Santander y Atlántico  donde participaron rectores, orientadores y docentes, el tema fue el desarrollo socioemocional y trasversalidad como oportunidad pedagógica: por qué el aprendizaje sucede en los entornos, en este espacio se realizó la sustentación técnica, se dieron ejemplos de articulación curricular,  respuestas a las inquietudes presentadas por docentes, rectores y orientadores frente a cómo desarrollarlo de acuerdo al rol que tienen en el establecimiento educativo para favorecer los ambientes democráticos de aprendizaje, el desarrollo socioemocional, el ejercicio para la ciudadanía y el mejoramiento del clima escolar en los establecimientos. De esta manera se orienta también a las secretarias de educación para que ellas fortalezcan a su vez a nivel territorial.</t>
  </si>
  <si>
    <t>OAPF: especificar como el desarrollo de estas acciones aportan al cumplimiento de la meta, como se espera llegar a los establecimientos educativos
SFC: se ajustó
OAPF: El área realiza los ajustes se cambia la validación a SI</t>
  </si>
  <si>
    <t>En el mes de junio el equipo de Programas Transversales y Competencias ciudadanas de la Subdirección de Fomento de competencias del Viceministerio de Educación Preescolar, Básica y Media realizó  una asistencia técnica a la secretaría de Cesar para orientar a la ETC en desarrollo de la línea de Entornos y la integración de proyectos transversales para promover competencias ciudadanas y socioemocionales. 
No se avanzó con la meta establecida dado el congelamiento de recursos realizados por MinHacienda y la Emergencia declarada a causa del Covid 19, lo cual llevo al viceministerio a priorizar cumplimiento de acciones, para desarrollar este indicador el Vicemiesterio asignó recursos para realizar un contrato con Fundación Saldarriaga Concha, Ministerio de Salud y Prosperidad Social y el Departamento Administrativo de Presidencia de la República a través del cual se realizaran las siguientes acciones: Diseñar una ruta de acompañamiento para fortalecer las competencias socioemocionales, así como transferencia y generación de capacidades para acompañar ETC y EE en el fomento de la educación socioemocional. Realizar un proceso de formación virtual que responda a las necesidades de promoción de competencias socioemocionales de niños, niñas y adolescentes de las SE seleccionadas.  Acompañar a las ETC priorizadas a través de la formación de su equipo integrado por líderes de calidad, permanencía, cobertura y profesionales responsables de educación inclusiva, en el uso de herramientas para la promoción de competencias socioemocionales como autoconocimiento, resiliencia; identificación de conflictos de manera asertiva, el reconocimiento de las emociones propias, las de otros, los mecanismos de regulación, entre otras que aporten a la construcción de proyectos de vida
De igual manera, esta meta se cumplirá a través del desarrollo del convenio con el Chartered Institute of Procurement &amp; Supply -CIPS- permitirá llegar a EE para fortalecer los comites de convivencias escolares</t>
  </si>
  <si>
    <t>08072020-OAPF: ajustar reporte, se sugiere no incluir los correos, se debe incluir los logros obtenidos de las asistencias técnicas. Incluir porque no se cumplió la meta. 
DCPBM: se ajustó
10072020-OAPF: De acuerdo con los ajustes realizados se cambia la validación a SI</t>
  </si>
  <si>
    <t>Durante el mes de julio, el equipo de Programas Transversales y Competencias Ciudadanas de la Subdirección de Fomento de competencias del Viceministerio de Educación Preescolar, Básica y Media, realizó un encuentro para orientar el desarrollo de competencias ciudadanas y socioemocionales y la articulación curricular a la ETC Popayán.
De igual manera para cumplir con las metas se tiene previsto a través del convenio con Comitato Internazionale per lo Sviluppo dei Popoli, CISP se iniciará los proceso de formación a 1000 docentes orientadores y directamente desde el equipo se realizará la formación para orientar a 500  EE para la actualización de los manuales de convivencia escolar.</t>
  </si>
  <si>
    <t>En el mes de agosto, el equipo de Programas Transversales y Competencias Ciudadanas realizó un webinar con 1164 orientadores escolares de establecimientos educativos del país,con el fin de fortalecer a los Establecimientos educativos a los que éstos orientadores pertenecen como entornos escolares para la Convivencia y la ciudadanía, este evento  tuvo como invitado a José Mejía quién habló sobre el Desarrollo de Competencias socioemocionales para el ejercicio de derechos humanos en entornos escolares, este evento contó con la asistencia de 1164 orientadores de todo el país.</t>
  </si>
  <si>
    <t>Fecha (07/09)- OAPF
Completitud: Cumple con el criterio
Consistencia: No cumple con el criterio, explicar cómo este webinar aporta al cumplimiento de la meta, para que son las mesas?
SFC 08/09: ajustado.
Calidad: Cumple con el criterio. 
Soportes: Cumple con el criterio
Notas adicionales: 
08/09 OAPF: se hacen los ajustes respectivos y se cambia la validación a SI</t>
  </si>
  <si>
    <t xml:space="preserve">En el mes de septiembre, el equipo de Programas Transversales y Competencias Ciudadanas realizó cinco encuentros a través de Webinar para fortalecer a 1345  establecimientos educativos con la participación de docentes orientadores en relación a las siguientes temáticas: Ruta de Atención Integral para la Convivencia Escolar realizada el 02 de septiembre, manuales de convivencia de los entornos escolares realizada el 09 de septiembre, estrategia de alianza escuela- familia  se realizó el 16 de septiembre, prevención y mitigación de la violencia escolar 23 de septiembre y prevención de la discriminación  abordaje pedagógico 30 de septiembre. Adicional a ello, se realizó la formación a 113 establecimientos educativos para orientarlos en la actualización de los manuales de convivencia escolar en el que participaron 218 personas. </t>
  </si>
  <si>
    <t xml:space="preserve">Fecha (06/10)- OAPF
Completitud: Cumple con el criterio
Consistencia: Cumple con el criterio
Calidad: Cumple con el criterio. 
Soportes: No cumple con el criterio. No se adjuntaron los medios de verificación 
Notas adicionales: Se ajusta la meta de diciembre estaba en 1500 se ajusta a 0 para un total de 1500 en la vigencia 
09/10/2020 SFC: se cargan los correspondientes soportes 
14/10 OAPF: se mantiene la validación en No, en los medios de verificación se evidencian 1328 y se estan reportando 1345
</t>
  </si>
  <si>
    <t>En el mes de octubre, el Equipo de Programas Transversales y Competencias Ciudadanas de la subdirección de Fomento de Competencias avanzó en el proceso de fortalecimiento a orientadores escolares  a través de tres encuentros  mediante webinar con énfasis específico en relación con Ley 1620 de 2013 de  convivencia escolar: Prevención del ciberacoso, Prevención de las violencias basadas en género y Prevención del embarazo en la adolescencia, logrando la participación de 1332 establecimientos educativos del país.</t>
  </si>
  <si>
    <t>En el mes de noviembre, el equipo de Programas Transversales y Competencias Ciudadanas realizó webinar para continuar el proceso de fortalecimiento de establecimientos educativos, para ello el encuentro del 11 de noviembre enfatizó en la prevención del uso de sustancias psicoactivas desde el abordaje pedagógico cuyo invitado experto internacional fue Fernando Salazar Silva de Perú. También el 25 de noviembre se realizó el encuentro "Utopias cotidianas" contando con Luz Marina León Montenegro, John Carlos Martinez Vargas y Mary Luz Restrepo Marín como invitados expertos. Adicional a ello, a través de del proceso formativo a orientadores escolares en aula virtual se continuo con las acciones de fortalecimiento de la convivencia escolar y el desarrollo socioemocional.</t>
  </si>
  <si>
    <t>En diciembre, el equipo de Programas Transversales y Competencias Ciudadanas finalizó el proceso de formación y acompañamiento mediante el cual fortaleció a docentes orientadores y educadores de establecimientos educativos del país con Entornos escolares para la convivencia y ciudadanía. Para adelantar éste proceso se suscribieron los convenios con el Comitato Internazionale per lo Sviluppo  dei  Popoli –CISPCO1PCCNTR.1630701 ,y  el  convenio  con  la Fundación Saldarriaga Concha03 -2020 MEN. En éste proceso se orientó y  promovió el uso de  los referentes  de  formación  para  la  ciudadanía y    los protocolos del Ministerio de Educación Nacional mediante diferentes acciones como la realización de procesos formativos virtuales  liderados por el Comitato Internazionale per lo  Sviluppo  dei  Popoli CISP y dirigidos a  docentes orientadores de 394 establecimientos educativos; Capacitación para el desarrollo de competencias ciudadanas y sociomecionales dirigido a docentes de 46 establecimientos educativos; 11 webinar para fortalecer acciones en el marco del sistema nacional de convivencia escolar dirigido a docentes de 550 establecimientos educativos del país; desde el convenio con la Fundación Saldarriaga Concha se realizó formación a docentes para fortalecer sus     competencias     ciudadanas     y     socioemocionales mediante     el     esquema     de acompañamiento  virtual “Emociones  Conexión  vital” dirigido a docentes de 789 establecimientos educativos; Talleres de manuales  de convivencia escolar  según lo establecido en la Ley 1620 de 2013 “Por la cual se crea el Sistema Nacional de Convivencia Escolar y Formación para el Ejercicio de los  Derechos  Humanos,  la  Educación  para  la  Sexualidad  y  la  Prevención  y Mitigación de la Violencia Escolar”dirigido a docentes de 95 establecimientos educativos.
En cuanto al avance cuantitativo se logró llegar a 2185 establecimientos educativos pertenecientes a 90 entidades territoriales certificadas del país. Se logró un número mayor de la meta propuesta dado que los procesos formativos a docentes permitieron llegar a más establecimientos educativos de los que se habían proyectado como meta anual.</t>
  </si>
  <si>
    <t xml:space="preserve">Fecha (15/01)- OAPF
Completitud: Cumple con el criterio
Consistencia: No cumple con el criterio. Al sumar los reportes de avance de todos los meses el avance es de 3.530, se debe explicar porque es el avance de la meta es mas de doble de la meta programada.  
Calidad: No cumple con el criterio, ajustar redacción de acuerdo con el comentario anterior, asimismo no  mencionan en el avance a cuantos fueron los establecimientos fortalecidos como entornos escolares para la Convivencia y la ciudadanía, y no se describe en que regiones o departamentos 
Soportes: No Cumple con el criterio, en la carpeta de evidencias hay cuatro archivos de Excel y entre los cuatro archivos suman 3.513 EE. No es consistente con los datos cuantitativos reportados. Se debe revisar. 
SFC 22/21: Es importante aclarar que el total es 2185,  se ajusta en el avance cuantitativo del mes de diciembre el número que corresponde a 840 por error se colocó el número total.  Se aclara también que se logró un número mayor de la meta propuesta dado que los procesos formativos a docentes  permitió llegar a más establecimientos educativos de los que se habían proyectado como meta anual, en los soportes se encuentra la relación  de la totalidad deestablecimientos educativos  consolidada y su relación por ETC.
Fecha (25/01) OAPF: Se realizan los ajustes solicitados. Se cambia la validación a SI. Se recomienda para 2021, mejorar en la redacción de los reportes y en la organización de los medios de verificación y seguir las indicaciones de la Guía de seguimiento que se encuentra en SIG.
</t>
  </si>
  <si>
    <t>+ CALIDAD =
+ OPORTUNIDADES</t>
  </si>
  <si>
    <t>Competencias para la vida</t>
  </si>
  <si>
    <t>1.6. Evaluación para aprendizajes de calidad</t>
  </si>
  <si>
    <t>1.6.1.  Evaluación del aprendizaje en las Instituciones Educativas</t>
  </si>
  <si>
    <t>010</t>
  </si>
  <si>
    <t>CALIDAD PTA</t>
  </si>
  <si>
    <t>DCPBM - 05</t>
  </si>
  <si>
    <t>Programa Todos a Aprender</t>
  </si>
  <si>
    <t>Número de Establecimientos Educativos de bajo desempeño  acompañados por el Programa Todos a Aprender</t>
  </si>
  <si>
    <t>sumatoria de establecimientos educativos acompañados con el Programa Todos a Aprender</t>
  </si>
  <si>
    <t>reporte SIPTA</t>
  </si>
  <si>
    <t>Durante el mes de enero, el equipo del Programa PTA trabajó en el proceso de ajustes a la focalización de los establecimientos educativos que harán parte del Programa Toddos a Aprender (PTA), de igual forma, se inició el proceso de vinculación de tutores con base en los lineamientos definidos en la circular 45 del 16 de diciembre del 2019; así como los las disposiciones de la comunicación enviada a las entidades territoriales el 28 de noviembre de 2019, en la cual se viabiliz´´o la planta de tutores del PTA para la vigencia 2020.</t>
  </si>
  <si>
    <t>Durante el mes de febrero, el equipo del Programa PTA definió los Lineamientos del Programa Todos a Aprender (PTA) relacionados con los criterios para asignación de tutores a establecimientos educativos a acompañar y reconocimiento de reembolsos asociados a los acompañamientos situados presenciales. De esta forma, la Viceministra de Educación Preescolar, Básica y Media envió la la circular No. 06, en la que se brindó la información respecto de los temas antes mencionados a los Secretarios de Educación de Entidades Territoriales Certificadas en Educación, Jefes o Líderes de Talento Humano, Rectores, Directores Rurales y Tutores del Programa Todos a Aprender.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En este sentido, la cifra presentada de 2.500 establecimientos no debió quedar programada para el mes de febrero.</t>
  </si>
  <si>
    <t>OAPF: explicar poruqe no se cumplió con la meta establecida
PTA: En febrero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En este sentido, la cifra presentada de 2.500 establecimientos no debió quedar programada para el mes de febrero.
OAPF:Se incluye la justifiación en el avance descirpitvo. Se cambia la validación a SI</t>
  </si>
  <si>
    <t>Con corte al 30 de marzo se contaba con un total de 3.789 tutores con actos administtrativos lo que equivale al 84% del total de tutores viabilizados para hacer parte del Programa Todos a Aprender y quienes serán los encargados de realizar el acompañamiento situado a los docentes de aula.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En este sentido, la cifra presentada de 3.000 establecimientos no debió quedar programada para el mes de marzo.</t>
  </si>
  <si>
    <t>OAPF: explicar porque no se cumplió con la meta planteada. 
PTA: En marzo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En este sentido, la cifra presentada de 3.000 establecimientos no debió quedar programada para el mes de marzo.
OAPF: Se incluye la justificación en el avance cualitativo. Se cambia la validación a SI</t>
  </si>
  <si>
    <t xml:space="preserve">Durante el mes de abril, en el marco del inicio del Ciclo I, 3.596 tutores se formaron a través de encuentros sincrónicos y asincrónicos, en el periodo comprendido entre el 27 y el 30 de abril a través de módulos mediados por las TIC en el curso “Formación a tutores 2020 - Ciclo I 2020” disponible en el Campus Virtual del Portal Colombia Aprende, en la categoría "Maestros formando maestros", y a los que podrán acceder mediante un proceso de auto-registro3. Para esta formación los tutores contaron con el acompañamiento y supervisión de sus respectivos formadores, quienes estuvieron al tanto de su proceso formativo.
Todos los materiales y recursos correspondientes al Ciclo I estarán disponibles, a partir de la primera semana de mayo, en la plataforma “Aprender digital: contenidos para todos” para que puedan ser utilizados durante el proceso de formación de los tutores a sus docentes. Participaron tutores de 3.596 establecimientos educativos.
No se da el cumplimiento de la meta teniendo en cuenta que fue necesario ajustar la metodología de trabajo para que el proceso de formación y acompañamiento se realizara a través del uso de las tecnologías de la información y las comunicaciones, debido a las indicaciones del gobierno nacional respecto al distanciamiento social obligatorio para hacer frente a la pandemia por Covid-19. </t>
  </si>
  <si>
    <t>OAPF: Se tenia una meta programada para el mes de abril, sin embargo el avance cuantitativo es 0, se debe explicar en el avance cuantitativo por que no se logró el cumplimiento de la meta
DCPBM: ajustado
OAPF: el área realiza el ajuste y se cambia la validación a SI</t>
  </si>
  <si>
    <t>En el mes de mayo, el equipo del Programa Todos a Aprender en el marco del Ciclo I de formación y acompañamiento situado con mediación de las tecnologías de información y comunicación (TIC) se realizó el acompañamiento situado a docentes de 3.163 establecimientos educativos focalizados por el PTA, a través de la implementación y puesta en práctica de la ruta enfocada al fortalecimiento de las prácticas pedagógicas y el apoyo al trabajo académico en casa. Del 4 al 8 de mayo se realizó el proceso de planeación del Ciclo I y del 11 de mayo al 5 de junio se está realizando el acompañamiento situado mediado por las TIC.
Las actividades de acompañamiento realizadas durante el Ciclo I fueron las siguientes: 
1. Reunión, mediada por las TIC, con el directivo docente del establecimiento educativo al inicio y al cierre del acompañamiento en Ciclo I. 
2. Sesiones de trabajo situado con mediación de las TIC en Lenguaje, Matemáticas y Educación Inicial.
3. Talleres de profundización con mediación de las TIC en Lenguaje, Matemáticas y Educación Inicial.
4. Comunidades de aprendizaje (CDA) con talleres de profundización en gestión de ambientes de aprendizaje emergentes, evaluación y acompañamiento situado con guías de aprendizaje autónomo en educación remota, en los que se sugerirá la creación de guías como recursos que articulan otras posibilidades de trabajo para que los docentes desarrollen con sus estudiantes. 
5. Trabajo autónomo de los tutores con mediación de las TIC. 
6. Micro-lecciones mediadas por las TIC en temas como recursos digitales, estrategias pedagógicas flexibles, trabajo con las familias, entre otros.
El acompañamiento se realizó en 682 municipios de 84 ETC, como se evidencia en el archivo adjunto. En relación con el número de docentes acompañados esta información se tendrá cuando se realice la legalización de agendas por parte de los tutores, lo cual ocurrirá en la semana del 8 al 19 de junio. Luego de esta fecha se tendrá el consolidado del número de docentes acompañados.</t>
  </si>
  <si>
    <t>OAPF: en que consistió el acompañamiento a los docentes, describir a cuantos municipio y departamentemos responden los 3164 establecimeintos y cuanto docentes fueron acompañados
OAPF: se realiza el ajuste por parte del área. Se cambia la validacion a SI</t>
  </si>
  <si>
    <t>En el mes de junio, el Programa Todos a Aprender finalizó, como parte del Ciclo I, el acompañamiento a docentes; así mismo se adelantó, entre el 8 y el 19 de junio, el proceso de legalización de agendas por parte de los tutores. Adicionalmente, se inició el Ciclo II de formación y acompañamiento, de esta forma del 16 al 18 de junio se realizó la formación de formadores del programa y los días 24, 25, 26 y 30 de junio la formación de tutores. La formación de formadores se realizó de manera sincrónica y consistió en el desarrollo de talleres y sesiones de trabajo situado especialmente en Lenguaje, Matemáticas y Primera Infancia. 
Por su parte, la formación de tutores del Ciclo II se realizó de manera sincrónica y asincrónica, en la que se desarrollaron talleres de profundización disciplinar en Lenguaje, Matemáticas y Educación Inicial y talleres de fundamentación pedagógica, entre otros. 
Los consolidados del acompañamiento a docentes y establecimientos educativos del Ciclo I y la formación de formadores y tutores del Ciclo II se tendrán en la semana del 21 de julio, por lo cual el reporte cuantitativo se presentará en el mes de julio.
Se aclara que el avance reportado de número de establecimientos educativos es de 3.163, dado que se encontró un registro duplicado en la fuente de evidencias. Este número de establecimientos corresponden a 84 Entidades Territoriales Certificadas en Educación en los 32 departamentos del país. 
De otra parte, se reitera que no se presenta avance en el cumplimiento de la meta, dado que se están procesando los resultados del acompañamiento realizado a los establecimientos priorizados por el Programa, durante el Ciclo I de formación y acompañamiento por lo cual aún no se tiene el dato exacto de dicho acompañamiento.</t>
  </si>
  <si>
    <t>08072020-OAPF: describir a cuantos departamentos responde los 3,164 establecimientos que se estan reportando y explicar porque no se cumplió la meta. En el medio de verifiación subido se identifico un código DANE duplicado, en este sentido el avance seria de 3,163. AJustar el nombre del medio de verificaicón de acuerdo a los lineamientos brindados
DCPBM: se ajusta cuantitativo de myao
10072020-OAPF: De acuerdo con los ajustes realizados se cambia la validación a SI</t>
  </si>
  <si>
    <t>Durante el mes de julio se llevó a cabo, en el marco de la implementación del Ciclo II de la ruta de formación y acompañamiento del Programa, el acompañamiento a los establecimientos educativos que hacen parte del Programa Todos a Aprender. Se realizó el ejercicio de planeación y programación de agendas de los tutores; así como el acompañamiento situado a los docentes de aula. Al iniciar el Ciclo y al finalizarlo, cada tutor realizó una reunión con mediación de las TIC con su directivo docente. En la reunión del inicio del Ciclo se presentó la planeación, y al terminar se dieron a conocer los avances y oportunidades de mejora que se evidenciaron durante el desarrollo del Ciclo. Los acuerdos que se establecieron en esas reuniones se consignaron en actas que el tutor enviará a su formador, adjuntas al reporte pedagógico de las respectivas agendas.</t>
  </si>
  <si>
    <t>10/08- OAPF:
Completitud: Cumple con el criterio,
RTA área - Fecha : 
10/08- OAPF:
Consistencia: Cumple con el criterio
RTA área - Fecha : 
10/08- OAPF:
Calidad: cumple con el criterio. 
RTA área - Fecha : 
10/08- OAPF:
Soportes:No Cumple con el criterio, no se identifica facilmente los 278 EE reportados en el archivo de excel hay 3231 EE, en el reporte pasado se reportaron 3,163, la diferencia entre los dos da 68
11/08/ DCPBM: Se carga nuevamente la evidencia dado que se habia subido una incorrecta, y para facilitar la identificación de los nuevos los marque en el amarillo.
10/08- OAPF:
Notas adicionales: No hay observaciones adicionales
08/09 OAPF: se hicieron los ajsutes y se cambia la validación a SI</t>
  </si>
  <si>
    <t xml:space="preserve">Durante el mes de agosto, se dio continuidad a los acompañamientos situados con mediación de las TIC para el Ciclo II, de acuerdo con las orientaciones dadas en la Circular 005 de 2020, y su alcance del 03 de julio de 2020. Adicionalmente, se llevó a cabo la formación de formadores con mediación de las tecnologías de la información y las comunicaciones (TIC) entre los días 24 al 28 de agosto. Esta formación se hizo de manera sincrónica por medio de la aplicación Microsoft Teams dispuesta por el Ministerio de Educación Nacional para todos sus funcionarios; la exposición de los talleres y sesiones de trabajo situado (STS) estuvo a cargo de los formadores que acompañaron la Mesa Nacional de Formación para el Ciclo III en el diseño de los módulos de Lenguaje, Matemáticas, Gestión del Currículo, Acompañamiento Situado y Evaluación, y de la Dirección de Primera Infancia del Viceministerio de Educación Preescolar, Básica y Media, para lo concerniente a educación inicial. Así mismo, durante el período del reporte el Programa Todos a Aprender remitió la Circular 008 del 27 de agosto con las orientaciones para la formación y acompañamiento situado con mediación de las tecnologías de información y comunicación (TIC) para el Ciclo III.
No se reporta el avance cuantitativo de la meta, teniendo en cuenta que el Ciclo II finalizó en la última semana de agosto y aún se está adelantando el procesamiento de la información, relacionda con el número de establecimientos educativos acompañados por el PTA con corte al 31 de agosto. </t>
  </si>
  <si>
    <t>Fecha (07/09)- OAPF
Completitud: Cumple con el criterio
Consistencia: Cumple con el criterio
Calidad: No cumple con el criterio. Se debe describir porque no se cumplió con la meta planteada
DCPBM-07/19: Se ajusto de acuero a lo solicitado
Soportes: Cumple con el criterio
Notas adicionales: 
08/09 OAPF: se hacen los ajustes respectivos y se cambia la validación a SI</t>
  </si>
  <si>
    <t>Durante el mes de septiembre se dio inicio al Ciclo III de la ruta de formación y acompañamiento, en el marco de la implementación del Programa Todos a Aprender, el cual también se desarrolló con mediación de tecnologías de la información y la comunicación (TIC). En este período se realizó el acompañamiento a 782 establecimientos educativos nuevos, en total se han acompañado 4.223 establecimientos educativos en 87 ETC.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requieran fortalecer sus habilidades para diseñar este tipo de recurso.</t>
  </si>
  <si>
    <t xml:space="preserve">Fecha (07/10)- OAPF
Completitud: Cumple con el criterio
Consistencia: No cumple con el criterio. 
Calidad: Cumple con el criterio. 
Soportes: No cumple con el criterio. Se reporta en el avance cualitativo un acumulado de 4.223 pero en el Excel que se sube como evidencia se identificaron 4.243 
Notas adicionales: </t>
  </si>
  <si>
    <t>Durante el mes de octubre se dio continuidad a la implementación del Ciclo III de la ruta de formación y acompañamiento, en el marco de la implementación del Programa Todos a Aprender, el cual también se desarrolló con mediación de tecnologías de la información y la comunicación (TIC). En este período se ha dado continuado al acompañamiento de los establecimientos educativos focalizados por el Programa, en total se han acompañado 4.273 establecimientos educativos en 87 ETC, de los cuales 50 son nuevos.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requerían fortalecer sus habilidades para diseñar este tipo de recurso.</t>
  </si>
  <si>
    <t>Durante el mes de noviembre se dio continuidad a la implementación del Ciclo III de la ruta de formación y acompañamiento del Programa Todos a Aprender, el cual terminó el 13 de ese mes, y que también se desarrolló con mediación de tecnologías de la información y la comunicación (TIC). En este período se dio continuidad al acompañamiento de los establecimientos educativos focalizados por el Programa en las 87 entidades territoriales certificadas en educación. Entre las actividades de formación situada desarrolladas en la parte final del Ciclo III se destacaron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requerían fortalecer sus habilidades para diseñar este tipo de recurso.
De manera adicional, a partir del 17 de noviembre y hasta el 4 de diciembre, inclusive, se dio inicio al Ciclo de Cierre de la ruta de formación y acompañamiento, que también se está implementando con mediación de las TIC. Durante estos 14 días los tutores han estado trabajando en las siguientes actividades a saber: i) Alistamiento de los insumos para la reunión de cierre con los directivos docentes, que incluye entre otras actividades la aplicación de la encuesta a los docentes acompañados durante 2020, aplicación de la encuesta a directivos docentes, elaboración del informe que presentarán los tutores a los formadores, ii) Reunión de cierre con los directivos docentes y iii) entrega de insumos a los formadores y a las secretarías de educación. 
No se presenta avance cuantitativo, dado que en la actualidad se está adelantando el proceso de consolidación de las bases de datos de los acompañamientos realizados en el Ciclo III de la ruta de formación y acompañamiento del Programa.</t>
  </si>
  <si>
    <t xml:space="preserve">Durante el mes de diciembre se finalizó el Ciclo de cierre de la ruta de formación y acompañamiento del Programa Todos a Aprender. Este se desarrolló en tres momentos que incluyeron las siguientes actividades: i) el alistamiento de los insumos para la reunión de cierre con los directivos docentes de los establecimientos educativos focalizados por el Programa; ii) desarrollo de la reunión de cierre con los directivos docentes y docentes de los establecimientos educativos y iii) la entrega de insumos a los formadores y a las secretarías de educación, entre los que se encuentran: la presentación utilizada en la reunión de cierre con los directivos docentes, el informe de cierre de la implementación de la ruta de formación y acompañamiento en 2020, el acta de cierre y el informe del tutor al formador. Con las actividades previamente descritas se finalizó la implementación de la ruta de formación y acompañamiento del Programa Todos a Aprender en la vigencia 2020. 
En relación con el avance cuantitativo del indicador, en la vigencia 2020 el Programa Todos a Aprender acompañó a 4.438 establecimientos educativos, de los cuales 165 fueron nuevos en el tercer Ciclo de formación. La cifra de 4.438 establecimientos educativos acompañados por el Programa corresponde a un cumplimiento del 99% de la meta proyectada (4.500 establecimientos educativos). Este porcentaje se explica porque algunas secretarías de educación no lograron realizar la vinculación de los tutores encargados de los acompañamientos de manera permanente. </t>
  </si>
  <si>
    <t xml:space="preserve">Fecha (18/01)- OAPF
Completitud: Cumple con el criterio
Consistencia: Cumple con el criterio. 
Calidad: Cumple con el criterio.  
Soportes: Cumple con el criterio </t>
  </si>
  <si>
    <t>¡VOLVIERON LAS PRUEBAS SABER!</t>
  </si>
  <si>
    <t>evaluación para aprendizajes de calidad</t>
  </si>
  <si>
    <t>DCPBM - 06</t>
  </si>
  <si>
    <t>Evaluación de Calidad Educativa</t>
  </si>
  <si>
    <t>Número de Instituciones Educativas acompañadas para el fortalecimiento de su Sistema Institucional de Evaluación de los estudiantes (SIEE)</t>
  </si>
  <si>
    <t>Sumatoria  de Instituciones Educativas acompañadas para el fortalecimiento de su Sistema Institucional de Evaluación de los estudiantes (SIEE)</t>
  </si>
  <si>
    <t>Listado y actas de EE</t>
  </si>
  <si>
    <t xml:space="preserve">Durante el mes de enero enero el equipo Evaluación de la Subdirección de Referentes y Evaluación y la Dirección de Calidad para la Educación Preescolar, Básica y Media se consideraron y establecieron los criterios para la identificación de los Establecimientos Educativos a acompañar, entre ellas la alta reprobación, reprobación y aquellos que cuentan con alta tasa de matrícula de población venezolana.
</t>
  </si>
  <si>
    <t>OAPF: no usar siglas, 
SRYE: Ajustado
OAPF: se cambia la validación a SI</t>
  </si>
  <si>
    <t xml:space="preserve">En el mes de febrero el equipo de Evaluación de la Calidad Educativa estableció la focalización de los 400 establecimientos educativos a acompañar, esta focalización atendió a los siguientes factores:
1. Selección de los establecimientos educativos, que en tres o cuatro de los cuatro niveles educativos (Transición, Primaria, Secundaria, Media), presentan una tasa de deserción o reprobación por encima del 10%
2. Ordenamiento de los establecimientos educativos con la matrícula más alta al menor
3. Ordenamiento Establecimientos educativos con la matrícula más alta de venezolanos a la menor.
4. Suma de los ordenamientos de matricula
5. Ordenamiento de los 400 EE seleccionados por decersión o reprobación 
Esta focalización presenta EE de 30 departamentos (Excepción de Arauca y San Andrés). 
</t>
  </si>
  <si>
    <t>OAPF: Hacer una descripción de las 400 estableciemitneo educativos focalizados, en que departamentos se encuentran y que se espera obtener del acompañamiento
SRYE: Ajustado
OAPF: Se ajusta la validación a SI, se sugiere paara proximos reportes incluir la información de territorialización</t>
  </si>
  <si>
    <t xml:space="preserve">En el mes de marzo el equipo Evaluación de la Subdirección de Referentes y Evaluación y la Dirección de Calidad para la Educación Preescolar, Básica y Media generó las fichas de resultados históricos en las que se consolidan los resultados de las pruebas Saber 359, Saber 11, clasificación de planteles e ISCE para acompañar inicialmente a los  establecimientos educativos focalizados desde encuentros virtuales. Cada una de las fichas estará disponible para su descarga al igual que el documento orientador, el cual se encuentra en versión preliminar. estas fichas les permite tener a los Establecimeintos Educativos la información consolidada y el aprovechamiento con la guía orientadora de rescatar el material pedagógico compartido en los años anteriores para el planteamiento de estrategias que conlleven al mejoramiento de los aprendizajes de los estudiantes.
</t>
  </si>
  <si>
    <t>OPAF: hacer una descripción de las fichas, cual es la importancia de su uso y que se espera obtener de su uso. 
SRYE: Ajustado
OAPF: SE ajusta redacción. Se cambia la validación a SI</t>
  </si>
  <si>
    <t>Durante el mes de abril, el equipo de Evaluación de la Calidad Educativa generó el documento orientador para el análisis de la información de resultados Saber de cada Establecimiento Educativo. Así mismo, se avanzó en la construcción de las orientaciones para la definición de las pruebas de suficiencia y estrategias de nivelación por parte de los Establecimientos Educativos (antecedentes y marco normativo) para la población migrante venezolana en el marco del CONPES 3950</t>
  </si>
  <si>
    <t>OAPF: Describir en que consiste la propuesta de  las orientaciones de implementación. Se sugier elminar: Este documento ya cuenta con los comentarios de la Subdirectora de Referentes y Evaluación.
DCPBM: ajustado
OAPF: el área realiza el ajuste y se cambia la validación a SI</t>
  </si>
  <si>
    <t xml:space="preserve"> Durante el mes de mayo de 2020, el equipo de Evaluación de la Calidad Educativa de la Subdirección de Referentes y Evaluación adelantó la organización de los 400 Establecimientos Educativos focalizados, de 30 departamentos del país , para el desarrollo de los acompañamientos, estos iniciarán desde el mes de julio dada la coyuntura por la emergencia sanitaria del COVID19.</t>
  </si>
  <si>
    <t>OAPF: describir cuales fueron los establecimeintos educativos focalizados, a que departamentos corresponden, en que consistió la organización 
OAPF: se realiza el ajuste por parte del área. Se cambia la validacion a SI</t>
  </si>
  <si>
    <t xml:space="preserve">Durante el mes de junio de 2020, el equipo de Evaluación de la Calidad Educativa de la Subdirección de Referentes y Evaluación estableció la organización de los dos encuentros con los líderes de evaluación de los 30 departamentos del país de los que hacen parte los 400 Establecimientos Educativos focalizados para el acompañamiento. Se tiene previsto iniciar con los acompañamientos en la última semana del mes de julio.
La meta prevista para este trimestre no se alcanza debido a las restructuraciones realizadas al desarrollo de la estrategia dada por la coyuntura por la emergencia sanitaria del COVID19  y al bloqueo de recursos realizados por MinHacienda que llevo a la redistribución de recursos por parte del Viceministerio, dejando esta accion sin recursos y la cual será efectuada por el equipo de trabajo.
</t>
  </si>
  <si>
    <t xml:space="preserve"> 08072020-OAPF:explicar porque no se cumplió la meta, que acciones no se pudieron realizar a causa de la emergencia. 
SRYE: se ajustó, 
10072020-OAPF: De acuerdo con los ajustes realizados se cambia la validación a SI</t>
  </si>
  <si>
    <t>Durante el mes de julio de 2020, el equipo de Evaluación de la Calidad Educativa de la Subdirección de Referentes y Evaluación atendiendo a la orientación dada por la Dirección de Calidad para la Educación preescolar, básica y media, presentó la propuesta del taller a desarrollar con los líderes de evaluación el cual se realizará en el marco del evento de líderes de calidad programado para el 13 y 14 de agosto. En este taller se presentarán todas las estrategias que desde la Dirección se tienen programadas desallorar en las ETC, con el fin de que los profesionales de las ETC realicen el seguimiento respectivo a los Establecimientos focalizados. En ese sentido, se reprogramaron los encuentros con los 400 EE para la última semana del mes de agosto de 2020.</t>
  </si>
  <si>
    <t>Durante el mes de agosto de 2020, el equipo de Evaluación de la Subdirección de Referentes y Evaluación de la Dirección de Calidad para la Educación Básica y media, llevó a cabo el encuentro de líderes de evaluación, evento que se desarrolló el 24 de agosto en el que se presentó la estrategia para el trabajo con los 1078 Establecimientos Educativos focalizados. Se remitió a cada Entidad Territorial el listado de Establecimientos, que bajaron su clasificación a partir de los resultados de saber 11, para la convocatoria al taller a efectuarse el próximo 10 de septiembre de 2020. Posterior a este encuentro se desarrollará el taller con los 400 Establecimientos identificados para el fortalecimiento de los Sistemas Institucionales de Evaluación de los Estudiantes (SIEE).</t>
  </si>
  <si>
    <t xml:space="preserve">Fecha (07/09)- OAPF
Completitud: Cumple con el criterio
Consistencia: Cumple con el criterio
Calidad: Cumple con el criterio. 
Soportes: Cumple con el criterio
Notas adicionales: </t>
  </si>
  <si>
    <t>En el mes de septiembre del presente año, la Subdirección de Referentes y Evaluación realizó el taller para la socialización de la guía para la interpretación de resultados históricos de las pruebas Saber para el fortalecimiento de la práctica pedagógica. En el encuentro participaron 5322 educadores de todo el país. Posterior a este encuentro, se programa el trabajo con los 400 EE para el mes de octubre.</t>
  </si>
  <si>
    <t>En el mes de octubre del presente año, el equipo de Evaluación de la Subdirección de Referentes y Evaluación, en trabajo articulado con las Entidades Territoriales Certificadas, identificaron 9 experiencias significativas para su validación y junto con ellas realizar a cabo un encuentro para su socialización. Estas experiencias contribuyen al trabajo de fortalecimiento de los Sistemas Institucionales de Evaluación SIEE al trabajar el tema de criterios de promoción para la finalización del año escolar 2020, estrategias para la mitigación de la deserción y acciones para el 2021. La actividad será desarrollada el próximo 6 de noviembre de 9:00 a.m. a 11:00 a.m. en el que el equipo brindará, a partir de las experiencias, recomendaciones técnicas para su fortalecimiento.</t>
  </si>
  <si>
    <t xml:space="preserve">En el mes de noviembre del presente año, el equipo de Evaluación de la Subdirección de Referentes y Evaluación, llevó a cabo un encuentro participaron 872 Establecimientos Educativos y cuatro (4) de estos socializaron experiencias asociadas a la evaluación y algunas estrategias para la promoción del año escolar y la mitigación de la deserción, en el que participaron 2.165 educadores de 872 Establecimientos Educativos de todo el país. El encuentro permitió compartir experiencias entre establecimientos educativos sobre cómo se ha llevado la evaluación durante la crisis de la pandemia y cuáles serían las alternativas para el cierre de año escolar e inicio de 2021. </t>
  </si>
  <si>
    <t xml:space="preserve">Fecha (10/12)- OAPF
Completitud: Cumple con el criterio
Consistencia: Cumple con el criterio
Calidad: No Cumple con el criterio. describir porque no se cumplió con la meta planteada
Soportes: Cumple con el criterio. 
DCPBM (10/12) se ajusta reporte cuantitativo y cualitativo
Notas adicionales: 
14/12-OAPF: Se hicieron los ajusttes pero no se encontraron las evidencias en la carpeta de medios de verificación
</t>
  </si>
  <si>
    <t xml:space="preserve">El cumplimiento de la meta se dio en el mes de noviembre del presente año, con la realización de un encuentro que  llevó a cabo el equipo de Evaluación de la Subdirección de Referentes y Evaluación, en el que Establecimientos Educativos socializaron experiencias asociadas a la evaluación y algunas estrategias para la promoción del año escolar y la mitigación de la deserción, el cual conto con la participación de 2.165 educadores de todo el país. Al respecto se señala que se atendieron más EE dada la coyuntura por la emergencia sanitaria y la posibilidad de contar con la comunicación sincrónica (Virtualidad) así es como el acompañamiento se dio a más EE.
</t>
  </si>
  <si>
    <t>Fecha (15/01)- OAPF
Completitud: Cumple con el criterio
Consistencia: No Cumple con el criterio.  La sumatoria de las metas programadas durante el año no es igual a la meta total 2020 programada, la cual es de 400.  Se de explicar porque se logró casi el doble de la meta proyectada. 
Calidad: Cumple con el criterio 
Soportes: No cumple con el criterio, en las evidencias se debe dejar el archivo que permite verificar el acompañamiento a los establecimientos educativos. Ejemplo: los archivos envío de invitación y el enlace que te lleva a un archivo de Microsoft forms, no permiten evidenciar el cumplimiento de la meta, por lo tanto, no deben ir en esta carpeta.  
DCPBM 18/2021:Se realiza el ajuste.
Fecha (25/01) OAPF: Se realizan los ajustes solicitados. Se recomienda para 2021, mejorar en la redacción de los reportes y seguir las indicaciones de la Guía de seguimiento que se encuentra en SIG</t>
  </si>
  <si>
    <t>Número de estudiantes participantes de la estrategia supérate con el saber</t>
  </si>
  <si>
    <t>Listado de estudiantes participantes</t>
  </si>
  <si>
    <t>En el mes de enero el equipo Evaluación de la Subdirección de Referentes y Evaluación y la Dirección de Calidad para la Educación Preescolar, Básica y Media estructuró un cronograma para el desarrollo de la plataforma de Supérate con el saber durante la vigencia 2020.</t>
  </si>
  <si>
    <t>En el mes de febrero, el equipo Evaluación de la Subdirección de Referentes y Evaluación trabajó con área de Tecnología para contar con el desarrollo que permita la aplicación por parte de Ministerio de la Prueba Supérate con el Saber. Se propone para el mes de junio tener una etapa de la estrategia que contará con la participación de las familias.</t>
  </si>
  <si>
    <t>En el mes de marzo, el equipo Evaluación de la Subdirección de Referentes y Evaluación pidió el acompañamiento al oficina de Cooperación Internacional del Ministerio de Educación Nacional,  para la entrega de los items (preguntas) de la Prueba Supérate con el Saber 2019 aplicada por parte de la Fundación Carlos Slim.</t>
  </si>
  <si>
    <t>OAPF:  cuales son los items, a quienes se entregan, porque se solicita apoyo a la oficina de cooperación.
SRYE: se ajusta, se solicita la particpación de Cooperación dado que la fundación carlos Slim es un organismo internacional.
OAPF: Se cambia la validación a SI</t>
  </si>
  <si>
    <t>Durante el mes de abril, el equipo de Evaluación de la Calidad Educativa de la subdirección de Referentes y Evaluación de la Calidad educativa avanzó en la revisión de 4 casos de uso que orientan la construcción del aplicativo de la estrategia Supérate con el Saber en familia que permitirá su aplicación en la vigencia 2020 y así llegar los estudiantes del país.</t>
  </si>
  <si>
    <t>OAPF: describir cuantos casos de uso que orientan la construcción del aplicativo de la estrategia Supérate con el Saber en familia, se han revisado, cuantos se tienen. Ajustar redacción. 
DCPBM: ajustado
OAPF: el área realiza el ajuste y se cambia la validación a SI</t>
  </si>
  <si>
    <t>Durante el mes de mayo de 2020, el equipo de Evaluación de la Subdirección de Referentes y Evaluación junto con la Oficina de Tecnología del Ministerio de Educación adelantó el desarrollo del nuevo aplicativo web que permitirá la aplicación de la estrategia Supérate en familia en el mes de julio. Actualmente el aplicativo está en fase de producción. Asimismo, el equipo de evaluación realizó el armado del banco de 360 preguntas para esta aplicación.</t>
  </si>
  <si>
    <t>OAPF: Describir con que cuenta el aplicativo, este ya existía o se creo en el marco de la emergencia, a que hace referencia los 11 casos de uso que se mencionan?. Recordemos que estos reportes pueden ser consultados por la ciudadanía, razón por al cual deben ser los mas claro posibles. 
OAPF: se realiza el ajuste por parte del área. Se cambia la validacion a SI</t>
  </si>
  <si>
    <t>Durante el mes de junio de 2020, el equipo de Evaluación de la Calidad Educativa de la Subdirección de Referentes y Evaluación, en trabajo conjunto con la Oficina de Tecnología del Ministerio de Educación Nacional inició con los casos de prueba del aplicativo para el desarrollo de la estrategia Supérate con el Saber que contará con la participación de las familias, esto previsto para el mes de julio.</t>
  </si>
  <si>
    <t xml:space="preserve">08072020-OAPF: ajustar la redación articulando el reporte de bilinguismo y PNLE con la estrategia supérata con el saber. Se tenia meta programada para este periodo, describir porque no se presentan avances.  
SRYE: se ajustó, no debe ir ese texto del segundo párrafo este indicador es de meta anual y pidiendo avance de meta semestral.
10072020-OAPF: Se debe solicitar ajuste en la meta, teniendo en cuenta que las metas fueron definidas por las dependencias. Hasta que la meta no se ajuste, el eguimiento se verá afectado. </t>
  </si>
  <si>
    <t>Durante el mes de julio de 2020, el equipo de Evaluación de la Calidad Educativa de la Subdirección de Referentes y Evaluación, en trabajo conjunto con la Oficina de Tecnología del Ministerio de Educación Nacional realizó la verificación de los casos de prueba en su segunda iteración, identificando aspectos de funcionalidad que requirieron de ajustes por parte de la fábrica de software, en ese sentido el cronograma de aplicación de la estrategia Supérate con el Saber que contará con la participación de las familia fue trasladada de fecha, para dar inicio el 18 de agosto, posterior al encuentro con los líderes de calidad.</t>
  </si>
  <si>
    <t>Durante el mes de agosto de 2020, el equipo de Evaluación de la Calidad Educativa de la Subdirección de Referentes y Evaluación, en trabajo conjunto con la Oficina de Tecnología del Ministerio de Educación Nacional realizó la aprobación de los casos de uso del sprint 2 y la retroalimentación a los casos de uso del sprint 3. Asimismo, se adelantó la revisión en la tercera iteración del sprint 1. Sin embargo, se presentaron incumplimientos por parte de la fábrica de software en las entregas previstas en el cronograma del proyecto, donde estaba previsto hacer la entrega el 24 de junio del aplicativo. Dada la contingencia se estableció junto con la Oficina de Tecnología del Ministerio de Educación, una entrega para la primera semana de agosto, producto que fue entregado, pero con inconsistencias y fallas en su ejecución. En la última semana de agosto, la Oficina de Tecnología del Ministerio de Educación nacional informó que se realizará una nueva entrega en la primera semana del mes de septiembre para continuar con la revisión y aprobación del aplicativo de supérate con el saber para poder establecer las fechas de ejecución del Supérate con el Saber en familia. De acuerdo a la orientación recibida desde la Dirección de Calidad, la actividad se desarrollará en el mes de octubre para contar con la participación de los estudiantes</t>
  </si>
  <si>
    <t>Fecha (07/09)- OAPF
Completitud: Cumple con el criterio
Consistencia: Cumple con el criterio
Calidad: No cumple con el criterio. especificar cuales fueron los retrasos presentados. Y como afecta el avance del indicador
DCPBM -07/19: Se  hace la aclaración que sin aplicativo no pueden aplicarse las pruebas y sin pruebas no hay estudiantes participantes.
Soportes: Cumple con el criterio
Notas adicionales: 
08/09 OAPF: No se incluyeron cuales fueron los incumplimientos de  la empresa. 
DCPBM -09/09:Se ajusto y se informan porque el incumplimiento
09/09/ OAPF: Se cambia la validación a SI. SE shicieron los ajustes solicitados</t>
  </si>
  <si>
    <t>Durante el mes de septiembre se continuó con la revisión de los productos que desarrolla la Fábrica de software a través de la Oficina de Tecnología del Ministerio de Educación Nacional. Dados los incumplimientos de la fábrica para la entrega, se han realizado reuniones de seguimiento. Remitieron cronograma, en su versión 7, considerando los retrasos. En este cronograma señalan como fecha de entrega del primer sprint, para el 8 de octubre de 2020.</t>
  </si>
  <si>
    <t>Durante el mes de octubre, desde la Subdirección de Referentes y Evaluación se continuó con la revisión de los productos que desarrolla la Fábrica de software a través de la Oficina de Tecnología del Ministerio de Educación Nacional. En las reuniones que se llevaron a cabo se establecieron los aspectos que aún están pendientes para la finalización del sprint 1. Se presentó propuesta de cronograma de una aplicación beta del aplicativo a manera de testeo al Viceministerio, en esta propuesta se considera poner al aire el aplicativo una vez sea entregado para que de manera voluntaria existan estudiantes participantes sin el despliegue de la estrategia. Este testeo permitirá validar la funcionalidad y estabilidad del aplicativo. Se está a la espera de la respuesta a la propuesta.</t>
  </si>
  <si>
    <t>Durante el mes de noviembre, desde la Subdirección de Referentes y Evaluación se continuó con la revisión de los productos que desarrolla la Fábrica de software a través de la Oficina de Tecnología del Ministerio de Educación Nacional. Se desarrolló la revisión de la iteración V del RFC (Request for change) identificando errores de programación así como la revisión de los casos de uso de la fase 3 aunque la Fase 2 no ha podido ser aprobar por los errores que aún se presentan en la Fase 1. En las reuniones de seguimiento semanal se acordó que las pruebas se reanudarían el 23 de noviembre debido a la actualización del centro de datos.</t>
  </si>
  <si>
    <t>No se cumplió con la meta establecida para el año 2020, por causa del incumplimiento de la fábrica, trabajo que se desarrollaba con la oficina de tecnología del Ministerio de Educación, si bien el proceso continuo, el contrato con la fábrica finalizó el 15 de diciembre y el área de tecnología señaló que en el año 2021 se retomaría el tema para continuar con el desarrollo del aplicativo.  Frente a esto, durante el mes de diciembre, el equipo de evaluación de la Subdirección de Referentes y Evaluación, realizó la revisión y envío de 12 casos de uso del sprint 3 con la respectiva retroalimentación a la oficina de Tecnología. Asimismo, se realizó la revisión del aplicativo y se enviaron observaciones, continuando aun a la espera de la recepción del RFC por parte de fábrica con el Sprint 1 ajustado. La conclusión sobre el aplicativo es que ninguna de las tres fases en las que se dividió el proyecto quedó terminada y aprobada. En el mes de febrero el equipo de evaluación remitirá el informe del proceso de gestión del aplicativo.</t>
  </si>
  <si>
    <t>Fecha (15/01)- OAPF
Completitud: Cumple con el criterio
Consistencia: Cumple con el criterio
Calidad: No Cumple con el criterio. Ajustar redacción, iniciar el reporte informando que no se logró cumplir la meta ya que no se contaba con el aplicativo porque…
Soportes: No cumple con el criterio, se deben eliminar todos los documentos subidos en los medios de verificación, teniendo en cuenta que la meta no se cumplió. Se sugiere subir un informe que de cuenta de la gestión realizada y del porque no se cumplió la meta. 
DCPBM 18/2021:Se realiza el ajuste.
Fecha (25/01) OAPF: Se realizan los ajustes solicitados. Se recomienda para 2021, mejorar en la redacción de los reportes y seguir las indicaciones de la Guía de seguimiento que se encuentra en SIG</t>
  </si>
  <si>
    <t xml:space="preserve">4.c. De aquí a 2030, aumentar considerablemente la oferta de docentes calificados, incluso mediante la cooperación internacional para la formación de docentes en los países en desarrollo, especialmente los países menos adelantados y los pequeños Estados insulares en desarrollo. </t>
  </si>
  <si>
    <t>DE LA MANO DE
DOCENTES Y DIRECTIVOS, TRANSFORMAMOS LAS REGIONES</t>
  </si>
  <si>
    <t>Directivos lideres y docentes que transforman</t>
  </si>
  <si>
    <t>1.7. Bienestar y desarrollo profesoral</t>
  </si>
  <si>
    <t>1.7.3. Formación de directivos docentes</t>
  </si>
  <si>
    <t>DCPBM - 07</t>
  </si>
  <si>
    <t>Formación Docente</t>
  </si>
  <si>
    <t>Número de directivos docentes que participan en la Escuela de Liderazgo</t>
  </si>
  <si>
    <t>Plan Sectorial-Trazadora 2020</t>
  </si>
  <si>
    <t>Sumatoria de directivos docentes que participan en la Escuela de Liderazgo</t>
  </si>
  <si>
    <t>Listado de educadores</t>
  </si>
  <si>
    <t xml:space="preserve">En el mes de enero, el grupo de Formación  Docente de la Subdirección de Fomento de Competencias  desarrolló el alistamiento para la convocatoria de educadores (diplomados): comunicación con oferentes, proyección de convocatorias para publicación, elaboración de base de datos de educadores y oferentes, documento soporte para junta administradora.  </t>
  </si>
  <si>
    <t xml:space="preserve">En el mes de febrero, el grupo de Formación Docente de la Subdirección de Fomento de Competencias, con bases en las retroalimentaciones hechas por la coordinación se ajustaron los textos de la convocatoria y continuó con el proceso de alistamiento y elaboración de insumos para publicación y desarrollo de la convocatoria de educadores (diplomados) junto con el ICETEX: comunicación con oferentes, definición de focalización regional y elaboración de base de datos de educadores y oferentes.  </t>
  </si>
  <si>
    <t>OAPF: Es el mismo reporte de enero
SFC: Se ajusta.
OAPF: Se cambia la validación a SI</t>
  </si>
  <si>
    <t xml:space="preserve">En el mes de marzo, el grupo de Formación Docente de la Subdirección de Fomento de Competencias continuó alistamiento para la convocatoria de educadores (diplomados): trabajo con ICETEX para alistamiento de la plataforma de inscripción de educadores - consolidación de ficha resumen de los diplomados  y trabajo con ICETEX para alojamiento de toda la información que requiere la apertura de la convocatoria. </t>
  </si>
  <si>
    <t>OAPF: es el mismo reporte de enero y febrero 
SFC: Se ajusta
OAPF: Se cambia la validación a SI</t>
  </si>
  <si>
    <t>En el mes de abril, el grupo de Formación Docente de la Subdirección de Fomento de Competencias coordinó la estrategia virtual de la escuela de liderazgo que se lanzará en mayo del presente año, adicionalmente, adelantó acciones contractuales con la Fundación Empresarios por la Educación a través de la Organización de Estados Iberoamericanos -OEI- para la implementación de la escuela de liderazgo. Se continuó con el alistamiento para la convocatoria de educadores para los diplomados en liderazgo.</t>
  </si>
  <si>
    <t>En el mes de mayo, el grupo de Formación Docente de la Subdirección de Fomento de Competencias lanzó (15 de mayo de 2020) la convocatoria de formación continua que contempla los diplomados de liderazgo directivo, además, en la misma fecha se lanzó la plataforma Contacto Maestro, que contempla el componente virtual de la Escuela de Liderazgo.
El 20 de mayo de 2020, se lanzó la Escuela de Liderazgo para directivos docentes y el 22 de mayo de 2020, se dio inicio a los viernes de liderazgo, lo cuales se encuentran alojados en la plataforma Contacto Maestro.</t>
  </si>
  <si>
    <t>En el mes de mayo, el grupo de Formación Docente de la Subdirección de Fomento de Competencias realizó seguimiento y acompañamiento a las 24 Secretarías de Educación focalizadas que participan del componente de formación continua de la Escuela de Liderazgo, durante la inscripción de los directivos docentes a los diplomados ofertados, respondiendo inquietudes mediante correo electrónico y a través del apoyo territorial brindado por las Coordinadoras Regionales de la Escuela; además se refuerzan estrategias de divulgación de la convocatoria de formación continua a nivel territorial con el apoyo de las Coordinadoras Regionales de la Escuela.</t>
  </si>
  <si>
    <t>08072020-OAPF: adicionar al reporte cuando directivos se han inscrito a los diplomados, a cuantos departamentos responden y si es posible a cuantas IE. Describir los refuerzos de las estrategias de divulgacion 
SFC: el proceso de inscripción no ha terminado y hasta tanto no se cierre y se depuren los datos no son fiables los reportes que nos suministra parcialmente el  ICETEX sobre los inscritos
10072020-OAPF: De acuerdo con los ajustes realizados se cambia la validación a SI</t>
  </si>
  <si>
    <t>En el mes de julio, el grupo de Formación Docente de la Subdirección de Fomento de Competencias coordino las acciones necesarias para desarrollar una reunión de Junta Administradora del fondo de formación continua, en dicha reunión se aprobó la modificación de la convocatoria para cursos de formación continua, incluido el curso de Escuela de Liderazgo, en cuanto a modalidad de la oferta de los cursos, cobertura y cronograma, ampliando la fecha de cierre hasta el 31 de julio de 2020 debido a las coyunturas de salud pública. El Curso de Escuela de Liderazgo, cuenta con 188 directivos docentes inscritos con corte a 29 de julio de 2020.</t>
  </si>
  <si>
    <t>En el mes de agosto, el grupo de Formación Docente de la Subdirección de Fomento de Competencias coordino las acciones para desarrollar las reuniones de la Junta Administradora del fondo de formación continua, llevadas a cabo el 4, 11, 21 y 27 de agosto de 2020, en las cuales se tomaron decisiones relacionadas con los siguientes temas:
- Modificación de la fecha de publicación de resultados de la inscripción de educadores hasta el 11 de agosto, para realizar validaciones adicionales y contar con información actualizada de parte de la Central Financiera.
- Aprobación de la adjudicación de (199) créditos educativos para realizar diplomados de escuela de liderazgo.
La fecha de finalización para la legalización de los créditos por parte de los educadores es el 31 de agosto de 2020.</t>
  </si>
  <si>
    <t>En el mes de septiembre, el grupo de Formación Docente de la Subdirección de Fomento de Competencias coordino las acciones para desarrollar una reunión de la Junta Administradora del fondo de formación continua, llevada a cabo el 11 de septiembre de 2020, en la cual se tomaron decisiones relacionadas con lo siguiente:
-Cambio de Universidad a los educadores inscritos en la Universidad Autónoma de Occidente y reasignar estos educadores a la Universidad de San Buenaventura, por cuanto, la Universidad Autónoma de Occidente decidió no continuar en el proceso ya que no cuenta con el número suficiente de docentes para ofertar el curso. 
Para el diplomado de Escuela de Liderazgo se adjudicaron 199 créditos educativos, de los cuales han legalizado 178. Se está validando la información del reporte de legalizados del El Instituto Colombiano de Crédito Educativo y Estudios Técnicos en el Exterior Mariano Ospina Pérez- ICETEX con el reporte de admisiones de las Universidades para obtener la cifra final.</t>
  </si>
  <si>
    <t xml:space="preserve">En el mes de Octubre, el grupo de Formación Docente de la Subdirección de Fomento de Competencias realizó seguimiento al inicio del diplomado de la Escuela de Liderazgo, el cual corresponde al fondo de formación continua del Ministerio de Educación, evidenciando que existen a la fecha 179 Directivos Docentes cursando dicho diplomado. </t>
  </si>
  <si>
    <t>En el mes de noviembre, el grupo de Formación Docente de la Subdirección de Fomento de Competencias continuó realizando seguimiento al desarrollo del diplomado de la Escuela de Liderazgo, el cual corresponde al fondo de formación continua, a la fecha 179 Directivos Docentes se encuentran cursando dicho diplomado y su finalización se tiene prevista entre el 29 de noviembre y el 12 de diciembre, de acuerdo con el cronograma de cada universidad.</t>
  </si>
  <si>
    <t xml:space="preserve">En el 2020 se beneficiaron 1.412 directivos docentes, distribuidos de la siguiente manera:
• Formación Continua- Fondo de formación MEN- ICETEX: 179
• Formación Avanzada - Fondo de formación MEN- ICETEX: 31
• Proceso de formación y acompañamiento del PTA: 268
• Fortalecimiento a las Escuelas Normales Superiores: 313
• Encuentros  de fortalecimiento socioemocional a directivos docentes: 256
• Autoformación a través de la plataforma Contacto Maestro (viernes de liderazgo): 365
En el mes de diciembre, el grupo de Formación Docente de la Subdirección de Fomento de Competencias recibió los informes finales de las universidades oferentes de los diplomados en liderazgo, realizados en el marco del fondo de formación continua (Fondo 1400). Las universidades finalizaron las sesiones de trabajo de los diplomados y realizaron eventos de socialización de los proyectos pedagógicos. En el marco de esta convocatoria, el Fondo cuenta con 179 directivos docentes beneficiados.
</t>
  </si>
  <si>
    <t>Fecha (15/01)- OAPF
Completitud: Cumple con el criterio
Consistencia: No cumple con el criterio. N o es consistente el reporte cualitativo con el cuantitativo. Se están reportando 1412 beneficiados, pero se menciona que el fondo cuenta con 179 docentes. No es claro
Calidad: No cumple con el criterio, ajustar redacción de acuerdo con el comentario anterior, 
Soportes: Cumple con el criterio 
DCPBM 20/21: Se ajusto redacción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</si>
  <si>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1.7.2.  Formación en servicio</t>
  </si>
  <si>
    <t>Docentes formados con programas de la promoción de la participación igualitaria de niños y niñas</t>
  </si>
  <si>
    <t>PND</t>
  </si>
  <si>
    <t>E33-E35</t>
  </si>
  <si>
    <t>Docentes formados = Sumatoria de educadores formados en el período t en las diferentes ETC</t>
  </si>
  <si>
    <t>Listado de docentes formados</t>
  </si>
  <si>
    <t>En el mes de enero de 2020, el equipo del Programa Transversales de la Dirección de Calidad para la Educación Preescolar, Básica y Media realizó la planeación de las acciones a desarrollar durante la vigencia 2020 en la estrategia de Entornos Escolares para Convivencia y Ciudadana, lo que permitirá el cumplimiento de las metas planteadas.</t>
  </si>
  <si>
    <t>No se hicieron observaciones por parte de la OAPF y tampoco de DNP.</t>
  </si>
  <si>
    <t>En el mes de febrero, el equipo de Competencias Transversales de la Subdirección de Fomento de Competencias realizó mesas de trabajo para elaborar la estructura de la ruta de formación a docentes, que articule los procesos que se tienen desde el Ministerio de Educación Nacional y UNICEF para promover la participación de las niñas, niños, adolescentes y comunidad educativa desde las iniciativas pedagógicas. Adicional a ello, se realizaron mesas de trabajo con Jornada Única para avanzar en los módulos de formación que se implementarán con docentes, acción que continua en proceso de construcción y revisión para el mes de marzo. Es importante precisar que, las acciones anteriormente descritas son de tipo cualitativo puesto que se encuentra en fase de diseño de la estructura de formación.</t>
  </si>
  <si>
    <t>En el mes de marzo, el equipo de Programas Transversales de la Subdirección de Fomento de Competencias construyó 6 escaletas para promover competencias socioemocionales para docentes del Programa Todos Aprender.
Cada escaleta constituye una microclase de 4 minutos será filmada para subir a la plataforma de formación de los educadores del Programa Todos a Aprender ubicados en más de 4000 establecimientos educativos en el país. Estas microclases promueven las competencias socioemocionales y ciudadanas que ayudan a los educadores a promover la participación en sus entornos escolares. Es importante indicar que este ajuste se da para cumplir con la meta, dando continuidad al proceso iniciado en 2019 y para avanzar en el marco de la emergencia por COVID 19</t>
  </si>
  <si>
    <t>OAPF: El indicador fue subido en SINERGIA y se está a la espera de la validación de este por parte del DNP.
DNP: Pueden dar más información de estas escaletas? como afecta esta acción al cumplimiento del indicador? 
DCPBM: Se ajusto
OAPF: se sube el nuevo reporte a SINERGIA y se esta a la espera de la aprobación por parte del DNP
OAPF: el indicador fue aprobado por el DNP</t>
  </si>
  <si>
    <t>En el mes de abril, el equipo de Programas Transversales de la Subdirección de Fomento de Competencias en articulación con la profesional de la Organización Internacional para las Migraciones - OIM, avanzó en el documento que orienta la ruta de formación a docentes en relación con la Línea de Entornos para la vida, la Convivencia y la Ciudadanía, la cual se encuentra actualmente en revisión.  En relación con las escaletas que se reportó el mes que antecede, el Programa Todos a Aprender está coordinado una alianza para el acompañamiento de un experto que permitan retomar lo entregado y desarrollar competencias socioemocionales.</t>
  </si>
  <si>
    <t>OAPF: Validado por la OAPF, se sube a SINERGIA para aprobación del DNP
DNP: Aprobado</t>
  </si>
  <si>
    <t>En el mes de mayo, el equipo de Programas Transversales y Competencias ciudadanas de la Subdirección de Fomento de competencias del Viceministerio de Educación Preescolar, Básica y Media, realizó dos webinar dirigidos a docentes con el propósito de que desde la práctica pedagógica se incentive la participación igualitaria. Los temas que se abordaron en los webinar fueron: i) lúdica y juegos para la construcción de ciudadanía, se contó con una participación de 61 docentes. Ii) buenas prácticas, planeación y experiencias para el acompañamiento pedagógico a distancia y se contó con la participación 238 personas, para un total 299, participantes.</t>
  </si>
  <si>
    <t>OAPF: ajustar redacción, no es clara la ultima parte
OAPF: el área realiza el ajuste y se sube el reporte a SINERGIA en espera de la aprobación por el DNP
DNP: Aprobado</t>
  </si>
  <si>
    <t>Durante el mes de junio, la Subdirección de Fomento de competencias avanzó en el perfeccionamiento del contrato con la Fundación Saldarriaga Concha, Ministerio de Salud y Prosperidad Social y el Departamento Administrativo de Presidencia de la República a través del cual se realizaran las siguientes acciones: Diseñar una ruta de acompañamiento para fortalecer las competencias socioemocionales, así como transferencia y generación de capacidades para acompañar ETC y EE en el fomento de la educación socioemocional. Realizar un proceso de formación virtual que responda a las necesidades de promoción de competencias socioemocionales de niños, niñas y adolescentes de las SE seleccionadas.  Acompañar a las ETC priorizadas a través de la formación de su equipo integrado por líderes de calidad, permanecía, cobertura y profesionales responsables de educación inclusiva, en el uso de herramientas para la promoción de competencias socioemocionales como autoconocimiento, resiliencia; identificación de conflictos de manera asertiva, el reconocimiento de las emociones propias, las de otros, los mecanismos de regulación, entre otras que aporten a la construcción de proyectos de vida</t>
  </si>
  <si>
    <t xml:space="preserve">OAPF: ajustar el avance para subir a SINERGA, ejemplo: Durante el mes de junio se trabajó en la perfección del contrato con la fuindación xxxxxx, a través del cual se realizaran las siguientes acciones…. Que permitiran la formación de los docentes…..
DCPBM: Se ajusto 
OAPF: Validado por la OAPF, se sube a SINERGIA para aprobación del DNP
DNP: APROBADO
</t>
  </si>
  <si>
    <t>Durante el mes de julio, el equipo de Programas Transversales y Competencias Ciudadanas, el 28 de julio, inició el convenio  entre la Fundación Saldarriaga Concha, el Ministerio de Salud y Prosperidad Social y el Departamento Administrativo de Presidencia de la República, a través del cual, se realizarán las siguientes acciones: diseñar una ruta de acompañamiento para fortalecer las competencias socioemocionales, así como transferencia y generación de capacidades para acompañar Entidades Territoriales Certificadas y Establecimiento Educativos en el fomento de la educación socioemocional. Realizar un proceso de formación virtual que responda a las necesidades de promoción de competencias socioemocionales de niños, niñas y adolescentes de las SE seleccionadas.  Acompañar a las Entidades Territoriales Certificadas priorizadas a través de la formación de su equipo integrado por líderes de calidad, permanecía, cobertura y profesionales responsables de educación inclusiva, en el uso de herramientas para la promoción de competencias socioemocionales como autoconocimiento, resiliencia; identificación de conflictos de manera asertiva, el reconocimiento de las emociones propias, las de otros, los mecanismos de regulación, entre otras que aporten a la construcción de proyectos de vida. Dado que se dio inicio finalizando mes, se reportarán los avances en el marco del convenio en el mes de agosto.</t>
  </si>
  <si>
    <t>06/08- OAPF:
Completitud: Cumple con el criterio
RTA área - Fecha : 
06/08- OAPF:
Consistencia: Cumple con el criterio
RTA área - Fecha : 
06/08- OAPF:
Calidad: cumple con el criterio. Desde la OAPF se realizó un pequeño ajuste de redacción
RTA área - Fecha : 
06/08- OAPF:
Soportes: No cumple con el criterio, los entregables de los hitos no se subieron de acuerdo a la Guía
RTA área - Fecha : 06/08/2020 se ajusta los soportes del hito.
10/08: El área realizó el ajuste solicitado
06/08- OAPF:
Notas adicionales:
El reporte se carga en SINERGIA para apbrobación del DNP. Sin embargo se deben hacer los ajsutes solicitados</t>
  </si>
  <si>
    <t>Durante el mes de agosto, el equipo de Programas Transversales y Competencias Ciudadanas realizó la inducción al equipo de la Fundación Saldarriaga Concha, responsable de implementar la ruta de formación y acompañamiento de emociones para la vida, dirigida a educadores para promover la participación igualitaria. Adicional a ello se realizó un webinar con los orientadores escolares, el cual tuvo como invitado a José Mejía quien hablo sobre competencias socioemocionales, este evento contó con la asistencia de 1164 orientadores de todo el país.</t>
  </si>
  <si>
    <t>03/09- OAPF:
Completitud: Cumple con el criterio
RTA área - Fecha : 
03/09- OAPF:
Consistencia: Cumple con el criterio
RTA área - Fecha : 
03/09- OAPF:
Calidad: No cumple con el criterio, mejorar redacción recordemos que se reprota como entidad, mejorar redacción de:e l equipo de Programas Transversales y Competencias Ciudadanas envió la propuesta de lanzamiento de emociones para la vida a la viceministra de educación preescolar, básica y media. Hacer el reprote en función del resultado de esa propuesta. 
RTA DCPBM - 03/09/2020 : Se ajusta redacción y se deja la información relevante al cumplimiento de la meta
07/09 OAPF: Se relaizan los ajustes Cumple con el cirterio
03/09- OAPF:
Soportes: Cumple con el criterio
RTA área - Fecha :
07/09 OAPF: Se sube el reporte a SINERGIA
03/09- OAPF:
Notas adicionales:
07/09 DNP APROBADO</t>
  </si>
  <si>
    <t>En el mes de septiembre, el equipo de Programas Transversales y Competencias Ciudadanas, registró 1455 docentes  para crear usuarios en el curso de formación y acompañamiento para el desarrollo socioemocional y la promoción de la participación igualitaria, mediante el cual se avanza en la virtualización de los contenidos que se desarrollarán a través de la plataforma Aprende Digital del Portal Colombia Aprende, en el link https://xd.adobe.com/view/45ebd435-8317-4101-8ecb-8c35fff5ca13-10b8/screen/19b9fa11-e508-43b6-83d8-8db3a9bbe6d9/?fullscreenhttps://xd.adobe.com/view/39a2259f-c764-42bb-8343-69868ec2edae-6cf1/.</t>
  </si>
  <si>
    <t>Fecha (06/10)- OAPF
Completitud:  cumple con el criterio 
Consistencia: Cumple con el criterio. 
Calidad: Cumple con el criterio.  Se hace un ajuste de redacción
Soportes: Cumple con el criterio. 
Notas adicionales: Se sube el reporte en SINERGIA a la espera de la aprobación por parte del DNP
06/10 DNP: APROBADO</t>
  </si>
  <si>
    <t>En el mes de octubre, el Equipo de Programas Transversales y Competencias Ciudadanas logró la inscripción y la  formación de 1869 docentes de 256 establecimientos educativos, para este proceso se aplicó el instrumento de línea de base mediante el cual permitió identificar aspectos clave que se fortalecerán en la formación y el acompañamiento: el 81% de los docentes afirma no haber tenido antes ninguna formación en desarrollo socioemocional; el 60% afirma no tener ni conocer material para apoyar este proceso y el 52% afirma tener dificultades personales con este tipo de competencias. Adicional a ello, en el marco del proceso de capacitación a docentes orientadores participaron 1503 en los webinar convocados sobre la prevención del ciberacoso, prevención de las violencias basadas en género y prevención del embarazo en la adolescencia, así mismo a la fecha se ha registrado 752 orientadores que hicieron el primer módulo en aula virtual del curso de formación a orientadores.</t>
  </si>
  <si>
    <t>Fecha (06/11)- OAPF
Completitud:  cumple con el criterio 
Consistencia: Cumple con el criterio. 
Calidad: Cumple con el criterio.  
Soportes: Cumple con el criterio. 
Notas adicionales: Pendiente de la aprobación de reportes anteriores por parte del DNP
10/11 DNP: Aprobado</t>
  </si>
  <si>
    <t>En el mes de noviembre el equipo de Programas Transversales y Competencias Ciudadanas de la Subdirección de Fomento, realizó la formación a 2367 participantes, de los cuales 2069 eran docentes, el trabajo estuvo orientado a los encuentros sincrónicos para atender las inquietudes individuales de los docentes. En dicho proceso se plantea el desarrollo de módulos de formación dirigidos a las secretarias de educación y los establecimientos educativos focalizados; se trabajó el “módulo 4 mejorando las condiciones de mis relaciones" que consiste en el fortalecimiento de la empatía como competencia socioemocional fundamental para reconocer en el otro y la otra, una persona valiosa, diferente, cuyas emociones también importan y por tanto, el ponerse no solo en los zapatos del otro sino en la piel del otro, facilita comprenderlas y apoyarlas en aspectos básicos en la participación igualitaria</t>
  </si>
  <si>
    <t>Fecha (04/12)- OAPF
Completitud: Cumple con el criterio
Consistencia: Cumple con el criterio 
Calidad: No se cumple con el criterio. Ajustar redacción, no es claro como este avance aporta al indicador, describir que temas se presentaron en el módulo 4 mejorando las condiciones de mis relaciones, que favorece la participación igualitario de niños y niñas.  
DCPBM (07/12): se ajusta de acuerdo a lo requerido
Soportes: cumple con el criterio. 
Notas adicionales: 
OAPF: 10/12/2020 Se realizan los ajsutes por parte de la dependencia , se hace un ajuste de redacción por parte de la OAPF y se carga a  SINERGIA para aprobación del DNP</t>
  </si>
  <si>
    <t>En diciembre, el equipo de Programas Transversales y Competencias Ciudadanas finalizó el proceso de formación a docentes cuyo objetivo es desarrollar sus competencias ciudadanas y socioemocionales para que sean puestas en práctica en su quehacer y sean coherentes con el currículo oculto y explícito, así mismo, se brindaron herramientas para promover ambientes democráticos y de participación igualitaria. A través, del convenio con la Fundación Saldarriaga Concha se prestó formación y acompañamiento a 1949 docentes a través del aula virtual "conexión vital" para el fortalecimiento de competencias ciudadanas y socioemocionales. Adicionalmente, se realizó proceso de formación dirigido a 1061 orientadores escolares para el fortalecimiento de las funciones en el marco del Sistema Nacional de Convivencia Escolar.</t>
  </si>
  <si>
    <t>Número de docentes que participan en programas de formación continua y situada</t>
  </si>
  <si>
    <t>Sumatoria de docentes que participan en programas de formación continua y situada</t>
  </si>
  <si>
    <t xml:space="preserve">En el mes de febrero, el grupo de Formación Docente de la Subdirección de Fomento de Competencias continuó el alistamiento con equipos internos el MEN e ICETEX para la convocatoria de educadores (diplomados): comunicación con oferentes, proyección de convocatorias para publicación, elaboración de base de datos de educadores y oferentes, documento soporte para junta administradora. Se solicitó a cada IES del banco de oferentes el diligenciamiento de fichas resumen de cada diplomado. Se ajustó la convocatoria según retroalimentación de la coordinación. Se definieron las bases de datos de los potenciales docentes que pueden inscribirse en la plataforma del ICETEX para ser posibles beneficiados de la financiación del fondo 1400 de 2016. </t>
  </si>
  <si>
    <t xml:space="preserve">OAPF: hacer descripción de cada uno de los puntos mencionados.
SFC: Se ajusta
OAPF: Se cambia la validación a SI
</t>
  </si>
  <si>
    <t xml:space="preserve">En el mes de marzo, el grupo de Formación Docente de la Subdirección de Fomento de Competencias continuó el alistamiento con ICETEX para la convocatoria de educadores (diplomados): consolidó la base de datos de educadores y organizó la misma con ICETEX, se proyectaron los insumos necesarios para ser revisados por asesores jurídicos y para la junta administradora. Se consolidaron todas las fichas de los diplomados y se gestionó con ICETEX el alojamiento de éstas en la plataforma. Se trabajó con el ICETEX en la definición de las bases de datos de los potenciales docentes que pueden inscribirse en la plataforma del ICETEX para ser posibles beneficiados de la financiación del fondo 1400 de 2016. .  </t>
  </si>
  <si>
    <t xml:space="preserve">OAPF: Describir las acciones realizadas en marzo, deben ser diferentes a las de febrero. 
SFC: Se ajusta
OAPF: Se cambia la validación a SI
</t>
  </si>
  <si>
    <t>En el mes de abril, el grupo de Formación Docente de la Subdirección de Fomento de Competencias continuó el alistamiento con El Instituto Colombiano de Crédito Educativo y Estudios Técnicos en el Exterior -ICETEX- para la convocatoria de educadores (diplomados): se proyectaron y consolidaron los insumos para desarrollar la reunión de la Junta Administradora del Fondo. Se llevó a cabo la reunión de la Junta Administradora en donde se aprobó la anulación de solicitud de los créditos de 3 docentes, realizar los desembolsos a 4 docentes correspondientes al valor financiado de la convocatoria de Evaluación de Cursos con Carácter Diagnostico Formativa II y texto y el cronograma para la convocatoria 2020-2. Se realizaron las gestiones necesarias para realizar una publicación de prueba en la página Web del Instituto Colombiano de Crédito Educativo y Estudios Técnicos en el Exterior -ICETEX- de la convocatoria para los cursos.</t>
  </si>
  <si>
    <t>En el mes de mayo, el grupo de Formación Docente de la Subdirección de Fomento de Competencias continuó el alistamiento con El Instituto Colombiano de Crédito Educativo y Estudios Técnicos en el Exterior -ICETEX- para la convocatoria de educadores (diplomados): el 11 de mayo de 2020, se citó de nuevo a reunión de la Junta Administradora del fondo de formación continua, para solicitar aprobación de la modificación del cronograma de la convocatoria que había sido aprobado en la reunión de la Junta Administradora del 17 de abril de 2020.
El 15 de mayo de 2020, se realizó la publicación de la convocatoria a educadores para participar en los cursos de formación continua (diplomados). Además, se gestionaron las acciones relacionadas con publicidad y divulgación de la misma.</t>
  </si>
  <si>
    <t>OAPF: cumple con los cirterios de validación</t>
  </si>
  <si>
    <t>En el mes de junio, el grupo de Formación Docente de la Subdirección de Fomento de Competencias realizó las acciones necesarias para desarrollar una reunión de la Junta Administradora el 11 de junio de 2020 con el fin de lograr la aprobación de  la modificación del cronograma de la convocatoria de formación continua ampliando su plazo al 16 de julio y la modificación del cronograma general en el texto de la convocatoria. La aprobación de estos ajustes permitirá contar con un nùmero mayor de inscritos y potenciales beneficiarios de los programas de formación. Complementando lo anterior, se han realizado actividades orientadas a la divulgación y promoción de la convocatoria y se ha realizado seguimiento al número de inscritos a través de los reportes brindados por el ICETEX. Se contará con el dato de inscritos al cierre de la convocatoria.  
Debido a que los procesos de formación continua se desarrollan a través del convenio con el ICETEX y debido a la emergencia sanitaria las convocatorias no se dieron en lo tiempos planeados lo que llevó a realizar un ajuste del cronograma establecido y se requiere un ajuste en la periodicidad de este reporte a anual</t>
  </si>
  <si>
    <t xml:space="preserve"> 08072020-OAPF: ajustar redacción, la reunión se realizó o no se realizó. Que se le logro de la misma y como estos logros aportan al indicador. Explicar porque no se cumplió la meta. 
DCPBM: ajustado
10072020-OAPF: De acuerdo con los ajustes realizados se cambia la validación a SI</t>
  </si>
  <si>
    <t>En el mes de julio, el grupo de Formación Docente de la Subdirección de Fomento de Competencias realizó las acciones necesarias para desarrollar el 14 de julio de 2020 una reunión de Junta Administradora del fondo de formación continua, en dicha reunión de Junta Administradora se aprobó la modificación de la convocatoria de educadores en cuanto a modalidad de la oferta de los cursos, cobertura y cronograma, ampliando la fecha de cierre hasta el 31 de julio de 2020 debido a las coyunturas de salud pública. Además, se realizó una reunión con los equipos técnicos del Ministerio de Educación a cargo de cada uno de los cursos de formación continua para hacer un balance del estado de las inscripciones y definir una ruta de trabajo para la selección de los educadores beneficiarios de los créditos condonables. 570 inscritos con corte a 29 de julio de 2020.</t>
  </si>
  <si>
    <t>En el mes de agosto, el grupo de Formación Docente de la Subdirección de Fomento de Competencias realizó las Juntas Administradoras del fondo de formación continua el 4, 11, 21 y 27 de agosto de 2020, en las cuales se tomaron decisiones relacionadas con los siguientes temas:
- Modificación de la fecha de publicación de resultados de inscripción de educadores hasta el 11 de agosto, para realizar validaciones y contar con información actualizada de la Central Financiera.
- Aprobación de la adjudicación de (595) créditos educativos para realizar diplomados.
- Se trataron casos especiales relacionados con la aprobación de apertura de la plataforma de inscripciones, aprobación adicional de adjudicación de créditos a educadores (Total: 597), anulación de solicitud de créditos y aprobación para modificar la obligatoriedad de algunos documentos para legalización. 
La fecha de finalización para la legalización de créditos por parte de los educadores es el 31/08/2020.
De igual manera se avanza con la formación de docentes en diferentes estrategias o programas de la Dirección, como el Plan nacional de Lectura y Escritura, Bilingüismo, Jornada Única, Entornos escolares e Inclusión</t>
  </si>
  <si>
    <t>En el mes de septiembre, el grupo de Formación Docente de la Subdirección de Fomento de Competencias coordino las acciones para desarrollar una reunión de la Junta Administradora del fondo de formación continua, llevada a cabo el 11 de septiembre de 2020, en la cual se tomaron decisiones relacionadas con lo siguiente:_x000D_
-Cambio de Universidad a los educadores inscritos en la Universidad Autónoma de Occidente y reasignar estos educadores a la Universidad de San Buenaventura, por cuanto, la Universidad Autónoma de Occidente decidió no continuar en el proceso ya que no cuenta con el número suficiente de docentes para ofertar el curso. _x000D_
El Fondo de Formación Continua tuvo 597 beneficiarios adjudicados, de los cuales 524 están en proceso de legalización. Se está validando la información del reporte de legalizados del El Instituto Colombiano de Crédito Educativo y Estudios Técnicos en el Exterior Mariano Ospina Pérez-ICETEX con el reporte de admisiones de las Universidades para obtener la cifra final.</t>
  </si>
  <si>
    <t xml:space="preserve">En el mes de octubre, el grupo de Formación Docente de la Subdirección de Fomento de Competencias coordinó las acciones para desarrollar una reunión de la Junta Administradora del fondo de formación continua, llevada a cabo el 09 de octubre de 2020, en la cual se tomaron decisiones relacionadas con la modificación del Reglamento Operativo del fondo para el procedimientos de inscripción y legalización, solicitud del crédito condonable, entro otros.
Además, se han adelantado acciones relacionadas con el Alistamiento contractual, financiero, técnico y tecnológico para el desarrollo de los cursos de la Evaluación con Carácter Diagnostico Formativa -ECDF-.
También se realizó seguimiento al inicio de los cursos del fondo de formación continua, evidenciando que existen a la fecha 523 docentes participando en dichos cursos. </t>
  </si>
  <si>
    <t xml:space="preserve">En el mes de noviembre, el grupo de Formación Docente de la Subdirección de Fomento de Competencias ha realizado acompañamiento técnico y seguimiento a las universidades que realizan diplomados en el marco de la convocatoria 2020-2 del fondo de formación continua, junto con los equipos técnicos de la Dirección de Calidad. Dicho fondo cuenta con 523 docentes participando en cursos de formación continua. 
Para las convocatorias 2021- cursos de la Evaluación con Carácter Diagnostico Formativa -ECDF- III se continuó con: (i) el alistamiento de la convocatoria de educadores (texto de convocatoria e instructivos) y alistamiento tecnológico para los cursos ECDF III; (ii) Proyección de recursos para el desarrollo de los cursos ECDF III; (iii) Elaboración, ajuste y envío de orientaciones para las universidades en relación con el ajuste o actualización de los cursos ECDF III (modalidad, rutas de formación diferenciadas y estrategias de acompañamiento).
</t>
  </si>
  <si>
    <t xml:space="preserve">Durante la vigencia 2020 se logro la formación continua de 9349 educadores  a través de diferentes programas de la Dirección de la siguiente manera:
1659 Bilingüismo
3174 PNLE
523 Diplomados 
975  Discapacidad 
3010 Entornos 
En el mes de diciembre, el grupo de Formación Docente de la Subdirección de Fomento de Competencias recibió los informes finales sobre el desarrollo de los diplomados. Las universidades finalizaron las sesiones de trabajo de los cursos y realizaron eventos de socialización de los proyectos pedagógicos. Dicho fondo cuenta con 523 docentes participando en cursos de formación continua.
</t>
  </si>
  <si>
    <t>Fecha (15/01)- OAPF
Completitud: Cumple con el criterio
Consistencia: No cumple con el criterio. No es consistente el reporte cualitativo con el cuantitativo. Se están reportando 9349 beneficiados, pero se menciona que el fondo cuenta con 523 docentes. No es claro, que pasa con los otros docentes. 
Calidad: No cumple con el criterio, ajustar redacción de acuerdo con el comentario anterior 
Soportes: No Cumple con el criterio, se sumaron los reportes de los 4 archivos de Excel y se evidenciaron 6.218 docentes. Se sugiere dejar un solo Excel en el cual se puedan evidenciar los 9.349 docentes reportados y si es posible que se identifiquen por formación, tal como se reporta en el avance cualitativo.  
DCPBM 20/ 21: En la carpeta se evidencia 5 archivos en los cuales encoentraran el total de los docentes formados 
Fecha (25/01) OAPF: en el Excel que se sube para bilingüismo  dan 1735 docentes y no 1659. Revisar. 
SFC: se ajusta soporte de bilingüismo 26-1-2021
Fecha (27/01)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</si>
  <si>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docentes en programas de formación posgradual y licenciaturas</t>
  </si>
  <si>
    <t>E33-E34-E35</t>
  </si>
  <si>
    <t>Anual</t>
  </si>
  <si>
    <t>Sumatoria de docentes en programas de formación en pregrado y/o posgradual.</t>
  </si>
  <si>
    <t>En el mes de enero, el grupo de formación docente de la Subdirección de Fomento de Competencias realizó un análisis de la oferta de licenciaturas y posgrados, definió escenarios de desarrollo de esta oferta y condiciones de postulación de educadores. Hizo las proyecciones financieras correspondientes al cuatrienio.</t>
  </si>
  <si>
    <t>OAPF: describir un poco mas cad auna de las acciones descritass en el reporte</t>
  </si>
  <si>
    <t xml:space="preserve">En el mes de febrero, el grupo de Formación Docente de la Subdirección de Fomento de Competencias continuó con el análisis de la oferta de licenciaturas y posgrados, y redefinió escenarios de desarrollo de esta oferta y condiciones de postulación de educadores según direccionamientos de la Dirección de Calidad. Redefinió las proyecciones financieras correspondientes al cuatrienio y acorde a la retroalimentación hecha por la Dirección de Calidad. </t>
  </si>
  <si>
    <t>OAPF: Es el mismo reporte de enero
SFC: Se ajusta
OAPF: Se cambia la validación a SI</t>
  </si>
  <si>
    <t>En el mes de marzo, el grupo de Formación Docente de la Subdirección de Fomento de Competencias ajustó la convocatoria a educadores y realizó las modificaciones del convenio 261 de 2019 (adición de recursos BID) y de su reglamento operativo (capítulo BID) en gestión con el Banco Interamericano de Desarrollo y el Instituto Colombiano de Crédito Educativo y Estudios Técnicos en el Exterior -ICETEX-. </t>
  </si>
  <si>
    <t>OAPF: en que consisten los cambios realizados.
SFC: Se ajusta
OAPF: Se cambia la validación a SI</t>
  </si>
  <si>
    <t xml:space="preserve">En el mes de abril, el grupo de Formación Docente de la Subdirección de Fomento de Competencias trabajó en la proyección de la adición de recursos al fondo 261 provenientes de un préstamo con el Banco Interamericano de Desarrollo, en la respectiva modificación al contrato y su reglamento operativo, de esta manera con la adición de recursos se podrán financiar mayor número de docentes para otorgar créditos condonables. 
También se trabajó sobre la definición de la oferta de las Instituciones de Educación Superior para los programas de licenciaturas y postgrados, lo que permitirá saber cuáles programas se podrán ofertar, en que Instituciones de Educación Suprior, en que regiones, entre otros aspectos.
</t>
  </si>
  <si>
    <t>OAPF: explicar como estas acciones descritas, como aportan al cumplimiento del indicador. 
SFC: Ajustado.
OAPF: el área realiza el ajuste y se cambia la validación a SI</t>
  </si>
  <si>
    <t>En el mes de mayo, el grupo de Formación Docente de la Subdirección de Fomento de Competencias participó en una reunión sobre el proceso de adición del fondo 261 de 2019 y su respectiva modificación junto con el reglamento operativo, en dicha reunión se trabajó con el abogado y asesor jurídico de la Subdirección de Contratación que tienen a cargo el proceso y asesores jurídicos del Viceministerio y Dirección de Calidad de Preescolar, Básica y Media, allí se retroalimentó el estudio previo y se realizaron los últimos ajustes, posteriormente, el estudio previo fue aprobado, firmado y se proyectó la minuta.  
Adicionalmente, el 22 de mayo de 2020 se llevó a cabo la reunión de la Junta Administradora en donde se aprobó la oferta de las Instituciones de Educación Superior para los programas de licenciaturas y postgrados, los textos y cronograma de la convocatoria que finalmente fue publicada e iniciada el 27 de mayo de 2020.</t>
  </si>
  <si>
    <t>OAPF: este indicador no tiene definida la periodicidad
DCPBM: Ajustado la periodicidad de este indicador es anual por el proceso con el icetex
OAPF: se realiza el ajuste por parte del área. Se cambia la validacion a SI</t>
  </si>
  <si>
    <t>En el mes de junio, el grupo de Formación Docente de la Subdirección de Fomento de Competencias inició seguimiento a la Convocatoria de formación inicial para normalistas superiores de establecimientos educativos oficiales de zona rural y de formación avanzada para docentes del sector oficial (Especialización, Maestría y Doctorado). Las universidades que participan en la convocatoria iniciaron procesos de admisión y de desarrollo de reuniones de divulgación con la Asociación Nacional de Escuelas Normales Superiores -ASONEN-y con Secretarías de Educación.</t>
  </si>
  <si>
    <t>08072020-OAPF: ajustar redacción, los verbos deben estar en pasado. 
DCPBM: ajustado
10072020-OAPF: De acuerdo con los ajustes realizados se cambia la validación a SI</t>
  </si>
  <si>
    <t xml:space="preserve">En el mes de julio, el grupo de Formación Docente de la Subdirección de Fomento de Competencias coordino las acciones necesarias para desarrollar una Junta Administradora el 17 de julio de 2020, en la que se aprobó modificar la fecha de adjudicación de créditos educativos y de publicación de resultados del Grupo 1 en el calendario de la Convocatoria de Formación Avanzada 2020-2, así: 
-Adjudicación de crédito educativo: 21 de julio de 2020.
-Publicación de resultados: 22 de julio de 2020. 
También se coordinaron las acciones para desarrollar la Junta Administradora del 21 de julio de 2020, en la cual (i) se aprobó la adjudicación del crédito educativo para 60 educadores aspirantes a cursar especialización, (ii) se aprobó la adjudicación del crédito educativo para 515 educadores aspirantes a cursar maestría y (iii) se  aprobó la adjudicación del crédito educativo para 90 educadores aspirantes a cursar doctorado.
Por otra parte, se remitieron comunicaciones a 49 Entidades Territoriales Certificadas para promover la inscripción en la convocatoria de formación inicial para normalistas superiores.
</t>
  </si>
  <si>
    <t>En el mes de agosto, el grupo de Formación Docente de la Subdirección de Fomento de Competencias, coordino las acciones para desarrollar las Juntas Administradoras del fondo de formación a nivel de pregrado y posgrado del 3, 6, 12 y 19 de agosto de 2020, en las cuales se tomaron decisiones relacionadas con los siguientes temas:
- Se modificó la fecha de adjudicación de crédito educativo y de publicación de resultados del Grupo 2 en el calendario de la Convocatoria de Formación Avanzada. - Aprobación de la adjudicación de 41 créditos de licenciaturas, 110 de especializaciones, 949 de maestrías y 115 doctorados.
La fecha de finalización para la legalización de créditos de posgrado por parte de los educadores es el 10/9/2020 y para créditos de pregrado hasta el 14/9/29.</t>
  </si>
  <si>
    <t>En el mes de septiembre, el grupo de Formación Docente de la Subdirección de Fomento de Competencias coordino las acciones para desarrollar unas reuniones de Junta Administradora del fondo de formación inicial y posgradual, llevadas a cabo el 10-11 y 21 de septiembre de 2020, en las cuales se tomaron decisiones relacionadas con lo siguiente:
-Estado de créditos adjudicados y legalizados en grupos 1, 2 y 3.
-Aprobación segunda convocatoria de formación inicial 2020-2B y actualización de documento marco de la convocatoria de formación inicial. 
-Incorporación del capítulo sobre la administración de los recursos del contrato de préstamo Banco Interamericano de Desarrollo  en el Reglamento Operativo.
El Fondo de Formación inicial y pos-gradual tuvo 41 y 1194 beneficiarios adjudicados respectivamente, de los cuales hasta el momento 38 están en proceso de legalización en programas de Pregrado y 1146 en programas de Posgrado.</t>
  </si>
  <si>
    <t>En el mes de octubre, el grupo de Formación Docente de la Subdirección de Fomento de Competencias coordinó las acciones para desarrollar las reuniones de la Junta Administradora del fondo de formación inicial y posgradual, llevadas a cabo el 9, 23 y 30 octubre en las cuales se trataron temas sobre:
Aprobar la ampliación y ajuste del calendario de la segunda Convocatoria de Formación Inicial 2020-2B y aprobar la adjudicación de los créditos educativos para los educadores aspirantes a cursar licenciatura. 
Además, se realizó seguimiento al inicio de los programas de formación inicial y posgradual de la primera convocatoria del fondo, evidenciando que existen a la fecha 39 docentes cursando programas de licenciaturas y 1.142 docentes en programas de formación posgradual.</t>
  </si>
  <si>
    <t xml:space="preserve">En el mes de noviembre, el grupo de Formación Docente de la Subdirección de Fomento de Competencias se realizó la adjudicación y legalización de 16 docentes para programas de formación inicial, quedando así, un total de 55 docentes participando en dichos programas.  También se realizó adjudicación y legalización de 7 docentes para programas de formación posgradual, quedando un total de 1.149 docentes participando en mencionados programas.
Adicionalmente,  el grupo de formación docente se encuentra proyectando una adición de recursos con el fin de ampliar cobertura para futuras convocatorias 2021. 
</t>
  </si>
  <si>
    <t>En el mes de diciembre, el grupo de Formación Docente de la Subdirección de Fomento de Competencias registró la participación de 54 educadores participando en programas de formación inicial, y 1.149 educadores participando en programas de formación posgradual, 104 educadores en especializaciones, 924 educadores en maestrías y 121 educadores en doctorados. Para un total de 1203 docentes benenficiados en al vigencia</t>
  </si>
  <si>
    <t>Fecha (15/01)- OAPF
Completitud: Cumple con el criterio
Consistencia: No cumple con el criterio. No es consistente el reporte cualitativo con el cuantitativo. Se están reportando 1149 docentes beneficiados, sin embargo, al sumar las cifras reportadas en el avance cualitativo dan 1203: (54+1149= 1.203) 
Calidad: No cumple con el criterio, ajustar redacción de acuerdo con el comentario anterior 
Soportes: No Cumple con el criterio, no hay documentos soporte en la carpeta de medios de verificación. 
DCPBM 20/21: se ajusta reporte cuantitativo y se adjunta evidencias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</si>
  <si>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docentes acompañados en procesos de investigación e innovaciones en el aula</t>
  </si>
  <si>
    <t>Sumatoria de docentes acompañados en procesos de investigación e innovaciones en el aula</t>
  </si>
  <si>
    <t>En el mes de enero, el grupo de Formación de Docentes de la Subdirección de Fomento de Competencias consolidó con el Ministerio de Ciencia, Tecnología e Innovación la convocatoria a oferentes en el marco del convenio 832 de 2019, de igual manera hizo las gestiones con este Ministerio para que dicha convocatoria fuera aprobada por los respectivos comités. La convocatoria va dirigida a los Centro de Innovación Educativa Regional para operar la línea de recursos Educativos Digitales y a grupos de investigación de IES para operar la línea de Divulgación del Saber Pedagógico.</t>
  </si>
  <si>
    <t>OAPF: en que consiste la convocatoria
SFC: Se ajusta según solicitud.
OAPF: Se ajusta la validación a SI, se recomeinda no utilizar siglas</t>
  </si>
  <si>
    <t>En el mes de febrero, el grupo de Formación Docente de la Subdirección de Fomento de Competencias hizo seguimiento al proceso interno del Ministerio de Ciencia, Tecnología e Innovación en cuanto a la presentación de la misma a los 3 comités a los que los deben presentar (técnico - jurídico y directivo) la convocatoria. De igual forma, se hizo comité técnico en el marco del convenio MEN - MinCiencias 832 de 2019.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De esta forma, no era posible cumplir con los 40.000 docentes acompañados dado que para el mencionado mes, reiteramos, no se habían programado los ciclos de formación y acompañamiento de tutores.</t>
  </si>
  <si>
    <t>OAPF: Es el mismo reporte de enero
SFC: Se ajusta
OAPF: Se incluye la  justificación en eavance cualitativo. Se cambia la validación a SI</t>
  </si>
  <si>
    <t xml:space="preserve">En el mes de marzo, el grupo de Formación Docente de la Subdirección de Fomento de Competencias gestionó la divulgación de la convocatoria a oferentes que fue publicada en la página de Ministerio de Ciencia, Tecnología e Innovación y estará abierta hasta el mes de mayo. </t>
  </si>
  <si>
    <t xml:space="preserve">En el mes de abril, el grupo de Formación Docente de la Subdirección de Fomento de Competencias participó en el desarrollo del comité técnico del Convenio 282/834 de 2019 para revisar la matriz de evaluación que se aplicará a las propuestas que envíen los oferentes que atendieron a la convocatoria. Los criterios de evaluacion de la matriz son los siguientes: (i) Calidad de proyecto, (ii) Productos esperados y (iii) Equipo de investigación.
</t>
  </si>
  <si>
    <t>OAPF: se pueden describir los criterios de evaluación que se estan trabajando?
SFC: Ajustado. 
OAPF: el área realiza el ajuste y se cambia la validación a SI</t>
  </si>
  <si>
    <t>En el mes de mayo, el grupo de Formación Docente de la Subdirección de Fomento de Competencias cerró (15 de mayo de 2020) la convocatoria a los Centros de Innovación Educativa Regional para operar la línea de recursos educativos digitales y a grupos de investigación de Instituciones de Educación Superior para operar la línea de divulgación del saber pedagógico, se recibieron 17 propuestas para la línea de divulgación del saber pedagógico y se presentó un Centros de Innovación Educativa Regional para operar la línea de recursos educativos digitales, estas propuestas entran a evaluación de requisitos habilitantes y requisitos técnicos por parte de evaluadores, para posteriormente abrir convocatoria a educadores.</t>
  </si>
  <si>
    <t>En el mes de junio, el grupo de Formación Docente de la Subdirección de Fomento de Competencias envió al Ministerio de Ciencias, Tecnología e Innovación el concepto sobre la propuesta presentada por la Universidad de los Andes, con el fin de ser trabajada con esta Universidad y el Ministerio de Ciencias, Tecnología e Innovación en reunión a desarrollar en el mes de julio. La propuesta de la Universidad de Los Andes atiende el diseño e implementación de una estrategia de acompañamiento a docentes investigadores de Preescolar, Básica Y Media para la publicación de artículos científicos en revistas y publicaciones reconocidas por Minciencias. Se gestionó el perfeccionamiento de las actas de reunión de comités desarrollados anteriormente con el Ministerio de Ciencias, Tecnología e Innovación y se solicitó al mismo los informes financieros y de rendimientos correspondientes al mes de mayo, así como el informe trimestral de avances de ejecución del convenio.</t>
  </si>
  <si>
    <t>08072020-OAPF: describir en que consiste la propuesta de la Universidad de los Andes 
DCPBM: ajustado
10072020-OAPF: De acuerdo con los ajustes realizados se cambia la validación a SI</t>
  </si>
  <si>
    <t xml:space="preserve">En el mes de julio, el grupo de Formación Docente de la Subdirección de Fomento de Competencias solicitó al Ministerio de Ciencias, Tecnología e Innovación gestionar reunión con los operadores de las líneas de recursos educativos digitales y divulgación de saber pedagógico para dar a conocer las sugerencias sobre la propuesta de implementación del proyecto. De igual forma se solicitó al Ministerio de Ciencias, Tecnología e Innovación compartir las minutas de los convenios entre Ministerio de Ciencias, Tecnología e Innovación y los operadores.
Para lo anterior, se llevó a cabo una reunión técnica el 22 de julio con el Ministerio de Ciencias, Tecnología e Innovación en la cual se definió la necesidad de construir un plan operativo diferenciado con cada oferente.
</t>
  </si>
  <si>
    <t>En el mes de agosto, el grupo de Formación Docente de la Subdirección de Fomento de Competencias se reunió con el Ministerio de Ciencias, Tecnología e Innovación y con la Universidad de los Andes para tratar aspectos relacionados con la divulgación de saber pedagógico y dar a conocer las propuestas para el enriquecimiento del proyecto presentado por la Universidad de los Andes respecto a esta línea. Se espera contar con el lanzamiento de la convocatoria para docentes en el mes de septiembre de 2020.</t>
  </si>
  <si>
    <t>Fecha (07/09)- OAPF
Completitud: Cumple con el criterio
Consistencia: Cumple con el criterio
Calidad: No cumple con el criterio. Mejorar redacción de: para tratar el tema de la línea de divulgación de saber pedagógico y dar a conocer las propuestas de posible enriquecimiento a dos puntos en particular del proyecto presentado por la Universidad. 
SFC 08/09: ajustado.
Soportes: Cumple con el criterio
Notas adicionales: 
08/09 OAPF: se hacen los ajustes respectivos y se cambia la validación a SI</t>
  </si>
  <si>
    <t xml:space="preserve">En el mes de septiembre, el grupo de Formación Docente de la Subdirección de Fomento de Competencias se reunió nuevamente con el Ministerio de Ciencias, Tecnología e Innovación para revisar el estado de la contratación con los operadores de las dos líneas: Centros de Innovación Educativa Regional y la Universidad de los Andes. Frente a las demoras con esta contratación, se realizó seguimiento con el Ministerio de Ciencias, Tecnología e Innovación y se ha notificado que el proceso está en el área jurídica de la entidad e informarán al Ministerio de Educación cuando sea enviado a la fiduprevisora. El retraso de esta contratación efecta los tiempos de desarrollo de la convocatoria a docentes dado que se abriría entre los meses de noviembre y diciembre, que es tiempo de cierre escolar y vacaciones. Esto llevaría a extender el tiempo de convocatoria y afectar así los tiempos planeados inicialmente para el desarrollo de las demás acciones previstas. </t>
  </si>
  <si>
    <t xml:space="preserve">Fecha (08/10)- OAPF
Completitud: Cumple con el criterio
Consistencia: Cumple con el criterio
Calidad: No Cumple con el criterio. Describir como el retraso de la contratación puede afectar el cumplimiento de la meta
Soportes: Cumple con el criterio. 
Notas adicionales: 
09/10/2020 SFC:se ajusta
</t>
  </si>
  <si>
    <t>En el mes de octubre, el grupo de Formación Docente de la Subdirección de Fomento de Competencias realizo reunión de seguimiento en la cual se informó que el contrato entre la Universidad de los Andes y la Fiduprevisora está en proceso de firma por parte de la fiduprevisora, el mismo ya fue firmado por la Universidad de los Andes. El Contrato entre Fiduprevisora y los Centros de Innovación Educativa Regional está en proceso de definición de una de las cláusulas de propiedad intelectual, hasta que no se defina no se puede continuar con la firma del contrato, el contrato está en revisión del área de contratación del Ministerio de Educación, por lo tanto, la convocatoria sigue sin desarrollarse con proyección de que se inicie en 2021.</t>
  </si>
  <si>
    <t>En el mes de noviembre, el grupo de Formación Docente de la Subdirección de Fomento de Competencias realizó comité operativo del Convenio con el Ministerio de Ciencia, Tecnología e innovación en donde se consolidó la retroalimentación del plan operativo de la línea divulgación del saber pedagógico presentado por la Universidad de los Andes para el desarrollo de las acciones del Contrato con la Fiduprevisora, el cual ya fue perfeccionado. El 19 de noviembre se compartió la retroalimentación con la Universidad de los Andes.
Se proyectó un comité para el 10 de diciembre con el fin de revisar el plan operativo de la línea de recursos educativos digitales que va a ser desarrollada por los Centros de Innovación Educativa Regional, según convenio con la fiduprevisora.</t>
  </si>
  <si>
    <t xml:space="preserve"> En el mes de diciembre, el grupo de Formación Docente de la Subdirección de Fomento de Competencias participó en la firma del Convenio con la Universidad de los Andes para el desarrollo de las acciones del Contrato con la Fiduprevisora, con el fin de poner en marcha el plan operativo de la línea divulgación del saber pedagógico. Adicionalmente, se hizo un prelanzamiento de la convocatoria a maestros investigadores por parte de la Universidad de Los Andes, la convocatoria está prevista para abrirse el 15 de enero.
El 10 de diciembre se llevó a cabo el comité con la Universidad Nacional en el que se aprobó el plan operativo de la línea de recursos educativos digitales que va a ser desarrollada por los Centros de Innovación Educativa Regional. El contrato con la Universidad Nacional sigue en trámite y perfeccionamiento.  
En el marco del convenio 282/834 de 2019 celebrado entre el Ministerio de Educación (MEN) y el Ministerio de Ciencia, Tecnología e Innovación (MinCiencias); entre el 17 de marzo y el 15 de mayo de 2020 se publicaron las invitaciones a grupos de investigación de instituciones de educación superior y a instituciones de educación superior para presentar propuestas y operar las líneas de Divulgación de Saber Pedagógico y Recursos Educativos Digitales estipuladas en dicho convenio.
Como resultado de las invitaciones y valoración de 18 propuestas presentadas, en el mes de junio quedaron seleccionadas la Universidad de los Andes para la primera línea y la Universidad Nacional para la segunda. A partir de allí, MinCiencias gestionó los respectivos convenios con las Universidades de los Andes, Nacional y la Fiduprevisora como vocera del Patrimonio Autónomo Fondo Francisco José de Caldas (Fondo de CTeI), estos contratos de financiamiento de recuperación contingente se perfeccionaron en noviembre (U de los Andes - No. 80740-607-2020) y diciembre (U Nacional - No. 80740-727-2020) de 2020. Luego de la aprobación de los planes operativos que se definen en el marco de estos contratos de financiamiento de recuperación contingente y teniendo en cuenta los calendarios escolares, para la primera línea se abrió la convocatoria a educadores con fecha de 15 de enero a 28 de febrero y para el caso de la segunda línea se está a la espera de las definiciones de MinCiencias. Lo anterior evidencia que no fue posible dar apertura en 2020 a las convocatorias para que los educadores del país se pudieran postular y beneficiar con los procesos de acompañamiento y formación en las dos líneas definidas en el marco del convenio 282/834 de 2019, esto afectó el cumplimiento de la meta de 700 docentes definida para 2020.
</t>
  </si>
  <si>
    <t>Fecha (15/01)- OAPF
Completitud: Cumple con el criterio
Consistencia: No cumple con el criterio.  se debe explicar porque no se lograron lo 700 docentes acompañados. 
Calidad: No cumple con el criterio, ajustar redacción de acuerdo con el comentario anterior 
Soportes: Cumple con el criterio.
SFC: se ajusta redacción y se añade justificación del no cumplimiento de la meta.
Fecha (25/01) OAPF: Se realizan los ajustes solicitados. Se cambia la validación a SI. Se recomienda para 2021, mejorar en la redacción de los reportes y seguir las indicaciones de la Guía de seguimiento que se encuentra en SIG</t>
  </si>
  <si>
    <t>1.7.1. Formación inicial de docentes</t>
  </si>
  <si>
    <t xml:space="preserve">Número de docentes y directivos docentes acompañados con el Programa Todos a Aprender </t>
  </si>
  <si>
    <t>sumatoria de docentes acompañados con el Programa Todos a Aprender</t>
  </si>
  <si>
    <t>Durante el mes de enero se adelantó el proceso de planeación de la fase del ciclo de apertura del Programa Todos a Aprender, en el marco de la ruta de formación y acompañamiento que brinda las orientaciones para que los tutores, formadores, coordinadores, directivos docentes y secretarías de educación acompañen la transformación de las prácticas de aula de los docentes para el mejoramiento de los aprendizajes de los niños en los establecimientos educativos focalizados, durante esta fase se definieron las acciones que desarrollarían los tutores, semana a semana durante el citado período. A través de la Circular 001 de 2020 del 22 de enero del presente año, se comunicó a las Secretarías de Educación, formadores, tutores y directivos docentes, el cronograma de trabajo y el material de apoyo para el desarrollo del ciclo de apertura.
En lo que respecta a los directivos docentes, durante el mes de enero se definieron los objetivos de la línea de formación y acompañamiento a los directivos docentes, las tres estrategias de acompañamiento, la articulación entre la línea pedagógica del PTA y la línea de liderazgo educativo, los nodos de directivos docentes y la ruta de trabajo para la formación en cada uno de los nodos; así como la estructura básica de los ciclos de formación.</t>
  </si>
  <si>
    <t>Durante el mes de febrero el equipo del Programa PTA realizó la planeación de las actividades de fortalecimiento didáctico y disciplinar y formación presencial del Ciclo I, del PTA para la vigencia 2020, cuyo objetivo se orientó a fortalecer los saberes didácticos y disciplinares de modo que los tutores del Programa Todos a Aprender contaran con las herramientas necesarias para acompañar a los establecimientos educativos focalizados en la implementación de las estrategias definidas para el Ciclo I de la ruta de formación y acompañamiento 2020. El 28 de febrero del año en curso se envió la circular 002 a las secretarías de educación, formadores, tutores y directivos docentes con los lineamientos semana a semana para el desarrollo del proceso de formación, el cual estaba planeado para desarrollarse a partir del 16 de marzo de 2020.
En cuanto a los directivos docentes, en el mes de febrero se definió el cronoggrama de formación y acompañamiento a directivos docentes del PTA que se implementaría entre los meses de marzo y agosto en sus ciclos I Y II, y entre los meses de agosto y febrero de 2021 los ciclos III y IV. D e igual forma, se definieron las competencias a desarrollar en cada uno de llos ciclos de formación.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De esta forma, no era posible cumplir con los 40.000 docentes acompañados dado que para el mencionado mes, reiteramos, no se habían programado los ciclos de formación y acompañamiento de tutores.</t>
  </si>
  <si>
    <t>OAPF: Por que no se cumplió con la meta esablecida para este periodo?
PTA:En febrero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De esta forma, no era posible cumplir con los 40.000 docentes acompañados dado que para el mencionado mes, reiteramos, no se habían programado los ciclos de formación y acompañamiento de tutores.
OAPF: Se incluye la  justificación en eavance cualitativo. Se cambia la validación a SI</t>
  </si>
  <si>
    <t xml:space="preserve">Durante la semana del 6 al 10 de marzo se realizó el proceso de formación del grupo de formadores, quienes serán los encargados de realizar la transferencia de conocimiento a los tutores del PTA.  En el proceso de formación participaron 76 formadores. Durante el proceso de formación se desarrollaron actividades de planeación, talleres y conferencias en temas asociados con: i) Procesos de aprendizaje lectura y escritura. ii) Estrategias pedagógicas y ruta de uso del material Aprendamos Todos a Leer. iii) Material de matemáticas PTA - PREST en la teoría de situaciones didácticas, entre otros. </t>
  </si>
  <si>
    <t>OAPF: describir cuantos formadores fueron formados y en que fueron formados. 
PTA: Se aclara que la semana de formación fue del 2 al 6 de marzo de 2020. En el proceso de formación participaron 76 formadores. Durante el proceso de formación se desarrollaron actividades de planeación, talleres y conferencias en temas asociados con: i) Procesos de aprendizaje lectura y escritura. ii) Estrategias pedagógicas y ruta de uso del material Aprendamos Todos a Leer. iii) Material de matemáticas PTA - PREST en la teoría de situaciones didácticas, entre otros. 
OAPF: Se incluye la descripción en el avance cualitativo. Se cambia la validación a SI</t>
  </si>
  <si>
    <t xml:space="preserve">Durante el mes de abril se realizó el proceso de formación de 3.596 tutores quienes serán los responsables de realizar el acompañamiento  a los docentes de aula. El proceso de acompañamiento a los docentes se realizará en el mes de mayo. No se da el cumplimiento de la meta teniendo en cuenta que fue necesario ajustar la metodología de trabajo para que el proceso de formación y acompañamiento se realizara a través del uso de las tecnologías de la información y las comunicaciones, debido a las indicaciones del gobierno nacional respecto al distanciamiento social obligatorio para hacer frente a la pandemia por Covid-19. </t>
  </si>
  <si>
    <t>En el mes de mayo, el equipo del Programa Todos A Aprender avanzó con el proceso de acompañamiento situado con mediación de las Tecnologías de Información y Comunicación (TIC) a directivos docentes y docentes de aula está programado para desarrollarse durante el período comprendido entre el 11 de mayo y el 5 de junio de 2020, y dado que el Ciclo I finaliza con la legalización de agendas, la cual está programada del 8 al 19 de junio; hasta esa fecha se contará con la base de datos consolidada de docentes acompañados en el Ciclo I. Por esta razón en el período de reporte no se entrega el avance cuantitativo, sino únicamente el cualitativo.
Las actividades de acompañamiento realizadas durante el Ciclo I fueron las siguientes: 
1. Reunión, mediada por las TIC, con el directivo docente del establecimiento educativo al inicio y al cierre del acompañamiento en Ciclo I. 
2. Sesiones de trabajo situado con mediación de las TIC en Lenguaje, Matemáticas y Educación Inicial.
3. Talleres de profundización con mediación de las TIC en Lenguaje, Matemáticas y Educación Inicial.
4. Comunidades de aprendizaje (CDA) con talleres de profundización en gestión de ambientes de aprendizaje emergentes, evaluación y acompañamiento situado con guías de aprendizaje autónomo en educación remota, en los que se sugerirá la creación de guías como recursos que articulan otras posibilidades de trabajo para que los docentes desarrollen con sus estudiantes. 
5. Trabajo autónomo de los tutores con mediación de las TIC. 
6. Micro-lecciones mediadas por las TIC en temas como recursos digitales, estrategias pedagógicas flexibles, trabajo con las familias, entre otros.
El acompañamiento se realizó en 682 municipios de 84 ETC, como se evidencia en el archivo adjunto. En relación con el número de docentes acompañados esta información se tendrá cuando se realice la legalización de agendas por parte de los tutores, lo cual ocurrirá en la semana del 8 al 19 de junio. Luego de esta fecha se tendrá el consolidado del número de docentes acompañados.</t>
  </si>
  <si>
    <t>OAPF: se sugiere describir las acciones que se estan realizando para lograr el acompañamiento
OAPF: se realiza el ajuste por parte del área. Se cambia la validacion a SI</t>
  </si>
  <si>
    <t xml:space="preserve">En el mes de junio, el equipo del Programa Todos a Aprender, finalizó el proceso de acompañamiento a los docentes, mediado por las Tecnologías de la Información y las Comunicaciones, así mismo del 16 al 18 adelantó el proceso de formación de formadores, el cual se realizó de manera sincrónica por medio de la aplicación Microsoft Teams y la exposición de los talleres y sesiones de trabajo situado (STS) estuvieron a cargo de los formadores que acompañaron la Mesa nacional de formación para el Ciclo II para el caso de Lenguaje y Matemáticas, y de la Dirección de Primera Infancia del Viceministerio de Preescolar, Básica y Media, para lo concerniente a Educación Inicial. Adicionalmente, se realizó la formación de tutores del Ciclo II de la ruta de formación PTA 2020 con mediación de tecnologías de la información y la comunicación durante los días 24, 25, 26 y 30 de junio. La información consolidada de docentes acompañados durante el Ciclo I, formadores y tutores participantes en la formación se tendrá en la semana del 21 de julio, por lo cual esta información cuantitativa se reportará en el mes de julio.
</t>
  </si>
  <si>
    <t>Durante el mes de julio el equipo del programa Todos A Aprender se realizó el proceso de planeación y programación de agendas por parte de los tutores del Programa, en el marco de la implementación del Ciclo II de formación y acompañamiento. Del 6 al 31 de julio se adelantó el proceso de acompañamiento situado a los docentes de aula, con mediación de las tecnologías de la información y las comunicaciones (TIC). El acompañamiento se programó para que se desarrollará en 19 días.
A corte de julio,  se logró verificar que han participado 38.136 docentes</t>
  </si>
  <si>
    <t>10/08- OAPF:
Completitud: Cumple con el criterio,
RTA área - Fecha : 
10/08- OAPF:
Consistencia: Cumple con el criterio
RTA área - Fecha : 
10/08- OAPF:
Calidad: cumple con el criterio. 
RTA área - Fecha : 
10/08- OAPF:
Soportes:No Cumple con el criterio, en el archivo de excel no se identifican docentes , en la matriz solo se identifican los EE
11/08/ DCPBM: Se carga nuevamente la evidencia dado que se habia subido una incorrecta.
10/08- OAPF:
Notas adicionales: No hay observaciones adicionales
08/09 OAPF: se hicieron los ajsutes y se cambia la validación a SI</t>
  </si>
  <si>
    <t xml:space="preserve">Durante el mes de agosto, se dio continuidad a los acompañamientos situados con mediación de las TIC para el Ciclo II, de acuerdo con las orientaciones dadas en la Circular 005 de 2020, y su alcance del 03 de julio de 2020. Adicionalmente, se llevó a cabo la formación de formadores con mediación de las tecnologías de la información y las comunicaciones (TIC) entre los días 24 al 28 de agosto. Esta formación se hizo de manera sincrónica por medio de la aplicación Microsoft Teams dispuesta por el Ministerio de Educación Nacional para todos sus funcionarios; la exposición de los talleres y sesiones de trabajo situado (STS) estuvo a cargo de los formadores que acompañaron la Mesa Nacional de Formación para el Ciclo III en el diseño de los módulos de Lenguaje, Matemáticas, Gestión del Currículo, Acompañamiento Situado y Evaluación, y de la Dirección de Primera Infancia del Viceministerio de Educación Preescolar, Básica y Media, para lo concerniente a educación inicial. 
No se reporta el avance cuantitativo de la meta, teniendo en cuenta que el Ciclo II finalizó en la última semana de agosto y aún se está adelantando el procesamiento de la información, relacionda con el número de docentes y directivos docentes acompañados por el PTA con corte al 31 de agosto. </t>
  </si>
  <si>
    <t>Fecha (07/09)- OAPF
Completitud: Cumple con el criterio
Consistencia: Cumple con el criterio
Calidad: No cumple con el criterio. Se debe describir porque no se cumplió con la meta planteada
DCPBM-07/19: Se ajusto de acuero a lo solicitado
Soportes: Cumple con el criterio
Notas adicionales: 
08/09 OAPF: se hacen los ajustes respectivos y se cambia la validación a SI</t>
  </si>
  <si>
    <t>Durante el mes de septiembre se dio inicio al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requieran fortalecer sus habilidades para diseñar este tipo de recurso. Durante el período de implementación del Ciclo II se acompañaron 19.345 docentes nuevos en 87 entidades territoriales certificadas. Lo que significa que, con corte al 30 de septiembre se tiene un avance de 57.481 docentes acompañados, esto al sumarlos con el avance reportado en el mes de julio de 38.136.
Si bien se cuenta con un avance en el cumplimiento de la meta, no se logra la meta de 75.000 docentes acompañados, teniendo en cuenta que el 74% de las sedes acompañadas por el Programa se encuentran ubicadas en las zonas rurales y es allí donde más se presentan brechas en el acceso a conectividad a internet, así como a conexión al servicio de electricidad de manera permanente. Lo anterior, dado que como se mencionó el proceso de formación y acompañamiento, dada la situación actual de pandemia por Covid-19, se está realizando con mediación TIC.</t>
  </si>
  <si>
    <t>Fecha (07/10)- OAPF
Completitud: Cumple con el criterio
Consistencia: Cumple con el criterio. Se ajusta el avance cuantitativo a 19.345, teniendo en cuenta que las metas ni los avances se acumulan. 
Calidad: Cumple con el criterio.  
Soportes: Cumple con el criterio
Notas adicionales: Se ajusta la meta de abril de 50.000 a 10.000, la de junio de 55.000 a 5.000, la de agosto de 65.000 a 10.000 la septiembre de 75.000 a 10.000 la de octubre de 80.000 a 5.000 y la de noviembre de 10.000 a 4.100 para un total de 84.100 de la vigencia. teniendo en cuenta que las metas no se acumulan en el año.</t>
  </si>
  <si>
    <t>Durante el mes de octubre se dio continuidad a la implementación del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necesitaban fortalecer sus habilidades para diseñar este tipo de recurso. Con corte al 30 de octubre se han acompañado 64.398 docentes, en las 87 ETC en las que se implementa el Programa, de los cuales 6.917 son nuevos en comparación con el reporte del mes de septiembre.</t>
  </si>
  <si>
    <t>Durante el mes de noviembre se dio continuidad a la implementación del Ciclo III de la ruta de formación y acompañamiento del Programa Todos a Aprender, el cual terminó el 13 de ese mes, y que también se desarrolló con mediación de tecnologías de la información y la comunicación (TIC). En este período se dio continuidad al acompañamiento de los docentes y directivos docentes de establecimientos educativos focalizados por el Programa en las 87 entidades territoriales certificadas en educación. Entre las actividades de formación situada desarrolladas en la parte final del Ciclo III se destacaron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requerían fortalecer sus habilidades para diseñar este tipo de recurso.
De manera adicional, a partir del 17 de noviembre y hasta el 4 de diciembre, inclusive, se dio inicio al Ciclo de Cierre de la ruta de formación y acompañamiento, que también se está implementando con mediación de las TIC. Durante estos 14 días los tutores han estado trabajando en las siguientes actividades a saber: i) Alistamiento de los insumos para la reunión de cierre con los directivos docentes, que incluye entre otras actividades la aplicación de la encuesta a los docentes acompañados durante 2020, aplicación de la encuesta a directivos docentes, elaboración del informe que presentarán los tutores a los formadores, ii) Reunión de cierre con los directivos docentes y iii) entrega de insumos a los formadores y a las secretarías de educación. 
No se presenta avance cuantitativo, dado que en la actualidad se está adelantando el proceso de consolidación de las bases de datos de los acompañamientos realizados en el Ciclo III de la ruta de formación y acompañamiento del Programa.</t>
  </si>
  <si>
    <t xml:space="preserve">Durante el mes de diciembre se finalizó el Ciclo de cierre de la ruta de formación y acompañamiento del Programa Todos a Aprender. Este se desarrolló en tres momentos que incluyeron las siguientes actividades: i) el alistamiento de los insumos para la reunión de cierre con los directivos docentes de los establecimientos educativos focalizados por el Programa; ii) desarrollo de la reunión de cierre con los directivos docentes y docentes de los establecimientos educativos y iii) la entrega de insumos a los formadores y a las secretarías de educación, entre los que se encuentran: la presentación utilizada en la reunión de cierre con los directivos docentes, el informe de cierre de la implementación de la ruta de formación y acompañamiento en 2020, el acta de cierre y el informe del tutor al formador. Con las actividades previamente descritas se finalizó la implementación de la ruta de formación y acompañamiento del Programa Todos a Aprender en la vigencia 2020. 
En relación con el avance cuantitativo del indicador, en la vigencia 2020 el Programa Todos a Aprender acompañó 83.304 docentes y directivos docentes. En el Ciclo III de la ruta de formación y acompañamiento se acompañaron 18.906 docentes nuevos. La cifra de 83.304 docentes y directivos docentes acompañados representa un cumplimiento del 99% de la meta proyectada (84.100 docentes y directivos docentes). La declaratoria de la emergencia sanitaria, económica, social y ecológica ocasionada por la pandemia del Covid-19 en marzo de 2020, fue necesario la puesta en marcha de varias medidas para preservar el bienestar y la vida de todos los integrantes de la comunidad educativa. 
Así, los estudiantes pasaron a realizar el trabajo académico en sus casas, apoyados en guías de aprendizaje diseñadas por sus docentes y en el uso de medios como el teléfono, la radio, la televisión y la internet para complementar sus procesos formativos. En este contexto, también fue preciso ajustar la ruta de formación y acompañamiento del Programa Todos a Aprender para dar respuestas pertinentes a esta nueva situación, manteniendo su objetivo de contribuir al fortalecimiento de las prácticas docentes y, por esta vía, al mejoramiento de los aprendizajes de los estudiantes de educación inicial y básica primaria. El desarrollo de estas acciones con mediación de las tecnologías de la información y las comunicaciones (TIC) permitió que se diera continuidad a la implementación de la ruta de formación y acompañamiento del Programa y que se lograran resultados muy positivos frente al cumplimiento de la meta de este indicador. </t>
  </si>
  <si>
    <t xml:space="preserve">1.6.2. Mejoramiento y aplicación anual de las pruebas Saber </t>
  </si>
  <si>
    <t>Brecha entre los porcentajes de establecimientos no oficiales y oficiales en niveles A+, A y B, en pruebas Saber 11</t>
  </si>
  <si>
    <t>Brecha por sector en pruebas Saber 11° = % de colegios no oficiales en niveles de desempeño A+, A y B -  % de colegios oficiales en niveles de desempeño A+, A y B</t>
  </si>
  <si>
    <t>Resultados ICFES</t>
  </si>
  <si>
    <t>En el mes de enero de 2020, el ICFES continuó en etapa de reclamaciones. En el mes de febrero, el ICFES remitirá los resultados finales con la clasificación por Establecimiento Educativo (EE) a partir de los resultados de Saber 11, con estos resultados podrá calcularse y reportarse el avance cuantitativo del indicador al cierre de 2019.</t>
  </si>
  <si>
    <t>En el mes de febrero el ICFES remitió la base con la clasificación de planteles Educativos a partir de los resultados de Saber 11 -2019. El equipo de Evaluación de la Subdirección de Referentes y Evaluación del Ministerio de Educación Nacional realizó el análisis correspondiente a los resultados de la prueba, lo que permitió establecer las hipótesis de los bajos resultados alcanzados y la focalización de los colegios a intervenir. Así mismo, el equipo Evaluación de la Subdirección de Referentes y Evaluación y la Directora de Calidad para la Educación Preescolar, Básica y Media se reunieron con el fin de revisar los análisis y se determinaron las acciones que a corto, mediano y largo plazo se pueden realizar para mejorar los resultados.</t>
  </si>
  <si>
    <t>Se realiza ajuste menor a verbo "reunieron".
Se sugiere al Área para próximos reportes de los indicadores relacionados con Pruebas Saber 11, discriminar para cada indicador las acciones adelantadas para avanzar en las metas de cada uno.</t>
  </si>
  <si>
    <t>En el mes de marzo el equipo Evaluación de la Subdirección de Referentes y Evaluación y la Dirección de Calidad para la Educación Preescolar, Básica y Media generó las fichas de resultados históricos para acompañar inicialmente a los establecimientos educativos focalizados desde encuentros virtuales. Cada una de las fichas estará disponible para su descarga al igual que el documento orientador, el cual se encuentra en versión preliminar. Así mismo, los diversos programas y estrategias de la dirección en el marco de la emergencia están modificando la forma de llegada a los establecimientos educativos para desarrollar las acciones prevista durante la vigencia y que permitirá el mejoramiento de la calidad educativa. 
Es importante mencionar que, debido a la emergencia sanitaria, se canceló la aplicación de las pruebas Saber 11 para calendario B. Posterior a la coyuntura, ICFES informará el nuevo calendario de aplicación.</t>
  </si>
  <si>
    <t xml:space="preserve">OAPF: Iniciar como los otros reprotes: durante el mes de marzo no se logró desarrollar la formación de los tutores.......  REvisar si se pueden incluir las acciones que se estan pensndo hacer para poder realizar esta formación durante ell estado de emergencia.  Asi mismo no usar SIGLAS. 
DCPBM: Se corrigió el reporte ya que el reporte que se encontraba en la casilla no correspondía a escrito para este indicador
OAPF: el indicador fue aprobado por el DNP
</t>
  </si>
  <si>
    <t>Durante el mes de abril de 2020, la Dirección de Calidad para la Educación Preescolar, Básica y Media y sus Subdirecciones avanzaron con la focalización y ajuste de las estrategias y programas de Calidad educativa, debido a la emergencia sanitaria establecida por Gobierno, a causa de la Pandemia ocasionada por el Covid – 19. Los ajustes mencionados hacen referencia a la forma de llegada de las estrategias y programas a los establecimientos educativos del país.
Para el Ministerio de Educación Nacional es importe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t>
  </si>
  <si>
    <t>Durante el mes de mayo de 2020, la Dirección de Calidad para la Educación Preescolar, Básica y Media y sus Subdirecciones avanzaron con el desarrollo e implementación de las estrategias y programas de Calidad educativa a través de la formaciones de tutores que formaran y acompañaran docentes de los establecimientos beneficiados. Es importante mencionar, que las estrategias y programas de Calidad educativa se ajustaron en su forma de llegada pasando de una llegada In-situ en el Establecimiento educativo a un trabajo Virtual con cada docente, lo anterior es debido a la emergencia sanitaria establecida por Gobierno, a causa de la Pandemia ocasionada por el Covid – 19. 
Para el Ministerio de Educación Nacional es importe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t>
  </si>
  <si>
    <t>OAPF: describir las estrategias  y programas, como se afectaron y como se estan ajustando
OAPF: el área realiza el ajuste y se sube el reporte a SINERGIA en espera de la aprobación por el DNP
DNP: Aprobado</t>
  </si>
  <si>
    <t>Durante el mes de junio la Dirección de Calidad para la Educación Preescolar, Básica y Media avanzó con el desarrollo de programas y estrategias que buscan mejorar la calidad educativa de los establecimientos educativos y a su vez mejorar los resultados de las pruebas saber.  En este sentido, se informa que se dio inicio del Programa Nacional de Bilingüismo y del Plan Nacional de Lectura y escritura, así como las estrategias de Educación Media avanzan en los procesos de contratación.
Para el Ministerio de Educación Nacional es importante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
Para el Ministerio de Educación Nacional es importante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t>
  </si>
  <si>
    <t>OAPF: Ajustar reporte se sugiere incluir información de  las estrategias que esta implementando el MEN para avanzar en las pruebas. 
DCPBM: No es posible ajustar el reporte con la sugerencia dada, ya que no es responsabilidad del Misterio el desarrollo de las pruebas saber 11, la responsabilidad esta dada en desarrollar promas y estartegias para mejorar la calidad de la educación, por eso el segundo parrafo se menciona los avances que se estan dando en la estrategias
OAPF: ajustar redacción articular los avances de bilinguismo y PNLE con las pruebas saber
08072020-OAPF: se hace un ajuste de redacción y se sube a SINERGIA a la espera de la aprobación del DNP
09072020-OAPF: Aprobado</t>
  </si>
  <si>
    <t xml:space="preserve">En el mes de julio, el equipo de Evaluación de la Calidad Educativa de la Subdirección de Referentes y Evaluación del Ministerio, realizó un análisis estadístico descriptivo de los resultados del indicador 2019 y los valores a alcanzar para el cumplimiento de la meta volante de 2020. Para lo anterior, la Dirección de Calidad avanza con la implementación de los programas de Bilingüismo y Educación Media que buscan mejorar las competencias de los estudiantes en las áreas básicas e inglés de los grados 9°, 10° y 11°. 
Como se ha venido reportando el resultado del indicador para el año 2020 depende de los resultados de la aplicación de las pruebas Saber 11 que se da para calendario A. Sobre esta aplicación es importante señalar que, por temas de la pandemia y la emergencia sanitaria, el ICFES encargado de la aplicación de esta prueba canceló el cronograma de inscripción a la prueba Saber para calendario A, por lo que no hay aún una fecha para reactivar dicho cronograma. 
</t>
  </si>
  <si>
    <t>06/08- OAPF:
Completitud: No cumple con el criterio, no es claro el resultado obtenido de este acción; "Desde el equipo de evaluación de la Calidad Educativa de la Subdirección de Referentes y Evaluación se generó un reporte del indicador para presentar el escenario para su cumplimiento considerando el tema de la pandemia y los resultados adquiridos en 2019 para el indicador.
RTA área - Fecha : 06/08/2020 Ajustado de acuerdo a la recomendación
RTA OAPF 06/08: Se realizaron los ajustes en el reporte. 
06/08- OAPF:
Consistencia: Cumple con el criterio
RTA área - Fecha : 
06/08- OAPF:
Calidad: cumple con el criterio. Desde la OAPF se realizó un pequeño ajuste de redacción
RTA área - Fecha : 
06/08- OAPF:
Soportes: Cumple con el criterio
RTA área - Fecha :
06/08- OAPF:
Notas adicionales: se debe realizar el ajuste solicitado para cargar el reporte en SINERGIA
06/08- OAPF: Se valida por parte de la OAPF, se carga en SINERGIA para aprobación del DNP
10/08 DNP:  Por favor cambiar el estilo de la redacción. Quitar que para el MEN es importante aclarar, mostrar mas resultados asociados a los reportes generados.
10/08/2020 DCPBM: se ajusta de acuerdo a lo solicitado. 
10082020 DNP: Aprobado</t>
  </si>
  <si>
    <t>Durante el mes de agosto de 2020, la Dirección de Calidad y el equipo del Programa Nacional de Bilingüismo realizó divulgación y promoción a la descarga de la aplicación B(The)1: Challenge a través de la segunda “Descargatón” que se transmitió a través de los canales oficiales (YouTube y Facebook) del ministerio. A la fecha del 23 de agosto la aplicación cuenta con un total de 225.349 usuarios.
Por otro lado, como se ha venido reportando, el resultado del indicador para el año 2020 depende de los resultados de la aplicación de las pruebas Saber 11 que se da para calendario A. Sobre esta aplicación es importante señalar que, por temas de la pandemia y la emergencia sanitaria, el Instituto Colombiano para la Evaluación de la Educación (ICFES) encargado de la aplicación de esta prueba canceló el cronograma de inscripción a la prueba Saber para calendario A. A la fecha no hay información expedida por esta entidad sobre la reactivación de dicho cronograma.</t>
  </si>
  <si>
    <t>03/09- OAPF:
Completitud: Cumple con el criterio
RTA área - Fecha : 
03/09- OAPF:
Consistencia: Cumple con el criterio
RTA área - Fecha : 
03/09- OAPF:
Calidad: Cumple con el criterio. La OPAF hace unos ajustes pequeños en redación
RTA área - Fecha : 
03/09- OAPF:
Soportes: Cumple con el criterio
RTA área - Fecha :
03/09- OAPF:
Notas adicionales: Se sube el reporte en SINERGIA a la espera de la aprobación del 
DNP
03/09 DNP: Aprobado</t>
  </si>
  <si>
    <t>En el mes de septiembre, el Instituto Colombiano para la Evaluación de la Educación - ICFES, expidió la Resolución 412 del 10 de septiembre de 2020 en la que se establece el cronograma para la aplicación de las pruebas Saber 11 calendario A. En esta resolución se señala la fecha de presentación para los días 7 y 8 de noviembre de 2020 y la publicación de resultados, para quienes la presenten, el 30 de diciembre de este mismo año.</t>
  </si>
  <si>
    <t>Durante el mes de octubre, el Instituto Colombiano para la evaluación de la educación –Icfes-, adelantó en el marco del cronograma estipulado en la Resolución 412 de 2020 el proceso de inscripción de estudiantes para la aplicación de la prueba Saber 11 calendario A. Las pruebas están programadas para desarrollarse los días 7, 8, 14 y 15 de noviembre del presente año. El gobierno nacional anunció a inicios del mes de octubre, la financiación del 50% de la aplicación de las pruebas para los estudiantes de los Establecimientos Educativos del país, con el fin de mitigar la no presentación de las pruebas por factores económicos.</t>
  </si>
  <si>
    <t>Fecha (09/11)- OAPF
Completitud:  cumple con el criterio 
Consistencia: Cumple con el criterio. 
Calidad: Cumple con el criterio
Soportes: Cumple con el criterio. 
Notas adicionales: Se sube el reporte en SINERGIA a la espera de la aprobación por parte del DNP
10/11 DNP: Aprobado</t>
  </si>
  <si>
    <t>Durante el mes de noviembre, el Instituto Colombiano para la Evaluación de la Educación –Icfes-, llevo a cabo la aplicación de la prueba Saber 11, los días 7, 8, 14 y 15 de noviembre, en el marco de la Resolución 412 de 2020. Así mismo, el Icfes expidió la Resolución no. 000531 del 12 de noviembre de 2020 por medio de la cual se establece una fecha adicional para la presentación del examen saber 11 calendario A, para estudiantes que por las razones expuestas en la resolución no pudieron presentar la prueba. La fecha establecida en la resolución es el Domingo, 13 de diciembre de 2020</t>
  </si>
  <si>
    <t>Completitud:  cumple con el criterio 
Consistencia: Cumple con el criterio. 
Calidad: Cumple con el criterio.  
Soportes: Cumple con el criterio. 
Notas adicionales: Pendiente de la aprobación de reportes anteriores por parte del DNP
09/12 DNP: APROBADO</t>
  </si>
  <si>
    <t>En el mes de diciembre el Instituto Colombiano para la Evaluación de la Educación –ICFES-, publicó la Resolución no. 000609 del 18 de diciembre de 2020, por la cual se modifica el numeral 2 del artículo 1 de la Resolución 888 de 2019 con respecto a la publicación de resultados del examen saber 11 calendario A 2020, estableciendo como fecha de publicación de resultados de estudiantes e individuales Saber 11, el sábado 16 de enero de 2021, por lo que los cálculos del indicador se estarán reportando en el mes de junio de 2021. Lo anterior, ya que se debe esperar que se dé la estabilización de los datos.</t>
  </si>
  <si>
    <t>Porcentaje de colegios oficiales en las categorías A+ y A de la Prueba Saber 11 </t>
  </si>
  <si>
    <t>Porcentaje de colegios oficiales en categorías superiores de Saber 11° = (colegios oficiales en categorías A+ y A / total de colegios oficiales) * 100</t>
  </si>
  <si>
    <t>En el mes de enero el ICFES continuó en etapa de reclamaciones. En el mes de febrero, el ICFES remitirá los resultados finales con la clasificación por Establecimiento Educativo (EE) a partir de los resultados de Saber 11, con estos resultados podrá calcularse y reportarse el avance cuantitativo del indicador al cierre de 2019.</t>
  </si>
  <si>
    <t>Se realizan varios ajustes de forma y fondo. Se sugiere revisar propuesta de redacción. Se carga propuesta con Vb del Área.</t>
  </si>
  <si>
    <t>En el mes de marzo el equipo Evaluación de la Subdirección de Referentes y Evaluación y la Dirección de Calidad para la Educación Preescolar, Básica y Media generó las fichas de resultados históricos para acompañar inicialmente a los establecimientos educativos focalizados desde encuentros virtuales. Cada una de las fichas estará disponible para su descarga al igual que el documento orientador, el cual se encuentra en versión preliminar. Así mismo, los diversos programas y estrategias de la dirección en el marco de la emergencia están modificando la forma de llegada a los establecimientos educativos para desarrollar las acciones prevista durante la vigencia y que permitirá el mejoramiento de la calidad educativa. Es importante mencionar que, debido a la emergencia sanitaria, se canceló la aplicación de las pruebas Saber 11 para calendario B. Posterior a la coyuntura, ICFES informará el nuevo calendario de aplicación.</t>
  </si>
  <si>
    <t>OAPF: Al parecer esta cortado el reporte. Revisar
DCPBM: Se corrigió el reporte ya que el reporte que se encontraba en la casilla no correspondía a escrito para este indicador
OAPF: el indicador fue subido a SINERGIA y se esta a la espera de la aprobación del DNP</t>
  </si>
  <si>
    <t>Durante el mes de abril de 2020, la Dirección de Calidad para la Educación Preescolar, Básica y Media y sus Subdirecciones avanzaron con la focalización y ajuste de las estrategias y programas de Calidad educativa, debido a la emergencia sanitaria establecida por Gobierno, a causa de la Pandemia ocasionada por el Covid – 19. Los ajustes mencionados hacen referencia a la forma de llegada de las estrategias y programas a los establecimientos educativos del país.
Para el Ministerio de Educación Nacional es importante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t>
  </si>
  <si>
    <t xml:space="preserve">En el mes de julio, el equipo de Evaluación de la Calidad Educativa de la Subdirección de Referentes y Evaluación del Ministerio, realizó un análisis estadístico descriptivo de los resultados del indicador 2019 y los valores a alcanzar para el cumplimiento de la meta volante de 2020. Para lo anterior, la Dirección de Calidad avanza con la implementación de los programas de Bilingüismo y Educación Media que buscan mejorar las competencias de los estudiantes en las áreas básicas e inglés de los grados 9°, 10° y 11°. _x000D_
Como se ha venido reportando el resultado del indicador para el año 2020 depende de los resultados de la aplicación de las pruebas Saber 11 que se da para calendario A. Sobre esta aplicación es importante señalar que, por temas de la pandemia y la emergencia sanitaria, el ICFES encargado de la aplicación de esta prueba canceló el cronograma de inscripción a la prueba Saber para calendario A, por lo que no hay aún una fecha para reactivar dicho cronograma. _x000D_
</t>
  </si>
  <si>
    <t xml:space="preserve">06/08- OAPF:
Completitud: No cumple con el criterio, no es claro el resultado obtenido de este acción; "Desde el equipo de evaluación de la Calidad Educativa de la Subdirección de Referentes y Evaluación se generó un reporte del indicador para presentar el escenario para su cumplimiento considerando el tema de la pandemia y los resultados adquiridos en 2019 para el indicador.
RTA área - Fecha : 06/08/2020 Ajustado de acuerdo a la recomendación
RTA OAPF 06/08: Se realizaron los ajustes en el reporte. 
06/08- OAPF:
Consistencia: Cumple con el criterio
RTA área - Fecha : 
06/08- OAPF:
Calidad: cumple con el criterio. Desde la OAPF se realizó un pequeño ajuste de redacción
RTA área - Fecha : 
06/08- OAPF:
Soportes: Cumple con el criterio
RTA área - Fecha :
06/08- OAPF:
Notas adicionales: se debe realizar el ajuste solicitado para cargar el reporte en SINERGIA
06/08- OAPF: Se valida por parte de la OAPF, se carga en SINERGIA para aprobación del DNP
10/08 DNP:  Por favor cambiar el estilo de la redacción. Quitar que para el MEN es importante aclarar, mostrar mas resultados asociados a los reportes generados.
10/08/2020 DCPBM: se ajusta de acuerdo a lo solicitado. </t>
  </si>
  <si>
    <t>03/09- OAPF:
Completitud: Cumple con el criterio
RTA área - Fecha : 
03/09- OAPF:
Consistencia: Cumple con el criterio
RTA área - Fecha : 
03/09- OAPF:
Calidad: Cumple con el criterio. La OPAF hace unos ajustes pequeños en redación
RTA área - Fecha : 
03/09- OAPF:
Soportes: Cumple con el criterio
RTA área - Fecha :
03/09- OAPF:
Notas adicionales: Se sube el reporte en SINERGIA a la espera de la aprobación del DNP
03/09DNP: Aprobado</t>
  </si>
  <si>
    <t>Durante el mes de noviembre, el Instituto Colombiano para la Evaluación de la Educación –Icfes-, llevó a cabo la aplicación de la prueba Saber 11, los días 7, 8, 14 y 15 de noviembre, en el marco de la Resolución 412 de 2020. Así mismo, el Icfes expidió la Resolución no. 000531 del 12 de noviembre de 2020 por medio de la cual se establece una fecha adicional para la presentación del examen saber 11 calendario A, para estudiantes que por las razones expuestas en la resolución no pudieron presentar la prueba. La fecha establecida en la resolución es el Domingo, 13 de diciembre de 2020.</t>
  </si>
  <si>
    <t>Reestructuración de las pruebas Saber 3º, 5º y 9º</t>
  </si>
  <si>
    <t>F14</t>
  </si>
  <si>
    <t>Porcentaje de avance en la realización de las actividades contempladas para la reestructuración de las pruebas Saber 3°, 5° y 9°.</t>
  </si>
  <si>
    <t>Informe de aplicación de pilotaje</t>
  </si>
  <si>
    <t>En el mes de enero de 2020, la Dirección de Calidad para la Educación Preescolar, Básica y Media adelantó los trámites correspondiente para la suscripción del contrato No. 1329261 de 2020 con el ICFES, que permitirá desarrollar la aplicación del pilotaje Saber 3º, 5º y 9º a colegios de calendario B y así culminar la labor preparatoria de la reestructuración de las pruebas.</t>
  </si>
  <si>
    <t>Se realizan ajustes menores de forma.</t>
  </si>
  <si>
    <t>En el mes de febrero se suscribió el Contrato No. 1329261 de 2020 entre el Ministerio de Educación Nacional y el Instituto Colombiano para la Evaluación de la Educación - ICFES. El contrato considera la aplicación del pilotaje en calendario B para finalizar con la etapa preparatoria de reestructuración de las pruebas Saber 3°, 5° y 9°.</t>
  </si>
  <si>
    <t>Se realiza ajuste menor a los grados e ICFES.</t>
  </si>
  <si>
    <t>En el mes de marzo en el marco de la Emergencia sanitaria el Ministerio de Educación Nacional en conjunto con el ICFES canceló la aplicación del pilotaje de pruebas Saber 3, 5 y 9 para calendario B que se tenía previsto para el mes de abril. Así mismo, desde el Ministerio de Educación, se analizan las consideraciones que permitan la realización de la prueba Saber 359.</t>
  </si>
  <si>
    <t>OAPF: Al parecer esta cortado el reporte. Revisar
DCPBM: Se corrigió el reporte ya que el reporte que se encontraba en la casilla no correspondía a escrito para este indicador
OAPF: el indicador fue aprobado por el DNP</t>
  </si>
  <si>
    <t>Durante el mes de abril de 2020, el equipo de Evaluación de la Calidad Educativa atendiendo las directrices definidas por la señora Ministra de Educación Nacional, no se continúa con el avance en la aplicación del pilotaje de calendario B, debido a la emergencia sanitaria establecida por el Gobierno, ocasionada por el Covid – 19. Por lo anterior, el Ministerio en conjunto con el ICFES se encuentra en proceso de revisión de las acciones a desarrollar para determinar la continuidad de la reestructuración de las pruebas saber 3°, 5° y 9° en esta vigencia, para lo cual se concluyó liquidar anticipadamente el contrato y redireccionar los recursos no ejecutados en otras acciones estratégicas y desarrollar esta actividad en 2021 cuando se tenga garantía de las aplicaciones.</t>
  </si>
  <si>
    <t xml:space="preserve">OAPF: Validado por la OAPF, se sube a SINERGIA para aprobación del DNP
DNP:Podrían poner conclusiones del proceso de revisión de acciones. Sería importante poner gestiones con resultados concretos. 
OAPF: Validado por la OAPF, se sube nuevamente a SINERGIA para aprobación del DNP
DNP: Aprobado
</t>
  </si>
  <si>
    <t>Durante el mes de mayo de 2020, el equipo de Evaluación de la Calidad Educativa atendiendo la directriz, definida por la señora Ministra de Educación Nacional, de cancelar la aplicación del pilotaje de calendario B, avanzó con la liquidación anticipada del contrato con el  Instituto Colombiano para la Evaluación de la Educación- ICFES. Asimismo, el ICFES adelanta la generación del reporte del pilotaje efectuado en la vigencia 2019.</t>
  </si>
  <si>
    <t>OAPF: ajustar redacción.
OAPF: el área realiza el ajuste y se sube el reporte a SINERGIA en espera de la aprobación por el DNP
DNP: APROBADO</t>
  </si>
  <si>
    <t>Durante el mes de junio de 2020, el ICFES entregó a la Subdirección de Referentes y Evaluación de la Calidad educativa el informe nacional de análisis del comportamiento del piloto muestral de las pruebas saber 3, 5 y 9 para calendario A. Este documento presenta las características generales del pilotaje siendo su objetivo implementar estrategias para la recolección de evidencias que den cuenta de la validez y confiabilidad de los instrumentos para las Pruebas Saber 3°, 5° y 9°. Así mismo, se realiza una caracterización de los estudiantes que participaron en este piloto; el análisis estadístico de cada uno de los instrumentos de evaluación que fueron aplicados en el pilotaje de Calendario A y por último las conclusiones de este informe. Con respecto al proceso de liquidación anticipada del contrato con el  Instituto Colombiano para la Evaluación de la Educación- ICFES, este se encuentra en proceso de elaboración y revisión por parte de los abogados de la Dirección de Calidad.</t>
  </si>
  <si>
    <t>OAPF: es el mismo reporte del mes pasado
DCPBM: ajustado
OAPF: Describir en que consiste el reporte del pilotaje, ya habiamos mencionado lo de la liquidación, reportar si ya se logro efectivamente esta liquidación y si estamos trabajando en alguna estrategia para lograr cumplir las metas.. ya sea para este año o para el otro
DCPBM: ajustado, se reporta en que consiste el reporte y la liquidación continua en procesos. no describimos las acciones que se están haciendo para cumplir esta meta dado que todavía no se cuentan con directrices al respecto
09072020-OAPF: se valida el reporte por la OAPF y se carga en SINERGIA para aprobación del DNP
09072020-OAPF: Aprobado</t>
  </si>
  <si>
    <t>Durante el mes de julio de 2020, dada la cancelación, por la emergencia sanitaria, de la aplicación del pilotaje de calendario B de las pruebas Saber 359, el equipo de Evaluación de la Calidad Educativa finalizó la liquidación anticipada del contrato con el Instituto Colombiano para la Evaluación de la Educación- ICFES. Sobre este proceso se liberó el saldo a favor del Ministerio de Educación Nacional el viernes 31 de julio. Es importante señalar que dada la cancelación del pilotaje no es posible cumplir el indicador en 2020, ya que la restructuración de la prueba requiere del desarrollo del pilotaje  para los colegios de calendario B y así porder tener el producto final que son las pruebas ajustadas y validadas.</t>
  </si>
  <si>
    <t>06/08- OAPF:
Completitud: No cumple con el criterio.  Se debe hacer una descripción de como ésta liquidación afecta el avance para el cumplimiento. 
RTA área - Fecha : 06/08/2020 Se ajusto la redacción 
RTA OAPF 06/08: Se realizaron los ajustes en el reporte. 
06/08- OAPF:
Consistencia: Cumple con el criterio
RTA área - Fecha : 
06/08- OAPF:
Calidad: cumple con el criterio. Desde la OAPF se realizó un pequeño ajuste de redacción
RTA área - Fecha : 
06/08- OAPF:
Soportes: Cumple con el criterio
RTA área - Fecha :
06/08- OAPF:
Notas adicionales: se debe realizar el ajuste solicitado para cargar el reporte en SINERGIA
06/08- OAPF: Se valida por parte de la OAPF, se carga en SINERGIA para aprobación del DNP
10/08 DNP: que implicaciones tiene esto sobre el indicador ? 
10/08/2020 DCPBM: se ajusta de acuerdo a lo solicitado. 
10/08 OAPF: se suben el reprote ajustado en SINERGIA. espera de la aprobación del DNP
10/08 DNP: Aprobado</t>
  </si>
  <si>
    <t>Durante el mes de agosto no se presenta avance en el indicador teniendo en cuenta que la restructuración de la prueba requiere del desarrollo del pilotaje para los colegios de calendario B y así poder tener el producto final que son las pruebas ajustadas y validadas y como se ha mencionado anteriormente, este pilotaje fue cancelado en el marco de la emergencia económica, ecológica y social decretada por el COVID 19.</t>
  </si>
  <si>
    <t>Durante el mes de septiembre no se presenta avance en el indicador teniendo en cuenta que la restructuración de la prueba requiere del desarrollo del pilotaje para los colegios de calendario B y así poder tener el producto final que son las pruebas ajustadas y validadas y como se ha mencionado anteriormente, este pilotaje fue cancelado en el marco de la emergencia económica, ecológica y social decretada por el COVID 19.</t>
  </si>
  <si>
    <t>Durante el mes de octubre no se presenta avance en el indicador teniendo en cuenta que la restructuración de la prueba requiere del desarrollo del pilotaje para los colegios de calendario B y así poder tener el producto final que son las pruebas ajustadas y validadas y como se ha mencionado anteriormente, este pilotaje fue cancelado en el marco de la emergencia económica, ecológica y social decretada por el COVID 19.</t>
  </si>
  <si>
    <t xml:space="preserve">Durante el mes de noviembre no se presenta avance en el indicador teniendo en cuenta que la restructuración de la prueba requiere del desarrollo del pilotaje para los colegios de calendario B y así poder tener el producto final que son las pruebas ajustadas y validadas y como se ha mencionado anteriormente, este pilotaje fue cancelado en el marco de la emergencia económica, ecológica y social decretada por el COVID 19.
</t>
  </si>
  <si>
    <t>Durante el mes de diciembre no se presenta avance en el indicador teniendo en cuenta que la reestructuración de la prueba requiere del desarrollo del pilotaje para los colegios de calendario B y así poder tener el producto final que son las pruebas ajustadas y validadas y como se ha mencionado anteriormente, este pilotaje fue cancelado en el marco de la emergencia económica, ecológica y social decretada por el COVID 19.</t>
  </si>
  <si>
    <t xml:space="preserve">OAPF 0/01/2021) Este indicador depende de la aprobación, por parte del DNP, de unos ajustes solicitados a la ficha del indicador. </t>
  </si>
  <si>
    <t>Creación de un sistema de orientación socio-ocupacional</t>
  </si>
  <si>
    <t>1.3.5.  Orientación socio ocupacional</t>
  </si>
  <si>
    <t>Secretarias de Educación acompañadas en procesos de Orientación Socio-ocupacional para la Educación Media</t>
  </si>
  <si>
    <t>Transformacional</t>
  </si>
  <si>
    <t>E29</t>
  </si>
  <si>
    <t>sumatoria de Secretarias de Educación acompañadas en procesos de Orientación Socio-ocupacional para la Educación Media</t>
  </si>
  <si>
    <t>Actas de acompañamiento</t>
  </si>
  <si>
    <t>Durante el mes de enero, el equipo de Educación Media desarrolló la etapa de focalización y redacción de los términos de referencia, que serán insumo para la implementación de la Estrategia Nacional de Orientación Socio Ocupacional que focaliza la asistencia técnica a 22 nuevas Entidades Territoriales, en las que se trabajará conjuntamente para alcanzar una meta a través de tres componentes: i) acompañamiento a 10.000 estudiantes, ii) capacitación dirigida a 1.500 docentes de Educación Media, iii) asistencia técnica a 22 Secretarías de Educación Certificada.</t>
  </si>
  <si>
    <t>Durante el mes de febrero, el equipo de Educación Media avanzó en los ajustes de los términos de referencia y la realización del estudio de mercado que fue remitido vía correo electrónico el 19 de febrero, lo que permitirá avanzar en el proceso de licitación que será presentado en comité en el mes de marzo.</t>
  </si>
  <si>
    <t xml:space="preserve">Durante el mes de marzo, el equipo de Educación Media realizó el ajuste a los terminos de referencia acordes a las diferentes observaciones de los asesores, con base en dichos ajustes se realiza el estudio de mercado con el objetivo de publicar borradores en el mes de abril, aún se encuentra pendiente la disponibilidad presupuestal para el presente proceso, el cual se debe surtir en el mes de abril.
Con este proceso se busca fortalecer competencias básicas y socioemocionales en los estudiantes y generar aprendizajes que deben resultar útiles y aplicables en la toma de decisiones sobre su futuro y su trayectoria de vida. Para favorecer la toma de decisiones informadas con respecto a la trayectoria ocupacional de los jóvenes, se implementa una estrategia de orientación socio-ocupacional robusta, integrada al currículo, articulada con las apuestas regionales del sector productivo y sensible a los intereses y expectativas de los jóvenes. </t>
  </si>
  <si>
    <t xml:space="preserve">OAPF: incluir una pequeña descripción de lo que se va a contratar
DCPBM: ajustado
OAPF: se ejusta la validación a SI
</t>
  </si>
  <si>
    <t>En el mes de abril, el equipo de Educación Media realizó el ajuste de los términos de referencia para la contratación del operador, realizando cambios en el alcance para la llegada a territorio que se realizarán de manera virtual en los 3 componentes de llegada: 1. Asistencia técnica a las ETC, 2. Acompañamiento a estudiantes, 3. Acompañamiento docente. De igual manera, se ajustó el estudio de mercado según los ajustes presentados a los componentes y se remite nuevamente a los asesores jurídicos para su revisión y aprobación.</t>
  </si>
  <si>
    <t>OAPF: Se sugiere revisar redacción, no es claro los siguiente:  los términos de referencia para la contratación del operador de acuerdo con el acompañamiento que a la fecha no se pueden realizar en territorio por la imposibilidad de desplazamiento,
OAPF: Se cambia la validación a SI</t>
  </si>
  <si>
    <t>En el mes de mayo, el equipo de Educación Media realizó los últimos ajustes a los términos de referencia del proceso de licitación de orientación socio ocupacional según la revisión realizada por la oficina de contratos, el proceso fue aprobado en el comité de contratación con el fin de publicar prepliegos.</t>
  </si>
  <si>
    <t>OAPF: se sugiere revisar si hay más acciones por reportar sobre este indicador.
DCPBM: el Equipo de Educación Media no cuenta con más avances para esta actividad 
OAPF: De acuerdo a la resuesta del área, se cambia la validacion a SI</t>
  </si>
  <si>
    <t xml:space="preserve">Durante el mes de junio, el equipo de Educación Media dió continuidad al proceso de licitación en donde se proyectaron las respuestas a las observaciones de los prepliegos  y se proyecta la audiencia de riesgos para el 1ro de julio . De igual manera durante el mes de junio se realizó acompañamiento a la ETC de Guanía y Risaralda con el fin de revisar el plan estratégico de orientación socio ocupacional realizado para las vigencias 2020 - 2022 y fortalecerlo.  </t>
  </si>
  <si>
    <t>Durante el mes de julio se avanza en el proceso de licitación, se realiza la evaluación de 8 propuestas allegadas por las firmas: UT Educación 2020, ITSA, UTCEDAVIDA-Corpoeducación, Funadación Alberto Merani, FESU, Universidad del Norte, Universidad Sergio Arboleda, Fundación Ways of hope.
De igual manera, el equipo de Educación Media avanza en el desarrollo del micrositio Proyecta-T y se realizaron 3 reuniones con el viceministerio de educación superior y la Universidad EAFIT con el fin de concretar acciones que permitan fortalecer el micrositio entre las que se enuentran: Desarrollo de contenido, estructura de la información, cargue de los contenidos que actualmente se encuentran en buscando carrera, a partir de allí Colombia Aprende proyectaa una propuesta ajustada de la estructura del micrositio.</t>
  </si>
  <si>
    <t>Durante el mes de agosto el equipo de educación Media realizó la evaluación definitiva del proceso de licitación pública LP-MEN-02-2020, el cual fué adjudicado el jueves 13 de agosto a la firma CEDAVIDA- Corpoedución, a través del cual se llevará a cabo la implementación de la estrategia de Orientación Socio Ocupacional Proyecta-T dirigida a: ETC, docentes y estudiantes.
Por otro lado, se avanza en la estructuración del Micrositio Proyecta-T que se encuentra en aprobación de la ministra y en el desarrollo de contenido para publicación en la plataforma Colombia Aprende.</t>
  </si>
  <si>
    <t xml:space="preserve">Fecha (07/09)- OAPF
Completitud: Cumple con el criterio
Consistencia: Cumple con el criterio
Calidad: Cumple con el criterio. Se hace un ajuste de redacción
Soportes: Cumple con el criterio
Notas adicionales: </t>
  </si>
  <si>
    <t xml:space="preserve">En el mes de septiembre, en el marco de contrato con la UT Cedavida y Corpoeducación se realizan 4 reuniones con el fin de brindar orientaciones técnicas y metodológicas sobre la Asistencia técnica a las entidades territoriales, la App orientada a los estudiantes de educación media y jóvenes del país y la herramienta virtual (micrositio), los cuales tendrán un contenido sobre la orientación socio ocupacional.  
Con el fin de realizar un cambio de imagen a la herramienta del micrositio Proyecta-T se realiza un focus group con la participación de 10 jóvenes y se presenta una nueva propuesta de parte de la oficina de innovación y tecnología. A la fecha la nueva imagen se encuentra en aprobación de la Ministra </t>
  </si>
  <si>
    <t xml:space="preserve">En el marco de contrato con entre la uniónTemporal Cedavida - Corpoeducación se realizan 2 reuniones con el fin de brindar orientaciones técnicas y metodológicas sobre la App de orietnación socio Ocupacional y el curso virtual dirigido a docentes.  
La Unión Temporal hace entrega del primer producto del contrato, donde se encuentra: estructura del curso virtual de orieentación socio ocupacional dirigido a los docentes, estructura de la APP, propuesta de las piezas y herramientas para el micrositioo Proyecta_T. 
Se avanza en la construcción de material para el micrositio proyecta- T que se lanzará el 10 de noviembre en el marco del lanzamiento de la Estrategia Nacional de Orientación </t>
  </si>
  <si>
    <t xml:space="preserve">En el marco de contrato con la Unión temporal  Cedavida y Corpoeducación se realizó un comité técnico de seguimiento a la implementación de la estrategia de orientación socio ocupacional con el fin de ver el porcentaje de avance y viabilizar cuellos de botella. Por otro lado se realizaron 2 reuniones adicionales para reenviar la estructura de la App y la herramienta digital con los ajustes solicitados. 
Se sostienen reunión con la Oficina de Tecnología con el fin de brindar orientaciones tecnológicas de las herramientas. 
La Unión temporal hace entrega el segundo  producto del contrato, donde se encuentra: el curso virtual de orientación socio ocupacional dirigido a los docentes,  avance en la estructura de la APP, avances en las propuestas de las piezas y herramienntas para el micrositioo proyecta_t . 
El 10 de noviembre se lanzó el Micrositio Proyecta. En el lanzamiento participaron jóvenes estudiantes, Secretarías de Educación y Establecimientos Educativos. Como parte del lanzamiento se realizaron dos conversatorios uno que institucional denominado “Proyecta-T: Hablemos de trayectorias juveniles” donde participaron: La Ministra de educación, el Director del SENA, la Directora de Unicef, la Primera Dama, estudiante beneficiario de generación E y como moderador el consejero de la juventud. Y uno juvenil denominado: "jóvenes líderes de cambio”, donde participaron una joven emprendedora, una joven estudiante de doble titulación, un joven en universidad. Al finalizar el evento los estudiantes pudieron interactuar con el micrositio y reconocer algunas de las herramientas que están allí disponibles. </t>
  </si>
  <si>
    <t>Durante el mes de diciembre el equipo de Educación Media realizó seguimiento a la entrega por parte del operador de las evidencias de las 22 asistencias técnicas a las ETC, cuyo objetivo fue empoderar a estas en las temáticas para la implementación de los procesos de orientación vocacional en el territorio, de igual manera se desarrolló el curso de orientación socio ocupacional, herramienta digital, herramientas y piezas graficas para el micrositio proyecta - T. 
Por lo anterior, durante la vigencia 2020 se dio cumplimiento a la meta planteada de acompañar a 22 ETC.</t>
  </si>
  <si>
    <t>Fecha: (19/01)- OAPF
Completitud: Cumple con el criterio
Consistencia: No cumple con el criterio, en el avance cualitativo se reportan las 55 ETC, sin embargo, en el PAI la suma de los avances cuantitativos da 22. Se debe aclarar este reporte.
Calidad: No cumple con el criterio. Ajustar redacción de acuerdo al comentario anterior
Soportes: Cumple con el criterio, para las 22 ETC reportadas. Sin embargo, debe aclararse lo de las 55 ETC. 
DCPBM 20/21: Se ajusta el repoete cualitativo
Fecha (25/01) OAPF: ajustar redacción
DCPBM 25/01: se ajusta redacción
Fecha (26/01) OAPF: ajustar redacción
27/01 DCPBM : ajustada
Fecha (27/01) OAPF: Se realizan los ajustes solicitados. Se cambia la validación a SI. Se recomienda para 2021, mejorar en la redacción de los reportes y en la organización de los medios de verificación y seguir las indicaciones de la Guía de seguimiento que se encuentra en SIG.</t>
  </si>
  <si>
    <t xml:space="preserve">LIBROS QUE LLEGAN A TODOS LOS RINCONES </t>
  </si>
  <si>
    <t>1.3.2.   Promoción del desarrollo de competencias</t>
  </si>
  <si>
    <t>DCPBM - 08</t>
  </si>
  <si>
    <t>Plan Nacional de Lectura y Escritura</t>
  </si>
  <si>
    <t>Número de Mediadores acompañados pedagógicamente para fortalecer procesos de lectura, escritura y oralidad.</t>
  </si>
  <si>
    <t>Sumatoria de docentes que asistente a eventos de formación a mediadores de lectura</t>
  </si>
  <si>
    <t>Lista de asistencias a eventos de formación</t>
  </si>
  <si>
    <t>En el mes de enero, el equipo del Plan Nacional de Lectura y Escritura de la Subdirección de Fomento de Competencias inició la elaboración de los diferentes documentos requeridos para el proceso de contratación a través del cual se llevará a cabo el acompañamiento pedagógico para fortalecer los procesos de lectura, escritura y oralidad.</t>
  </si>
  <si>
    <t>En el mes de febrero, el equipo del Plan Nacional de Lectura y Escritura - PNLE de la Subdirección de Fomento de Competencias de la mano del Centro Regional para el Fomento del Libro en América Latina y el Caribe CERLALC, continuó la elaboración de los  documentos requeridos para el proceso de contratación con el Centro Regional para el Fomento del Libro en América Latina y el Caribe CERLALC, a través del cual, se llevará a cabo el proyecto ¡Vive tu biblioteca escolar! con el cual se realizará el acompañamiento pedagógico a mediadores para fortalecer los procesos de lectura, escritura y oralidad al que hace referencia el indicador y fue consolidada la focalización de sedes educativas en las cuales se realizará la implementación del proyecto ¡Vive tu biblioteca escolar!</t>
  </si>
  <si>
    <t>OAPF: describir que proyectos se incluyeron y esto como aporta al indicador.
SFC PNLE: Dentro de la explicación del avance se menciona que en el proceso de contratación que se adelanta se incluye el proyecto ¡Vive tu biblioteca escolar! a través del cual se realizará el acompañamiento pedagógico para fortalecer los procesos de lectura y escritura al cual hace referencia el indicador. Sin embargo se ajustó un poco la redacción.
OAPF: Si efectivamente en el texo se menciona el proeycto de vive tu biblioteca, sin embargo finalizaando el reporte se menciona lo siguiente: , así mismo, fueron incluidos nuevos proyectos para ser ejecutados por el PNLE durante el 2020, Estos nuevos son los que se sugiere mencionar cuales son. 
SFC:SFC PNLE: se elimina el texto relacionado con la inclusión de los nuevos proyectos ya que no aportan al indicador pues se trataba de proyectos a ejecutarsen en el marco del Convenio a suscribir con el Cerlalc
OAPF: el área realiza los ajustes y se cambia la validación a SI</t>
  </si>
  <si>
    <t xml:space="preserve">En el mes de marzo,  el equipo del Plan Nacional de Lectura y Escritura - PNLE de la Subdirección de Fomento de Competencias entregó para la revisión por parte de los asesores del Viceministerio de Educación Preescolar, Básica y Media así como de la Subdirección de Contratación del MEN los  documentos requeridos para el proceso de contratación con el Centro Regional para el Fomento del Libro en América Latina y el Caribe CERLALC,  a través del cual se llevará a cabo el proyecto ¡Vive tu biblioteca escolar! para realizar el acompañamiento pedagógico a mediadores para fortalecer los procesos de lectura, escritura y oralidad, en ese sentido fueron realizados por parte del Plan Nacional de Lectura y Escritura los ajustes solicitados y aquellos necesarios para atender la emergencia sanitaria del país declarada por el Gobierno Nacional.                </t>
  </si>
  <si>
    <t>OAPF: aparte de hacer todo el proceso contractual no se avanza en otras acciones?
SFC PNLE: Dado que únicamente a través de la ejecución del Convenio que se adelantarán todas las gestiones relacionadas con el acompañamiento pedagógico para fortalecer los procesos de lectura, escritura y oralidad, los esfuerzos se concentraron en avanzar dicho proceso contractual.
OAPF: De acuerdo a la respuesta del áreas se cambia la validación a SI</t>
  </si>
  <si>
    <t>En el mes de abril,  el equipo del Plan Nacional de Lectura y Escritura - PNLE de la Subdirección de Fomento de Competencias de la mano con el Centro Regional para el Fomento del Libro en América Latina y el Caribe CERLALC,  inició la ejecución del Convenio CO1.PCCNTR.1491738 de 2020 el día 17 de abril, a través del cual se llevará a cabo el proyecto ¡Vive tu biblioteca escolar! para realizar el acompañamiento pedagógico a mediadores y fortalecer los procesos de lectura, escritura y oralidad, en ese sentido se desarrolló el primer comité de dicho Convenio el 23 de abril en el que se presentaron las estrategias a implementar teniendo en cuenta la situación actual de emergencia sanitaria del país, respecto a las alternativas para el acompañamiento pedagógico a los mediadores los cuales podrán ser virtuales o presenciales. Se inició la contratación del equipo de tutores que realizará el acompañamiento pedagógico</t>
  </si>
  <si>
    <t>OAPF: Describir que conclusiones o compromisos salieron del primer comité. 
SFC: se ajusta
OAPF: el área realiza el ajuste y se cambia la validación a SI</t>
  </si>
  <si>
    <t>En el mes de mayo,  el equipo del Plan Nacional de Lectura y Escritura - PNLE de la Subdirección de Fomento de Competencias de la mano con el Centro Regional para el Fomento del Libro en América Latina y el Caribe CERLALC,  llevó a cabo el proceso de inducción a los 35 tutores del proyecto ¡Vive tu biblioteca escolar! a través del cual se realizará el acompañamiento pedagógico a mediadores para el fortalecimiento de los procesos de lectura, escritura y oralidad en 500 sedes educativas a nivel nacional, esta inducción contó la participación de representantes de diferentes dependencias del MEN quienes brindaron herramientas a los tutores para realizar un adecuado acompañamiento a sedes y docentes el cual iniciará en el mes de junio.</t>
  </si>
  <si>
    <t>OAPF: a cuantos tutores se les hizo la inducción y  esto a cuantos estableciemientos educativos impactará.
SFC: se ajusta.
OAPF: se realiza el ajuste por parte del área. Se cambia la validacion a SI</t>
  </si>
  <si>
    <t>En el mes de junio, el equipo del Plan Nacional de Lectura y Escritura - PNLE de la Subdirección de Fomento de Competencias de la mano con el Centro Regional para el Fomento del Libro en América Latina y el Caribe CERLALC, inició el proceso de acompañamiento pedagógico a mediadores para el fortalecimiento de los procesos de lectura, escritura y oralidad en 500 sedes educativas a nivel nacional en el marco del proyecto ¡Vive tu biblioteca escolar!, los 35 tutores de este proyecto adelantaron el contacto con rectores, acordaron reuniones y llevaron a cabo tertulias literarias según lo establecido en el protocolo de formación, con estos eventos se inició el acompañamiento pedagógico a más de 2.500 docentes y bibliotecarios, no obstante no se ha cumplido con el tiempo establecido de formación dentro del proyecto para cada docente o bibliotecario (40 horas), en ese sentido se solicitará el ajuste del indicador para que el reporte o periodicidad sea anual</t>
  </si>
  <si>
    <t>08072020-OAPF: no es claro porque no se cumplió la meta propuesta. 
SFC - PNLE: La meta se cumple en su totalidad al final del año, pues aunque ya se inició proceso de formación con más de 2.500 docentes, 
10072020-OAPF: De acuerdo con los ajustes realizados se cambia la validación a SI</t>
  </si>
  <si>
    <t>En el mes de julio, el equipo del Plan Nacional de Lectura y Escritura - PNLE de la Subdirección de Fomento de Competencias de la mano con el Centro Regional para el Fomento del Libro en América Latina y el Caribe CERLALC, continuó el proceso de acompañamiento pedagógico a mediadores para el fortalecimiento de los procesos de lectura, escritura y oralidad en 500 sedes educativas a nivel nacional en el marco del proyecto ¡Vive tu biblioteca escolar!, los 35 tutores de este proyecto adelantaron el acompañamiento pedagógico según lo establecido en el protocolo de formación con más de 2.500 docentes y bibliotecarios, no obstante no se ha cumplido con el tiempo establecido de formación dentro del proyecto para cada docente o bibliotecario (40 horas) el cual se tiene proyectado cumplir durante el último trimestre del año.</t>
  </si>
  <si>
    <t xml:space="preserve">En el mes de agosto, el equipo del Plan Nacional de Lectura y Escritura - PNLE de la Subdirección de Fomento de Competencias de la mano con el Centro Regional para el Fomento del Libro en América Latina y el Caribe CERLALC, continuó el proceso de acompañamiento pedagógico a mediadores para el fortalecimiento de los procesos de lectura, escritura y oralidad en 500 sedes educativas a nivel nacional en el marco del proyecto ¡Vive tu biblioteca escolar!, los 35 tutores de este proyecto adelantan el acompañamiento pedagógico virtual según lo establecido en el protocolo de formación con más de 2.500 docentes y bibliotecarios, este acompañamiento incluye la realización de conferencias y tertulias literarias. </t>
  </si>
  <si>
    <t>Fecha (07/09)- OAPF
Completitud: Cumple con el criterio
Consistencia: Cumple con el criterio
Calidad: No cumple con el criterio. Por que no se ha cumplido con el tiempo estabnlecido? 
SFC 08/09: ajustado.
Soportes: Cumple con el criterio
Notas adicionales: 
08/09 OAPF: se hacen los ajustes respectivos y se cambia la validación a SI</t>
  </si>
  <si>
    <t>En el mes de septiembre, el equipo del Plan Nacional de Lectura y Escritura - PNLE de la Subdirección de Fomento de Competencias de la mano con el Centro Regional para el Fomento del Libro en América Latina y el Caribe CERLALC, continuó el proceso de acompañamiento pedagógico a mediadores para el fortalecimiento de los procesos de lectura, escritura y oralidad en 500 sedes educativas a nivel nacional en el marco del proyecto ¡Vive tu biblioteca escolar!, los 35 tutores de este proyecto adelantan el acompañamiento pedagógico virtual según lo establecido en el protocolo de formación con más de 2500 docentes y bibliotecarios, este acompañamiento incluye la realización de conferencias y tertulias literarias, es importante tener en cuenta que a pesar de que se inició la formación con más de 2500 docentes, a la fecha los mismo no han cumplido con el tiempo de formación (40 horas) establecido en el protocolo de formación del proyecto, dicho tiempo será cumplido en el mes de noviembre de 2020.</t>
  </si>
  <si>
    <t>En el mes de octubre, el equipo del Plan Nacional de Lectura y Escritura - PNLE de la Subdirección de Fomento de Competencias de la mano con el Centro Regional para el Fomento del Libro en América Latina y el Caribe CERLALC, continuó el proceso de acompañamiento pedagógico a mediadores para el fortalecimiento de los procesos de lectura, escritura y oralidad en 500 sedes educativas a nivel nacional en el marco del proyecto ¡Vive tu biblioteca escolar!, los 35 tutores de este proyecto adelantan el acompañamiento pedagógico virtual según lo establecido en el protocolo de formación con más de 2500 docentes y bibliotecarios, este acompañamiento incluye la realización de conferencias y tertulias literarias, es importante tener en cuenta que a pesar de que se inició la formación con más de 2500 docentes, a la fecha dichos docentes cuentan con 37 horas de formación de las 40 horas establecidas en el protocolo de formación del proyecto, dicho tiempo será cumplido en el mes de noviembre de 2020.</t>
  </si>
  <si>
    <t xml:space="preserve">En el mes de noviembre, el equipo del Plan Nacional de Lectura y Escritura - PNLE de la Subdirección de Fomento de Competencias de la mano con el Centro Regional para el Fomento del Libro en América Latina y el Caribe CERLALC, finalizó el proceso de acompañamiento pedagógico a mediadores para el fortalecimiento de los procesos de lectura, escritura y oralidad en 500 sedes educativas a nivel nacional en el marco del proyecto ¡Vive tu biblioteca escolar!, los 35 tutores de este proyecto adelantaron el acompañamiento pedagógico virtual según lo establecido en el protocolo de formación con más de 2.500 docentes y bibliotecarios, este acompañamiento incluyó la realización de conferencias y tertulias literarias, actualmente el Cerlalc se encuentra afinando el listado de docentes que cumplieron con las 40 horas de formación establecidas en el protocolo de formación y el mismo será presentado en el reporte del mes de diciembre con el cumplimiento del 100% del indicador </t>
  </si>
  <si>
    <t xml:space="preserve">En el mes de noviembre, el equipo del Plan Nacional de Lectura y Escritura - PNLE de la Subdirección de Fomento de Competencias de la mano con el Centro Regional para el Fomento del Libro en América Latina y el Caribe CERLALC, finalizó el proceso de acompañamiento pedagógico a mediadores para el fortalecimiento de los procesos de lectura, escritura y oralidad en sedes educativas a nivel nacional en el marco del proyecto ¡Vive tu biblioteca escolar!, los tutores de este proyecto adelantaron el acompañamiento pedagógico virtual según lo establecido en el protocolo de formación con 3.174 docentes y bibliotecarios, se adjunta el listado docentes que cumplieron con las 40 horas de formación establecidas en el protocolo de formación, se alcanzó una mayor cantidad de docentes a los proyectados en la meta del indicador (2500), pues al ser el acompañamiento virtual,  fue posible invitar a un número mayor de docentes de las sedes focalizadas.  </t>
  </si>
  <si>
    <t>Fecha (15/01)- OAPF
Completitud: Cumple con el criterio
Consistencia: No cumple con el criterio.  se debe explicar porque el avance alcanzado es superior a la meta programada. 
Calidad: No cumple con el criterio, ajustar redacción de acuerdo con el comentario anterior 
Soportes: Cumple con el criterio
SFC: se ajusta 18/01/2020
Fecha (25/01) OAPF: Se realizan los ajustes solicitados. Se cambia la validación a SI. Se recomienda para 2021, mejorar en la redacción de los reportes y seguir las indicaciones de la Guía de seguimiento que se encuentra en SIG</t>
  </si>
  <si>
    <t>Número de sedes educativas con colecciones bibliográficas entregadas para fortalecer procesos de lectura, escritura y oralidad.</t>
  </si>
  <si>
    <t>Sumatoria de bibliotecas dotadas con colecciones bibliográficas</t>
  </si>
  <si>
    <t>Actas de entrega de colecciones suscritas</t>
  </si>
  <si>
    <t>En el mes de enero, el equipo del Plan Nacional de Lectura y Escritura - PNLE de la Subdirección de Fomento de Competencias asistió a reuniones programas por el Viceministerio de Educación Preescolar, Básica y Media con la Dirección de Primera Infancia y la Dirección de Cobertura y Equidad con el fin de llevar a cabo un proceso conjunto de contratación para la adquisición, procesamiento, distribución y entrega de colecicones bibliográficas requeridas por el viceministerio.</t>
  </si>
  <si>
    <t>En el mes de febrero, el equipo del Plan Nacional de Lectura y Escritura - PNLE de la Subdirección de Fomento de Competencias de la mano del  Viceministerio de Educación Preescolar, Básica y Media inició la elaboración de los  documentos requeridos para el proceso de contratación para la adquisición, procesamiento, distribución y entrega de colecciones bibliográficas a sedes educativas oficiales del país focalizadas por  la Dirección de Primera Infancia, la Dirección de Cobertura y Equidad y el PNLE.</t>
  </si>
  <si>
    <t>En el mes de marzo, el equipo del Plan Nacional de Lectura y Escritura - PNLE de la Subdirección de Fomento de Competencias junto  con el  Viceministerio de Educación Preescolar, Básica y Media continuó la elaboración de los  documentos requeridos para el proceso de contratación para la adquisición, procesamiento, distribución y entrega de colecicones bibliográficas a sedes educativas oficiales del país tales como insumo o estudio previo, estudio del sector y diseño del formato de cotización, a estos documentos fueron incluidos los insumos aportados por la Dirección de Cobertura y Equidad al respecto.</t>
  </si>
  <si>
    <t>OAPF: Es el mismo reporte de febrero
SFC PNLE: No, en febrero se mencionó que se inició el proceso de elaboración de los documentos necesarios para llevar a cabo la contratación y el marzo se dio continuidad a esa tarea y se mencionan específicamente los documentos logrados en dicho mes teniendo en cuenta lo dispendioso y extenso que  es la estructuración de un proceso de licitación para contratación.
OAPF: Se cambia la validación a SI.</t>
  </si>
  <si>
    <t>En el mes de abril, el equipo del Plan Nacional de Lectura y Escritura - PNLE de la Subdirección de Fomento de Competencias de la mano con el  Viceministerio de Educación Preescolar, Básica y Media y las Direcciones de Primera Infancia y de Cobertura y Equidad ajustaron los listados de libros de literatura, informativos, obras de referencia y material didáctico (224 libros) que conformarán los 8 tipos de colecciones bibliográficas dirigidos a bibliotecas escolares, a aulas de transición, a residencias  escolares y a Modelos Educativos Flexibles así como, la focalización de las sedes en las que se entregarán dichas colecciones la cual está distribuida en al menos 31 departamentos del país, esto teniendo en cuenta los ajustes que en materia presupuestal tuvo el proceso, de esta manera se dará continuidad al proceso de estudio de mercado en mayo, así como los demás pasos requeridos para lograr el cumplimiento del indicador propuesto.</t>
  </si>
  <si>
    <t>OAPF: se pueden mencionar que libros conformaran ls colecciones bibliograficas y cuales fueron los departamentos focalizados?
SFC PNLE: Teniendo en cuenta que son 224 los libros seleccionados incluimos solo esa cantidad y los tipos de libros que se encontrarán en las colecciones, igualmente no nombramos los departamentos debido a que la focalización está en 31 departamentos de Colombia. 
OAPF: el área realiza el ajuste y se cambia la validación a SI</t>
  </si>
  <si>
    <t>En el mes de mayo, el equipo del Plan Nacional de Lectura y Escritura - PNLE de la Subdirección de Fomento de Competencias de la mano con el  Viceministerio de Educación Preescolar, Básica y Media y las Direcciones de Primera Infancia y de Cobertura y Equidad ajustó y remitió a revisión de la Subdirección de Contratación los documentos requeridos para llevar a cabo el proceso de licitación para la adquisición de colecciones bibliográficas a entregar para fortalecer procesos de lectura, escritura y oralidad, tales documentos son estudio previo, estudio del sector, estudio de mercado, anexo técnico, matriz de riesgos, entre otros. De esta manera espera dar continuidad al proceso de licitación.</t>
  </si>
  <si>
    <t>En el mes de junio, el equipo del Plan Nacional de Lectura y Escritura - PNLE de la Subdirección de Fomento de Competencias de la mano con el Viceministerio de Educación Preescolar, Básica y Media y de la Subdirección de Contratación, remitió a revisión del Comité de Contratación del Ministerio de Educación Nacional los documentos requeridos para llevar a cabo el proceso de licitación para la adquisición y dotación de colecciones bibliográficas para el fortalecimiento de los procesos de lectura, escritura y oralidad. Dicho comité solicitó realizar algunos ajustes los cuales fueron adelantados y se presentarán nuevamente los documentos para aprobación de ese Comité y así dar continuidad al proceso de licitación. Los documentos objeto de la revisión y ajuste fueron estudio previo, estudio del sector, estudio de mercado, anexo técnico, matriz de riesgos, entre otros.</t>
  </si>
  <si>
    <t>En el mes de julio, el equipo del Plan Nacional de Lectura y Escritura - PNLE de la Subdirección de Fomento de Competencias, el Viceministerio de Educación Preescolar, Básica y Media y la Subdirección de Contratación, recibieron del Comité de Contratación del Ministerio de Educación Nacional la aprobación del proceso de licitación para la adquisición y dotación de colecciones bibliográficas para el fortalecimiento de los procesos de lectura, escritura y oralidad. Por lo anterior fue publicado el proyecto del pliego de condiciones del proceso con el número LP-MEN-03-2020 en la plataforma SECOP ante el cual se recibieron y atendieron las observaciones de 6 posibles oferentes.  Se dará continuidad al proceso de licitación en el mes de agosto.</t>
  </si>
  <si>
    <t>En el mes de agosto, el equipo del Plan Nacional de Lectura y Escritura - PNLE de la Subdirección de Fomento de Competencias, el Viceministerio de Educación Preescolar, Básica y Media y la Subdirección de Contratación, recibieron 5 observaciones al pliego definitivo del proceso de licitación LP-MEN-03-2020 para la adquisición y dotación de colecciones bibliográficas para el fortalecimiento de los procesos de lectura, escritura y oralidad las cuales fueron atendidas, así mismo, se llevó a cabo la audiencia de asignación de riesgos del proceso. Fueron recibidas 2 propuestas por parte de la Unión Temporal Asociación Estratégica 1 y la Fundación Alberto Merani, por lo que se realizó la respectiva evaluación, se publicó y se recibieron subsanaciones por parte de un proponente. En septiembre será publicada la evaluación definitiva y se realizará la audiencia de adjudicación para así dar continuidad al proceso de licitación.</t>
  </si>
  <si>
    <t>En el mes de septiembre, el equipo del Plan Nacional de Lectura y Escritura inició la ejecución del contrato CO1.PCCNTR.1820035 de 2020 suscrito entre el Ministerio de Educación Nacional y la Fundación Internacional de Pedagogía Conceptual Alberto Merani para la adquisición y dotación de colecciones bibliográficas a 1.000 sedes educativas oficiales del país para el fortalecimiento de los procesos de lectura, escritura y oralidad, en ese sentido se han llevado a cabo diferentes reuniones entre el equipo del Plan Nacional de Lectura y Escritura – PNLE y el equipo del contratista relacionadas con la ejecución de este. El contratista ha adelantado los procesos de cotización de los títulos que conforman las diferentes colecciones para luego definir el listado final de títulos.</t>
  </si>
  <si>
    <t>En el mes de octubre el equipo del Plan Nacional de Lectura y Escritura - PNLE de la mano con la Fundación Internacional de Pedagogía Conceptual Alberto Merani continuaron la ejecución del contrato CO1.PCCNTR.1820035 de 2020 para la adquisición y dotación de colecciones bibliográficas a sedes educativas oficiales del país para fortalecer procesos de lectura, escritura y oralidad, en ese sentido se llevaron a cabo diferentes reuniones entre el equipo del PNLE y del contratista relacionadas con la ejecución de este. El contratista ha adelantado los procesos de contratación con las editoriales que cuentan con los derechos de reproducción o venden los títulos que conforman las diferentes colecciones a partir de los listados finales de títulos aprobados por el Ministerio. Dentro de las colecciones a adquirir. Así mismo se adelantó la solicitud de modificación del mencionado contrato para el ajuste del anexo técnico respecto al proceso de forrado de los libros.</t>
  </si>
  <si>
    <t>En el mes de noviembre el equipo del Plan Nacional de Lectura y Escritura - PNLE de la mano con la Fundación Internacional de Pedagogía Conceptual Alberto Merani continuaron la ejecución del contrato CO1.PCCNTR.1820035 de 2020 para la adquisición y dotación de colecciones bibliográficas a sedes educativas oficiales del país para fortalecer procesos de lectura, escritura y oralidad, en ese sentido se llevaron a cabo diferentes reuniones entre el equipo del PNLE y del contratista relacionadas con la ejecución de este. El contratista ha recibido cerca del 90% de los libros en su bodega y se encuentra terminando el procesamiento físico de cada libro para así conformar cada colección e iniciar su envío a las sedes educativas focalizadas el cual se hará en diciembre</t>
  </si>
  <si>
    <t>En el mes de diciembre el equipo del Plan Nacional de Lectura y Escritura - PNLE de la mano con la Fundación Alberto Merani continuo la ejecución del contrato 1820035 de 2020 para la adquisición y dotación de colecciones bibliográficas a sedes educativas, en ese sentido se llevaron a cabo diferentes reuniones de seguimiento entre el equipo del PNLE y del contratista. Durante la vigencia 2020 se hizo entrega de colecciones bibliográficas a 999 sedes educativas, no obstante, se realizó la solicitud de prórroga del contrato dado que el contratista no alcanzó a contar con las actas de entrega de las colecciones antes del 31 de diciembre, en ese sentido el plazo de ejecución del convenio será hasta el 31 de enero de 2021. Así mismo, el contratista reportó que sólo fue posible entregar  999 colecciones del Plan Nacional de Lectura y Escritura,  por que no fue posible contactar a una de las 1000 instituciones educativas  focalizadas, por  esta razón no se cumplió la meta propuesta de 1000 sedes para 2020 . Se espera a más tardar el 31 de enero de 2021, reportar las 999 actas de entrega como evidencia del cumplimiento del indicador, por ahora como soporte se presenta el listado de las 999 sedes.</t>
  </si>
  <si>
    <t>Fecha (15/01)- OAPF
Completitud: Cumple con el criterio
Consistencia: No cumple con el criterio.  en el avance cuantitativo se reportan 999 sedes educativas, sin embargo, en el avance cualitativo se entiende que no se alcanzó a hacer la entrega en todas las sedes por eso no se cuentan con las actas, de las 1000, es este sentido solo se pueden reportar las que se lograron entregar en 2020. O anexar un soporte de que las 999 ya fueron entregadas y solo faltan las actas de recibido. 
Calidad: No cumple con el criterio, ajustar redacción de acuerdo con el comentario anterior 
Soportes: No cumple con el criterio, no se adjuntan documentos en los medios de verificación. 
SFC: se ajusta redacción. Pendiente subir a medios de verificación las 999 actas de entrega , a la fecha 20 de enero el equipo del pnle se encuentra en proceso de recepción y validación de las mismas y espera entregarlas a final de mes a la terminación del convenio, se sube como soporte preliminar el listado de las 999 sedes que recibieron colecciones.20-01-2021.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</si>
  <si>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Programa Nacional de Bilingüismo</t>
  </si>
  <si>
    <t>DCPBM - 09</t>
  </si>
  <si>
    <t xml:space="preserve">Número de estudiantes beneficiados con el APP B(The)1: Challenge </t>
  </si>
  <si>
    <t>Sumatoria de estudiantes secundaria y media con ingreso al APP</t>
  </si>
  <si>
    <t>Reporte de usuarios con ingreso a la APP</t>
  </si>
  <si>
    <t>En  el mes  de enero, el Programa Nacional de Bilingüismo y la Oficina de Tecnología del MEN realizaron pruebas de la aplicación digital del APP B(The)1: Challenge  en el servidor del Ministerio Nacional de Educación sobre el registro de estudiantes a través del Sistema de Matrícula Estudiantil de Educación Básica y Media SIMAT.</t>
  </si>
  <si>
    <t>OAPF:  APP B(The)1: Challenge, que significa y para que se debe articular
SFC: se ajusta.
OAPF: se ajsuta la validación a SI</t>
  </si>
  <si>
    <t xml:space="preserve">En el mes de febrero, el Programa de  Bilingüismo de la Subdirección de Fomento de Competencias diseñó el elaboró el insumo del convenio 1456467 de 2020 con el British Council con el fin, entre otros, de realizar promoción y acompañamiento al uso y apropiación de la aplicación digital APP B(The)1: Challenge  </t>
  </si>
  <si>
    <t>OAPF: Describir para que es el convenio con el British council
SFC: SE ajusta
OAPF: Se cambia la validación a SI</t>
  </si>
  <si>
    <t xml:space="preserve">En el mes de marzo, el Programa Nacional de Bilingüismo de la Subdirección de Fomento de Competencias adelantó la firma del convenio 1456467 entre el Ministerio de Educación Nacional y el British Council y se inició el proceso de integración del Sistema de Matrícula Estudiantil de Educación Básica y Media SIMAT con el registro de la aplicación  APP B(The)1: Challenge y el despliegue de la  misma en el ambiente de certificación del Ministerio de Educación Nacional.  Tambien se realizaron ajustes para la promoción y acompañamiento al uso y apropiación de la aplicación digital APP B(The)1: Challenge  teniendo en cuenta las contingencias por la emergencia sanitaria ocasionada por el COVID 19.
</t>
  </si>
  <si>
    <t>OAPF: Descrbir que acciones el convenio se implementaron a partir de la firma, para que se hace el proceso de integración en el SIMAT, no usar siglas. En que cosniste el despliegue de la  APP B(The)1: Challenge
SFC: se ajusta.
OAPF: Se ajusta la validación a SI</t>
  </si>
  <si>
    <t xml:space="preserve">Durante el mes de abril, el equipo del Programa Nacional de Bilingüismo realizó el lanzamiento en el programa de televisión del Señor Presidente y la Señora Ministra, también en prensa y medios del Ministerio de Educación Naciona del "App Be the One Challenge" aplicación digital para fortalecer el aprendizaje del inglés en casa, esto con el fin de promover descargas desde la tienda digital de Google por parte de ciudadanos. De igual forma, se habilitó un edusitio en www.colombiaaprende.edu.co/betheonechallenge para que la ciudadanía consulte la estrategia y acceda a contenidos pedagógicos y de uso del App. Hasta la fecha se cuentan con 20.816 descargas. </t>
  </si>
  <si>
    <t xml:space="preserve">Durante el mes de mayo, el equipo del Programa Nacional de Bilingüismo realizó divulgación y promoción a la descarga, uso y apropiación del App de aprendizaje de inglés Be The 1 Challenge. Se transmitió en alianza con la Comisión de Regulación de las comunicaciones un comercial por todos los canales de televisión en rotación diaria. Para la fecha del reporte, 86.331 usuarios nuevos en el App.  </t>
  </si>
  <si>
    <t xml:space="preserve">Durante el mes de junio, el equipo del Programa Nacional de Bilingüismo realizó divulgación y promoción a la descarga de la aplicación a través de la estrategia Descargatón que se transmitió a través del canal oficial del ministerio de YouTube y Facebook. A la fecha del 23 de junio el app cuenta con un total de 138.615 usuarios nuevos en la aplicación digital Be The One Challenge.   </t>
  </si>
  <si>
    <t xml:space="preserve">08072020-OAPF: incluir cuales son las regiones  que mayores descargas presentan. La carpeta de medio de verificación se encontraba en la carpeta de la Dirección de calidad, ya se incluyó en la de la subdirección, sinemabrgo no hay medios de verificación subidos
SFC: Esta información no se puede suministrar ya que el reporte que la aplicación suministra no cuenta con ese dato especificamente
10072020-OAPF: De acuerdo con los ajustes realizados se cambia la validación a SI
</t>
  </si>
  <si>
    <t xml:space="preserve">Durante el mes de julio, el equipo del Programa Nacional de Bilingüismo realizó divulgación y promoción a la descarga, uso y apropiación del App de aprendizaje de inglés Be The 1 Challenge a través del programa Inspiring Teachers. A la fecha del 23 de julio la aplicación cuenta con un total de 190,881 usuarios nuevos en la versión Android y 3426 en la versión iOS de aplicación digital Be The One Challenge para un total de 194.307 usuarios.   </t>
  </si>
  <si>
    <t>Durante el mes de agosto, el equipo del Programa Nacional de Bilingüismo realizó la divulgación y promoción a la descarga de la aplicación a través de la segunda Descargatón que se transmitió a través de los canales oficiales del ministerio (YouTube y Facebook). A la fecha del 23 de agosto la aplicación cuenta con 86.734 usuarios nuevos los cuales corresponden a 220.454 usuarios en la versión Android y 4.895 en la versión iOS de aplicación digital Be The One Challenge para un total de 225.349 usuarios</t>
  </si>
  <si>
    <t>Fecha (07/09)- OAPF
Completitud: Cumple con el criterio
Consistencia: Cumple con el criterio
Calidad: Cumple con el criterio. Se hace un ajuste en la redacción 
DCPBM (08/09): se ajusta redacción
Soportes: No cumple con el criterio. No se anexó el medio de verificación: se carga evidencias
DCPBM (08/09)
Notas adicionales: 
11/12 DCPBM: se ajusta reporte cualitativo y cuantitativo</t>
  </si>
  <si>
    <t>Durante el mes de septiembre, el equipo del Programa Nacional de Bilingüismo continuó con el proceso de divulgación y promoción a la descarga, uso y apropiación del App Be The 1 Challenge a través del programa de acompañamiento para el fortalecimiento de competencias docentes en evaluación formativa. A la fecha del 23 de septiembre, la aplicación cuenta con un total de 30.057 usuarios nuevos para un total de 255.406 usuarios que actualmente refuerzan sus conocimientos de inglés con la aplicación digital Be the 1 Challenge</t>
  </si>
  <si>
    <t xml:space="preserve">Fecha (07/10)- OAPF
Completitud: Cumple con el criterio
Consistencia: No cumple con el criterio.  el avance cuantitativo no se acumula, reportar solo el avance del corte de septiembre, teniendo en cuenta que se reportó avance en agosto. Se entiende que sumando el reporte de agosto y junio se tiene un avance acumulado de 225.349
Calidad: Cumple con el criterio. 
Soportes: Cumple con el criterio
09/10/2020 SFC: se ajusta avance cuantitativo.
14/10 OAPF: Se mantiene la validación en NO, el avance cuantitativo es de 30057. En el avance cualitativo se debe acalar que las cifras que se presentan son acumuladas. No es claro el avance cuantitativo con el cualitativo:
Asi mismo el reporte de agosto conitua en No validado y no se han realizado los ajsutes
11/12 DCPBM: Se ajusta el reporte de agosto y septiembre </t>
  </si>
  <si>
    <t>Durante el mes de octubre, el equipo del Programa Nacional de Bilingüismo realizó divulgación y promoción a la descarga, uso y apropiación de la app de aprendizaje de inglés Be The 1 Challenge a través del programa de acompañamiento para el fortalecimiento de competencias docentes en evaluación formativa. A la fecha del 23 de octubre la aplicación cuenta con un total de 262.607 usuarios en la versión Android y 7.230 en la versión iOS de aplicación digital Be The One Challenge para un total de 269.837 usuarios.</t>
  </si>
  <si>
    <t xml:space="preserve">Durante el mes de noviembre, el equipo del Programa Nacional de Bilingüismo realizó una actualización al registro de la aplicación Be The 1 Challenge mejorando sustancialmente la experiencia de usuario al registrarse. A la fecha del 23 de noviembre la aplicación cuenta con 272.005 usuarios en la versión Android y 7.732 en la versión iOS de aplicación digital Be The One Challenge para un total de 279.737 usuarios, de los cuales 9.900 fueron nuevos usuarios. </t>
  </si>
  <si>
    <t>Fecha (10/12)- OAPF
Completitud: Cumple con el criterio
Consistencia: Cumple con el criterio
Calidad: No Cumple con el criterio. describir porque no se cumplió con la meta planteada
DCPBM  11/12: se ajusta reporte de los meses de agosto, septiembre y novimebre
Soportes: Cumple con el criterio. 
Notas adicionales: 
14/12 OAPF: no se encontraron las evidencias en la carpeta de medios de verificación.
OAPF: se cambia la validación a SI, las evidencias estan cargadas.</t>
  </si>
  <si>
    <t>Durante el mes de diciembre, el equipo del Programa Nacional de Bilingüismo realizó una actualización de la aplicación Be The 1 Challenge. A la fecha del 30 de diciembre la aplicación cuenta con 273.047 usuarios en la versión Android y 7.732 en la versión iOS de aplicación digital Be The One Challenge para un total de 280.779 usuarios, de los cuales 1.042 fueron nuevos usuarios. Con esto se cumple por más de 100% la meta establecida de 240mil usuarios.</t>
  </si>
  <si>
    <t xml:space="preserve">Fecha (15/01)- OAPF
Completitud: Cumple con el criterio
Consistencia: Cumple con el criterio.  
Calidad: Cumple con el criterio 
Soportes: Cumple con el criterio </t>
  </si>
  <si>
    <t xml:space="preserve">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</si>
  <si>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3. Educación Inclusiva e Intercultural</t>
  </si>
  <si>
    <t>Número de comunidades educativas étnicas fortalecidas en la recuperación de los relatos y saberes tradicionales  mediante la producción editorial con contenidos propios.</t>
  </si>
  <si>
    <t>F03</t>
  </si>
  <si>
    <t>E43</t>
  </si>
  <si>
    <t xml:space="preserve">Sumatoria de comunidades educativas étnicas con producción editorial con contenidos propios. </t>
  </si>
  <si>
    <t>Libros editados y publicados</t>
  </si>
  <si>
    <t>En el mes de enero, el equipo del Plan Nacional de Lectura y Escritura de la Subdirección de Fomento de Competencias inició la elaboración de los diferentes documentos requeridos para el proceso de contratación, a través del cual, se llevará a cabo el proyecto Territorios Narrados que pretende fortalecer la recuperación de los relatos y saberes tradicionales  de las comunidades étnicas mediante la producción editorial con contenidos propios.</t>
  </si>
  <si>
    <t xml:space="preserve">En el mes de febrero, el equipo del Plan Nacional de Lectura y Escritura - PNLE de la Subdirección de Fomento de Competencias de la mano  del Centro Regional para el Fomento del Libro en América Latina y el Caribe CERLALC, continuó la elaboración de los  documentos requeridos para el proceso de contratación entre el Ministerio y el CERLALC, a través del cual, se llevará a cabo el proyecto el proyecto Territorios Narrados que pretende fortalecer la recuperación de los relatos y saberes tradicionales  de las comunidades étncias mediante la producción editorial con contenidos propios, así mismo, fueron incluidos nuevos proyectos para ser ejecutados por el PNLE durante el 2020 </t>
  </si>
  <si>
    <t xml:space="preserve">En el mes de marzo, el equipo del Plan Nacional de Lectura y Escritura - PNLE de la Subdirección de Fomento de Competencias  realizó los ajustes  solicitados por parte de los asesores del Viceministerio de Educación Preescolar, Básica y Media así como de la Subdirección de Contratación del Ministerio de Educación Nacional a los  documentos requeridos para el proceso de contratación con el CERLALC, a través del cual, se llevará a cabo el proyecto Territorios Narrados que pretende fortalecer la recuperación de los relatos y saberes tradicionales  de las comunidades étnicas mediante la producción editorial con contenidos propios. También se adelantaron los ajustes necesarios para atender la emergencia sanitaria del país declarada por el Gobierno Nacional. También se avanzó en la definición de comunidades en las cuales se adelantará el proyecto. </t>
  </si>
  <si>
    <t xml:space="preserve">OAPF: es el mismo reprote de enero y febrero, son tres meses reportando avance en un proceso de contrataicón, se deben describir otras acciones que se hayan realizado. 
SFC PNLE: Teniendo en cuenta que el cumplimiento del indicador se logra únicamente a través de la ejecución del convenio que se suscriba con el CERLALC, los esfuerzos fueron concentrados en avanzar dicho proceso, así mismo es importante tener en cuenta que no es el mismo reporte para los tres meses dado que para cada uno se reportan las acciones adelantadas en cada mes, como actividad paralela en el mes de marzo se menciona que fueron identificadas las comunidades étnicas que se impactaran con el proyecto Territorios Narrados del PNLE.
OAPF: De acuerdo a la respuesta del área se cambia la validación a SI
</t>
  </si>
  <si>
    <t xml:space="preserve">En el mes de abril,  el equipo del Plan Nacional de Lectura y Escritura - PNLE de la Subdirección de Fomento de Competencias de la mano con el Centro Regional para el Fomento del Libro en América Latina y el Caribe CERLALC,  inició la ejecución del Convenio CO1.PCCNTR.1491738 de 2020 el día 17 de abril a través del cual se llevará a cabo el proyecto Territorios Narrados con el que comunidades étnicas se fortalecerán en la recuperación de los relatos y saberes tradicionales, en ese sentido se realizó el primer comité de dicho Convenio el 23 de abril en el que se presentó el equipo de trabajo de Territorios Narrados y las estrategias a implementar teniendo en cuenta la situación actual de emergencia sanitaria del país para el desarrollo del proyecto. Se avanzó en la elaboración del plan operativo de dicho proyecto.               </t>
  </si>
  <si>
    <t>OAPF: Describir que conclusiones o compromisos salieron del primer comité.
SFC: se ajusta. 
OAPF: el área realiza el ajuste y se cambia la validación a SI</t>
  </si>
  <si>
    <t>En el mes de mayo, el equipo del Plan Nacional de Lectura y Escritura - PNLE de la Subdirección de Fomento de Competencias realizó el rastreo de comunidades étnicas participantes en el proyecto de Territorios Narrados en vigencias anteriores a partir del cual se postularon tres comunidades étnicas para ser fortalecidas en la recuperación de los relatos y saberes tradicionales mediante la producción editorial con contenidos propios este año de acuerdo con los siguientes criterios: 1. No hayan participado en versiones anteriores de Territorios Narrados. 2. El Ministerio de Educación Nacional – MEN identifique a la comunidad como prioridad en el fortalecimiento de procesos educativos y de recuperación de la memoria. 3. Que la comunidad haya solicitado al MEN la posibilidad de recoger y sistematizar la memoria oral de su territorio. 4. Que la comunidad no haya participado en la colección de audioteca "Agua, Viento y Verdor". En ese sentido las comunidades postuladas fueon: 1. Comunidad de San Basilio de Palenque, Municipio Mahates, del Departamento de Bolívar. 2. Comunidades indígenas del Vaupés: -Grupo lingüístico tukano oriental y el Grupo lingüístico arawak.</t>
  </si>
  <si>
    <t>OAPF: revisar si este indicador no se esta ducplicando con el indicador definido en la mesa de concertación con los gurpos indigenas y NARP</t>
  </si>
  <si>
    <t>En el mes de junio, el equipo del Plan Nacional de Lectura y Escritura - PNLE de la Subdirección de Fomento de Competencias de la mano con el Centro Regional para el Fomento del Libro en América Latina y el Caribe – CERLALC, realizó la selección de comunidades étnicas; indígenas y afro que participarán en el proyecto de Territorios Narrados y que serán fortalecidas en la recuperación de los relatos y saberes tradicionales mediante la producción editorial con contenidos propios durante el 2020. Las comunidades seleccionadas fueron: 1. Comunidad de San Basilio de Palenque, Municipio Mahates, del Departamento de Bolívar. 2. Comunidades indígenas de U´wa del departamento del Caquetá.</t>
  </si>
  <si>
    <t xml:space="preserve">08072020 -OAPF: revisar si este indicador no se esta ducplicando con el indicador definido en la mesa de concertación con los grupos indigenas y NARP
Dcpbm: los indicadores se revisaron con el equipo y este indica que son diferentes y miden cosas diferentes </t>
  </si>
  <si>
    <t>En el mes de julio, el equipo del Plan Nacional de Lectura y Escritura - PNLE de la Subdirección de Fomento de Competencias de la mano con el Centro Regional para el Fomento del Libro en América Latina y el Caribe – CERLALC, inició el contacto y el acompañamiento planteado con las comunidades étnicas que participarán en el proyecto de Territorios Narrados y que serán fortalecidas en la recuperación de los relatos y saberes tradicionales mediante la producción editorial con contenidos propios durante el 2020. Así mismo se realizó ajuste en las comunidades seleccionadas las cuales finales fueron: 1. Comunidad de San Basilio de Palenque, Municipio Mahates, del Departamento de Bolívar. 2. Comunidad indígena U´wa del departamento del Caquetá. 3. Comunidad indígena U´wa del departamento de Norte de Santander.</t>
  </si>
  <si>
    <t>En el mes de agosto, el equipo del Plan Nacional de Lectura y Escritura - PNLE de la Subdirección de Fomento de Competencias de la mano con el Centro Regional para el Fomento del Libro en América Latina y el Caribe – CERLALC, continuó el acompañamiento planteado con las comunidades étnicas que participarán en el proyecto de Territorios Narrados y se adelanta el fortalecimiento en la recuperación de los relatos y saberes tradicionales mediante la producción editorial con contenidos propios. Las comunidades con las cuales se adelanta el acompañamiento son: 1. Comunidad de San Basilio de Palenque, y las Comunidades U’wa y Kamentsá. No fue posible cumplir la meta de un libro editado y publicado que se tenia prevista, pues por la coyuntura ocasionada por la pandemia los tiempos del  fortalecimiento a las comunidades educativas étnicas y para la edición y publicación de los libros  requirieron ajustes.</t>
  </si>
  <si>
    <t>Fecha (07/09)- OAPF
Completitud: Cumple con el criterio
Consistencia: Cumple con el criterio
Calidad: No cumple con el criterio. Se debe describir poruqe no se cumplió con la meta estabelcida.  ♦
SFC 08/09: ajustado Meta anual
Soportes: Cumple con el criterio
Notas adicionales: 
08/09 OAPF: se hacen los ajustes respectivos y se cambia la validación a SI</t>
  </si>
  <si>
    <t>En el mes de septiembre, el equipo del Plan Nacional de Lectura y Escritura - PNLE de la mano con el Centro Regional para el Fomento del Libro en América Latina y el Caribe – CERLALC, continuó el desarrollo del proyecto Territorios Narrados en el que se adelanta el fortalecimiento en la recuperación de los relatos y saberes tradicionales mediante la producción editorial con contenidos propios. Frente al trabajo en cada comunidad el avance es el siguiente: Kamentsá, Se recibió la traducción del libro y se redactaron las primeras versiones del texto de caracterización. Se ha ilustrado el 40% del libro atendiendo a las correcciones de la comunidad. Palenque, se redactaron los textos de introducción y de caracterización. Se ha avanzado en 80% la ilustración. Uwa, se tiene texto de introducción, de caracterización y el glosario. Se ha ilustrado el 40% del libro atendiendo a las observaciones de la comunidad.</t>
  </si>
  <si>
    <t>En el mes de octubre, el equipo del Plan Nacional de Lectura y Escritura - PNLE de la mano con el Centro Regional para el Fomento del Libro en América Latina y el Caribe – CERLALC, continuó el desarrollo del proyecto Territorios Narrados en el que se adelanta el fortalecimiento en la recuperación de los relatos y saberes tradicionales mediante la producción editorial con contenidos propios. Se cuenta con las versiones finales de los tres libros de las comunidades Palenque, U’wa y Kamentsá los cuales se encuentran en revisión del MEN para ajustes finales. Así mismo se definió la estructura de los podcast y se seleccionó el productor. Se lanzó convocatoria a las comunidades para realizar los talleres virtuales. Se definió la metodología de trabajo con los Siona.</t>
  </si>
  <si>
    <t>En noviembre, el equipo del Plan Nacional de Lectura y Escritura - PNLE de la mano con el Centro Regional para el Fomento del Libro en América Latina y el Caribe – CERLALC, continuó el desarrollo del proyecto Territorios Narrados en el que se adelanta el fortalecimiento en la recuperación de los relatos y saberes tradicionales mediante la producción editorial con contenidos propios. Se realizó el envío a impresión de los 3 libros que hacen parte de la colección: Historias ancestrales U’wa. Kajkin Luin Karita. Comunidad indígena U’wa. Institución Educativa - IE U’wa Izketa Segovia. Norte de Santander. Tejido y vida Kamëntsá. Kamëntsábe ainán y biánëj. Comunidad indígena Kamëntsá Biyá. Institución Etnoeducativa Rural Bilingüe Artesanal Kamëntsá. Valle del Sibundoy, Putumayo. La niña del Maní. Monasita ri ngubá. Comunidad de San Basilio de Palenque. IE Técnica Agropecuaria Benkos Bioho. Mahates, Bolívar. De esta manera ce cumple con el indicador propuesto, se adjuntan los 3 libros de las comunidades etnicas</t>
  </si>
  <si>
    <t>Fecha (10/12)- OAPF
Completitud: Cumple con el criterio
Consistencia: Cumple con el criterio
Calidad: No Cumple con el criterio. describir porque no se cumplió con la meta planteada
DCPBM (10/12) se ajusta reporte cuantitativo y cualitativo
Soportes: Cumple con el criterio. 
Notas adicionales: 
12/14: se ajusta la validación a SI</t>
  </si>
  <si>
    <t>En diciembre, el equipo del Plan Nacional de Lectura y Escritura - PNLE de la mano con el Centro Regional para el Fomento del Libro en América Latina y el Caribe – CERLALC, se realizó el lanzamiento de los 3 nuevos títulos de la colección Territorios Narrados con los que se adelanta el fortalecimiento en la recuperación de los relatos y saberes tradicionales mediante la producción editorial con contenidos propios. Los títulos lanzados fueron: Historias ancestrales U’wa. Kajkin Luin Karita. Comunidad indígena U’wa. Institución Educativa - IE U’wa Izketa Segovia. Norte de Santander. Tejido y vida Kamëntsá. Kamëntsábe ainán y biánëj. Comunidad indígena Kamëntsá Biyá. Institución Etnoeducativa Rural Bilingüe Artesanal Kamëntsá. Valle del Sibundoy, Putumayo. La niña del Maní. Monasita ri ngubá. Comunidad de San Basilio de Palenque. IE Técnica Agropecuaria Benkos Bioho. Mahates, Bolívar. De esta manera se cumple con el indicador propuesto, se adjuntan los 3 libros de las comunidades étnicas.</t>
  </si>
  <si>
    <t xml:space="preserve">Fecha (15/01)- OAPF
Completitud: Cumple con el criterio
Consistencia: Cumple con el criterio.  
Calidad: Cumple con el criterio 
Soportes: Cumple con el criterio. </t>
  </si>
  <si>
    <t>Consolidación de competencias</t>
  </si>
  <si>
    <t>4.3. Compromisos del Plan Nacional de Desarrollo 2018-2022</t>
  </si>
  <si>
    <t>Número de ecosistemas de innovación en Educación Media implementados</t>
  </si>
  <si>
    <t>Sumatoria de ecosistemas de innovación en Educación Media implementados</t>
  </si>
  <si>
    <t>En el mes de enero, el equipo de Educación Media inició los acercamientos con UNICEF con el objetivo de definir un proyecto que permitiera la creación de 4 ecosistemas. Se realizó la gestión de recursos  con UNICEF para el desarrollo de está estrategia y se definió el alcance de cada una de las actividades a realizar para proyectar los términos de referencia.</t>
  </si>
  <si>
    <t>OAPF: Cuales dos entidades?describir el alcance acordado. Describir porque no se logró con el cumplimiento del hito establecido 
Dcpbm: ajustado
OAPF: Se ajsuta la validación a SI</t>
  </si>
  <si>
    <t>Durante el mes de febrero se acordaron los recursos provenientes de cada entidad: $ 1.200 Millones por parte de MEN y $ 1250 Millones por parte de Unicef.
Adicionalmente, se elaboraron los insumos para el proceso precontractual, mediante una figura de convenio de cooperación, y de igual manera se socializó la iniciativa con los Secretarios de Educación de los territorios donde se establecerían los ecosistemas en el 2020: Montes de Maria, Norte de Santander, Valle del Cauca, Atlántico, Barranquilla y área metropolitana.
Para el proceso de priorización en estos territorios, se tuvo en cuenta el trabajo que se viene realizando en municipios PDET en Norte de Santander y Montes de María, en media técnica agropecuaria y de igual manera la UNICEF viene desarrollando procesos con el programa de protección de trayectorias en Valle del Cauca y de igual manera la capacidad y condiciones para la operación de los ecosistemas, un sector productivo activo y actores interesados.</t>
  </si>
  <si>
    <t>OAPF: explicar porque se priorizaron los territorios mencionados
DCPBM: ajustado
OAPF: Se cambia la validación a SI</t>
  </si>
  <si>
    <t>Durante el mes de marzo, el equipo de Educación Media adelantó el proceso precontractual, el cual fue aprobado por comité de contratación del MEN y se elaboró la minuta del convenio, así mimos, se elaboraron las bases de la convocatoria para el operador que UNICEF contrataría en la ejecución del convenio.
Los términos de referencia del proceso fueron validados y aprobados y de igual manera la oficina asesora de contratación proyectó la Minuta del Convenio. Sin embargo, se han producido unos ajustes al final del mes de marzo por parte de UNICEF que están siendo modificados por el MEN
La estrategia consiste en: Dinamizar la creación de 4 ecosistemas de innovación para la educación media, con el propósito de promover la permanencia, graduación y tránsito de los estudiantes hacia la educación posmedia y/o el mundo del trabajo, la creación de ecosistemas de innovación significa para la educación media una oportunidad de brindar una formación integral y pertinente a los jóvenes</t>
  </si>
  <si>
    <t>OAPF: describir en que consiste la estrategia. Describir porque no se logró con el cumplimiento del hito establecido}
DCPBM: no se pudo ajustar celda protegida Ajuste: "Durante el mes de marzo, el equipo de Educación Media adelantó el proceso precontractual, el cual fue aprobado por comité de contratación del MEN y se elaboró la minuta del convenio, así mimos, se elaboraron las bases de la convocatoria para el operador que UNICEF contrataría en la ejecución del convenio.
Los términos de referencia del proceso fueron validados y aprobados y de igual manera la oficina asesora de contratación proyectó la Minuta del Convenio. Sin embargo, se han producido unos ajustes al final del mes de marzo por parte de UNICEF que están siendo modificados por el MEN
La estrategia consiste en: Dinamizar la creación de 4 ecosistemas de innovación para la educación media, con el propósito de promover la permanencia, graduación y tránsito de los estudiantes hacia la educación posmedia y/o el mundo del trabajo, la creación de ecosistemas de innovación significa para la educación media una oportunidad de brindar una formación integral y pertinente a los jóvenes."
OAPF: Se incluye el ajuste en el avance cualiativo. Se cambia la validación a SI</t>
  </si>
  <si>
    <t>Durante el mes de abril, el equipo de Educación Media estuvo atento al desarrollo del trámite contractual que permitirá el desarrollo de la meta planteada, logrando a corte 30 de abril la firma de la minuta del convenio por las dos entidades y a inicios del mes de mayo se realizará el perfeccionamiento del Convenio. Así mismo, se realizaron ajustes al documento para la divulgación de la estrategia de ecosistemas con aliados potenciales.</t>
  </si>
  <si>
    <t>OPAF: ajustar redacción, especialmente la siguiente frase: estuvo penidiente del tramitre contractual que pemitirá el desarrollo de la meta planteada.
DCPBM: Se ajusta
OAPF: el área realiza los ajustes y se cambia la validación a SI</t>
  </si>
  <si>
    <t xml:space="preserve">Durante el mes de mayo, el equipo de Educación Media gestiono la firma del convenio con UNICEF el cuál tiene fecha de inicio del 18 de mayo. A partir de ese momento se inicio la elaboración de insumos para la selección del operador quién implementará las acciones en territorio del convenio. 
Se realizaron ajustes a las actividades y productos, de acuerdo a las limitaciones de trabajo en los territorios por la emergencia sanitaria. Asimismo, se ampliaron las posibilidades de trabajo virtual con las entidades territoriales y los establecimientos educativos y también se incorporaron como productos, materiales digitales que facilite la divulgación del proyecto con las comunidades. 
Por otro lado, se realizó la primera socialización del proyecto con las secretarias de educación de los territorios focalizados en el proyecto. </t>
  </si>
  <si>
    <t xml:space="preserve">OAPF: cumple con los criterios de validación </t>
  </si>
  <si>
    <t>Durante el mes de junio se realizó el proceso de convocatoria y selección del operador en el marco del Convenio suscrito con UNICEF, en el cual participaron tres firmas Corpoeducacion, United Way Colombia y Opcion Legal, la entidad seleccionada  para operar las acciones del convenio será la firma Corpoeducacion.  Así mismo, la Unicef entregó el archivo denominado "matriz de resultados" como base de la planeación de actividades del proyecto.
Por otro lado, se realizaron los comités 1 y 2 de convenio suscrito con UNICEF para socializar los avances y aprobar los cambios a la propuesta técnica y presupuesto acordes a la contingencia del Covid 19. 
Durante el comité número 1. Se presentó la estrategia y los productos concretos establecidos en el convenio, se analizaron los alcances en el marco de la emergencia sanitaria y se identificaron ajustes de productos y actividades según las particularidades de la emergencia, con el propósito de incluir estrategias y herramientas de acompañamiento virtual y a distancia.
Durante el comite No. 2. Se presentaron las organizaciones candidatas que participaron en el proceso de selección publicado por Unicef, se presentaron los criterios de evaluación y los resultados de las evaluaciones que presentaron a Corpoeducación como socio implementador del proceso.</t>
  </si>
  <si>
    <t>08072020-OAPF: Describir los avances socializados en los comites. 
DCPBM: Ajustadda
10072020-OAPF: De acuerdo con los ajustes realizados se cambia la validación a SI</t>
  </si>
  <si>
    <t xml:space="preserve">En el mes de julio a raiz de la firma el contrato entre UNICEF y el socio implementador Corpoeducación. Se acordó el plan de trabajo final, se especificaron los alcances de los productos a entregar, se realizó la selección del personal de manera conjunta y se alistó el proceso de induccion a los equipos que se realizará la primera semana de agosto. </t>
  </si>
  <si>
    <t>Durante el mes de agosto, se realizó la inducción al equipo de profesionales contratados para sintonizarlos con las apuestas y líneas de política de la educación media que se quieren transferir a las regiones: Oferta atractiva y pertinente, Trayectorias y proyecto de vida y Fortalecimiento de capacidades institucionales. Para ello se estructuró una agenda de trabajo que incluía presentaciones en cada uno de los temas y revisión de los productos que se relacionan con cada una de las líneas. Como producto de la agenda de trabajo se obtuvo un plan de acción que permitió identificar las particularidades de cada uno de los ecosistemas. 
También se realizaron jornadas de trabajo con el equipo coordinador para revisar los alcances de los productos mas importantes del convenio: Modelo de ecosistemas, estrategia de comunicación, feria virtual y batería de indicadores, para ello cada asesor contratado presentó un insumo de trabajo sobre el cual se hicieron retroalimentaciones y se llego a acuerdos sobre el alcance de los productos. 
Las acciones anteriormente descritas, permitirán socializar las apuestas y lineas de política en el territorio, de tal manera que se puedan constituir alianzas para la conformación de los 4 ecosistemas aterrizados con las particularidades del territorio, cabe menciona que la estrategia consiste en: Dinamizar la creación de 4 ecosistemas de innovación para la educación media, con el propósito de promover la permanencia, graduación y tránsito de los estudiantes hacia la educación posmedia y/o el mundo del trabajo, la creación de ecosistemas de innovación significa para la educación media una oportunidad de brindar una formación integral y pertinente a los jóvenes en las regiones de: Montes de Maria, Norte de Santander, Valle del Cauca, Atlántico, Barranquilla y área metropolitana</t>
  </si>
  <si>
    <t>Fecha (07/09)- OAPF
Completitud: Cumple con el criterio
Consistencia: No cumple con el criterio, explicar cómo estas acciones aportan al cumplimiento de la meta, para que son las mesas? 
DCPBM - 07/19: se ajusto de acuerdo a lo solicitado
Calidad: Cumple con el criterio. 
Soportes: Cumple con el criterio
Notas adicionales: 
08/09 OAPF: se hacen los ajustes respectivos y se cambia la validación a SI</t>
  </si>
  <si>
    <t xml:space="preserve">Durante el mes de septiembre el equipo de Educación Media inició el trabajo en cada uno de los territorios focalizados para los ecosistemas: Montes de Maria, Catatumbo, Valle del Cauca y Atlántico, con asistencias técnicas a las Secretarias de Educación. 
En las asistencias se inició un proceso de reconocimiento de capacidades institucionales y contexto del territorio, mediante la construcción de un mapa multidimensional que permite identificar las causas sobre las cuales se puede crear el ecosistema de innovación. 
Por otro lado, se inició la planeación de 3 productos estratégicos de los ecosistemas: 
- Plan de comunicaciones, para movilizar las creencias en torno a la media, los ecosistemas y los jóvenes con SE, docentes y directivos, familias, jóvenes y organizaciones. 
- Micrositio, para visibilizar la estrategia y dejar un repositorio de información y herramientas que den sostenibilidad a la estrategia. 
- Feria virtual, para lanzar la estrategia de ecosistemas, sensibilizar a los actores frente a las problemáticas de la educación media y socializar el mecanismo de ecosistemas </t>
  </si>
  <si>
    <t xml:space="preserve">Fecha (07/10)- OAPF
Completitud: Cumple con el criterio
Consistencia: Cumple con el criterio. 
Calidad: Cumple con el criterio.  
Soportes: Cumple con el criterio
Notas adicionales: </t>
  </si>
  <si>
    <t xml:space="preserve">Durante el mes de octubre continua la implementación de actividades en cada uno de los territorios focalizados así:
- Reuniones con aliados (sector productivo, academia y organizaciones) una en cada uno de los territorios (4 en total)
- Reuniones de asistencia técnica con cada una de las secretarias de educación para la construcción de planes estratégicos (2 en cada SE, para un total de 34 reuniones)
- Avance en el plan de comunicaciones: Elaboración de una infografía sobre el proyecto, guiones para videos de sensibilización para cada uno de los públicos. 
- Avance en el micrositio: Construcción de la estructura del sitio, de acuerdo con los parámetros de Colombia Aprende. 
- Avance en Feria Virtual: Elaboración de propuesta del evento y parrilla de actividades.
- Se inicia el proceso de organización de los espacios físicos que dinamizaran en los territorios los ecosistemas, para ello se han revisado los materiales con los que se dotarían los espacios y el mobiliario y ambientación. Se lanzó un concurso entre las secretarias de educación, para identificar los 4 espacios en donde se ubicarían estos espacios. 
- Se inicio la construcción de una batería de indicadores para el seguimiento del proyecto en cada una de las secretarias de educación. </t>
  </si>
  <si>
    <t xml:space="preserve">Durante el mes de noviembre se continua la implementación de actividades en cada uno de los territorios focalizados así:
- Reuniones de asistencia técnica (sesiones 4 y 5) con cada una de las secretarias de educación para la construcción de planes estratégicos (2 en cada SE, para un total de 34 reuniones)
- Aprobación de las ultimas piezas del plan de comunicaciones relacionadas con la ambientación del espacio físico. 
- Aprobación de la divulgación en medios de comunicación (radio) de la estrategia Proyecta-T. 
- Avance en el micrositio: Desarrollo de los contenidos siembra del micrositio. 
- Aprobación de la estructura y parrilla de la feria virtual por parte de la Ministra. Se programa la realización para el 9, 10 y 11 de diciembre. 
- Avance en la propuesta de batería de indicadores para el seguimiento y monitoreo de la estrategia. </t>
  </si>
  <si>
    <t>Durante el mes de diciembre se finalizaron las acciones en cada uno de los territorios focalizados así:
- Evento de ecosistemas de innovación para secretarias, docentes y jóvenes (9,10 y 11 dic)
-Asistencias técnicas (Sesiones 6 y 7) para el fortalecimiento de los procesos de orientación socio-ocupacional y transferencia de batería de indicadores. 
- Finalización de la divulgación en medios de comunicación (radio) de la estrategia Proyecta-T.
- Entrega de espacios físicos en las 5 ETC que ganaron la convocatoria Palmira, Cali, Soledad, Barranquilla y Atlántico. 
Por otra parte se dio a conocer al comité técnico del convenio los productos finales, para la dinamización de los ecosistemas (plan consistentico, mapeo de actores, caracterización de capacidades técnicas), piezas comunicativas finales, documentos de línea técnica, sistema de indicadores, micro sitio y portafolio de documentos e insumos desarrollados en cada territorio.</t>
  </si>
  <si>
    <t>Fecha: (19/01)- OAPF
Completitud: Cumple con el criterio
Consistencia: No cumple con el criterio, se reportan 4 ecosistemas para 2021, sin embargo, en los medios de verificación no es fácil identificar cuáles son los 4 ecosistemas. ¿Se identifican 5 nodos, los nodos son lo mismo que los ecosistemas? 
Calidad: No cumple con el criterio. Ajustar redacción de acuerdo con el comentario anterior
Soportes: No cumple con el criterio. Ajustar medios de verificación de acuerdo con el comentario anterior
Observación DCPBM 200121: Se ajusta evidencia que permite evidenciar los 4 ecosistemas creados en 2020: Catatumbo, Montes demaría, Atlántico y Valle del Cauca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</si>
  <si>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Más y mejor educación rural</t>
  </si>
  <si>
    <t>Implementación de un enfoque diferencial para el sector rural</t>
  </si>
  <si>
    <t>Porcentaje de municipios priorizados que cuentan con instituciones de educación media técnica que incorporan la formación técnica agropecuaria en la educación media (décimo y once) en municipios PDET</t>
  </si>
  <si>
    <t>PMI</t>
  </si>
  <si>
    <t xml:space="preserve">Número de municipios PDET que cuentan con instituciones educativas oficiales acompañadas por el Ministerio de Educación Nacional  que en el nivel educativo de media tienen carácter técnico y especialidad agropecuaria / Total de municipios PDET con instituciones educativas oficiales que ofertan el  nivel educativo de media) * 100    </t>
  </si>
  <si>
    <t>Adicionalmente se hizo la socialización de la iniciativa con BID y Banco Mundial, para motivar su participación en el proceso.</t>
  </si>
  <si>
    <t>En el mes de febrero, el equipo de Educación Media definó a través de sus áreas técnicas la focalización final para la atención a los municipios, en los cuales se fortalecerán las medias técnicas agropecuarias, a través de la estrategia de trayectorias educativas rurales, que está en construcción.</t>
  </si>
  <si>
    <t>Los términos de referencia del proceso fueron validados y aprobados y de igual manera la oficina asesora de contratación proyectó la Minuta del Convenio. Sin embargo, se han producido unos ajustes al final del mes de marzo por parte de UNICEF que están siendo modificados por el MEN</t>
  </si>
  <si>
    <t>OAPF: El avance cualitativo del indicador correspondiente al I trimestre de 2020 se cargo en SIIPO se está a la espera de validación del reporte por parte de DNP.</t>
  </si>
  <si>
    <t>Durante el mes de abril el equipo de Educación Media inicio el proceso de elaboración de los estudios previos para la atención a las entidades territoriales certificadas  y municipios focalizados. Se proyecta trabajar en tres líneas de acompañamiento para 2020 en el marco de la la estrategia denominada: Fortalecimiento de trayectorias educativas para la ruralidad, que tendrá como objetivo el fortalecimiento a la media técnica agropecuaria en las siguientes lineas de trabajo:
- Diseño de lineamientos técnicos para la cualificación de trayectorias escolares de la población en la ruralidad y guías metodológicas para la implementación de estrategias educativas en zonas rurales
- Asistencia técnica
- Fortalecimiento de ambientes de aprendizaje para la educación media técnica agropecuaria</t>
  </si>
  <si>
    <t xml:space="preserve">OAPF: Se reportará esta información a Consejería para la estabilización. </t>
  </si>
  <si>
    <t>En el mes de mayo, en el marco del acompañamiento a los establecimientos educativos rurales,  el equipo de Educación Media junto a la Universidad de Caldas, realiza la revisión de la fundamentación técnica de la propuesta para la contratación del Convenio que se firmará con los recursos del BID, este trabajo contó con los ajustes del set de entregables y alcances a las estrategias que se desarrollarán durante el segundo semestre de 2020, y que incluyen el siguiente trabajo a desarrollar: 
a. Diseño de lineamientos técnicos para la cualificación de trayectorias escolares de la población en la ruralidad. 
b. Documento operativo y de gestión.
De otro lado, se está trabajando en los lineamientos de asistencia técnica que se realizará en los establecimientos educativos, para esto se consolidó el documento final, entre los equipos internos del Ministerio de educación Nacional, dicho documento se encuentra en revisión final para iniciar el proceso contractual que contiene las siguientes características:
a. Asistencia técnica a docentes y estudiantes en procesos de diversificación curricular, competencias socio emocionales, orientación socio ocupacional, educación económica y financiera, fortalecimiento del emprendimiento y la empresarialidad.  El trabajo se realiza a través del acompañamiento de un tutor en campo, que a través de herramientas y estrategias brinda a acompañamiento a los docentes en estos aspectos para que sean incluidos en los currículos, planes de área, aula y mallas. Igualmente se realizan talleres con los estudiantes para fortalecer competencias ya trabajar proyecto de vida. 
b. Bienestar y convivencia. 
c. Escuela, familia y comunidad. Se involucra a las familias a través de los proyectos pedagógicos productivos, a través de talleres.
d. Alianza público privada. 
e. Ambientes educativos y protectores.
Por último, se realizó el trabajo de fortalecimiento a ambientes de aprendizaje el cual incluye la preparación de las fichas técnicas que serán el insumo para iniciar el proceso de contratación de dotación de los ambientes de aprendizaje.</t>
  </si>
  <si>
    <t>NO</t>
  </si>
  <si>
    <t>OAPF: por favor revisar la redacción especialmente la parte inicial de la información ajustar. 
DCPBM: ajustado</t>
  </si>
  <si>
    <t xml:space="preserve">Durante el mes de junio el Ministerio de Educación Nacional se encuentra en la etapa de elaboración los estudios previos para la atención a las entidades territoriales certificadas  y municipios focalizados. Se proyecta trabajar en tres líneas de acompañamiento para 2020, que están en proceso de ajuste, en el marco de la estrategia denominada: Fortalecimiento de trayectorias educativas para la ruralidad, que tendrá como objetivo el fortalecimiento a la media técnica agropecuaria en 12 zonas PDET, 18 Entidades Territoriales. 
Para cada una de estas líneas de trabajo se están elaborando estudios previos y los avances son los siguientes:
1.	 Consultoría para la elaboración de los lineamientos curriculares y pedagógicos y estrategias educativas para preescolar, básica y media, así como la actualización y rediseño de materiales para la estrategias educativas en la ruralidad.
Componentes:
a.	Diseño de lineamientos técnicos para la cualificación de trayectorias escolares de la población en la ruralidad 
•	Gestión institucional, interinstitucional y de la comunidad. El fortalecimiento será desde todos los niveles, a nivel institucional los establecimientos educativos, a nivel interinstitucional con secretarías de educación y a nivel interinstitucional, con actores de la comunidad educativa y del sector productivo.  
•	Gestión curricular.  El trabajo en la gestión curricular parte de la revisión del PEI y la carecterización de cada establecimiento educativo, se espera una transformación basada en innovación y desarrollo sostenible para la media técnica agropecuaria y la diversificación curricular para medias académicas que puedan trabajar en industrias culturales y creativas, TIC´s o Agro. Fortalecimiento de la media técnica agropecuaria en procesos de innovación productiva y social y de desarrollo sostenible.
•	Estrategia de acogida, bienestar y permanencia. La estrategia brinda herramientas y trabaja con los establecimientos educativos propuestas que favorecen la permanencia en la educación media y brinda orientaciones para trabajar el servicio social obligaorio en la ruralidad, la propuesta para los jóvenes en extra edad y de reingreso y la propuesta para el fortalecimiento de las familias a través del apoyo y acompañamiento de los proyectos pedagógicos productivos.
b.	 Recursos pedagógicos
•	Mallas curriculares disciplinares, interdisciplinares y transdisciplinares en la educación básica y media.  
•	17 Guías pedagógicas y didácticas para la educación media
Avances:
•	Elaboración del anexo técnico
•	Elaboración de la tabla de perfiles
•	Elaboración de un presupuesto inicial
2.	 Asistencia técnica
Componentes:
1.	Fortalecimiento de la gestión curricular y pedagógica con perspectiva de atención integral.
Procesos Línea 1:
•	Concertación de la ruta de fortalecimiento de capacidades con las ETC
•	Acompañamiento en tres momentos.
2. Movilización de la ciudadanía rural para la educación
Avances: 
•	Manifestación de interés y propuesta entregada al BID
•	Elaboración del anexo técnico
•	Elaboración de la tabla de perfiles
•	Elaboración de un presupuesto inicial
3.	 Fortalecimiento de ambientes de aprendizaje para la educación media técnica agropecuaria
Proyecto para dotar 61 elementos en 65 establecimientos educativos de media técnica agropecuaria.
Avances:
•	Fase de cotización previa al estudio de mercado realizada.
•	Aprobado el estudio de mercado
•	Entregada la información ante el BID.
•	En proceso la No Objeción al plan adquisiciones para continuar con los procesos.
•	Ajuste de las fichas técnicas.
•	Revisión y consolidación de presupuesto.
</t>
  </si>
  <si>
    <t>OAPF: Se valida el reporte y no se tienen comentarios</t>
  </si>
  <si>
    <t>Durante el mes de julio, el equipo de Educación Media elaboró los estudios previos para la atención a las entidades territoriales certificadas  y municipios focalizados. Se proyecta trabajar en tres líneas de acompañamiento para 2020, que están en proceso de ajuste, en el marco de la la estrategia denominada: Fortalecimiento de trayectorias educativas para la ruralidad, que tendrá como objetivo el fortalecimiento a la media técnica agropecuaria en 12 zonas PDET, 18 Entidades Territoriales. así mi- Aprobado el anexo técnico, el estudio previo y el presupuesto durante la presente semana se dio aprobación en el comité de contratación.
Para cada una de estas líneas de trabajo se están elaborando estudios previos y los avances son los siguientes:
1.	 Consultoría para la elaboración de los lineamientos curriculares y pedagógicos y estrategias educativas para preescolar, básica y media, así como la actualización y rediseño de materiales para la estrategias educativas en la ruralidad.
Recursos pedagógicos:
•	Mallas curriculares disciplinares, interdisciplinares y transdisciplinares en la educación básica y media.  
•	17 Guías pedagógicas y didácticas para la educación media
2.	 Asistencia técnica
Durante el mes de julio se aprobó el anexo técnico, el estudio previo y el presupuesto, de igual manera se enció la solicitud a cotizar, de la cual se recibieron dos cotizaciones, todos los documentos fueron cargados en el sistema de contratación del Ministerio de Educación Nacional y acturalmente se encuentran en ajustes para pasar al comité de contratación. La asistencia técnica comprende los siguientes componentes:
•	Fortalecimiento de la gestión curricular y pedagógica con perspectiva de atención integral.
                   Concertación de la ruta de fortalecimiento de capacidades con las ETC
                   Acompañamiento en tres momentos.
•	Movilización de la ciudadanía rural para la educación
3.	 Fortalecimiento de ambientes de aprendizaje para la educación media técnica agropecuaria
Durante el mes de julio se avanza en el Proyecto para dotar 61 elementos en 65 establecimientos educativos de media técnica agropecuaria, este Proceso fue  aprobado la última semana de julio en comité de contratación.</t>
  </si>
  <si>
    <t>Pdte Validar</t>
  </si>
  <si>
    <t>Durante el mes de agosto se encuentra en desarrollo la fase 1 de Alistamiento:  Contratación del equipo de trabajo requerido y definición del plan de trabajo.
a. Diseño de lineamientos técnicos para la cualificación de trayectorias escolares de la población en la ruralidad 
• Gestión institucional, interinstitucional y de la comunidad. El fortalecimiento será desde todos los niveles, a nivel institucional los establecimientos educativos, a nivel interinstitucional con secretarías de educación y a nivel interinstitucional, con actores de la comunidad educativa y del sector productivo.  
• Gestión curricular.  El trabajo en la gestión curricular parte de la revisión del PEI y la carecterización de cada establecimiento educativo, se espera una transformación basada en innovación y desarrollo sostenible para la media técnica agropecuaria y la diversificación curricular para medias académicas que puedan trabajar en industrias culturales y creativas, TIC´s o Agro. Fortalecimiento de la media técnica agropecuaria en procesos de innovación productiva y social y de desarrollo sostenible.
En cuanto al proceso de asistencia técnica: El equipo técnico del MEN se encuentra elaborando los instrumentos de evaluación de propuestas. Así mismo, se publicó el aviso de convocatoria en el portal del Ministerio de Educación, este aviso contiene la propuesta de manifestación de interés que deben contestar las entidades interesadas en la convocatoria antes del 1 de septiembre  de 2020. 
Respecto al fortalecimiento de ambientes de aprendizaje para la educación media técnica agropecuaria. Proyecto para dotar 61 elementos en 65 establecimientos educativos de media técnica agropecuaria.
El equipo técnico del Ministerio de Educación se encuentra elaborando los instrumentos de evaluación de propuestas y construyendo la guía para la entrega de materiales pedagógicos. Se envió la solicitud de no objeción sobre las respuestas de observantes al BID y se está ajustando la matriz de riesgos la estrategia de acogida, bienestar y permanencia. La estrategia brinda herramientas y trabaja con los establecimientos educativos propuestas que favorecen la permanencia en la educación media y brinda orientaciones para trabajar el servicio social obligaorio en la ruralidad, la propuesta para los jóvenes en extra edad y de reingreso y la propuesta para el fortalecimiento de las familias a través del apoyo y acompañamiento de los proyectos pedagógicos productivos.</t>
  </si>
  <si>
    <t xml:space="preserve">08/09- OAPF:
Observaciones: Se solicita indicar a que entidades hacemos referencia se señala en color rojo la palabra. 
Completitud: Cumple con el criterio
Consistencia: Cumple con el criterio
Calidad: Cumple con el criterio. La OAPF hace unos ajustes pequeños en redacción. 
Soportes: No aplica
</t>
  </si>
  <si>
    <t>El Ministerio de Educación Nacional tiene en curso tres estrategias para la atención a las entidades territoriales certificadas y municipios focalizados. Las tres líneas de acompañamiento para 2020, hacen parte del proyecto –“Fortalecimiento de trayectorias educativas para la ruralidad”, que tendrá como objetivo el fortalecimiento a la media técnica agropecuaria en municipios PDET.  Durante el mes de septiembre, los equipos técnicos del Ministerio de Educación apoyaron en la revisión de las hojas de vida del talento humano que trabajará con la Universidad de Caldas, se estima que la primera semana de octubre, las personas estén contratadas. Igualmente la Universidad de Caldas se encuentra ajustando el cronograma y realizará reuniones técnicas a partir de la segunda semana de octubre para continuar con la etapa de revisión documental. Por otra parte, el Ministerio de Educación se encuentra elaborando la guía para la entrega de materiales pedagógicos y dotación de ambientes de aprendizaje, la primera versión de esta guía se entregó el 18 de septiembre y el segundo avance se entregará el día 4 de octubre. Por otra parte los equipos técnicos se encuentran realizando los contactos con cada uno de los colegios beneficiados para obtener información precisa de entrega para las dotaciones. En el caso de Educación Media se tiene a la fecha confirmados el 74% de los colegios confirmados.</t>
  </si>
  <si>
    <t>08/10 OAPF:
Observaciones: 
Completitud: cumple con el criterio
Consistencia: cumple con el criterio
Calidad: cumple con el criterio. La OAPF hace unos ajustes pequeños en redacción. 
Soportes: No aplica</t>
  </si>
  <si>
    <t>El Ministerio de Educación Nacional tiene en curso tres estrategias para la atención a las entidades territoriales certificadas  y municipios focalizados. Las tres líneas de acompañamiento para 2020, hacen parte del proyecto –“Fortalecimiento de trayectorias educativas para la ruralidad”, que tendrá como objetivo el fortalecimiento a la media técnica agropecuaria en municipios PDET 
1.	 Consultoría para la elaboración de los lineamientos curriculares y pedagógicos y estrategias educativas para preescolar, básica y media, así como la actualización y rediseño de materiales para la estrategias educativas en la ruralidad.
La ejecución está en curso. En este periodo se han desarrollado 3 actividades relacionadas con la estrategia "Lineamientos de Estrategias Educativas para las Ruralidades en Colombia", así: 19 de octubre reunión de inicio para coordinación de trabajo con la Universidad de Caldas; 22 de octubre:  Laboratorio pedagógico "Multigrado y trabajo por proyectos"; 23 de octubre: Reunión equipo disciplinar Referentes y otras áreas del MEN con equipo disciplinar Universidad de Caldas. 
2.	 Asistencia técnica: El equipo de educación media y el equipo de Ruralidad del Ministerio de Educación Nacional, están realizando acciones para solicitar al MEN que la Asistencia técnica se desarrolle a través de una adición al Fondo para el Fortalecimiento de la Educación Media - FEM. El documento fue aprobado por la Subdirección de Contratación. Se encuentra en revisión de Icetex y está pendiente la expedición del CDP.
3.	Fortalecimiento de ambientes de aprendizaje para la educación media técnica agropecuaria
El contratista Urban Express, ha realizado a la fecha 2 show room y una visita técnica a tres fabricantes para la aprobación de muestras de elementos. Se contrató interventoría externa para el contrato y dicha interventoría se encuentra en revisión y aprobación de muestras solicitadas, según las fichas técnicas. La distribución y entrega inciará según lo proyectado la semana del 15 de noviembre. La guía pedagógica para el uso pedagógico de los elementos ya fue revisada y ajustada y está en proceso de diagramación.</t>
  </si>
  <si>
    <t>08/11 OAPF:
Observaciones: 
Completitud: cumple con el criterio
Consistencia: cumple con el criterio
Calidad: cumple con el criterio. 
Soportes: No aplica</t>
  </si>
  <si>
    <t xml:space="preserve">La Universidad de Caldas entregó un primer avance en la construcción de mallas y guías y del documento orientador. Las guías se encuentran en desarrollo, se han realizado reuniones periódicas para aclaración de conceptos y seguimiento a los avances.
La convocatoria para el proyecto de asistencia técnica se realizará a través del Fondo para el Fortalecimiento de la Educación Media - FEM.  La convocatoria para las Instituciones de Institución Superior se publica el día 27 de noviembre y queda abierta hasta el día 28 de diciembre.
La distribución y entrega de los materiales inciará el día 6 de diciembre de 2020. La guía pedagógica para el uso pedagógico de los elementos está aprobada y lista para ser entregada con los materiales. 
</t>
  </si>
  <si>
    <t>10/12 OAPF:
Observaciones: 
Completitud: cumple con el criterio
Consistencia: cumple con el criterio
Calidad: cumple con el criterio. 
Soportes: No aplica</t>
  </si>
  <si>
    <t>Durante el mes de diciembre el equipo de Educación Media realizó seguimiento a la entrega de la dotación de Kits agropecuarios para fortalecimiento de ambientes de aprendizaje en la media técnica agropecuaria en los establecimientos educativos focalizados, al igual que la Guía para el uso pedagógico de dichos elementos, elaborada por los equipos técnicos del Ministerio de Educación Nacional.
Con la anterior acción, se cumple la meta planteada se llegó a 43 municipios PDET de los establecidos en el Universo estimado que son 170, logrando un avance del 25%. Se avanzó en la meta del 2021 dada la disponibilidad de recursos. Adicionalmente se presentó un costo eficiencia en los recursos para dotaciones lo que permitió superar meta en 8 puntos.
Durante la vigencia 2021 se continuará con el acompañamiento a las Instituciones educativas beneficiadas.</t>
  </si>
  <si>
    <t>Fecha (26012021): OAPF: 
Completitud: Cumple con el criterio
Consistencia: cumple con el criterio, se explica porque se superó la meta en 8 puntos.
Calidad: Cumple con el criterio
Soportes: Cumple con el criterio. Se ajusto el soporte según indicaciones para reporte a DNP. 
Fecha: (19/01)- OAPF
Completitud: Cumple con el criterio
Consistencia: No cumple con el criterio, se debe explicar porque se superó la meta en 8 puntos. La meta era el 17% y se logró el 25,3%
Calidad: No cumple con el criterio. Ajustar redacción de acuerdo con el comentario anterior
Soportes: Se ajusto el soporte según indicaciones para reporte de DNP, se solicita revisar y completar los campos que faltan. 
DCPBM: Se ajusta el soporte</t>
  </si>
  <si>
    <t>Educación inicial de calidad para el desarrollo integral</t>
  </si>
  <si>
    <t>UNA PRIMERA INFANCIA PARA CRECER Y APRENDER</t>
  </si>
  <si>
    <t>Atención integral de calidad en el grado de transición</t>
  </si>
  <si>
    <t>3.3.1. Atención integral en Educación Inicial y básica</t>
  </si>
  <si>
    <t>Número de  maestras y maestros de preescolar (grado transición) que reciben formación y acompañamiento situado a través del Programa Todos a Aprender</t>
  </si>
  <si>
    <t>E43-E48-E33-E35</t>
  </si>
  <si>
    <t>Sumatoria de docentes de transición acompañados con el Programa Todos a Aprender</t>
  </si>
  <si>
    <t>Durante el mes de Enero las personas directamente encargadas del proceso se encontraban sin contrato d eprestación de servisios lo que produjo que la actividad se demorara mas de lo previsto.</t>
  </si>
  <si>
    <t>OAPF: Se hicieron pequeños ajustes de redacción</t>
  </si>
  <si>
    <t>Se definen  46 municipios en las siguientes ETC: Necoclí, San Pedro de Urabá, Mutatá, San Pablo, María la Baja, Córdoba, El Guamo, El Carmen de Bolívar, Zambrano, San Juan Nepomuceno, San Jacinto, Cartagena del Chairá, San Vicente del Caguán, Milán, Timbiquí, Santander de Quilichao, Mercaderes, Caldono, San Diego, Riosucio, Sipí, Florencia, El Retorno, Dibulla, Aracataca, Policarpa, El Charco, Barbacoas, Roberto Payán, Olaya Herrera, Magüí, Teorama, Tibú, Convención, Sardinata, San Calixto, Hacarí, San Andrés de Tumaco, Santa Marta, Tolú Viejo, Ovejas, Los Palmitos, San Onofre, Rioblanco, Turbo, Valledupar.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De esta forma, no era posible cumplir con los 1.000 docentes de preescolar acompañados dado que para el mencionado mes, reiteramos, no se habían programado los ciclos de formación y acompañamiento de tutores.</t>
  </si>
  <si>
    <t>OAPF: se tenia planteada una meta de 1500 maestros acompañados, en el avance cualtitativo se debe describir porque no se cumplió con la meta. 
PTA: En febrero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De esta forma, no era posible cumplir con los 1.000 docentes de preescolar acompañados dado que para el mencionado mes, reiteramos, no se habían programado los ciclos de formación y acompañamiento de tutores.
OAPF: Se incluye la justificación en el avance cualitativo. Se cambia la validación a SI</t>
  </si>
  <si>
    <t>Durante el mes de marzo, el equipo del Programa PTA realizó el proceso de formación del grupo de formadores, quienes serán los encargados de realizar la transferencia de conocimiento a los tutores del PTA.
Teniendo en cuenta que en marzo estaba prevista la formación del equipo de tutores de manera presencial y que por efectos de la pandemia declarada a raíz del COVID-19 y las implicaciones que esta situación ha tenido para adelantar actividades presenciales, por las disposiciones del Gobierno Nacional, el 13 de marzo el PTA envió comunicación a secretarías de educación, líderes PTA, coordinadores, formadores y tutores en la que se informó que el PTA consideraba conveniente implementar un plan para atender la formación de los tutores correspondiente al Ciclo I de la ruta 2020. Dicho plan consistió en que la formación de los tutores se realizaría acudiendo a la mediación con tecnologías de la información y la comunicación, en encuentros asincrónicos entre formadores y tutores.</t>
  </si>
  <si>
    <t>OAPF: aclarar si aca se foraran los 1500 maestros que no se reportaron para el mes de febrero
R/ Durante la primera semana de marzo se realizó el proceso de formación de formadores a la cual asistieron 76 formadores. Al igual que en los otros indicadores, al mes de marzo no fue posible cumplir con la mata de acompañamiento situado de los docentes de preescolar toda vez que el primer ciclo de formación estaba programado para el mes de abril, razón por la cual no era posible cumplir con esta meta.
PTA: No se pudo ajustar por que la celda esta protejida Durante el mes de marzo, el equipo del Programa PTA realizó el proceso de formación del grupo de formadores, quienes serán los encargados de realizar la transferencia de conocimiento a los tutores del PTA.
Teniendo en cuenta que en marzo estaba prevista la formación del equipo de tutores de manera presencial y que por efectos de la pandemia declarada a raíz del COVID-19 y las implicaciones que esta situación ha tenido para adelantar actividades presenciales, por las disposiciones del Gobierno Nacional, el 13 de marzo el PTA envió comunicación a secretarías de educación, líderes PTA, coordinadores, formadores y tutores en la que se informó que el PTA consideraba conveniente implementar un plan para atender la formación de los tutores correspondiente al Ciclo I de la ruta 2020. Dicho plan consistió en que la formación de los tutores se realizaría acudiendo a la mediación con tecnologías de la información y la comunicación, en encuentros asincrónicos entre formadores y tutores.
OAPF:Se inlcuye el ajuste en el avance cualitativo . Se Cambia la validación a SI</t>
  </si>
  <si>
    <t xml:space="preserve">Durante el mes de abril se realizó el proceso de formación de 3.596 tutores quienes serán los responsables de realizar el acompañamiento  a los docentes. El proceso de acompañamiento a los docentes de transición se realizará en el mes de mayo. No se da el cumplimiento de la meta teniendo en cuenta que fue necesario ajustar la metodología de trabajo para que el proceso de formación y acompañamiento se realizara a través del uso de las tecnologías de la información y las comunicaciones, debido a las indicaciones del gobierno nacional respecto al distanciamiento social obligatorio para hacer frente a la pandemia por Covid-19. </t>
  </si>
  <si>
    <t>En el mes de mayo, el equipo del Programa Todos a Aprender avanzó con el proceso de acompañamiento situado con mediación de las Tecnologías de Información y Comunicación (TIC) a directivos docentes y docentes de aula está programado para desarrollarse durante el período comprendido entre el 11 de mayo y el 5 de junio de 2020, y dado que el Ciclo I finaliza con la legalización de agendas, la cual está programada del 8 al 19 de junio; hasta esa fecha se contará con la base de datos consolidada de docentes acompañados en el Ciclo I. Por esta razón en el período de reporte no se entrega el avance cuantitativo, sino únicamente el cualitativo.</t>
  </si>
  <si>
    <t xml:space="preserve">OAPF: cumple con los criterios de validación. </t>
  </si>
  <si>
    <t>En el mes de junio, el equipo del Programa Todos a Aprender, finalizó el proceso de acompañamiento a los docentes, mediado por las Tecnologías de la Información y las Comunicaciones, así mismo del 16 al 18 adelantó el proceso de formación de formadores, el cual se realizó de manera sincrónica por medio de la aplicación Microsoft Teams y la exposición de los talleres y sesiones de trabajo situado (STS) estuvieron a cargo de los formadores que acompañaron la Mesa nacional de formación para el Ciclo II para el caso de Lenguaje y Matemáticas, y de la Dirección de Primera Infancia del Viceministerio de Preescolar, Básica y Media, para lo concerniente a Educación Inicial. Adicionalmente, se realizó la formación de tutores del Ciclo II de la ruta de formación PTA 2020 con mediación de tecnologías de la información y la comunicación durante los días 24, 25, 26 y 30 de junio. La información consolidada de docentes acompañados durante el Ciclo I, formadores y tutores participantes en la formación se tendrá en la semana del 21 de julio, por lo cual esta información cuantitativa se reportará en el mes de julio.
Se aclara que no se presenta avance de cumplimiento cuantitativo de la meta, dado que se está procesando la información de los docentes de preescolar acompañados durante el Ciclo I de formación y acompañamiento y como se mencionó con anterioridad, si bien ya se desarrolló la actividad de acompañamiento, durante la semana del 21 de julio se tendrán los datos consolidados.</t>
  </si>
  <si>
    <t>08072020-OAPF: explicar porque no se cumplió la meta. Se deben definir las metas de julio y diciembre
DCPBM: se ajusto
10072020-OAPF: De acuerdo con los ajustes realizados se cambia la validación a SI</t>
  </si>
  <si>
    <t>Durante el mes de julio el equipo del programa Todos A Aprender se realizó el proceso de planeación y programación de agendas por parte de los tutores del Programa, en el marco de la implementación del Ciclo II de formación y acompañamiento. Del 6 al 31 de julio se adelantó el proceso de acompañamiento situado a los docentes de aula, con mediación de las tecnologías de la información y las comunicaciones (TIC). El acompañamiento se programó para que se desarrollará en 19 días.
A corte de julio,  se logró verificar que han participado 4.656 docentes de transición.</t>
  </si>
  <si>
    <t>Durante el mes de agosto, se dio continuidad a los acompañamientos situados con mediación de las TIC para el Ciclo II, de acuerdo con las orientaciones dadas en la Circular 005 de 2020, y su alcance del 03 de julio de 2020. Adicionalmente, se llevó a cabo la formación de formadores con mediación de las tecnologías de la información y las comunicaciones (TIC) entre los días 24 al 28 de agosto. Esta formación se hizo de manera sincrónica por medio de la aplicación Microsoft Teams dispuesta por el Ministerio de Educación Nacional para todos sus funcionarios; la exposición de los talleres y sesiones de trabajo situado (STS) estuvo a cargo de los formadores que acompañaron la Mesa Nacional de Formación para el Ciclo III en el diseño de los módulos de Lenguaje, Matemáticas, Gestión del Currículo, Acompañamiento Situado y Evaluación, y de la Dirección de Primera Infancia del Viceministerio de Educación Preescolar, Básica y Media, para lo concerniente a educación inicial. Así mismo, durante el período del reporte el Programa Todos a Aprender remitió la Circular 008 del 27 de agosto con las orientaciones para la formación y acompañamiento situado con mediación de las tecnologías de información y comunicación (TIC) para el Ciclo III.
No se reporta el avance cuantitativo de la meta, teniendo en cuenta que el Ciclo II finalizó en la última semana de agosto y aún se está adelantando el procesamiento de la información, relacionda con el número de maestros de transición acompañados por el PTA con corte al 31 de agosto. Por esta razón, si bien se menciona que se ha dado continuidad al acompañamiento situado, según la planeación del ciclo, no se reporta el número de docentes acompañados, hasta tanto no se cuente con el dato de los acompañamientos a maestros y matestras del grado transición durante del Ciclo II.</t>
  </si>
  <si>
    <t>Fecha (07/09)- OAPF
Completitud: Cumple con el criterio
Consistencia: No cumple con el criterio, no se menciona porque no se cumple con la meta planteada, asimismo en el reporta se menciana que se  continua con el acompañamiento situados, pero no se menciona a cuantos docentes, y si se hizo este acompañamiento porque no se reporta avance cuantitativo? 
DCPBM-07/19: Se ajusto de acuero a lo solicitado
Calidad: Cumple con el criterio. 
Soportes: Cumple con el criterio
Notas adicionales: 
08/09 OAPF: se hacen los ajustes respectivos y se cambia la validación a SI</t>
  </si>
  <si>
    <t>Durante el mes de septiembre se dio inicio al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requieran fortalecer sus habilidades para diseñar este tipo de recurso. Durante el período de implementación del Ciclo II se acompañaron 2.449 docentes de transición los cuales, sumados a los docentes reportados en el Ciclo I, 4.656, dan un total de 7.105.</t>
  </si>
  <si>
    <t>Fecha (06/10)- OAPF
Completitud: Cumple con el criterio
Consistencia: Cumple con el criterio
Calidad: Cumple con el criterio.  
Soportes: Cumple con el criterio
Notas adicionales: Se ajusta la meta de abril de 2000 a 500, la de junio de 3000 a 1000, la de agosto de 550 a 2500 la de septiembre de 7000 a 1500 la de octubre de 9000 a 2000 y la de noviembre de 10000 a 1000 un total de 10000 en la vigencia</t>
  </si>
  <si>
    <t>Durante el mes de octubre se dio continuidad a la implementación del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requieran fortalecer sus habilidades para diseñar este tipo de recurso. Con corte al 30 de octubre se acompañaron 7.562 docentes de transición, de los cuales 457 son nuevos, los cuales, sumados a los docentes reportados en el período anterior, dan un total de 7.562.
No se logra el avance en la meta definida para el mes de octubre, dado que este reporte incluye los últimos datos consolidados del Ciclo II de implementación del Programa que no habían sido incluidos en el reporte de septiembre. Además, es importante recordar que, aún se continúa con la implementación del Ciclo III que finaliza el 13 de noviembre.</t>
  </si>
  <si>
    <t>Durante el mes de noviembre se dio continuidad a la implementación del Ciclo III de la ruta de formación y acompañamiento del Programa Todos a Aprender, el cual terminó el 13 de ese mes, y que también se desarrolló con mediación de tecnologías de la información y la comunicación (TIC). En este período se dio continuidad al acompañamiento de los docentes de transición de los establecimientos educativos focalizados por el Programa en las 87 entidades territoriales certificadas en educación. Entre las actividades de formación situada desarrolladas en la parte final del Ciclo III se destacaron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requerían fortalecer sus habilidades para diseñar este tipo de recurso.
De manera adicional, a partir del 17 de noviembre y hasta el 4 de diciembre, inclusive, se dio inicio al Ciclo de Cierre de la ruta de formación y acompañamiento, que también se está implementando con mediación de las TIC. Durante estos 14 días los tutores han estado trabajando en las siguientes actividades a saber: i) Alistamiento de los insumos para la reunión de cierre con los directivos docentes, que incluye entre otras actividades la aplicación de la encuesta a los docentes acompañados durante 2020, aplicación de la encuesta a directivos docentes, elaboración del informe que presentarán los tutores a los formadores, ii) Reunión de cierre con los directivos docentes y iii) entrega de insumos a los formadores y a las secretarías de educación. 
No se presenta avance cuantitativo, dado que en la actualidad se está adelantando el proceso de consolidación de las bases de datos de los acompañamientos realizados en el Ciclo III de la ruta de formación y acompañamiento del Programa.</t>
  </si>
  <si>
    <t xml:space="preserve">Durante el mes de diciembre se finalizó el Ciclo de cierre de la ruta de formación y acompañamiento del Programa Todos a Aprender. Este se desarrolló en tres momentos que incluyeron las siguientes actividades: i) el alistamiento de los insumos para la reunión de cierre con los directivos docentes de los establecimientos educativos focalizados por el Programa; ii) desarrollo de la reunión de cierre con los directivos docentes y docentes de los establecimientos educativos y iii) la entrega de insumos a los formadores y a las secretarías de educación, entre los que se encuentran: la presentación utilizada en la reunión de cierre con los directivos docentes, el informe de cierre de la implementación de la ruta de formación y acompañamiento en 2020, el acta de cierre y el informe del tutor al formador. Con las actividades previamente descritas se finalizó la implementación de la ruta de formación y acompañamiento del Programa Todos a Aprender en la vigencia 2020.
En relación con el avance cuantitativo del indicador, en la vigencia 2020 el Programa Todos a Aprender acompañó a 8.957 docentes de preescolar, de los cuales 1.395 fueron docentes nuevos acompañados en el tercer ciclo de formación. La cifra de 8.957 docentes de preescolar representa el cumplimiento del 90% de la meta proyectada (10.000 docentes de preescolar). La declaratoria de la emergencia sanitaria, económica, social y ecológica ocasionada por la pandemia del Covid-19 en marzo de 2020, fue necesario la puesta en marcha de varias medidas para preservar el bienestar y la vida de todos los integrantes de la comunidad educativa. 
Así, los estudiantes pasaron a realizar el trabajo académico en sus casas, apoyados en guías de aprendizaje diseñadas por sus docentes y en el uso de medios como el teléfono, la radio, la televisión y la internet para complementar sus procesos formativos. En este contexto, también fue preciso ajustar la ruta de formación y acompañamiento del Programa Todos a Aprender para dar respuestas pertinentes a esta nueva situación, manteniendo su objetivo de contribuir al fortalecimiento de las prácticas docentes y, por esta vía, al mejoramiento de los aprendizajes de los estudiantes de educación inicial y básica primaria. El desarrollo de estas acciones con mediación de las tecnologías de la información y las comunicaciones (TIC) permitió que se diera continuidad a la implementación de la ruta de formación y acompañamiento del Programa y que, pese a los retos derivados de la contingencia ocasionada por la pandemia, se lograran resultados positivos frente al cumplimiento de la meta de este indicador. Adicionalmente, para el logro de la meta del indicador es importante resaltar que el total de los establecimientos educativos focalizados por el Programa no contaron con acompañamiento permanente durante la implementación de la ruta de formación y acompañamiento, lo que incidió en que no se llegara al 100% de cumplimiento. </t>
  </si>
  <si>
    <t xml:space="preserve">Número de docentes de inglés formados en metodología, currículo, liderazgo y lenguas con objetivo específicos. </t>
  </si>
  <si>
    <t xml:space="preserve">Sumatoria de docentes de inglés formados en metodología, currículo, liderazgo y lenguas con objetivo específicos. </t>
  </si>
  <si>
    <t xml:space="preserve">Listas de asistencia </t>
  </si>
  <si>
    <t>En el mes de Enero, el Programa Nacional de Bilingüismo de la Subdirección de Fomento de Competencias elaboró un documento con la propuesta técnica de la estrategia del programa de formación de docentes de inglés que implementará el Ministerio de Educación Nacional en 2020. Este documento presenta la metodología, el currículo, liderazgo y lenguas con objetivos específicos.</t>
  </si>
  <si>
    <t>OPAF: Describir en que consiste ese diseño
SFC: se ajusta
OAPF: Se cambia la validación a SI</t>
  </si>
  <si>
    <t>En el mes de febrero, el Programa Nacional de Bilingüismo de la Subdirección de Fomento de Competencias diseñó el insumo del convenio de la vigencia 2020 con el British Council cuyo objeto incluye la formación de docentes de inglés en metodología, currículo, liderazgo y lenguas con objetivos específicos.</t>
  </si>
  <si>
    <t>OAPF: describir cual es el objeto del convenio con el British council
SFC: SE ajusta
OAPF: Se cambia la validación a SI</t>
  </si>
  <si>
    <t>En el mes de marzo, el Programa Nacional de Bilingüismo de la Subdirección de Fomento de Competencias ya partir de la firma del convenio 1456467 con el British Council adelantó procesos de ajuste al programa de formación de docentes teniendo en cuenta las contingencias por la emergencia sanitaria ocasionada por el COVID 19.</t>
  </si>
  <si>
    <t>OAPF: que acciones se realizarón a apartir de la firma del convenio, aparte de este convenio no se realizaron mas acciones que aporten al cumplimiento de la meta
SFC: Se ajusta.
OAPF: Se cambia la validación a SI, sin embargo para próximos reportes se recomienda ampliar mas la descripción en el avance cualitativo</t>
  </si>
  <si>
    <t xml:space="preserve">Durante el mes de abril, el Programa Nacional de Bilingüismo reajusto, en el marco de las medidas de confinamiento por la Emergencia Sanitaria declarada ante la pandemia por el covid-19,  los contenidos de los cursos y programas de formación a implementar para que la primera parte suceda de manera virtual. Por esta razón, también se ajustó  el cronograma del Convenio 1456467 de 2020 con el British Council para iniciar en el mes de mayo. </t>
  </si>
  <si>
    <t xml:space="preserve">Durante el mes de mayo, se realizó el proceso de convocatoria para el programa de formación de 120 horas de inspiring teachers que contempla los módulos de metodología, liderazgo y evaluación formativa en inglés. El inicio del curso será el 16 de junio de 2020 dado que se tuvieron que modificar acciones del programa debido a la extensión de las medidas sanitarias del gobierno nacional. </t>
  </si>
  <si>
    <t>Durante el mes de junio, se dio inicio al programa de formación de 120 horas de Inspiring Teachers que contempla los módulos de metodología, liderazgo y evaluación formativa en inglés. A partir del 18 de junio se realizaron sesiones sincrónicas y asincrónicas virtuales a los que asistieron 707 docentes de 604 IE de las 63 ETC focalizadas según reporte y asistencias adjuntas</t>
  </si>
  <si>
    <t>08072020 -OAPF: Se puede incluir el número de establecimientos educativos que representan los 707 docentes?. La carpeta de medio de verificación se encontraba en la carpeta de la Dirección de calidad, ya se incluyó en la de la subdirección, sinemabrgo no hay medios de verificación subidos
SFC: Se hace la respectiva adición de numero de IE que participaron (604 IE)
10072020-OAPF: De acuerdo con los ajustes realizados se cambia la validación a SI
10072020-OAPF: De acuerdo con los ajustes realizados se cambia la validación a SI. Se sugiere, de ser posible,  consoldiar en un solo archivo el listado de los docentes.</t>
  </si>
  <si>
    <t>Durante el mes de julio, el equipo del Programa Nacional de Bilingüismo logró una participación de 1130 docentes de 861 establecimientos educativos de 82 Entidades territoriales certificadas focalizadas que hicieron parte del programa Inspiring Teachers. De este modo, se realizaron la segunda y tercera sesiones sincrónicas y asincrónicas del programa de formación de 120 horas Inspiring Teachers a los que asistieron 798 docentes de 651 establecimientos educativos de las 63 Entidades territoriales certificadas focalizadas según reporte y asistencias adjuntas. De igual manera, durante el mes de julio, se inició el proceso de capacitación de 20 horas en Turismo a la cual asistieron 194 docentes de 122 establecimiento educativos de 19 Entidades territoriales certificadas focalizadas. También se inició la capacitación de 20 horas en evaluación Formativa a la que asistieron 138 docentes de 88 establecimientos educativos de 22 Entidades territoriales certificadas.</t>
  </si>
  <si>
    <t>Durante el mes de agosto, el equipo del Programa Nacional de Bilingüismo logró una participación de 1092 docentes de 531 establecimientos educativos de 84 Entidades territoriales certificadas focalizadas que hicieron parte del programa Inspiring Teachers. De este modo, se realizaron la segunda y tercera sesiones sincrónicas y asincrónicas del programa de formación de 120 horas Inspiring Teachers a los que asistieron 762 docentes de 205 establecimientos educativos de las 65 Entidades territoriales certificadas focalizadas según reporte y asistencias adjuntas. De igual manera, durante el mes de agosto, comenzó la unidad 2 del componente de 20 horas en Turismo a la cual asistieron 209 docentes de 171 establecimiento educativos de 23 Entidades territoriales certificadas focalizadas. También se continuó con la capacitación de 20 horas en evaluación Formativa a la que asistieron 211 docentes de 155 establecimientos educativos de 35 Entidades territoriales certificadas.</t>
  </si>
  <si>
    <t>Fecha (07/09)- OAPF
Completitud: Cumple con el criterio
Consistencia: Cumple con el criterio
Calidad: Cumple con el criterio. 
Soportes: Cumple con el criterio
Notas adicionales:</t>
  </si>
  <si>
    <t>En septiembre, el Programa Nacional de Bilingüismo formó, acompañó y capacitó a un total 1534 docentes de 1032 establecimientos educativos de 92 Entidades territoriales a través de 4 programas, Teniendo un crecimiento entre los meses de julio a septiembre de 827 docentes nuevos:  1. Programa de Formación de 120 horas de Inspiring Teachers con una participación de 763 docentes de 606 establecimientos educativos. 2. Programa de Capacitación en inglés con objetivos específicos para el Turismo con una participación de 210 docentes. 3. Programa de capacitación en Evaluación Formativa con una participación de 214 docentes 4. Programa de acompañamiento para el fortalecimiento de las competencias docentes en evaluación formativa y el uso de la app Be the 1 challenge, cuyo primer módulo finalizó en el mes de agosto con una participación de 347 docentes de 147 establecimientos educativos.</t>
  </si>
  <si>
    <t>Fecha (07/10)- OAPF
Completitud: Cumple con el criterio
Consistencia: Cumple con el criterio. 
Calidad: Cumple con el criterio. 
Soportes: No cumple con el criterio. No se encuentran las evidencias en la carpeta de medios de verificación. Se sugiere hacer un Excel en el que se relacionen los docentes. 
Notas adicionales: 
09/10/2020 SFC:se carga soporte según solicitud con archivo denominado MV_31_reporte de Asistencia_consolidad Septiembre.
14/10 OAPF: se cambia la validación a SI de acuerdo a los ajsutes realizados por el área</t>
  </si>
  <si>
    <t>En octubre, el Programa Nacional de Bilingüismo formó, acompañó y capacitó a un total 1659 docentes de 1258 establecimientos educativos de 92 Entidades territoriales a través de los siguientes programas:  1. Programa de Formación de 120 horas de Inspiring Teachers con una participación de 734 docentes de 628 establecimientos educativos. 2. Programa de Capacitación en inglés con objetivos específicos para el Turismo que terminó en septiembre con una participación de 203 docentes. 3. Programa de capacitación en Evaluación Formativa terminó en septiembre con una participación de 198 docentes 4. Programa de acompañamiento para el fortalecimiento de las competencias docentes en evaluación formativa y el uso de la app Be the 1 Challenge. Para la primera cohorte de docentes se realizó el segundo modulo durante el mes de octubre con una participación de 329 docentes de 146 establecimientos educativos. Durante el mes de octubre se realizó el primer módulo para la segunda cohorte con una participación de 195 docentes de 150 establecimientos educativos.</t>
  </si>
  <si>
    <t>En noviembre, el Programa Nacional de Bilingüismo formó, acompañó y capacitó a un total 1249 docentes de 771 establecimientos educativos de 82 Entidades territoriales para un total acumulado de 1650 docentes formados en el 2020 a través de los siguientes programas, de los cuales 125 son docentes nuevos :  1. Programa de Formación de 120 horas de Inspiring Teachers el cual culminó en noviembre con una participación de 704 docentes de 567 establecimientos educativos y 2. Programa de acompañamiento para el fortalecimiento de las competencias docentes en evaluación formativa y el uso de la app Be the 1 Challenge. El proceso de acompañamiento docente finalizó durante el mes de noviembre con una participación de 545 docentes de 198 establecimientos educativos.</t>
  </si>
  <si>
    <t>Fecha (10/12)- OAPF
Completitud: Cumple con el criterio
Consistencia: No Cumple con el criterio. Se reporta meta cumplida, sin embargo, no se reporta avance cuantitativo
Calidad: Cumple con el criterio 
Soportes: Cumple con el criterio. 
Notas adicionales: 
12/14: se ajusta la validación a SI</t>
  </si>
  <si>
    <t xml:space="preserve">En diciembre, el Programa Nacional de Bilingüismo culminó el proceso de formación docente a nivel nacional con el que se formó, acompañó y capacitó en la vigencia 2020 a un total 1659 docentes a través de los siguientes programas:  1. Programa de Formación de 120 horas de Inspiring Teachers el cual culminó en noviembre con una participación de 704 docentes de 567 establecimientos educativos 2. Programa de Capacitación en inglés con objetivos específicos para el Turismo con una participación de 212 docentes. 3. Programa de capacitación en Evaluación Formativa con una participación de 198 docentes y 4. Programa de acompañamiento para el fortalecimiento de las competencias docentes en evaluación formativa y el uso de la app Be the 1 Challenge con una participación de 545 docentes. 
 </t>
  </si>
  <si>
    <t>Fecha (18/01)- OAPF
Completitud: Cumple con el criterio
Consistencia: No cumple con el criterio.  se reporta en el avance cualitativo 1659 docentes formado, sin embargo, la suma de los reportes realizados durante todo el año da 3.318. Se debe revisar. 
Calidad: No cumple con el criterio no se mencionan cuantos fueron para el programa 4, la información descrita no es consistente con las evidencias cargadas. Se sugiere eliminar esta frase: El proceso de acompañamiento docente finalizó durante el mes de noviembre con una participación de 545 docentes de 198 establecimientos educativos. Genera confusión. 
Soportes: No Cumple con el criterio. El Excel compartido la suma de los datos presentados en las 4 hojas suman 1735. Para el programa 3. No suman 198 sino 212.  El programa No 2 en el Excel no es el de turismo sino el de acompañamiento para el fortalecimiento.  
SFC: se ajusta redacción en avances cualitativo, cuantitativo también las evidencias 20-1-21.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</si>
  <si>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Educación Privada</t>
  </si>
  <si>
    <t>4.2.4. Calidad para todos</t>
  </si>
  <si>
    <t>DCPBM - 10</t>
  </si>
  <si>
    <t>Número de establecimientos educativos beneficiados y acompañados con la estrategia Aulas Sin Fronteras</t>
  </si>
  <si>
    <t>x</t>
  </si>
  <si>
    <t>Sumatoria de establecimientos educativos beneficiados y acompañados con la estrategia Aulas Sin Fronteras</t>
  </si>
  <si>
    <t>En el mes de enero la Dirección de Calidad para la Educación Preescolar, Básica y Media en conjunto con Uncoli se revisaron los avances de la actualización del Material de Aulas Sin Fronteras desarrollado en la vigencia 2019 y se estableció el alcance para finalizar la revisión durante la vigencia 2020.</t>
  </si>
  <si>
    <t>En el mes de febrero la Dirección de Calidad para la Educación Preescolar, Básica y Media en conjunto con Uncoli y el CIER se trabajaron lo requerimientos para finalizar la revisión del material de Aulas Sin Fronteras durante la vigencia 2020. De acuerdo con lo anterior, la Universidad Nacional quien administra el CIER realizo la propuesta económica del costo de la actualización del material.</t>
  </si>
  <si>
    <t>En el mes de marzo la Dirección de Calidad para la Educación Preescolar, Básica y Media y la oficina de Innovación Educativa en el marco de emergencia sanitaria, realizó una revisión del material de Aulas Sin Fronteras cargado en el portal Colombia Aprender y teniendo en cuenta las dificultades que presentaba para su reproducción, la Oficina de Innovación realizó en conjunto con el CIER la Migración del recuerdo educativo a un nuevo micrositio, lo que permitió su actualización a la última versión impresa.
Lo anterior, permitirá que la comunidad educativa del Chocó y del resto del país tengan acceso de manera ágil al recurso educativo diseñado por la estrategia.
Teniendo en cuenta que la Dirección de Calidad y Uncoli se centraron en ajustar el Material, se ajusto el cronograma y el tipo de formación teniendo en cuen cuenta el emergencia sanitaria establecida por el Coronavirus.Por lo anterior no se avanzó con la Meta durante el primer trimestre.</t>
  </si>
  <si>
    <t>OAPF: explicar porque no se cumplió con la meta planteada. 
DCPBM: ajustado
OAPF: el área realiza los ajustes y se cambia la validación a SI</t>
  </si>
  <si>
    <t>Durante el mes de abril, la Dirección de Calidad EPBM y la Subdirección de Referentes y Evaluación en conjunto con la Unión de Colegios Internacionales -Uncoli- realizaron la revisión del material terminado en la vigencia 2019  (Guías docentes y estudiantes de los grados 6, 8 y 9 primer bimestre de las áreas de matemáticas, ciencias, lenguaje y sociales). Así mismo en conjunto con la Secretaría de educación de Chocó se inició el proceso de planeación que permitirá desarrollar una capacitación en el uso del material de la estartegia y elaboración de guias de trabajo, esta se realizará de carácter virtual con los docentes del Chocó.</t>
  </si>
  <si>
    <t>OAPF: Cual fue la conclusión del material revisado, se sugiere ampliar más la información de la capacitacion, cual sería el tema a tratar. 
DCPBM: Se ajusta
OAPF: el área realiza los ajustes y se cambia la validación a SI</t>
  </si>
  <si>
    <t>En el mes de mayo, la Dirección de Calidad en conjunto con Uncoli y la Secretaria de Educación de Chocó se avanzó con la jornada de formación virtual a los docentes del departamento del Chocó.
La jornada consto de 5 días de capacitación en los cuales diferentes docentes de Uncoli, una docente del departamento y funcionarios de la Secretaría de Educación impartieron Reflexiones sobre la construcción de las guías para los estudiantes, a raíz de las necesidades derivadas de la crisis del Covid-19. Las capacitaciones nos permiten llegar a los establecimientos y realizando el acompañamiento a sus docentes para que desarrollen la estrategia. 
A corte junio se remitirá reporte cuantitativo teniendo en cuenta que la Dirección se encuentra realizando la depuración de los listados de participación</t>
  </si>
  <si>
    <t xml:space="preserve">OAPF: especificar como el desarrollo de estas acciones aportan al cumplimiento de la meta, como se espera llegar a los establecimientos educativos
OAPF: El área realiza los ajustes se cambia la validación a SI
</t>
  </si>
  <si>
    <t>Durante el mes de junio, la Dirección de Calidad realizó la depuración de la encuesta diligenciada por los docentes que participaron de las 5 jornadas de formación realizada a los docentes del departamento del Chocó en el marco de la estrategia Aulas Sin Fronteras, evidenciado que participaron docentes de 84 establecimientos educativos del departamento del Chocó</t>
  </si>
  <si>
    <t>08072020-OAPF: no se programó la meta para este periodo, tampoco tiene la meta programada para septiembre y diciembre, se debe enviar a la OAPF estas metas. 
DCPBM: Se remitirá correo a la ofician de planeación con la Metas solictadas
10072020-OAPF: Se mantiene la validación en NO, el medio de verificación subido no corresponde al definido y no se pueden identifcar los 84 escuelas reportadas. 
08/09/2020 DCPBM: se elimita reporte cuantitativo</t>
  </si>
  <si>
    <t>En el mes de julio, la Dirección de Calidad y las Subdireccion de Referentes avanza en la revisión de el material producido por Uncoli para el grado 6 y la nueva edición para el grado septimo. Dado que Uncoli se encuentra en periodo de receso escolar no se cuenta mayor avance en el acompañamiento a los  EE focalizados en el departamento del Chocó</t>
  </si>
  <si>
    <t>En el mes de agosto, Uncoli inició actividades retomando la revisión y ajustes del material de Aulas sin fronteras, así mismo la Dirección de Calidad y las Subdirección de Referentes avanza en la revisión del material producido por Uncoli para el grado 6 y la nueva edición para el grado séptimo. En el mes de septiembre, se realizarán reuniones con la SEDCHOCO para programar acompañamientos y formaciones a los establecimientos educativos</t>
  </si>
  <si>
    <t>Fecha (07/09)- OAPF
Completitud: Cumple con el criterio
Consistencia: Cumple con el criterio 
Calidad: No cumple con el criterio. Ajustar redacción, especialmente : Uncoli se inicia actividades retomando la revisión y ajustes del material de
DCPBM - 07/19: se ajusta Redacción
Soportes: Cumple con el criterio
Notas adicionales: 
08/09 OAPF: se hacen los ajustes respectivos y se cambia la validación a SI</t>
  </si>
  <si>
    <t xml:space="preserve">Durante el mes de septiembre, la Dirección de Calidad en conjunto con Uncoli desarrolló una reunión con la Secretaría de Educación del Chocó, en la cual se revisó la forma de llegada a los establecimientos beneficiados con Aulas Sin Fronteras y realizar el levantamiento de información requerida y así establecer los temas que requieres que sean fortalecidos a través de capacitación.
Por otro lado, la Dirección avanza con Uncoli en el diseño de un instrumento que permitirá el levantamiento de información por EE.
</t>
  </si>
  <si>
    <t xml:space="preserve">Durante el mes de octubre, los disciplinares del equipo de Referentes de Calidad Educativa iniciaron la revisión del material producido por Uncoli durante el primer semestre de 2020 para los grados 6° y 7° de las áreas de matemática, sociales, ciencias y lenguaje. Una vez culminado el proceso se remitirá a Uncoli para su revisión y corrección.
</t>
  </si>
  <si>
    <t xml:space="preserve">Durante el mes de Noviembre, los disciplinares del equipo de Referentes de Calidad Educativa entregaron la revisión del material producido por Uncoli durante el primer semestre de 2020 para los grados 6° y 7° de las áreas de matemática, sociales, ciencias y lenguaje. Por otro lado de preparó instrumneto que se trabajará con los rectores de los EE benenficaciados para saber el estado de la estrategia.
</t>
  </si>
  <si>
    <t>Durante el mes de Diciembre, El equipo Referentes y Uncoli revisaron el plan de trabajo para la vigencia 2021. Por otro lado, se revisó el  custionarios que se trabajó con los docentes de los colegios beneficiados del Chocó, este acompañamiento se dio en el mes de diciembre con los 55 establecimientos educativos  con el paoyo de Uncoli a través del desarrrollo de grupos focales.
Así mismo, el equipo de referentes realizó los términos de referencias para la elaboración del proceso contractual  el cual permitirá la edición y Actualización del material de Aulas Son Fronteras grado 6° y 7°.</t>
  </si>
  <si>
    <t>Fecha: (19/01)- OAPF
Completitud: Cumple con el criterio
Consistencia: No cumple con el criterio, el avance cualitativo no da información acerca de los 55 establecimientos educativos beneficiados y acompañados con la estrategia Aulas Sin Fronteras	
Calidad: No cumple con el criterio. Ajustar redacción de acuerdo con el comentario anterior
Soportes: No Cumple con el criterio, no adjuntan medio de verificación. 
DCOBM 20/21: se ajusta la redacción y se cargan las evidencias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</si>
  <si>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Escuelas Normales Superiores ENS participando en procesos de fortalecimiento.</t>
  </si>
  <si>
    <t>Sumatoria de ENS participando en procesos de fortalecimiento.</t>
  </si>
  <si>
    <t>Listado de Escuelas normales superiores</t>
  </si>
  <si>
    <t>En el mes de enero, el grupo de Formación de Docentes de la Subdirección de Fomento de Competencias proyectó el estudio previo y el  costéo de la estrategia de acompañamiento a Escuelas Normales Superiores.</t>
  </si>
  <si>
    <t>En el mes de febrero, el grupo de Formación Docente de la Subdirección de Fomento de Competencias ajustó el anexo técnico de la estrategia de acompañamiento a Escuelas Normales Superiores con el fin de dar mayor detalle a las acciones y objetivos pedagógicos del proyecto y organizar la estructura del mismo para brindar más claridad en el momento de su ejecución, además, se ajustó la estructura de costos de manera que se corresponda con los ajustes realizados al anexo técnico.</t>
  </si>
  <si>
    <t>OAPF: durante el mes de febrero solo se hicieron ajustes al estudio previo?
SFC, Claudia Pedraza: SOBRE LA OBSERVACIÓN DE SI SOLO SE HIZO ESTO: LA RESPUESTA ES SI. SI DESEAN CONOCER LOS TÉRMINOS DE REFERENCIA CON GUSTO LOS COMPARTIMOS. AGRADECEMOS QUE LAS OBSERVACIONES SE HAGAN CON CONOCIMIENTO DE LA OPERATIVIDAD DE LOS PROYECTOS Y EN FORMA MAS ASERTIVA. GRACIAS.
OAPF: muchas gracias por el comentario, lo tendremos en cuenta para proximas observaciones,  sin embargo  sugerimos que no se escriban en mayúscula.  Asi mismo les recordamos que este un instrumento al que accede cualquier ciudadano, por lo que los reportes deben tener la mayor informaicón posible que permita informar a la ciudadanía el avance de los indicadores.  Muy amblemente solicitamos describir mas la gestión realizada por el área. 
OAPF: el área realiza los ajustes y se cambia la validación a SI</t>
  </si>
  <si>
    <t xml:space="preserve">En el mes de marzo, el grupo de Formación Docente de la Subdirección de Fomento de Competencias compartió el estudio previo y costeo de la estrategia de acompañamiento a Escuelas Normales Superiores con el grupo del BID para realimentación. No es posible avanzar hasta tanto no se cuente con el aval de la Dirección y esto depende de reunión que en varias ocasiones se ha reprogramado por emergencia COVID 19. </t>
  </si>
  <si>
    <t>OAPF: durante el mes de marzo solo se compartió el estudio previo?, decribir poque no se cumplio con la meta planteada
SFC: Se ajusta
OAPF: Se cambia la validación a SI</t>
  </si>
  <si>
    <t>En el mes de abril, el grupo de Formación Docente de la Subdirección de Fomento de Competencias realizó ajustes al anexo técnico, documento que describe las acciones técnicas, administrativas y operativas del proyecto, según orientaciones de la Dirección de Calidad y del equipo de Banco Interamericano de Desarrollo -BID-, las cuales estaban orientadas a abordar de manera más detallada los aspectos relacionados con liderazgo directivo y Escuelas Normales Superiores como centros de excelencia para la formación de docentes rurales. Además, dicho documento también fue remitido a los equipos técnicos del Ministerio de Educación Nacional con el fin de contar con su retroalimentación.</t>
  </si>
  <si>
    <t>OAPF: mencionar los ajsutes realizados al anexo técnico, contextualizar a que responde el anexo técnico. Revisar si se debe ajustar la redacción, son dos anexos técnicos o es el mismo?
SFC: Ajustado.
OAPF: el área realiza los ajustes y se cambia la validación a SI</t>
  </si>
  <si>
    <t xml:space="preserve">En el mes de mayo, el grupo de Formación Docente de la Subdirección de Fomento de Competencias, según retroalimentación hecha al anexo técnico por parte de los equipos técnicos del MEN, realizó los respectivos ajustes pedagógicos y operativos al mismo y a la estructura de costos según correspondió, con el fin de dar mayor detalle y precisión a las acciones que se van a desarrollar en el marco de la estrategia de acompañamiento a Escuelas Normales Superiores. Dicho documento fue remitido para revisión a la Directora de Calidad de Preescolar, Básica y Media, a la Subdirectora de Fomento de Competencias y al equipo de ruralidad del Ministerio de Educación encargado de acompañar los proyectos financiados con el préstamo del Banco Interamericano de Desarrollo, lo anterior, con el fin de contar con nuevas orientaciones. </t>
  </si>
  <si>
    <t>En el mes de junio el grupo de Formación Docente y Directivos Docentes, sostuvo una reunión con el equipo del Ministerio de Educación encargado de acompañar los proyectos financiados con préstamo del Banco Interamericano de Desarrollo, en la cual se estableció la ruta para trabajar sobre la elaboración de estudio previo del proyecto y la estructura de costos teniendo en cuenta que se realizaron algunos ajustes al anexo técnico de la estrategia de acompañamiento según orientaciones de la Dirección de Calidad de Preescolar, Básica y Media. Posteriormente, se inició el trabajo para elaborar el estudio previo del proyecto en el cual se realizó la justificación del mismo para la contratación, se hizo el alcance, se establecieron las obligaciones y los productos a entregar. 
No se cuenta con avances en la meta debido a la demoras en proceso de contratación, lo anterior por los ajustes de presupuestos y bloqueos de recursos realizados a causa de   la ememrgencia sanitaria caudada por el covid 19</t>
  </si>
  <si>
    <t xml:space="preserve">08072020-OAPF: explicar porque no se cumplió la meta
10072020-OAPF: De acuerdo con los ajustes realizados se cambia la validación a SI. </t>
  </si>
  <si>
    <t>Durante el mes de julio, el Programa Nacional de bilingüismo acompañó a 26 Escuelas Normales Superiores  en el fortalecimiento de sus programas de bilingüismo a través del proyecto School to School . El fortalecimiento se produce a través de acompañamiento y trabajo con 186 docentes y 44 directivos docentes en el fortalecimiento de sus prácticas curriculares, pedagógicas y de enseñanza del inglés. Las 26 Escuelas Normales Superiores se encuentran en la segunda de cuatro fases, la cual consiste en la fase de diagnóstico institucional.</t>
  </si>
  <si>
    <t>10/08- OAPF:
Completitud: Cumple con el criterio,
RTA área - Fecha : 
10/08- OAPF:
Consistencia: Cumple con el criterio
RTA área - Fecha : 
10/08- OAPF:
Calidad: cumple con el criterio. Desde la OAPF se realizó un pequeño ajuste de redacción
RTA área - Fecha : 
10/08- OAPF:
Soportes: Cumple con el criterio
RTA área - Fecha :
10/08- OAPF:
Notas adicionales: No hay observaciones adicionales</t>
  </si>
  <si>
    <t xml:space="preserve">En agosto, el Programa Nacional de bilingüismo acompañó a 25 Escuelas Normales Superiores en el fortalecimiento de sus programas de bilingüismo, a través del proyecto School to School, quienes se encuentran terminando la segunda de cuatro fases, la cual consiste en la fase de diagnóstico institucional. Se acompañaron 129 docentes y 35 directivos docentes en el fortalecimiento de sus prácticas curriculares, pedagógicas y de enseñanza del inglés. </t>
  </si>
  <si>
    <t>Fecha (07/09)- OAPF
Completitud: Cumple con el criterio
Consistencia: No cumple con el criterio, explicar como lo reportado en el primer párrafo aporta al cumplimiento del indicador
Calidad: Cumple con el criterio. 
Soportes: Cumple con el criterio
Notas adicionales: 
08/09 OAPF: se hacen los ajustes respectivos y se cambia la validación a SI</t>
  </si>
  <si>
    <t>En septiembre, el Programa Nacional de Bilingüismo acompañó a 22 Escuelas Normales Superiores en el fortalecimiento de sus programas de bilingüismo, a través del proyecto School to School, con una ejecución al 49% , sustentada en el proceso de cierre de la segunda de cuatro fases, la cual consiste en la fase de diagnóstico institucional. Se acompañaron 190 docentes y directivos docentes en el fortalecimiento de sus prácticas curriculares, pedagógicas y de enseñanza del inglés.</t>
  </si>
  <si>
    <t xml:space="preserve">Fecha (06/10)- OAPF
Completitud: Cumple con el criterio
Consistencia: Cumple con el criterio. 
Calidad: Cumple con el criterio. 
Soportes: No cumple con el criterio. No se adjuntaron los medios de verificación 
Notas adicionales: 
09/10/2020 SFC: Se incluyen medios de verificación,  ENS fortalecimiento son 11 y MEB son 15 = 25 3 no participaron esta vez que son las mentoras
para un total de 22.
14/10 OAPF: Se cambia la validación a SI de acuerdo a los ajustes realizados por el área. </t>
  </si>
  <si>
    <t xml:space="preserve">En octubre, el Programa Nacional de Bilingüismo acompañó a 24 Escuelas Normales Superiores en el fortalecimiento de sus programas de bilingüismo, a través del proyecto School to School, con una ejecución al 76%, sustentada en el proceso de inicio de la cuarta y última fase del programa, la cual consiste en el cierre de acciones y proyección de actividades a 2021 . Se acompañaron 256 docentes y directivos docentes en el fortalecimiento de sus prácticas curriculares, pedagógicas y de enseñanza del inglés.
En el mes de octubre el grupo de Formación Docente y Directivos Docentes de la Subdirección de Fomento de Competencias, realizó seguimiento a las acciones desarrolladas en el marco del Contrato CO1.PCCNTR.1839020 entre el Ministerio de Educación y la Universidad de La Salle, en el cual se realizaron acciones relacionadas con:  
• Contacto con los rectores de las Escuelas Normales Superiores para iniciar la implementación de las acciones de la estrategia de acompañamiento.
• Reuniones de nodos regionales para presentar las acciones a desarrollar en la estrategia de acompañamiento. 
• Mesas de formación a facilitadores del equipo de trabajo de la  Universidad de La Salle. 
• Convocatoria a Escuelas Normales Superiores para constituirse como Centros de Liderazgo Educativo para la Formación de Docentes Rurales.
A la fecha 123 rectores de Escuelas Normales Superiores firmaron la carta de compromiso confirmando su participación en la estrategia de acompañamiento. </t>
  </si>
  <si>
    <t>En el mes de noviembre el grupo de Formación Docente y Directivos Docentes de la Subdirección de Fomento de Competencias, realizó seguimiento a las acciones desarrolladas en el marco del Contrato CO1.PCCNTR.1839020 entre el Ministerio de Educación y la Universidad de La Salle, en el cual se realizaron acciones relacionadas con:  
• El diligenciamiento de las fichas de caracterización de las Escuelas Normales Superiores. 
• El desarrollo de los talleres para la elección del eje y campo en los cuales se van a trabajar para el plan de fortalecimiento de la fase 2 de la estrategia de acompañamiento.
• Finalización de los procesos de formación en liderazgo de los directivos docentes de las ENS.
• Desarrollo de tres Webinar en los que se trataron temas relacionados con ruralidad. 
• Comienzo de la estructuración del esquema para los productos que se deben entregar para el último pago del contrato.    
A la fecha 126 rectores de Escuelas Normales Superiores firmaron la carta de compromiso confirmando su participación en la estrategia de acompañamiento. 
El Programa Nacional de Bilingüismo acompañó a 25 Escuelas Normales Superiores en el fortalecimiento de sus programas de bilingüismo, a través del proyecto School to School, con una ejecución al 100%, sustentada en la finalización de la última fase del programa, la cual consistió en desarrollo de actividades de cierre y la proyección de actividades a 2021. De este modo, se acompañaron 215 docentes y directivos docentes en el fortalecimiento de sus prácticas pedagógicas, enseñanza y liderazgo del inglés.</t>
  </si>
  <si>
    <t>En diciembre, el Programa Nacional de Bilingüismo culminó el proceso de acompañamiento a 25 Escuelas Normales Superiores en el fortalecimiento de sus programas de bilingüismo, a través del proyecto School to School, con una ejecución al 100%, De este modo, se acompañaron 215 docentes y directivos docentes en el fortalecimiento de sus prácticas pedagógicas, enseñanza y liderazgo del inglés.
En el mes de diciembre, el equipo de Formación a Docentes, en el marco del contrato con La Universidad de La Salle, entregó los productos indicados a continuación: 
-	Caracterización de la educación rural en las Escuelas Normales Superiores
-	Planes de fortalecimiento de las Escuelas Normales Superiores
-	Caracterización de ejes y campos de trabajo
-	Centro de excelencia y liderazgo de educación rural
-	Practicas de liderazgo directivo 
-	Acciones y logros por los 7 nodos de las Escuelas Normales Superiores
-	Consolidación de equipos de trabajo de las Escuelas Normales Superiores
Adicionalmente, se hizo la proyección de acciones para el año 2021 enfocados a la implementación del plan de fortalecimiento definido en 2020.
 En relación con el avance cuantitativo del indicador, en la vigencia 2020 se acompañaron en total 126 escuelas normales superiores de las 129 existentes pues tres de ellas (ENS del Mayo -La Cruz - Nariño, ENS de Pasto -Pasto - Nariño y ENS Pío XII - Pupiales - Nariño) manifestaron no poder recibir el acompañamiento por otros compromisos y responsabilidades  previas.</t>
  </si>
  <si>
    <t>Fecha (18/01)- OAPF
Completitud: Cumple con el criterio
Consistencia: Cumple con el criterio. 
Calidad: Cumple con el criterio.  
Soportes: No Cumple con el criterio, se sugiere hacer un solo Excel en donde se puedan evidenciar los 47 establecimientos, ya que en varios se evidencia que se repiten establecimientos. 
Notas adicionales: 
SFC: se ajusta avance cuantitativo, cualitativo y se sube la correspondiente evidencia. 20-01-21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</si>
  <si>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Porcentaje de establecimientos educativos que cuentan con referentes de formación para la ciudadanía implementados</t>
  </si>
  <si>
    <t>(Número de EE oficiales en los municipios PDET que cuentan con referentes de formación para la ciudadanía implementados / Total EE oficiales en los municipios PDET de Educación preescolar, básica y media ) * 100</t>
  </si>
  <si>
    <t>Base de datos de EE</t>
  </si>
  <si>
    <t>En el mes de enero de 2020, el equipo del Programa Transversales construyó la base de datos de focalización para determinar el cubrimiento en 2020</t>
  </si>
  <si>
    <t xml:space="preserve">En el mes de febrero de 2020 el equipo de Programas Transversales realizó un documento orientador para que loscolegios de JU promuevan el desarrollo  de competencias socioemocionales y  participó de las reuniones con el equipo del crédito BID para determinar qué referentes se usarán en la rualidad. </t>
  </si>
  <si>
    <t>En el mes de marzo, el equipo de Programas Transversales ayudó al equipo de cobertura a diseñar un convenio para trabajar los referentes de formación para la ciudadanía y socioemocionales en zonas PDET de igual forma construyó  tres protocolos para que los colegios de JU en zonas PDET puedan promover el desarrollo socioemocional y las competencias ciudadanas y actualizó la caja de estilos de vida saludable que está en revisión de la Dirección de Calidad</t>
  </si>
  <si>
    <t>En el mes de abril, el equipo de Programas  Transversales de la subdirección de Fomento de Competencias movilizó a través de la página web https://contenidos.colombiaaprende.edu.co/aprende-en-casa  los referentes de Paso a Paso, Emociones para la Vida y se realizó la gestión y curaduría del material  La Aldea, relacionada con la contigencia actual https://contenidos.colombiaaprende.edu.co/la-aldea-historias-para-estar-en-casa. Así mismo   se ha integrado el desarrollo socioemocional  a los guiones de Profe en casa.</t>
  </si>
  <si>
    <t xml:space="preserve">OAPF: Se reportará esta información a Consejería para la estabilización. 
Por favor, aclarar si la metodología Web es implementada así por el COVID o la estrategía siempre se ha implementado así. </t>
  </si>
  <si>
    <t>En el mes de mayo, el equipo de Programas Transversales y Competencias ciudadanas, de la Subdirección de Fomento de competencias, del Viceministerio de Educación Preescolar, Básica y Media, incentivo al uso de los referentes Ciudadanía y socioemocionales en los encuentros de reuniones técnicas de fortalecimiento de entornos, dichos referentes se encuentran  ubicados en Aprende Digital,  como lo son: Emociones para la vida con 4.658 visitas,  Paso a paso con 18.990 visitas , la Aldea  4.658 visitas y juego de las emociones  con 13.602 visitas.</t>
  </si>
  <si>
    <t>OAPF: Se corrigen pequeños errores de redacción. Se valida la información.</t>
  </si>
  <si>
    <t xml:space="preserve">En el mes de junio el equipo de Programas Transversales y Competencias ciudadanas de la Subdirección de Fomento de competencias del Viceministerio de Educación Preescolar, Básica y Media no cuenta con avances cualitativos pues los nuevos documentos referentes que se publicarán y que se harán en el marco del convenio firmado con el Comitato Internazionale per lo Sviluppo dei Popoli, CISP el 12 de junio de 2020 y con la Fundación Saldarriaga Concha que incluyen entrega de materiales, talleres y procesos de fortalecimiento a orientadores, educadores y trabajo con familias para fortalecer pautas de crianza </t>
  </si>
  <si>
    <t xml:space="preserve">OAPF: No utilizar siglas, indicar que es CISP. Por favor, revisar lo siguiente entiendo que hay acciones en cuanto se llevo a cabo la firma de un convenio el dia 12 de junio, se sugiere indicar que acciones se desarrollarán dentro de este convenio.  
DCPBM: Ajustado
10072020-OAPF: De acuerdo con los ajustes realizados se cambia la validación a SI. </t>
  </si>
  <si>
    <t>En el mes de  julio, el equipo de Programas Transversales y Competencias ciudadanas avanza en el marco del convenio firmado con el Comitato Internazionale per lo Sviluppo dei Popoli- CISP con el diseño y publicación de los nuevos referentes y se contará con el material para 1690  establecimientos educativos de municipios Programas de Desarrollo con Enfoque Territorial (PDET) y con la Fundación Saldarriaga Concha que incluyen entrega de materiales, talleres y procesos de fortalecimiento a orientadores, educadores y trabajo con familias para fortalecer pautas de crianza. Sin embargo, se ha socializado los referentes que se encuentran publicados en el Portal Colombia Aprende durante las asistencias Técnicas de articulación curricular y de Convivencia Escolar, según reporte de Colombia Aprende se lograron las siguientes visitas: Emociones para la vida 860, Paso a Paso 776, La aldea 1784. Las visitas acumuladas a 31 de julio son: Emociones para la vida 19.807, Paso a paso 21.176, La aldea 8.300.</t>
  </si>
  <si>
    <t>En agosto, el equipo de Programas Transversales y Competencias Ciudadanas avanzó en la estructuración del kit y en la aprobación del diseño de las piezas de convivencia escolar que ya cuentan con insumos para su elaboración. El kit de herramientas contará con dos contenidos temáticos: •Convivencia Escolar •Maltrato Infantil. Sin embargo, la idea de esta estructura es mostrar todo el material como un solo cuerpo con identidad gráfica y temática. Por ello, se abordará a través del público objetivo, sus grupos de distribución e hilo conductor y articulará las competencias ciudadanas y socioemocionales.</t>
  </si>
  <si>
    <t>08/09- OAPF:
Completitud: Cumple con el criterio
Consistencia: Cumple con el criterio
Calidad: Cumple con el criterio. La OAPF hace unos ajustes pequeños en redacción. 
Soportes: No aplica</t>
  </si>
  <si>
    <t xml:space="preserve">El grupo de Formación Docente y Directivos Docentes, realizó evaluación de la propuesta presentada por la Universidad de La Salle sobre la estrategia de acompañamiento a Escuelas Normales Superiores y el 14 de septiembre se firmó el contrato bajo el número CO1.PCCNTR.1839020. Se adelantó el proceso de empalme entre equipos, proyección de cartas de presentación a Escuelas Normales y Secretarías de Educación, mesas de formación entre el equipo de trabajo del Ministerio y la Universidad de La Salle. </t>
  </si>
  <si>
    <t>En el mes de octubre, el equipo de Programas Transversales y Competencias Ciudadanas de la Subdirección de Fomento avanzó en la elaboración del kit de convivencia escolar, para ello a través del convenio con Comitato Internazionale per lo Sviluppo dei Popoli se presentó el borrador de audilibro, cartilla virtual y piezas musicales para la prevención del maltrato. Así mismo, se hicieron algunos ajustes a las propuestas y se tiene reunión el próximo miércoles 4 de noviembre para terminar de ajustar la propuesta y enviar al equipo de producción. Dicho kit será referente de formación para la ciudadanía y se espera sea implementado por los establecimientos educativos.</t>
  </si>
  <si>
    <t>En el mes de noviembre el equipo de Programas y Competencias Ciudadanas de Subdirección de Fomento junto con el Convenio del Comitato Internazionale per lo Sviluppo dei Popoli - CISP,   envió para revisión de la Dirección de Calidad y la Subdirección de Fomento las  infografías, videos tutoriales del Sistema de Información Unificado de Convivencia Escolar,  video de la Ruta de Atención Integral para la Convivencia Escolar y microvideos que hacen parte del diseño del kit de maltrato y convivencia.</t>
  </si>
  <si>
    <t xml:space="preserve">En diciembre, el equipo de Programas Transversales y Competencias Ciudadanas considerando que por efectos de la emergencia por COVID 19 en 2020 no contempló entregas directas a los establecimientos educativos de material o referentes impresos, se dispuso entregar  a las 95 secretarías de educación con municipios PDET los nuevos materiales que contribuyen con la formación para la ciudadanía  (emociones para la vida conexión vital y el kit de herramientas para la convivencia escolar y la prevención del maltrato) a través de la divulgacion del link dispuesto en Colombia Aprende  y la entrega de USB, para que a su vez las entidades territoriales certificadas  hicieran entrega de este material a 1733 establecimientos educativos de municipios focalizados PDET. Adicionalmente, se realizó  un encuentro nacional virtual con las 96 secretarías y sus comités de convivencia, en el que se presentaron los materiales enviados. Lo anterior permitió tener una cobertura del 80% de establecimientos educativos de municipios PDET distribuida de la siguiente manera: 70% correspondiente al 2020 y el 10% de la vigencia 2019. Se presenta como evidencia del cumplimiento de la meta el listado de los establecimientos educativos a quienes fueron entregados los materiales. </t>
  </si>
  <si>
    <t xml:space="preserve">Fecha (26012021): OAPF: 
Completitud: Cumple con el criterio
Consistencia: No cumple con el criterio hace falta hacer referencia al % de cumplimiento de meta alcanzado. 
Calidad: No cumple con el criterio hace falta hacer referencia al % de cumplimiento de meta alcanzado. 
Soportes: Indicar total de EE beneficiados y % de cumplimiento de meta alcanzado. 
Fecha (19/01)- OAPF
Completitud: Cumple con el criterio
Consistencia: No cumple con el criterio.  se reportan avances en el reporte cualitativo, pero no se reporta avance cuantitativo, el avance es 0. En el reporte se debe explicar porque no se cumplió con la meta. Así mismo no se evidencia la relación del reporte con los medios de verificación subidos en TEAMS
Calidad: No cumple con el criterio. Ajustar redacción de acuerdo con el comentario anterior
Soportes: No Cumple con el criterio.  Ajustar medios de verificación subidos, de tal manera que permitan evidenciar el cumplimiento del indicador. Si el indicador no se cumplió no se deben anexar medios de verificación. 
SFC: se ajusta avance cuantitativo y cualitativo y se sube el correspondiente medio de verificación.
OAPF 23.01.2020: La OAPF indicó haber dejado un soporte borrador con el formato que SIIPO ( plataforma de reporte DNP) solicita para el reporte definitivo. Este fue eliminado y se cargo un soporte que no cumple con este criterio. Se solicita cumplir con lo requerido y colocar el soporte con el formato que se había indicado. 
</t>
  </si>
  <si>
    <t xml:space="preserve">Porcentaje de territorios definidos en el respectivo plan que cuentan con instituciones de educación media técnica que incorporan la formación técnica agropecuaria en la educación media (décimo y once) </t>
  </si>
  <si>
    <t xml:space="preserve">Número de Entidades territoriales certificadas que cuentan con instituciones educativas oficiales acompañadas por el Ministerio de Educación Nacional ubicadas en municipios PDET que en el nivel educativo de media, tienen carácter técnico y especialidad agropecuaria / Total de Entidades territoriales certificadas ubicadas en municipios PDET con instituciones educativas oficiales que imparten el  nivel educativo de media) * 100    </t>
  </si>
  <si>
    <t xml:space="preserve">OAPF: Se valida la información y recordamos que está información se suministrará a Consejería para la estabilización y reconciliación. </t>
  </si>
  <si>
    <t xml:space="preserve">Durante el mes de junio el Ministerio de Educación Nacional se encuentra en elaboración los estudios previos para la atención a las entidades territoriales certificadas  y municipios focalizados. Se proyecta trabajar en tres líneas de acompañamiento para 2020, que están en proceso de ajuste, en el marco de la la estrategia denominada: Fortalecimiento de trayectorias educativas para la ruralidad, que tendrá como objetivo el fortalecimiento a la media técnica agropecuaria en 12 zonas PDET, 18 Entidades Territoriales. 
Para cada una de estas líneas de trabajo se están elaborando estudios previos y los avances son los siguientes:
1.	 Consultoría para la elaboración de los lineamientos curriculares y pedagógicos y estrategias educativas para preescolar, básica y media, así como la actualización y rediseño de materiales para la estrategias educativas en la ruralidad.
Componentes:
a.	Diseño de lineamientos técnicos para la cualificación de trayectorias escolares de la población en la ruralidad 
•	Gestión institucional, interinstitucional y de la comunidad. El fortalecimiento será desde todos los niveles, a nivel institucional los establecimientos educativos, a nivel interinstitucional con secretarías de educación y a nivel interinstitucional, con actores de la comunidad educativa y del sector productivo.  
•	Gestión curricular.  El trabajo en la gestión curricular parte de la revisión del PEI y la carecterización de cada establecimiento educativo, se espera una transformación basada en innovación y desarrollo sostenible para la media técnica agropecuaria y la diversificación curricular para medias académicas que puedan trabajar en industrias culturales y creativas, TIC´s o Agro. Fortalecimiento de la media técnica agropecuaria en procesos de innovación productiva y social y de desarrollo sostenible.
•	Estrategia de acogida, bienestar y permanencia. La estrategia brinda herramientas y trabaja con los establecimientos educativos propuestas que favorecen la permanencia en la educación media y brinda orientaciones para trabajar el servicio social obligaorio en la ruralidad, la propuesta para los jóvenes en extra edad y de reingreso y la propuesta para el fortalecimiento de las familias a través del apoyo y acompañamiento de los proyectos pedagógicos productivos.
b.	 Recursos pedagógicos
•	Mallas curriculares disciplinares, interdisciplinares y transdisciplinares en la educación básica y media.  
•	17 Guías pedagógicas y didácticas para la educación media
Avances:
•	Elaboración del anexo técnico
•	Elaboración de la tabla de perfiles
•	Elaboración de un presupuesto inicial
2.	 Asistencia técnica
Componentes:
1.	Fortalecimiento de la gestión curricular y pedagógica con perspectiva de atención integral.
Procesos Línea 1:
•	Concertación de la ruta de fortalecimiento de capacidades con las ETC
•	Acompañamiento en tres momentos.
2. Movilización de la ciudadanía rural para la educación
Avances: 
•	Manifestación de interés y propuesta entregada al BID
•	Elaboración del anexo técnico
•	Elaboración de la tabla de perfiles
•	Elaboración de un presupuesto inicial
3.	 Fortalecimiento de ambientes de aprendizaje para la educación media técnica agropecuaria
Proyecto para dotar 61 elementos en 65 establecimientos educativos de media técnica agropecuaria.
Avances:
•	Fase de cotización previa al estudio de mercado realizada.
•	Aprobado el estudio de mercado
•	Entregada la información ante el BID.
•	En proceso la No Objeción al plan adquisiciones para continuar con los procesos.
•	Ajuste de las fichas técnicas.
•	Revisión y consolidación de presupuesto.
</t>
  </si>
  <si>
    <t>Durante el mes de agosto se encuentra en la fase 1 de Alistamiento:  Contratación del equipo de trabajo requerido y definición del plan de trabajo.
a. Diseño de lineamientos técnicos para la cualificación de trayectorias escolares de la población en la ruralidad 
• Gestión institucional, interinstitucional y de la comunidad. El fortalecimiento será desde todos los niveles, a nivel institucional los establecimientos educativos, a nivel interinstitucional con secretarías de educación y a nivel interinstitucional, con actores de la comunidad educativa y del sector productivo.  
• Gestión curricular.  El trabajo en la gestión curricular parte de la revisión del PEI y la carecterización de cada establecimiento educativo, se espera una transformación basada en innovación y desarrollo sostenible para la media técnica agropecuaria y la diversificación curricular para medias académicas que puedan trabajar en industrias culturales y creativas, TIC´s o Agro. Fortalecimiento de la media técnica agropecuaria en procesos de innovación productiva y social y de desarrollo sostenible.
En cuanto al proceso de asistencia técnica: El equipo técnico del MEN se encuentra elaborando los instrumentos de evaluación de propuestas. Así mismo, se publicó el aviso de convocatoria en el portal del Ministerio de Educación, este aviso contiene la propuesta de manifestación de interés que deben contestar las entidades interesadas en la convocatoria antes del 1 de septiembre  de 2020. 
Respecto al fortalecimiento de ambientes de aprendizaje para la educación media técnica agropecuaria. Proyecto para dotar 61 elementos en 65 establecimientos educativos de media técnica agropecuaria.
El equipo técnico del Ministerio de Educación se encuentra elaborando los instrumentos de evaluación de propuestas y construyendo la guía para la entrega de materiales pedagógicos. Se envió la solicitud de no objeción sobre las respuestas de observantes al BID y se está ajustando la matriz de riesgos la estrategia de acogida, bienestar y permanencia. La estrategia brinda herramientas y trabaja con los establecimientos educativos propuestas que favorecen la permanencia en la educación media y brinda orientaciones para trabajar el servicio social obligaorio en la ruralidad, la propuesta para los jóvenes en extra edad y de reingreso y la propuesta para el fortalecimiento de las familias a través del apoyo y acompañamiento de los proyectos pedagógicos productivos.</t>
  </si>
  <si>
    <t>08/09- OAPF:
Observaciones: Se solicita indicar a que entidades hacemos referencia se señala en color rojo la palabra. 
Completitud: Cumple con el criterio
Consistencia: Cumple con el criterio
Calidad: Cumple con el criterio. La OAPF hace unos ajustes pequeños en redacción. 
Soportes: No aplica</t>
  </si>
  <si>
    <t>El Ministerio de Educación Nacional tiene en curso tres estrategias para la atención a las entidades territoriales certificadas y municipios focalizados. Las tres líneas de acompañamiento para 2020, hacen parte del proyecto –“Fortalecimiento de trayectorias educativas para la ruralidad”, que tendrá como objetivo el fortalecimiento a la media técnica agropecuaria en municipios PDET Durante el mes de septiembre, los equipos técnicos del Ministerio de Educación apoyaron en la revisión de las hojas de vida del talento humano que trabajará con la Universidad de Caldas, se estima que la primera semana de octubre, las personas estén contratadas. Igualmente la Universidad de Caldas se encuentra ajustando el cronograma y realizará reuniones técnicas a partir de la segunda semana de octubre para continuar con la etapa de revisión documental. Por otra parte, el Ministerio de Educación se encuentra elaborando la guía para la entrega de materiales pedagógicos y dotación de ambientes de aprendizaje, la primera versión de esta guía se entregó el 18 de septiembre y el segundo avance se entregará el día 4 de octubre. Por otra parte los equipos técnicos se encuentran realizando los contactos con cada uno de los colegios beneficiados para obtener información precisa de entrega para las dotaciones. En el caso de Educación Media se tiene a la fecha confirmados el 74% de los colegios confirmados.</t>
  </si>
  <si>
    <t xml:space="preserve">La Universidad de Caldas entregó un primer avance en la construcción de mallas y guías y del documento orientador. Las guías se encuentran en desarrollo, se han realizado reuniones periódicas para aclaración de conceptos y seguimiento a los avances.
La convocatoria para el proyecto de asistencia técnica se realizará a través del Fondo para el Fortalecimiento de la Educación Media - FEM.  La convocatoria para las Instituciones de Institución Superior se publica el día 27 de noviembre y queda abierta hasta el día 28 de diciembre.
La distribución y entrega de los materiales iniciará el día 6 de diciembre de 2020. La guía pedagógica para el uso pedagógico de los elementos está aprobada y lista para ser entregada con los materiales. 
</t>
  </si>
  <si>
    <t>10/12  OAPF:
Observaciones: 
Completitud: cumple con el criterio
Consistencia: cumple con el criterio
Calidad: cumple con el criterio. 
Soportes: No aplica</t>
  </si>
  <si>
    <t>Durante el mes de diciembre el equipo de Educación Media realizó seguimiento a la entrega de la dotación de Kits agropecuarios para fortalecimiento de ambientes de aprendizaje en la media técnica agropecuaria en los establecimientos educativos focalizados, al igual que la Guía para el uso pedagógico de dichos elementos, elaborada por los equipos técnicos del Ministerio de Educación Nacional.
Con la anterior acción, se cumple la meta planteada se llegó a 17 Entidades territoriales Certificadas ETC de las establecidas en el Universo estimado que son 27, logrando un avance del 63%. Durante la vigencia 2021 se continuará con el acompañamiento a las Instituciones educativas beneficiadas.
Se avanzó en la meta del 2021 dada la disponibilidad de recursos. Adicionalmente se presentó un costo eficiencia en los recursos para dotaciones lo que permitió superar meta en 38 puntos.</t>
  </si>
  <si>
    <t xml:space="preserve">OAPF (EMSS) 21/01/2020: 
Completitud: Cumple con el criterio
Consistencia: Meta 2020 25,0%.  Se revisa el reporte y se explica la razón por la que se supera la meta en esta vigencia que es del 63%. 
Calidad: Cumple con el criterio. Ajustar redacción de acuerdo con el comentario anterior. El reporte cualitativo se ajustó 
Fecha: (19/01)- OAPF
Completitud: Cumple con el criterio
Consistencia: No cumple con el criterio, no se tenía meta definida para este indicador. Se menciona que no se han iniciado los contratos, pero se reporta un avance de 63%. 
Calidad: No cumple con el criterio. Ajustar redacción de acuerdo con el comentario anterior. El reporte cualitativo no da cuenta del indicador, no es claro el reporte 
DCPBM 20/21: Este  indicador es PMI, Al ainicio del PAI el viceministerio solicito eliminarlo pero despaues se aclaró que no se podia eliminar el PAI y al momento que se incluyo desde la ofician de pLaneación se dejo la partes de la metas en Blanco por lo que incluyo información del indicador. se ajusta redacción y se incluye la información depor que se supero la meta
Soportes: No Cumple con el criterio, el indicador esta en % y el Excel que se adjunta es en número. 
DCPBM 20/21: En el reporte del indicador se informa como se obtiene el porcentaje or lo tanto la evidencia es clara y concisa con el reporte.
OAPF (EMSS) 20/01/2020: Se ajusto el soporte según indicaciones para reporte de DNP, se sugiere revisar y completar los campos que faltan. 
Se indica que las metas definidas en el PEER para este indicador para 2020 es de 25,0%. Es importante dejar indicado el por qué de este aumento para 2020 porque estamos superando la meta del cuatrienio que es del 35% ( 2022). 
Observación DCPBM 200121: Se ajusta el avance Cualitativo
</t>
  </si>
  <si>
    <t>Porcentaje de Establecimientos Educativos que acceden al SIUCE en funcionamiento</t>
  </si>
  <si>
    <t>Número de establecimientos que asisten a los procesos de capacitación para el uso del SIUCE*100/ Total de Establecimientos oficiales y no oficiales del país</t>
  </si>
  <si>
    <t xml:space="preserve">En el mes de enero de 2020, el equipo del Programa Transversales construyó la base de datos de focalización para cubrimiento en 2020: Se presentaron varias propuestas para el lanzamiento del Sistema de Información Unificado de Convivencia Escolar - SIUCE (sistema que permite garantizar la identificación, registro y seguimiento de las situaciones tipo II y tipo III acorde  a lo establecido en el artículo 34 del Decreto regalamentario 1965 de 2013, así como contar con un módulo de reporte de consumo de sustancias psicoactivas y embarazo en adolescentes), donde se sugería lugar, participantes, costo y agenda del evento, el cual fue remitido a la Subdirección de Fomento de Competencias y a la Dirección de Calidad para su respectiva revisión. (anexo propuesta de lanzamiento del SIUCE correspondiente al mes de enero). Se presentó propuesta de acciones de comunicación para divulgación del SIUCE (en la PPT se encuentra la evidencia). Se definió como una de las acciones la formación dirigida a rectores de establecimientos educativos públicos focalizados sobre el uso del Sistema. </t>
  </si>
  <si>
    <t>OAPF: Descibir mas las acciones, explicar que es el SIUCE, describir la focalización definida
SFC: Se ajusta. EL SIUCE  es un sistema que permite garantizar la identificación, registro y seguimiento de las situaciones tipo II y tipo III acorde  a lo establecido en el artículo 34 del Decreto regalamentario 1965 de 2013, así como contar con un módulo de reporte de consumo de sustancias psicoactivas y embarazo en adolescentes.
OAPF: se incluye en el avance cualtitativo, la explicaacion de lo que siginifica SUICE. Se cambia la validación a SI</t>
  </si>
  <si>
    <t>En el mes de febrero de 2020, el equipo de Programas Transversales  logró generar 3.050 usuario con rol establecimientos educativos, 44 usuarios de secretarias de educación, 445 usuarios de policía. Asimismo confirmo que ya fue creado el usuario ICBF.  Los  usuarios creados en  el SIUCE pertenecen a las siguientes secretarias de educación por ello  se agregan aqui: Amazonas, Antioquia, Apartado, Arauca, Archipiélago de San Andrés, Providencia y Santa Catalina, Armenia, Atlántico, Barrancabermeja, Barranquilla, Bello, Bolívar, Boyacá, Bucaramanga, Buenaventura, Caldas, Caquetá, Cartagena, Cartago, Casanare, Cauca, Cesar, chía, Choco, Ciénaga, Córdoba, Cúcuta, Cundinamarca, Dosquebradas, Duitama, Envigado, Facatativá, Florencia, Floridablanca, Fusagasugá, Girardot, Girón, Guadalajara de Buga, Guainía, Guaviare, Huila, Ibagué, Ipiales, Itagüí, Jamundí, la Guajira, Magangue, Magdalena, Maicao, Malambo, Manizales, Medellín, Meta, Montería, Nariño, Neiva, Norte de Santander, Palmira, Pasto, Pereira, Piedecuesta, Pitalito, Popayán, Putumayo, Quibdó, Quindío, Riohacha, Rionegro, Risaralda, Sabaneta, Sahagún, San Andrés de Tumaco, Santa Marta, Santander, Sincelejo, Soacha, Sogamoso, Soledad, Sucre, Tolima, Tuluá, Tunja, Turbo, Uribía, Valle del Cauca, Valledupar, Vaupés, Vichada, Villavicencio, Yopal, Yumbo, Zipaquirá.</t>
  </si>
  <si>
    <t>OAPF: Describir a que departamenots corresponden las 45 secretarias de educación y los policias. 
 SFC:  No permite por el número de caracteres relacionar a que secretarias: Los  usuarios creados en  el SIUCE pertenecen a las siguientes secretarias de educación por ello  se agregan aqui: Amazonas, Antioquia, Apartado, Arauca, Archipiélago de San Andrés, Providencia y Santa Catalina, Armenia, Atlántico, Barrancabermeja, Barranquilla, Bello, Bolívar, Boyacá, Bucaramanga, Buenaventura, Caldas, Caquetá, Cartagena, Cartago, Casanare, Cauca, Cesar, chía, Choco, Ciénaga, Córdoba, Cúcuta, Cundinamarca, Dosquebradas, Duitama, Envigado, Facatativá, Florencia, Floridablanca, Fusagasugá, Girardot, Girón, Guadalajara de Buga, Guainía, Guaviare, Huila, Ibagué, Ipiales, Itagüí, Jamundí, la Guajira, Magangue, Magdalena, Maicao, Malambo, Manizales, Medellín, Meta, Montería, Nariño, Neiva, Norte de Santander, Palmira, Pasto, Pereira, Piedecuesta, Pitalito, Popayán, Putumayo, Quibdó, Quindío, Riohacha, Rionegro, Risaralda, Sabaneta, Sahagún, San Andrés de Tumaco, Santa Marta, Santander, Sincelejo, Soacha, Sogamoso, Soledad, Sucre, Tolima, Tuluá, Tunja, Turbo, Uribía, Valle del Cauca, Valledupar, Vaupés, Vichada, Villavicencio, Yopal, Yumbo, Zipaquirá.
OAPF: Se incluyen los municipios en el avance cualitativo. se ajusta la validación a SI</t>
  </si>
  <si>
    <t>En el mes de marzo, el Equipo de Transversales envió cartas a las secretarías de educación con los datos de los usuarios creados y recordó el proceso de uso del sistema. De igual forma entregó la propuesta de lanzamiento del SIUCE de manera virtual cuya agenda contempla la participación de la Ministra de Educación quien hablará sobre lo que implica el manejo de emociones para la vida, la convivencia y la ciudadanía. La Viceministra y los miembros del Comité Nacional de Convivencia Escolar presentarán las acciones que liderará el Comité Nacional en el plan de acción 2020. Se presentan videos del SIUCE y los protocolos. Se proyecta divulgar el lanzamiento a través de parrilla redes sociales en sinergia con las entidades del gobierno, comunicados de prensa, ruedas de prensa en el Comité Nacional de Convivencia Escolar, Frees prees en medios nacionales y regionales y Facebook live de ICBF sobre ventajas y uso del sistema. La meta no se cumplió por el congelamiento de los recursos.</t>
  </si>
  <si>
    <t>OAPF: en que consiste la propuesta de lanzamiento, cual es la importancia el uso de este sistema. Explicar porque no se cumplió con la meta establecida para este periodo.
SFC: Se ajusta
OAPF: Se cambia la validación a SI</t>
  </si>
  <si>
    <t>En el mes de abril, el equipo de Programas Transversales, respondió las inquietudes  presentadas por los peticionarios las cuales han sido resueltas a través de la mesa de ayuda y el Sistema de Gestión Documental  relacionadas con el uso de la plataforma,  es decir con el restablecimiento de contraseñas, orientaciones para el ingreso al sistema, solicitud de creación de usuario, cambio de correo electrónico y programación para asistencia técnica para el próximo mes. Adicional a ello, se han creado usuario de las SE que han enviado los datos según el oficio remitido por el MEN en el mes anterior. Esto hace parte de las acciones a realizar para que funcione y accedan pertinentemente al SIUCE.
Es importante precisar que el Sistema de Información Unificado de Convivencia Escolar- SIUCE  se encuentra funcionando, sin embargo dada la contingencia del COVID-19, actualmente los establecimientos no han reportado situaciones de las que trata el Artículo 40 del Decreto Reglamentario 1965 de 2013</t>
  </si>
  <si>
    <t>OAPF: se remitieron inquietudes o se respondieron. Se sugiere ajustar redacción, mencionar cuales fueron las mayores inquietudes spresentadas y como se respondieron y como estas inquietudes impactan en la meta
DCPBM: se ajusta
OAPF: el área realiza el ajuste y se cambia la validación a SI</t>
  </si>
  <si>
    <t>En el mes de mayo, el equipo de Programas Transversales y Competencias ciudadanas de la Subdirección de Fomento de competencias del Viceministerio de Educación Preescolar, Básica y Media, realizó formación frente al uso del Sistema de Información Unificado de Convivencia Escolar (SIUCE) y la Ruta de Atención Integral para la Convivencia Escolar a las Entidades Territoriales de  Buga, Girón y Neiva, en este proceso se conto con la participación de la funcionaria de la secretaria de educación, orientadores escolares, rectores de acuerdo a la convocatoria y solicitud de la Entidad Territotial Certificada.</t>
  </si>
  <si>
    <t xml:space="preserve">En el mes de junio el equipo de Programas Transversales y Competencias ciudadanas de la Subdirección de Fomento de competencias del Viceministerio de Educación Preescolar, Básica y Media avanzó con la Firma y perfeccionamiento del convenio con el Comitato Internazionale per lo Sviluppo dei Popoli, CISP, en el cual se incluyó el componente de formación a 2000 rectores para el uso del SIUCE </t>
  </si>
  <si>
    <t xml:space="preserve">08072020 -OAPF: no es claro porque no hay avances cualtitativos. se puede describir que se incluyo en el contrato que mencionan que aportará al cumplimiento de la meta. 
DCPBM: ajustado
10072020-OAPF: De acuerdo con los ajustes realizados se cambia la validación a SI. </t>
  </si>
  <si>
    <t>En el mes de Julio, el equipo de Programas Transversales y Competencias, brindó asistencia técnica a las Secretarias de Educación de Buenaventura, Funza, Caldas y Fusagasugá para orientar la Implementación del Sistema de Información Unificado de Convivencia Escolar, en relación a las dos últimas secretarías mencionadas también se contó con la participación de rectores y orientadores de los establecimientos educativos que ya fueron formados, para fortalecer el uso del Sistema. Asimismo, se capacitó al equipo de formación del convenio suscrito con el Comitato Internazionale per lo Sviluppo dei Popoli- CISP para que inicien el proceso de formación a Rectores de 2000 establecimientos educativos. En el marco del Convenio entregaron al Ministerio la metodología del taller y la distribución de los profesionales en el territorio para iniciar la formación en el mes de agosto.</t>
  </si>
  <si>
    <t xml:space="preserve">En agosto, el equipo de Programas Transversales y Competencias Ciudadanas capacitó a los rectores frente al uso e implementación del Sistema de Información Unificado de Convivencia Escolar- SIUCE en las siguientes entidades territoriales:
21 de agosto, taller Rectores de la Secretaría de Educación Municipal de Cúcuta
21, 28 y 31 de agosto, talleres con rectores de Antioquia
26 de agosto, taller con Rectores de Establecimientos Educativos de la Secretaría de Educación Municipal de Piedecuesta
27 de agosto taller Rectores EE Zona Metropolitana y SurOccidente SEM de Norte de Santander
28 de agosto taller con Rectores de Envigado, Bello e Itagüí, 31 de agosto Nariño, Chía y Tunja. </t>
  </si>
  <si>
    <t>Fecha (07/09)- OAPF
Completitud: Cumple con el criterio
Consistencia: Cumple con el criterio
Calidad: No cumple con el criterio. mejorar redacción del último párrafo? ¿Quién es el aliado? ¿Cuál es el tiempo respectivo?
Soportes: Cumple con el criterio
Notas adicionales: 
08/09 OAPF: se hacen los ajustes respectivos y se cambia la validación a SI</t>
  </si>
  <si>
    <t xml:space="preserve">En el mes de septiembre, el equipo de Programas Transversales y Competencias Ciudadanas  del Viceministerio de Educación preescolar, básica y media, avanzó en la capacitación frente al uso  delSistema de Información Unificado de Convivencia Escolar- SIUCE, logrando capacitar a la fecha 1058 establecimientos educativos </t>
  </si>
  <si>
    <t>Fecha (07/10)- OAPF
Completitud: Cumple con el criterio
Consistencia: No cumple con el criterio. La meta esta en porcentaje y el avance cuantitativo se reporta en número. 
Calidad: Cumple con el criterio. 
Soportes: No cumple con el criterio. Se revisaran cuando se ajsute el avance cuantitativo, sin embargo se observaron 3 archivos en excel , por favor unificarlo en un solo archivo. 
Notas adicionales: Se ajusta la meta de junio de 25 a 5, la de septiembre de 38 a 13 y la de diciembre de 38 a 0 para un total de 38 ,  teniendo en cuenta que las metas no se acumulan en el año</t>
  </si>
  <si>
    <t>En el mes de octubre, el Equipo De Programas Transversales y Competencias Ciudadanas de la Subdirección de Fomento de Competencias capacitó a 1908 establecimientos educativos en el uso del Sistema de Información Unificado de Convivencia Escolar-SIUCE de los cuales 1444 cuentan con usuario creado. Adicional se realizaron dos Jornadas virtuales de capacitación realizadas el 22 y 23 de octubre está pendiente revisar el número de establecimientos educativos que aportan a la meta dado que se está realizando el cruce de datos, una vez se obtenga el dato se sumara para el próximo mes.</t>
  </si>
  <si>
    <t>En el mes de noviembre, el equipo de Programas Transversales y Competencias Ciudadanas de la Subdirección de Fomento capacitó a 773 establecimientos educativos. Hasta la fecha en total acumulado van 2063 rectores capacitados en el uso del Sistema de información Unificado de Convivencia Escolar- SIUCE, de los cuales 1472 ya cuentan con usuario en el Sistema. En dichas capacitaciones se contó con la participación de 391 coordinadores y 227 orientadores escolares, por ello el total de establecimientos educativos que han participado en las capacitaciones durante este año ha sido 2681.</t>
  </si>
  <si>
    <t xml:space="preserve">En diciembre, el equipo de Programas Transversales y Competencias Ciudadanas a través del convenio con el Comitato Internazionale per lo Sviluppo dei Popoli- CISP  presentó evidencias de las capacitaciones ó  durante el segundo semestre del presente año a 2063 rectores  en el uso del Sistema de Información Unificado de Convivencia Escolar- SIUCE, se contó con la participación de 391 coordinadores y 227 orientadores escolares,  por ello el total  de establecimientos educativos  que participó en las capacitaciones durante el año 2020 fue 2681 (equivale al 14%). </t>
  </si>
  <si>
    <t>Fecha (19/01)- OAPF
Completitud: Cumple con el criterio
Consistencia: No cumple con el criterio, en el avance en el reporte cualitativo se reporta avance en el año del 14%, sin embargo, el avance cuantitativo para el año, de acuerdo con el reporte realizado en septiembre es del 29%. Se debe revisar. 
Calidad: No cumple con el criterio. Ajustar redacción de acuerdo con el comentario anterior
Soportes: No Cumple con el criterio, en el Excel que se sube no se evidencia el 29 o 14% de avance reportado. Se debe incluir esta información, de acuerdo con la fórmula definida para el indicador
SFC. Efectivamente en la vigencia 2020 se cumplió el 14 % se ajusta avance cuantitativo y cualitativo como también los soportes.22-1-2021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</si>
  <si>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Estudiantes de Media que participen en la estrategia para el fortalecimiento de competencias básicas y socioemocionales.</t>
  </si>
  <si>
    <t>Sumatoria de Estudiantes de Media que participen en la estrategia para el fortalecimiento de competencias básicas y socioemocionales.</t>
  </si>
  <si>
    <t>Durante el mes de enero, el Equipo de Educación Media adelantó el proceso de planeación frente al alcance que tendrá el fondo FEN para el periodo 2020. Así mismo, se evalúo la posibilidad de continuar la implementación de las acciones en las 7 entidades territoriales acompañadas durante 2019. 
La planeación realizada estará sujeto a modificaciones, teniendo en cuenta la distribución presupuestal que nos asigne el Viceministerio.</t>
  </si>
  <si>
    <t>OAPF No hay avance cualitativo
DCPBM: la meta de este indicador es cero para 2020
OAPF: 1. se debe pedir a la OAPF el  ajuste de la meta, ya que en el instrumento se definió una meta de 5000 estudiantes para 2020.
2. Se deben describir las acciones que se realizaran este año y que permitiran el cumplimiento de la meta para el 2022. 
DCPBM: la Meta para la vigencia fue cero Se solicito el ajuste al viceministerio y la meta quedo en cero fue en el 2021 y a meta de 2021 en 2020. Es importante mencionar que esta actividad el viceministerio la dejo sin recurso  y si estos no se puede ejecutar y el equipo no desarollo acciones durante esta vigencia dado que la estrategia esta definida y el fondo constituido.
OAPF: se realiza el ajuste por parte del área. Se cambia la validacion a SI
DCPBM: teniendo en cuenta la asignación de recursos realizada por el viceminsterio se realizan los reportes corresposnientes y de los meses de enero a mayo y no se solicitara la aeliminación del preesente indicador</t>
  </si>
  <si>
    <t>Durante el mes de febrero, el equipo de Educación Media avanzó en el proceso de términos de referencia y adición al Convenio 267 de 2006 correspondiente al fondo FEM que se encuentra suscrito con el ICETEX. Por otro lado, solicitan el saldo del fondo a la fecha y la actualización presupuestal, para hacer el informe de supervisión y proyectar las acciones a realizar.</t>
  </si>
  <si>
    <t xml:space="preserve">OAPF No hay avance cualitativo
DCPBM: la meta de este indicador es cero para 2020
OAPF: 1. se debe pedir a la OAPF el  ajuste de la meta, ya que en el instrumento se definió una meta de 5000 estudiantes para 2020.
2. Se deben describir las acciones que se realizaran este año y que permitiran el cumplimiento de la meta para el 2022. 
DCPBM: la Meta para la vigencia fue cero Se solicito el ajuste al viceministerio y la meta quedo en cero fue en el 2021 y a meta de 2021 en 2020. Es importante mencionar que esta actividad el viceministerio la dejo sin recurso  y si estos no se puede ejecutar y el equipo no desarollo acciones durante esta vigencia dado que la estrategia esta definida y el fondo constituido.
DCPBM: teniendo en cuenta la asignación de recursos realizada por el viceminsterio se realizan los reportes corresposnientes y de los meses de enero a mayo y no se solicitara la aeliminación del preesente indicador
Fecha (05/10)- OAPF
Completitud: Cumple con el criterio
Consistencia: Cumple con el criterio 
Calidad: No se cumple con el criterio. Ajsutar redacción: Por otro lado, solicitan el saldo del fondo a la fecha y la actualización presupuestal, para hacer el informe de supervisión y proyectar las acciones a realizar.
Soportes: No cumple con el criterio. 
Notas adicionales: </t>
  </si>
  <si>
    <t>Durante el mes de marzo, el equipo de Educación Media no cuenta con avances para gestionar el cumplimiento del presente indicador, dado que los recursos para desarrollar esta meta se encuentran bloqueados y se encuentran en procesos de reorganización de recursos debido a la emergencia sanitaria declarada por el Gobierno Nacional a casusa del covid – 19.</t>
  </si>
  <si>
    <t>OAPF No hay avance cualitativo
DCPBM: la meta de este indicador es cero para 2020
OAPF: 1. se debe pedir a la OAPF el  ajuste de la meta, ya que en el instrumento se definió una meta de 5000 estudiantes para 2020.
2. Se deben describir las acciones que se realizaran este año y que permitiran el cumplimiento de la meta para el 2022.
DCPBM: la Meta para la vigencia fue cero Se solicito el ajuste al viceministerio y la meta quedo en cero fue en el 2021 y a meta de 2021 en 2020. Es importante mencionar que esta actividad el viceministerio la dejo sin recurso  y si estos no se puede ejecutar y el equipo no desarollo acciones durante esta vigencia dado que la estrategia esta definida y el fondo constituido. 
DCPBM: teniendo en cuenta la asignación de recursos realizada por el viceminsterio se realizan los reportes corresposnientes y de los meses de enero a mayo y no se solicitara la aeliminación del preesente indicador
OAPF: el área realiza los ajustes y se cambia la validación a SI</t>
  </si>
  <si>
    <t>Durante el mes de abril, el equipo de Educación Media no cuenta con avances para gestionar el cumplimiento del presente indicador, dado que los recursos para desarrollar esta meta se encuentran bloqueados y se encuentran en procesos de reorganización de recursos debido a la emergencia sanitaria declarada por el Gobierno Nacional a casusa del covid – 19.</t>
  </si>
  <si>
    <t>OAPF: No se reporta avance cualitativo desde el mes de enero
DCPBM: este indicador no tiene meta para este año
OAPF: 1. se debe pedir a la OAPF el  ajuste de la meta, ya que en el instrumento se definió una meta de 5000 estudiantes para 2020.
2. Se deben describir las acciones que se realizaran este año y que permitiran el cumplimiento de la meta para el 2022. 
DCPBM: la Meta para la vigencia fue cero Se solicito el ajuste al viceministerio y la meta quedo en cero fue en el 2021 y a meta de 2021 en 2020. Es importante mencionar que esta actividad el viceministerio la dejo sin recurso  y si estos no se puede ejecutar y el equipo no desarollo acciones durante esta vigencia dado que la estrategia esta definida y el fondo constituido.
DCPBM 09/07/2020: teniendo en cuenta la asignación de recursos realizada por el viceminsterio se realizan los reportes corresposnientes y de los meses de enero a mayo y no se solicitara la aeliminación del preesente indicador</t>
  </si>
  <si>
    <t>Durante el mes de mayo, el equipo de Educación Media se realizó reuniones técnicas al interior del Ministerio para incorporar el presupuesto al fortalecimiento de competencias básicas y socio emocionales a través del Fondo FEM, dentro de estas reuniones se estable la continuidad de la focalización que se venía desarrollando en 2019, la planeación realizada en el mes de enero y los terminos en los que se realizará la adición.</t>
  </si>
  <si>
    <t>OAPF: Profundizar en la focalización y en las acciones que se desarrollan a através del Fondo. Asi mismo se deben hacer los reportes de los meses anteriores teniendo encuenta las observaciones realizadas por la OAPF.
DCPBM: la Meta para la vigencia fue cero Se solicito el ajuste al viceministerio y la meta quedo en cero fue en el 2021 y a meta de 2021 en 2020. Es importante mencionar que esta actividad el viceministerio la dejo sin recurso  y si estos no se puede ejecutar y el equipo no desarollo acciones durante esta vigencia dado que la estrategia esta definida y el fondo constituido.
OAP: Se debe solicitar oficilamente la solicitud de ajsute de este indicador
DCPBM: teniendo en cuenta la asignación de recursos realizada por el viceminsterio se realizan los reportes corresposnientes y de los meses de enero a mayo y no se solicitara la aeliminación del preesente indicador</t>
  </si>
  <si>
    <t>Durante el mes de junio se generó el CDP que respaldará la convocatoria a realizar durante 2020, se realizó un trabajo mancomunado con el Viceministerio de Educación Preescolar Básica y Media y la Oficina Asesora de Contratación para definir las modificaciones que se realizarán al Convenio 267 de 2006 suscrito con el ICETEX para dar cumplimiento a las acciones realizadas. 
Para dar continuidad con el Fondo de la Educación Media- FEM, atendiendo los preceptos del Plan Nacional de Desarrollo, se proyecta realizar una nueva convocatoria, que dé continuidad a las acciones realizadas en 2019, con el fin de fortalecer las competencias básicas y socio emocionales de los estudiantes de grado 10 y 11, en la que se proyecta beneficiar a 4.230 estudiantes, esta estrategia cuenta con un componente virtual que permitirá monitorizar los procesos de aprendizaje mediante la información que presenta a través de los diferentes contenidos, el proceso de fortalecimiento de competencias busca como resultado, que los estudiantes adquieran las disposiciones necesarias para aprender de forma autónoma y autorregulada, es así como, el Ministerio de Educación Nacional adelanta múltiples estrategias que contribuyen a cerrar las brechas en acceso, permanencia, calidad y pertinencia, con el fin de brindar a los estudiantes la oportunidad de desarrollar las competencias necesarias para participar activamente en la construcción de una sociedad más equitativa, justa e incluyente.</t>
  </si>
  <si>
    <t>08072020-OAPF: Complementar el reporte, cual convenio, en que consiste, que se espera obtener con este convenio, tener ecuenta la obervación realizada el mes pasado
Se ajusta
10072020-OAPF: De acuerdo con los ajustes realizados se cambia la validación a SI</t>
  </si>
  <si>
    <t>En el mes de julio, el equipo de Educación Media realizó la validación de la modificación del convenio 267 de 2006 con el ICETEX en donde se realiza la adición de los recursos por un monto de $1.570.238.402 y adicionalmente darle un alcance al  componente virtual el cual amplia la cobertura de estudiantes. El convenio de Fortalecimiento a la educación media tiene en cuenta el fortalecimiento de competencias básicas y socio emocionales actualmente proyectado para 4.320 estudiantes con un componente virtual a través de tres estrategias, lo que permitirá la continuidad a las acciones de fortalecimiento de las competencias básicas y socioemocionales de los estudiantes de grados 10° y 11°, realizadas en 2019. Estas acciones estarán acompañadas por herramientas virtuales como una plataforma virtual, un tablero para el desarrollo de competencias básicas y socioemocionales y una APP gamificada para que los estudiantes interactúen de manera virtual y tengan acceso a las acciones que se realizan a través de la estrategia, se diseñará material digital de apoyo (podcast, mooc, guiones para radio y/o Televisión, etc.), dirigido a los estudiantes de grados 10° y 11°, con ejercicios autodidactas que puedan ser desarrollados en el marco de las áreas obligatorias o como forma de autoaprendizaje.</t>
  </si>
  <si>
    <t xml:space="preserve">Durante el mes de agosto se realiza la firma de la modificación del fondo FEM para contar con los recursos que acompañaran la convocatoria 2020. De igual manera, se realiza la proyección de terminos de referencia de la Convocatoria y se ajusta al reglamento operativo , la convocatoria está diseñada en dos componentes, uno de asistencia técnica que permita dejar una capacidad instalada con contenidos en el desarrollo de competencias básicas, ciudadanas y socio emocionales a través de un componente virtual, una APP gamificada, una plataforma virtual con contenidos y un tablero de control que se desarrollará en la vigenca 2020; el segundo componente está dirigido directamente a los estudiantes utilizando los materiales desarrollados en el componente de asistencia técnica y se espera que este acompañamiento se dé en 2021. Estas acciones permiten llegar a una mayor cobertura en términos de acompañamiento a estudiantes con herramientas virtuales complementarias para ampliar el fortalecimiento en los 46 establecimientos educativos focalizados. </t>
  </si>
  <si>
    <t>Fecha (07/09)- OAPF
Completitud: Cumple con el criterio
Consistencia: Cumple con el criterio
Calidad: Cumple con el criterio
Soportes: No cumple con el criterio. para que se hace la convocatoria? Como esta convocatoria aporta al cumplimiento de la meta
DCPBM - 07/19: se ajusto de acuerdo a lo solicitado
Notas adicionales: 
08/09 OAPF: se hacen los ajustes respectivos y se cambia la validación a SI</t>
  </si>
  <si>
    <t xml:space="preserve">Durante el mes de septiembre se realizó el lanzamiento de la convocatoria Fondo FEM 2020, Dirigida a  Instituciones de Educación Superior -IES con Acreditación Institucional de Alta Calidad. La "CONVOCATORIA PARA PROYECTOS DEL FONDO DE FOMENTO A LA EDUCACIÓN MEDIA - 2020", es una invitación a sumar esfuerzos y recursos institucionales para continuar mejorando la calidad de los procesos educativos en los que participan actualmente los jóvenes, en la implementación de estrategias de Educación Media. En el marco de las necesidades digitales de los jóvenes del país, el Ministerio de Educación Nacional promueve el desarrollo de herramientas virtuales bajo estándares de calidad, aunando esfuerzos para generar entornos de aprendizaje virtual y aplicaciones digitales, con el fin de fortalecer las competencias básicas, ciudadanas y socioemocionales en la Educación Media. Entre el 18 de septiembre y el 12 de octubre las instituciones de educación superior acreditadas del país podrán crear alianzas estratégicas, con el fin de participar de esta convocatoria que busca el mejoramiento de la calidad en la Educación Media, mediante el fortalecimiento de las competencias básicas, ciudadanas y socioemocionales. La convocatoria se adjudicará en el mes de octubre y su ejecución esta proyectada para iniciar el mismo mes.
</t>
  </si>
  <si>
    <t>Durante el presente mes se adjudica la Convocatoria Fondo FEM 2020 en la cual es seleccionada la alianza entre 3 Instituciones de educación superior: Universidad de la Salle, Universidad Antonio Nariño y Universidad Pedagógica y Tecnológica de Colombia para el desarrollo de la estrategia, el día viernes 30 de octubre se desarrolla la promera reunión de aclaración de dudas frente al desarrollo de la propuesta y los lineaminetos del Ministerio de Educación Nacional.</t>
  </si>
  <si>
    <t xml:space="preserve">Durante el mes de noviembre la Universidad de la Salle avanza en la firma de los convenios con las 8 Entidades territoriales (Boyacá, Santander, Norte de Santander, Meta, Casanare, Nariño, Valle del Cauca y Cundinamarca) focalizadas para el desarrollo de la estrategia de fortalecimiento de competencias básicas y socio emocionales </t>
  </si>
  <si>
    <t xml:space="preserve">Durante el mes de diciembre se da continuidad con el proceso de perfeccionamiento de los convenios por parte de la Universidad de la salle ya que debido a procedimientos internos de cada entidad territorial a la fecha no se han realizado las firmas de los 8 convenio que hacen parte del inicio de las actividades del proyecto en territorio.
Dado que los recursos fueron adjudicados el 1 de Julio para adicionar al convenio 267 de 2006 suscrito con el ICETEX a través del cual se desarrolla el  Fondo FEM. En los meses de julio y Agosto se realizó el proceso contractual y en el mes de septiembre se publicó la convocatoria para seleccionar la IES ejecutora. En el mes de octubre fue adjudicada la convocatoria  a la alianza de IES liderada por la  Universidad de la Salle. Según los términos de la convocatoria, en 2021 se iniciará el  acompañamiento a los estudiantes. La Universidad avanza en la suscripción de los convenios con las 8 Entidades territoriales (Boyacá, Santander, Norte de Santander, Meta, Casanare, Nariño, Valle del Cauca y Cundinamarca). 
En este sentido no se cumple la meta, teniendo en cuenta la fecha en que se contó con la disponibilidad de recursos, no obstante se avanzó en el proceso de selección de la IES que desarrollará el proceso en el 2021. </t>
  </si>
  <si>
    <t>Fecha: (19/01)- OAPF
Completitud: Cumple con el criterio
Consistencia: No cumple con el criterio, se reporta avance cuantitativo, se debe explicar porque no se llego a los 5000 estudiantes propuestos 
Calidad: No cumple con el criterio. Ajustar redacción de acuerdo con el comentario anterior. El reporte cualitativo no da cuenta del indicador, no es claro el reporte 
Soportes: Cumple con el criterio 
DCPBM 20/21: se ajusta reporte</t>
  </si>
  <si>
    <t>4. Más y mejor Educación Rural</t>
  </si>
  <si>
    <t xml:space="preserve">3.3. Promoción de trayectorias educativas en las zonas rurales </t>
  </si>
  <si>
    <t>Modelos Educativos Flexibles diseñados y/o actualizados</t>
  </si>
  <si>
    <t>E42</t>
  </si>
  <si>
    <t>Sumatoria de Modelo Educativos Flexibles diseñados y actualizados</t>
  </si>
  <si>
    <t>Modelo Educativo Rrom
Modelo Educativo Guajira
Modelo Educativo Escurla Nueva</t>
  </si>
  <si>
    <t>MEF Guajira: MEF Guajira: En el mes de enero, se realizó una reunión entre el equipo de la OIM, Gobierno Mayor y el MEN para concertar cómo sería el plan de trabajo para el año 2020 y las condiciones que este contendría. Se abordó la posibilidad de realizar cambios en los productos estipulados en el contrato teniendo en cuenta tiempos, recurso económico y humano. Se contextualizó a la organización Gobierno Mayor sobre el proceso que se desarrollaría en el 2020 y las dinámicas que se habían tenido durante el 2019.
La organización Gobierno Mayor entregó una propuesta de los productos que podrían realizar teniendo en cuenta los tiempos restantes para la ejecución del contrato. Así mismo, se diseñó el plan de trabajo 2020 para dar cumplimiento a los productos estipulados en el contrato y en el CONPES 3944 de 2018.</t>
  </si>
  <si>
    <t>OAPF: descibir los logros obtenidos en los puntos mencionados. 
SRYE: ajustado
OAPF: se cambia  la validación a SI</t>
  </si>
  <si>
    <t>MEF Guajira: En el mes de Feberero se realizaron encuentros internos del equipo de la Subdirección de Referentes de la Calidad Educativa, para revisar avances realizados por el equipo de la OIM durante el 2019 y sobre eso plantear el plan de trabajo y cronograma del 2020. Se incorporaron nuevos compañeros al proceso. En ese sentido, surgió la necesidad de contextualizarlos en cuanto a aspectos de forma y fondo frente a los avances, dificultades y bondades del proceso.  El equipo inició el proceso de lectura de los documentos finales que entregó el equipo de la OIM al finalizar el 2019.</t>
  </si>
  <si>
    <t>MEF Guajira: En el mes de marzo se realizó una reunión con las SE de Uribia, Maicao, Riohacha y la Guajira para concertar apoyo en el proceso en cuanto a información y asistencia en las reuniones que se tengan que realizar con los pueblos indígenas y sus autoridades. Así mismo, para activar la mesa departamental y los comités locales de etnoeducación, los cuales son un aliado fundamental en la validación de todos los elementos que compondrá el MEF que se está diseñando.              
Por otro lado, se desarrolló una mesa técnica de concertación con las autoridades indígenas del pueblo Kankuamo, Wiwa, Kogui y Wayuú. El objetivo fue conocer cómo están los procesos educativos en cada pueblo indígena, cuáles son los referentes teóricos y didácticos, los actores que ellos consideran esenciales involucrar en el proceso del diseño del MEF.
MEF Escuela Nueva: En el mes de marzo se inició la elaboración del insumo contractual para el desarrollo de la segunda fase de actualización del MEF.</t>
  </si>
  <si>
    <t>En el mes de abril se desarrollaron las siguientes acciones:
MEF Guajira: se realizó reunión entre el equipo de la OIM y el Ministerio para analizar la continuidad al proceso de construcción del MEF teniendo en cuenta la emergencia sanitaria. En especial, se discutió la gravedad del asunto para este proceso ya que la construcción debe ser con los 4 pueblos indígenas, lo que implica la visita a territorios para realizar mesas técnicas, sin embargo, los desplazamientos están prohibidos. Gobierno mayor que es la organización que acompaña al Ministerio y a la OEI en el proceso, entregó una propuesta con la que se comprometerían para avanzar en el diseño, esta dista en gran medida de los productos pactados, en ese sentido, el Ministerio está analizando posibilidades para tomar decisiones finales que contribuyan a lograr un producto con calidad.
MEF Escuela Nueva: el equipo de Referentes sigue trabajando en el insumo de contratación que permitirá continua la actualización de dicho modelo.</t>
  </si>
  <si>
    <t>MEF Rrom: Se envió una presentación sobre las acciones específicas en el marco del PND y el cronograma proyectado al inicio del año. Frente al diagnóstico, se enfatiza que la Mesa Nacional de Concertación con el Pueblo Rrom no ha tenido lugar por las condiciones actuales que vive el país.
MEF NARP: Se acordó con gestión institucional tres reuniones para la presentación de los avances de la Catedra de Estudios Afrocolombianos. Se definieron las fases relacionadas con: el acopio de información, trabajo documental, análisis documental entre otros.
MEF Guajira: Se tomó la decisión de que la organización Gobierno Mayor no tomaría el proceso de construcción del MEF Guajira. De acuerdo con lo anterior, finalizando mayo se inició el proceso de ajuste del anexo técnico de la propuesta.
MEF Escuela Nueva: Se viene trabajando en una propuesta de anexo técnico. Actualmente se está en conversaciones con la universidad de Caldas para determinar las condiciones contractuales.</t>
  </si>
  <si>
    <t>Durante el mes de junio se avanzó en las siguientes acciones: 
MEF Guajira: Se efectuó reunión con el equipo del Viceministerio de Básica para establecer un equipo integrado por varios funcionarios de distintas dependencias del MEN con el propósito de recopilar toda la información completa de cada área relacionada con los requerimientos que se hacen sobre este tema. Así mismo, se adelantó la mesa sectorial de educación en el marco de la Sentencia T 302/17 de la Guajira, donde se acordaron los siguientes compromisos: 1) El Ministerio de Educación Nacional realizará la caracterización y el diagnostico que permitan construir un modelo educativo flexible pertinente para jóvenes y adultos de los pueblos indígenas Kogui, Wayuú, Wiwa y Kankuamo y coherente con los proyectos educativos comunitarios de los establecimientos etnoeducativos, que apoye el desarrollo de los aprendizajes con enfoque diferencial en las comunidades. 2) Conformar comités (funcionarios responsables) MEN y SE para darle seguimiento y acompañamiento a las acciones que se vayan a realizar en el diseño, validación e implementación del MEF y 3)Activación de la Mesa Departamental encargada de etnoeducación y en la cual participan los Comités Municipales de Etnoeducación. 4) Diseño de proyectos, mallas curriculares, ruta pedagógica para docentes y evaluación que tendrá el MEF (Ciclo 1 al 6). 5) Realización de procesos de validación con respecto a: i) Proyectos pedagógicos, ii) ruta pedagógica, iii) mallas curriculares y iv) evaluación, proceso que son diferentes para estudiantes – docentes (deben ser adaptables según los pueblos indígenas atendidos); 6.) Realizar el pilotaje de actividades propuestas con las comunidades de la Guajira y validación de la propuesta final del modelo. 7) Implementación del MEF con los pueblos indígenas. Se realizó una última reunión interna del equipo MEN para afinar entregas de la matriz de compromisos desde cada Subdirección.
MEF Escuela Nueva: En el mes de junio se especifica el sentido y concepto de algunos elementos faltantes del segundo componente referidos a las guías pedagógicas y didácticas para la educación básica y media rural; los recursos educativos para la generación de experiencias de promoción del desarrollo y aprendizaje; y los recursos para la organización curricular y pedagógica en la educación inicial y preescolar. De la misma manera, se define en el anexo técnico el alcance de los productos a entregar por el contratista.</t>
  </si>
  <si>
    <t>08072020 -OAPF: describir que compromisos o resultados se obtuvieron de las mesas realizadas en el marco de la Sentencia T 302/17 de la Guajira.
DCPBM: ajustado
10072020-OAPF: De acuerdo con los ajustes realizados se cambia la validación a SI</t>
  </si>
  <si>
    <t xml:space="preserve">MEF Guajira: En el mes de julio se determinaron finamente los equipos que responderán desde cada Subdirección del Ministerio de Educación Nacional por las acciones e indicadores descritos en la matriz de propuestas. Dichos equipos serán los encargados de diseñar, implementar, monitorear cada acción y aunar esfuerzos para que en compañía con los entes territoriales se cumplan a cabalidad los compromisos establecidos. De parte de las Secretarías de Educación de Manaure, Maicao, Uribia, Riohacha y departamental también fueron designados los responsables de implementar dichos procedimientos. Se realizaron reuniones entre los equipos del MEN y cada una de las SE para validar una  a una las acciones que se establecieron en la matriz que se presentará ante la Corte Constitucional en cuanto a los avances de Sentencia T-302 de 2017 y el CONPES 3944 de 2018. Una vez se recibieron comentarios y sugerencias de modificaciones por parte del Departamento Administrativo de la Presidencia de la República a la matriz inicial construida en junio, en julio se consolidó la matriz definitiva con acciones e indicadores que cumplirá cada una de las subdirecciones que están inmersas en este proceso de cumplimiento Sentencia T-302 de 2017 y el CONPES 3944 de 2018.  
MEF Escuela Nueva: En el mes de julio, se trabajó y se realizaron ajustes al estudio previo de la contratación para la “elaboración de lineamientos curriculares y pedagógicos, las estrategias educativas para preescolar, básica y media y realizar la actualización y rediseño de materiales para las estrategias educativas en la ruralidad”. </t>
  </si>
  <si>
    <t>Durante el mes de agosto se tuvieron los siguientes avances: 
MEF Guajira: Teniendo en cuenta la matriz de cumplimiento de la sentencia 302 de 2017 y el CONPES 3944 de 2017, durante el mes de agosto, se realizó una reunión interna del equipo MEN en donde se definieron, de acuerdo con los municipios que abarcará el Modelo Educativo Flexible, los funcionarios que acompañarán cada uno de estos. En este sentido, Maicao, Riohacha, Uribia y el departamento tienen un líder del proceso que permitirá una mejora caracterización y diagnóstico de las necesidades de los jóvenes y adultos indígenas en cuanto a su educación básica, secundaria y media.
Estrategia educativa para la ruralidad: En el marco del empréstito BID, con el cual se busca contratar una “consultoría para la elaboración de los lineamientos curriculares y pedagógicos y estrategias educativas para preescolar, básica y media así como la actualización y rediseño de materiales para las estrategias educativas en la ruralidad”, se ha venido consolidando en el mes de agosto la evaluación de la propuesta final de la Universidad de Caldas, exigida por el BID  y la fase de alistamiento de la ejecución del mismo. 
En este mes se viene revisando la propuesta ajustada por la universidad de Caldas para la validación final del BID y firma de contrato. 
De la misma manera y en el marco de la fase de alistamiento, se consolida un equipo de apoyo de la Subdirección de Referentes y Evaluación de la Calidad para garantizar la coherencia de los productos a formular con los referentes de calidad: estándares básicos de competencias y orientaciones pedagógicas. en este sentido, se ha desarrollado por parte de la Subdirección dos encuentros entre los profesionales para reconocer los alcances de la propuesta de la Universidad de Caldas y la postura pedagógica y didáctica para tener en cuenta para la formulación de los lineamientos, las mallas curriculares y las guías pedagógicas.</t>
  </si>
  <si>
    <t xml:space="preserve">Fecha (07/09)- OAPF
Completitud: Cumple con el criterio
Consistencia: Cumple con el criterio
Calidad: Cumple con el criterio. Se hace un ajuste en la redacción 
Soportes: Cumple con el criterio
Notas adicionales: </t>
  </si>
  <si>
    <t>Durante el mes de septiembre se avanzó en las siguientes acciones: 
MEF Guajira: En reunión desarrollada con los líderes de calidad de las Secretarías de educación de Maicao, Uribia, Riohacha y departamental de la Guajira, el pasado 18 de septiembre de 6:30 a 7:30 pm se acordó en primera medida, reactivar la mesa departamental y los comités municipales de etnoeducación, en segunda medida organizar la primera reunión de contextualización a dicha mesa departamental   acerca del proceso de caracterización y diagnóstico desarrollado por el MEN en el 2019 para que aborden los documentos realizados y emitan su concepto frente a cuestiones que hay que modificar, robustecer o eliminar, así mismo, acordar con ellos el cronograma y plan de trabajo,  por último,  se acordó que las secretarías de educación también deben abordar los documentos y contribuir con cifras, datos y sumatoria de información relacionada con atención a jóvenes y adultos  de los pueblos indígenas Wayuú, Kankuamo, Kogui y Wiwa.
MEF Escuela Nueva: En el marco del empréstito BID, con el cual se busca contratar una “consultoría para la elaboración de los lineamientos curriculares y pedagógicos y estrategias educativas para preescolar, básica y media, así como la actualización y rediseño de materiales para las estrategias educativas en la ruralidad”, se firma el contrato entre el MEN y la universidad de Caldas el 17 de septiembre, dando inicio a la fase de alistamiento. 
En este sentido, se realizó una reunión entre el MEN y la Universidad de Caldas para acordar la selección y contratación del equipo de trabajo, así como presentar el cronograma de trabajo a realizar para con la formulación de los lineamientos, las mallas curriculares y las guías pedagógicas.</t>
  </si>
  <si>
    <t xml:space="preserve">Fecha (08/10)- OAPF
Completitud: Cumple con el criterio
Consistencia: Cumple con el criterio. 
Calidad: Cumple con el criterio.  Se hace un ajuste de redacción 
Soportes: Cumple con el criterio
Notas adicionales: </t>
  </si>
  <si>
    <t xml:space="preserve">Escuela Nueva: En el marco del empréstito BID, con el cual se busca contratar una “consultoría para la elaboración de los lineamientos curriculares y pedagógicos y estrategias educativas para preescolar, básica y media así como la actualización y rediseño de materiales para las estrategias educativas en la ruralidad”, en el mes de octubre se desarrollan las fase de alistamiento y diagnóstico con la consolidación del plan de trabajo, la contratación del equipo de base y el primer avance del documento diagnóstico sobre la educación en las ruralidades de Colombia. 
En este sentido, se realizan reuniones entre el MEN y la universidad de Caldas para apalancar el desarrollo de las dos primeras fases del contrato y definir el buen desarrollo de la tercera fase sobre la construcción de documentos y recursos educativos base durante el mes de noviembre. 
MEF Guajira: Teniendo en cuenta lo esencial que resulta activar la mesa departamental y los comités municipales de etnoeducación del departamento de la Guajira para que analicen y validen los documentos de caracterización y diagnóstico que realizó el MEN en el 2019, durante el mes de octubre, se acordó con las Secretarías de Educación de Maicao, Uribia, Riohacha y departamental desarrollar una mesa técnica para hacerles entrega de dichos textos el próximo 11 de noviembre de 9:00 a 11:00 am. En esa fecha se contextualizará a estas entidades acerca del proceso que se adelantará con los pueblos indígenas en el marco del cumplimiento del CONPES 3944 DE 2018, así mismo, en un segundo momento se les hablará de los avances y de las metas y por último en su incorporación en el proceso para que de la mano con esas autoridades se desarrolle un proceso robusto y de alto beneficio para la población objeto. En la primera mesa técnica estarán presentes funcionarios de los entes territoriales señalados anteriormente, la subdirectora de Referentes de la calidad educativa y los miembros de los comités municipales y de la mesa departamental de etnoeducación. 
 </t>
  </si>
  <si>
    <t xml:space="preserve">MEF Guajira: En el mes de noviembre, se activó la mesa departamental y los comités municipales de etnoeducación para que acompañen el proceso de construcción, concertación y validación del Modelo Educativo Flexible que se diseñe para jóvenes y adultos indígenas de los pueblos Kankuamo, Kogui, Wayuú y Wiwa en el marco del cumplimiento del CONPES 3944 de 2018 y la Sentencia T -302 de 2017 durante el 2021. Así mismo, se concertaron las metas y propuesta de trabajo para el año 2021 por parte del MEN a SE e integrantes de los comités municipales y mesa departamental de etnoeducación. Se estableció que se realizará un comité mensual para monitorear y robustecer el proceso de tal manera que sea continuamente evaluado y al finalizar este  concertado y aceptado por las comunidades a las que va dirigido.
En el desarrollo del encuentro se estipuló que la meta principal para el 2021 será construir los proyectos, ruta pedagógica, evaluación, mallas curriculares, escritura de CLEI 1 – 6, módulos de docentes y estudiantes durante el primer semestre del 2021, de tal manera que durante el segundo semestre se lleve a cabo el proceso de pilotaje con lo cual se entre a corregir, agregar o robustecer aquellos aspectos que sean necesarios.
Estrategia educativa para las ruralidades en Colombia: En el marco del empréstito BID, con el cual se busca contratar una “consultoría para la elaboración de los lineamientos curriculares y pedagógicos y estrategias educativas para preescolar, básica y media así como la actualización y rediseño de materiales para las estrategias educativas en la ruralidad”, en el mes de noviembre se desarrolla la tercera fase sobre la construcción de documentos y recursos educativos, de tal manera que se ha avanzado en: 1) 60% en la construcción de las mallas curriculares disciplinares, interdisciplinares y transdisciplinares; 2) 40% en las guías multigrado disciplinares; 3) 20% en las Guías interdisciplinares media y 4) 30% en las Guías transdisciplinares media.
 En este sentido, se realizan reuniones entre el MEN y la Universidad de Caldas para apalancar y completar el desarrollo de la construcción de documentos y recursos educativos, de tal manera que se pueda realizar una validación interna con algunas áreas del MEN. 
En el marco del empréstito BID, con el cual se busca contratar una “consultoría para la elaboración de los lineamientos curriculares y pedagógicos y estrategias educativas para preescolar, básica y media así como la actualización y rediseño de materiales para las estrategias educativas en la ruralidad”, en el mes de noviembre se desarrolla la tercera fase sobre la construcción de documentos y recursos educativos, de tal manera que se ha avanzado en: 1) 60% en la construcción de las mallas curriculares disciplinares, interdisciplinares y transdisciplinares; 2) 40% en las guías multigrado disciplinares; 3) 20% en las Guías interdisciplinares media y 4) 30% en las Guías transdisciplinares media.
 En este sentido, se realizan reuniones entre el MEN y la Universidad de Caldas para apalancar y completar el desarrollo de la construcción de documentos y recursos educativos, de tal manera que se pueda realizar una validación interna con algunas áreas del MEN. 
</t>
  </si>
  <si>
    <t>Durante el mes de diciembre, con respecto a la estrategia educativa para la ruralidad, el equipo de Referentes realizó retroalimentación a los recursos educativos de educación inicial, educación básica y educación media. Con respecto a los recursos de educación inicial el equipo de la Universidad de Caldas está trabajando en los ajustes de los guiones para la producción del material. Para la educación básica, se completaron los recursos educativos (mallas curriculares y guías pedagógicas) a excepción de educación religiosa y ciencias naturales, que se encuentran en proceso de ajuste por parte de la Universidad y serán remitidos por la universidad de Caldas durante el mes de enero.
En lo que respecta al Modelo Educativo Flexible para la Guajira, durante el presente mes, los miembros de los comités y de la mesa departamental, así como los funcionarios de las secretarías de educación de Maicao, Riohacha, Uribia y la Guajira están abordando los documentos diagnósticos elaborados en el marco del convenio 199 de 2019 con la OIM, y recolectando la información que consideren esencial modificar, adicionar o eliminar a estos documentos. Esta información será la que se muestre en el primer comité de enero.
Cabe anotar que no se cumplió con la meta establecida para este modelo (documentos curriculares), dado a que era necesario desarrollar procesos de concertación con los pueblos indígenas Kankuamo, Wayuú, Kogui y Wiwa y por la emergencia sanitaria no se pudieron realizar estos encuentros, así mismo, estaba prohibido el ingreso a los territorios de estas comunidades y los establecimientos de educación que atienden a la población indígena en el departamento de la Guajira estaban cerrados. Por esta razón, se vio la necesidad de replantear las etapas de diseño y construcción de la propuesta pedagógica, en ese sentido, en noviembre 2020 se logró desde la virtualidad (a pesar de los problemas de acceso y conexión a internet en el departamento) reactivar la mesa departamental y los comités municipales de etnoeducación como meta esencial para el segundo semestre del presente año.</t>
  </si>
  <si>
    <t>Fecha (15/01)- OAPF
Completitud: Cumple con el criterio
Consistencia: No Cumple con el criterio. Se reporta avance de la meta, sin embargo, en el avance cualitativo no se evidencia que se cuente con los documentos finales.
Calidad: No cumple con el criterio, se debe ajustar la redacción del reporte, especialmente el primer párrafo y la articulación del primer párrafo con el segundo. Se debe incluir la explicación de porque no se cumplió la meta. 
Soportes: No cumple con el criterio, se reporta un avance de un modelo flexible y según el medio de verificación se deben anexar los siguientes documentos: Documentos Curriculares, ya que solo se esta reportando el MEF guajira. 
DCPBM 18/2021: Se realizan los ajustes solicitados.
Fecha (25/01) OAPF: Se realizan los ajustes solicitados. Se recomienda para 2021, mejorar en la redacción de los reportes y en la organización de los medios de verificación y seguir las indicaciones de la Guía de seguimiento que se encuentra en SIG</t>
  </si>
  <si>
    <t>brindar una educación con calidad y fomentar la permanencia en la educación inicial, preescolar, básica y media</t>
  </si>
  <si>
    <t>3.3.2. Fortalecimiento de la Educación Media rural</t>
  </si>
  <si>
    <t>Porcentaje de colegios oficiales rurales en las categorías A+ y A de la Prueba Saber 11 </t>
  </si>
  <si>
    <t>Porcentaje de colegios oficiales rurales en categorías superiores de Saber 11° = (colegios oficiales rurales en categorías A+ y A / total de colegios oficiales rurales) * 100</t>
  </si>
  <si>
    <t>En el mes de enero, el ICFES continuó en etapa de reclamaciones. En el mes de febrero, el ICFES remitirá los resultados finales con la clasificación por Establecimiento Educativo (EE) a partir de los resultados de Saber 11, con estos resultados podrá calcularse y reportarse el avance cuantitativo del indicador al cierre de 2019.</t>
  </si>
  <si>
    <t xml:space="preserve">OAPF: El indicador fue subido en SINERGIA y se está a la espera de la validación de este por parte del DNP
DNP: Cual fue el resultado de estas gestiones? es importante incluir resultados en los reportes cualitativos. 
DCPBM: Ajustado
OAPF: se sube el nuevo reporte a SINERGIA y se esta a la espera de la aprobación por parte del DNP
OAPF: el indicador fue aprobado por el DNP
</t>
  </si>
  <si>
    <t>Durante el mes de abril de 2020, la Dirección de Calidad para la Educación Preescolar, Básica y Media y sus Subdirecciones avanzaron con la focalización y ajuste de las estrategias y programas de Calidad educativa debido a la emergencia sanitaria establecida por Gobierno a causa de la Pandemia ocasionada por el Covid – 19. Los ajustes mencionados hacen referencia a la forma de llegada de las estrategias y programas a los establecimientos educativos del país.
Para el Ministerio de Educación Nacional es importante informar que los resultados del indicador para el año 2020 dependen de los resultados de la aplicación de las pruebas Saber 11 que se da para calendario A y así mismo, tener en cuenta que por temas de la pandemia, el ICFES canceló el cronograma de inscripción a la prueba Saber para calendario A.</t>
  </si>
  <si>
    <t>Durante el mes de mayo de 2020, la Dirección de Calidad para la Educación Preescolar, Básica y Media y sus Subdirecciones avanzaron con el desarrollo e implementación de las estrategias y programas de Calidad educativa a través de la formación de tutores, quienes formaran y acompañaran a docentes de los establecimientos beneficiados. Es importante mencionar, que las estrategias y programas de Calidad educativa se ajustaron en su forma de llegada pasando de una llegada In-situ en el Establecimiento educativo a un trabajo Virtual con cada docente, debido a la emergencia sanitaria establecida por el Gobierno, a causa del Covid – 19. 
Para el Ministerio de Educación Nacional es importe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t>
  </si>
  <si>
    <t>OAPF: describir las estrategias  y programas, como se afectaron y como se estan ajustando
OAPF: el área realiza el ajuste y se sube el reporte a SINERGIA en espera de la aprobación por el DNP
DNP: la herramiento SINERGIA presenta  inconsistencia y en realidad solo permite 1000 caracteres
DNP: aprobado</t>
  </si>
  <si>
    <t>OAPF: Ajustar reporte se sugiere incluir información de  las estrategias que esta implementando el MEN para avanzar en las pruebas. 
DCPBM: No es posible ajustar el reporte con la sugerencia dada, ya que no es responsabilidad del Misterio el desarrollo de las pruebas saber 11, la responsabilidad esta dada en desarrollar promas y estartegias para mejorar la calidad de la educación, por eso el segundo parrafo se menciona los avances que se estan dando en la estrategias
OAPF: ajustar redacción articular los avances de bilinguismo y PNLE con las pruebas saber
08072020-OAPF: se hace un ajuste de redacción y se sube a SINERGIA a la espera de la aprobación del DNP
DNP: APROBADO</t>
  </si>
  <si>
    <t>06/08- OAPF:
Completitud: No cumple con el criterio, no es claro el resultado obtenido de este acción; "Desde el equipo de evaluación de la Calidad Educativa de la Subdirección de Referentes y Evaluación se generó un reporte del indicador para presentar el escenario para su cumplimiento considerando el tema de la pandemia y los resultados adquiridos en 2019 para el indicador.
RTA área - Fecha : 06/08/2020 Ajustado de acuerdo a la recomendación
RTA OAPF 06/08: Se realizaron los ajustes en el reporte. 
06/08- OAPF:
Consistencia: Cumple con el criterio
10/08/2020 DCPBM: se ajusta de acuerdo a lo solicitado. 
06/08- OAPF:
Calidad: cumple con el criterio. Desde la OAPF se realizó un pequeño ajuste de redacción
RTA área - Fecha : 
06/08- OAPF:
Soportes: Cumple con el criterio
RTA área - Fecha :
06/08- OAPF:
Notas adicionales: se debe realizar el ajuste solicitado para cargar el reporte en SINERGIA
06/08- OAPF: Se valida por parte de la OAPF, se carga en SINERGIA para aprobación del DNP
10/08 DNP:  Por favor cambiar el estilo de la redacción. Quitar que para el MEN es importante aclarar, mostrar mas resultados asociados a los reportes generados.
10/08/2020 DCPBM: se ajusta de acuerdo a lo solicitado. 
10/08 DNP: Aprobado</t>
  </si>
  <si>
    <t>4.2. Hacia un Sistema Educativo inclusivo de la Educación Inicial hasta la Superior</t>
  </si>
  <si>
    <t>Número de textos en lenguas indígenas y afro incorporados en las dotaciones del Plan Nacional de Lectura y Escritura</t>
  </si>
  <si>
    <t>E50</t>
  </si>
  <si>
    <t xml:space="preserve">Sumatoria de Libros en lenguas indígenas incorporados en los listados de colecciones bibliográficas a entregar en las instituciones educativas  </t>
  </si>
  <si>
    <t>Listado de colecciones con libros en lenguas indígenas</t>
  </si>
  <si>
    <t>En el mes de enero, el equipo del Plan Nacional de Lectura y Escritura - PNLE asistió a reuniones programas por el Viceministerio de Educación Preescolar, Básica y Media con la Dirección de Primera Infancia y la Dirección de Cobertura y Equidad, con el fin de llevar a cabo un proceso conjunto de contratación para la adquisición, procesamiento, distribución y entrega de colecciones bibliográficas requeridas por el viceministerio en las que se incluirán textos en lenguas indígenas y afro a sedes que focalice el PNLE.</t>
  </si>
  <si>
    <t>En el mes de febrero, el equipo del Plan Nacional de Lectura y Escritura - PNLE de la Subdirección de Fomento de Competencias de la mano del  Viceministerio de Educación Preescolar, Básica y Media inició la elaboración de los  documentos requeridos para el proceso de contratación para la adquisición, procesamiento, distribución y entrega de colecicones bibliográficas a sedes educativas oficiales del país focalizadas por  la Dirección de Primera Infancia, la Dirección de Cobertura y Equidad y el PNLE, en las que se incluiran textos en lenguas indígenas y afro a sedes que focalice el PNLE..</t>
  </si>
  <si>
    <t>En el mes de marzo, el equipo del Plan Nacional de Lectura y Escritura - PNLE de la Subdirección de Fomento de Competencias de la mano con el  Viceministerio de Educación Preescolar, Básica y Media continuó la elaboración de los  documentos ( insumo o estudio previo, estudio del sector y diseño del formato de cotización) requeridos en el proceso de contratación para la adquisición, procesamiento, distribución y entrega de colecciones bibliográficas a  sedes educativas oficiales del país y en las que se incluirán textos en lenguas indígenas y afro.  Los documentos incluyeron los insumos aportados por la Dirección de Cobertura y Equidad y fueron sometidos a la revisión del Viceministerio, así como, el listado de los libros que harán parte de las colecciones a entregar y a los que específicamente hace referencia el indicador.</t>
  </si>
  <si>
    <t>OAPF: es el mismo reprote de enero y febrero, son tres meses reportando avance en un proceso de contrataicón, se deben describir otras acciones que se hayan realizado. 
SFC PNLE: Teniendo en cuenta que el cumplimiento del indicador se logra únicamente a través de la ejecución del contrato que se obtenga luego del proceso licitatorio, los esfuerzos fueron concentrados en avanzar dicho proceso, así mismo es importante tener en cuenta que no es el mismo reporte para los tres meses dado que para cada uno se reportan las acciones adelantadas en cada mes, por ejemplo en marzo se menciona que fueron remitidos para aprobación del Viceministerio de PBM los listados de libros adicionales que se incluirán en las dotaciones y a los que hace referencia el indicador. Sin embargo, se ajustó la redacción
OAPF: Se ajusta la validación a SI</t>
  </si>
  <si>
    <t>En el mes de abril, el equipo del Plan Nacional de Lectura y Escritura - PNLE de la Subdirección de Fomento de Competencias de la mano con el  Viceministerio de Educación Preescolar, Básica y Media y las Direcciones de Primera Infancia y de Cobertura y Equidad ajustaron los listados de libros que conformarán las colecciones bibliográficas así como, la focalización de las sedes en las que se entregarán dichas colecciones las cuales se encuentran ubicadas en al menos 31 departamentos del país, esto teniendo en cuenta los ajustes que en materia presupuestal ha tenido el proceso, El PNLE incluyó dentro de su listado los títulos Tiki, titki, tai, TUMACO y Pütchi Biyá Uai Puntos aparte volumen 2 (indígena) dirigidos a comunidades indígenas y afro, de esta manera se podrá dar continuidad al proceso de estudio de mercado en mayo, así como los demás pasos requeridos para lograr el cumplimiento del indicador propuesto.</t>
  </si>
  <si>
    <t>OAPF: se pueden mencionar que libros conformaran ls colecciones bibliograficas y cuales fueron los departamentos focalizados?
SFC: se ajusta.
OAPF: el área realiza el ajuste y se cambia la validación a SI</t>
  </si>
  <si>
    <t>En el mes de mayo, el equipo del Plan Nacional de Lectura y Escritura - PNLE de la Subdirección de Fomento de Competencias de la mano con el  Viceministerio de Educación Preescolar, Básica y Media y las Direcciones de Primera Infancia y de Cobertura y Equidad ajustó y remitió a revisión de la Subdirección de Contratación los documentos requeridos para llevar a cabo el proceso de licitación para la adquisición de colecciones bibliográficas a dotar y en donde el PNLE incluyó dentro de su listado de libros, títulos dirigidos específicamente a comunidades étnicas como los indígenas y Afro tales documentos son estudio previo, estudio del sector, estudio de mercado, anexo técnico, matriz de riesgos, entre otros. De esta manera espera dar continuidad al proceso de licitación.</t>
  </si>
  <si>
    <t>OAPF: revisar si este indicador no se esta duplicando con el indicador definido en la mesa de concertación con los gurpos indigenas y NARP</t>
  </si>
  <si>
    <t>En el mes de junio, el equipo del Plan Nacional de Lectura y Escritura - PNLE de la Subdirección de Fomento de Competencias de la mano con el Viceministerio de Educación Preescolar, Básica y Media y de la Subdirección de Contratación, remitió a revisión del Comité de Contratación del Ministerio de Educación Nacional los documentos requeridos para llevar a cabo el proceso de licitación para la adquisición y dotación de colecciones bibliográficas en sedes educativas y en las cuales el PNLE incluye títulos en lenguas indígenas y afro. Dicho comité solicitó realizar algunos ajustes los cuales fueron adelantados y se presentarán nuevamente los documentos para aprobación de ese Comité y así dar continuidad al proceso de licitación. Los documentos objeto de la revisión y ajuste fueron estudio previo, estudio del sector, estudio de mercado, anexo técnico, matriz de riesgos, entre otros.</t>
  </si>
  <si>
    <t xml:space="preserve">OAPF: revisar si este indicador no se esta duplicando con el indicador definido en la mesa de concertación con los gurpos indigenas y NARP
Dcpbm: los indicadores se revisaron con el equipo y este indica que son diferentes y miden cosas diferentes 
</t>
  </si>
  <si>
    <t>En el mes de julio, el equipo del Plan Nacional de Lectura y Escritura - PNLE de la Subdirección de Fomento de Competencias, el Viceministerio de Educación Preescolar, Básica y Media y la Subdirección de Contratación, recibieron del Comité de Contratación del Ministerio de Educación Nacional la aprobación del proceso de licitación para la adquisición y dotación de colecciones bibliográficas en sedes educativas y en las cuales el PNLE incluye títulos en lenguas indígenas y afro. Por lo anterior fue publicado el proyecto del pliego de condiciones del proceso con el número LP-MEN-03-2020 en la plataforma SECOP ante el cual se recibieron y atendieron las observaciones de 6 posibles oferentes.  Se dará continuidad al proceso de licitación en el mes de agosto.</t>
  </si>
  <si>
    <t>En el mes de agosto, el equipo del Plan Nacional de Lectura y Escritura - PNLE de la Subdirección de Fomento de Competencias, el Viceministerio de Educación Preescolar, Básica y Media y la Subdirección de Contratación, recibieron 5 observaciones al pliego definitivo del proceso de licitación LP-MEN-03-2020 para la adquisición y dotación de colecciones bibliográficas en sedes educativas y en las cuales el PNLE incluye títulos en lenguas indígenas y afro, las cuales fueron atendidas, así mismo, se llevó a cabo la audiencia de asignación de riesgos del proceso. Fueron recibidas 2 propuestas por parte de la Unión Temporal Asociación Estratégica 1 y la Fundación Alberto Merani, por lo que se realizó la respectiva evaluación, se publicó y se recibieron subsanaciones por parte de un proponente. En septiembre será publicada la evaluación definitiva y se realizará la audiencia de adjudicación para así dar continuidad al proceso de licitación</t>
  </si>
  <si>
    <t>En el mes de septiembre el equipo del Plan Nacional de Lectura y Escritura inició la ejecución del contrato CO1.PCCNTR.1820035 de 2020 suscrito entre el Ministerio de Educación Nacional y la Fundación Internacional de Pedagogía Conceptual Alberto Merani para la adquisición y dotación de colecciones bibliográficas a 1.000 sedes educativas oficiales del país bibliográficas y en las cuales el Plan Nacional de Lectura y Escritura -PNLE incluye títulos en lenguas indígenas y afro, en ese sentido se han llevado a cabo diferentes reuniones entre el equipo del Plan Nacional de Lectura y Escritura – PNLE y el equipo del contratista relacionadas con la ejecución de este y así dar continuidad al proceso de dotación de colecciones.</t>
  </si>
  <si>
    <t>En el mes de octubre el equipo del Plan Nacional de Lectura y Escritura - PNLE de la mano con la Fundación Internacional de Pedagogía Conceptual Alberto Merani continuaron la ejecución del contrato 1820035 de 2020 para la adquisición y dotación de colecciones bibliográficas a sedes educativas oficiales del país y en las cuales el Plan Nacional de Lectura y Escritura - PNLE incluye títulos en lenguas indígenas y afro, en ese sentido se llevaron a cabo diferentes reuniones entre el equipo del PNLE y del contratista relacionadas con la ejecución de este. El contratista ha adelantado los procesos de contratación con las editoriales que cuentan con los derechos de reproducción o venden los títulos que conforman las diferentes colecciones a partir de los listados finales de títulos aprobados por el Ministerio. Dentro de las colecciones a adquirir. Así mismo se adelantó la solicitud de modificación del contrato para el ajuste del anexo técnico respecto al proceso de forrado de los libros.</t>
  </si>
  <si>
    <t xml:space="preserve">En el mes de noviembre el equipo del Plan Nacional de Lectura y Escritura - PNLE de la mano con la Fundación Internacional de Pedagogía Conceptual Alberto Merani continuaron la ejecución del contrato CO1.PCCNTR.1820035 de 2020 para la adquisición y dotación de colecciones bibliográficas a sedes educativas oficiales del país y en las cuales el Plan Nacional de Lectura y Escritura - PNLE incluye títulos en lenguas indígenas y afro, en ese sentido se llevaron a cabo diferentes reuniones entre el equipo del PNLE y del contratista relacionadas con la ejecución de este. El contratista ha recibido cerca del 90% de los libros en su bodega y se encuentra terminando el procesamiento físico de cada libro para así conformar cada colección e iniciar su envío a las sedes educativas focalizadas el cual se hará en diciembre. De esta manera ce cumple con el indicador propuesto, se adjuntan los 3 libros </t>
  </si>
  <si>
    <t>Fecha (10/12)- OAPF
Completitud: Cumple con el criterio
Consistencia: Cumple con el criterio
Calidad: No Cumple con el criterio. describir porque no se cumplió con la meta planteada
DCPBM (10/12) se ajusta reporte cuantitativo y cualitativo
Soportes: Cumple con el criterio. 
Notas adicionales: 
14/12-OAPF: 
Se reportan 3 textos pero en el medio de verificaicón  se identifican mas de tres</t>
  </si>
  <si>
    <t>En el mes de diciembre el equipo del Plan Nacional de Lectura y Escritura - PNLE de la mano con la Fundación Internacional de Pedagogía Conceptual Alberto Merani continuaron la ejecución del contrato CO1.PCCNTR.1820035 de 2020 para la adquisición y dotación de colecciones bibliográficas a sedes educativas oficiales del país y en las cuales el Plan Nacional de Lectura y Escritura - PNLE incluye títulos en lenguas indígenas y afro, en ese sentido se llevaron a cabo diferentes reuniones entre el equipo del PNLE y del contratista relacionadas con la ejecución de este. El equipo del PNLE incluyó títulos dirigidos específicamente a comunidades étnicas como los Rrom. Se adjunta listado de libros como evidencia del 100% del cumplimiento del indicador.</t>
  </si>
  <si>
    <t xml:space="preserve">Fecha (19/01)- OAPF
Completitud: Cumple con el criterio
Consistencia: No cumple con el criterio, la meta del indicador eran 2 textos en lenguas indígenas y afro incorporados en las dotaciones del Plan Nacional de Lectura y Escritura. Se reportan de avance total 3 textos, pero se anexa una matriz con mas de 20 títulos. Se debe ajustar
Calidad: No cumple con el criterio. Ajustar redacción de acuerdo con el comentario anterior y ajustar el reporte en función de los resultados obtenidos, no es consistente que reportemos  que el contrato no finalizó, pero la meta ya se cumplió. 
Soportes: No Cumple con el criterio, ajustar los medios de verificación de tal manera que se identifiquen los 3 textos reportados. 
SFC: Se ajusta avance cualitativo y medio de verificación. 20-01-2020
</t>
  </si>
  <si>
    <t>Gestión Institucional</t>
  </si>
  <si>
    <t>4.3.3. Pacto por la Equidad – Pueblos Rrom</t>
  </si>
  <si>
    <t>DCPBM - 12</t>
  </si>
  <si>
    <t>Modelo educativo flexible de educación para jóvenes y adultos diseñado y desarrollado</t>
  </si>
  <si>
    <t>PND-Rrom</t>
  </si>
  <si>
    <t>1.A.11 y 1.A.14</t>
  </si>
  <si>
    <t>Sumatoria de las actividades previstas por el Ministerio de Educación para el desarrollo de un modelo educativo flexible en cada una de las vigencias.</t>
  </si>
  <si>
    <t>En el mes de enero, el equipo de Gestión Institucional de la Dirección de Calidad para la Educación Preescolar, Básica y Media realizó la planeación de las acciones a desarrollar durante la vigencia 2020, la cuales consisten en desarrollar unas mesas de trabajo con las comunidades Rrom donde hayan asentamientos a nivel nacional, con el fin de realizar el diagnóstico para la elaboración del modelo educativo flexible, lo que permitirá el cumplimiento de las metas planteadas en el Plan Nacional de Desarrollo.</t>
  </si>
  <si>
    <t>Durante el mes de febrero 2020, el equipo de Gestión Institucional de la Dirección de Calidad para la Educación Preescolar, Básica y Media realizó reunión con la Subdirección de Referentes y Evaluación, Educación Superior y Plan Nacional de Lectura y Escritura, donde se concertó compromisos para cada una de las áreas, frente a las acciones a desarrollar durante la vigencia 2020. Es así como, se elaborará un plan conjunto del Ministerio de Educación Nacional, el cual se presentará a la mesa de diálogo del pueblo Rrom, en la primera sesión del año que convoca el Ministerio del Interior.</t>
  </si>
  <si>
    <t xml:space="preserve">Durante el mes de marzo, el equipo de Gestión Institucional realizó una reunión con el delegado para asuntos Rrom del Ministerio del Interior con el fin de conocer el proceso de convocatoria de la Mesa de Diálogo y los tiempos en los cuales el Ministerio del Interior realiza esta convocatoria.  Igualmente, se revisó el tema de recursos y lo necesario para poder concertar como Ministerio de Educación el plan de trabajo para 2020.   </t>
  </si>
  <si>
    <t xml:space="preserve">OAPF: Se ajustó el inicio asi: Durante el mes de marzo....
El indicador fue subido en SINERGIA y se está a la espera de la validación de este por parte del DNP
DNP: Para todos los indicadores Rrom realizan el mismo reporte cualitativo. Pueden ajustar cada reporte al indicador sobre el cual están reportando ? 
DCPBM: Se ajusta, es importante mencionar que la mayoria de los indicadores de Room necesitan una aprobaciónn de plan de acción por las comunidades, por esto la mayoria cuenta con el mismo avance.
OAPF: se sube el nuevo reporte a SINERGIA y se esta a la espera de la aprobación por parte del DNP
OAPF: el indicador fue aprobado por el DNP
</t>
  </si>
  <si>
    <t>En el mes de abril, en el marco del Modelo Educativo Flexible para la comunidad Rrom, el equipo de Referentes de la Calidad Educativa realizó una segunda mesa de trabajo interna la cual tuvo como objetivo presentar un cronograma y acciones para desarrollar en el año 2020 ajustado a la situación actual del país debido a la emergencia sanitaria declarada por el Gobierno, la cual fue solicitada por la Subdirección de Fomento de Competencias, así como, definir la presentación para la mesa nacional de dialogo Rrom. Adicional, se trabajó en la matriz documental para el documento diagnóstico, por medio de la cual se escoge literatura colombiana (documentos ministeriales, artículos académicos, libros) sobre la comunidad Rrom, para así abordar elementos históricos, socio demográficos, normativos, que permitan tener aportes para una propuesta pedagógica dirigida a esta comunidad.</t>
  </si>
  <si>
    <t>OAPF: Desarrolar un poco mas los tems tratados en la mesa interna de trabajo y desarrollar mas en que consite el  Instrumento de Matriz Documental para el documento diagnóstico
DNP: Aprobado</t>
  </si>
  <si>
    <t>Durante el mes de mayo, el equipo de Fortalecimiento a la Gestión Institucional - Atención a Grupos Étnicos elaboró, junto con el equipo de la Subdirección de Referentes, Plan Nacional de Lectura y Escritura y Educación Superior, el cronograma, la oferta institucional y la propuesta del Ministerio de Educación Nacional para ser presentada  en la mesa de diálogo del pueblo Rrom, la cual la convoca el Ministerio del Interior.</t>
  </si>
  <si>
    <t>OAPF: Se hizo un ajuste de redacción por la OAPF, se carga en SINERGIA para aporbación del DNP
DNP: Aprobado</t>
  </si>
  <si>
    <t>Durante el mes de junio, el equipo de Atención Educativa a Grupos Étnicos de la Subdirección de Fomento de Competencias realizó una reunión con el propósito de ajustar el cronograma, de acuerdo con las dinámicas adoptadas por el Pueblo Rrom en torno a la Emergencia Sanitaria, para seguir avanzando en el cumplimiento de los acuerdos.</t>
  </si>
  <si>
    <t>OAPF: Validado por la OAPF, se sube a SINERGIA para aprobación del DNP
09072020-DNP: APROBADO</t>
  </si>
  <si>
    <t xml:space="preserve">En el mes de julio se adelantaron las siguientes acciones encaminadas a la construcción de la caracterización inicial del Pueblo Rrom asentado en Colombia a partir de una revisión documental (1ra. Versión): 
a) Reunión interinstitucional con el Ministerio del Interior, que tuvo como objetivo conocer las condiciones actuales frente al desarrollo de la Mesa Nacional de Diálogo con el pueblo Rrom, la cual se vio interrumpida por la emergencia sanitaria del Covid 19, el Ministerio del Interior compartió  algunas estrategias o mecanismos de divulgación que pueden orientar los ejercicios que adelantan los equipos de Referentes y el de PNLE (territorios narrados), como la de contactar tanto a los representantes legales de las kumpany como a las familias para la recolección de información. 
b)Reunión interinstitucional con la SED Bogotá, por medio de la cual, se socializaron las estrategias que viene desarrollando esta entidad en el marco de la atención educativa de la Kumpania Bogotá, las cuales sirven para identificar los elementos de  didácticos y operativos para el funcionamiento de la estrategia educativa con la población Rrom en Bogotá. 
c) Reuniones internas del equipo de Referentes encargado (Natalia Hernández y Liliana Urbina): para el seguimiento interno y proyección de las acciones del equipo (según el plan de acción 2020), en el mes de julio se realizaron dos reuniones que tuvieron como objetivo principal contactar y programar para el mes de agosto un espacio de encuentro con la SED-Bogotá y la Coorporación Infancia y Desarrollo e indagar sobre las estrategias pedagógicas flexibles, su didáctica y los procesos de adaptación que realizan para la atención educativa de la comunidad. </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</si>
  <si>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Reporte validado por la OAPF se carga en SINERGIA para apbrobación del DNP
10/08 DNP: cuales son los resultados de estas reuniones ?
10/08/2020 DCPBM: se ajusta de acuerdo a lo solicitado
10/08 OAPF: Se sube el reprote ajustado en SINERGIA paraa aprobación del DNP.
10/08 DNP: aprobado</t>
  </si>
  <si>
    <t>Durante el mes de agosto en el desarrollo de la caracterización inicial del Pueblo Rrom asentado en Colombia, en el marco de la construcción del modelo educativo flexible, se realizó una reunión de articulación con la Secretaría de Educación de Bogotá, con el objetivo de abordar los elementos pedagógicos que constituyen las estrategias de atención educativa para el Pueblo Rrom- Kumpania Bogotá. Algunos de los temas que se trataron en el presente encuentro fueron: a)  Adaptaciones o adecuaciones curriculares realizadas para el diseño de las estrategias educativas flexibles; b) Articulación con el Proyecto Educativo Institucional (Convenio-Colegio Nacional Nicolás Esguerra), evaluación y graduación de los estudiantes; c) Lineamientos y orientaciones pertinentes para promover el desarrollo y aprendizajes que se incorporaron en el Modelo Educativo Flexible que atiende a jóvenes y adultos del Pueblo Rrom, entre otros.</t>
  </si>
  <si>
    <t>03/09- OAPF:
Completitud: Cumple con el criterio
RTA área - Fecha : 
03/09- OAPF:
Consistencia: Cumple con el criterio
RTA área - Fecha : 
03/09- OAPF:
Calidad: No cumple con el criterio, mejorar redacción, se hablan de acciones en plural pero solo se reporta una reunión con la Secretaria de Bogotá. Recuuerden que no se pueden usar siglas. 
RTA DCPBM - 03/09/2020: Se ajusta redación de acuerdo a las idicaciones dadas
03/09- OAPF:
Soportes: Cumple con el criterio
RTA área - Fecha :
03/09- OAPF:
Notas adicionales:
08/09: Se carga el reporte en SINERGIA 
09/09 DNP: APROBADO</t>
  </si>
  <si>
    <t>Durante el mes de septiembre el equipo de la Subdirección de Referentes y Evaluación realizó una reunión con el Ministerio de Cultura, y con el Ministerio del Interior con el objetivo de: a) Contextualizar los compromisos del PND de la Dirección de Calidad Preescolar, Básica y Media del MEN, relacionados con los Modelos Educativos Flexibles para la atención educativa del Pueblo Rrom; b) Reconocer los elementos pedagógicos para el diseño de estrategias de atención educativa para el Pueblo Rrom.
En esta reunión se llegó a los siguientes acuerdos y compromisos que servirán para el documento de caracterización inicial del Pueblo Rrom asentado en Colombia: a) Remisión de bibliografía sobre etnolinguística e interculturalidad (MinInterior) y b) Remisión de las experiencias de Girón y Sabanalarga sobre lectura y escritura del Pueblo Rrom (Mincultura).
Adicionalmente, se planteó la posibilidad de un trabajo sobre ejercicios de sensibilización con las Entidades Territoriales para atención integral al Pueblo Rrom.</t>
  </si>
  <si>
    <t>Fecha (06/10)- OAPF
Completitud:  cumple con el criterio 
Consistencia: Cumple con el criterio. 
Calidad: Cumple con el criterio.  Se hace un ajuste de redacción. Se sugiere que en los reportes no se mencionen nombres propios. 
Soportes: Cumple con el criterio. 
Notas adicionales: Se sube el reporte en SINERGIA a la espera de la aprobación por parte del DNP
06/10 DNP: APROBADO</t>
  </si>
  <si>
    <t>En el mes de octubre, el equipo de la Subdirección de Referentes responsable del tema llevó acabo las siguientes acciones:
Los días 14 y 29 de octubre el equipo de la Subdirección de Referentes y Evaluación encargado del avance del diseño del MEF para la comunidad Rrom desarrolló reuniones de trabajo con el objetivo de determinar la estructura del documento de caracterizacion inicial. En estas reunión se estableció que la estructura del documento será la siguiente: i) Introducción; ii) Metodología e instrumentos utilizados para la caracterización de la población; iii) Ubicación, edad y particularidades educativas de la comunidad y iv) Recomendaciones Generales por cada apartado.
Así mismo, se avanzó un 10% en el documento de caracterización inicial del pueblo Rrom. Este porcentaje corresponde a la escritura de la introducción.</t>
  </si>
  <si>
    <t>Fecha (09/11)- OAPF
Completitud: Cumple con el criterio
Consistencia: Cumple con el criterio 
Calidad: No se cumple con el criterio. Ajustar redacción: describir en las reuniones reportadas. con quien o quienes se realizaron, cual fuel el logro obtenido. Así mismo describir cual es el avance de documento. Por favor no usar mayúscula sostenida
(9/11) DCPBM:  Se ajusto el texto de acuerdo a los sugerido.
Soportes: cumple con el criterio. 
Notas adicionales: 
10/11 DNP: Aprobado</t>
  </si>
  <si>
    <t xml:space="preserve">En el mes de noviembre, el equipo de la Subdirección de Referentes y Evaluación de la Calidad Educativa llevó a cabo una reunión de trabajo con el Equipo de Atención Educativa a Grupos Étnicos para determinar la información que se presentará en la Mesa de Diálogo Nacional con el Pueblo Rrom, el cual, se realizará el 01 de diciembre. </t>
  </si>
  <si>
    <t>En el mes de diciembre, el equipo de la Subdirección de Referentes y Evaluación realizó la sesión de la Comisión Nacional de Diálogo, el 01 de diciembre de 8:00-2:00 p.m., donde se presentó las acciones que desarrollará la Dirección de Calidad PBM en 2021, y que responden a los compromisos con el Plan Nacional de Desarrollo.
En la vigencia 2020 se avanzó en un 25% de la meta no se pudo avanzar más ya que el pueblo Rrom manifestó que tenía problemas de conectividad y acceso a computadores y solo hasta el mes de diciembre pudo participar de la reunión citada por el Ministerio del Interior.</t>
  </si>
  <si>
    <t>Fecha (09/11)- OAPF
Completitud: Cumple con el criterio
Consistencia: No Cumple con el criterio, no es consistente el reporte del numeral 1 con el reporte del numeral 3, se esta reportando el avance de diciembre 
Calidad: No se cumple con el criterio. Ajustar redacción, 
Soportes: cumple con el criterio. 
OAPF 07/01/2021:  el área realiza los ajustes. Se carga el reporte a SINERGIA para aprobación del DNP.</t>
  </si>
  <si>
    <t>4. Educación Inclusiva e Intercultural</t>
  </si>
  <si>
    <t>Paquete de materiales de lectura incorporado en las colecciones del Plan Nacional de Lectura y Escritura Rrom</t>
  </si>
  <si>
    <t>E1</t>
  </si>
  <si>
    <t>1.A.6</t>
  </si>
  <si>
    <t>Avance porcentual en el cumplimiento de actividades definidas en cada vigencia para diseñar y desarrollar los materiales de lectura que serán incorporados en las colecciones del PNLE, en concertación con el Pueblo Rrom</t>
  </si>
  <si>
    <t>En el mes de enero, el equipo de Gestión Institucional de la Dirección de Calidad para la Educación Preescolar, Básica y Media realizó la planeación de las acciones a desarrollar durante la vigencia 2020, las cuales consisten principalmente en trabajar en la Recuperación de relatos propios del pueblo Rrom y revitalización lingüística de esta comunidad, mediante el acompañamiento y formación en contenidos propios en el marco del proyecto palabras y caminos ancestrales lo que permitirá el cumplimiento de las metas planteadas en el Plan Nacional de Desarrollo.</t>
  </si>
  <si>
    <t>En el mes de marzo, el equipo del Plan Nacional de Lectura y Escritura - PNLE de la Subdirección de Fomento de Competencias de la mano con el  Viceministerio de Educación Preescolar, Básica y Media continuó la elaboración de los  documentos (insumo o estudio previo, estudio del sector y diseño del formato de cotización) requeridos en el proceso de contratación para la adquisición, procesamiento, distribución y entrega de colecciones bibliográficas a  sedes educativas oficiales del país y en las que se incluirán textos en lenguas indígenas, afro y Rrom.  Los documentos incluyeron los insumos aportados por la Dirección de Cobertura y Equidad y fueron sometidos a la revisión del Viceministerio, así como, el listado de los libros que harán parte de las colecciones a entregar. De esta manera se da continuidad al proceso de contratación, posteriormente se podrá realizar el estudio de mercado en abril, así como los demás pasos requeridos para lograr el cumplimiento del indicador propuesto.</t>
  </si>
  <si>
    <t>OAPF: El indicador fue subido en SINERGIA y se está a la espera de la validación de este por parte del DNP
DNP: Cual fue el resultado de estas gestiones? es importante incluir resultados en los reportes cualitativos. 
DCPBM: Ajustado
OAPF: se sube el nuevo reporte a SINERGIA y se esta a la espera de la aprobación por parte del DNP
DNP: frente al indicador Paquete de materiales de lectura incorporado en las colecciones del Plan Nacional de Lectura y Escritura este es Rrom. no se por que mencionan lenguas indigenas  y afro, seguro es ignorancia mía pero los Rrom son otras comunidades no???
OAPF: el indicador fue aprobado por el DNP</t>
  </si>
  <si>
    <t>En el mes de abril, el equipo del Plan Nacional de Lectura y Escritura - PNLE de la Subdirección de Fomento de Competencias de la mano con el  Viceministerio de Educación Preescolar, Básica y Media y las Direcciones de Primera Infancia y de Cobertura y Equidad ajustaron los listados de libros que conformaran las colecciones bibliográficas así como la focalización de las sedes en las que se entregaran dichas colecciones, esto teniendo en cuenta los ajustes que en materia presupuestal ha tenido el proceso. El PNLE incluyó dentro de su listado títulos dirigidos específicamente a comunidades étnicas como los Rrom, de esta manera se podrá dar continuidad al proceso de estudio de mercado en mayo, así como los demás pasos requeridos para lograr el cumplimiento del indicador propuesto.</t>
  </si>
  <si>
    <t>En el mes de mayo, el equipo del Plan Nacional de Lectura y Escritura - PNLE de la Subdirección de Fomento de Competencias de la mano con el  Viceministerio de Educación Preescolar, Básica y Media y las Direcciones de Primera Infancia y de Cobertura y Equidad ajustó y remitió a revisión de la Subdirección de Contratación los documentos requeridos para llevar a cabo el proceso de licitación para la adquisición de colecciones bibliográficas a dotar y en donde el PNLE incluyó dentro de su listado de libros, títulos dirigidos específicamente a comunidades étnicas como los Rrom tales documentos son estudio previo, estudio del sector, estudio de mercado, anexo técnico, matriz de riesgos, entre otros. De esta manera espera dar continuidad al proceso de licitación.</t>
  </si>
  <si>
    <t>OAPF: reporte validado por la OAPF, se carga en SINERGIA para aporbación del DNP
DNP: aprobado</t>
  </si>
  <si>
    <t>Durante el mes de julio, el equipo de Atención Educativa a Grupos Étnicos elaboró el cronograma de trabajo y propuesta técnica los cuales se encuentran a la espera de su presentación en la Mesa de Diálogo Nacional del pueblo Rrom cuya secretaría técnica está en cabeza del Ministerio del Interior.  En diálogo con esta entidad se ha venido concertando un espacio para la participación del MEN, el cual no ha sido posible por las dificultades de los pueblos para realizar reunión de carácter virtual, una vez establecida la fecha entre Ministerio del Interior y los representantes de los Pueblos Rrom se podrá dar inicio a la revisión de propuesta y del cronograma planteado.
Es importante mencionar, que la mesa de dialogo es el espacio oficial y el único que puede validar y sobre el cual se pueden desarrollar los acuerdo con el pueblo Rrom.</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</si>
  <si>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Reporte validado por la OAPF se carga en SINERGIA para apbrobación del DNP</t>
  </si>
  <si>
    <t>Durante el mes de agosto, recibieron 5 observaciones al pliego definitivo del proceso de licitación LP-MEN-03-2020 para la adquisición y dotación de colecciones bibliográficas las cuales fueron atendidas, así mismo, se llevó a cabo la audiencia de asignación de riesgos del proceso. Fueron recibidas 2 propuestas por parte de la Unión Temporal Asociación Estratégica 1 y la Fundación Alberto Merani, por lo que se realizó la respectiva evaluación, se publicó y se recibieron subsanaciones por parte de un proponente. En septiembre será publicada la evaluación definitiva y se realizará la audiencia de adjudicación para así dar continuidad al proceso de licitación. Dentro de las colecciones a adquirir, el Plan Nacional de Lectura y Escritura incluyó títulos dirigidos específicamente al pueblo Rrom.</t>
  </si>
  <si>
    <t>03/09- OAPF:
Completitud: Cumple con el criterio
RTA área - Fecha : 
03/09- OAPF:
Consistencia: Cumple con el criterio
RTA área - Fecha : 
03/09- OAPF:
Calidad: Cumple con el criterio, la OAPF realizó ajustes de redacción.
RTA área - Fecha : 
03/09- OAPF:
Soportes: Cumple con el criterio
RTA área - Fecha :
03/09- OAPF:
Notas adicionales: Se carga el reprote en SINERGIA a la espera de la aprobación por parte del DNP</t>
  </si>
  <si>
    <t>En septiembre, el equipo de Plan Nacional de Lectura y Escritura inició la ejecución del contrato CO1.PCCNTR.1820035 de 2020 suscrito entre el Ministerio de Educación Nacional y la Fundación Internacional de Pedagogía Conceptual Alberto Merani para la adquisición y dotación de colecciones bibliográficas a sedes educativas oficiales del país, en ese sentido se han llevado a cabo diferentes reuniones entre el equipo del Plan Nacional de Lectura y Escritura – PNLE y el equipo del contratista relacionadas con la ejecución del contrato. El contratista ha adelantado los procesos de cotización de los títulos que conforman las diferentes colecciones para luego definir el listado final de títulos. Dentro de las colecciones a adquirir, el Plan Nacional de Lectura y Escritura incluyó títulos dirigidos específicamente a comunidades étnicas como los Rrom.</t>
  </si>
  <si>
    <t>En el mes de octubre el equipo del Plan Nacional de Lectura y Escritura - PNLE de la mano con la Fundación Internacional de Pedagogía Conceptual Alberto Merani continuo la ejecución del contrato CO1.PCCNTR.1820035 de 2020 para la adquisición y dotación de colecciones bibliográficas a sedes educativas oficiales del país, en ese sentido se llevaron a cabo diferentes reuniones entre el equipo del Plan Nacional de Lectura y Escritura y el contratista relacionadas con la ejecución del contrato. El contratista adelantó los procesos de contratación con las editoriales que cuentan con los derechos de reproducción o venden los títulos que conforman las diferentes colecciones a partir de los listados finales de títulos aprobados por el Ministerio. Así mismo, se adelantó la solicitud de modificación del mencionado contrato para el ajuste del anexo técnico respecto al proceso de forrado de los libros. Se incluyeron títulos dirigidos específicamente a comunidades étnicas como los Rrom.</t>
  </si>
  <si>
    <t>Fecha (06/11)- OAPF
Completitud:  cumple con el criterio 
Consistencia: Cumple con el criterio. 
Calidad: Cumple con el criterio.  
Soportes: Cumple con el criterio. 
Notas adicionales: Pendiente de la aprobación de reportes anteriores por parte del DNP</t>
  </si>
  <si>
    <t>En el mes de noviembre el equipo del Plan Nacional de Lectura y Escritura - PNLE de la mano con la Fundación Internacional de Pedagogía Conceptual Alberto Merani continuo la ejecución del contrato CO1.PCCNTR.1820035 de 2020 para la adquisición y dotación de colecciones bibliográficas a sedes educativas oficiales del país, en ese sentido se llevaron a cabo diferentes reuniones entre el equipo del Plan Nacional de Lectura y Escritura y del contratista relacionadas con la ejecución del contrato. El contratista ha recibido cerca del 90% de los libros en su bodega y se encuentra terminando el procesamiento físico de cada libro para así conformar cada colección e iniciar su envío a las sedes educativas focalizadas el cual se hará en diciembre. El equipo del plan nacional de lectura y escritura incluyó títulos dirigidos específicamente a comunidades étnicas como los Rrom.</t>
  </si>
  <si>
    <t xml:space="preserve">En el mes de diciembre, el equipo del Plan Nacional de Lectura y Escritura - PNLE de la mano con la Fundación Alberto Merani continuo la ejecución del contrato 1820035 de 2020 para la adquisición y dotación de colecciones bibliográficas a sedes educativas, en ese sentido se llevaron a cabo diferentes reuniones de seguimiento entre el equipo del Plan Nacional de Lectura y Escritura y del contratista.  
Así mismo el contratista ha reportado los avances que ha tenido en la entrega de las colecciones la cual es del 99.9% a 31 de diciembre. En la colecciones entregadas se incluyeron títulos dirigidos específicamente a comunidades étnicas como los Rrom. </t>
  </si>
  <si>
    <t xml:space="preserve">Fecha (07/01/2021)- OAPF
Completitud:  cumple con el criterio 
Consistencia: Cumple con el criterio. 
Calidad: Cumple con el criterio.  
Soportes: Cumple con el criterio. 
Notas adicionales:  Se sugiere ajustar la redacción, no incluir lo del contratista. 
DCPBM 08/01/2021: se ajusta la redacción
OAPF 08/01/2021: La dependencia realizó los ajustes soliictados. Se carga el reporte en SINERGIA para aprobación del DNP. </t>
  </si>
  <si>
    <t>Lineamiento de reconocimiento del Decreto 2957 de 2010 expedido</t>
  </si>
  <si>
    <t>1.A.2</t>
  </si>
  <si>
    <t xml:space="preserve">Porcentaje de avance en lineamiento de reconocimiento del Decreto 2957 de 2010  </t>
  </si>
  <si>
    <t>En el mes de enero el equipo de Gestión Institucional de la Dirección de Calidad para la Educación Preescolar, Básica y Media realizó la planeación de las acciones a desarrollar durante la vigencia 2020 en lo concerniente a compromisos con Grupos Étnicos entre ellos Pueblos Rrom, lo que permitirá el cumplimiento de las metas planteadas en el Plan Nacional de Desarrollo.</t>
  </si>
  <si>
    <t>OAPF: Se ajustó el inicio asi: Durante el mes de marzo....
El indicador fue subido en SINERGIA y se está a la espera de la validación de este por parte del DNP</t>
  </si>
  <si>
    <t>En el mes de abril, el equipo de Gestión Institucional consolidó la propuesta final del Ministerio de Educación Nacional con los insumos suministrados por las diferentes áreas (Viceministerio de Educación Superior, Subdirección de Referentes y Evaluación, Plan Nacional de Lectura y Escritura, entre otros)  que permitió definir una ruta metodológica por la cual se pretende cumplir las metas establecidas con el Pueblo Rrom. Este documento se concertará con la Mesa de Diálogo Rrom con el acompañamiento del Ministerio del Interior.</t>
  </si>
  <si>
    <t xml:space="preserve">OAPF: Describir las acciones y estrategias que se mencionan. 
DNP: aprobado  
</t>
  </si>
  <si>
    <t>Durante el mes de mayo, el equipo de Fortalecimiento a la Gestión Institucional - Atención a Grupos Étnicos elaboró, junto con el equipo de la Subdirección de Referentes, Plan Nacional de Lectura y Escritura y Educación Superior, el cronograma, la oferta institucional y la propuesta del Ministerio de Educación Nacional para ser presentada  en la mesa de diálogo del pueblo Rrom, la cual será convocada por el Ministerio del Interior y en la que se espera llegar a acuerdos fundamentales para la elaboración de los lineamientos del Decreto 2957.</t>
  </si>
  <si>
    <t>OAPF: Se hizo un ajuste de redacción por la OAPF, se carga en SINERGIA para aprobación del DNP
DNP: por favor hacer mas explicita la relación entre estas acciones y el cumplimiento del indicador: Lineamento expedido. 
SFC: Se ajusta.
OAPF: Se hizo un ajuste de redacción, se carga en SINERGIA para aprobación del DNP
DNP: APROBADO</t>
  </si>
  <si>
    <t>Durante el mes de julio, el equipo de Atención Educativa a Grupos Étnicos elaboró el cronograma de trabajo y propuesta técnica los cuales se encuentran a la espera de su presentación en la Mesa de Diálogo Nacional del pueblo Rrom cuya secretaría técnica está en cabeza del Ministerio del Interior.  En diálogo con esta entidad se ha venido gestionando un espacio para la participación del MEN, el cual no ha sido posible por las dificultades de los pueblos para realizar reuniones virtuales. Una vez se defina la fecha entre el Ministerio del Interior y los representantes de los Pueblos Rrom se podrá dar inicio a la revisión de la propuesta técnica y del cronograma planteado.
Es importante mencionar, que la mesa de dialogo es el espacio oficial y el único que puede validar y sobre el cual se pueden desarrollar los acuerdo con el pueblo Rrom.</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</si>
  <si>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Reporte validado por la OAPF se carga en SINERGIA para apbrobación del DNP
10/08 DNP: Aprobado</t>
  </si>
  <si>
    <t xml:space="preserve">Durante el mes de agosto no se presenta avance en el indicador teniendo en cuenta que se esta a la espera de que el delegado para asuntos Rrom del Ministerio del Interior, informe el estado del proceso de convocatoria de la Mesa de Diálogo y los tiempos en los cuales se realizaría esta mesa.                                                          </t>
  </si>
  <si>
    <t>03/09- OAPF:
Completitud: Cumple con el criterio
RTA área - Fecha : 
03/09- OAPF:
Consistencia: Cumple con el criterio
03/09DNP: Aprobado
RTA área - Fecha : 
03/09- OAPF:
Calidad: Cumple con el criterio, la OAPF realizó ajustes de redacción.
RTA área - Fecha : 
03/09- OAPF:
Soportes: Cumple con el criterio
RTA área - Fecha :
03/09- OAPF:
Notas adicionales: Se carga el reprote en SINERGIA a la espera de la aprobación por parte del DNP
03/09DNP: Aprobado</t>
  </si>
  <si>
    <t xml:space="preserve">En septiembre, el equipo de Atención a Grupos Étnicos analizó con la Señora Viceministra las acciones que se han realizado con el Ministerio del Interior y la imposibilidad de reunir a la Mesa de diálogo, de este análisis se decidió realizar una reunión interna de trabajo para revisar la posibilidad de que desde el Ministerio de Educación se haga la respectiva convocatoria a este espacio y de esta forma concertar el plan de trabajo para la validación del lineamiento.  </t>
  </si>
  <si>
    <t>Durante el mes de octubre, el equipo de Atención Educativa a Grupos Étnicos de la Subdirección de Fomento de Competencias continua a la espera de la convocatoria que el Ministerio del Interior como secretaría técnica de la Mesa de Dialogo Rrom realice para la concertación de la ruta a seguir para los ajustes y validación de los lineamientos</t>
  </si>
  <si>
    <t xml:space="preserve">Fecha (06/11)- OAPF
Completitud:  cumple con el criterio 
Consistencia: Cumple con el criterio. 
Calidad: Cumple con el criterio.  
Soportes: Cumple con el criterio. 
Notas adicionales: Se debe unificar los reportes de los indicadores 42, 44,45 y 46
(9/11) DCPBM:  Se unificaron los reportes  de los indicadores 42, 44,45 y 46
</t>
  </si>
  <si>
    <t>Durante el mes de noviembre, el equipo de Atención Educativa a Grupos Étnicos de la Subdirección de Fomento de Competencias fue convocado, para la primera semana de diciembre, a participar en el espacio entre el Ministerio del Interior y los representantes de los Pueblos Rrom con el fin de establecer una ruta de trabajo para la revisión de la propuesta técnica y del cronograma planteado. El Ministerio del interior remitirá la convocatoria a este espacio de forma oficial.</t>
  </si>
  <si>
    <t>En diciembre el equipo de Atención Educativa a Grupos Étnicos de la Subdirección de Fomento de Competencias asistió a la sesión del Comisión Nacional de Diálogo con el objetivo de realizar seguimiento a los compromisos del Plan Nacional de Desarrollo 2018-2022. En este espacio se trazaron los caminos a desarrollar durante el 2021 con el propósito de atender este pueblo en el marco de la educación propia e intercultural.</t>
  </si>
  <si>
    <t>Proceso de acompañamiento coordinado y realizado Rrom</t>
  </si>
  <si>
    <t>1.A.8</t>
  </si>
  <si>
    <t>Porcentaje de avance en el proceso de acompañamiento técnico del Ministerio de Educación al Ministerio de Cultura, de acuerdo con el número de reuniones programadas para cada vigencia del cuatrienio</t>
  </si>
  <si>
    <t>En el mes de enero de 2020, el equipo de Gestión Institucional de la Dirección de Calidad para la Educación Preescolar, Básica y Media realizó la planeación de las acciones a desarrollar durante la vigencia 2020 en lo concerniente a compromisos con Grupos Étnicos entre ellos Pueblos Rrom, lo que permitirá el cumplimiento de las metas planteadas en el Plan Nacional de Desarrollo.</t>
  </si>
  <si>
    <t>Se realizan ajustes menores de forma (mayúsculas).</t>
  </si>
  <si>
    <t>Durante el mes de febrero 2020, el equipo de Gestión Institucional de la Dirección de Calidad para la Educación Preescolar, Básica y Media realizó reunión con la Subdirección de Referentes y Evaluación, Educación Superior y Plan Nacional de Lectura y Escritura, donde se concertó compromisos para cada una de las áreas, frente a las acciones a desarrollar durante la vigencia 2020. Es así como, se elaborará un plan conjunto del Ministerio de Educación Nacional, el cual se presentará a la mesa de diálogo del Pueblo Rrom, en la primera sesión del año que convoca el Ministerio del Interior.</t>
  </si>
  <si>
    <t>OAPF: Describir las acciones y estrategias que se mencionan. 
OAPF: Validado por la OAPF, se sube a SINERGIA para aprobación del DNP
DNP: Aprobado</t>
  </si>
  <si>
    <t>Durante el mes de mayo, el equipo deFortalecimiento a la Gestión Institucional - Atención a Grupos Étnicos, elaboró la presentación del cronograma cojuntamente con la Subdirección de Referentes, Plan Nacional de Lectura y Escritura, Educación Superior, al igual que la con oferta institucional y la propuesta del Ministerio de Educación Nacional para su posterior concertación con la mesa de diálogo del pueblo Rrom, la cual convoca el Ministerio del Interior.</t>
  </si>
  <si>
    <t>OAPF: reporte validado por la OAPF, se carga en SINERGIA para aporbación del DNP
DNP: Aprobado</t>
  </si>
  <si>
    <t xml:space="preserve">Durante el mes de agosto, el equipo de Atención Educativa a Grupos Étnicos de la Subdirección de Fomento de Competencias estuvo en contacto con el Ministerio del Interior con el fin de poder concertar el espacio con los delegados de la Mesa de Dialogo del pueblo Rrom, para el avance en la validación del documento en borrador de la propuesta técnica y del cronograma. </t>
  </si>
  <si>
    <t>03/09- OAPF:
Completitud: Cumple con el criterio
RTA área - Fecha : 
03/09- OAPF:
Consistencia: Cumple con el criterio
RTA área - Fecha : 
03/09- OAPF:
Calidad: Cumple con el criterio, la OAPF realizó ajustes de redacción.
RTA área - Fecha : 
03/09- OAPF:
Soportes: Cumple con el criterio
RTA área - Fecha :
03/09- OAPF:
Notas adicionales: Se carga el reprote en SINERGIA a la espera de la aprobación por parte del DNP
03/09 DNP: Aprobado</t>
  </si>
  <si>
    <t>En el mes de septiembre, el equipo de Atención Educativa a Grupos Étnicos de la Subdirección de Fomento de Competencias comenzó a explorar diferentes mecanismos con la Dirección de Fortalecimiento para poder convocar a la Mesa de Dialogo Rrom y de esta forma concertar el plan de acompañamiento al pueblo Rrom.</t>
  </si>
  <si>
    <t>Fecha (06/10)- OAPF
Completitud:  cumple con el criterio 
Consistencia: Cumple con el criterio. 
Calidad: Cumple con el criterio.  
Soportes: Cumple con el criterio. 
Notas adicionales: Se sube el reporte en SINERGIA a la espera de la aprobación por parte del DNP
06/10 DNP: APROBADO</t>
  </si>
  <si>
    <t>En octubre, el Equipo de Atención Educativa a Grupos Étnicos de la Subdirección de Fomento de Competencias está a la  espera del proceso de concertación del acompañamiento a realizar con el pueblo Rrom, el cual se coordinará en el espacio de la mesa de Diálogo del pueblo Rrom una vez sea convocada por el Ministerio del Interior</t>
  </si>
  <si>
    <t>Fecha (06/11)- OAPF
Completitud:  cumple con el criterio 
Consistencia: Cumple con el criterio. 
Calidad: Cumple con el criterio. Se hacen ajustes de redacción
Soportes: Cumple con el criterio. 
Notas adicionales: Se sube el reporte en SINERGIA a la espera de la aprobación por parte del DNP</t>
  </si>
  <si>
    <t>Durante el mes de noviembre, el equipo de Atención Educativa a Grupos Étnicos de la Subdirección de Fomento de Competencias,  fue convocado que para la primera semana de diciembre; con fin de participar en espacio entre el Ministerio del Interior y los representantes de los Pueblos Rrom para establecer una ruta de trabajo para la revisión de la propuesta técnica y del cronograma planteado. El Ministerio del interior remitirá la convocatoria a este espacio de forma oficial.</t>
  </si>
  <si>
    <t>Lineamiento expedido</t>
  </si>
  <si>
    <t>1.A.2-1.A.9-1.A.10-1.A.12</t>
  </si>
  <si>
    <t>Cantidad de lineamientos expedidos: El indicador toma el valor de 1 al momento de la expedición del lineamiento</t>
  </si>
  <si>
    <t>OAPF: Describir las acciones y estrategias que se mencionan. 
OAPF: Validado por la OAPF, se sube a SINERGIA para aprobación del DNP
DNP: aprobado</t>
  </si>
  <si>
    <t>03/09- OAPF:
Completitud: Cumple con el criterio
RTA área - Fecha : 
03/09- OAPF:
Consistencia: Cumple con el criterio
RTA área - Fecha : 
03/09- OAPF:
Calidad: Cumple con el criterio, la OAPF realizó ajustes de redacción.
RTA área - Fecha : 
03/09- OAPF:
Soportes: Cumple con el criterio
RTA área - Fecha :
03/09- OAPF:
Notas adicionales: Se carga el reprote en SINERGIA a la espera de la aprobación por parte del DNP
03/09DNP: Aprobado</t>
  </si>
  <si>
    <t>Fecha (06/10)- OAPF
Completitud:  cumple con el criterio 
Consistencia: Cumple con el criterio. 
Calidad: No Cumple con el criterio.  es diferente al reporte delindicador 42 el cual fue subido a SINERGIA. Se sugiere ajsutar
Soportes: Cumple con el criterio. 
Notas adicionales: 
09/10/2020: SFC: se ajusta
14/10 OAPF: Se ajsuta la validación a SI de acuerdo a los Ajustes realizados por el área. Reporte aprobado por DNP</t>
  </si>
  <si>
    <t>Lineamiento de escuela intercultural  expedido</t>
  </si>
  <si>
    <t>Porcentaje de avance en lineamiento de escuela intercultural para el pueblo Rrom</t>
  </si>
  <si>
    <t xml:space="preserve">OAPF: Describir las acciones y estrategias que se mencionan. 
OAPF: Validado por la OAPF, se sube a SINERGIA para aprobación del DNP
DNP: Aprobado
</t>
  </si>
  <si>
    <t>Durante el mes de junio, el equipo de Atención Educativa a Grupos Étnicos de la Durante el mes de junio, el equipo de Atención Educativa a Grupos Étnicos de la Subdirección de Fomento de Competencias realizó una reunión con el propósito de ajustar el cronograma, de acuerdo con las dinámicas adoptadas por el Pueblo Rrom en torno a la Emergencia Sanitaria, para seguir avanzando en el cumplimiento de los acuerdos.</t>
  </si>
  <si>
    <t xml:space="preserve">En septiembre, el equipo de Atención a Grupos Étnicos analizó con la Señora Viceministra las acciones que se han realizado con el Ministerio del Interior y la imposibilidad de reunir a la Mesa de diálogo, de este análisis se decidió realizar una reunión interna de trabajo para revisar la posibilidad de que desde el Ministerio de Educación se haga la respectiva convocatoria a este espacio y de esta forma concertar el plan de trabajo para la validación del lineamiento. </t>
  </si>
  <si>
    <t xml:space="preserve">Fecha (04/12)- OAPF
Completitud:  cumple con el criterio 
Consistencia: Cumple con el criterio. 
Calidad: Cumple con el criterio.  Se ajusta redacción
Soportes: Cumple con el criterio. 
Notas adicionales: Se sube el reporte en SINERGIA a la espera de la aprobación por parte del DNP.
09/12 DNP: APROBADO </t>
  </si>
  <si>
    <t>Lineamiento de la cultura Gitana en los EE  expedido</t>
  </si>
  <si>
    <t>Porcentaje de avance en lineamiento de la cultura Gitana en los establecimientos educativos</t>
  </si>
  <si>
    <t>4.2.5. Pertinencia</t>
  </si>
  <si>
    <t>Número de proyectos comunitarios propios, etnoeducativos, interculturales apoyados técnica y financieramente en el marco de la ruta de formulación, diseño e implementación de Proyectos Educativos Comunitarios</t>
  </si>
  <si>
    <t xml:space="preserve">Sumatoria de proyectos comunitarios propios, etnoeducativos, interculturales apoyados técnica y financieramente en el marco de la ruta de formulación, diseño e implementación de Proyectos Educativos Comunitarios </t>
  </si>
  <si>
    <t>Listas de asistencias
Actas 
Presentaciones
Matrial del documento de lineamiento para la formulación e implementación de proyectos educativos comunitarios</t>
  </si>
  <si>
    <t xml:space="preserve">En enero de 2020, el equipo de Gestión Institucional comenzó el proceso de focalización de los pueblos a acompañar técnica y financieramente durante 2020, a partir de los compromisos PND, Autos, sentencias y órdenes judiciales vigentes.  Mediante el convenio 199 de 2019 suscrito con OIM se acompañaron los pueblos Nukak Makú y Jiw en Giaviare e Hitnu y Macaguan en Arauca, al igual que 3 instituciones educativas de comunidades negras, afrocolombianas, raizales y palenqueras de cada una de las siguientes entidades territoriales: San Andrés y Providencia, Quibdó, Cartagena, Bolivar, Cauca, La Guajira y Tumaco para un total de 21 Establecimientos Educativos .  </t>
  </si>
  <si>
    <t xml:space="preserve">En febrero de 2020, el equipo de Gestión Institucional  elaboró el anexo técnico para el desarrollo del proceso de contratación con recursos 2020. Mediante el convenio 199 de 2019 suscrito con OIM se acompañaron los pueblos Nukak Makú y Jiw en Giaviare e Hitnu y Macaguan en Arauca, al igual que 3 instituciones educativas de comunidades negras, afrocolombianas, raizales y palenqueras de cada una de las siguientes entidades territoriales: San Andrés y Providencia, Quibdó, Cartagena, Bolivar, Cauca, La Guajira y Tumaco para un total de 21 Establecimientos Educativos .  </t>
  </si>
  <si>
    <t>OAPF: Es el mismo reporte de enero
SFC: El comentario es que se registró la misma información, pero no es así, se focalizó, se elaboró el anexo técnico y ahora estamos a la espera de la asignación de recursos, que a la fecha siguen congelados y dependemos del crédito BID. Así que considero que el reporte es lo que ha pasado en estos tres meses.
OAPF: de acuerdo a la observación del área. Se austa la validación a SI</t>
  </si>
  <si>
    <t xml:space="preserve">En el mes de marzo, el equipo de Gestión Institucional continuó a la espera de la asignación de recursos y proceso de contratación de acuerdo al anexo técnico elaborado. Mediante el convenio 199 de 2019 suscrito con OIM se acompañaron los pueblos Nukak Makú y Jiw en Guaviare e Hitnu y Macaguan en Arauca, al igual que 3 instituciones educativas de comunidades negras, afrocolombianas, raizales y palenqueras de cada una de las siguientes entidades territoriales: San Andrés y Providencia, Quibdó, Cartagena, Bolivar, Cauca, La Guajira y Tumaco para un total de 21 Establecimientos Educativos .  </t>
  </si>
  <si>
    <t>OAPF: es el mismo reporte de enero, febrero y marzo
SFC: El comentario es que se registró la misma información, pero no es así, se focalizó, se elaboró el anexo técnico y ahora estamos a la espera de la asignación de recursos, que a la fecha siguen congelados y dependemos del crédito BID. Así que considero que el reporte es lo que ha pasado en estos tres meses.
OAPF: Se ajusta la validación a SI</t>
  </si>
  <si>
    <t xml:space="preserve">Durante el mes de abril, el equipo de Gestión Institucional -atención a grupos étnicos, realizó el fortalecimiento a 28 proyectos educativos comunitarios PEC:  Pueblos indígenas (Nukak Makú, Jiw, Hitnu, Mapayerri) y a 24 establecimientos educativos de comunidades negras, afrocolombianas, raizales y palenqueras de las Entidades Territoriales Certificadas de San Andrés y Providencia, Bolivar, La Guajira, Cartagena, Tumaco, Quibdó, Cauca y Buenaventura, en el marco del convenio 199 suscrito con OIM. Lo anterior teniendo en cuenta que los procesos indígenas ya están en la fase de escritura de informes finales y los procesos afro se han desarrollados de forma virtual. </t>
  </si>
  <si>
    <t>OAPF: Se sugiere revisar si este indicador es similar al que se esta reprotando en SINERGIA y si sería pertinente eliminarlo</t>
  </si>
  <si>
    <t xml:space="preserve">Durante el mes de mayo el Equipo de Fortalecimiento a la Gestión Institucional - Atención a Grupos Étnicos, continuo el proceso de fortalecimiento de 28 Proyectos Educativos Comunitarios y 26 IE de población NARP; por medio del Convenio No. 199/19.  En cual actualmente de encuentra en la fase de elaboración y validación de productos finales con los cuales de verán beneficiados los siguientes pueblos Indígenas: Mapayerri- Sikuani, Jiw, Nukak e Hitnu- Makaguan y las Comunidades NARP de los territorios de San Andrés, San Basilio de Palenque, Cartagena, Buenaventura, Cauca, Guajira, Tumaco y Quibdó. </t>
  </si>
  <si>
    <t>OAPF: revisar si este indicador no se esta duplicando con el indicador definido en la mesa de concertación con los grupos indigenas y NARP</t>
  </si>
  <si>
    <t>Equipo de Atención Educativa a Grupos Étnicos de la Subdirección de Fomento de Competencias, sigue enfocando sus esfuerzos en el fortalecimiento de los Proyectos Educativos Comunitarios. En el mes de junio apunto sus acciones hacia la protección y fortalecimiento de las Lenguas Nativas. En proceso que se adelanta entre el Ministerio de Educación Nacional, Organización Internacional para las Migraciones- OIM y Organización de los Pueblos Indígenas de la Amazonía Colombiana - OPIAC, en el marco del convenio No.199/19. Se desarrollaron una serie de encuentros en los 6 departamentos de la Amazonia Colombiana (Guainía, Guaviare, Amazonas, Vaupés, Putumayo y Caquetá) del 11 al 13 de junio. Estos encuentros se realizaron en el en el marco de la ruta de trabajo para la protocolización del Plan Nacional Decenal de Lenguas, con el cual se busca garantizar una educación pertinente y de calidad que reconozca la diversidad lingüística, la construcción de saberes y los conocimientos ancestrales de nuestro país.
Los objetivos de estos espacios de retroalimentación fueron los siguientes:  
• Presentar el contexto general de la Ley de Lenguas Nativas 1381 de 2010. 
• Socializar las acciones que se han desarrollado desde el MEN para fortalecer las lenguas nativas. (Acceso, Dirección de Fortalecimiento, Ed Superior y Primera Infancia)
• Socializar la propuesta del Plan Decenal de Lenguas Nativas.
• Retroalimentar el Plan Decenal de Lenguas Nativas en sus siete líneas: investigación y documentación etnolingüística, protección y fortalecimiento, protección y reconocimiento, protección, fortalecimiento y revitalización, revitalización, desarrolló de estudios lingüísticos sobre los grupos étnicos que habitan en zonas urbanas del país, otras acciones, a partir de los encuentros departamentales y el encuentro regional que se realizarán.</t>
  </si>
  <si>
    <t>Durante el mes de julio, el Equipo de Atención Educativa a Grupos Étnicos de la Subdirección de Fomento de Competencias, en continuidad con el fortalecimiento de los Proyectos Educativos Comunitarios trabajó en la planeación de un proceso de acompañamiento a las Entidades Territoriales involucradas en el convenio No.199/19 desarrollado entre el Ministerio de Educación Nacional, Organización Internacional para las Migraciones- OIM. La idea de este que las entidades territoriales desarrollen herramientas que permitan la sostenibilidad de los resultados obtenidos en este convenio. Este acompañamiento se realizará durante el segundo semestre el 2020. De igual forma durante el mes de julio se realizó la revisión de los productos del convenio No.199/19 y los ajuste a los que tuvieran lugar.</t>
  </si>
  <si>
    <t xml:space="preserve">En el mes de agosto, el Equipo de atención a grupo  Etnicos cuenta con los productos remitidos por OIM en el marco del convenio 199 de 2019 en el cual se fortalecieron los Proyectos Educativos Comunitarios PEC  de los pueblos Nukak, Jiw, Hitnü, Makaguan y la primera fase de construcción de PEC del pueblo Mapayerri que consiste en la caracterización de este pueblo por ser un pueblo en contacto inicial.  Igualmente se fortalecieron los PEC de 21 IE de comunidades Afro también en el marco del Convenio 199. 
Actualmente se adelanta el proceso precontractual para el fortalecimiento a PEC de los pueblos de Caldas y Huila asociados a CRIDEC y CRIHU allí se atenderán los pueblos Embera, Yanacona, Nasa y MIsak de estos departamentos. 
</t>
  </si>
  <si>
    <t>Fecha (07/09)- OAPF
Completitud: No cumple con el criterio
DCPBM  - 07/19:ajustado
Consistencia: No cumple con el criterio
DCPBM  - 07/19:ajustado
Calidad: No cumple con el criterio. 
DCPBM  - 07/19:ajustado
Soportes: Cumple con el criterio
Notas adicionales: 
08/09 OAPF: se hacen los ajustes respectivos y se cambia la validación a SI</t>
  </si>
  <si>
    <t>Durante el mes de septiembre el Equipo de Atención Educativa a Grupos Étnicos de la Subdirección de Fomento de Competencias de la Dirección de Calidad, focalizó 60 pueblos indígenas, en atención al cumplimiento de órdenes y sentencias vigentes. Se realizó el diagnostico en el cual cada uno se encuentra en la ruta de implementación de los Proyectos Educativos Comunitarios  y fue presentado al Viceministerio para su posible financiación en el 2021.
Se dio inicio al Convenio interadministrativo para el fortalecimiento de la educación propia con perspectiva de desarrollo del sistema educativo indígena propio- seip- y para la implementación de las acciones pedagógicas necesarias dadas la emergencia sanitaria (COVID-19) por parte del consejo regional indígena del Huila -CRIHU.</t>
  </si>
  <si>
    <t>Durante el mes de octubre, el equipo de Atención Educativa a Grupos Étnicos, en continuidad con el fortalecimiento de los Proyectos Educativos Comunitarios, focalizó 60 pueblos indígenas, en atención al cumplimiento de órdenes y sentencias vigentes. Basados en el diagnóstico realizado, se propuso una ruta para avanzar en los temas correspondientes a estado de implementación de los Proyectos Educativos Comunitarios con las Secretarias de Educación involucradas.</t>
  </si>
  <si>
    <t>En noviembre, el Equipo de Atención Educativa a Grupos realizó acercamiento con las entidades territoriales de los 60 pueblos indígenas focalizados para realizar caracterización, establecer el estado de los Proyectos Educativos Comunitarios insumo en la etapa contractual del 2021. Se atendieron las secretarias de Educación de Casanare, Vichada y Vaupés, cuyos pueblos son: Sáliba, Masiwaré, Sikuani ,Amorua, Yaruro ,Tsiripo, Yamalero,Wamonae,Wipijiwi, Bora Barasana, Carapana, Desano, Kawiyaré, Kubeo, Kurripaco, Makuna, Nukak, Piratapuyo, Pisamira, Siriano, Taiwano, Tariano, Tatuyo, Tucano,Tuyka, Wanano y  Yuruti.
Se elaboraron los productos finales de los convenios interadministrativos desarrollados durante la vigencia 2020, para validación por parte del Ministerio de Educación Nacional, estos son: 
1.Convenio para el fortalecimiento de la educación propia e intercultural mediante el desarrollo e implementación del componente pedagógico del sistema educativo indígena propio y para la implementación de las acciones necesarias dadas la emergencia sanitaria (COVID-19) por parte del consejo regional indígena de caldas a través de la asociación de cabildos indígenas de caldas.
2.Convenio para el fortalecimiento de la educación propia mediante el desarrollo e implementación de los componentes político, pedagógico y administrativo del sistema educativo indígena propio.
3.Convenio para el fortalecimiento de la educación propia con perspectiva de desarrollo del sistema educativo indígena propio y para la implementación de las acciones pedagógicas necesarias dadas la emergencia sanitaria por parte del consejo regional indígena del Huila.</t>
  </si>
  <si>
    <t>En diciembre, el equipo de Atención Educativa a Grupos Étnicos, en continuidad con el fortalecimiento de los Proyectos Educativos Comunitarios, desarrolló espacios de conversación con las Entidades Territoriales correspondientes a los 61 pueblos indígenas focalizados para el 2021 con el propósito de presentar la propuesta ruta de trabajo a trabajar en 2021 por parte del Ministerio, conocer el estado de implementación de los Proyectos Educativos Comunitarios de cada uno de estos Pueblos y llegar a acuerdos para una ruta de trabajo para el siguiente año.
Se avanzó en el cierre de los siguientes 3 convenios:
* fortalecimiento de la educación propia e intercultural mediante el desarrollo e implementación del componente pedagógico del sistema educativo indígena propio y para la implementación de las acciones necesarias dadas la emergencia sanitaria (COVID-19) por parte del consejo regional indígena de caldas a través de la asociación de cabildos indígenas de caldas.
* fortalecimiento de la educación propia mediante el desarrollo e implementación de los componentes político, pedagógico y administrativo del sistema educativo indígena propio.
* fortalecimiento de la educación propia con perspectiva de desarrollo del sistema educativo indígena propio y para la implementación de las acciones pedagógicas necesarias dadas la emergencia sanitaria por parte del consejo regional indígena del Huila.
Este indicador logró la meta por medio del convenio de OIM finalizado en el primer semestre de 2020 beneficiando a los pueblos Indígenas: Mapayerri- Sikuani, Jiw, Nukak e Hitnu- Makaguan y las Comunidades NARP de los territorios de San Andrés, San Basilio de Palenque, Cartagena, Buenaventura, Cauca, Guajira, Tumaco y Quibdó. ; adicional a ello, con los convenios que se cerraron en el mes de diciembre  (CRHU: Misak, Nasa y Yanacona; CRIDEC: Pueblo Embera de Caldas). Como evidencia se presentan los 10 proyectos educativos comunitarios.</t>
  </si>
  <si>
    <t xml:space="preserve">Fecha (19/01)- OAPF
Completitud: Cumple con el criterio
Consistencia: No cumple con el criterio, en el avance cualitativo no se mencionan los 10 proyectos comunitarios propios, etnoeducativos, interculturales apoyados técnica y financieramente en el marco de la ruta de formulación, diseño e implementación de Proyectos Educativos Comunitarios, que se están reportando. En los medios de verificación se encuentran 11 carpetas de 11 departamentos y no se encontraron documentos de los proyectos apoyados. 
Calidad: No cumple con el criterio. Ajustar redacción de acuerdo con el comentario anterior 
Soportes: No Cumple con el criterio, ajustar los medios de verificación de tal manera que se identifiquen los 10 PEC apoyados técnica y financieramente. 
SFC: se ajusta avance cualitativo y se ajustan evidencias.
Fecha (25/01) OAPF: No se anexan los proyectos, se anexan actas de reunión, por favor aclarar porque se anexan las actas y no los documentos de los proyectos. </t>
  </si>
  <si>
    <t>Educación inclusiva</t>
  </si>
  <si>
    <t>4.1. Política de Educación Inclusiva</t>
  </si>
  <si>
    <t>4.1.1. Política de Educación Inclusiva e Intercultural</t>
  </si>
  <si>
    <t>Número de ETC con la socialización de los lineamientos de política de inclusión y equidad en la educación.</t>
  </si>
  <si>
    <t>Sumatoria de Secretarias de Educación acompañadas en la socialización e implementación de los lineamientos de política de inclusión y equidad en la educación</t>
  </si>
  <si>
    <t>Listas de asistencias
Actas 
Presentaciones
Material del documento de lineamiento de política</t>
  </si>
  <si>
    <t xml:space="preserve">En enero de 2020, el equipo de Gestión Institucional ajustó el documento  de lineamientos de política de inclusión y equidad en la educación y lo remitió  la Subdirección de Fomento de Competencias y la Dirección de Calidad de Educación Preescolar, Básica y Media para su validación y posteriormente realizar mesas de validación internas con los equipos del Ministerio de Edcuación. </t>
  </si>
  <si>
    <t xml:space="preserve">En febrero de 2020, el equipo de Gestión Institucional  hizo seguimiento a la validación del documento  de lineamientos de política de inclusión y equidad en la educación por parte de la Subdirección de Fomento de Competencias y la Dirección de Calidad de Educación Preescolar, Básica y Media y la Dirección para posteriormente realizar mesas de validación internas en el MEN </t>
  </si>
  <si>
    <t xml:space="preserve">En el mes de marzo, el equipo de Gestión Institucional continuó a la espera de la validación de la versión ajustada del documento de lineamientos de política de inclusión y equidad en la educación por parte de la Subdirección de Fomento de Competencias y la Dirección de Calidad de Educación Preescolar, Básica y Media para posteriormente realizar mesas de validación internas en el MEN </t>
  </si>
  <si>
    <t>En el mes de abril, el equipo de Gestión Institucional prestó asistencias técnicas a las 96 Entidades Territoriales Certificadas del país,  en temas relacionados con inclusión y equidad en la educación. En estos espacios se socializaron los propósitos de la política y del trabajo avanzado, mientras se define la validación del documento presentado a la Subdirección de Fomento de Competencias y a la Dirección de Calidad.</t>
  </si>
  <si>
    <t>En el mes de mayo, el equipo de Gestión Institucional prestó asistencias técnicas llegando a las 96 Entidades Territoriales Certificadas del país con una participación total de 2.543 agentes educativos  en temas relacionados con inclusión y equidad en la educación. En estos espacios se socializaron los propósitos de la política y del trabajo avanzado, mientras se define la validación del documento presentado a la Subdirección de Fomento de Competencias.</t>
  </si>
  <si>
    <t>En el mes de junio, el equipo de Inclusión y Equidad en la Educación del grupo de Gestión Institucional prestó asistencias técnicas llegando a las 96 Entidades Territoriales Certificadas del país con una participación total de 4.275 agentes educativos  en temas relacionados con inclusión y equidad en la educación. En estos espacios se socializaron los propósitos de la política y del trabajo avanzado, mientras se define la validación del documento presentado a la Subdirección de Fomento de Competencias.</t>
  </si>
  <si>
    <t>En el mes de julio, el equipo de Inclusión y Equidad en la Educación del grupo de Gestión Institucional prestó asistencias técnicas llegando a las 96 Entidades Territoriales Certificadas del país con una participación total de 11.136 agentes educativos en temas relacionados con inclusión y equidad en la educación. En estos espacios se socializaron los propósitos de la política y del trabajo avanzado, mientras se define la validación del documento presentado a la Subdirección de Fomento de Competencias.</t>
  </si>
  <si>
    <t>En el mes de agosto, el equipo de Inclusión y Equidad en la Educación del grupo de Gestión Institucional prestó asistencias técnicas llegando a las 96 Entidades Territoriales Certificadas del país con una participación total de 11.533 agentes educativos en temas relacionados con inclusión y equidad en la educación. En estos espacios se socializaron los propósitos de la política y del trabajo avanzado, mientras se define la validación del documento presentado a la Subdirección de Fomento de Competencias.</t>
  </si>
  <si>
    <t xml:space="preserve">En el mes de septiembre, el equipo de Inclusión y Equidad en la Educación del grupo de Fortalecimiento a la Gestión Institucional prestó asistencias técnicas a las 96 Entidades Territoriales Certificadas del país con una participación total de 15.784 agentes educativos en temas relacionados con inclusión y equidad en la educación. En estos espacios se presentaron los propósitos de la política y del trabajo avanzado, mientras se recibe la validación del documento presentado a la Subdirección de Fomento de Competencias y al viceministerio. Debido  a que el documento de lineamiento de politica de inclusión y equidad en la educación,  se encuentra aún en revisión y espera de aprobación por parte de la  Viceministra, no se ha podido socializar dicho documento a las entidades territoriales, por esta razón el avance cuantitativo se presenta en cero para el mes de septiembre. </t>
  </si>
  <si>
    <t>Fecha (08/10)- OAPF
Completitud: Cumple con el criterio
Consistencia: No cumple con el criterio. No se reporta avance cuantitativo, si no se tiene avance se debe reportar 0
Calidad: No Cumple con el criterio. Se volverá a revisar de acuerdo con el avance cuantitativo que se reporte. Si no se cumple la meta en el avance se debe describir porque no se cumplió
Soportes: No cumple con el criterio. Se revisará nuevamente de acuerdo con el avance cuantitativo que se reporte. Si el avance es 0 se deben eliminar los archivos subidos en la carpeta de medios de verificación, tal como esta especificado en la guía solo se suben medios de verificación cuando se presentan avances cuantitativos
Notas adicionales: 
SFC: Se ajusta avance cuantitativo a 0  y avance cualitativo. Se verifica en Sharepoint que en la carpeta denominada ID 48 no aparezca evidencia alguna.
14/10 Se cambia la validación a SI  de acuerdo a los ajustes relaizados por el área</t>
  </si>
  <si>
    <t xml:space="preserve">En el mes de octubre, el equipo de Inclusión y Equidad en la Educación del grupo de Fortalecimiento a la Gestión Institucional continúo realizando asistencias técnicas a las 96 Entidades Territoriales Certificadas del país con una participación total de 16.329 agentes educativos en temas relacionados con inclusión y equidad en la educación, atención a estudiantes con discapacidad, capacidades y talentos excepciones y trastornos específicos del aprendizaje. 
</t>
  </si>
  <si>
    <t xml:space="preserve">En el mes de noviembre, el Equipo de Inclusión y Equidad en la Educación realizó 11 asistencias técnicas con la participación de 34 entidades territoriales certificadas. Armenia, Atlántico, Barrancabermeja, Barranquilla, Bello, Boyacá, Caldas, Cali, Caquetá, Córdoba, Casanare, Cundinamarca, Florencia, Fusagasugá, Girardot, Guaviare, Ibagué, La Guajira, Malambo, Manizales, Montería, Neiva, Palmira, Pereira, Quindío, Risaralda, Santander, Soacha, Tolima, Tunja, Valle, Vaupés, Villavicencio y Yopal, con el objetivo de  brindar orientaciones técnicas, administrativas, técnicas y pedagógicas para la atención de estudiantes con discapacidad, estudiantes con capacidades y talentos excepcionales, trastornos del aprendizaje y del comportamiento y Diseño Universal del Aprendizaje. También se acompañó el proceso de seguimiento de la contratación de planta temporal para docentes de apoyo pedagógico.  </t>
  </si>
  <si>
    <t xml:space="preserve">En diciembre, el equipo Inclusión y Equidad en la Educación de la Subdirección de Fomento de Competencias, luego de recibir el documento de lineamientos de política para la inclusión y equidad en la educación debidamente revisado y avalado  por el Viceministerio de Educación Preescolar, Básica y Media, realizó invitación a las 96 secretarías de educación a 7 espacios con el objetivo de socializar las aproximaciones a los Lineamientos de Política para la Inclusión y Equidad en la Educación, en el marco de la diversidad y el desarrollo humano, que permitan avanzar en la construcción de servicios incluyentes y equitativos para favorecer trayectorias educativas completas de todas las niñas, niños, adolescentes, jóvenes y personas adultas. A estos espacios asistieron las siguientes 56 secretarias de educación: Amazonas, Caquetá, Florencia, Casanare, Yopal, Guaviare, Meta, Villavicencio, Putumayo, Vaupés, Bogotá, Antioquia, Apartadó, Envigado, Itagüí, Medellín, Atlántico, Barranquilla, Cartagena de Indias, Valledupar, Lorica, Riohacha, Sincelejo,  Chía; Cundinamarca, Mosquera, Soacha, Armenia, Risaralda, Dosquebradas, Pereira Quibdó, Nariño, Buenaventura, Cali, Palmira, Tuluá, Boyacá, Norte de Santander, Floridablanca, Girón, Piedecuesta, Arauca, Sabaneta, Bolívar, Córdoba, San Andrés, Fusagasugá, Manizales, Ipiales, Valle del Cauca, Pitalito, Cúcuta, Bucaramanga, Santander y Vichada. 
De acuerdo a lo anterior, durante la vigencia 2020 se logró soalizar los lineamientos a 56 entidades territoriales certificadas faltando 40 entidades para cumplir la meta establecida para ésta vigencia. </t>
  </si>
  <si>
    <t>Fecha: (19/01)- OAPF
Completitud: Cumple con el criterio
Consistencia: No cumple con el criterio, se reportan las 55 ETC con la socialización de los lineamientos de política de inclusión y equidad en la educación, sin embargo, en el Excel que se sube en los medios de verificación dice que asistieron 61, es decir que el avance es de 61 y no de 55 
Calidad: No cumple con el criterio. Ajustar redacción, ¿el grupo de inclusión y equidad no pertenece al VPBM?, ajustar redacción del inicio del párrafo. 
Soportes: No Cumple con el criterio, revisar comentario en consistencia.
SFC: se ajusta avance cuantitativo pues al contrastar los listados de las carpetas de los 7 grupos con el excel se identifica que asistieron 56 ETC. Se ajusta listado de excel. El equipo de inclusión pertenece a la subdirección de fomento y el documento se paso a revisión del Viceministerio, se ajusta avance cualitativo. 20-1-2021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</si>
  <si>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6.2.1. Fortalecimiento de la gestión territorial</t>
  </si>
  <si>
    <t>Planes de apoyo al mejoramiento PAM de las entidades territoriales certificadas orientados, revisados y acompañados</t>
  </si>
  <si>
    <t>Sumatoria de planes de apoyo al mejoramiento PAM de las entidades territoriales certificadas orientados, revisados y acompañados</t>
  </si>
  <si>
    <t xml:space="preserve">Planes de apoyo al mejoramiento PAM
Retroalimentación de planes de apoyo al mejoramiento </t>
  </si>
  <si>
    <t>En enero de 2020, el equipo de Gestión Institucional proyectó la comunicación dirigida a las 96 secretarías de educación certificadas del país con el fin de orientarlos e invitarlos a elaborar sus Planes de Apoyo al Mejoramiento y a remitirlos al Ministerio de Educación Nacional para su debida retroalimentación.</t>
  </si>
  <si>
    <t>OAPF: Describir cual era el propósito del oficio enviado
SFC: Se ajusta
OAPF: Se cambia la validación a SI</t>
  </si>
  <si>
    <t xml:space="preserve">En febrero de 2020, el equipo de Gestión Institucional  prestó asistencia técnica virtual en el marco de la Estrategia Conéctate dirigida a las 96 Secretarías de educación donde se socializaron los formatos de elaboración del Plan de Apoyo al Mejoramiento (PAM) (herramienta de gestión que pueden usar las secretarías de educación de los Departamentos , Distritos y Municipos certificados, para dar asesoría, asistencia técnica, sistematizar, hacer seguimiento y evaluar los avances y dificultades de las acciones explícitas de mejoramiento propuestas en el plan de acción)
y se orientó a las secretarías para su construcción en el primer semestre de 2020. Se contó con la participación de alrededor de 75 secretarías de educación. </t>
  </si>
  <si>
    <t>OAPF: no usar siglas, describir en que consisen las orientaciones .
SFC: Se ajusta la sigla y se diligencia que es el plan de apoyo al mejoramiento , las orientaciones van dirigidas a apoyar su elaboración.
OAPF: Se cambia la validación a SI</t>
  </si>
  <si>
    <t>En el mes de marzo, el equipo de Gestión Institucional formuló la estrategia de acompañamiento virtual la cual consiste en hacer retroalimentación sobre la construcción de los planes de apoyo al mejoramiento PAM  a las Secretarías de Educación Certificadas del país en el marco de la Emergencia COVID-19.</t>
  </si>
  <si>
    <t>OAPF: describir en que consiste la estrategia y explicar poruqe no se cumplió con la meta establecida.           
SFC: se ajusta</t>
  </si>
  <si>
    <t xml:space="preserve">En el mes de abril, el equipo de  Gestión Institucional  se reunió para establecer la estrategia de revisión, retroalimentación y asistencia técnica de los Planes de Mejoramiento Institucional de las Secretarías de Educación Certificadas del país en el marco de la Emergencia COVID-19. También se proyectó la comunicación que será enviada a las secretarías para la solicitud del Plan de Apoyo al Mejoramiento , la cual se encuentra en aprobación por parte de la Subdirección de Fomento de Competencias. Se hizo un primer acercamiento con las Secretarías de Itagüi y Sahagün con el fin de revisar el estado de avance de sus planes de Apoyo al Mejoramiento, estos se encuentran  en  estado  de construcción y deben hacer ajustes a sus metas e indicadores, en el mes de mayo recibirán retroalimentación por parte del Ministerio de Educación. </t>
  </si>
  <si>
    <t>OAPF: con cuales secretarias se hizo el acercamiento, en que estado estan los planes?
SFC: ajustado
OAPF: el área realiza los ajustes y se cambia la validación a SI</t>
  </si>
  <si>
    <t xml:space="preserve">Durante el mes de mayo, el equipo de Fortalecimiento a la Gestión Institucional proyectó correos interinstituciones, los cuales fueron enviados a las secretarías de educación para la solicitud del Plan de Apoyo al Mejoramiento y el envío de los documentos diagnostico para realizar el proceso de retroalimentación de los planes, además para realizar el contacto con los funcionarios encargados del proceso en cada entidad territorial. Se realizaron la asistencia técnica a las secretarias de educación de Itagüí, La Guajira, Cesar, Monteria, Santander, Yumbo, Soacha, popayan y Cundinamarca, con el fin de revisar el estado de avance de sus planes de Apoyo al Mejoramiento, así mismo la retroalimentación de los planes por parte del Ministerio de Educación. </t>
  </si>
  <si>
    <t xml:space="preserve">Durante el mes de Junio, el equipo de Fortalecimiento a la Gestión Institucional realizó asistencia técnica a las secretarias de educación de Chía, Magangué, Sincelejo, Uribia, Ipiales, Manizalez, Sohacha y Bogotá con el fin de revisar el estado de avance de sus planes de Apoyo al Mejoramiento, así mismo la retroalimentación de los planes por parte del Ministerio de Educación Nacional. De igual forma se ha concertado con otras entidades territoriales el proceso de acompañamiento en la construccion y avance de sus Planes de apoyo para realizar la asistencia técnica el proximo mes.  Debido a  la situación actual que se ha venido presentando a nivel mundial de la pandemia por el COVID-19, el cronograma de entrega de los Planes de Apoyo al Mejoramiento por parte de las secretarias de educación, a quienes se les envió comunicación radicado No. 2020­EE­096419, solicitando el Plan de Apoyo al Mejoramiento con fecha límite de 30 de junio de 2020. Teniendo en cuenta que para la construcción del Plan, las entidades territoriales deben contar con el Pln de Desarrollo Local, todas no lo tienen aún, se ha venido recibiendo a partir del 30 de junio, los Planes de Apoyo de las secretarias que ya han adelantado el proceso. Por eso, a corte de junio 2020,  contamos con 17 secretarias de educación a quien se les ha brindado asistencia técnica en la elaboración y retroalimentación Planes de Apoyo al Mejoramiento. La meta a diciembre 2020, seran las 96 secretarias de Educación certificadas del pais.  </t>
  </si>
  <si>
    <t>08072020-OAPF: explicar porque no se cumplió la meta. Se deben definir la meta de  diciembre
DCPBM se ajusto
10072020-OAPF: Se mantiene la validación en NO, no se encontraron los medios de verificación.
10072020-OAPF: Se ajusta la validación a SI</t>
  </si>
  <si>
    <t>Durante el mes de julio, el equipo de Fortalecimiento a la Gestión Institucional de la Subdirección de Fomento de Competencias, realizó asistencia técnica a las Secretarias de Educación de Córdoba, Chocó, Apartadó, Turbo y Quibdó, con el fin de exponer la contextualización general del Plan de Apoyo al Mejoramiento y así acompañar la construcción y avance de los Planes de Apoyo al Mejoramiento (PAM), de cada una de las entidades territoriales mencionadas. De igual forma el equipo se encuentra en la revisión de los Planes que han sido enviados a este despacho, preparando la retroalimentación para cada uno.</t>
  </si>
  <si>
    <t>10/08- OAPF:
Completitud: Cumple con el criterio
RTA área - Fecha : 
10/08- OAPF
Consistencia: Cumple con el criterio
RTA área - Fecha : 
10/08- OAPF
Calidad: cumple con el criterio.
RTA área - Fecha : 
10/08- OAPF
Soportes: Cumple con el criterio
RTA área - Fecha :
10/08- OAPF
Notas adicionales: No hay observaciones adicionales</t>
  </si>
  <si>
    <t>Durante el mes de agosto, el equipo de Fortalecimiento a la Gestión Institucional de la Subdirección de Fomento de Competencias realizó asistencia técnica a las Secretarias de Educación de Tumaco, Nariño, Turbo, Duitama, Huila, Ipiales, con el fin de exponer la contextualización general del Plan de Apoyo al Mejoramiento y así acompañar la construcción y avance de los Planes de Apoyo al Mejoramiento (PAM), de cada una de las entidades territoriales mencionadas. De igual forma, se realizó la retroalimentación a los Planes de Apoyo al Mejoramiento  PAM de las secretarias de educación de Itagüí y Quibdó. El equipo se encuentra en la revisión de los Planes que han sido enviados a este despacho, preparando la retroalimentación para cada uno.</t>
  </si>
  <si>
    <t>En septiembre, el equipo de Fortalecimiento a la Gestión Institucional prestó asistencia técnica a las Secretarias de Educación de Ibagué, Casanare, Magdalena, Santa Marta, Antioquia, Bello, Rionegro, Meta, Villavicencio, Guainía, Sucre, Putumayo, Buenaventura, Barranquilla, Soledad, Florencia, Caquetá, Caldas, Cartago, Nariño, Armenia, Facatativá, Girardot, Sogamoso, Zipaquirá, Pereira, Piedecuesta, Bucaramanga,  Norte de Santander, San Andrés y Bolívar,  con el fin de exponer la contextualización general del Plan de Apoyo al Mejoramiento y acompañar la construcción y del mismo en las entidades territoriales mencionadas. De igual forma, se viene realizando la retroalimentación de los Planes de Apoyo al Mejoramiento de las secretarias de educación de Chocó, Palmira, Piedecuesta, Tunja, Funza, Fusagasugá, Meta, Apartadó y Cartagena. A pesar de que se hicieron 32 asistencias técnicas, para el mes de septiembre solo llegaron 9 Planes de Apoyo de Mejoramiento para revisar y acompañar, por lo que el avance cuantitativo es 9 y no 22 Planes como se tenía previsto.</t>
  </si>
  <si>
    <t>Fecha (08/10)- OAPF
Completitud: Cumple con el criterio
Consistencia: No cumple con el criterio. No se reporta avance cuantitativo, si no se tiene avance se debe reportar 0
Calidad: No Cumple con el criterio. Se volverá a revisar de acuerdo con el avance cuantitativo que se reporte. Si no se cumple la meta en el avance se debe describir porque no se cumplió
Soportes: No cumple con el criterio. Se revisará nuevamente de acuerdo con el avance cuantitativo que se reporte. 
Notas adicionales: Se ajusta la meta de junio de 74 a 52, la de septiembre de 96 a 22, teniendo en cuenta que las metas no se acumulan en el año
SFC: se ajusta y se cargan medios de verificación de los 9 PAM
14/10 OAPF: se mantiene la validación en No, teniendo en cuenta que los 9 reportados se encuetnran en proceso de revisión por el área y el indicador esta en función de reprotar los que ya surtieron los tres proceos: Orientados, revisados y acompañados</t>
  </si>
  <si>
    <t xml:space="preserve">Durante el mes de octubre el equipo de fortalecimiento a la gestión institucional recibió el Plan de apoyo al Mejoramiento de las secretarias de educación de Ibagué, Casanare, Bello, Rionegro, Bolívar, Guainía, Sucre, Putumayo, Barranquilla, Caquetá, Armenia, Sogamoso, Tunja, Pitalito, Tuluá, Girón, Piedecuesta, Norte de Santander, Pasto, Bogotá, los cuales se han venido retroalimentando, con cada uno de los equipos de las entidades territoriales a cargo de la construcción del Plan. Igualmente se han retroalimentado </t>
  </si>
  <si>
    <t>Durante el mes de noviembre el equipo de Fortalecimiento a la Gestión Institucional recibió el Plan de Apoyo al Mejoramiento de las secretarias de educación de Cauca, Malambo y Pasto.  Igualmente se han retroalimentado los Planes de Apoyo al Mejoramiento de las secretarias de  educación de Casanare, Putumayo, Caquetá, Barranquilla, Rionegro,  con cada uno de los equipos de las entidades territoriales a cargo de la construcción del Plan.</t>
  </si>
  <si>
    <t xml:space="preserve">Durante el mes de diciembre, el equipo de Fortalecimiento a la Gestión Institucional recibió el Plan de Apoyo al Mejoramiento de las secretarias de educación de Atlántico, Nariño y Medellín y se continuó con el apoyo al proceso de construcción de los mismos en las demás secretarías de educación.  
Durante el 2020,  prestó asistencias técnicas sobre el marco conceptual del plan de apoyo al mejoramiento, con el fin de orientar, revisar y acompañar  a las secretarías de educación del país en la construcción de los mismo. Sin embargo, a la fecha sólo se tienen los planes de apoyo al mejoramiento de 36 secretarías de educación y soporte de retroalimentación de 14 secretarías, para un total de 50 secretarías de educaciónacompañadas. Debido a que no hay una norma o documento que le obligue a la secretarías de educación a enviar al Ministerio de Educación  los planes para su revisión, no todas las secretarias remitieron durante la vigencia 2020  sus planes de mejoramiento. Algunas Secretarias de educación justificaron el no envio del Plan debido a que se extendieron los tiempos de aprobación de los Planes de Desarrollo local producto de la emergencia sanitaria por COVID- 19.
El 25 de febrero del 2020 se realizó la convocatoria a las 96 Entidadades Territoriales al espacio virtual denominado conectaté en el cual se brindo asistencia técnica en la construcción del Plan Apoyo al Mejoramiento, contando con la participación de 50 Secretarias de Educación. 
</t>
  </si>
  <si>
    <t>Fecha (19/01)- OAPF
Completitud: Cumple con el criterio
Consistencia: No cumple con el criterio, en el avance cualitativo se reportan las 60 ETC, sin embargo, en el PAI la suma de los avances cuantitativos da 69. Se debe explicar porque no se cumplió con la meta.  
Calidad: No cumple con el criterio. Ajustar redacción, describir logros, dificultades, porque no se pudieron acompañar las 96 ETC que estaban programadas. 
Soportes: No Cumple con el criterio, solo se encontraron documentos de  50 ETC de las 69 o 60 reportadas. 
SFC: se ajustan avances cuantitativo y cualitativo. 20-01-2021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</si>
  <si>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ETC capacitadas en temas de calidad educativa y normativa de colegios privados</t>
  </si>
  <si>
    <t>Sumatoria de ETC capacitadas sobre temas de Calidad Educativa y normativa de colegios privados</t>
  </si>
  <si>
    <t>Listados de asistencia
Protocolos de capapcitación</t>
  </si>
  <si>
    <t>Durante el mes de enero no se desarrollaron asistencias técnicas a entidades territoriales certificadas por cuanto el cronograma de asistencias técnicas no tiene programadas para el mes de enero; por  otra parte no se realizaron  por que no fueron solicitadas por las entidades territoriales certificadas.</t>
  </si>
  <si>
    <t>OAPF: explicar porque no se realizaron asistencias técnicas. 
DCPBM: Se realiza ajuste de acuerdo con lo solicitado</t>
  </si>
  <si>
    <t>Durante el mes de febrero no se desarrollaron asistencias técnicas a entidades territoriales certificadas por cuanto el cronograma de asistencias técnicas no tiene programadas para el mes de febrero; por  otra parte no se realizaron  por que no fueron solicitadas por las entidades territoriales certificadas y se estaba a la espera de la vinculación de la líder de colegios privados</t>
  </si>
  <si>
    <t>OAPF: explicar porque nos e realizaron. 
DCPBM: Se ajusta respuesta de acuerdo con lo solicitado
OAPF: Se ajustó de enero a febrero. Se cambia la valdiación a SI</t>
  </si>
  <si>
    <t xml:space="preserve">Durante el mes de marzo teniendo en cuenta la emergencia sanitaria decretada por el Gobierno Nacional, el equipo de Educación Privada del Viceministerio de Educación Preescolar, Básica y Media tuvo por objetivo resolver las inquietudes de los secretarios de educación de las Entidades Territoriales Certificadas acerca de las directrices específicas para el manejo de la emergencia por Covid -19 por parte de establecimientos educativos privados que ofrecen educación formal, que están contenidas en la Directiva N° 03 del 20 de marzo de 2020 del Ministerio de Educación Nacional. Para esto se llevaron a cabo 6 asistencias técnicas virtuales a las ETC de Cartagena, Ciénaga, Floridablanca, Tunja Duitama y Zipaquirá en esta última además se realizó asistencia a 27 rectores.  </t>
  </si>
  <si>
    <t>Durante el mes de abril se realizaron tres eventos de asistencia técnica a Entidades Territoriales Certificados. 1.) Evento de capacitación a equipos territoriales sobre orientaciones de la emergencia sanitaria por coronavirus de las siguientes entidades territoriales: Neiva, Boyacá, Yopal, Cali, Floridablanca, Nariño y Pasto 2.) El día 17 de abril con la Secretaría de Quibdó en temas de otorgamiento de licencias de funcionamiento de los establecimientos educativos privados, en proceso sancionatorio para establecimientos educativos privados y costos educativos.  3.) el 28 de abril se llevó a cabo una asistencia técnica para el proceso de autoevaluación institucional y expedición de tarifas y costos educativos para los colegios de calendario B, en este participaron  las siguientes Entidades Territoriales Certificadas que cuentan con colegios privados de calendario B: Antioquia, Atlántico, Barranquilla, Bolívar, Bucaramanga, Buenaventura, Buga, Caldas, Cali, Cartagena, Cartago, Cauca, Chía, Cundinamarca, Envigado, Ipiales, Jamundí, Maicao, Manizales, Medellín, Montería, Palmira, Pasto, Pereira, Popayán, Quindío, Sabaneta, Santa Marta, Tuluá, Valle del Cauca, Valledupar, Yumbo, La Guajira, Rionegro y Bogotá.</t>
  </si>
  <si>
    <t>OAPF: no hay meta programada para este mes. Es un indicador trimestral por lo tanto al avance cuantitativo debe reportarse, con corte a junio. No se pueden utilizar siglas. En el avance cualitativo se debe describir, que departamentos participaron, que conclusiones o compromisos se obtuvieron. 
DCPBM: Se ajusta
OAPF: el área realiza los ajustes y se cambia la validación a SI</t>
  </si>
  <si>
    <t>Durante el mes de mayo el equipo de Eduación Privada,  realizó diferentes tipos de  eventos de asistencia técnica a Entidades Territoriales Certificadas. 1.) Evento de capacitación a equipos territoriales sobre orientaciones de la emergencia sanitaria por coronavirus de las siguientes entidades territoriales:  Funza, Yopal, Zipaquirá, Cali, Facatativá, Córdoba, Mosquera, Soacha,Tunja, Cartago y Popayán. 2) El día 23 de mayo se realizó evento de capacitación para las 96 entidades territoriales certificadas sobre el Programa de Crédito PAEF con participación del Ministerio de Hacienda y el día 27 de mayo  se adelantó la presentación del programa de Crédito Unidos por Colombia con participación del Fondo Nacional de Garantías para las 96 entidades territoriales certificadas, las asociaciones de colegios privados y los colegios privados convocados por cada secretaría de educación y cada asociación.  Estos dos eventos se llevaron a cabo al través de videoconferencias programadas.  Con relación a las medidas dispuestas a través del Decreto 662 del 14 de mayo de 2020 se ha venido trabajando con el equipo del ICETEX y al interior del MEN en la construcción del reglamento del fondo de solidaridad.  Una vez se tenga el reglamento se programará una videoconferencia de capacitación para dar a conocer los pormenores del mismo.  A esta video conferencia se citará a todas las entidades territoriales certificadas y a las asociaciones de colegios privados.</t>
  </si>
  <si>
    <t xml:space="preserve">OAPF: no se mencionan las acciones que se estan realizando en el marco del COVID 19, la creación del fondo solidario. 
DCPBM: se ajusto
OAPF: El área realiza los ajustes se cambia la validación a SI
</t>
  </si>
  <si>
    <t>Durante el mes de junio, teniendo en cuenta las circunstancias generadas por la emergencia sanitaria ocasionada por la pandemia del Covid-19 ,el equipo de Educación Privada realizó todas las asistencias técnicas que fueron solicitas por las entidades territoriales certificadas y en consecuencia se superó la meta planteada; es así como se realizaron diferentes tipos de eventos de asistencia técnica a Entidades Territoriales Certificadas. 1.) Evento de capacitación a equipos territoriales sobre orientaciones de la emergencia sanitaria por coronavirus en temas de alivios para colegios privados y línea de crédito condonables para padres de familia del Fondo Solidario para la Educación de ICETEX de las siguientes entidades territoriales:  Meta, Villavicencio, Norte de Santander, Fusagasugá y Cartago. 2) Capacitación a representantes de los equipo de inspección y vigilancia y calidad de la secretaría de educación de Cartago en costos educativos y proceso de expedición de resoluciones de tarifas para colegios de calendario B.
En el segundo trimestre se realizaron 51 AT</t>
  </si>
  <si>
    <t xml:space="preserve">08072020-OAPF: explicar porque se superó la meta planteada. Organizar los medios de verifiación subidos, no es fácil identificar las 51 ETC reportadas. Solo subir los listados de asistencia, que fueronj definidos como medios de verificación.
DCPBYM: Teniendo en cuenta las circunstancias generadas por la emergencia sanitaria ocasionada por la pandemia del Covid-19, el equipo de Educación Privada realizó todas las asistencias técnicas que fueron solicitadas por las entidades territoriales certificadas; en consecuencia se superó la meta planteada.
10072020-OAPF: De acuerdo con los ajustes realizados se cambia la validación a SI
</t>
  </si>
  <si>
    <t>Durante el mes de julio teniendo en cuenta la expedición de los lineamientos de regreso progresivo y gradual a las aulas se adelantaron asistencias técnicas a las entidades territoriales certificadas de Popayán y  Tunja en temas de  alternancia.  De igual forma se adelantó asistencia técnica a las entidades territoriales certificadas de Casanare, Cúcuta y Chía en temas relacionados con covid 19 (alivios para colegios privados, línea de crédito ICETEX para padres) y con las entidades territoriales de Bogotá, Soacha, Valle del Cauca y Giradot en tema costos educativos.</t>
  </si>
  <si>
    <t>Durante el mes de agosto, el equipo de Educación Privada teniendo en cuenta la proximidad en las fechas de autoevaluación de los establecimientos educativos no oficiales, adelantó asistencias técnicas a las entidades territoriales certificadas de Pereira, Pasto y Bogotá en temas de autoevaluación y costos educativos.  De igual forma se adelantó asistencia técnica a la entidad territorial certificada de Bucaramanga en temas relacionados con covid 19 (alivios para colegios privados, alternancia) .</t>
  </si>
  <si>
    <t>Fecha (07/09)- OAPF
Completitud: Cumple con el criterio
Consistencia: Cumple con el criterio. 
Calidad: No cumple con el criterio. Revisar redacción: el equipo de Educación Privada, teniendo en cuenta la proximidad en las fechas de autoevaluación de los establecimientos educativos no oficiales, se adelantaron asistencias técnicas a las entidades territoriales certificadas de Pereira
DCPBM-07/19: se ajusto de acuerdo a lo solicitado
Soportes: Cumple con el criterio
Notas adicionales: 
08/09 OAPF: se hacen los ajustes respectivos y se cambia la validación a SI</t>
  </si>
  <si>
    <t>Durante el mes de septiembre, el equipo de Educación Privada teniendo en cuenta la proximidad en las fechas de autoevaluación de los establecimientos educativos no oficiales, adelantó asistencias técnicas a las entidades territoriales certificadas de Arauca, Maicao, Santa Marta y Neiva en temas de autoevaluación y costos educativos y en temas relacionados con Covid-19 (alivios para colegios privados, alternancia) ._x000D_
_x000D_
Durante el desarrollo del tercer trimestre se realizaron  18 asistencias técnicas de las cuales 4 fueron a Secretarias que no habian sido atendidas antes: Julio (Casanare, Cucuta, Girardot) Septiembre( Arauca)</t>
  </si>
  <si>
    <t>Fecha (07/10)- OAPF
Completitud: Cumple con el criterio
Consistencia: No Cumple con el criterio. Se reporta avance cuantitativo en de 4 pero en el avance cualitativo se mencionan 6. 
 (09/10)- DCPBM: se ajusta se acuerdo a lo solicitado
Calidad: Cumple con el criterio. 
Soportes: No cumple con el criterio. en el documento adjunto se evidencian 57 asistencias técnicas, pero a septiembre se reportan 61 acumulada. Revisar
 (09/10)- DCPBM: Se cargan las evidencia pertinentes.
Notas adicionales: 
14/10 OAPF: Se cambia la validación a SI de acuerdo a los ajustes realizados por el área.</t>
  </si>
  <si>
    <t>Durante el mes de Octubre, el equipo de Educación Privada teniendo en cuenta la expedición de la Resolución No. 18959 de 2020 a través de la cual se fijan los parámetros para la fijación de tarifas de los establecimientos educativos no oficiales para el año escolar que inicia en el 2021 y la proximidad en las fechas de autoevaluación de los establecimientos educativos no oficiales, adelantó asistencias técnicas a las entidades territoriales certificadas así:  
El día 16 de octubre a las 96 ETC mediante videoconferencia.
El 21 de octubre con las ETC de  Cundinamarca y Vaupés por solicitud de las entidades.
El 22 de octubre con las ETC de Cúcuta y Magangué
El 30 de octubre con las siguientees ETC que no asistieron a la sesión del 16 de octubre: Boyacá, Caldas, Caquetá, Chocó, Huila, Quindío, Risaralda, Santander, Sucre, Tolima y Arauca.
Durante el desarrollo del tercer trimestre se realizaron  18 asistencias técnicas de las cuales 4 fueron a Secretarias que no habian sido atendidas antes: Julio (Casanare, Cucuta, Girardot) Septiembre( Arauca)</t>
  </si>
  <si>
    <t>Durante el mes de Noviembre, el equipo de Educación Privada teniendo en cuenta la expedición de la Resolución No. 18959 de 2020 a través de la cual se fijan los parámetros para la fijación de tarifas de los establecimientos educativos no oficiales para el año escolar que inicia en el 2021 y la proximidad en las fechas de autoevaluación de los establecimientos educativos no oficiales, adelantó asistencias técnicas a las  siguientes entidades territoriales certificadas los días 4, 6 y 18 de noviembre: Quibdó, Sabaneta, Córdoba, Florencia, Sogamoso, Apartadó, Armenia, Quindío, Yopal, cauca, Ciénaga, Guaviare, Pasto, Neiva, Riohacha, Montería, Jamundí, Bogotá, Santander, Tumaco, Sahagún, Turbo, La Guajira, Bello, Guainía Pitalito y Soledad.  
También se adelantó asistencia ténioca a la secretaría de educación de Zipaquirá y los rectores de colegios privados de la entidad relacionada con la contratación de docentes enel sector educativo privado y el 26 de noviembre con el equipo de la SE de Duitama y sus rectores de colegios privados en el tema de alternancia y bioseguridad.</t>
  </si>
  <si>
    <t xml:space="preserve">Durante la vigencia 2020 se realizaron asistencias técnicas a 91 ETC en temas relacionados con el manejo de la pandemia por Covid 19, aplicativo, resolución de costos y otros cobros peródicos; e igual forma se adelantó el envío de comunicaciones y material de capacitación a 5 ETC que no asistieron a las capacitaciones pese a que fueron convocadas. De estas asistencias técnicas 30 se llevaron a cabo en el último trimestre específicamente en el mes de noviembre.  </t>
  </si>
  <si>
    <t>Fecha: (19/01)- OAPF
Completitud: Cumple con el criterio
Consistencia: No cumple con el criterio, ¿por qué solo se menciona la secretaria de educación de Zipaquirá? Se presenta en diciembre un avance de 35 ETC, falta mencionar como cerró el indicador en el año, los logros obtenidos.  
Calidad: No cumple con el criterio. Ajustar redacción de acuerdo con el comentario anterior. 
Soportes: No Cumple con el criterio, hay demasiados documentos, no se puede identificar cuales corresponden a las 96 ETC capacitadas
Fecha (25/01) OAPF: el avance del indicador no es consistente, se dice que solo participaron 91. Explicar como el envío de material se puede clasificar como una capacitación. 
Fecha (26/01) OAPF: Se realizan los ajustes solicitados. Se cambia la validación a SI. Se recomienda para 2021, mejorar en la redacción de los reportes y en la organización de los medios de verificación y seguir las indicaciones de la Guía de seguimiento que se encuentra en SIG.</t>
  </si>
  <si>
    <t xml:space="preserve">4.a. Construir y adecuar instalaciones educativas que tengan en cuenta las necesidades de los niños y las personas con discapacidad y las diferencias de género, y que ofrezcan entornos de aprendizaje seguros, no violentos, inclusivos y eficaces para todos. </t>
  </si>
  <si>
    <t>Porcentaje en el avance de implementación del nuevo manual de autoevaluación y su implementación en el EVI</t>
  </si>
  <si>
    <t>Sumatoria de avance de la actualización de LA Guía 4 y su implementación en el EVI</t>
  </si>
  <si>
    <t>Manual del Evi</t>
  </si>
  <si>
    <t>En el mes de enero el equipo de Educación Privada del Viceministerio de Educación Preescolar, Básica y Media consolidó el primer borrador que contiene los requerimientos resultantes de las mesas de trabajo adelantadas con la Mesa Nacional de Educación Privada, Mesa Distrital de Educación Privada, Asociación Nacional de Preescolares y Secretarías de educación de Bogotá y Mosquera durante los meses de octubre, noviembre y diciembre de 2019.</t>
  </si>
  <si>
    <t>OAPF: Se debe ajustar la fórmula del indicador, se sugiere la siguiente: ( Sumatoria de los hitos definidos en el formato de hitos)</t>
  </si>
  <si>
    <t>Durante el mes de febrero no se realizaron acciones relacionadas para el cumplimiento del indicador, dado que a la fecha ya se cuenta con el primer borrardo del nuevo manual de implementación pero este deberá ser revisado y aprobaado por el nuevo líder de Educación privada que esta en proceso de contratación.</t>
  </si>
  <si>
    <t xml:space="preserve">OAPF: explicar porque no se adelantaron acciones
Se debe ajustar la fórmula del indicador, se sugiere la siguiente: (  Sumatoria de los hitos definidos en el formato de hitos)
DCPBM: Se ajusta y se aprueba ajuste de formula.
OAPF: Se hicieorn ajustes de redacción. Se cambia la valdiación a SI. Se debe enviar la solcitud de ajuste de fórmula por correo electrónico. Se sugiere incluir en la formula los hito y los pesos, teniendo encuena que se dejaron los hitos solo para los indicadores del PND </t>
  </si>
  <si>
    <t>En el mes de marzo de 2020, teniendo en cuenta la emergencia sanitaria decretada por el Gobierno Nacional se acordó entre el Viceministerio y el equipo de Educación Privada que la versión final de la Guía 4 se tendrá en el mes de agosto antes de la expedición de la resolución de costos que regirá el año escolar que inicia en el 2021. 
Se cuenta con un avance del 10% dado que durante el primer trimestre se contó con el borrador de ajustes de la Guía 4.</t>
  </si>
  <si>
    <t>OAPF: el avance cualtitativo no responde al avance cuantitativo que se esta reportando, sin embargo no se cumplió con el hito planteado para el mes de febrero, por lo tanto se debe explicar a que hace referencia el avance el 10 %. Se debe ajustar la fórmula del indicador, se sugiere la siguiente: (  Sumatoria de los hitos definidos en el formato de hitos)
DPBM: Se ajusta el reporte
DCPBM: El avance cualitativo tiene todo que ver con el reporte dado que la Guía 4 es el manual de implementación el cual esta en ajuste para su implementación y actualización en el EVI, el 10% hace referencia al borrador del documento
OAPF: Para poder validar este avance. Se debe solicitar el ajuste de la fórmula del indicador. 
DCPBM: el equipo ajusto la forula y se solicictará a Planeación el ajuste de la misma
OAPF: Se ajustó la f´romula del indicador, sin embargo cuando se vuelva a reportar avance cuantitativo del indicador se debe mencionar en que se avanzó</t>
  </si>
  <si>
    <t>En el mes de abril teniendo en cuenta la emergencia sanitaria por COVID 19, el equipo de Educación Privada acordó enviar durante el mes de mayo a las Secretarías de Educación certificadas la solicitud de información para levantar los requerimientos de cada entidad relacionados con la actualización de la Guía 4 y así poder avanzar en la  actualización del sistema EVI y su implementación.  Esta solicitud será enviada por correo electrónico.</t>
  </si>
  <si>
    <t xml:space="preserve">OAPF: se debe revisar el reporte de marzo que esta validado en NO y esto afecta en el porcentaje de avance del indicadaor. </t>
  </si>
  <si>
    <t xml:space="preserve">En el mes de mayo se enviaron a las Secretarías de Educación certificadas y a las asociaciones de colegios privados la solicitud de información para levantar los requerimientos de cada entidad relacionados con la actualización de la Guía 4 para avanzar en la  actualización del manual de autoevaluación (Guía 4) y su respectiva implementación en el sistema EVI. </t>
  </si>
  <si>
    <t>Durante el mes de junio el equipo de Educación Privada recibió 45 respuestas de las Secretarías de Educación a la solicitud de información para levantar los requerimientos de cada entidad relacionados con la actualización de la Guía 4 para avanzar en la actualización del manual de autoevaluación (Guía 4) y su respectiva implementación en el sistema EVI y de 6 asociaciones de colegios privados.
La información recibida se sistematizará en el mes de julio y los resultados de esa sistematización forma parte del insumo base para la actualización del documento del a Guía 4.</t>
  </si>
  <si>
    <t>08072020 OAPF: explicar que acciones se adelantaron con las respuestas recibidas. Y esto como aporta al cumplimiento del indicador. El avance de este indicador no fue validado en marzo, en el cual se solicitó ajuste de la fórmula. Cuando se ajuste la fórmula tambien se ajustaran los medios de verificación
DCPBYM: La información recibida se sistematizará en el mes de julio y los resultados de esa sistematización forma parte del insumo base para la actualización del documento del a Guía 4.
10072020-OAPF:Se mantiene la validación en NO teniendo encuenta que no se ha ajustado la f´romula
08/09/2020 DCPBM: la formula ya se encuentra ajustada
08/09OAPF: Se mantiene en NO la validación, el documento subido es el mismo subido en marzo. Se debe subir un documento que evidencie el 10% que se esta reprotando para junio. En el avance cualitativo se debe reportar a que responde es 10% de avance
07/10 OAPF: Se ajusta la validación a SI</t>
  </si>
  <si>
    <t>En el mes de julio después de analizar la información recibida de las 46 ETC que respondieron a la convocatoria y de las 6 recibidas de las asociaciones de colegios privados se presentó la siguiente propuesta de modificación al Manual de Autoevaluación o Guía 4:
• Revisión y actualización de la información normativa
• Actualización la evaluación del nivel preescolar (formulario B1)
• Actualización de la información de establecimientos educativos de adultos (Formulario C1)
• Revisión del contenido relacionado con el tema de otros cobros periódicos
• Inclusión de preguntas sobre temas de virtualidad y educación remota
• Revisión y actualización del formulario de información financiera.
La modificación del documento de acuerdo a las propuestas recibidas quedará lista para el mes de agosto y su implementación en el aplicativo EVI se realizará entre los meses de septiembre y de octubre, después de la expedición de la resolución de costo educativos.</t>
  </si>
  <si>
    <t>Durante el mes de agosto,  el equipo de Educación Privada inició la escritura del documento final del manual de autoevaluación el cual estará listo para la primera semana de septiembre.  Una vez se realice la actualización se adelantará la implementación  durante el mes de septiembre en el aplicativo EVI, en lo correspondiente a evaluación institucional y resolución de costos.</t>
  </si>
  <si>
    <t xml:space="preserve">NO SINERGIA SI
Fecha (07/09)- OAPF
Completitud: Cumple con el criterio
Consistencia: Cumple con el criterio
Calidad: Cumple con el criterio. 
Soportes: Cumple con el criterio
Notas adicionales: </t>
  </si>
  <si>
    <t>Guía 4: Durante el mes de septiembre se escribió el documento final del Manual de Evaluación de Establecimientos Educativos Privados el cual, luego de su implementación en el aplicativo EVI, se encuentra en ambiente de pruebas  para salir al público en la primera semana de octubre para  que los colegios privados inicien el proceso de evaluación institucional.</t>
  </si>
  <si>
    <t>Fecha (07/10)- OAPF
Completitud: Cumple con el criterio
Consistencia: Cumple con el criterio
Calidad: Cumple con el criterio.  
Soportes: Cumple con el criterio
Notas adicionales:</t>
  </si>
  <si>
    <t>El 7 de octubre se finalizó la implementaación en el sistema EVI de la versión No. 9 del Manual de Autoevaluación de establecimientos educativos privados debidamente actualizada, cumpliendo con la meta en un 100%.  El manual puede ser consultado en el siguiente enlace: 
https://www.mineducacion.gov.co/portal/micrositios-preescolar-basica-y-media/Educacion-Privada/345218:Guia-No-4-Manual-de-evaluacion-y-clasificacion-de-establecimientos-educativos-privados</t>
  </si>
  <si>
    <t>El documento actualizado de la Guía 4 fue terminado en el mes de noviembre, su implementación en el aplicativo EVI terminó el 7 de octubre y durante el mes de noviembre se socializó a través de las asistencias técnicas a las 96 secretarías de educación en las jornadas que se llevaron a cabo los días 4, 6, y 18 de noviembre.</t>
  </si>
  <si>
    <t xml:space="preserve"> Teniendo en cuenta que el indicador se cumplió en su totalidad en el mes de noviembre realizando la implementación completa y las asistencias técnicas relacionadas con su uso a las entidades territoriales certificadas , durante el mes de diciembre no se realizaron acciones relacionadas con el mismo.  Se da cumplimiento al indicador toda vez que se realizó asistencia técnica a las 96 ETC .  A las 5 entidades  que no asistieron a las jornadas de capacitación  a pesar de los múltiples llamados se ennvió la documentación utilizada para adelantar el proceso de asistencia técnica.</t>
  </si>
  <si>
    <t xml:space="preserve">B. Capítulo de grupos Indigenas </t>
  </si>
  <si>
    <t>Pueblos con Planes de fortalecimiento de sus proyectos educativos comunitarios - PEC- formulados e implementados de manera concertada en territorios indígenas y en contexto de ciudad.</t>
  </si>
  <si>
    <t>Sumatoria de los pueblos con planes de fortalecimiento PEC, formulados e implementados</t>
  </si>
  <si>
    <t xml:space="preserve">Durante el mes de enero, el equipo de Gestión Institucional realizó el proceso de planeación y focalización de los pueblos a acompañar durante la vigencia 2020 a partir de los Autos y Sentencias de la Corte vigentes.  Inicialmente se estableció atender a los pueblos identificados en el Auto 266 de 2017.  Igualmente se acompañará a los pueblos Jiw y Nukak Makú del departamento de Guaviare </t>
  </si>
  <si>
    <t>DNP: aprobado</t>
  </si>
  <si>
    <t xml:space="preserve">Durante el mes de febrero, el equipo de Gestión Institucional elaboró la primera versión del anexo técnico para el desarrollo del proceso precontractual mediante el cual se acompañará técnica y financieramente a los pueblos focalizados con el propósito de implementar un plan de fortalecimiento para su Proyectos Educativos Comunitarios -PEC-.  Así mismo, se realizaron los contactos iniciales con posibles socios para el desarrollo de un convenio. </t>
  </si>
  <si>
    <t>En el mes de marzo, el equipo de Gestión Institucional planeó un proceso de asistencia técnica a Secretarías de Educación con presencia de grupos étnicos, con el propósito de articular esfuerzos entre autoridades, gobiernos locales y nacionales para el desarrollo de los planes de fortalecimiento a Proyectos Educativos Comunitarios -PEC-. Las asistencias técnicas se realizaran en torno a la normatividad aplicable a esta población y   de acuerdo a la ruta de acompañamiento en diseño, formulación, implementación y formación docente. De igual manera, debido al bloqueo de recursos y la emergencia sanitaria declarada en el país por el COVID-19, los procesos contractuales quedaron a la espera de las definiciones para la continuidad y el posible replanteamiento de estrategias metodológicas y focalización de los pueblos. Las asistencias técnicas a las Secretarias de Educación con presencia de grupos étnicos se realizan con estos dos actores con el propósito de generar acciones articuladas y concertadas con las autoridades de los grupos étnicos, es de esta forma que se fortalecen los procesos educativos propios.</t>
  </si>
  <si>
    <t xml:space="preserve">OAPF: enviado al DNP pendiente de aprobación
DNP: Pueden ahondar un poco más en qué consiste el proceso de asistencia técnica a las secretarias de educación con presencia de grupos étnicos 
OAPF: Enviado nuevamente atendiendo observación del DNP que fue atendida por la Dependencia. Se realizaron ajustes menores de forma adicionales. Se carga a Sinergia.
OAPF: Se sube en SINERGIA, se esta a la espera de la a probación del DNP
DNP: Este indicador tiene meta para 2019. Es necesario reportar para esa vigencia.
DCPBM: se solicito a los coordinadores el avance del reporte de la vigencia 2019
DCPBM: el 9 de julio se remitio los reportes de la viegncia 2019
10/09 OAPF: subido en SINERGIA
5/10: DNP: aprobado
</t>
  </si>
  <si>
    <t>En el mes de abril, el equipo de Atención Educativa a Grupos Étnicos desarrolló asistencias técnicas virtuales con las Secretarías de Educación del Meta, de Caquetá, Guaviare y de Putumayo en las que se trataron asuntos relacionados con el fortalecimiento de los Proyectos Educativos Comunitarios, asimismo, continúa en ejecución el convenio 199 de 2019  entre el Ministerio de Educación Nacional  y  la OIM.</t>
  </si>
  <si>
    <t xml:space="preserve">Fecha (10/09)- OAPF
Completitud: Cumple con el criterio
Consistencia: Cumple con el criterio 
Calidad: No se cumple con el criterio. hay que describir que se está implementando con el convenio de la OIM, 
Soportes: cumple con el criterio. 
Notas adicionales: 
Fecha 04/11
OAPF: enviado  a DNP para cargue masivo.
DNP: APROBADO </t>
  </si>
  <si>
    <t>Durante el mes de mayo el equipo de Fortalecimiento a la Gestión Institucional - atención a grupos étnicos realizó asistencia técnica a las Entidades Territoriales de: Meta, Guaviare, Caqueta, Putumayo y Vichada. Con el fin de revisar aspectos relevantes en la prestación del servicio en torno a socializar  el  marco  normativo,  la  ruta  de acompañamiento para la formulación diseño e implementación de modelos etnoeducativos comunitarios, propios e  interculturales  y  planeación  de  acciones  dirigidas  a  los  grupos  étnicos  del  país, orientandola  adecuada prestación  del  servicio  educativo  en  territorios  indígenas  en  procesos  de  contingencia  frente  al  COVID  19. De igual forma se  realizó la asistencia técnica, a 12 secretarias de educación en el cual se intercabiaron experiencias sobre la atención educativa a grupos étnicos en el marco de la  emergencia sanitaria COVID19: La Guajira, Uribia, Maicao, Riohacha, Putumayo, Nariño, Vichada, Tumaco, Guaviare, Meta, Caquetá, Casanare.</t>
  </si>
  <si>
    <t xml:space="preserve">Fecha 04/11
OAPF: enviado  a DNP para cargue masivo.
DNP: APROBADO </t>
  </si>
  <si>
    <t>Equipo de Atención Educativa a Grupos Étnicos de la Subdirección de Fomento de Competencias en el marco de plan de asistencias técnicas, desarrollo los espacios de forma virtual con docentes y las siguientes Secretarias de Educación: Florencia, Guania, Arauca, Caqueta, Cesar, Sucre, Cordoba, Antioquia, Choco y Bolivar.  Con el fin de revisar aspectos relevantes en la prestación del servicio en torno a socializar  el  marco  normativo,  la  ruta  de acompañamiento para la formulación diseño e implementación de modelos etnoeducativos comunitarios, propios e  interculturales  y  planeación  de  acciones  dirigidas  a  los  grupos  étnicos  del  país, orientandola  adecuada prestación  del  servicio  educativo  en  territorios.</t>
  </si>
  <si>
    <t>Durante el mes de julio, el Equipo de Atención Educativa a Grupos Étnicos, prestó asistencia técnica virtual a docentes y a las Secretarias de Educación de: Valle del Cauca, Cauca, Huila, Norte de Santander, Tolima, Ipiales, Nariño, Popayán, Caldas, Quindío, San Andres, Providencia y Santa Catalina, Atlántico, Magdalena, Bogotá, Cundinamarca, Córdoba, Sucre, Antioquia, Bolívar, Cesar, Arauca, Vichada, Casanare, Turbo, Apartadó, Chocó y Meta. 
Estos espacios enfocados en socializar el marco normativo, la ruta de acompañamiento para la formulación diseño e implementación de modelos etnoeducativos comunitarios, propios e interculturales y la planeación de acciones dirigidas a los grupos étnicos del país, orientando la adecuada prestación del servicio educativo en territorios. Se promovió el reconocimiento de las experiencias significativas que han permitido orientar acciones durante la emergencia sanitaria por Covid-19. Se presentó el documento para la atención educativa a los grupos étnicos en tiempos de emergencia.</t>
  </si>
  <si>
    <t>En agosto, el Equipo de Atención Educativa a Grupos Étnicos trabajó en la focalización de 60 pueblos indígenas, para realizar su caracterización y evaluar el apoyo financiero y técnico para 2021. Se adelantó la fase precontractual de los tres convenios interadministrativos a desarrollar en 2020 para el fortalecimiento de: * la educación propia e intercultural mediante el desarrollo e implementación del componente pedagógico del sistema educativo indígena propio y para la implementación de las acciones necesarias dadas la emergencia sanitaria por parte del consejo regional indígena de caldas, a través de la asociación de cabildos indígenas de caldas. * la educación propia mediante el desarrollo e implementación de los componentes político, pedagógico y administrativo del sistema educativo indígena propio. * la educación propia con perspectiva de desarrollo del sistema educativo indígena propio y para la implementación de las acciones pedagógicas necesarias dada la emergencia sanitaria por parte del consejo regional indígena del Huila.</t>
  </si>
  <si>
    <t>En el mes de septiembre el Equipo de Atención Educativa a Grupos Étnicos desarrollo los espacios de forma virtual con docentes y las Secretarias de Educación de Nariño puntualmente con el pueblo Epidara Siapidara, Putumayo, Cesar, Guania y con el Pueblo Awa de Tumaco y Nariño con el propósito de socializar el marco normativo,  la  ruta  de acompañamiento para la formulación diseño e implementación de modelos etnoeducativos comunitarios, propios e  interculturales  y  la planeación  de  acciones  dirigidas  a  los  grupos  étnicos  del  país, orientando la  adecuada prestación  del  servicio  educativo  en  territorios. También se promovió el reconocimiento de las experiencias significativas que han permitido orientar acciones durante la emergencia sanitaria por Covid-19 y se presentó el documento para la atención educativa a los grupos étnicos en tiempos de emergencia por el COVID 19. Se adelantaron asistencias técnicas en articulación con el equipo de formación docente encaminadas al fortalecimiento de los Proyectos Educativos Comunitarios en San Andres Islas.</t>
  </si>
  <si>
    <t>En octubre el Equipo de Atención Educativa a Grupos Étnicos en el marco de plan de asistencias técnicas, desarrollo los espacios de forma virtual con docentes y las siguientes Secretarias de Educación: La Guajira, Riohacha, Vichada y San Andrés, Providencia y Santa Catalina, con el propósito de indagar en torno a la prestación del servicio, así como socializar el  marco  normativo,  la  ruta  de acompañamiento para la formulación diseño e implementación de modelos etnoeducativos comunitarios, propios e  interculturales  y  planeación  de  acciones  dirigidas  a  los  grupos  étnicos  del  país, orientando la  adecuada prestación  del  servicio  educativo  en  territorios. En estas Asistencia técnicas también se promovió el reconocimiento de las experiencias significativas que han permitido orientar acciones durante la emergencia sanitaria por Covid-19. En este espacio también se presentó el documento para la atención educativa a los grupos étnicos en tiempos de emergencia por el COVID 19.</t>
  </si>
  <si>
    <t>Durante el mes de noviembre el Equipo de Atención Educativa a Grupos Étnicos de la Subdirección de Fomento de Competencias en el marco de plan de asistencias técnicas, desarrolló espacios virtuales con las Secretarias de Educación de Vaupés, Vichada y Casanare con el fin de revisar la prestación del servicio para socializar el marco normativo, la ruta de acompañamiento para la formulación, diseño e implementación de modelos etnoeducativos comunitarios, propios e interculturales y planeación de acciones dirigidas a los grupos étnicos del país, orientando la adecuada prestación del servicio educativo en territorios, con el fin de determinar el estado de los Proyectos Educativos Comunitarios.</t>
  </si>
  <si>
    <t>En el mes de diciembre, el Equipo de Atención Educativa a Grupos Étnicos de la Subdirección de Fomento de Competencias en el marco de plan de asistencias técnicas, desarrollo los espacios de forma virtual con docentes y las siguientes Secretarias de Educación: Magdalena, Vichada, Casanare, Vaupés y Guaviare.
Durante 2020, se inicio la construcción de los planes de fortalecimiento de los proyectos educativos comunitarios PEC  a través del diagnóstico inicial de los 61 pueblos indígenas los cuales serán contruidos en 2021 y 2022. Igualmente, se prestó asistencia técnica a las secretarías de educación en donde se encuentran los 61 pueblos (Magdalena, Vichada, Casanare, Vaupés y Guaviare) con el propósito de conocer el estado de implementacíon de los proyectos educativos comunitarios y fijar la ruta de trabajo para el 2021. A pesar de lo adelantado en 2020, no se logró la meta propuesta  de 60 planes de fortalecimiento de PEC formulados e implementados.</t>
  </si>
  <si>
    <t>Fecha (20/01)- OAPF
Completitud: Cumple con el criterio
Consistencia: No cumple con el criterio, en el reporte cualitativo se menciona que se cumple con la meta programada, sin embargo, no es claro en el reporte que los 60 Pueblos cuentan con Planes de fortalecimiento de sus proyectos educativos comunitarios - PEC- formulados e implementados de manera concertada en territorios indígenas y en contexto de ciudad. Se debe dar más información en el reporte cualitativo que de mas claridad del avance reportado.  Así mismo en el Excel que esta cargado en la carpeta de medios de verificación solo se identificaron 56 pueblos. 
Calidad: No cumple con el criterio. Ajustar redacción de acuerdo con el comentario anterior. 
Soportes: No Cumple con el criterio, en el Excel que está cargado en la carpeta de medios de verificación solo se identificaron 56 pueblos y no los 60 reportados.
SFC: se ajusta avance cualitativo, 
Fecha (25/01) OAPF: Con el reporte cualitativo, no se entiende como se cumplió la meta, el indicador está en función de los pueblos con planes formulados e implementados y en el avance se menciona que se hizo un diagnostico y que se trabajo en la ruta para 2021, pero no me mencionan que los 60 pueblos tengan el PEC formulado e implementado. 
Los archivos en excel subidos no abrieron, dice que el documento esta dañado.  
SFC: al revisar el excel abre normalmente. 25-01-21
Fecha (26/01) OAPF: Los archivos de excel ya abrieron. Sin embargo se mantienen las observaciones del avance cualitativo
SFC: se ajusta avance cualitativo y cuantitativo por cuanto la meta no se cumplió debido a que es un proceso que por su complejidad demanda dedicación de mas de un año.
Fecha (26/01) OAPF: Se realizan los ajustes solicitados. Se cambia la validación a pendiente validar, para  cargar en SINERGIA. Se recomienda para 2021, mejorar en la redacción de los reportes y en la organización de los medios de verificación y seguir las indicaciones de la Guía de seguimiento que se encuentra en SIG.</t>
  </si>
  <si>
    <t>Mesas técnicas que lleven al ajuste concertado de las pruebas SABER a fin de hacerlas pertinentes para los estudiantes indígenas, en el marco de la CONTCEPI</t>
  </si>
  <si>
    <t>Sumatorias de mesas técnicas realizadas</t>
  </si>
  <si>
    <t>En el mes de enero de 2020, el Instituto Colombiano para la Evaluación de la Educación (ICFES) avanzó en la sistematización y análisis del trabajo desarrollado durante el 2019 luego de las acciones asociadas al pilotaje de las nuevas pruebas Saber 359 en el que participaron estudiantes indígenas considerados en la muestra seleccionada. Dicha sistematización brindará información asociada a los resultados del pilotaje para los estudiantes pertenecientes a esta población y serán insumo en las mesas de trabajo acordadas a realizar.</t>
  </si>
  <si>
    <t>DNP: Es posible que indiquen como esto contribuye al cumplimiento del indicador ? 
OAPF: Validado por la OAPF, se sube a SINERGIA para aprobación del DNP
DNP: Aprobado</t>
  </si>
  <si>
    <t>En el mes de febrero de 2020, el Instituto Colombiano para la Evaluación de la Educación (Icfes) adelantó el proceso de pilotaje de las pruebas Saber 3° 5° 9° para calendario B y continuó con el análisis de los resultados que arrojó el pilotaje de calendario A, en el que participaron estudiantes indígenas.</t>
  </si>
  <si>
    <t>OAPF: Se realizan ajustes menores de forma en la redacción y se carga a Sinergia.
DNP: aprobado</t>
  </si>
  <si>
    <t>En el mes de marzo de 2020, el Ministerio de Educación Nacional en mesas disciplinares con el equipo del Instituto Colombiano para la Evaluación de la Educación (Icfes) realizaron la revisión de los marcos de referencia para las pruebas Saber 359 para su cualificación. Estos documentos serán considerados insumo para las mesas que se adelantarán en el marco de la CONTCEPI puesto que la mesa educativa con ellos se reactivó del 8 al 13 de marzo, sin embargo por la emergencia sanitaria se postergó, se está a la espera de la nueva programación para vincular el tema en la mesa educativa.</t>
  </si>
  <si>
    <t xml:space="preserve">
OAPF: Se sube en SINERGIA, se esta a la espera de la a probación del DNP
DNP: Este indicador tiene meta para 2019. Es necesario reportar para esa vigencia. 
DCPBM: se solicito a los coordinadores el avance del reporte de la vigencia 2019
</t>
  </si>
  <si>
    <t>Durante el mes de abril, el Instituto Colombiano para la Evaluación de la Educación (Icfes) adelantó la actualización de los documentos con los marcos de las pruebas atendiendo a las conclusiones y acuerdos de las mesas realizadas con el equipo técnico disciplinar del Ministerio de Educación Nacional. Lo anterior, permitirá contar con un documento que se pueda presentar en las mesas técnicas con las comunidades.</t>
  </si>
  <si>
    <t>En el mes de mayo de 2020, El Instituto Colombiano para la Evaluación de la Educación - Icfes -adelanta la generación del reporte del pilotaje con la información de los estudiantes indígenas que participaron en el proceso en el año 2019, esto para contar con insumos que una vez superada la emergencia sanitaria permita la reactivación de las mesas con la CONTCEPI.</t>
  </si>
  <si>
    <t>Durante el mes de junio, el Instituto Colombiano para la Evaluación de la Educación (Icfes) adelanta la generación del reporte del pilotaje con la información de los estudiantes indigenas que participaron en el proceso, esto para contar con insumos que una vez superada la emergencia sanitaria se reactiven las mesas con la CONTCEPI.</t>
  </si>
  <si>
    <t>Durante el mes de julio de 2020, el Instituto Colombiano para la Evaluación de la Educación (Icfes) entregó el reporte del pilotaje con la información de los estudiantes que participaron en el proceso efectuado en el 2019. Este insumo es considerado importante para las mesas a desarrollar una vez superada la emergencia sanitaria y se reactiven las mesas con la CONTCEPI y el Icfes.</t>
  </si>
  <si>
    <t>Durante el mes de agosto de 2020, la Subdirección de Referentes y Evaluación, elevó solicitud al Instituto Colombiano para la evaluación de la Educación - Icfes- para que en el marco de su competencia. Esto según el Decreto 869 de 2010 (compilado en el Decreto 1075 de 2015), informe al Ministerio de Educación Nacional (MEN) el plan de acción que tienen contemplado para atender a estas metas del plan. La solicitud remitida tiene número de salida del MEN: 2020-EE-174425.</t>
  </si>
  <si>
    <t>Durante el mes de septiembre de 2020, la Subdirección de Referentes y Evaluación realizó un encuentro con el Instituto Colombiano para la Evaluación de la Educación Icfes con el objetivo de  identificar líneas de acción para el cumplimiento del indicador. El trabajo con CONTCEPI está a la espera de fechas de trabajo y poder de esta manera buscar el espacio para el trabajo en lo relacionado con las pruebas Saber.</t>
  </si>
  <si>
    <t>Iniciando el mes de octubre se realizó Mesa técnica entre funcionarios representantes del Ministerio de Cultura, Ministerio del interior, Instituto Colombiano de Antropología e Historia (ICANH) y el Ministerio de Educación Nacional junto a las autoridades indígenas de los pueblos Misak, Nasa y Pijao en el marco de la exigencia por la reescritura de la historia de ese pueblo indígena que se enseña en la educación básica y media, así como la reivindicación de reclamos históricos frente a su memoria. Se aprovechó el espacio para invitarlos a hacer parte de las mesas de trabajo con el Icfes para aportar frente al planteamiento de las pruebas estandarizadas y se acordó seguir en la búsqueda de espacios de trabajo a través de la CONTCEPI.</t>
  </si>
  <si>
    <t>Dado a la emergencia sanitaria establecida por el Gobierno Nacional a causa de la Pandemia ocasionada por el Covid – 19, no se desarrollarán en el presente año mesas de trabajo con CONTCEPI. En el encuentro realizado en el mes de octubre, se planteó seguir generando espacios de trabajo para el año 2021 para continuar aportando al planteamiento de las pruebas estandarizadas Saber. Por esta razón, se está concertando con el Instituto Colombiano para la Evaluación de la Educación -ICFES- su continuidad en la vigencia siguiente.</t>
  </si>
  <si>
    <t xml:space="preserve">Dado a la emergencia sanitaria establecida por el Gobierno Nacional a causa de la Pandemia ocasionada por el Covid – 19 y que las mesas se desarrollaran en el marco del Sistema Educativo Indígens Propio (SEIP) SEIP como espacios de discusión y construcción conjunta, no hubo espacio con la comunidad para avanzar en este compromiso. 
En el encuentro realizado en el mes de octubre, se planteó seguir generando espacios de trabajo para el año 2021 con el fin de continuar aportando al planteamiento de las pruebas estandarizadas Saber. </t>
  </si>
  <si>
    <t>Fecha (15/01)- OAPF
Completitud: Cumple con el criterio
Consistencia: No cumple con el criterio. La suma de las metas programadas durante el 2020 no es igual a la meta 2020 programada, la cual es de 5 y la suma da 2. Ajustar. 
Calidad: Cumple con el criterio. 
Soportes: Cumple con el criterio
DCPBM 18/2021: Se ajusta 
Fecha (25/01) OAPF: Se realizan los ajustes solicitados. Se cambia la validación a SI. Se recomienda para 2021, mejorar en la redacción de los reportes y seguir las indicaciones de la Guía de seguimiento que se encuentra en SIG</t>
  </si>
  <si>
    <t>Porcentaje de maestros y maestras indígenas de la Amazonía Colombiana formados en el marco del programa de formación docente concertado con la OPIAC</t>
  </si>
  <si>
    <t xml:space="preserve">Porcentaje </t>
  </si>
  <si>
    <t>(Número de maestros y maestras indígenas de la Amazonía Colombiana formados en el marco del programa de formación docente concertado con la OPIAC/Número total de maestros y maestras indígenas de la amazonía colombiana)*</t>
  </si>
  <si>
    <t>En el mes de enero, el equipo de Formación de Docentes, junto con el equipo de Gestión, proyectaron reunión con la Organización Nacional de los Pueblos Indígenas de la Amazonía Colombiana (OPIAC) para ser gestionada a través del equipo de Gestión en el mes de febrero. Así mismo, se estudió la oferta de formación a nivel de pregrado y posgrado presentada por las Instituciones de Educación Superior que fueron invitadas a presentar sus programas de formación para las potenciales convocatorias del Fondo de formación en programas de pregrado y posgrado (Contrato 261 de 2019).</t>
  </si>
  <si>
    <t>DNP: están reportando enero, y escribieron en el mes de febrero. 
OAPF: se iba ajustar la fecha, sin embargo revisando el reporte de febrero es el mismo que se reporta en enero, por favor revisar y ajsutar
OAPF: Se ajusta fecha y se realizan otros ajustes de forma en la redacción. Se carga a Sinergia.
OAPF: Aprobado</t>
  </si>
  <si>
    <t>En el mes de febrero (25/02/2020) el equipo de Formación de Docentes y el equipo de Gestión se reunieron con representantes de la OPIAC para revisar la estrategia de formación desde el Fondo de Formación de pregrado y posgrado en el marco de las convocatorias de educadores 2020. Como conclusión de esta reunión se esntableció la posibilidad de una segunda reunión (marzo) para revisar las posibilidades de un programa de formación.</t>
  </si>
  <si>
    <t xml:space="preserve">06/08- OAPF:
Completitud: Cumple con el criterio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DNP: Revisar redacción y ortografía. Dar mas detalles de como lo mencionado aporta al cumplimiento del indicador. 
03/09: Se carga el reporte en SINERGIA a la espera de la aprobación del DNP
03/09 DNP: Aprobado
</t>
  </si>
  <si>
    <t xml:space="preserve">Durante el mes de marzo de 2020 el ministerio programó una reunión con la Organización Nacional de Pueblos Indígenas de la Amazonía Colombiana-OPIAC para el mes de abril, teniendo en cuenta la emergencia sanitaria decretada por el gobierno nacional por el COVID-19. </t>
  </si>
  <si>
    <t>OAPF: ajustar redacción, no se entiende el reporte 
09072020-OAPF: ajustar redacción nuevamente
10/08/2020 DCPBM: se ajusta redacción
03/09 OAPF: Subido en SINERGIA
03/09 DNP: APROBADO</t>
  </si>
  <si>
    <t>En el mes de abril de 2020, no se realizó la reunión programada con la Organización Nacional de Pueblos Indígenas de la Amazonía Colombiana-OPIAC, la cual tenía como objetivo adelantar las acciones necesarias para la definición de un programa de formación, ya que no se recibieron los insumos que debía enviar la OPIAC, por tal motivo la reunión se reprogramó para el mes de mayo</t>
  </si>
  <si>
    <t xml:space="preserve">03/09- OAPF:
Completitud: Cumple con el criterio
RTA área - Fecha : 
03/09 OAPF:
Consistencia: Cumple con el criterio
RTA área - Fecha : 
03/09- OAPF:
Cumple con el criterio. Se debe explicar poruqe no se realizó la reunión, no se puede decir que por al emergencia porque la reunión se podria haber realizado virtualmente. 
RTA área - 03/09: se ajusta explicando por que no se desarrollo la reunión
RTA OAPF 03/09: Se valida el reprote, la OPAF hace un ajuste de redacción
03/09- OAPF:
Soportes: Cumple con el criterio
RTA área - Fecha :
03/09- OAPF:
Notas adicionales: 
Reporte validado por la OAPF subido en SINERGIA 
03/09: DNP: APROBADO
</t>
  </si>
  <si>
    <t>En el mes de mayo, el grupo de Formación Docente de la Subdirección de Fomento de Competencias desarrolló una reunión con la Organización de los Pueblos Indígenas de la Amazonia Colombiana –OPIAC- que tuvo como objetivo establecer una ruta de trabajo con el fin de dar cumplimiento al compromiso de Plan Nacional de Desarrollo 2018-2022, relacionado con la definición de un programa de formación para la Organización de los Pueblos Indígenas de la Amazonia Colombiana –OPIAC-.  Como resultado de la reunión la OPIAC quedó con el compromiso de enviar una comunicación con lo que esperan de este proceso y se va a programar una reunión para presentación de oferta por parte de las IES.</t>
  </si>
  <si>
    <t xml:space="preserve">03/09- OAPF:
Completitud: Cumple con el criterio
RTA área - Fecha : 
03/09 OAPF:
Consistencia: Cumple con el criterio
RTA área - Fecha : 
03/09- OAPF:
No cumple con el criterio. Se debe explicar que productos son los que se revisaron y como aportan al indicador. 
RTA área - : se ajusta indicador
03/09- OAPF:
Soportes: Cumple con el criterio
RTA área - 03/09/10 :
03/09- OAPF:
Notas adicionales: 
Reporte validado por la OAPF se carga en SINERGIA para apbrobación del DNP
07/09 DNP: aprobado
</t>
  </si>
  <si>
    <t>En el mes de junio, el grupo de Formación Docente de la Subdirección de Fomento de Competencias identificó las Instituciones de Educación Superior con la oferta de procesos de formación continua y avanzada en la amazonia colombiana.  Para continuar avanzando el Ministerio de Educación Nacional sigue pendiente del envío por parte de la Organización de los Pueblos Indígenas de la Amazonia Colombiana, sobre la expectativa que tiene del programa de formación.</t>
  </si>
  <si>
    <t xml:space="preserve">03/09- OAPF:
Completitud: Cumple con el criterio
RTA área - Fecha : 
03/09 OAPF:
Consistencia: Cumple con el criterio
RTA área - Fecha : 
03/09- OAPF:
No cumple con el criterio. Se debe explicar que tipo de formación ofrecen las instituciones identificadas
RTA área - 03/09/2020 : Ajustado
03/09- OAPF:
Soportes: Cumple con el criterio
RTA área - Fecha :
03/09- OAPF:
Notas adicionales: 
Reporte validado por la OAPF pendeiente de cargar en SINERGIA
08/09 OAPF: se sube en SINERGIA a la espera de la aprobación del DNP
09/09 DNP: APROBADO
</t>
  </si>
  <si>
    <t>En el mes de julio, el grupo de Formación Docente de la Subdirección de Fomento de Competencias junto con el equipo de Gestión Institucional del Ministerio de Educación comunicó a la Organización de los Pueblos Indígenas de la Amazonia Colombiana –OPIAC- el estado de docentes inscritos pertenecientes a esta organización en la convocatoria de formación avanzada, haciendo el llamado de divulgación de esta convocatoria, dado el bajo número de inscritos a la misma. 
Por otra parte, se remitió a la Organización de los Pueblos Indígenas de la Amazonia Colombiana –OPIAC- el resultado de la pesquisa hecha de los programas de formación que tienen oferta en la amazonia colombiana dando cumplimiento a lo establecido en el mes de mayo, nuevamente se les solicitó conocer su propuesta en cumplimiento de lo pactado en el mes de mayo. De esto depende una próxima reunión con dicha organización.</t>
  </si>
  <si>
    <t xml:space="preserve">03/09- OAPF:
Completitud: Cumple con el criterio
RTA área - Fecha : 
03/09 OAPF:
Consistencia: Cumple con el criterio
RTA área - Fecha : 
03/09- OAPF:
cumple con el criterio.
RTA área - Fecha : 
03/09- OAPF:
Soportes: Cumple con el criterio
RTA área - Fecha :
03/09- OAPF:
Notas adicionales: 
Reporte validado por la OAPF esta pendiente de cargar en SINERGIA
09/09 OAPF se sube el reporte en SINERGIA
05/10 DNP: APROBADO
</t>
  </si>
  <si>
    <t xml:space="preserve">En el mes de agosto, el grupo de Formación Docente de la Subdirección de Fomento de Competencias llevó a cabo una reunión con la Organización de los Pueblos Indígenas de la Amazonia Colombiana –OPIAC- para conocer la propuesta de dicha organización frente a los procesos de formación que desean consolidar para los docentes de la amazonia colombiana, la cual consiste en consolidar un programa de especialización acorde con las necesidades de los educadores indígenas de la amazonia colombiana. Se proyectó la próxima reunión para el 4 de septiembre. </t>
  </si>
  <si>
    <t>Fecha (05/10)- OAPF
Completitud: Cumple con el criterio
Consistencia: Cumple con el criterio. 
Calidad: Cumple con el criterio.  Se hace un ajuste de redacción
Soportes: Cumple con el criterio. 
Notas adicionales: Se sube el reporte en SINERGIA a la espera de la aprobación por parte del DNP
06/10 DNP: APROBADO</t>
  </si>
  <si>
    <t xml:space="preserve">En el mes de septiembre, el grupo de Formación Docente de la Subdirección de Fomento de Competencias recibió por parte de la Organización de los Pueblos Indígenas de la Amazonia Colombiana –OPIAC-, a través de correo electrónico de 4 de septiembre, un mensaje en cual manifestaba “no poder asistir a la reunión porque aún no está lista la propuesta de formación docente, una vez esté lista la propuesta les escribimos para agendar una nueva reunión”. En respuesta en Ministerio de Educación Nacional les manifestó la importancia de continuar con este proceso y se solicitó enviar una nueva fecha para desarrollar el espacio de reunión. </t>
  </si>
  <si>
    <t>En el mes de octubre, el grupo de Formación Docente de la Subdirección de Fomento de Competencias le solicito al grupo de gestión y acompañamiento a grupos étnicos adelantar una consulta y posible citación a la Organización de los Pueblos Indígenas de la Amazonia Colombiana –OPIAC-, para establecer el estado de avance de la propuesta que están desarrollando y retomar las mesas de trabajo conjuntas. Aún sin respuesta por parte de la Organización de los Pueblos Indígenas de la Amazonia Colombiana –OPIAC-.</t>
  </si>
  <si>
    <t>En el mes de noviembre, el grupo de Formación Docente de la Subdirección de Fomento de Competencias, recibió el 9 de noviembre de la Organización de los Pueblos Indígenas de la Amazonia Colombiana –OPIAC- la propuesta preliminar de programa de formación de docentes de la Amazonía colombiana, en reunión del 20 de noviembre con dicha organización se hace retroalimentación de la propuesta y se estableció como compromiso presentar los ajustes correspondientes en reunión tentativa del 30 de noviembre. La Organización de los Pueblos Indígenas de la Amazonia Colombiana –OPIAC-informa que no es posible la reunión del 30 de noviembre y remitirá posibles fechas para desarrollar la mencionada reunión.</t>
  </si>
  <si>
    <t>Fecha (04/12)- OAPF
Completitud:  cumple con el criterio 
Consistencia: Cumple con el criterio. 
Calidad: Cumple con el criterio.  
Soportes: Cumple con el criterio. 
Notas adicionales: Pendiente de la aprobación de reportes anteriores por parte del DNP
09/12 DNP: APROBADO</t>
  </si>
  <si>
    <t>En diciembre, el equipo de Formación a Docentes, de acuerdo con el compromiso de la Organización de los Pueblos Indígenas de la Amazonia Colombiana –OPIAC- adquirido en el mes de noviembre, continúo a la espera de que esta organización proponga las fechas para trabajar alrededor del plan de formación para los educadores de la amazonia.</t>
  </si>
  <si>
    <t xml:space="preserve">Fecha (20/01)- OAPF
Completitud: Cumple con el criterio
Consistencia: Cumple con el criterio. 
Calidad: Cumple con el criterio.  
Soportes: Cumple con el criterio </t>
  </si>
  <si>
    <t xml:space="preserve">D. Capítulo de comunidades  negras, afrocolombianas, raizales y palenqueras </t>
  </si>
  <si>
    <t>Número de docentes y directivos docentes de la comunidad negra afrocolombiana, raizal y palenquera formados en programas de formación continua con el enfoque étnico de educación para las comunidades negras afrocolombianas raizales y palenqueras</t>
  </si>
  <si>
    <t xml:space="preserve">Sumatoria de docentes y directivos docentes formados por diplomados y cursos cortos </t>
  </si>
  <si>
    <t xml:space="preserve">En el mes de Enero, el Grupo de Formación de Docentes de la Subdirección de Fomento de Competencias, continuó el alistamiento con equipos internos del MEN e ICETEX para la convocatoria de educadores (diplomados): comunicación con oferentes, proyección de convocatorias para publicación, elaboración de base de datos de educadores y oferentes, documento soporte para la junta administradora. Se solicitó a cada IES del banco de oferentes el diligenciamiento de fichas de cada diplomado. Se ajustó según retroalimentación de la coordinación. Se definieron las bases de datos de los potenciales docentes que pueden inscribirse en la plataforma del ICETEX para ser posibles beneficiados de la financiación del fondo 1400 de 2016. </t>
  </si>
  <si>
    <t xml:space="preserve">OAPF: no se registra el avance cualitativo
OAPF : Después de registrar el avance, se observa que hace referencia a febrero, se sugiere a la dependencia revisar y ajustar.
DCPBM: ajustado.
OAPF: se sube el reporte a SINERGIA y se esta a la espera de la aprobación por parte del DNP
DNP: aprobado
</t>
  </si>
  <si>
    <t>En el mes de febrero de 2020 el equipo de Formación de Docentes estableció dos escenarios de implementación de la propuesta de formación inicial, continua y avanzada, los cuales fueron presentados al Viceministerio de Educación Preescolar, Básica y Media y se avaló uno de acuerdo con la oferta de programas de pregrado y posgrado que fueron presentados por las Instituciones de educación Superior invitadas a participar en el Fondo de formación (Contrato 261 de 2019)</t>
  </si>
  <si>
    <t>OAPF: no es claro ajustar redacción
07072020 OAPF: Validado por la OAPF, se sube a SINERGIA para aprobación del DNP
09072020-OAPF: APROBADO</t>
  </si>
  <si>
    <t>En el mes de marzo, el grupo de Formación de Docentes continuó junto con el ICETEX, en el proceso para la realización de la convocatoria de educadores (diplomados), desarrollando las siguientes acciones: se consolidó y organizó la base de datos de educadores, se proyectaron los insumos necesarios para ser revisados por asesores jurídicos y por la junta administradora. Así mismo se consolidaron todas las fichas de los diplomados y se gestionó con ICETEX el alojamiento de éstas en la plataforma. Se trabajó en la definición de las bases de datos de los potenciales docentes que pueden inscribirse en la plataforma del ICETEX para ser posibles beneficiados de la financiación del fondo 1400 de 2016.</t>
  </si>
  <si>
    <t>09072020-OAPF: Validado por la OAPF, se sube a SINERGIA para aprobación del DNP
10/08 DNP: revisar redacción, comienzo del párrafo no es claro.
10/08/2020 DCPBM: se ajusta redacción 
Fecha (07/09)- OAPF
Completitud: Cumple con el criterio
Consistencia: Cumple con el criterio
Calidad: Cumple con el criterio. Se ajuste de redacción
Soportes: Cumple con el criterio
Notas adicionales: Se sube el reporte en SINERGIA a la espera de la aprobación por parte del DNP
07/09 DNP: APROBADO</t>
  </si>
  <si>
    <t>En el mes de abril, el grupo de Formación Docente de la Subdirección de Fomento de Competencias continuó el alistamiento con El Instituto Colombiano de Crédito Educativo y Estudios Técnicos en el Exterior -ICETEX- para la convocatoria de diplomados para educadores.  Se proyectaron y consolidaron los insumos para desarrollar la reunión de la Junta Administradora del Fondo. Se llevó a cabo la reunión de la Junta Administradora en donde se aprobó la convocatoria de Evaluación de Cursos con Carácter Diagnostico Formativa II y texto y el cronograma para la convocatoria 2020-2. Se realizaron las gestiones necesarias para realizar una publicación de prueba en la página Web del Instituto Colombiano de Crédito Educativo y Estudios Técnicos en el Exterior -ICETEX- de la convocatoria para los cursos.</t>
  </si>
  <si>
    <t xml:space="preserve"> </t>
  </si>
  <si>
    <t xml:space="preserve">En el mes de mayo, el grupo de Formación Docente de la Subdirección de Fomento de Competencias continuó el alistamiento con El Instituto Colombiano de Crédito Educativo y Estudios Técnicos en el Exterior -ICETEX- para la convocatoria de educadores (diplomados): el 11 de mayo de 2020, se citó de nuevo a reunión de la Junta Administradora del fondo de formación continua, para solicitar aprobación de la modificación del cronograma de la convocatoria que había sido aprobado en la reunión de la Junta Administradora del 17 de abril de 2020.
El 15 de mayo de 2020, se realizó la publicación de la convocatoria a educadores para participar en los cursos de formación continua (diplomados). 
https://portal.icetex.gov.co/Portal/Home/HomeEstudiante/fondos-en-administracion-Listado/formacion-continua-para-educadores-en-servicio-de-las-instituciones-educativas-oficiales.
</t>
  </si>
  <si>
    <t>Fecha (09/09)- OAPF
Completitud: Cumple con el criterio
Consistencia: Cumple con el criterio. 
Calidad: Cumple con el criterio.  
Soportes: Cumple con el criterio. 
Notas adicionales: Se sube el reporte en SINERGIA a la espera de la aprobación por parte del DNP
05/10 DNP: APROBADO</t>
  </si>
  <si>
    <t xml:space="preserve">En el mes de junio, el grupo de Formación Docente de la Subdirección de Fomento de Competencias desarrolló una reunión (11 de junio) de la Junta Administradora del fondo 1400 de 2016, la cual tuvo como objetivo modificar el cronograma de la convocatoria de formación continua de docentes ampliando su plazo. Adicionalmente, se han realizado actividades orientadas a la divulgación y promoción de la convocatoria y se ha realizado seguimiento a los inscritos a través de reportes brindados por el ICETEX. 
Enlace de la convocatoria de formación continua: https://portal.icetex.gov.co/Portal/Home/HomeEstudiante/fondos-en-administracion-Listado/formacion-continua-para-educadores-en-servicio-de-las-instituciones-educativas-oficiales.
</t>
  </si>
  <si>
    <t>Fecha (06/10)- OAPF
Completitud: Cumple con el criterio
Consistencia: Cumple con el criterio 
Calidad: No se cumple con el criterio. Ajustar redacción, no es claro:  la reunión se desarrolló, si es así que se logró, si no se desarrolló cual fue la razón y para cuando quedó programada
Soportes: No cumple con el criterio. 
Notas adicionales: 
Fecha (09/11)- OAPF
Completitud:  cumple con el criterio 
Consistencia: Cumple con el criterio. 
Calidad: Cumple con el criterio.  Se ajusta redacción
Soportes: Cumple con el criterio. 
Notas adicionales: Se sube el reporte en SINERGIA a la espera de la aprobación por parte del DNP. 
Se cambia el nombre del indicador de acuerdo con la concertación realizada en el mes de septiembre
Fecha 04/11
OAPF: enviado a DNP para cargue masivo.
DNP: APROBADO</t>
  </si>
  <si>
    <t>En el mes de julio, el grupo de Formación Docente realizó reunión de Junta Administradora del fondo de formación continua, en ésta se aprobó la modificación de la convocatoria de educadores en cuanto a modalidad de la oferta de los cursos, cobertura y cronograma, ampliando la fecha de cierre hasta el 31 de julio de 2020, debido a las coyunturas de salud pública. Además, se realizó una reunión con los equipos técnicos del Ministerio de Educación a cargo de cada uno de los cursos de formación continua para hacer un balance del estado de las inscripciones y definir una ruta de trabajo para la selección de los educadores beneficiarios de los créditos condonables. 570 inscritos con corte a 29 de julio. Enlace de la convocatoria de formación continua: https://portal.icetex.gov.co/Portal/Home/HomeEstudiante/fondos-en-administracion-Listado/formacion-continua-para-educadores-en-servicio-de-las-instituciones-educativas-oficiales.</t>
  </si>
  <si>
    <t>10/08- OAPF:
Completitud:  No Cumple con el criterio ajustar redacción. primera frase no se es muy clara.  
RTA área - Fecha : 
10/08- OAPF:
Consistencia: Cumple con el criterio
RTA área - Fecha : 
10/08- OAPF:
Calidad: NO cumple con el criterio. ajustar redacción. primera frase no se es muy clara.  
RTA área - Fecha : 
10/08- OAPF:
Soportes: cumple con el criterio
RTA área - Fecha : 
10/08- OAPF:
Notas adicionales:
No hay observaciones adicionales
10/08/2020 DCPBM: se ajusta de acuerdo a lo solicitado. 
Fecha 04/11
OAPF: enviado a DNP para cargue masivo.
DNP: APROBADO</t>
  </si>
  <si>
    <t>En el mes de agosto, el grupo de Formación Docente de la Subdirección de Fomento de Competencias realizó las Juntas Administradoras del fondo de formación continua del 4, 11, 21 y 27 de agosto de 2020, en las cuales se tomaron decisiones relacionadas con los siguientes temas:
- Modificación de la fecha de publicación de resultados de inscripción de docentes y directivos hasta el 11 de agosto, para realizar validaciones y contar con información actualizada de la Central Financiera.
- Aprobación de la adjudicación de (595) créditos de docentes y directivos para realizar diplomados.
- Se trataron casos especiales relacionados con la aprobación de apertura de la plataforma de inscripciones, aprobación adicional de adjudicación de créditos (Total: 597), anulación de solicitud de créditos y aprobación para modificar la obligatoriedad de algunos documentos para legalización. 
La fecha de finalización de la legalización de créditos por parte de los educadores es el 31/08/2020.</t>
  </si>
  <si>
    <t>Fecha 04/11
OAPF: enviado a DNP para cargue masivo.
DNP: APROBADO</t>
  </si>
  <si>
    <t>En el mes de septiembre, el grupo de Formación Docente de la Subdirección de Fomento de Competencias coordino las acciones para desarrollar una reunión de la Junta Administradora del fondo de formación continua, llevada a cabo el 11 de septiembre de 2020, en la cual se tomaron decisiones relacionadas con lo siguiente:
-Cambio de Universidad a los educadores inscritos en la Universidad Autónoma de Occidente y reasignar estos educadores a la Universidad de San Buenaventura, por cuanto, la Universidad Autónoma de Occidente decidió no continuar en el proceso ya que no cuenta con el número suficiente de docentes para ofertar el curso. 
El Fondo de Formación Continua tuvo 597 beneficiarios adjudicados, de los cuales 524 están en proceso de legalización. Se está validando la información del reporte de legalizados del El Instituto Colombiano de Crédito Educativo y Estudios Técnicos en el Exterior Mariano Ospina Pérez- ICETEX con el reporte de admisiones de las Universidades para obtener la cifra final.</t>
  </si>
  <si>
    <t>En el mes de octubre, el grupo de Formación Docente de la Subdirección de Fomento de Competencias coordinó las acciones para desarrollar una reunión de la Junta Administradora del fondo de formación continua, llevada a cabo el 09 de octubre de 2020, en la cual se tomaron decisiones relacionadas con la modificación del Reglamento Operativo del fondo para el procedimientos de inscripción y legalización, solicitud del crédito condonable, entro otros.
Además, se han adelantado acciones relacionadas con el Alistamiento contractual, financiero, técnico y tecnológico para el desarrollo de los cursos de la Evaluación con Carácter Diagnostico Formativa -ECDF-.
También se realizó seguimiento al inicio de los cursos del fondo de formación continua, evidenciando que existen a la fecha 523 docentes participando en dichos cursos.</t>
  </si>
  <si>
    <t>En el mes de noviembre, el grupo de Formación Docente de la Subdirección de Fomento de Competencias realizó acompañamiento técnico y seguimiento a las universidades que realizan diplomados en el marco de la convocatoria 2020-2 del fondo de formación continua. Dicho fondo cuenta con 523 docentes beneficiados, de ellos 66 educadores son de las comunidades NARP y se encuentran participando en cursos de formación continua. 
Para las convocatorias 2021- cursos de la Evaluación con Carácter Diagnostico Formativa -ECDF- III se continuó con: (i) el alistamiento de la convocatoria de educadores (texto de convocatoria e instructivos) y alistamiento tecnológico para los cursos ECDF III; (ii) Proyección de recursos para el desarrollo de los cursos ECDF III; (iii) Elaboración, ajuste y envío de orientaciones para las universidades en relación con el ajuste o actualización de los cursos ECDF III (modalidad, rutas de formación diferenciadas y estrategias de acompañamiento).</t>
  </si>
  <si>
    <t>Fecha (04/12)- OAPF
Completitud: Cumple con el criterio
Consistencia: Cumple con el criterio 
Calidad: No se cumple con el criterio. aclarar si los 523 maestros son docentes y directivos docentes de la comunidad negra afrocolombiana, raizal y palenquera o mencionar de estos 523 cuantos pertenecen a estas comunidades  
DCPBM (07/12): se ajusta de acuerdo a lo requerido
Soportes: cumple con el criterio. 
OAPF: 10/12/2020 Se realizan los ajsutes por parte de la dependencia  y se carga a  SINERGIA para aprobación del DNP</t>
  </si>
  <si>
    <t>En diciembre, el equipo de Formación a Docentes en convenio con las universidades finalizó las sesiones de trabajo de los cursos y estas últimas realizaron eventos de socialización de los proyectos pedagógicos. Las universidades entregaron informes finales sobre el desarrollo de los diplomados. En el marco de esta convocatoria, el Fondo cuenta con 523 docentes beneficiados, de ellos 42 educadores son de las comunidades NARP quienes realizaron cursos de formación continua.</t>
  </si>
  <si>
    <t>Fecha (20/01)- OAPF
Completitud: Cumple con el criterio
Consistencia: Cumple con el criterio. 
Calidad: Cumple con el criterio.  
Soportes: No Cumple con el criterio, el Excel no tiene lo nombres de los etnoeducadores. 
SFC: Dado que el indicador reza: Número de docentes y directivos docentes de la comunidad negra afrocolombiana, raizal y palenquera formados en programas de formación continua con el enfoque étnico de educación para las comunidades negras afrocolombianas raizales y palenqueras, se evidencia y verifica que son 42 docentes de la comunidad negra afrocolombiana, raizal y palenquera y se adjunta lista, en archivo Excel con los nombres de estos beneficiados. Se ajustan avances cualitativo y cuantitativo.
22-1-21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</si>
  <si>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docentes y directivos docentes de la comunidad negra afrocolombiana, raizal y palenquera formados en programas de formación  inicial y avanzada</t>
  </si>
  <si>
    <t>Sumatoria de docentes formados en educación inicial, continua y avanzada con el enfoque de educación propia y educación Intercultural</t>
  </si>
  <si>
    <t>En el mes de enero el equipo de Formación de Docentes estudió la oferta de formación a nivel de pregrado y posgrado presentada por las Instituciones de Educación Superior que fueron invitadas a presentar sus programas de formación para las potenciales convocatorias del Fondo con el ICETEX en programas de pregrado y posgrado (Contrato 261 de 2019)</t>
  </si>
  <si>
    <t xml:space="preserve">DNP: está mal escrito inicial . avalada en femenino. 
OAPF: Se ajustó la palabara inicial. se sugiere ajsutar la redacción, no es muy claro lo de los escenarios y el avalado. 
DNP: Aprobado
</t>
  </si>
  <si>
    <t xml:space="preserve">OAPF: ajustar redacción no es claro el reporte
DCPBM: Ajustado
07072020 OAPF: Validado por la OAPF, se sube a SINERGIA para aprobación del DNP
09072020 DNP: APROBADO
</t>
  </si>
  <si>
    <t>En el mes de marzo de 2020 el equipo de Formación de Docentes inició el proceso de alistamiento con las Instituciones de Educación Superior del banco de oferentes, con el fin de estructurar la operación de los programas de formación a nivel de diplomado y la apertura de las cohortes en las entidades territoriales priorizadas de acuerdo con los compromisos de formación de docentes.</t>
  </si>
  <si>
    <t>09072020-OAPF: Ajustar redacción, no es necesario poner que el viceministerio dio aval, recuerden que reportamos como entidad. Se propone este ajuste: En el mes de marzo de 2020 el equipo de Formación de Docentes inició el alistamiento con las Instituciones de Educación Superior ofertantes con el fin de estructurar la operación de los programas de formación y a apertura de las cohortes en las entidades territoriales priorizadas de acuerdo con los compromisos de formación de docentes.
Sin embargo se debe explicar IES ofertantes de? los programas de formación?
10/08/2020 DCPBM: se ajusta redacción 
Fecha (07/09)- OAPF
Completitud: Cumple con el criterio
Consistencia: Cumple con el criterio
Calidad: Cumple con el criterio. 
Soportes: Cumple con el criterio
Notas adicionales: Se sube el reporte en SINERGIA a la espera de la aprobación por parte del DNP
07/09 DNP: APROBADO</t>
  </si>
  <si>
    <t>En el mes de abril de 2020 el equipo de Formación de Docentes de la Subdirección de Fomento de Competencias desarrolló junto con el ICETEX las acciones técnicas y operativas relacionadas con el alistamiento de la plataforma para la inscripción de los maestros según los criterios establecidos en el documento marco de esta, con el fin de lograr el inicio de las convocatorias a docentes que se desarrollarán sobre formación continua, inicial y posgradual. Para la convocatoria de formación continua se desarrollaron acciones con ICETEX y Oficina de Comunicaciones para la apertura de convocatoria y su publicidad. Para la convocatoria de formación inicial y avanzada se hizo nuevamente análisis de la oferta según lineamientos directivos.</t>
  </si>
  <si>
    <t>Fecha (07/09)- OAPF
Completitud: Cumple con el criterio
Consistencia: Cumple con el criterio 
Calidad: No se cumple con el criterio. Que acciones se realizaron con el ICETEX?
08/09 DCPBM SE AJUSTO
Soportes: Cumple con el criterio
Notas adicionales: 
Fecha (06/10)- OAPF
Completitud: Cumple con el criterio
Consistencia: Cumple con el criterio 
Calidad: No se cumple con el criterio. Ajustar redacción, no es claro:  de los maestros según documento marco de esta para la consecución de las convocatorias a docentes que se desarrollarán en el marco de los fondos 1400 de 2016 y 261 de 2019
6/11 DCPBM: se ajusta 
Soportes: cumple con el criterio. 
Notas adicionales: 
Fecha (09/11)- OAPF
Completitud:  cumple con el criterio 
Consistencia: Cumple con el criterio. 
Calidad: Cumple con el criterio. Se hace un ajsute de redacción
Soportes: Cumple con el criterio. 
Notas adicionales: Se sube el reporte en SINERGIA a la espera de la aprobación por parte del DNP. Se cambia el nombre del indicador de acuerdo con la concertación realizada en el mes de septiembre
Fecha 04/11
OAPF: enviado a DNP para cargue masivo.
DNP: APROBADO</t>
  </si>
  <si>
    <t xml:space="preserve">En el mes de mayo de 2020, el equipo de Formación de Docentes de la Subdirección de Fomento de Competencias realizó las acciones pertinentes para iniciar el 15 de mayo de 2020 la convocatoria a docentes para cursos de formación continua (fondo 1400 de 2016) y el 27 de mayo de 2020 para iniciar la convocatoria a docentes para formación inicial y avanzada (Fondo 261 de 2019).
Los siguientes son los enlaces de la convocatoria: 
Formación continua: 
https://portal.icetex.gov.co/Portal/Home/HomeEstudiante/fondos-en-administracion-Listado/formacion-continua-para-educadores-en-servicio-de-las-instituciones-educativas-oficiales.
Formación Inicial y Avanzada:
https://portal.icetex.gov.co/Portal/Home/HomeEstudiante/fondos-en-administracion-Listado/
</t>
  </si>
  <si>
    <t>Fecha (09/09)- OAPF
Completitud: Cumple con el criterio
Consistencia: Cumple con el criterio. 
Calidad: Cumple con el criterio.  
Soportes: Cumple con el criterio. 
Notas adicionales: Se sube el reporte en SINERGIA a la espera de la aprobación por parte del DNP
Fecha 04/11
OAPF: enviado a DNP para cargue masivo.
DNP: APROBADO</t>
  </si>
  <si>
    <t>En el mes de Junio de 2020, el equipo de Formación de Docentes de la Subdirección de Fomento de Competencias desarrolló las acciones necesarias para realizar una reunión de la Junta Administradora que tenía como objetivo modificar el cronograma de la convocatoria de formación continua de docentes ampliando su plazo. Por otra parte, se han realizado actividades orientadas a la divulgación y promoción de las convocatorias de formación continua, inicial y avanzada con el fin de aumentar el número de inscritos; también se ha realizado seguimiento a los inscritos a través de reportes brindados por el ICETEX y se han desarrollado reuniones de divulgación con la Asociación Nacional de Escuelas Normales Superiores -ASONEN-y con Secretarías de Educación.Los siguientes son los enlaces de la convocatoria: 
Formación continua: https://portal.icetex.gov.co/Portal/Home/HomeEstudiante/fondos-en-administracion-Listado/formacion-continua-para-educadores-en-servicio-de-las-instituciones-educativas-oficiales.
Formación Inicial y Avanzada:https://portal.icetex.gov.co/Portal/Home/HomeEstudiante/fondos-en-administracion-Listado/</t>
  </si>
  <si>
    <t>En el mes de julio, el grupo de Formación a Docentes realizó el 14 de julio reunión de Junta Administradora del fondo de formación continua, para ampliando la fecha de cierre hasta el 31 de julio de la convocatoria de educadores en cuanto a modalidad de la oferta, cobertura y cronograma. 
Se desarrolló el 17 de julio Junta Administradora, en la que se aprobó modificar la fecha de adjudicación de créditos educativos y de publicación de resultados del Grupo 1 en el calendario de la Convocatoria de Formación Avanzada 2020-2, así: adjudicación de crédito educativo: 21 de julio y publicación de resultados: 22 de julio de 2020. Se realizó la Junta Administradora del 21 de julio, en la que se aprobó la adjudicación del crédito educativo para 60 educadores aspirantes a cursar especialización, para 515 educadores aspirantes a cursar maestría y para 90 educadores aspirantes a cursar doctorado.
Se enviaron comunicaciones a 49 Entidades Territoriales para promover la convocatoria de formación inicial para normalistas superiores</t>
  </si>
  <si>
    <t>En el mes de agosto, el grupo de Formación Docente de la Subdirección de Fomento de Competencias realizó las Juntas Administradoras del fondo de formación continua y fondo de formación de pregrado y posgrado, allí se tomaron las decisiones relacionadas con formación continua: 
- Modificación de fecha de publicación de resultados de inscripción de educadores hasta el 11 de agosto. 
- Aprobación de la adjudicación de 597 créditos educativos para realizar diplomados.
La fecha de finalización de la legalización de créditos por parte de los educadores - 31/08/2020.
Relacionadas con formación de pregrado y posgrado:
- Modificación de fecha de adjudicación de crédito educativo y publicación de resultados del Grupo 2. 
- Aprobación de la adjudicación de 41 créditos de licenciaturas, 110 de especializaciones, 949 de maestrías y 115 doctorados.
La fecha de finalización para la legalización de créditos de posgrado por parte de los educadores - 10/9/2020 y para créditos de pregrado - 14/9/29.</t>
  </si>
  <si>
    <t>En el mes de septiembre, el grupo de Formación Docente de la Subdirección de Fomento de Competencias realizó las Juntas Administradoras del fondo de formación continua e inicial y pos-gradual; las decisiones de formación continua fueron: (i) Cambio de Universidad de inscritos en la Universidad Autónoma de Occidente y reasignarlos a la Universidad de San Buenaventura, ya que la Universidad Autónoma de Occidente no continuará en el proceso. 
Decisiones de pregrado y posgrado: (i) Estado de créditos adjudicados y legalizados, (ii) Aprobación segunda convocatoria de formación inicial y actualización de documento marco, (iii) Incorporación del capítulo sobre administración de los recursos de préstamo Banco Interamericano de Desarrollo en el Reglamento Operativo.
El Fondo de Formación Continua tuvo 597 adjudicados, de los cuales 524 han legalizado su crédito. 
El Fondo de pregrado y posgrado tuvo 41 y 1194 adjudicados respectivamente, de los cuales 1146 están en legalización de sus créditos en posgrado y 38 en Pre-gado.</t>
  </si>
  <si>
    <t>En el mes de octubre, el grupo de Formación Docente de la Subdirección de Fomento de Competencias coordinó las reuniones de las Juntas Administradoras de los fondos de formación inicial, posgradual y continua, allí se trataron temas sobre aprobar la ampliación y ajuste del calendario de la segunda Convocatoria de Formación Inicial y aprobar la adjudicación de los créditos para licenciaturas. En cuanto a formación continua sobre la modificación del Reglamento Operativo del fondo para los procedimientos de inscripción y legalización, solicitud del crédito condonable, entro otros.
Se realizó seguimiento al inicio de los programas de formación inicial y posgradual de la primera convocatoria del fondo, evidenciando que existen a la fecha 39 docentes cursando licenciaturas y 1.142 docentes en programas de formación posgradual.
También se realizó seguimiento al inicio de los cursos de formación continua, evidenciando que existen a la fecha 523 docentes participando en dichos cursos.</t>
  </si>
  <si>
    <t>En el mes de noviembre, el grupo de Formación Docente de la Subdirección de Fomento de Competencias realizó seguimiento a las universidades que realizan programas de licenciatura y posgrados. En el marco del fondo de formación inicial y posgradual, se identificó la siguiente información: 1) de 54 educadores beneficiados con créditos para cursar licenciaturas 2 educadores de las comunidades NARP se encuentran cursando estos programas; 2) de 1.149 educadores beneficiados para cursar programas de posgrado, 2 educadores de la comunidad NARP cursan programas de especialización, 244 programas de maestría y 2 programas de doctorado.</t>
  </si>
  <si>
    <t>Fecha (04/12)- OAPF
Completitud: Cumple con el criterio
Consistencia: Cumple con el criterio 
Calidad: No se cumple con el criterio. Se menciana formación continua y esto es información de otro indicador. Mejorar redacción del ultimo párrafo e indicar cuantos benenficiarios de educación inicial y avanzada pertenencen a la comunicada NARP
DCPBM (07/12): se ajusta de acuerdo a lo requerido
Soportes: cumple con el criterio. 
OAPF: 10/12/2020 Se realizan los ajsutes por parte de la dependencia , se hace un ajuste de redacción por parte de la OAPF y se carga a  SINERGIA para aprobación del DNP</t>
  </si>
  <si>
    <t>En el mes de diciembre, el grupo de Formación Docente de la Subdirección de Fomento de Competencias realizó seguimiento a las universidades que realizan programas de licenciatura y posgrados. En el marco del fondo de formación inicial y posgradual, se identificó la siguiente información: 1) de 54 educadores beneficiados con créditos para cursar licenciaturas 2 educadores de las comunidades NARP se encuentran cursando estos programas; 2) de 1.149 educadores beneficiados para cursar programas de posgrado, 2 educadores de la comunidad NARP cursan programas de especialización, 244 programas de maestría y 2 programas de doctorado.</t>
  </si>
  <si>
    <t>Fecha: (20/01)- OAPF
Completitud: Cumple con el criterio
Consistencia: No cumple con el criterio, no hay evidencias subidas en la carpeta de medios de verificación
Calidad: Cumple con el criterio. 
Soportes: No Cumple con el criterio,no hay evidencias subidas en la carpeta de medios de verificación.
SFC: se sube las correspondientes evidencias 20-01-2020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</si>
  <si>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Docentes y directivos docentes etnoeducadores  formados a nivel de maestría</t>
  </si>
  <si>
    <t>Sumatoria de docentes y directivos docentes etnoeducadores  formados a nivel de maestría</t>
  </si>
  <si>
    <t>En el mes de enero, el Grupo de Formación de Docentes de la Subdirección de Fomento de Competencias, realizó un análisis de la oferta de posgrados, definió escenarios de desarrollo de esta oferta y condiciones de postulación de educadores. También, hizo las proyecciones financieras correspondientes al cuatrienio.</t>
  </si>
  <si>
    <t>OAPF: no se registra el avance cualitativo. La Dependencia lo registró posteriormente, OAPF realizó ajustes menores y se cargó a Sinergia.
DNP: Aprobado</t>
  </si>
  <si>
    <t>OAPF: ajustar redacción no es claro el reporte
07072020 OAPF: Validado por la OAPF, se sube a SINERGIA para aprobación del DNP
09072020 DNP: APROBADO</t>
  </si>
  <si>
    <t>En el mes de marzo, el grupo de Formación de Docentes de la Subdirección de Fomento de Competencias ajustó la convocatoria a educadores y realizó las modificaciones del convenio 261 de 2019 (adición de recursos BID) y de su reglamento operativo (capítulo BID) en gestión con el Banco Interamericano de Desarrollo y el Instituto Colombiano de Crédito Educativo y estudios Técnicos en el Exterior -ICETEX.</t>
  </si>
  <si>
    <t>09072020-OAPF: Validado por la OAPF, se sube a SINERGIA para aprobación del DNP
06082020 DNP: Aprobado</t>
  </si>
  <si>
    <t>En el mes de abril, el grupo de Formación Docente de la Subdirección de Fomento de Competencias trabajó en:  la proyección de la adición de recursos al fondo 261 provenientes de un préstamo con el Banco Interamericano de Desarrollo y en la modificación al contrato y en su reglamento operativo. También se trabajó en la definición de la oferta de las Instituciones de Educación Superior para los programas de postgrados (especialización, maestría, doctorado).  Esta definición de oferta permite evidenciar los programas en los que pueden participar los etnoeducadores del país según las regiones en las que pueden ofertarlos.</t>
  </si>
  <si>
    <t>06/08- OAPF:
Completitud: Cumple con el criterio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Es necesario que sean más explícitos en explicar como estas acciones contribuyen al cumplimiento del indicador. 
10/08:DCPBM se ajusta  de acuerdo a lo requerido
Completitud: Cumple con el criterio
Consistencia: Cumple con el criterio
Calidad: Cumple con el criterio. Se hace un ajuste de redacción
Soportes: Cumple con el criterio
Notas adicionales: Se sube el reporte en SINERGIA a la espera de la aprobación por parte del DNP
07/09 DNP: APROBADO</t>
  </si>
  <si>
    <t xml:space="preserve">En el mes de mayo, el equipo de Formación de Docentes de la Subdirección de Fomento de Competencias realizó las acciones relacionadas con el alistamiento de los documentos marco de la convocatoria de formación avanzada y el lanzamiento y publicación de esta en la página del ICETEX y del Ministerio de Educación Nacional, con fecha de inicio del 27 de mayo de 2020. El siguiente es el enlace de la convocatoria de Formación avanzada: https://portal.icetex.gov.co/Portal/Home/HomeEstudiante/fondos-en-administracion-Listado/formacion-a-nivel-de-posgrado-especializacion-maestria-y-doctorado-para-docentes. </t>
  </si>
  <si>
    <t>Fecha (07/09)- OAPF
Completitud: Cumple con el criterio
Consistencia: Cumple con el criterio 
Calidad: No se cumple con el criterio. ¿Qué acciones se realizaron?
08/09 DCPBM SE AJUSTO
Soportes: Cumple con el criterio
Notas adicionales: 
09/09 OAPF: se sube el reporte en SINERGIA
06/10 DNP: APROBADO</t>
  </si>
  <si>
    <t xml:space="preserve">En el mes de junio, el equipo de Formación de Docentes de la Subdirección de Fomento de Competencias realizó el seguimiento a la Convocatoria de formación avanzada para docentes del sector oficial (Especialización, Maestría y Doctorado) a través de los reportes de inscritos brindados por el ICETEX. Se han desarrollado reuniones de divulgación con la con Secretarías de Educación.
El siguiente es el enlace de la convocatoria de Formación avanzada: 
https://portal.icetex.gov.co/Portal/Home/HomeEstudiante/fondos-en-administracion-Listado/formacion-a-nivel-de-posgrado-especializacion-maestria-y-doctorado-para-docentes. </t>
  </si>
  <si>
    <t>Completitud:  cumple con el criterio 
Consistencia: Cumple con el criterio. 
Calidad: Cumple con el criterio.  Se hace un ajuste de redacción
Soportes: Cumple con el criterio. 
Notas adicionales: Se sube el reporte en SINERGIA a la espera de la aprobación por parte del DNP</t>
  </si>
  <si>
    <t xml:space="preserve">En el mes de julio, el grupo de Formación Docente de la Subdirección de Fomento de Competencias coordinó las acciones para desarrollar una Junta Administradora el 17 de julio de 2020, en la que se aprobó modificar la fecha de adjudicación de créditos educativos y de publicación de resultados del Grupo 1 en el calendario de la Convocatoria de Formación Avanzada 2020-2, así: 
-Adjudicación de crédito educativo: 21 de julio de 2020.
-Publicación de resultados: 22 de julio de 2020. 
De igual manera, se coordinaron las acciones para desarrollar la Junta Administradora del 21 de julio de 2020, en la cual se aprobó la adjudicación del crédito educativo para 69 etnoeducadores aspirantes a cursar maestría. </t>
  </si>
  <si>
    <t xml:space="preserve">10/08- OAPF:
Completitud:  Cumple con el criterio  
RTA área - Fecha : 
10/08- OAPF:
Consistencia: Cumple con el criterio
RTA área - Fecha : 
10/08- OAPF:
Calidad: Cumple con el criterio
RTA área - Fecha : 
10/08- OAPF:
Soportes: cumple con el criterio
RTA área - Fecha : 
10/08- OAPF:
Notas adicionales: No hay obseraciones adicionales
06/10: OAPF: se cargó nuevamente el reporte en SINERGIA a la espera de la aprobación del DNP
07/10 DNP: APROBADO
</t>
  </si>
  <si>
    <t xml:space="preserve">En el mes de agosto, el grupo de Formación Docente de la Subdirección de Fomento de Competencias coordino las acciones para desarrollar las Juntas Administradoras del fondo de formación a nivel de pregrado y posgrado del 3, 6, 12 y 19 de agosto de 2020, en las cuales se tomaron decisiones relacionadas con los siguientes temas:
- Modificación de la fecha de adjudicación de crédito educativo y de publicación de resultados del Grupo 2 en el calendario de la Convocatoria de Formación Avanzada. - Aprobación de la adjudicación de 273 créditos maestría para Etnoeducadores (196 afrocolombianos y 77 indígenas). 
La fecha de finalización para la legalización de créditos de posgrado por parte de los educadores es el 10/9/2020. </t>
  </si>
  <si>
    <t xml:space="preserve">En el mes de septiembre, el grupo de Formación Docente de la Subdirección de Fomento de Competencias coordino las acciones para desarrollar unas reuniones de Junta Administradora del fondo de formación posgradual, en las cuales se trataron temas relacionadas con el estado de créditos adjudicados y legalizados. El Fondo de Formación pos-gradual, a nivel de maestría, tuvo 250 Afrocolombianos y 98 indígenas beneficiarios adjudicados, de los cuales hasta el momento 249 afrocolombianos y 95 indígenas están en proceso de legalización. </t>
  </si>
  <si>
    <t xml:space="preserve">En el mes de octubre, el grupo de Formación Docente de la Subdirección de Fomento de Competencias realizó seguimiento al inicio a los programas de formación posgradual, para el caso particularmente a los programas de Maestría, evidenciando que existen a la fecha 243 Afrocolombianos y 94 indígenas, cursando programas de maestría.  </t>
  </si>
  <si>
    <t>En el mes de noviembre, el grupo de Formación Docente de la Subdirección de Fomento de Competencias continuó con el seguimiento al desarrollo de los programas de formación posgradual, se pudo evidenciar que a la fecha 244 docentes Afrocolombianos y 94 docentes indígenas se encuentran adelantando en programas de Maestría.</t>
  </si>
  <si>
    <t xml:space="preserve">En el mes de diciembre, el grupo de Formación Docente de la Subdirección de Fomento de Competencias continuó con el seguimiento al desarrollo de los programas de formación posgradual, se pudo evidenciar que a la fecha 244 docentes Afrocolombianos y 94 indígenas se encuentran adelantando  programas de Maestría para un total de 338 etnoeducadores formados a nivel de maestría para la vigencia 2020. </t>
  </si>
  <si>
    <t xml:space="preserve">Fecha: (20/01)- OAPF
Completitud: Cumple con el criterio
Consistencia: No cumple con el criterio, en el Excel que está cargado no se evidencia los 244 educadores NARP que se están reportando
Calidad: No cumple con el criterio. Ajustar redacción de acuerdo con el comentario anterior. 
Soportes: No Cumple con el criterio, en el Excel que está cargado no se evidencia los 244 educadores NARP que se están reportando
SFC 20/21:  se ajusta redacción y ser cargan evidecnias
Fecha (25/01) OAPF: en el medio de verificación se anexa un listado de 250 docentes, pero se reportan 244. revisar
SFC: se ajusta avance cualitativo y evidencias 25-01-21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
</t>
  </si>
  <si>
    <t xml:space="preserve">Documento de orientaciones y lineamientos  expedido  para el desarrollo de la etnoeducación, que permita su articulación curricular en los establecimientos educativos etnoeducadores </t>
  </si>
  <si>
    <t xml:space="preserve">Flujo </t>
  </si>
  <si>
    <t>En el mes de enero el Equipo de Atención Educativa a Grupos Étnicos de la Dirección de Calidad para la educación Preescolar, Básica y Media realizó la planeación que permita una ruta de trabajo metodológico, con los equipos de los Viceministerios de Educación Preescolar, Básica y Media y el Viceministerio de Educación Superior, asimismo, con otras entidades que puedan aportar la construcción del documento objeto del indicador</t>
  </si>
  <si>
    <t>En el mes de febrero, se adelantaron mesas de trabajo con equipos de las Direcciones de Calidad de Educación Preescolar, Básica y Media (Equipo de Atención Educativa a Grupos Étnicos, Referentes, Jornada Única, Plan Nacional de Lectura y Escritura - PNLE y Formación Docente), de la Dirección de Primera Infancia y de la Dirección de Cobertura (Permanencia y Acceso), con el propósito de definir una ruta de trabajo metodológico para la construcción del documento objeto del indicador.</t>
  </si>
  <si>
    <t>OAPF: Se realizan ajustes menores de forma en la redacción (mayúsculas, puntuación y sigla PNLE) y se carga a Sinergia.
DNP: Aprobado</t>
  </si>
  <si>
    <t>En el mes de marzo se adelantaron mesas de trabajo con equipos de las Direcciones de Calidad (Equipo de Atención Educativa a Grupos Étnicos, Referentes, Jornada única, PNLE, Formación Docente), Primera infancia y de la Dirección de Cobertura (Permanencia y acceso) en las que se identificaron los documentos que ha generado cada equipo,  que dio elementos para la definición de la propuesta de la ruta para la construcción de los lineamientos para el desarrollo de la etnoeducación que permita la articulación curricular en los establecimientos educativos etnoeducadores.</t>
  </si>
  <si>
    <t xml:space="preserve">OAPF: describir a cual propuesta se hace referencia
DCPBM 09072020 Se ajusto
09072020-OAPF: Validado por la OAPF, se sube a SINERGIA para aprobación del DNP
06082020 DNP: Aprobado
</t>
  </si>
  <si>
    <t>En el mes de abril se adelantaron mesas de trabajo con equipos de las Direcciones de Calidad para la Educación Preescolar, Básica y Media (Equipo de Atención Educativa a Grupos Étnicos, Referentes, Jornada única, PNLE, Formación Docente), la Dirección de Primera infancia y de la Dirección de Cobertura (Permanencia y acceso) en las cuales se trabajó en una propuesta de ruta de trabajo metodológico para la construcción del documento objeto del indicador.
Por medio de las mesas de trabajo se construyó una matriz de registro y análisis de la información existente e históricamente publicada por el ministerio con el fin de poder tener una línea de base y a partir de allí formular la ruta de construcción de los referentes, la cual posteriormente será validada con una subcomisión de la Comisión Pedagógica Nacional (CPN)</t>
  </si>
  <si>
    <t>06/08- OAPF:
Completitud: Cumple con el criterio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DNP: Resultados de estas mesas que aporten al cumplimiento del indicador ? 
10/08:DCPBM se ajusta  de acuerdo a lo requerido
Fecha (07/09)- OAPF
Completitud: Cumple con el criterio
Consistencia: Cumple con el criterio
Calidad: Cumple con el criterio. Se hace un ajuste de redacción
Soportes: Cumple con el criterio
Notas adicionales: Se sube el reporte en SINERGIA a la espera de la aprobación por parte del DNP
07/09 DNP: APROBADO</t>
  </si>
  <si>
    <t xml:space="preserve">Durante el mes de mayo, el equipo de Fortalecimiento a la Gestión Institucional - atención educativa a grupos étnicos, presentó la ruta de trabajo para la construcción del documento de orientaciones y lineamientos a las diferentes áreas y equipos del Ministerio de Educación Nacional, con el propósito de recibir comentarios y sugerencias dadas para el ajuste final. La ruta ajustada, se validará con una subcomisión de la Comisión Pedagógica Nacional. </t>
  </si>
  <si>
    <t>Fecha (07/09)- OAPF
Completitud: Cumple con el criterio
Consistencia: Cumple con el criterio
Calidad: Cumple con el criterio.  
Soportes: Cumple con el criterio. 
Notas adicionales: Se sube el reporte en SINERGIA a la espera de la aprobación por parte del DNP
09/09 OAPF: APROBADO</t>
  </si>
  <si>
    <t>Durante el mes de junio, el equipo de Atención Educativa a Grupos Étnicos de la Subdirección de Fomento de Competencias realizó la reunión denominada “Revisión documental para la propuesta referentes procesos etnoeducactivos comunidades Negras, Afrocolombianas, Raizales y Palenqueras”. Con el objeto de realizar la recolección documental de los diferentes equipos del Ministerio de Educación Nacional por medio de una matriz. 
Lo anterior, serán insumos para la elaboración del documento de orientaciones y lineamientos expedido para el desarrollo de la etnoeducación, que permita su articulación curricular en los establecimientos educativos etnoeducadores</t>
  </si>
  <si>
    <t>Fecha (09/09)- OAPF
Completitud: Cumple con el criterio
Consistencia: Cumple con el criterio. 
Calidad: Cumple con el criterio.  Se hace un ajuste de redacción
Soportes: Cumple con el criterio. 
Notas adicionales: Se sube el reporte en SINERGIA a la espera de la aprobación por parte del DNP
09/09 DNP: y como contribuye esto al cumplimiento del indicador? no queda claro la relación debe hacerse explicita 
06/11 DCPBM: Ajustado
Fecha (09/11)- OAPF
Completitud: Cumple con el criterio
Consistencia: Cumple con el criterio 
Calidad: No se cumple con el criterio. Ajustar redacción, no es claro el reporte cualitativo
Soportes: cumple con el criterio. 
09/11 DCPBM: Se ajusto la redaccción para que quedara claro el reporte
Fecha 04/11
OAPF: enviado a DNP para cargue masivo.
DNP: APROBADO</t>
  </si>
  <si>
    <t>Durante el mes de julio, el Equipo de Atención Educativa a Grupos Étnicos de la Subdirección de Fomento de Competencias remitió a las diferentes áreas y dependencias del ministerio el formato de registro de la información histórica sobre los referentes de calidad dirigidos a las comunidades Negras, Afrocolombianas, Raizales y Palenqueras con el propósito de realizar un inventario sobre este análisis y a partir de allí formular la ruta de construcción de las orientaciones y lineamientos que será concertada con una subcomisión de la Comisión Pedagógica Nacional (CPN).</t>
  </si>
  <si>
    <t>En agosto, el Equipo de Atención Educativa a Grupos Étnicos de la Subdirección de Fomento de Competencias en articulación con el Equipo de la Subdirección de Referentes, remitió la matriz de análisis documental sobre los lineamientos que históricamente ha emitido el Ministerio de Educación Nacional con el fin de proponer la ruta de construcción de los lineamientos sobre la etnoeducación, la cual se validará con una subcomisión de la Comisión Pedagógica Nacional.</t>
  </si>
  <si>
    <t>En septiembre, el equipo de atención a Grupos Étnicos de la Subdirección de Fomento de Competencias recibió las matrices de recolección de información de las diferentes áreas del Ministerio para su posterior análisis.  Con base en esta información se construirá el primer borrador de ruta de elaboración de los lineamientos, el cual será socializado a una subcomisión de la Comisión Pedagógica Nacional.</t>
  </si>
  <si>
    <t xml:space="preserve">En el mes de octubre el Equipo de Atención Educativa a Grupos Étnicos realizó dos reuniones internas y una reunión conjunta con la Subdirección de Referentes y Evaluación con el propósito de definir los alcances entre política etnoeducativa, lineamientos, orientaciones de etnoeducación para articular acciones y rutas de trabajo entre las dos subdirecciones y de esta forma presentar la propuesta de Ruta a la Comisión Pedagógica Nacional-CPN.    </t>
  </si>
  <si>
    <t>Durante el mes de noviembre el Equipo de Atención Educativa a Grupos Étnicos de la Subdirección de Fomento de Competencias realizó dos reuniones técnicas internas, una con la Subdirección de Referentes y Evaluación para coordinar acciones y alcances en términos de su articulación con la política y los lineamientos   para el desarrollo de la etnoeducación, que permita su articulación curricular en los establecimientos educativos etnoeducadores .  Se avanzó en el documento de términos de referencia en el marco del proceso de planeación para 2021 para vincular una universidad u organización que adelante el proceso técnico y conceptual en la siguiente vigencia.</t>
  </si>
  <si>
    <t>Fecha (04/12)- OAPF
Completitud: Cumple con el criterio
Consistencia: Cumple con el criterio 
Calidad: No se cumple con el criterio. no es claro cuál es el avance en el documento. Se sugiere ajustar redacción . 
DCPBM (7/12): se ajusta de acuerdo a lo solicitado
Soportes: cumple con el criterio. 
OAPF: 10/12/2020 Se realizan los ajsutes por parte de la dependencia  y se carga a  SINERGIA para aprobación del DNP</t>
  </si>
  <si>
    <t>En el mes de diciembre, el equipo de Atención Educativa a Grupos étnicos de la Subdirección de Fomento de Competencias realizó los documentos borradores de los anexos técnicos  de las orientaciones y lineamientos  para el desarrollo de la etnoeducación, que permiten su articulación curricular en los establecimientos educativos etnoeducadores para adelantar los procesos de construcción de la política etnoeducativa y los lineamientos para la etnoeducación, el cual se adelantará en la vigencia 2021. Con lo anterior, se dió cierre a lo propuesto en el presente indicador para 2020.</t>
  </si>
  <si>
    <t>Entidades territoriales asistidas en los procesos de resignificación de los Proyectos Educativos institucionales a Proyectos etnoeducativos Comunitarios en establecimientos etnoeducativos que atienden población con presencia de comunidades Negras, Afrocolombianas, raizal y palenqueras</t>
  </si>
  <si>
    <t>PND-NARP</t>
  </si>
  <si>
    <t>Sumatoria de entidades territoriales asistidas en los procesos de resignificación de los Proyectos Educativos institucionales a Proyectos etnoeducativos Comunitarios en establecimientos etnoeducativos que atienden población con presencia de comunidades Negras, Afrocolombianas, raizal y palenqueras</t>
  </si>
  <si>
    <t>Durante el mes de enero, el Equipo de Atención Educativa a Grupos Étnicos de la Dirección de Calidad para la educación Preescolar, Básica y Media definió el plan de trabajo, las acciones institucionales e interinstitucionales, asimismo, se propuso un cronograma de asistencias técnicas que facilitaran la revisión y la resignificación de los proyectos educativos comunitarios.</t>
  </si>
  <si>
    <t>OAPF: Validado por la OAPF, se sube a SINERGIA para aprobación del DNP
DNP: Arobado</t>
  </si>
  <si>
    <t>Durante el mes de febrero, atendiendo al plan de trabajo definido por el Equipo de Atención Educativa a Grupos Étnicos  se realizó la planeación con los diferentes equipos del Viceministerio de Educación Preescolar, Básica y Media que permitió definir una ruta para la revisión y resignificación de los proyectos educativos comunitarios y de la acciones interculturales.</t>
  </si>
  <si>
    <t>Durante el mes de marzo, el Equipo de Atención Educativa a Grupos Étnicos atendiendo al plan de trabajo definido realizó asistencias técnicas de manera virtual a la Secretaría de Educación Departamental  de Cesar para la revisión y resignificación de los proyectos educativos comunitarios y las acciones interculturales.</t>
  </si>
  <si>
    <t xml:space="preserve">OAPF: Validado por la OAPF, se sube a SINERGIA para aprobación del DNP
</t>
  </si>
  <si>
    <t>Como parte del plan de trabajo del mes de abril y de las acciones que se adelantaron en medio de la emergencia sanitaria el Equipo de Atención Educativa a Grupos Étnicos realizaró asistencias técnicas de manera virtual a las Secretarías de Educación Certificadas para la revisión y resignificación de los proyectos educativos comunitarios  al momento se realizaron encuentros con las Secretarías de Caquetá, Meta, Putumayo y Guaviare.</t>
  </si>
  <si>
    <t>OAPF: El indicador es trimestral, se debe borrar el avance cuantitativo y reportarlo en el mes de junio. 
Se carga el reporte cualitativo en SINERGIA y se esta a la espera de la aprobación por parte del DNP
09072020: se carga nuevamente el reporte en SINERGIA
06082020 DNP: Aprobado</t>
  </si>
  <si>
    <t xml:space="preserve">Durante el mes de mayo el equipo de Fortalecimiento a la Gestión Institucional- atención a grupos étnicos, realizó, el 11 de mayo, asistencias técnicas a las entidades territoriales de La Guajira, Riohacha, Uribia y Maicao, con el propósito de realizar un acercamiento a las SE, para compartir información acerca de la implementación de la Cátedra de Estudios Afrocolombianos y la creación de la Red de Etnoeducadores. </t>
  </si>
  <si>
    <t>06/08- OAPF:
Completitud: Cumple con el criterio. Se realizó un ajuste de redacción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DNP: aprobado</t>
  </si>
  <si>
    <t>Durante el segundo trimestre se realizaron 11 Asistencias técnicas. Se está a la espera de que de las entidades territoriales de La Guajira, Riohacha, Uribia y Maicao remitan la siguiente información: 1.  La relación de los Instituciones Educativas con población afro, donde estén focalizados.2. Relación de experiencias significativas de implementación de la Catedra de Estudios Afrocolombianos-CEA. 3. Relación de docentes etnoeducadores. 4. Relación de las organizaciones existentes en el territorio, con las cuales se tiene alianza en la implementación de la Catedra de Estudios Afrocolombianos- CEA. La información solicitada tiene el propósito de establecer una ruta de avance en la implementación de la Cátedra de Estudios Afrocolombianos CEA e involucrar en este proceso a todos los actores que deben participar del mismo.</t>
  </si>
  <si>
    <t>OAPF: pendiente revisión para cargar en SINERGIA
Fecha (07/09)- OAPF
Completitud: Cumple con el criterio
Consistencia: Cumple con el criterio
Calidad: Cumple con el criterio.  
Soportes: Cumple con el criterio
Notas adicionales: Se sube el reporte en SINERGIA a la espera de la aprobación por parte del DNP
07/09 DNP: Cuál es el propósito o para que están esperando que las entidades territoriales nombradas remitan la información mencionada? 
08/09 DCPBM: se ajusta de acuerdo a las presguntas del DNP
09/09 OAPF: Se sube nuevamente a SINERGIA
06/10 DNP: APROBADO</t>
  </si>
  <si>
    <t>Durante el mes de julio, el Equipo de Atención Educativa a Grupos Étnicos de la Subdirección de Fomento de Competencias llevo acabó la asistencia técnica (16 de julio), con la Entidades Territoriales de Valle del Cauca, Cauca, Huila, Norte de Santander, Tolima, Ipiales, Nariño, Popayán, Caldas y Quindío, con el propósito de revisar el estado de la implementación de la Cátedra de Estudios Afrocolombianos-CEA. De igual forma, aún se encuentra a la espera de recibir por parte de las entidades territoriales de La Guajira, Riohacha, Uribia y Maicao: 1.  La relación de los Instituciones Educativas con población afro, donde estén focalizados. 2. Relación de experiencias significativas de implementación de la Catedra de Estudios Afrocolombianos-CEA. 3. Relación de docentes etnoeducadores.4. Relación   de   las   organizaciones existentes en el territorio, con las cuales   se   tiene   alianza en la implementación de la Catedra de Estudios Afrocolombianos- CEA.</t>
  </si>
  <si>
    <t>Fecha (06/10)- OAPF
Completitud:  cumple con el criterio 
Consistencia: Cumple con el criterio. 
Calidad: Cumple con el criterio.  Se hace un ajuste de redacción
Soportes: Cumple con el criterio. 
Notas adicionales: Se sube el reporte en SINERGIA a la espera de la aprobación por parte del DNP
Fecha 04/11
OAPF: enviado a DNP para cargue masivo.
DNP: APROBADO</t>
  </si>
  <si>
    <t xml:space="preserve">En el mes de agosto, el Equipo de Atención Educativa a Grupos Étnicos de la Subdirección de Fomento de Competencias, se encuentran planeando un ciclo de asistencia técnica con las siguientes Secretarias de Educación, para avanzar en este tema: Cauca -Balboa y Piendamó; Antioquia- Nordeste Antioqueño, Caucasia, Segovia y Remedios; Arauca - Arauquita, Fortul, Tame y Saravena; Guaviare - Miraflores; Bolívar - El Guamo; Sucre - Tolú Viejo; Putumayo - Mocoa,  Orito, Puerto Asís, Puerto Caicedo, Puerto Guzman, San Miguel, Valle de Guamuez y Villa Garzón  ;Cesar - Sierra Nevada del Perijá; Córdoba - San José de Uré; Tolima – Ataco.  </t>
  </si>
  <si>
    <t>En septiembre, el Equipo de Atención Educativa a Grupos Étnicos de la Subdirección de Fomento de Competencias prestó asistencia a los municipios de  Tolú viejo, San Onofre, Paz, San Diego y la Loma para dar cumplimiento a compromisos relacionados con los procesos de resignificación de los Proyectos Educativos institucionales, a Proyectos Etnoeducativos Comunitarios en los establecimientos etnoeducativos que atienden población con presencia de comunidades Negras, Afrocolombianas, raizal y palenqueras y en municipios que pertenecen a las zonas en los que se implementan los Programas de Desarrollo con Enfoque Territorial (PDET).</t>
  </si>
  <si>
    <t xml:space="preserve">En el mes de octubre, el Equipo de Atención Educativa a Grupos Étnicos de la Subdirección de Fomento de Competencias comunicó a las Entidades Territoriales los espacios en los cuales se trataría el tema de la adecuada prestación del servicio educativo en territorios con presencia de comunidades Negras, Afrocolombianas, Raizales y Palenqueras. Estos espacios enfocados principalmente en Identificar el estado de implementación de la Catedra de Estudios Afrocolombianos – CEA- y reconocer el estado del proceso de elaboración/resignificación de los Proyectos Educativos Institucionales PEI/ Proyectos Educativos Comunitarios-PEC. Prestó asistencia técnica a las secretarias de educación de: La Guajira, Soacha, Atlántico, Magdalena, Arauca; Norte de Santander, Cesar y Boyacá.    </t>
  </si>
  <si>
    <t>Durante el mes de noviembre el Equipo de Atención Educativa a Grupos Étnicos de la Subdirección de Fomento de Competencias prestó las asistencias técnicas programadas para 2020, con el propósito de  Identificar el estado de implementación de la Catedra de Estudios Afrocolombianos – CEA- y reconocer el estado del proceso de elaboración/resignificación de los Proyectos Educativos Institucionales PEI/ Proyectos Educativos Comunitarios-PEC, logrando cubrir  con las Asistencias técnicas prestadas sumandos las de meses anteriores a 30 de noviembre el 100% de las 96 Entidades Territoriales.</t>
  </si>
  <si>
    <t>Fecha (04/12)- OAPF
Completitud: Cumple con el criterio
Consistencia: Cumple con el criterio 
Calidad: No se cumple con el criterio. se realizaron 96 asistencias técnicas en el mes de noviembre? , describir los temas tratados en las asitencias técnicas. 
DCPBM (7/12): se ajusta de acuerdo a lo solicitado
Soportes: cumple con el criterio. 
OAPF: 10/12/2020 Se realizan los ajsutes por parte de la dependencia  y se carga a  SINERGIA para aprobación del DNP</t>
  </si>
  <si>
    <t xml:space="preserve">En el mes de diciembre, el equipo de Atención Educativa a Grupos étnicos con base en los procesos de acompañamiento realizados en la vigencia 2019 y 2020,  elaboró el anexo técnico para la continuidad del proceso de acompañamiento técnico y financiero durante 2021, con el propósito de la resignificación de los Proyectos Educativos institucionales a Proyectos etnoeducativos Comunitarios en establecimientos etnoeducativos que atienden población con presencia de comunidades Negras, Afrocolombianas, raizal y palenqueras.
En el primer semestre de 2020 se asistieron a 12 entidades territoriales y en el segundo semestre se asistieron las 84  restantes para un total de 96 entidades territoriales asistidas en el diseño e implementación de los modelos etnoeducativos e interculturales , cumpliendo así la meta propuesta para 2020.  Como evidencia se tienen las actas de asistencia técnica.
</t>
  </si>
  <si>
    <t>Fecha: (20/01)- OAPF
Completitud: No cumple con el Cumple con el criterio, la sumatoria ed las metas programadas durante el año, no es igual a la meta programada para 2020. La meta para 2020 era 96 ETC y la sumatoria de las metas del año da 0
Consistencia: Cumple con el criterio, 
Calidad: No cumple con el criterio. Ajustar redacción del primer párrafo, revisar palabras repetidas en el segundo párrafo 
Soportes: No Cumple con el criterio, hay demasiados archivos y carpetas que no permiten identificar las 96 actas.
SFC:Se ajusta avance cualitativo,  teniendo en cuenta que el proceso se llevo a cabo con Min interior el equipo no cuenta a la fecha con la totalidad de las actas y se encuenta a la espera de las mismas.
Fecha (25/01) OAPF: Se realizan los ajustes solicitados. Se cambia la validación a SI, sin embargo se deben cargar las actas qeu se mencionan. . Se recomienda para 2021, mejorar en la redacción de los reportes y en la organización de los medios de verificación y seguir las indicaciones de la Guía de seguimiento que se encuentra en SIG.</t>
  </si>
  <si>
    <t xml:space="preserve">Entidades territoriales certificadas acompañadas en el diseño e implementación de los modelos etnoeducativos e interculturales en los establecimientos educativos etnoeducadores que se ubiquen en comunidades negras afrocolombianos raizal y palenquera en concertación con las comunidades NARP </t>
  </si>
  <si>
    <t xml:space="preserve">Sumatoria del número de entidades territoriales certificadas acompañadas en el diseño e implementación de los modelos etnoeducativos e interculturales en los establecimientos educativos etnoeducadores que se ubiquen en comunidades negras afrocolombianos raizal y palenquera en concertación con las comunidades NARP </t>
  </si>
  <si>
    <t>Durante el mes de enero, el Equipo de Atención Educativa a Grupos Étnicos de la Dirección de Calidad para la educación Preescolar, Básica y Media definió el plan de trabajo, las acciones institucionales e interinstitucionales, asimismo, se propuso un cronograma de asistencias técnicas que facilitaran la revisión del diseño, formulación y alternativas de implementación   de los modelos etnoeducativos e interculturales con apoyo de las entidades locales y regionales.</t>
  </si>
  <si>
    <t>Durante el mes de febrero, atendiendo al plan de trabajo definido por el Equipo de Atención Educativa a Grupos Étnicos para el mes de febrero se realizó la planeación con los diferentes equipos del Viceministerio de Educación Preescolar, Básica y Media que permitió definir una ruta para la revisión del diseño, formulación y alternativas de implementación de los modelos etnoeducativos e interculturales con apoyo de las entidades locales y regionales.</t>
  </si>
  <si>
    <t>Durante el mes de marzo, el Equipo de Atención Educativa a Grupos Étnicos atendiendo al plan de trabajo definido realizó asistencias técnicas de manera virtual a la Secretaría de Educación Departamental de Cesar para revisión del diseño, formulación y alternativas de implementación   de los modelos etnoeducativos e interculturales con apoyo de las entidades locales y regionales.</t>
  </si>
  <si>
    <t>OAPF: Validado por la OAPF, se sube a SINERGIA para aprobación del DNP
DNP:  APROBADO</t>
  </si>
  <si>
    <t>Como parte del plan de trabajo del mes de abril  y de las acciones que se adelantan en medio de la emergencia sanitaria el Equipo de Atención Educativa a Grupos Étnicos viene avanzando en la realización de asistencias técnicas de manera virtual a las secretarías de educación certificadas para la revisión del diseño, formulación y alternativas de implementación   de los modelos etnoeducativos e interculturales con apoyo de las entidades locales y regionales; durante el mes fue posible realizar asistencias técnicas con las secretarías de  Caquetá, Meta, Putumayo y  Guaviare</t>
  </si>
  <si>
    <t>OAPF: El indicador es trimestral, se debe borrar el avance cuantitativo y reportarlo en el mes de junio. 
Se carga el reporte cualitativo en SINERGIA y se esta a la espera de la aprobación por parte del DNP
09072020 DNP: APROBADO</t>
  </si>
  <si>
    <t xml:space="preserve">Durante el mes de mayo el equipo de Fortalecimiento a la Gestión Institucional- atención a grupos étnicos, estableció el plan de asistencias técnicas virtuales para los 3 siguientes meses, realizando el 11 de mayo asistencia técnicas a las entidades territoriales de La Guajira, Riohacha, Uribia y Maicao, con el propósito de realizar un acercamiento a las Secretarias de Educación, para compartir información acerca de la implementación de la Cátedra de Estudios Afrocolombianos y la creación de la Red de Etnoeducadores. </t>
  </si>
  <si>
    <t>09072020-OAPF: se hace un ajuste de redacción para cumplir con los 1000 caracteres. Se carga a SiNERGIA. Se espera la aprobación del DNP
06082020 DNP: aprobado</t>
  </si>
  <si>
    <t>Durante el segundo trimestre se realizaron 11 Asistencias técnicas . En el mes de junio Equipo de Atención Educativa a Grupos Étnicos incentivara la comunicación más fluida  y  directa, con los respectivos líderes responsables de  la  información  pertinente de la Entidades Territoriales y  posibles  apoyos puntuales para el propósito de la implementación    de    la    Catedra de Estudios Afrocolombianos-CEA,    en    tanto    se normaliza la asistencia presencial. Lo anterior en razón de las inasistencias a los espacios programados.</t>
  </si>
  <si>
    <t>06/08- OAPF:
Completitud: Cumple con el criterio. Se realizó un ajuste de redacción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DNP: Aprobado</t>
  </si>
  <si>
    <t xml:space="preserve">En el mes de julio,  Secretarias de Educación informaron al el equipo de Atención Educativa a Grupos Étnicos de la Subdirección de Fomento de Competencias que el Ministerio del Interior compartió el resultado de la implementación de la Catedra de Estudios Afrocolombianos correspondiente a cada entidad. Entre tanto, el Ministerio de Educación, se encuentra atento de un espacio articulado con el Ministerio del Interior, con el propósito de ser presentado por parte de ese ministerio, los resultados del diagnóstico realizado en el país con respecto de la implementación de la Catedra de Estudios Afrocolombianos-CEA. </t>
  </si>
  <si>
    <t>Fecha (07/09)- OAPF
Completitud: Cumple con el criterio
Consistencia: Cumple con el criterio 
Calidad: No se cumple con el criterio. Ajustar redacción, no es claro… se puede iniciar con la entrega del diagnóstico y después explicar más claramente la convocatoria que se esta esperando por parte del Ministerio del interior
08/09 DCPBM se ajusta de cuerdo a los solicitado.
Soportes: Cumple con el criterio
Notas adicionales: 
09/09 OAPF: se carga el reprote en SINERGIA
06/10 DNP: APROBADO</t>
  </si>
  <si>
    <t xml:space="preserve">En el mes de agosto, el Equipo de Atención Educativa a Grupos Étnicos de la Subdirección de Fomento de Competencias, se encuentran planeando un ciclo de asistencia técnica con las siguientes Secretarias de Educación, para avanzar en el  diseño e implementación de los modelos etnoeducativos e interculturales en los establecimientos educativos etnoeducadores: Cauca -Balboa y Piendamó; Antioquia- Nordeste Antioqueño, Caucasia, Segovia y Remedios; Arauca - Arauquita, Fortul, Tame y Saravena; Guaviare - Miraflores; Bolívar - El Guamo; Sucre - Tolú Viejo; Putumayo - Mocoa,  Orito, Puerto Asís, Puerto Caicedo, Puerto Guzman, San Miguel, Valle de Guamuez y Villa Garzón  ;Cesar - Sierra Nevada del Perijá; Córdoba - San José de Uré; Tolima – Ataco.    </t>
  </si>
  <si>
    <t>Fecha (06/10)- OAPF
Completitud: Cumple con el criterio
Consistencia: Cumple con el criterio 
Calidad: No se cumple con el criterio. Ajustar redacción, para revisar cual tema?
06/11 DCPBM: se ajusta se incluye el tema a tratar 
Soportes: No cumple con el criterio. 
Notas adicionales: 
Fecha 04/11
OAPF: enviado a DNP para cargue masivo.
DNP: APROBADO</t>
  </si>
  <si>
    <t>En septiembre el Equipo de Atención Educativa a Grupos Étnicos de la Subdirección de Fomento de Competencias adelantó el plan de asistencias técnicas propuesto en el mes de agosto, dirigido a diferentes municipios que pertenecen a las Zonas en los que se implementan los Programas de Desarrollo con Enfoque Territorial (PDET) con la participación de las respectivas Entidades Territoriales con el fin de acompañar el diseño e implementación de los modelos etnoeducativos e interculturales en los establecimientos educativos etnoeducadores que se ubiquen en comunidades negras afrocolombianos raizal y palenquera en concertación con las comunidades.</t>
  </si>
  <si>
    <t>Durante el mes de octubre el Equipo de Atención Educativa a Grupos Étnicos adelantó el plan de asistencias técnicas propuesto en el mes de agosto de manera articulada entre el Ministerio de Educación Nacional y el Ministerio del interior, con fin de adelantar el diseño e implementación de los modelos etnoeducativos e interculturales en los establecimientos educativos etnoeducadores que se ubiquen en comunidades negras afrocolombianos raizal y palenquera en concertación con las comunidades.</t>
  </si>
  <si>
    <t>Durante el mes de noviembre, el Equipo de Atención Educativa a Grupos Étnicos de la Subdirección de Fomento de Competencias, comunicó a las Entidades Territoriales los espacios en los cuales se trataría el tema sobre la adecuada prestación del servicio educativo en territorios con presencia de comunidades Negras, Afrocolombianas, Raizales y Palenqueras. Dichos espacios estarán enfocados principalmente en Identificar el estado de implementación de la Catedra de Estudios Afrocolombianos – CEA- y reconocer el estado del proceso de elaboración/resignificación de los Proyectos Educativos Institucionales/Proyectos Educativos Comunitarios Territoriales.</t>
  </si>
  <si>
    <t xml:space="preserve">Fecha (04/12)- OAPF
Completitud:  cumple con el criterio 
Consistencia: Cumple con el criterio. 
Calidad: Cumple con el criterio.  Se ajusta redacción
Soportes: Cumple con el criterio. 
Notas adicionales: Se sube el reporte en SINERGIA a la espera de la aprobación por parte del DNP. </t>
  </si>
  <si>
    <t xml:space="preserve">En el mes de diciembre, el equipo de Atención Educativa a Grupos étnicos con base en los procesos de acompañamiento realizados en la vigencia 2019 y 2020,  elaboró el anexo técnico para la continuidad del proceso de acompañamiento técnico y financiero durante 2021, para la de resignificación de los Proyectos Educativos institucionales a Proyectos etnoeducativos Comunitarios en establecimientos etnoeducativos que atienden población con presencia de comunidades Negras, Afrocolombianas, raizal y palenqueras.
En el primer semestre de 2020 se asistieron a 12 entidades territoriales y en el segundo semestre se asistieron las 84  restantes para un total de 96 entidades territoriales asistidas asistidas en el diseño e implementación de los modelos etnoeducativos e interculturales. </t>
  </si>
  <si>
    <t>Fecha: (20/01)- OAPF
Completitud: No cumple con el Cumple con el criterio, la sumatoria de las metas programadas durante el año, no es igual a la meta programada para 2020. La meta para 2020 era 96 ETC y la sumatoria de las metas del año da 0
Consistencia: Cumple con el criterio, 
Calidad: No cumple con el criterio. Ajustar redacción del primer párrafo, revisar palabras repetidas en el segundo párrafo 
Soportes: No Cumple con el criterio, hay demasiados archivos y carpetas que no permiten identificar las 96 actas.
SFC:Se ajusta avance cualitativo,  teniendo en cuenta que el proceso se llevo a cabo con Min interior el equipo no cuenta a la fecha con la totalidad de las actas y se encuenta a la espera de las mismas.
Fecha (25/01) OAPF: Se realizan los ajustes solicitados. Se cambia la validación a SI, sin embargo se deben cargar las actas qeu se mencionan. . Se recomienda para 2021, mejorar en la redacción de los reportes y en la organización de los medios de verificación y seguir las indicaciones de la Guía de seguimiento que se encuentra en SIG.</t>
  </si>
  <si>
    <t xml:space="preserve">Porcentaje de implementación del modelo educativo Nukak como educación itinerante,  en concertación con  la OPIAC </t>
  </si>
  <si>
    <t xml:space="preserve">Sumatoria del porcentaje de los docentes del pueblo Nukak formados </t>
  </si>
  <si>
    <t xml:space="preserve">Durante el mes de enero, el equipo de Atención Educativa a Grupos Étnicos de la Dirección de Calidad para la educación Preescolar, Básica y Media realizaron reuniones de orientación política y planeación metodológica entre la Organización Nacional de los Pueblos de la Amazonía y la Escuela Normal Superior de Acacias, teniendo en cuenta los acuerdos realizados con las autoridades indígenas Nükak. </t>
  </si>
  <si>
    <t>El equipo de Atención Educativa a Grupos Étnicos de la Dirección de Calidad para la Educación Preescolar, Básica y Media, realizó un encuentro en la comunidad de Charras del 29 de febrero al 1 de marzo de 2020, con las Autoridades, sabedores y dinamizadores Nukak, para un total de 12 indígenas, donde se socializó el avance de la política educativa y se realizó un diagnóstico sobre el estado del servicio educativo de los 13 asentamientos, se identificaron las problemáticas a nivel político, organizativo, pedagógico y administrativo.</t>
  </si>
  <si>
    <t>OAPF: Se omite el mes inicial puesto que luego se menciona 1° de marzo, se ajusta nombre del pueblo Nukak. Se carga a Sinergia.
DNP: Aprobado</t>
  </si>
  <si>
    <t xml:space="preserve">Durante el mes de marzo, se realizó una reunión entre el Ministerio de Educación Nacional, Escuela Normal de Acacias y Organización Nacional de los Pueblos de la Amazonía y la Organización Internacional para las Migraciones para socializar los resultados del espacio de concertación con las autoridades Nükak, se ajustó la propuesta metodológica y se elaboró el plan de contingencia teniendo en cuenta la Resolución 385 del Ministerio de Salud, por la situación de emergencia pública por COVID-19. </t>
  </si>
  <si>
    <t xml:space="preserve">
OAPF: Se sube en SINERGIA, se esta a la espera de la a aprobación del DNP
OAPF: se esta revisando con el DNP la observación que se hizo a este indicador. 
09102020-OAPF: este indicador tiene ya tiene todos los reportes de 2019.
DNP: APROBADO
</t>
  </si>
  <si>
    <t xml:space="preserve">Durante el mes de abril, el equipo de Atención Educativa a Grupos Étnicos realizaron tres reuniones técnicas interinstitucionales con los expertos académicos e investigadores vinculados a los procesos educativos con el pueblo Nükak desde 1988 hasta 2017.  
Las reuniones realizadas con expertos permitieron cualificar la propuesta técnica en implementación por parte de la Escuela Normal Superior de Acacías, en varios aspectos: 
1. Contextualización sociocultural del pueblo Nükak. 
2. Socialización del Modelo Educativo del Pueblo Nükak “Una educación que camine con nosotros” y los resultados del Programa de formación intercultural realizado por la Escuela Normal Superior Granada y la Escuela Normal Superior Manaure procesos realizados desde 2012-2017, con 12 dinamizadores formados en ciclo III. IV y V.  
3. Socialización de estudios lingüísticos y aspectos formales de la lengua.
Es así que los expertos retroalimentaron y brindaron sugerencias de mejoramiento a la propuesta metodológica, los cuales se incluyeron en la construcción del proceso
</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</si>
  <si>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Reporte validado por la OAPF se carga en SINERGIA para apbrobación del DNP
10/08 DNP: la redacción tiene problemas, es necesario enumerar algunas conclusiones de las reuniones, como lo mencionado ayuda al cumplimiento del indicador ? 
10/08:DCPBM se ajusta  de acuerdo a lo requerido
03/09 OAPF: Se carga el reporte en SINERGIA
03/09 DNP: Aprobado</t>
  </si>
  <si>
    <t>En el mes de mayo el equipo de Fortalecimiento a la Gestión Institucional- Grupo de atención a grupos étnicos, por medio del convenio No. 199 de 2019 firmado entre el Ministerio de Educación Nacional en cooperación con la OIM, recibió avances de los productos finales para ser revisados por las partes, una vez se cuente con los avales correspondientes se llevará a cabo la socialización con la Entidad Territorial y las autoridades de la Comunidad Indígena.</t>
  </si>
  <si>
    <t xml:space="preserve">06/08- OAPF:
Completitud: Cumple con el criterio
RTA área - Fecha : 
06/08- OAPF:
Consistencia: Cumple con el criterio
RTA área - Fecha : 
03/09- OAPF:
cumple con el criterio
RTA área - Fecha : 
03/09- OAPF:
Soportes: Cumple con el criterio
RTA área - Fecha :
03/09- OAPF:
Notas adicionales: 
Reporte validado por la OAPF se carga en SINERGIA para apbrobación del DNP
03/09 DNP: Aprobado
</t>
  </si>
  <si>
    <t>El Ministerio de Educación Nacional mediante el convenio No. 199 /19, desarrollado en forma alidada con la Organización Internacional para las Migraciones- OIM y Organización de los Pueblos Indígenas de la Amazonía Colombiana – OPIAC. Se realiza una reunión virtual con la participación de las Secretarias de Educación Departamentales de Guaviare y Meta; la Escuela Normal Superior de Acacias y  Autoridades Indígenas  Nükak con el propósito de socializar los resultados, orientaciones metodológicas y didácticas que faciliten la implementación del Proyecto Educativo Comunitario Nükak (Formación); así como para presentar y concertar el plan de acompañamiento y articulación para el plan de formación Nükak, con acciones de acompañamiento pertinentes y diferenciales de acuerdo a la cosmovisión y cultura del pueblo.</t>
  </si>
  <si>
    <t xml:space="preserve">03/09- OAPF:
Completitud: Cumple con el criterio
RTA área - Fecha : 
03/09 OAPF:
Consistencia: Cumple con el criterio
RTA área - Fecha : 
03/09- OAPF:
cumple con el criterio.
RTA área - Fecha : 
03/09- OAPF:
Soportes: Cumple con el criterio
RTA área - Fecha :
03/09- OAPF:
Notas adicionales: 
Reporte validado por la OAPF subido  en SINERGIA
03/09 DNP: Aprobado
</t>
  </si>
  <si>
    <t>Durante el mes de julio, el Equipo de Atención Educativa a Grupos Étnicos de la Subdirección de Fomento de Competencias, realizó la revisión de los productos del convenio No. 199 /19 firmado con la Organización Internacional para las Migraciones- OIM y en colaboración con la Escuela Normal Superior de Acacias por parte del Equipo de Atención Educativa a Grupos Étnicos de la Subdirección de Fomento de Competencias. Actualmente, se realiza la planificación del proceso de acompañamiento a la Entidad Territorial, para que esta desarrolle un proceso de sostenibilidad en torno a los resultados obtenidos en este convenio.</t>
  </si>
  <si>
    <t xml:space="preserve">03/09- OAPF:
Completitud: Cumple con el criterio
RTA área - Fecha : 
03/09 OAPF:
Consistencia: Cumple con el criterio
RTA área - Fecha : 
03/09- OAPF:
cumple con el criterio.
RTA área - Fecha : 
03/09- OAPF:
Soportes: Cumple con el criterio
RTA área - Fecha :
03/09- OAPF:
Notas adicionales: 
Reporte validado por la OAPF subido en SINERGIA
03/09DNP: APROBADO
</t>
  </si>
  <si>
    <t xml:space="preserve">Durante el mes de agosto, el equipo de Atención Educativa a Grupos Étnicos de la Subdirección de Fomento de Competencias realizó una reunión con la Entidad Territorial de Guaviare, Representantes de la Comunidad Indígena Nukak y Asesores de la Organización Nacional de los Pueblos Indígenas de la Amazonía Colombiana, con el propósito de socializar los avances del Proyecto Educativo Comunitario y conocer sus observaciones al respecto. En este espacio, se manifesto el interés por parte de la OPIAC para continuar con el apoyo técnico y financiero que permita fortalecer el Proyecto Educativo Comunitario, para lo cual,  el Ministerio de Educación Nacional y la Secretaria de Educación revisarán los posibles apoyos para la vigencia 2021.
</t>
  </si>
  <si>
    <t xml:space="preserve">04/09- OAPF:
Completitud: Cumple con el criterio
RTA área - Fecha : 
04/09 OAPF:
Consistencia: Cumple con el criterio
RTA área - Fecha : 
04/09- OAPF:
Calidad. cumple con el criterio.La OAPF hace un ajuste de redacción
RTA área - Fecha : 
04/09- OAPF:
Soportes: Cumple con el criterio
RTA área - Fecha :
04/09- OAPF:
Notas adicionales: 
Reporte validado por la OAPF subido en SINERGIA
07/09 DNP: algún resultado de esta socialización ? qué observaciones salieron ? posibles oportunidades de mejora? 
08/09 DCPBM Se ajusta el reporte de acuerdo a las preguntas del DNP
09/09 DNP: Se sube nuevamente a SINERGIA
10/09 DNP: APROBADO
</t>
  </si>
  <si>
    <t xml:space="preserve">En septiembre el Equipo de Atención Educativa a Grupos Étnicos de la Subdirección de Fomento de Competencias adelantó las acciones relacionadas con los acuerdos pactados en la reunión del 27 de agosto de 2020 con las autoridades del pueblo Nukak, la OPIAC y la secretaría de educación del departamento de Guaviare para la sostenibilidad del proceso durante el segundo semestre de 2020. </t>
  </si>
  <si>
    <t xml:space="preserve">Fecha (05/10)- OAPF
Completitud: No cumple con el criterio, se debe desagregar las acciones que se realizaron, a cuales acuerdos corresponden. 
Consistencia: Cumple con el criterio. 
Calidad: Cumple con el criterio.  Se hace un ajuste de redacción
Soportes: Cumple con el criterio. 
Notas adicionales: 
09/10/2020 SFC: se ajusta
14/10 OAPF: se mantiene la validaicón en NO, no se describen las acciones realizadas
Fecha 04/11
OAPF: enviado  a DNP para cargue masivo.
DNP: APROBADO 
</t>
  </si>
  <si>
    <t>Durante el mes de octubre, el Equipo de Atención Educativa a Grupos Étnicos de la Subdirección de Fomento de Competencias, tenía programada reunión de seguimiento al plan concertado de implementación para el desarrollo de los procesos educativos del pueblo Nukak acordado entre las Autoridades del pueblo Nukak y la Organización Nacional de los Pueblos Indígenas de la Amazonia Colombiana –OPIAC, la cual fue cancelada por la Secretaría de Educación de Guaviare.</t>
  </si>
  <si>
    <t>Durante el mes de noviembre, el Equipo de Atención Educativa a Grupos Étnicos de la Subdirección de Fomento de Competencias realizó la planeación interna de acciones para la incorporación del pueblo Nukak en los procesos de acompañamiento directo que realizará el Ministerio de Educación Nacional en el año 2021, a partir de los avances logrados durante 2020 en el marco del Convenio 199 de 2019.  Este proceso se realizó junto con la Secretaría de Educación de Guaviare, la Organización Nacional de los Pueblos Indígenas de la Amazonia Colombiana y La Escuela Normal Superior de Acacias.  Este proceso hace parte del fortalecimiento de 60 Proyectos Educativos Comunitarios contemplados en el Plan Nacional de Desarrollo.</t>
  </si>
  <si>
    <t>En el mes de diciembre, el equipo de Atención Educativa a Grupos étnicos elaboró el borrador  del anexo técnico para dar continuidad al fortalecimiento del Proyecto Educativo Comunitario del pueblo Nukak y la formación de los docentes etnoeducadores en 2021. Durante la vigencia 2020, gracias al convenio 199 celebrado entre el Ministerio de Eduación Nacional y la Organización Internacional para las Migraciones se logró fortalecer el Proyecto Educativo Comunitario del pueblo Nukak a través  de mesas de trabajo con las autoridades,  docentes etnoeducadores del pueblo Nukak y la secretaría de educación de Guaviare, logrando reiniciar  el proceso de formación a docentes e implementación del proyecto educativo a través de la escuela normal superior de Acacías. Sin embargo, debido a la situación de emergencia sanitaria ocasionada por el COVID 19 que llevó a los habitantes  del pueblo a retornar a la selva, no fue posible alcanzar el porcentaje de formación a docentes establecido en la meta del indicador para el 2020, a pesar de haber desarrollado el trabajo de manera virtual y complementarlo  con productos de orden teórico y conceptual proporcionados por la escuela normal superior de Acacías y expertos en la cultura del pueblo Nukak.</t>
  </si>
  <si>
    <t xml:space="preserve">Fecha: (20/01)- OAPF
Completitud: Cumple con el criterio.
Consistencia: No Cumple con el criterio, no se anexan evidencias.
Calidad: No cumple con el criterio. Ajustar redacción del primer párrafo, revisar palabras repetidas en el segundo párrafo 
Soportes: No Cumple con el criterio, no hay evidencias cargadas. 
SFC: se carga la correspondiente evidencias y se ajusta avance cualitativo
Fecha (25/01) OAPF: revisar el reporte cualitativo y cuantitativo. Se menciona que no se cumplió la meta sin embargo se esta reportando el avance de la meta en 100%. El avance reportado, no coincide con la fórmula del indicador que esta en función de docentes formados.
El link compartido cuando se abre indica que no se tiene permiso. No es necesario subir un word para el link, este se puede incluir en el reporte cualitativo.
SFC: se ajusta reporte cuantitativo y cualitativo y se esta gestionando permisos de acceso al link de la reunión 25-01-21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
SFC: se sube listado de asistencia, PPT y correo recibido de parte de la profesional que lideró la reunión reunión con el pueblo NUKAK. No es posible acceder a la grabación de la reunión pues al haberse realizado por teams sólo la puede observar quien estuvo invitado a la misma.26-1-21 </t>
  </si>
  <si>
    <t xml:space="preserve">Porcentaje de implementación del modelo educativo Jiw como educación itinerante,  en concertación con  la OPIAC </t>
  </si>
  <si>
    <t xml:space="preserve">Sumatoria del porcentaje de los docentes formados del pueblo Jiw </t>
  </si>
  <si>
    <t xml:space="preserve">Durante el mes de enero, el equipo de Atención Educativa a Grupos Étnicos  de la Dirección de Calidad para la educación Preescolar, Básica y Media realizaron reuniones de orientación política y planeación metodológica entre la Organización Nacional de los Pueblos de la Amazonía y la Escuela Normal Superior de Acacias, teniendo en cuenta los acuerdos realizados con las autoridades indígenas Jiw. </t>
  </si>
  <si>
    <t>Durante el mes de febrero, el Equipo de Atención Educativa a Grupos Étnicos de la Subdirección de Fomento de Competencias, ajustó la propuesta metodológica del plan de trabajo, teniendo en cuenta los acuerdos realizados con la autoridad indígena del Pueblo Jiw, para el trabajo con el pueblo, en el marco del Programa de Formación.</t>
  </si>
  <si>
    <t>OAPF: Se agregan signos de puntuación y se carga a Sinergia.
DNP: Aprobado</t>
  </si>
  <si>
    <t>Durante el mes de marzo, el equipo de Atención Educativa a Grupos Étnicos de la Dirección de Calidad para la educación Preescolar, Básica y Media realizó una reunión preparatoria para el trabajo en territorio. Asimismo, se realizó la formación en territorio Jiw, en Barrancón, la cual contó con la participación de 45 etnoeducadores y capitanes y 55 personas de la comunidad indígena.  Esta jornada fue interrumpida por las medidas de salud pública declarada por gobierno a raíz de la pandemia del COVIT-19.</t>
  </si>
  <si>
    <t xml:space="preserve">
OAPF: Se sube en SINERGIA, se esta a la espera de la a probación del DNP.
DNP: Aprobado</t>
  </si>
  <si>
    <t xml:space="preserve">Durante el mes de abril, el equipo de Atención Educativa a Grupos Étnicos realizó una reunión técnica interinstitucional con los expertos académicos e investigadores vinculados a los procesos educativos con el pueblo Jiw, en donde se realizaron algunas recomendaciones pedagógicas para la formación y el fortalecimiento del proyecto educativo comunitario. </t>
  </si>
  <si>
    <t>OAPF: Se sube en SINERGIA, se esta a la espera de la a probación del DNP.
DNP: APROBADO</t>
  </si>
  <si>
    <t>OAPF: Se cargó el reporte en SINERGIA y se espera la aprobación del DNP
DNP: Aprobado</t>
  </si>
  <si>
    <t>El Ministerio de Educación Nacional en el marco el convenio No. 199 /19, firmado con la  Organización Internacional para las Migraciones- OIM y en colaboracion con Escuela Normal Superior de Acacias desarrollaron un espacio virtual en el cual participaron Secretarias de Educación Departamentales de Guaviare y  Autoridades Indígenas. Con el propósito de socializar los resultados, orientaciones metodológicas y didácticas del Proyecto Educativo Comunitario en torno a la realidad sociocultural del Pueblo Jiw, para la posterior implementación del modelo pedagógico con acciones enfocadas en las particularidades de este pueblo con respecto a su raíces culturales.</t>
  </si>
  <si>
    <t>OAPF: Validado por la OAPF, se sube a SINERGIA para aprobación del DNP
DNP: APROBADO, Se debe reportar todo 2019 para continuar con el reporte de 2020</t>
  </si>
  <si>
    <t>Durante el mes de julio, el Equipo de Atención Educativa a Grupos Étnicos de la Subdirección de Fomento de Competencias, realizó la revisión de los productos del convenio No. 199 /19 firmado con la Organización Internacional para las Migraciones- OIM y en colaboración con Escuela Normal Superior de Acacias. El documento de informe final da cuenta de los avances técnicos realizados para el fortalecimiento del Proyecto Educativo Comunitario del pueblo Jiw, el cual debe ser verificado para posteriormente ser socializado con la secretaría de educación y fundamentar el plan de acompañamiento territorial y la planeación de acciones para que esta desarrolle un proceso de sostenibilidad en torno a los resultados obtenidos en este convenio.</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</si>
  <si>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Reporte validado por la OAPF se carga en SINERGIA para apbrobación del DNP
10/08 DNP: cómo lo reportado aporta al cumplimiento del indicador? no es clara la relación 
10/08/2020 DCPBM: se ajusto
03/09 DNP: APROBADO</t>
  </si>
  <si>
    <t>En el mes de agosto, el Equipo de Atención Educativa a Grupos Étnicos de la Subdirección de Fomento de Competencias, realizó un ejercicio de planificación del proceso de acompañamiento a Entidad Territorial de Guaviare, para que esta desarrolle un proceso de sostenibilidad en torno a los resultados obtenidos en este convenio. Así mismo se está en concertando la fecha para un espacio entre la Entidad Territorial, Representantes de la Comunidad Indígena Jiw y Asesores de la OPIAC para socializar los avances de la ejecución del convenio.</t>
  </si>
  <si>
    <t xml:space="preserve">03/09- OAPF:
Completitud: Cumple con el criterio
RTA área - Fecha : 
03/09 OAPF:
Consistencia: Cumple con el criterio
RTA área - Fecha : 
03/09- OAPF:
cumple con el criterio.
RTA área - Fecha : 
03/09- OAPF:
Soportes: Cumple con el criterio
RTA área - Fecha :
03/09- OAPF:
Notas adicionales: 
Reporte validado por la OAPF subido en SINERGIA
03/09 DNP: APROBADO
</t>
  </si>
  <si>
    <t xml:space="preserve">En septiembre, el Equipo de Atención Educativa a Grupos Étnicos de la Subdirección de Fomento de Competencias, adelantó el proceso de convocatoria para la  de concertación con la Organización Nacional de los Pueblos Indígenas de la Amazonía Colombiana-OPIAC, las autoridades del pueblo Jiw y la Secretaría de Educación de Guaviare con el fin de establecer un plan de sostenibilidad para el desarrollo de los procesos educativos para este pueblo.    </t>
  </si>
  <si>
    <t xml:space="preserve">Fecha (05/10)- OAPF
Completitud: Cumple con el criterio
Consistencia: Cumple con el criterio 
Calidad: No se cumple con el criterio. Hay que describir que logros se obtuvieron de la concertación realizada
Soportes:  cumple con el criterio. 
Notas adicionales: 
SFC: Se ajusta y agradezco aclarar por qué los soportes no cumplen con el criterio, no entendemos esta observación toda vez que no se han cargado soportes y la meta para este mes es cero.
14/10 14/10 OAPF: se mantiene la validaicón en NO, no se describe en el avance los temas que se lograron concertar. Se ajusta el cirterio de soporte
Fecha 04/11
OAPF: enviado  a DNP para cargue masivo.
DNP: APROBADO </t>
  </si>
  <si>
    <t>Durante el mes de octubre, el Equipo de Atención Educativa a Grupos Étnicos de la Subdirección de Fomento de Competencias, dialogó con la Secretaría de Educación de Guaviare para concertar la fecha para la elaboración del plan de acción y sostenibilidad con el pueblo Jiw, la Secretaría de Educación y la Organización Nacional de los Pueblos Indígenas de la Amazonia Colombiana –OPIAC. Sin embargo, a la fecha la secretaría de educación no ha definido una fecha para la realización de dicho espacio.</t>
  </si>
  <si>
    <t xml:space="preserve">Durante el mes de noviembre, el Equipo de Atención Educativa a Grupos Étnicos de la Subdirección de Fomento de Competencias realizó planeación interna de acciones para la incorporación del pueblo Jiw en los procesos de acompañamiento directo que realizará el Ministerio de Educación Nacional en el año 2021, a partir de los avances logrados durante 2020 en el marco del Convenio 199 de 2019.  Este proceso se realizó con la Secretaría de Educación de Guaviare, la Organización Nacional de los Pueblos Indígenas de la Amazonia Colombiana y La Escuela Normal Superior de Acacias y hace parte del fortalecimiento de 60 PEC contemplados en el Plan Nacional de Desarrollo. Se acompaño a la Secretaria Departamental del Guaviare y a la Organización Nacional de los Pueblos Indígenas de la Amazonia Colombiana en el dialogo sobre el proceso educativo con el pueblo Jiw. Se trato la ruta de trabajo para la contratación del servicio educativo 2021 en el departamento del Guaviare. </t>
  </si>
  <si>
    <t>En el mes de diciembre, el equipo de Atención Educativa a Grupos étnicos elaboró el borrador  del anexo técnico para dar continuidad al fortalecimiento del Proyecto Educativo Comunitario del pueblo JIW y la formación de los ednoeducadores en 2021. Durante la vigencia 2020, gracias al convenio 199 celebrado entre el Ministerio de Eduación Nacional y la Organización Internacional para las Migraciones se logró fortalecer el Proyecto Educativo Comunitario del pueblo JIW a través  de mesas de trabajo con las autoridades,  etnoeducadores del pueblo JIW y la secretaría de educación de Guaviare, logrando reiniciar  el proceso de formación e implementación del proyecto educativo a través de la escuela normal superior de Acacías. Sin embargo, debido a la situación de emergencia sanitaria ocasionada por el COVID 19 que llevó a loshabitante  del puebloconfinarse, no fue posible alcanzar el porcentaje de formación establecido en la meta del indicador para el 2020 a pesar de haber desarrollado el trabajo de manera virtual y complementarlo  con productos de orden teórico y conceptual proporcionados por la escuela normal superior de Acacías y expertos en la cultura del pueblo JIW,.</t>
  </si>
  <si>
    <t>Fecha: (20/01)- OAPF
Completitud: Cumple con el criterio.
Consistencia: No Cumple con el criterio, el indicador es del pueblo Jiw y se esta reportando pueblo nukak
Calidad: No cumple con el criterio. Ajustar de acuerdo con el comentario anterior
Soportes: Cumple con el criterio
SFC: Se ajusta avance cualitativo 
Fecha (25/01) OAPF: Se realizan los ajustes solicitados. Se cambia la validación a SI. Se recomienda para 2021, mejorar en la redacción de los reportes y seguir las indicaciones de la Guía de seguimiento que se encuentra en SIG</t>
  </si>
  <si>
    <t>Porcentaje de avance en el diseño, concertación e implementación  de un  modelo educativo flexible pertinente para la comunidad negra, afrocolombiana, raizal y palenquera</t>
  </si>
  <si>
    <t>Sumatoria de los siguientes hitos: (Modelo diseñado y concertado (20%)+ modelo en implementaicón (80%)</t>
  </si>
  <si>
    <t>Durante el mes de enero, se avanzó en las mesas de trabajo al interior de la Subdirección de Referentes de Calidad Educativa de la Dirección de Calidad para la educación Preescolar, Básica y Media, en estas se trabajó la planeación de las acciones a desarrollar durante la vigencia de 2020, asimismo se plantearon la revisión de los insumos sobre modelos educativos flexibles para población negra, afrocolombiana, raizal y palenquera ya existentes.</t>
  </si>
  <si>
    <t>OAPF: no se registra el avance cualitativo
OAPF: Validado por la OAPF, se sube a SINERGIA para aprobación del DNP
DCPBM : quedamos a la espera de la aprobación del DNP, sugerimos cambiar el estado a Pendiente por validar
OAPF: el mes pasado este indicador no fue validado por el DNP, se subió nuevamente el reporte a SINERGIA  y se esta a la espera de de la aprobación por el DNP
Fecha (10/09)- OAPF
Completitud: Cumple con el criterio
Consistencia: Cumple con el criterio. 
Calidad: Cumple con el criterio.  
Soportes: Cumple con el criterio. Se hace ajuste de redacción
Notas adicionales: Se sube el reporte en SINERGIA a la espera de la aprobación por parte del DNP
05/10 DNP: APROBADO</t>
  </si>
  <si>
    <t>Durante el mes de febrero, el equipo de Referentes de Calidad Educativa avanzó en una revisión bibliográfica y análisis del Modelo Educativo Flexible para las Comunidades Negras del Pacífico Colombiano, modelo creado en 2016 por el Consejo Noruego para Refugiados y Recompas, con el fin de revisar la oportunidad de su uso.</t>
  </si>
  <si>
    <t xml:space="preserve">Fecha (05/10)- OAPF
Completitud:  cumple con el criterio 
Consistencia: Cumple con el criterio. 
Calidad: Cumple con el criterio.  Se hace un ajuste de redacción
Soportes: Cumple con el criterio. 
Notas adicionales: Se sube el reporte en SINERGIA a la espera de la aprobación por parte del DNP
OAPF: Este indicador tiene meta 0 en 2019, por lo que se debe reportar todo 2019 para continuar con 2020
06/10 DNP: APROBADO
</t>
  </si>
  <si>
    <t>Durante el mes de marzo, el equipo de Referentes de Calidad Educativa participó en una reunión convocada por Ministerio del Interior sobre la implementación de la Cátedra de Estudios Afrocolombianos, allí asistieron funcionarios de la Dirección de Primera Infancia, Viceministerio de Educación Superior, de la Dirección de Calidad para la Educación Preescolar, Básica y Media participaron los equipos de Fomento, Gestión Territorial y Cobertura. La reunión tuvo como objetivo presentar los resultados del diagnóstico sobre la implementación de la cátedra de estudios afrocolombianos adelantados por la Dirección de Asuntos Para Comunidades Negras, Afrocolombianas, Raizales y Palenqueras del Ministerio del Interior, el diagnóstico permitió contar con información para saber el estado de la implementación de la cátedra y también articular acciones para el año 2020 entre los dos Ministerios.</t>
  </si>
  <si>
    <t>Fecha (06/10)- OAPF
Completitud:  cumple con el criterio 
Consistencia: Cumple con el criterio. 
Calidad: Cumple con el criterio.  Se hace un ajuste de redacción
Soportes: Cumple con el criterio. 
Notas adicionales: Se sube el reporte en SINERGIA a la espera de la aprobación por parte del DNP</t>
  </si>
  <si>
    <t>Durante el mes de abril, el equipo de Referentes de Calidad Educativa adelantó mesas de trabajo que permitieron conformar un equipo con diferentes áreas y dependencias del Ministerio con el propósito de diseñar una ruta para la construcción de los lineamientos por fases en el cual se consideren los referentes históricos y las experiencias significativas.  Esta ruta se concertará posteriormente con una subcomisión de la Comisión Pedagógica Nacional.</t>
  </si>
  <si>
    <t>Fecha (06/10)- OAPF
Completitud:  cumple con el criterio 
Consistencia: Cumple con el criterio. 
Calidad: Cumple con el criterio.  Se hace un ajuste de redacción
Soportes: Cumple con el criterio. 
Notas adicionales: Pendiente de la aprobación de reportes anteriores por parte del DNP
Fecha 04/11
OAPF: enviado a DNP para cargue masivo.
DNP: APROBADO</t>
  </si>
  <si>
    <t>En el mes de mayo, El equipo de Referentes de Calidad Educativa acordó con el equipo Atención a Grupos Étnicos 3 reuniones para la presentación de los avances de la CEA, en esa medida, los avances del ejercicio frente a las fases relacionadas con el acopio de información, trabajo documental, análisis documental y diseño de propuesta de la estructura de los lineamientos afroetnoeducativos y los otros compromisos que del PND.
 Fase 1: El referente histórico: origen y legislación principal (Constitución Política de 1991, Ley 70 de 1993, Ley 115 de 1994, Decreto 804 de 1995, Decreto 1122 de 1998)
Fase 2: Análisis crítico de los documentos relacionados en la fase se incluyen en esta fase de análisis los convenios y contratos ejecutados en pasado reciente, para efecto de valorar sus avances con información que contribuya a nutrir, entre otros, la ruta de formulación, diseño e implementación de proyectos educativos comunitarios.</t>
  </si>
  <si>
    <t>En  el mes de junio, el equipo de la Subdirección de Referentes responsable del tema y el Equipo de Atención a Grupos Étnicos de la Subdirección de Fomento de Competencias desde el trabajo integrado se llevaron a cabo las siguientes acciones:
1. Reuniones para la revisión de la propuesta de matriz de recolección y síntesis de documentos sobre la atención educativa para comunidades NARP.
2. Realización de la propuesta de instructivo para el diligenciamiento de la matriz de recolección y síntesis documental.</t>
  </si>
  <si>
    <t>En el mes de julio, el equipo de la Subdirección de Referentes responsable del tema y el Equipo de Atención a Grupos Étnicos de la Subdirección de Fomento de Competencias desde el trabajo integrado se llevaron a cabo las siguientes acciones:
1. Reuniones para la revisión de la propuesta de matriz de recolección y síntesis de documentos sobre la atención educativa para comunidades NARP.
2. Realización de la versión 2 de instructivo para el diligenciamiento de la matriz de recolección y síntesis documental.</t>
  </si>
  <si>
    <t>MEF para Comunidades NARP: En el mes de agosto, el equipo de la Subdirección de Referentes  y Evaluación, responsable del tema y el Equipo de Atención a Grupos Étnicos de la Subdirección de Fomento de Competencias desde el trabajo integrado se llevaron a cabo las siguientes acciones:
1.	Diligenciamiento de la matriz de recolección y síntesis de documentos sobre la atención educativa para comunidades NARP. 
Particularmente el equipo de la Subdirección de Referentes responsable del tema realizó las siguientes acciones:
1. Elaboración de matriz 1 para la revisión de aspectos generales y fundamentación de los MEF del MEN para la atención educativa de las comunidades NARP
2. Elaboración de matriz 2 para la revisión de aspectos disciplinares de los MEF del MEN para la atención educativa de las comunidades NARP.</t>
  </si>
  <si>
    <t>En el mes de septiembre, el equipo de la Subdirección de Referentes responsable del tema, llevó a cabo las siguientes acciones:
1. Reunión de trabajo para hacer seguimiento en las acciones del plan de trabajo del segundo semestre de 2020.
2. Avance en el diligenciamiento de la matriz 1 para la  revisión de aspectos generales y fundamentación de los MEF del MEN para la atención educativa de las comunidades NARP del Modelo Pedagógico Champalanca Pedagógica.</t>
  </si>
  <si>
    <t>En el mes de octubre, el equipo de la Subdirección de Referentes responsable del tema, llevó a cabo las siguientes acciones:
1. Reuniones de trabajo para hacer seguimiento en las acciones del plan de trabajo del segundo semestre de 2020.
2. Avance en documento de sintesís de la descripción general del Modelo Etnoeducativo para comunidades negras del Pacífico Colombiano. 
3. Primera versión de la propuesta de instrumento para realizar mesa de trabajo MEF para Comunidades NARP.</t>
  </si>
  <si>
    <t xml:space="preserve">En el mes de noviembre, el equipo de la Subdirección de Referentes  y Evaluación de la Calidad Educativa, llevó a cabo las siguientes acciones:
1. Reunión de trabajo con el equipo de atención educativa a grupos étnicos para revisar la propuesta del instrumento para la mesa interna de trabajo para recoger información para emitir recomendaciones para el diseño de un MEF para comunidades NARP. </t>
  </si>
  <si>
    <t>Completitud:  cumple con el criterio 
Consistencia: Cumple con el criterio. 
Calidad: Cumple con el criterio.  
Soportes: Cumple con el criterio. 
Notas adicionales: Pendiente de la aprobación por parte del DNP</t>
  </si>
  <si>
    <t xml:space="preserve">Durante el mes de diciembre, el equipo de la Subdirección de Referentes y Evaluación responsable del tema diseñó una matriz de sistematización para la mesa de trabajo a realizar con actores internos del MEN, la cual tenía como objetivo recolectar información sobre experiencias en torno al diseño e implementación de propuestas educativas dirigidas a la comunidad Negra, Afrocolombiana, Raizal y Palenquera. Se elaboró un documento de síntesis de esta mesa y se adjunta en las evidencias.
Con respecto al cumplimiento de la meta, la cual para el año 2020 era el 20%, no se cumplió debido a que no se contaba para la presente vigencia  con recursos para el diseño del modelo concertado con la comunidad, por otra parte, el equipo del MEN que acompañó el indicador estaba constituido por dos personas que lideraban otros procesos lo que limitó el alcance de las acciones, así mismo, debido a la contingencia generada por la emergencia sanitaria se propusieron acciones que no implicaban encuentros presenciales por lo que se propusieron líneas de trabajo entorno al reconocimiento de propuestas existentes para la atención educativa de las comunidades NARP y recoger recomendaciones para el diseño del modelo. El avance del 7% del presente indicador, corresponde a los siguientes documentos: 1) Propuesta cronograma MEF Comunidades NARP; 2) Propuesta de matriz para la sistematización de información de la mesa de trabajo; 3) Matriz 1. Revisión de aspectos generales y fundamentación de los modelos educativos flexibles para la atención educativa de comunidades NARP; 4) Propuesta de instrumento para la mesa de trabajo MEF para comunidades NARP; 5) Documento revisión del Modelo Etnoeducativo para comunidades negras del pacífico colombiano; 6) Documento Síntesis y lista de asistencia de la mesa de trabajo interna MEN para recoger recomendaciones para el diseño de un Modelo Educativo Flexible para Comunidades NARP.
</t>
  </si>
  <si>
    <t>Fecha (15/01)- OAPF
Completitud: Cumple con el criterio
Consistencia: No Cumple con el criterio. No hay meta definida para diciembre. La sumatoria de las metas durante el año no es igual a la meta total 2020, la cual es del 20%. Se debe anexar un soporte que evidencie a que responde el 7% de avance reportado para el 2020, de acuerdo con la fórmula del indicador, y de esta manera organizar las evidencias. 
Calidad: No cumple con el criterio, se debe ajustar la redacción del reporte, recordar que este reporte se sube en SINERGIA. 
Soportes: No cumple con el criterio, ajustar de acuerdo al comentario en el criterio de Consistencia.
DCPBM 18/2021:Se realizan los ajustes solicitados.
Fecha (26/01) OAPF: 
No es claro a que corresponde el 7% de avance reportado. Hay documentos borradores subidos en las carpetas de evidencias, son documentos que tienen comentarios e información sin diligenciar. Se ajustó la meta de diciembre a 20%, ya que es la meta definida para el indicador.
DCPBM 25/01: Se realizan los ajustes solicitados.
Fecha (27/01) OAPF: Se realizan los ajustes solicitados. Se cambia la validación a SI. Se recomienda para 2021, mejorar en la redacción de los reportes y en la organización de los medios de verificación y seguir las indicaciones de la Guía de seguimiento que se encuentra en SIG.</t>
  </si>
  <si>
    <t>Espacios para la reestructuración de las pruebas Saber con enfoque diferencial para las comunidades NARP.</t>
  </si>
  <si>
    <t>Sumatoria de Espacios para la reestructuración de las pruebas Saber con enfoque diferencial para las comunidades NARP.</t>
  </si>
  <si>
    <t>En el mes de enero de 2020, el Instituto Colombiano para la Evaluación de la Educación (Icfes) avanzó en la sistematización y análisis del trabajo desarrollado durante el 2019 en el que se realizaron acciones asociadas al pilotaje de Saber 359 en el que participaron estudiantes de las comunidades negras, afrocolombianas, raizales y palenqueras. Dicha sistematización brindará información asociada a los resultados del pilotaje para los estudiantes pertenecientes a esta población y serán insumo en las mesas de trabajo acordadas a realizar.</t>
  </si>
  <si>
    <t>DNP: Es posible indicador como estas acciones contribuyen al cumplimiento del indicador? 
OAPF: Validado por la OAPF, se sube a SINERGIA para aprobación del DNP
DNP: Aprobado</t>
  </si>
  <si>
    <t>En el mes de febrero de 2020 el Instituto Colombiano para la Evaluación de la Educación (Icfes) adelantó el proceso de pilotaje de las pruebas Saber 359 para calendario B así como continuó con el análisis de los resultados que arrojó el pilotaje de calendario A en el que participaron estudiantes comunidades NARP.</t>
  </si>
  <si>
    <t xml:space="preserve">OAPF: el indicador es de comunidades NARP y se mencionan al final solamente comunidades indígenas.
DCPBM: Ajustado
OAPF: Validado por la OAPF, se sube a SINERGIA para aprobación del DNP
</t>
  </si>
  <si>
    <t>En el mes de marzo de 2020, el Ministerio de Educación Nacional en mesas disciplinares con el equipo del Instituto Colombiano para la Evaluación de la Educación (Icfes) realizaron la revisión de los marcos de referencia para las pruebas Saber 359 para su cualificación. Estos documentos serán considerados insumo para las mesas que se adelantarán con las comunidades NARP.</t>
  </si>
  <si>
    <t>OAPF: se debe reportar avance cuantitativo
DCPBM: se ajusta
09072020-OAPF:  Validado por la OAPF, se sube a SINERGIA para aprobación del DNP
09072020-OAPF: APROBADO</t>
  </si>
  <si>
    <t>Fecha (07/09)- OAPF
Completitud: Cumple con el criterio
Consistencia: Cumple con el criterio
Calidad: Cumple con el criterio. Se hace un ajuste de redacción
Soportes: Cumple con el criterio
Notas adicionales: Se sube el reporte en SINERGIA a la espera de la aprobación por parte del DNP
08/09 DNP: APROBADO</t>
  </si>
  <si>
    <t>En el mes de mayo de 2020, El Instituto Colombiano para la Evaluación de la Educación - ICFES -adelantó la consolidación del reporte del pilotaje con la información de los estudiantes de las comunidades NARP que participaron en el proceso en el año 2019, esto para contar con insumos, y una vez superada la emergencia sanitaria, permita la reactivación de las mesas con dichas comunidades.</t>
  </si>
  <si>
    <t>Fecha (09/09)- OAPF
Completitud: Cumple con el criterio
Consistencia: Cumple con el criterio. 
Calidad: Cumple con el criterio.  
Soportes: Cumple con el criterio. Se hace un ajuste de redacción
Notas adicionales: Se sube el reporte en SINERGIA a la espera de la aprobación por parte del DNP
10/09 DNP: APROBADO</t>
  </si>
  <si>
    <t xml:space="preserve">Durante el mes de junio, el Instituto Colombiano para la Evaluación de la Educación (ICFES) adelanta la generación del reporte del pilotaje con la información de los estudiantes de las comunidades NARP que participaron en el proceso, esta información servirá de insumo para revisar en las mesas con estas comunidades, una vez se reactiven.  </t>
  </si>
  <si>
    <t>Fecha (10/09)- OAPF
Completitud: Cumple con el criterio
Consistencia: Cumple con el criterio. 
Calidad: Cumple con el criterio.  
Soportes: Cumple con el criterio. Se hace ajuste de redacción
Notas adicionales: Se sube el reporte en SINERGIA a la espera de la aprobación por parte del DNP
Fecha (06/10)- OAPF
Completitud: Cumple con el criterio
Consistencia: Cumple con el criterio. 
Calidad: Cumple con el criterio.  
Soportes: Cumple con el criterio. Se hace ajuste de redacción
Notas adicionales: Se sube el reporte en SINERGIA a la espera de la aprobación por parte del DNP
08/10 DNP: APROBADO</t>
  </si>
  <si>
    <t>Durante el mes de julio de 2020, el Instituto Colombiano para la Evaluación de la Educación (Icfes) entregó el reporte del pilotaje con la información de los estudiantes que participaron en el proceso efectuado en el 2019. Este insumo es considerado importante para las mesas a desarrollar una vez superada la emergencia sanitaria y se concreten las mesas con los NARP y el Icfes.</t>
  </si>
  <si>
    <t>Durante el mes de septiembre de 2020, la Subdirección de Referentes y Evaluación del Ministerio de Educación Nacional coordinó con el Instituto Colombiano para la Evaluación de la Educación Icfes la primer mesa con los representantes de la mesa de educación de los NARP. En este encuentro se hizo el contexto de lo esperado en las mesas y se acordó el desarrollo de una siguiente para el mes de octubre en la que el Icfes presentará lo que vienen realizando y los resultados del pilotaje que se llevò acabo en el 2019 para las pruebas Saber 359.</t>
  </si>
  <si>
    <t>Durante el mes de octubre, el Instituto Colombiano para la Evaluación de la Educación -Icfes- en trabajo conjunto con la Subdirección de Referentes y Evaluación del Ministerio de Educación Nacional desarrolló dos encuentros con la comisión pedagógica de la población NARP en los que se presentaron los resultados históricos de las pruebas Saber para esta poblaciòn y se socializaron los componentes y aspectos de las pruebas que actualmente se están desarrollando. Se consideró el trabajo articulado con estas comunidades para el fortalecimiento de la propuesta evaluativa que adelanta el Icfes.</t>
  </si>
  <si>
    <t>Este indicador se  cumplio en el mes de octubre, el Instituto Colombiano para la Evaluación de la Educación -Icfes- en trabajo conjunto con la Subdirección de Referentes y Evaluación del Ministerio de Educación Nacional desarrolló dos encuentros con la comisión pedagógica de la población NARP en los que se presentaron los resultados históricos de las pruebas Saber para esta poblaciòn y se socializaron los componentes y aspectos de las pruebas que actualmente se están desarrollando. Se consideró el trabajo articulado con estas comunidades para el fortalecimiento de la propuesta evaluativa que adelanta el Icfes.</t>
  </si>
  <si>
    <t>Fecha (04/12)- OAPF
Completitud: Cumple con el criterio
Consistencia: No, el indicador es trimestral, por lo tanto, el avance cuantitativo se debe reportar con el corte de diciembre. SINERGIA tampoco permite reportar avance cuantitativo hasta el corte de diciembre. 
DCPBM (7/12): se ajusta el reporte cuantitativo)
Calidad: Cumple con el criterio
Soportes: cumple con el criterio. 
Notas adicionales:  El reporte Cualitativo se sube a SINERGIA, sin emabrgo se dbe ajustara en el PAI el avance cuantitativo y la meta. 
09/12/2020 DNP: APROBADO
10/12/2020 OAPF: El área hace el ajsute y se cambia la valdiación a SI</t>
  </si>
  <si>
    <t>Fecha (15/01)- OAPF
Completitud: Cumple con el criterio
Consistencia: No Cumple con el criterio. No hay meta definida para diciembre. La sumatoria de las metas durante el año no es igual a la meta total 2020, la cual es del 2. 
Calidad: Cumple con el criterio 
Soportes: No cumple con el criterio, los enlaces subidos no pueden abrirse, se sugiere subir el acta de los dos espacios realizados. 
DCPBM 18/2021: Se realiza el ajuste
Fecha (25/01) OAPF: Se realizan los ajustes solicitados. Se cambia la validación a SI. Se recomienda para 2021, mejorar en la redacción de los reportes y seguir las indicaciones de la Guía de seguimiento que se encuentra en SIG</t>
  </si>
  <si>
    <t>Porcentaje de avance en la implementación del plan para  promover el desarrollo de la cátedra de estudios afrocolombianos en establecimientos públicos y privados</t>
  </si>
  <si>
    <t>Sumatoria de los siguientes hitos: (Talleres de formación (20%)+ Plan diseñado y en implementación (80%)</t>
  </si>
  <si>
    <t>Durante el mes de enero, se avanzó en las mesas de trabajo al interior del Equipo de Atención Educativa a Grupos Étnicos de la de la Dirección de Calidad para la educación Preescolar, Básica y Media, en estas se trabajó la planeación de las acciones a desarrollar durante la vigencia de 2020, asimismo se plantearon los posibles insumos para la construcción y definición del documento que orientará la formación docente, se contempla que éste será concertado con una subcomisión de la Comisión Pedagógica Nacional.</t>
  </si>
  <si>
    <t>Durante el mes de febrero se avanzó en las mesas de trabajo  al interior del  Ministerio de Educación con equipos pertenecientes a los viceministerios de educación prescolar, básica y media (entre ellas Referentes, Plan Nacional de Lecto-Escritura, Primera Infancia, Cobertura) y el de educación superior, para planear las acciones para esta vigencia y definir del documento que orientará la formación docente, se contempla que éste será concertado con una subcomisión de la Comisión Pedagógica Nacional.</t>
  </si>
  <si>
    <t>OAPF: Validado por la OAPF, se sube a SINERGIA para aprobación del DNP
DCPBM : quedamos a la espera de la aprobación del DNP, sugerimos cambiar el estado a Pendiente por validar
OAPF: el DNP no aprobó el reporte el mes pasado, se vuelve a cargar en SINERGIA y se esta a la espera de la aprobación por parte del DNP
DNP: APROBADO</t>
  </si>
  <si>
    <t>Durante el mes de marzo se adelantó con el Ministerio del interior,  un diagnóstico de la implementación de la Cátedra de Estudios Afrocolombianos con Secretarías de Educación Certificadas, establecimientos educativos y  universidades de todo el país. Dichas reuniones permitieron consolidar insumos para la construcción y definición  del documento que orientará la formación docente, se contempla que éste será concertado con una subcomisión de la Comisión Pedagógica Nacional.</t>
  </si>
  <si>
    <t>OAPF: Se carga el reporte en SINERGIA, se esta a la espera de la validación por parte del DNP
DNP: Este indicador tiene meta para 2019, se debe diligenciar todo este año para conitunuar con 2020</t>
  </si>
  <si>
    <t xml:space="preserve">Durante el mes de abril, el equipo de Atención Educativa a Grupos Étnicos avanzó en mesas de trabajo intrainstitucionales con diferentes áreas del Viceministerio de Educación Preescolar, Básica y Media (entre ellas los grupos Referentes y Plan Nacional de Lectura y Escritura de la Dirección de Calidad, Dirección de Primera Infancia, Dirección de Cobertura) y el Viceministerio de Educación Superior.  Dichas reuniones han permitido consolidar insumos para la construcción y definición del documento que orientará la formación docente, se contempla que éste será concertado con una subcomisión de la Comisión Pedagógica Nacional. </t>
  </si>
  <si>
    <t>Durante el mes de mayo el equipo de Fortalecimiento a la Gestión Institucional- atención a grupos étnicos, se estableció el plan de asistencias técnicas virtuales para los 3 siguientes meses, realizando el 11 de mayo asistencia técnicas a las entidades territoriales de La Guajira, Riohacha, Uribia y Maicao, con el propósito proposito de realizar un acercamiento a las SE, para compartir información acerca de la implementación de la Cátedra de Estudios Afrocolombianos y la creación de la Red de Etnoeducadores. Se encuentra en validación por parte de la Dirección de Calidad dicho cronograma.</t>
  </si>
  <si>
    <t xml:space="preserve">Durante el mes de junio se llevo a cabo la segunda asistencia técnica del plan establecido acerca de la implementación de la Catedra de Estudios Afrocolombianos- CEA a las Entidades Territoriales de: La Guajira, Riohacha, Uribia y Maicao. Con el proposito de realizar un acercamiento a las Secretaria de Eduación, y la creación de la Red de Etnoeducadores, en el territorio, y llegar a acuerdos que faciliten el acompañamiento a las Entidades territoriales.
Producto de este espacio suguieron los siguientes temas propuestos para laproxima seccion de trabajo:1.Avances  en  la  relación  direccional  del Equipo de Atención Educativa a Grupos Étnicos, con los líderes de Calidad de las Entidades territoriales.2.Presentación de resultados del Diagnóstico la Catedra de Estudios Afrocolombianos- CEA y Ministerio del Interior. </t>
  </si>
  <si>
    <t>OAPF: pendiente revisión para cargar en SINERGIA</t>
  </si>
  <si>
    <t>Durante el mes de julio, el Equipo de Atención Educativa a Grupos Étnicos de la Subdirección de Fomento de Competencia se llevó a cabo la cuarta asistencia técnica del plan establecido acerca de la implementación de la Catedra de Estudios Afrocolombianos- CEA a las Entidades Territoriales de: San Andrés, Providencia y Santa Catalina, Atlántico, Magdalena, Bogotá Y Cundinamarca, Córdoba, Sucre, Antioquia, Bolívar, Cesar, Chocó, Meta, Arauca, Vichada, Casanare, Turbo y Apartadó. Con el propósito de realizar un acercamiento a las secretarias de Educación, determinar la implementación de la Catedra de Estudios Afrocolombianos- CEA y la creación de la Red de Etnoeducadores, en el territorio, llegando a acuerdos que faciliten el acompañamiento a las Entidades territoriales.</t>
  </si>
  <si>
    <t xml:space="preserve">En agosto, el Equipo de Atención Educativa a Grupos Étnicos realizó la proyección de una comunicación con el fin de convocar a las Entidades Territoriales a hacer parte de un espacio para la adecuada prestación del servicio educativo en territorios con presencia de comunidades Negras, Afrocolombianas, Raizales y Palenqueras con los siguientes objetivos:   1.  Identificar el estado de implementación de la Catedra de Estudios Afrocolombianos   2. Reconocer el estado del proceso de elaboración/resignificación de los Pla Educativo Institucional/Plan Educativo Comunitario.  3. Dar cumplimiento a compromisos relacionados con estos temas y que se establecieron en diferentes municipios que pertenecen a las Zonas en los que se implementan los Programas de Desarrollo con Enfoque Territorial, motivo que nos convoca tanto a las Secretarías de Educación Departamentales como al Ministerio de Educación a darle respuesta a dichos asuntos.  </t>
  </si>
  <si>
    <t>En septiembre, el Equipo de Atención Educativa a Grupos Étnicos de la Subdirección de Fomento de Competencias, comunicó a las Entidades Territoriales los espacios en los cuales se trataría el tema de la adecuada prestación del servicio educativo en territorios con presencia de  comunidades Negras, Afrocolombianas, Raizales y Palenqueras enfocado principalmente en Identificar el estado de implementación de la Catedra de Estudios Afrocolombianos – CEA- y  reconocer el estado del proceso de elaboración/resignificación  de los PEI/PEC y prestó asistencia técnica a las secretarias de educación de Cauca, Cesar, Antioquia y Sucre.</t>
  </si>
  <si>
    <t>Durante el mes de octubre se realizó la presentación de los resultados, del diagnostico realizado por el Ministerio de Interior, producto de este trabajo articulado del Ministerio de Educación y de Interior; se diseño un plan de asistencias virtuales    integradas, en torno a la  implementación    Cátedra De  Estudios Afrocolombianos- CEA. Se desarrollaron así: 9    de    octubre:    La Guajira    con Riohacha, Maicao    y Uribía; 15    de    octubre:   San    Andrés; 22     de     octubre:    Atlántico     con Barranquilla,     Malambo     y     Soledad;    Magdalena    con    Santa Marta    y Ciénaga;    Sucre    y    Sincelejo;   23    de    octubre:   Soacha;    28    de    octubre: Arauca;    Norte    De    Santander    Con    Cúcuta;    Santander    con Floridablanca,    Bucaramanga,    Barrancabermeja,    Piedecuesta    y    Girón y finalmente el 29    de    octubre:    Cesar    con    Valledupar;    Boyacá    con    Tunja,    Duitama    Y    Sogamoso.</t>
  </si>
  <si>
    <t>Durante el mes de noviembre, el Equipo de Atención Educativa a Grupos Étnicos de la Subdirección de Fomento de Competencias adelantó el plan de trabajo establecido en determinar la implementación de la Catedra de Estudios Afrocolombianos- CEA y la creación de la Red de Etnoeducadores en el territorio, llegando a acuerdos que facilitan el acompañamiento a las Entidades territoriales de: Pereira, Risaralda, Armenia, Ibagué, Neiva, Guainía, Florencia, Medellín, Antioquia, Bello, Envigado, Nariño, Sabaneta, Pasto, Buga, Ipiales, Valle Del Cauca, Rio Negro, Buenaventura, Tuluá, Itagüí, Palmira, Apartado, Jamundí, Bogotá, Facatativá, Mosquera, Lorica, Cartagena, Quibdó, Choco, Cordoba, Montería,</t>
  </si>
  <si>
    <t>En el mes de diciembre, el equipo de Atención Educativa a Grupos étnicos reportó las convocatorias y asistencias técnicas a la totalidad de secretarías de educación, en el marco del proceso conjunto realizado con el Ministerio del Interior para la presentación de los resultados del diagnóstico de la Cátedra de Estudios Afrocolombianos.  Con base en estos espacios de asistencia técnica, se elaboró el anexo técnico para el acompañamiento a los planes de implementación de la Cátedra durante 2021.
Durante la vigencia 2020 se implemento un plan de asistencia técnica a las 96 secretarías de educación con el objetivo de establecer el porcentaje de implementación del plan para promover el desarrollo de la cátedra de estudios afrocolombianos en establecimientos públicos y privados , logrando a 31 de diciembre de 2020 la meta establecida. Como evidencia se tiene, las actas y el plan de las asistencias técnicas.</t>
  </si>
  <si>
    <t>Fecha: (20/01)- OAPF
Completitud: No Cumple con el criterio, la sumtoria de la meta programada durante el año da 0 y la meta 2020 es del 20% se debe ajustar
Consistencia:  Cumple con el criterio
Calidad: Cumple con el criterio. 
Soportes: No Cumple con el criterio, el documento en Word subido: IND 494,495, 496 y 497 ANEXO CEA, no es un documento final, está con comentarios y con errores de ortografía, no tiene información sobre los resultados obtenidos.
SFC: se ajusta la sumatoria de la meta, adicionalmente se sube la última versión del anexo CEA .
Fecha (25/01) OAPF: Se realizan los ajustes solicitados. Se cambia la validación a SI. Se recomienda para 2021, mejorar en la redacción de los reportes y en la organización de los medios de verificación y seguir las indicaciones de la Guía de seguimiento que se encuentra en SIG.
Fecha (26/01) OAPF: ajustar avance cuantitativo de teniendo en cuenta que solo se estan reportando avance de talleres y estos responden al primer hito del indiccador que pesa el 20% y en 2019 se habia reportado el 10%.
SFC: se ajusta avance cuantitativo. 26-1-2021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</si>
  <si>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Estrategia de formación a docentes y directivos docentes concertada con las comunidades  negras, afrocolombianas, raizales y palenqueras, para el fortalecimiento de las acciones y procesos de etnoeducación y educación intercultural implementada</t>
  </si>
  <si>
    <t>Estrategia de formación a docentes y directivos docentes de comunidades negras, afrocolombianas, raizales y palenqueras para el fortalecimiento de las acciones y procesos de etnoeducación y de educación intercultural implementada</t>
  </si>
  <si>
    <t>DNP: cual fue el resultado ? considero que no queda claro como esto contribuye al cumplimiento del indicador. 
OAPF: De acuerdo al ajuste realizado el reporte es  validado por la OAPF, se sube a SINERGIA para aprobación del DNP 
DNP: Aprobado</t>
  </si>
  <si>
    <t>09072020-OAPF: Ajustar redacción, no es necesario poner que el viceministerio dio aval, recuerden que reportamos como entidad. Se propone este ajuste: En el mes de marzo de 2020 el equipo de Formación de Docentes inició el alistamiento con las Institucion
10/08/2020 DCPBM: se ajusta redacción
Fecha (07/09)- OAPF
Completitud: Cumple con el criterio
Consistencia: Cumple con el criterio
Calidad: Cumple con el criterio. 
Soportes: Cumple con el criterio
Notas adicionales: Se sube el reporte en SINERGIA a la espera de la aprobación por parte del DNP 
07/09 DNP: APROBADO</t>
  </si>
  <si>
    <t>En el mes de abril de 2020 el equipo de Formación de Docentes de la Subdirección de Fomento de Competencias desarrolló junto con el ICETEX las acciones técnicas y operativas relacionadas con el alistamiento de la plataforma para inscripción de los maestros en la convocatoria a docentes que se desarrollarán en el marco del fondo 1400 de 2016. Para la convocatoria de formación continua se desarrollaron acciones con ICETEX y la Oficina de Comunicaciones para apertura de convocatoria y su publicidad.</t>
  </si>
  <si>
    <t>Fecha (07/09)- OAPF
Completitud: Cumple con el criterio
Consistencia: Cumple con el criterio 
Calidad: No se cumple con el criterio. Qué acciones tecnicas y operativas se realizaron? Que acciones se realizaron con el ICETEX? 
08/09 DCPBM SE AJUSTO
Soportes: Cumple con el criterio
Notas adicionales: 
09/09 OAPF: se sube nuevamente a SINERGIA. 
10/09 DNP: APROBADO</t>
  </si>
  <si>
    <t>En el mes de mayo de 2020, el equipo de Formación de Docentes de la Subdirección de Fomento de Competencias llevo a cabo las acciones relacionadas con la publicación de la convocatoria a docentes para el desarrollo de los cursos de formación continua, la apertura de la plataforma para la inscripción de los docentes, publicidad y divulgación en la comunidad educativa. La convocatoria a docentes estará a abierta desde el 15 de mayo de 2020 hasta el 16 de junio de 2020.  
El siguiente es el enlace de la convocatoria de Formación continua: https://portal.icetex.gov.co/Portal/Home/HomeEstudiante/fondos-en-administracion-Listado/formacion-continua-para-educadores-en-servicio-de-las-instituciones-educativas-oficiales.</t>
  </si>
  <si>
    <t>Fecha (10/09)- OAPF
Completitud: Cumple con el criterio
Consistencia: Cumple con el criterio 
Calidad: No se cumple con el criterio. hay que describir que acciones se realizaron
6/11 DCPBM: se ajusta 
Soportes: No cumple con el criterio. 
Notas adicionales: 
Fecha (09/11)- OAPF
Completitud:  cumple con el criterio 
Consistencia: Cumple con el criterio. 
Calidad: Cumple con el criterio. 
Soportes: Cumple con el criterio. 
Notas adicionales: Se sube el reporte en SINERGIA a la espera de la aprobación por parte del DNP. 
Fecha 04/11
OAPF: enviado a DNP para cargue masivo.
DNP: APROBADO</t>
  </si>
  <si>
    <t xml:space="preserve">En el mes de Junio de 2020, el equipo de Formación de Docentes de la Subdirección de Fomento de Competencias realizó las acciones necesarias para desarrollar el 11 de junio de 2020 una reunión de la Junta Administradora que tenía como objetivo modificar el cronograma de la convocatoria de formación continua de docentes ampliando su plazo. También, se han realizado actividades orientadas a la divulgación y promoción de la convocatoria y se ha hecho seguimiento a los inscritos a través de reportes brindados por el ICETEX.
El siguiente es el enlace de la convocatoria de Formación continua: 
https://portal.icetex.gov.co/Portal/Home/HomeEstudiante/fondos-en-administracion-Listado/formacion-continua-para-educadores-en-servicio-de-las-instituciones-educativas-oficiales.
</t>
  </si>
  <si>
    <t>En el mes de julio, el grupo de Formación Docente realizó las acciones necesarias para desarrollar las reuniones de la Junta Administradora del fondo de formación continua del 14 de julio de 2020, del 17 de julio de 2020 y del 21 de julio de 2020, en éstas se aprobaron modificaciones a las convocatorias en términos ampliación de fechas y adjudicación de créditos.
En este mes, se remitieron comunicaciones a 49 Entidades Territoriales Certificadas para promover la inscripción en la convocatoria de formación inicial para normalistas superiores.</t>
  </si>
  <si>
    <t xml:space="preserve">En el mes de agosto, el grupo de Formación Docente de la Subdirección de Fomento de Competencias realizó las Juntas Administradoras del fondo de formación continua y fondo de formación de pregrado y posgrado, allí se tomaron las decisiones relacionadas con formación continua: 
- Modificación de fecha de publicación de resultados de inscripción.
- Aprobación de la adjudicación de 597 créditos.
Fecha de finalización para la legalización de créditos - 31/08/2020.
Relacionadas con formación de pregrado y posgrado:
- Modificación de fecha de adjudicación de crédito y publicación de resultados Grupo 2. 
- Aprobación adjudicación de 41 créditos de licenciaturas, 110 de especializaciones, 949 de maestrías y 115 doctorados.
Fecha de finalización para la legalización de créditos - 10/9/2020 y créditos de pregrado - 14/9/29.
En las convocatorias de formación continua, inicial y avanzada, pueden participar docentes y directivos docentes de comunidades negras, afrocolombianas, raizales y palenqueras. </t>
  </si>
  <si>
    <t xml:space="preserve">En el mes de septiembre, el grupo de Formación Docente de la Subdirección de Fomento de Competencias realizó las Juntas Administradoras del fondo de formación continua e inicial y pos-gradual; las decisiones de formación continua fueron: (i) Cambio de Universidad de inscritos en la Universidad Autónoma de Occidente y reasignarlos a la Universidad de San Buenaventura. 
De pregrado y posgrado: (i) Estado de créditos adjudicados y legalizados, (ii) Aprobación segunda convocatoria de formación inicial y actualización de documento marco, (iii) Incorporación del capítulo sobre administración de los recursos de préstamo Banco Interamericano de Desarrollo  en el Reglamento Operativo.
En Formación Continua hubo 597 adjudicados, de los cuales 524 han legalizado su crédito. 
El Fondo de pregrado y posgrado tuvo 41 y 1194 adjudicados, de los cuales 1146 están en legalización en posgrado y 38 en Pre-gado.
En las convocatorias pueden participar docentes y directivos de comunidades negras, afrocolombianas, raizales y palenqueras. </t>
  </si>
  <si>
    <t>En el mes de octubre, el grupo de Formación Docente de la Subdirección de Fomento de Competencias realizó las Juntas Administradoras de los fondos de formación inicial, posgradual y continua, allí se trataron temas sobre ampliar y ajustar el calendario de la segunda Convocatoria de Formación Inicial y aprobar la adjudicación de los créditos para licenciaturas. En formación continua la modificación del Reglamento Operativo del fondo para los procedimientos de inscripción, legalización y solicitud del crédito condonable.
Se realizó seguimiento a los programas de formación inicial y posgradual de la primera convocatoria, evidenciando que existen 39 docentes cursando licenciaturas y 1.142 docentes en programas de formación posgradual.
Se realizó seguimiento a los cursos de formación continua, evidenciando que existen 523 docentes participando en dichos cursos.
En las convocatorias pueden participar docentes y directivos de comunidades negras, afrocolombianas, raizales y palenqueras.</t>
  </si>
  <si>
    <t xml:space="preserve">En el mes de noviembre, el grupo de Formación Docente de la Subdirección de Fomento de Competencias diseñó una ruta de trabajo para la definición concertada de la estrategia de formación para comunidades NARP, esto de acuerdo con lo estipulado con algunos representantes en reunión de octubre. La reunión con representates de la comunidad NARP para presentar dicha ruta no se llevó a cabo por cuanto no definieron la totalidad de asistentes - representantes por la comunidad NARP.
</t>
  </si>
  <si>
    <t>Fecha (04/12)- OAPF
Completitud: Cumple con el criterio
Consistencia: Cumple con el criterio
Calidad: No Cumple con el criterio, no se evidencia el avance en la estrategia
DCPBM (07/12): se ajusta de acuerdo a lo requerido
Soportes: cumple con el criterio. 
Notas adicionales: 
OAPF: 10/12/2020 Se realizan los ajsutes por parte de la dependencia  y se carga a  SINERGIA para aprobación del DNP</t>
  </si>
  <si>
    <t xml:space="preserve">En el mes de diciembre, el grupo de Formación Docente de la Subdirección de Fomento de Competencias continua a la espera de la definición del espacio de trabajo las comunidades negras, afrocolombianas, raizales y palenqueras para avanzar en el proceso de la estrategia de formación a docentes y directivos docentes para el fortalecimiento de las acciones y procesos de etnoeducación y educación intercultural. </t>
  </si>
  <si>
    <t>Etnoeducadores Negros, Afrocolombianos, Raizales y Palenqueros formados en el marco del Programa Todos a Aprender</t>
  </si>
  <si>
    <t>sumatoria de Etnoeducadores Negros, Afrocolombianos, Raizales y Palenqueros formados en el marco del Programa Todos a Aprender</t>
  </si>
  <si>
    <t xml:space="preserve">Durante el mes de enero, el equipo del Programa Todos a Aprender adelantó el proceso de planeación de la fase del ciclo de apertura del Programa, en el marco de la ruta de formación y acompañamiento que brinda las orientaciones para que los tutores, formadores, coordinadores, directivos docentes y secretarías de educación acompañen la transformación de las prácticas de aula de los docentes para el mejoramiento de los aprendizajes de los niños en los establecimientos educativos focalizados, durante esta fase se definieron las acciones que desarrollarían los tutores, semana a semana durante el citado período. A través de la Circular 001 de 2020 del 22 de enero del presente año, se comunicó a las Secretarías de Educación, formadores, tutores y directivos docentes, el cronograma de trabajo y el material de apoyo para el desarrollo del ciclo de apertura.  </t>
  </si>
  <si>
    <t>Durante el mes de febrero, el equipo del Programa Todos a Aprender realizó la planeación de las actividades de fortalecimiento didáctico y disciplinar y formación presencial del Ciclo I para la vigencia 2020, cuyo objetivo se orientó a fortalecer los saberes didácticos y disciplinares de modo que los tutores del programa cuenten con las herramientas necesarias para acompañar a los establecimientos educativos focalizados en la implementación de las estrategias definidas para el Ciclo I de la ruta de formación y acompañamiento 2020. El 28 de febrero del año en curso se envió la circular 002 a las secretarías de educación certificadas, formadores, tutores y directivos docentes con los lineamientos semana a semana para el desarrollo del proceso de formación, el cual estaba planeado para desarrollarse a partir del 16 de marzo de 2020.</t>
  </si>
  <si>
    <t>Durante el mes de marzo, el equipo del Programa Todos a Aprender -PTA- realizó el proceso de formación de 76 formadores, quienes serán los encargados de realizar la transferencia de conocimiento a los tutores del programa. Teniendo en cuenta que en marzo estaba prevista la formación del equipo de tutores de manera presencial y que por efectos de la pandemia declarada a raíz del COVID-19 y las implicaciones que esta situación ha tenido, el 13 de marzo el Programa envió comunicación a Secretarías de educación, líderes PTA, coordinadores, formadores y tutores en la que se informó que el PTA consideraba conveniente implementar un plan para atender la formación de los tutores correspondiente al Ciclo I de la ruta 2020. Dicho plan consistió en que la formación de los tutores se realizaría acudiendo a la mediación con tecnologías de la información y la comunicación, en encuentros asincrónicos entre formadores y tutores. Por lo anterior, no se da el cumplimiento de la meta planteada</t>
  </si>
  <si>
    <t xml:space="preserve">OAPF:  Validado por la OAPF, se sube a SINERGIA para aprobación del DNP
DNP: se debe reportar avance cuantitativo
DCPBMAjustado
DNP: Aprobado
</t>
  </si>
  <si>
    <t xml:space="preserve">Durante el mes de abril se realizó el proceso de formación de 3.596 tutores quienes serán los responsables de realizar el proceso de formación y acompañamiento a los docentes etnoeducadores Negros, Afrocolombianos, Raizales y Palenqueros. El proceso de acompañamiento a los docentes se realizará en el mes de mayo. Es importante mencionar que fue necesario ajustar la metodología de trabajo para que el proceso de formación y acompañamiento se realizara a través del uso de las tecnologías de la información y las comunicaciones, debido a las indicaciones del gobierno nacional respecto al distanciamiento social obligatorio para hacer frente a la pandemia por Covid-19. </t>
  </si>
  <si>
    <t>OAPF: No es claro, cuando mencionan que no se cumple la meta. Se debe mencionar cuantos docentes se tiene proyectados formar y si es posible en que departamentos
OAPF: De acuerdo al ajuste realizado el reporte es  validado por la OAPF, se sube a SINERGIA para aprobación del DNP
DCPBM: ajustado marzo avance cuantitativo
OAPF: Se debe reportar avance cuantitativo en marzo, periodicidad trimestral
OAPF: se sube el reporte a SINERGIA, se esta a la espera de la aprobación del DNP
DNP: Aporbado</t>
  </si>
  <si>
    <t>En el mes de mayo, el equipo del Programa Todos a Aprender avanzó con el proceso de acompañamiento situado a docentes de aula con mediación de las Tecnologías de Información y Comunicación (TIC), el cual se programó para desarrollarse durante el período comprendido entre el 11 de mayo y el 5 de junio de 2020. Teniendo en cuenta que el Ciclo I finaliza con la legalización de agendas, programada del 8 al 19 de junio, sólo hasta después de esa fecha se contará con la base de datos consolidada de docentes acompañados en el Ciclo I de la ruta de formación y acompañamiento del Programa Todos a Aprender.</t>
  </si>
  <si>
    <t>07072020 OAPF: Ajustar redacción
08072020 DPBM: ajustado
09072020-OAPF: validado por la OAPF, se carga en SINERGIA y se está  a la espera de la aprobación por parte del DNP
09072020-DNP: Revisar redacción
10/08/2020 DCPBM: ajustado
Fecha (07/09)- OAPF
Completitud: Cumple con el criterio
Consistencia: Cumple con el criterio
Calidad: Cumple con el criterio. 
Soportes: Cumple con el criterio
Notas adicionales: Se sube el reporte en SINERGIA a la espera de la aprobación por parte del DNP
07/09 DNP: APROBADO</t>
  </si>
  <si>
    <t xml:space="preserve">En el mes de junio,  el equipo del Programa Todos a Aprender desarrolló el Ciclo I de la ruta de formación y acompañamiento a docentes y directivos  docentes de los establecimientos educativos focalizados en los que se adelantaron  las siguientes actividades: i) Reflexión sobre el Ciclo de Apertura y programación de agendas, ii) Formación de tutores a través de módulos mediados por las TIC, iii) Semana de planeación de Ciclo I, iv) Acompañamiento situado mediado por las TIC y v) Legalización de agendas.  </t>
  </si>
  <si>
    <t>Fecha (07/09)- OAPF
Completitud: Cumple con el criterio
Consistencia: Cumple con el criterio 
Calidad: No se cumple con el criterio. el reporte se hace del mes no del trimestre, con quienes se realizaron las actividades que se mencionan
08/09 DCPBM: se ajusta el reporte de acuerdo a lo solictado
oportes: No cumple con el criterio. El Excel que se sube se reportan 1991 etnoeducadores, sin embargo, en el avance cuantitativo se reportan 1000
08/09 DCPBM: Se ajusta reporte
Notas adicionales: 
09/09 OAPF: Se sube a SINERGIA . se ajusta redacción
09/09 DNP APROBADO</t>
  </si>
  <si>
    <t>Durante el mes de julio el equipo del programa Todos A Aprender se realizó el proceso de planeación y programación de agendas por parte de los tutores del Programa, en el marco de la implementación del Ciclo II de formación y acompañamiento. Del 6 al 31 de julio se adelantó el proceso de acompañamiento situado a los docentes de aula, con mediación de las tecnologías de la información y las comunicaciones (TIC). El acompañamiento se programó para que se desarrollará en 19 días.</t>
  </si>
  <si>
    <t>Fecha (09/09)- OAPF
Completitud: Cumple con el criterio
Consistencia: Cumple con el criterio. 
Calidad: Cumple con el criterio.  
Soportes: Cumple con el criterio. 
Notas adicionales: Se sube el reporte en SINERGIA a la espera de la aprobación por parte del DNP
06/10 DNP: APROBADO</t>
  </si>
  <si>
    <t>Durante el mes de agosto, se dio continuidad a los acompañamientos situados con mediación de las tecnologías de la información y las comunicaciones (TIC) para el Ciclo II, de acuerdo con las orientaciones dadas en la Circular 005 de 2020, y su alcance del 03 de julio de 2020. Adicionalmente, se llevó a cabo la formación de formadores con mediación de las tecnologías de la información y las comunicaciones (TIC) entre los días 24 al 28 de agosto. Esta formación se hizo de manera sincrónica por medio de la aplicación Microsoft Teams dispuesta por el Ministerio de Educación Nacional para todos sus funcionarios; la exposición de los talleres y sesiones de trabajo situado (STS) estuvo a cargo de los formadores que acompañaron la Mesa Nacional de Formación para el Ciclo III en el diseño de los módulos de Lenguaje, Matemáticas, Gestión del Currículo, Acompañamiento Situado y Evaluación, y de la Dirección de Primera Infancia del Viceministerio de Educación Preescolar, Básica y Media, para lo concerniente a educación inicial. Así mismo, durante el período del reporte el Programa Todos a Aprender remitió la Circular 008 del 27 de agosto con las orientaciones para la formación y acompañamiento situado con mediación de las tecnologías de información y comunicación (TIC) para el Ciclo III.</t>
  </si>
  <si>
    <t>Completitud:  cumple con el criterio 
Consistencia: Cumple con el criterio. 
Calidad: Cumple con el criterio.  
Soportes: Cumple con el criterio. 
Notas adicionales: Se sube el reporte en SINERGIA a la espera de la aprobación por parte del DNP
06/10 DNP: APROBADO</t>
  </si>
  <si>
    <t>Durante el mes de septiembre se dio inicio al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requieran fortalecer sus habilidades para diseñar este tipo de recurso. Durante el período de implementación del Ciclo II se acompañaron 481 nuevos docentes afrocolombianos, para un total de 2.471.</t>
  </si>
  <si>
    <t>Fecha (07/10)- OAPF
Completitud:  cumple con el criterio 
Consistencia: Cumple con el criterio. 
Calidad: Cumple con el criterio.  Se hace un ajuste de redacción
Soportes: Cumple con el criterio. 
Notas adicionales: Se sube el reporte en SINERGIA a la espera de la aprobación por parte del DNP
07/10 DNP: APROBADO</t>
  </si>
  <si>
    <t>Durante el mes de octubre se dio continuidad a la implementación del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necesitaban fortalecer sus habilidades para diseñar este tipo de recurso. Con corte al 30 de octubre se acompañaron 165 nuevos docentes afrocolombianos, para un total de 2.636 docentes.</t>
  </si>
  <si>
    <t xml:space="preserve">Durante el mes de noviembre se dio continuidad a la implementación del Ciclo III de la ruta de formación y acompañamiento del Programa Todos a Aprender, el cual terminó el 13 de ese mes, y que también se desarrolló con mediación de tecnologías de la información y la comunicación (TIC). En este período se dio continuidad al acompañamiento de los docentes afrocolombianos y raizales de los establecimientos educativos focalizados por el Programa en las 87 entidades territoriales certificadas en educación. Entre las actividades de formación situada desarrolladas en la parte final del Ciclo III se destacaron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requerían fortalecer sus habilidades para diseñar este tipo de recurso.
De manera adicional, a partir del 17 de noviembre y hasta el 4 de diciembre, inclusive, se dio inicio al Ciclo de Cierre de la ruta de formación y acompañamiento, que también se está implementando con mediación de las TIC. Durante estos 14 días los tutores han estado trabajando en las siguientes actividades a saber: i) Alistamiento de los insumos para la reunión de cierre con los directivos docentes, que incluye entre otras actividades la aplicación de la encuesta a los docentes acompañados durante 2020, aplicación de la encuesta a directivos docentes, elaboración del informe que presentarán los tutores a los formadores, ii) Reunión de cierre con los directivos docentes y iii) entrega de insumos a los formadores y a las secretarías de educación. </t>
  </si>
  <si>
    <t>Fecha (04/12)- OAPF
Completitud:  cumple con el criterio 
Consistencia: Cumple con el criterio. 
Calidad: Cumple con el criterio.  Se ajusta redacción
Soportes: Cumple con el criterio. 
Notas adicionales: Se sube el reporte en SINERGIA a la espera de la aprobación por parte del DNP. 
No se se sabe que se debe ajustar por que no fue validado. OAPF:fue error de digitación. 
09/12/2020 DNP: aprobado</t>
  </si>
  <si>
    <t xml:space="preserve">Durante el mes de diciembre se finalizó el Ciclo de cierre de la ruta de formación y acompañamiento del Programa Todos a Aprender. Este se desarrolló en tres momentos que incluyeron las siguientes actividades: i) el alistamiento de los insumos para la reunión de cierre con los directivos docentes de los establecimientos educativos focalizados por el Programa; ii) desarrollo de la reunión de cierre con los directivos docentes y docentes de los establecimientos educativos y iii) la entrega de insumos a los formadores y a las secretarías de educación, entre los que se encuentran: la presentación utilizada en la reunión de cierre con los directivos docentes, el informe de cierre de la implementación de la ruta de formación y acompañamiento en 2020, el acta de cierre y el informe del tutor al formador. Con las actividades previamente descritas se finalizó la implementación de la ruta de formación y acompañamiento del Programa Todos a Aprender en la vigencia 2020.
En relación con el avance cuantitativo del indicador, en la vigencia 2020 el Programa Todos a Aprender acompañó a 3.169 docentes afrocolombianos y raizales. En el Ciclo III de la ruta de formación y acompañamiento del Programa se formaron 698 docentes nuevos. La cifra de 3.169 docentes afrocolombianos y raizales acompañados representa el 106% del cumplimiento de la meta proyectada (3.000 docentes afrocolombianos y raizales). </t>
  </si>
  <si>
    <t xml:space="preserve">Lineamiento diseñado e implementado para la prevención del racismo y la discriminación en las instituciones educativas del territorio nacional </t>
  </si>
  <si>
    <t xml:space="preserve">lineamiento diseñado e implementado para la prevención del racismo y la discriminación en las instituciones educativas del territorio nacional </t>
  </si>
  <si>
    <t>En el mes de enero, el equipo de la Dirección de Calidad para la Educación Preescolar, Básica y Media, adelantó los términos de referencia y estableció el perfil para la contratación de un profesional para la elaboración y consultas del protocolo de actuación y prevención del racismo y la discriminación étnico - racial en las instituciones educativas del territorio nacional colombiano, a través del convenio con la OIM.</t>
  </si>
  <si>
    <t>OAPF: no se registra el avance cualitativo. La Dependencia lo registró posteriormente y se cargó a Sinergia.
DNP: Aprobado</t>
  </si>
  <si>
    <t>En el mes de febrero, el Equipo de Competencias Transversales de la Subdirección de Fomento de Competencias, adelantó articulación con la OIM y se realizó el proceso de convocatoria, selección y contratación del profesional para la elaboración y consultas del protocolo de actuación y prevención del racismo y la discriminación étnico - racial en las instituciones educativas del territorio nacional colombiano.</t>
  </si>
  <si>
    <t>OAPF: Se realizan ajustes menores de redacción y se carga a Sinergia.
DNP: Aprobado</t>
  </si>
  <si>
    <t>En el mes de marzo, con la contratación del profesional a cargo, se adelantó elaboración y aprobación de la propuesta metodológica, plan de trabajo y cronograma para la elaboración del protocolo de actuación y prevención del racismo y la discriminación étnico - racial en las instituciones educativas del territorio nacional colombiano. La metodología incluía la realización de 1 mesa con expertos en tema racial y 4 encuentros territoriales. La contratista realizó articulación con la Dirección de Calidad para la Educación Preescolar, Básica y Media y adelantó diálogos con Equipo de Atención Educativa a Grupos Étnicos de la Subdirección de Fomento de Competencias y líderes de organizaciones afros presentes en territorios para avanzar en la organización de los encuentros territoriales.
El 15 se marzo de 2020 el Gobierno de Colombia declaró la emergencia sanitaria nacional por la Pandemia del COVID-19, lo que obligó a tomar decisiones para replantear la elaboración del protocolo. Mediante teletrabajo se adelantó ajustes a la estructura del documento de protocolo, se realizó investigación de fuentes secundarias y se inició la escritura del primer documento borrador del protocolo.</t>
  </si>
  <si>
    <t>Durante el mes de abril se realizaron los ajustes al plan de trabajo, cronograma y metodología de trabajo, que implicó un cambio del esquema presencial inicialmente propuesto, a una estrategia de trabajo con 2 foros virtuales: Uno de expertos nacionales y uno de delegados territoriales. La nueva propuesta se sometió a aprobación por parte del Ministerio de Educación Nacional y la Organización Internacional  para las Migraciones- OIM. 
Se detalló la metodología de los foros, se elaboró propuesta de presupuesto para costear participación de expertos, listado de potenciales participantes en ambos foros y se adelantó gestiones con OIM para concretar el apoyo logístico solicitado para los foros. 
Asimismo, se ajustó la estructura del documento de protocolo y se avanzó en la elaboración del primer documento borrador del protocolo, el cual se entregó para revisión.</t>
  </si>
  <si>
    <t>OAPF: Se ajusta reporte para que cumpla los 1000 caracteres, se carga a SINERGiA y se esta a la espera de la aprobación del DNP
DNP: APROBADO</t>
  </si>
  <si>
    <t>Durante el mes de mayo, la Dirección de Calidad para la Educación Preescolar, Básica y Media y el grupo de Programa Transversales avanzaron en la estructuración y elaboración de un documento base que posibilita orientar a los establecimientos educativos en relación a la prevención del racismo y discriminación, definiendo acciones y estrategias para el abordaje pedagógico y que se encuentre  acorde a la Ley 1620 de 2013 de Convivencia Escolar, el cual será complementado con los resultados que se obtengan de dos foros que se van a realizar con el propósito de Intercambiar saberes, conocimientos y experiencias desde los campos de la investigación, la academia y la experiencia basada en evidencias, para abordar el derecho a la no discriminación por racismo étnico – racial, en contextos escolares interculturales. Para el desarrollo de estos foros se avanzó en el diseño de una Guía metodológica, definiendo la realización de un Foro con expertos y un Foro Territorial, ambos programados para el mes de junio con participación de miembros de la academia, organizaciones gubernamentales y étnicas, comunidad educativa.</t>
  </si>
  <si>
    <t xml:space="preserve">08072020-OAPF: Se realizaron ajustes a la redacción y se cargó el reprote en SINERGIA a la espera de la aprobación por DNP
DNP: no es claro el documento base para que es cual es su contenido, lo mismo los foros? 
10/08/2020 DCPBM: se ajustó
Fecha (07/09)- OAPF
Completitud: Cumple con el criterio
Consistencia: Cumple con el criterio
Calidad: Cumple con el criterio.  Se hicieron ajustes de redacción
Soportes: Cumple con el criterio
Notas adicionales: Se sube el reporte en SINERGIA a la espera de la aprobación por parte del DNP
07/09 DNP: APROBADO
</t>
  </si>
  <si>
    <t xml:space="preserve">En el mes de junio el equipo de Programas Transversales y Competencias ciudadanas de la Subdirección de Fomento de competencias del Viceministerio de Educación Preescolar, Básica y Media realizó actividades en el proceso de estructuración participativa del "Protocolo para el abordaje pedagógico del racismo y la discriminación étnico - racial en entornos educativos"  atravez del desarrollo de Foros virtuales especializados en racismo y discriminación étnico racial en la escuela: Preparados y realizados dos espacios participativos virtuales para identificar elementos normativos, conceptuales, pedagógicos y operativos para cualificar la estructuración del borrador del "Protocolo para el abordaje pedagógico del racismo y la discriminación étnico - racial en entornos educativos", con un total de 171 participantes, entre ellos adolescentes, jóvenes y adultos de grupos étnicos Indígenas, Rrom y Afrodescendientes (Negritudes, Afros, Raizales y Palenqueros), funcionarios del sector público del nivel territorial y nacional - sector educación y otros, organizaciones sociales, universidades, organismos de cooperación internacional y expertos nacionales e internacionales. Temas tratados:  Foros expertos:i) Diálogo e intercambios sobre temas de indagación entre expertos en procesos con población Indígena y Rrom.; ii) Diálogo e intercambios sobre temas de indagación entre expertos en procesos con población afrocolombiana.
Foro territorial: i) Aproximaciones a la discriminación por racismo en el entorno escolar - Conceptos e implicaciones en las niñas, niños y adolescentes; ii)  Pedagogías del reconocimiento de las diferencias. 
</t>
  </si>
  <si>
    <t>Fecha (07/09)- OAPF
Completitud: Cumple con el criterio
Consistencia: Cumple con el criterio 
Calidad: No se cumple con el criterio. Cuantas personas asistieron?, que temas se trataron en el foro?, que conclusiones se obtuvieron?. ¿Como aporta al indicador la realización de estos foros?
Soportes: cumple con el criterio. 
Notas adicionales: 
Fecha 04/11
OAPF: enviado a DNP para cargue masivo.
DNP: APROBADO</t>
  </si>
  <si>
    <t>En el mes de Julio el equipo de Programas Transversales y Competencias Ciudadanas de la subdirección de Fomento de Competencias del Viceministerio de Educación Preescolar, Básica y Media, envío para revisión el documento para la prevención del racismo y la discriminación. Se espera que a través del convenio con el Internazionale per lo Sviluppo dei Popoli- CISP se implemente dicho lineamiento.</t>
  </si>
  <si>
    <t>En agosto, el equipo de Programas Transversales y Competencias Ciudadanas avanzó en un diálogo de expertos para recibir aportes al protocolo de no discriminación por racismo, el cual se encuentra  todavía en proceso de validación para la revisión técnica  requerida y ajustes de acuerdo a los aportes recibidos .</t>
  </si>
  <si>
    <t>En septiembre, el equipo de Programas Transversales y Competencias Ciudadanas avanzó en la inclusión de las recomendaciones dadas por los doce expertos que realizaron una lectura analítica del protocolo de no discriminación por racismo, elaboraron un documento corto con recomendaciones y participaron en un conversatorio sobre el tema.  También se recibieron recomendaciones de la comisión consultiva de alto nivel.  Se realizo un conversatorio con adolscentes afros, indígenas y Rrom.</t>
  </si>
  <si>
    <t>En octubre, el equipo de Programas Transversales y Competencias Ciudadanas sistematizó las nuevas recomendaciones y aportes de diferentes profesionales del MEN y fueron incluidas en el Protocolo para el abordaje pedagógico del racismo y la discriminación racial en la escuela, procuciendo un documento en versión semifinal.</t>
  </si>
  <si>
    <t xml:space="preserve">En el mes de noviembre, el equipo de Programas Transversales y Competencias Ciudadanas de la Subdirección de Fomento de Competencias inició la producción del documento final que incorpora las recomendaciones orientadas al abordaje pedagógico de situaciones de discriminación enfatizando en la promoción, prevención y articulación con etnoeducación resultado de los tres  espacios participativos realizados (foro con niñas y niños de grupos étnicos, Consultiva de Alto Nivel y foro de expertos) y las directrices técnicas y pedagógicas del Ministerio de Educación Nacional. </t>
  </si>
  <si>
    <t>Fecha (04/12)- OAPF
Completitud: Cumple con el criterio
Consistencia: Cumple con el criterio
Calidad: No Cumple con el criterio, complementar el reporte, describir cuales fueron las recomendaciones, cuales espacios participativos. 
Soportes: cumple con el criterio. 
Notas adicionales: 
SFC: ajustado
OAPF: 10/12/2020 Se realizan los ajsutes por parte de la dependencia  y se carga a  SINERGIA para aprobación del DNP</t>
  </si>
  <si>
    <t>En el mes de diciembre, el equipo de Programas Transversales y Competencias Ciudadanas de las Subdirección de Fomento de Competencias recibió el documento en versión final que incorpora las recomendaciones de expertos nacionales e internacionales pertenecientes a comunicades NARP para el abordaje pedagógico del racismo en la escuela, para su revisión y recomendaciones finales.</t>
  </si>
  <si>
    <t>Fecha: (20/01)- OAPF
Completitud: Cumple con el criterio.
Consistencia:  Cumple con el criterio
Calidad: No Cumple con el criterio, ¿las recomendaciones vienen de las comunidades NARP?, complementar el reporte, recordar que estos reportes se cargan en SINERGIA
Soportes: Cumple con el criterio 
DCPBM 22/21: se ajusta segun comentario.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</si>
  <si>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Porcentaje de avance en el diseño de textos educativos en lenguas nativas que recojan la identidad cultural y las historias de las comunidades</t>
  </si>
  <si>
    <t>sumatoria de los siguientes hitos: (etnoeducadores formados (30%)+Concertación con autoridades y comunidad educativa (30%)+ textos educativos diseñados (40%))</t>
  </si>
  <si>
    <t>En el mes de enero, el equipo del Plan Nacional de Lectura y Escritura de la Subdirección de Fomento de Competencias inició la elaboración de los diferentes documentos requeridos para el proceso de contratación, a través del cual, se llevará a cabo el proyecto Territorios Narrados con el cual se realizará el diseño de textos educativos en lenguas nativas que recojan la identidad cultural y las historias de las comunidades.</t>
  </si>
  <si>
    <t>OAPF: no se registra el avance cualitativo
OAPF: Validado por la OAPF, se sube a SINERGIA para aprobación del DNP
DNP: Aprobado</t>
  </si>
  <si>
    <t>En el mes de febrero, el equipo del Plan Nacional de Lectura y Escritura - PNLE de la Subdirección de Fomento de Competencias de la mano  del Centro Regional para el Fomento del Libro en América Latina y el Caribe CERLALC, continuó la elaboración de los  documentos requeridos para el proceso de contratación entre el Ministerio y el CERLALC, a través del cual, se llevará a cabo el proyecto Territorios Narrados con el cual se realizará el diseño de textos educativos en lenguas nativas que recojan la identidad cultural y las historias de las comunidades, así mismo, fueron incluidos nuevos proyectos para ser ejecutados por el PNLE durante el 2020</t>
  </si>
  <si>
    <t xml:space="preserve">OAPF: Validado por la OAPF, se sube a SINERGIA para aprobación del DNP
DNP: aprobado
</t>
  </si>
  <si>
    <t xml:space="preserve">En el mes de marzo, el equipo del Plan Nacional de Lectura y Escritura - PNLE de la Subdirección de Fomento de Competencias  realizó los ajustes  solicitados por parte de los asesores del Viceministerio de Educación Preescolar, Básica y Media así como de la Subdirección de Contratación del Ministerio de Educación Nacional a los  documentos requeridos para el proceso de contratación con el CERLALC, a través del cual, se llevará a cabo el proyecto Territorios Narrados con el cual se realizará el diseño de textos educativos en lenguas nativas que recojan la identidad cultural y las historias de las comunidades. También se adelantaron los ajustes necesarios para atender la emergencia sanitaria del país declarada por el Gobierno Nacional. También se avanzó en la definición de comunidades en las cuales se adelantará el proyecto. </t>
  </si>
  <si>
    <t>OAPF: Se carga el reporte en SINERGIA, se esta a la espera de la validación por parte del DNP
DNP: APROBADO</t>
  </si>
  <si>
    <t xml:space="preserve">En el mes de abril,  el equipo del Plan Nacional de Lectura y Escritura - PNLE de la Subdirección de Fomento de Competencias de la mano con el Centro Regional para el Fomento del Libro en América Latina y el Caribe CERLALC,  inició la ejecución del Convenio CO1.PCCNTR.1491738 de 2020  a través del cual se llevará a cabo el proyecto Territorios Narrados con el cual se realizará el diseño de textos educativos en lenguas nativas que recojan la identidad cultural y las historias de las comunidades, en ese sentido fue llevado a cabo el primer comité de dicho Convenio el 23 de abril y se elabora el plan operativo de dicho proyecto.             </t>
  </si>
  <si>
    <t>OAPF: Se carga el reporte en SINERGIA y se esta a la espera de la aprobación del DNP
DNP: APROBADO</t>
  </si>
  <si>
    <t>En el mes de mayo, se postularon comunidades étnicas para participar en el diseño de textos educativos en lenguas nativas, cumpliendo los siguientes criterios: 1. No haber participado en versiones anteriores de Territorios Narrados. 2. El Ministerio de Educación Nacional-MEN identifique a la comunidad como prioridad en el fortalecimiento de procesos educativos y de recuperación de la memoria. 3. Que la comunidad haya solicitado al MEN la posibilidad de recoger y sistematizar la memoria oral de su territorio. 4. Que la comunidad no haya participado en la colección de audioteca "Agua, Viento y Verdor". Las comunidades postuladas fueron: Comunidad de San Basilio de Palenque, Municipio Mahates, del Departamento de Bolívar y comunidades indígenas del Vaupés: -Grupo lingüístico tukano oriental y el Grupo lingüístico arawak.</t>
  </si>
  <si>
    <t>OAPF: se hace un ajuste de redacción para cumplir con los 1000 caracteres. Se carga a SiNERGIA. Se espera la aprobación del DNP
DNP: SI</t>
  </si>
  <si>
    <t xml:space="preserve">En el segundo trimestre de 2020, el Ministerio de Educación Nacional suscribió el Convenio de Cooperación Internacional 1491738 DE 2020 con el Centro Regional para el Fomento del Libro en América Latina y el Caribe CERLALC, a través del cual se lleva a cabo el proyecto de Territorios Narrados con el que se busca contribuir a la recuperación de relatos propios de pueblos indígenas y grupos afrocolombianos y a la revitalización lingüística de estas comunidades, en el marco de los proyectos de educación propia y etnoeducación, promoviendo la lectura de sus relatos, la producción textual de maestros y estudiantes, y la vinculación de los mayores y la comunidad. Al final de la ejecución de este convenio se obtendrá como producto el diseño de textos educativos en lenguas nativas que recojan la identidad cultural y las historias de las comunidades. Por tal razón el avance logrado es del 5% </t>
  </si>
  <si>
    <t>OAPF: Validado por la OAPF, se sube a SINERGIA para aprobación del DNP
DCPBM: ajustado
06082020- DNP: aprobado</t>
  </si>
  <si>
    <t>En el mes de julio, el equipo del Plan Nacional de Lectura y Escritura - PNLE de la Subdirección de Fomento de Competencias de la mano con el Centro Regional para el Fomento del Libro en América Latina y el Caribe – CERLALC, inició el contacto y el acompañamiento planteado con las comunidades étnicas que participarán en el proyecto de Territorios Narrados y que serán fortalecidas en la recuperación de los relatos y saberes tradicionales mediante la producción editorial con contenidos propios durante el 2020. De esta manera se aporta al cumplimiento de las actividades propuestas respecto al acercamiento a la comunidad NARP seleccionada dentro del proyecto. La comunidad seleccionada fue: Comunidad de San Basilio de Palenque, Municipio Mahates en el Departamento de Bolívar.</t>
  </si>
  <si>
    <t>06/08- OAPF:
Completitud: Cumple con el criterio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DNP: Revisar redacción 
10/08/2020 DCPBM: se ajusta redacción
Fecha (07/09)- OAPF
Completitud: Cumple con el criterio
Consistencia: Cumple con el criterio
Calidad: Cumple con el criterio.  
Soportes: Cumple con el criterio
Notas adicionales: Se sube el reporte en SINERGIA a la espera de la aprobación por parte del DNP
07/09 DNP: APROBADO</t>
  </si>
  <si>
    <t>En el mes de agosto, el equipo del Plan Nacional de Lectura y Escritura - PNLE de la Subdirección de Fomento de Competencias de la mano con el Centro Regional para el Fomento del Libro en América Latina y el Caribe – CERLALC, continuó el acompañamiento planteado con las comunidades étnicas que participarán en el proyecto de Territorios Narrados y se adelanta el fortalecimiento en la recuperación de los relatos y saberes tradicionales mediante la producción editorial con contenidos propios y del cual se cuentan con bocetos de las ilustraciones del libro a producir. De esta manera se aporta al cumplimiento de las actividades propuestas respecto al acercamiento a la comunidad NARP seleccionada dentro del proyecto. La comunidad en la que se adelanta el acompañamiento es la Comunidad de San Basilio de Palenque, Municipio Mahates en el Departamento de Bolívar.</t>
  </si>
  <si>
    <t>Fecha (07/09)- OAPF
Completitud: Cumple con el criterio
Consistencia: Cumple con el criterio
Calidad: Cumple con el criterio.  
Soportes: Cumple con el criterio. 
Notas adicionales: Se sube el reporte en SINERGIA a la espera de la aprobación por parte del DNP
08/09 DNP: APROBADO</t>
  </si>
  <si>
    <t>En el mes de septiembre, el equipo del Plan Nacional de Lectura y Escritura - PNLE de la mano con el Centro Regional para el Fomento del Libro en América Latina y el Caribe – CERLALC, continuó el desarrollo del proyecto Territorios Narrados el cual incluye el diseño de textos educativos en lenguas nativas que recojan la identidad cultural y las historias de las comunidades. Frente al trabajo en la comunidad el avance es el siguiente: Palenque, se redactaron los textos de introducción y de caracterización. Se ha avanzado en 80% la ilustración. Se adjunta el respectivo soporte de contacto y concertación con las comunidades mencionadas para el cumplimiento del 10%.</t>
  </si>
  <si>
    <t>06/10: OAPF: Completitud:  cumple con el criterio 
Consistencia: Cumple con el criterio. 
Calidad: Cumple con el criterio.  Se hace un ajuste de redacción
Soportes: Cumple con el criterio. 
Notas adicionales: Se sube el reporte en SINERGIA a la espera de la aprobación por parte del DNP
07/10 DNP: APROBADO</t>
  </si>
  <si>
    <t>En el mes de octubre, el equipo del Plan Nacional de Lectura y Escritura - PNLE de la mano con el Centro Regional para el Fomento del Libro en América Latina y el Caribe – CERLALC, continuó el desarrollo del proyecto Territorios Narrados en el que se adelanta el fortalecimiento en la recuperación de los relatos y saberes tradicionales mediante la producción editorial con contenidos propios. Se cuenta con las versiones finales de los tres libros de las comunidades Palenque, U’wa y Kamentsá los cuales se encuentran en revisión del MEN para ajustes finales. Así mismo se definió la estructura de los podcast y se seleccionó el productor. Se lanzó convocatoria a las comunidades para realizar los talleres virtuales. Se definió la metodología de trabajo con los Siona. Se ha avanzado en 25% frente al porcentaje propuesto para la presente vigencia (30%)</t>
  </si>
  <si>
    <t xml:space="preserve">En noviembre, el equipo del Plan Nacional de Lectura y Escritura - PNLE de la mano con el Centro Regional para el Fomento del Libro en América Latina y el Caribe – CERLALC, continuó el desarrollo del proyecto Territorios Narrados en el que se adelanta el fortalecimiento en la recuperación de los relatos y saberes tradicionales a través del diseño de textos educativos en lenguas nativas que recojan la identidad cultural y las historias de las comunidades. Se realizó el envío a impresión de los 3 libros que hacen parte de la colección: Historias ancestrales U’wa. Kajkin Luin Karita. Comunidad indígena U’wa. Tejido y vida Kamëntsá. Kamëntsábe ainán y biánëj. Comunidad indígena Kamëntsá Biyá. La niña del Maní. Monasita ri ngubá. Comunidad de San Basilio de Palenque. Se ha avanzado en 27% frente al porcentaje propuesto para la presente vigencia (30%). </t>
  </si>
  <si>
    <t xml:space="preserve">Fecha (04/12)- OAPF
Completitud:  cumple con el criterio 
Consistencia: Cumple con el criterio. 
Calidad: Cumple con el criterio.  
Soportes: Cumple con el criterio. 
Notas adicionales: Pendiente de la aprobación  por parte del DNP
09/12 DNP: APROBADO
</t>
  </si>
  <si>
    <t>En diciembre, el equipo del Plan Nacional de Lectura y Escritura - PNLE de la mano con el Centro Regional para el Fomento del Libro en América Latina y el Caribe – CERLALC,  realizó el lanzamiento de los 3 nuevos títulos de la colección Territorios Narrados con los que se adelanta el fortalecimiento en la recuperación de los relatos y saberes tradicionales mediante la producción editorial con contenidos propios. Los títulos lanzados fueron: Historias ancestrales U’wa. Kajkin Luin Karita. Comunidad indígena U’wa en Segovia, Norte de Santander. Tejido y vida Kamëntsá. Kamëntsábe ainán y biánëj. Comunidad indígena Kamëntsá Biyá del Valle del Sibundoy, Putumayo. La niña del Maní. Monasita ringubá. Comunidad de San Basilio de Palenque, de Mahates, Bolívar logrando así la meta del 10% relacionada con la construcción de los textos. Durante el 2020 y dada la pandemia la formación a la comunidad educativa se llevó a cabo de manera virtual para lo cual fueron elaborados talleres virtuales para las comunidades sobre edición e ilustración alcanzando el 10% de la meta propuesta para el hito, se realizó la concertación correspondiente para la elaboración de los libros mencionados alcanzando también la meta propuesta 10%. Se adjunta el respectivo soporte. De esta manera se cumple con el porcentaje propuesto para el 2021 (30%)</t>
  </si>
  <si>
    <t>Fecha: (20/01)- OAPF
Completitud: Cumple con el criterio.
Consistencia:  No Cumple con el criterio, de acuerdo con la fórmula del indicador el diseño de textos pesa el 40% y no el 30 como se esta reportando. 
Calidad: Cumple con el criterio
Soportes: No Cumple con el criterio. No se adjuntan evidencias. 
DCPBM: Marce en el cuatrienio se realizaran tres textos por lo tanto el porcentaje de los hitos se divide en los tres años se logra el 10% del hito 1, 10% del hito 2 y el 13 % del hito 3 esto se realizara cada año
SFC: las evidencias se encuentran en la misma carpeta del indicados 27.
Fecha (25/01) OAPF: Se entendiende  lo de los textos, pero entonces que pasa con las otras variables, porque no hay avances durante el año. Fórmula: (etnoeducadores formados (30%)+Concertación con autoridades y comunidad educativa (30%)+ textos educativos diseñados (40%)). 
SFC: se ajusta avance cualitativo y se suben evidencias 26-1-21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</si>
  <si>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Porcentaje de avance en el fortalecimiento de la gestión del intercambio del conocimiento para la etnoeducación e interculturalidad  a través del trabajo en red</t>
  </si>
  <si>
    <t>Sumatoria de los siguientes hitos: (Talleres de formacióny consolidación de redes (25%)+ programa en implementación (35%) + programa en implementación (40%))</t>
  </si>
  <si>
    <t>Durante el mes de enero, se estableció el plan de trabajo del Equipo de Atención Educativa a Grupos Étnicos de la Dirección de Calidad para la educación Preescolar, Básica y Media y se avanzó en la planeación de las asistencias técnicas de manera virtual a las Secretarías de Educación Certificadas para la revisión de experiencias significativas, de formación docente y la conformación de redes.</t>
  </si>
  <si>
    <t xml:space="preserve">En el mes de febrero, el equipo de Gestión  de atención a Grupos Etnicos adelantó la planeación de los encuentros con base en los recursos de logística de la Dirección de Calidad de Educación Preescolar Básica y Media y se focalizaron las entidades territoriales certificadas para desarrollar el trabajo en red.  </t>
  </si>
  <si>
    <t>OAPF: Tiene el mismo avance cualitativo de febrero del ID 497. Se sugiere a la dependencia revisar porque termina con " para la construcción del documento objeto del indicador".
SFC. Se ajusta.
OAPF: Se sube el reporte a SINERGIA y se esta a la espera de la aprobación por parte del DNP
DNP: Aprobado</t>
  </si>
  <si>
    <t>Durante el mes de marzo el Equipo de Atención Educativa a Grupos Étnicos de la Subdirección de Fomento de Competencia realizó la planeación y el cronograma de asistencias técnicas a realizar para la gestión del intercambio del conocimiento para la etnoeducación e interculturalidad  a través de la conformación de las redes.</t>
  </si>
  <si>
    <t>Durante el mes de abril el Equipo de Atención Educativa a Grupos Étnicos realizó nuevamente la  planeación y cronograma de asistencias técnicas para adelantarlas de manera virtual teniendo en cuenta la situación de la emergencia sanitaria, así mismo se hizo la revisión de los documentos generados al respecto en vigencias anteriores que permitieron avances en la conformación de redes.</t>
  </si>
  <si>
    <t>OAPF: Se cargó el reporte en SINERGIA. Se esta a la espera de la aprobación del DNP
09072020 DNP: APROBADO</t>
  </si>
  <si>
    <t>Durante el mes de mayo, el equipo de Fortalecimiento a la Gestión Institucional - atención a grupos étnicos, llevó a cabo una asistencia técnica a las Entidades Territoriales de: La Guajira, Riohacha, Uribia y Maicao. Con el propósito de realizar un acercamiento a las Secretarías de Educación, para compartir información acerca de la implementación de la Cátedra de Estudios Afrocolombianos y la creación de la Red de Etnoeducadores, en el territorio, y llegar a acuerdos que faciliten el acompañamiento a las Secretarías de Educación y los Establecimientos Educativos, para hacer realidad dicha implementación.</t>
  </si>
  <si>
    <t>09072020-OAPF: No usar SIGLAS.
10/08/2020 DCPBM: se ajustó
Fecha (07/09)- OAPF
Completitud: Cumple con el criterio
Consistencia: Cumple con el criterio
Calidad: Cumple con el criterio. Se hace un ajuste de redacción
Soportes: Cumple con el criterio
Notas adicionales: Se sube el reporte en SINERGIA a la espera de la aprobación por parte del DNP
07/09 DNP: APROBADO</t>
  </si>
  <si>
    <t xml:space="preserve">Durante el mes de junio el equipo de Atención Educativa a Grupos Étnicos de la Subdirección de Fomento de Competencias elaboró un plan de encuentros virtuales denominado “Hablemos de Etnoeducación”, para que sean desarrollados el último viernes de cada mes. Este espacio tendría una duración de 1,30 minutos y se contaría con la participación de invitados expertos al tema a tratar según lo establecido en el plan. </t>
  </si>
  <si>
    <t>OAPF: pendiente revisión para cargar en SINERGIA
Fecha (08/09)- OAPF
Completitud: Cumple con el criterio
Consistencia: Cumple con el criterio 
Calidad: No se cumple con el criterio. Se hacen ajustes en la redacción
08/09 DCPBM: Se ajusta redacción
Soportes: No cumple con el criterio. No se encontraron los medios de verificación del avance cuantitativo reportado
08/09/2020 DCPBM: se cargan evidencias
Notas adicionales: 
Fecha 04/11
OAPF: enviado a DNP para cargue masivo.
DNP: APROBADO</t>
  </si>
  <si>
    <t>Durante el mes de julio,  el Equipo de Atención Educativa a Grupos Étnicos de la Subdirección de Fomento de Competencias logró la aprobación de parte de la Dirección de Calidad para los encuentros virtuales denominados “Hablemos de Etnoeducación”. Este espacio tendrá una duración de 90  minutos y se contará con la participación de invitados expertos al tema a tratar según lo establecido en el plan. En este momento se encuentra en planeación los dos eventos programados para el mes de agosto</t>
  </si>
  <si>
    <t>En agosto, el Equipo de Atención Educativa a Grupos Étnicos de la Subdirección de Fomento de Competencias desarrollo dos encuentros virtuales denominados “Hablemos de Etnoeducación”. El primero de ellos fue desarrollado con la participación de niños, los cuales abordaron la discriminación en la escuela; y en el segundo se trató  el tema de rutas de reconocimiento para una escuela con calidad que comprende la interculturalidad. Igualmente con las redes existentes desde la Subdirección se está realizando la vinculación a la Red Nacional “Contacto Maestro.</t>
  </si>
  <si>
    <t>En septiembre, el Equipo de Atención Educativa a Grupos Étnicos de la Subdirección de Fomento de Competencias, desarrolló encuentros virtuales denominados “Hablemos de Etnoeducación” con el fin de identificar desde los conocimientos de los grupos étnicos la relación saberes ancestrales y la escuela, contando con la participación de representantes de las comunidades Indígenas, Gitano y Negras, Afrocolombianas, raizal y palenqueras.</t>
  </si>
  <si>
    <t>Durante el mes de octubre, el Equipo de Atención Educativa a Grupos Étnicos de la Subdirección de Fomento de Competencias, trabajó en el Programa de fortalecimiento de los saberes ancestrales en el marco de los proyectos educativos comunitarios; apoyados en los encuentros programados a lo largo del segundo semestre del 2020. En los cuales se pretende el compartir de experiencias que contribuyan a fortalecer los saberes aplicados a la escuela. Igualmente, con las redes existentes desde la Subdirección se está realizando la vinculación a la Red Nacional Contacto Maestro.</t>
  </si>
  <si>
    <t>Durante el mes de noviembre, el Equipo de Atención Educativa a Grupos Étnicos de la Subdirección de Fomento de Competencias desarrollo dos encuentros virtuales denominados “Hablemos de Etnoeducación”. El primero de ellos denominado “Elaboración de materiales etnoeducativos en la escuela” y el ciclo de encuentros se cerró con el webinar denominado “Investigación etnoeducativa en la escuela”. Con estos encuentros se buscó el intercambio de saberes y la aplicación en el aula con el  fin de la pervivencia de la cultura de las comunidades étnicas del País.</t>
  </si>
  <si>
    <t>Fecha (04/12)- OAPF
Completitud:  cumple con el criterio 
Consistencia: Cumple con el criterio. 
Calidad: Cumple con el criterio.  
Soportes: Cumple con el criterio. 
Notas adicionales: Pendiente de la aprobaciónpor parte del DNP
09/12 DNP: APROBADO</t>
  </si>
  <si>
    <t>En el mes de diciembre, el equipo de Atención Educativa a Grupos étnicos de la Subdirección de Fomento continuó con la dinamización e intercambio de información en las  10 redes de etnoeducadores conformadas a la fecha en conjunto con el  Viceministerio de Preescolar, Básica y Media para asuntos de las comunidades negras, afrocolombianas, raizales y palenqueras. Así mismo,  se elaboró el borrador de anexo técnico para la continuidad de la conformación y acompañamiento a redes en la vigencia 2021. 
Durante la vigencia 2020, se cumplió la meta del 25% establecida para el presente indicador a través de la realización de seis webinar dirigidos a etnoeducadores, mediante los cuales se fortaleció la red de educadores con las siguientes temáticas: 1. ¿Qué es y para qué la Cátedra de Estudios Afrocolombianos? 2. Saberes aplicados en la escuela  3. Literatura y textos especializados  4. Cómo se articula el equipo docente y las áreas en la escuela  5. Elaboración de materiales etnoeducativos en la escuela  6. Investigación etnoeducativa en la escuela. Adicionalmente, en el mes de julio se realizó reunión  con el objetivo de continuar el proceso de creación y desarrollo de las redes de etnoeducación en la cual participaron representantes de las ETC de Cartagena, San Andres,  Quibdó,  Buenaventura, Quibdó y Bolívar. El mecanismo de comunicación de las redes es a través del funcionamiento de grupos de whastapp.</t>
  </si>
  <si>
    <t>Fecha: (20/01)- OAPF
Completitud: Cumple con el criterio.
Consistencia:  No Cumple con el criterio, de acuerdo con la fórmula del indicador el diseño de textos pesa el 40% y no el 30 como se esta reportando. 
Calidad: No cumple con el criterio, ajustar redacción reportamos como entidad, ajustar donde se menciona al asesor del VPBM, dejar el reporte en función de los resultados y dificultades presentadas.  Mencionar cuantos webinar se realizaron, cuantas personas asistieron 
Soportes: No Cumple con el criterio. las piezas publicitarias no evidencian que el webinar se realizó, se deben anexar los listados de asistencia. Así mismo se anexan pantallazos de WhatsApp que no son claros. 
SFC: No es clara la observacion relacionada con la consistencia toda vez que la formula del indicador reza "Sumatoria de los siguientes hitos: (Talleres de formación y consolidación de redes (25%)+ programa en implementación (35%) + programa en implementación (40%))" en ningun lado se refiere a textos. Se ajusta redacción del avance cualitativo. En cuanto a los soportes se tiene como evidencia de los talleres de formación las piezas comunicativas de los webinar, archivo con los enlaces de colombia aprende en donde aparece la evidencia de la realización de los mismos y la programación.  No se tienen listados de asistencia pues no quedó el registro de quienes se conectan. En cuanto a la consolidación de las redes se tiene como evidencia del funcionamiento los pantallazos de whastapp de los grupos creados de cada red y el acta de la reunión realizada en julio  con el objetivo de continuar proceso de creación y desarrollo de las redes de etnoeducación.
Fecha (25/01) OAPF: Gracias por la observación, en el momento de la revisión se tomó la fórmula del indicador 503.
Completitud: Cumple con el criterio. 
Consistencia:  No Cumple con el criterio, se reportar que se cumplió la meta, pero la suma del avance cuantitativo da 14% y no 25%. 
Calidad: No Cumple con el criterio.  en el reporte no se mencionan cuantos webinar se realizaron, con cuantos asistentes. Se entiende que los webinar responden a los talleres establecidos en la fórmula.
Soportes: No Cumple con el criterio. se deben anexar las grabaciones de los webinar o los listados de asistencia, los pantallazos de las convocatorias y los links de la publicidad de los eventos no son evidencia de que los webinar se hayan realizado y que la comunidad NARP haya participado. 
SFC: en el avance cualitativo aparece que se hicieron seis webinar y los temas tratados. Los links no corresponden a publicidad, sino a la dirección de colombia aprende a través de la cual en  su momento se ingresaba a los webinar. El equipo se encuentra gestionando las grabaciones de los mismos y otros soportes. Se ajusta avance cuantitativo.25-01-21
Fecha (26/01) OAPF: Se realizan los ajustes solicitados. Se cambia la validación a pendiente por validar, para cargar en SINERGIA.Sin embargo quedan pendientes los listados de asistencia o el acceso a las grabaciones de los webinar.  Se recomienda para 2021, mejorar en la redacción de los reportes y en la organización de los medios de verificación y seguir las indicaciones de la Guía de seguimiento que se encuentra en SIG.
SFC: se suben informes y listados de 3 webinar 26-1-2021</t>
  </si>
  <si>
    <t>Entidades territoriales certificadas con programas de orientación vocacional a estudiantes de la educación media que hagan parte de comunidades NARP.</t>
  </si>
  <si>
    <t>Sumatoria de Entidades territoriales certificadas con programas de orientación socio ocupacional  a estudiantes de la educación media que hagan parte de comunidades NARP.</t>
  </si>
  <si>
    <t xml:space="preserve">OAPF: Validado por la OAPF, se sube a SINERGIA para aprobación del DNP.
DNP: Aprobado
</t>
  </si>
  <si>
    <t>En el mes de febrero, con el fin de dar cumplimiento al acompañamiento que se realizará en las 22 ETC  en orientación socio ocupacional, el equipo de Educación Media avanzó en los ajustes de los términos de referencia y la realización del estudio de mercado que fue remitido vía correo electrónico el 19 de febrero, lo que permitirá avanzar en el proceso de licitación que será presentado en comité en el mes de marzo.</t>
  </si>
  <si>
    <t xml:space="preserve">OAPF: Validado por la OAPF, se sube a SINERGIA para aprobación del DNP
DCPBM : quedamos a la espera de la aprobación del DNP, sugerimos cambiar el estado a Pendiente por validar
OAPF: el DNP no aprobó el reporte el mes pasado, se vuelve a cargar en SINERGIA y se esta a la espera de la aprobación por parte el DNP
DNP: No es claro como las acciones descritas ayudan a cumplir el indicador. 
07072020 OAPF: Validado por la OAPF, se sube a SINERGIA para aprobación del DNP
DNP: Este indicador tiene meta 2019, se debe reportar primero este año para conitunuar con los reportes de 2020
</t>
  </si>
  <si>
    <t xml:space="preserve">En el mes de mayo, el equipo de Educación Media realizaron los últimos ajustes a los términos de referencia del proceso de licitación de orientación socio ocupacional según la revisión realizada por la oficina de contratos, el proceso fue aprobado en el comité de contratación con el fin de publicar prepliegos. </t>
  </si>
  <si>
    <t xml:space="preserve">Durante el mes de junio, el equipo de Educación Media dio continuidad al proceso de licitación en donde se proyectaron las respuestas a las observaciones de los prepliegos  y se proyecta la audiencia de riesgos para el 1ro de julio . 
De igual manera durante el mes de junio se realizó acompañamiento a la ETC de Guanía y Risaralda con el fin de revisar el plan estratégico de orientación socio ocupacional realizado para el las vigencias 2020 - 2022 y fortalecerlo.  </t>
  </si>
  <si>
    <t>Durante el mes de agosto, se realizó la evaluación definitiva del proceso de licitación pública LP-MEN-02-2020 el cual es adjudicado el jueves 13 de agosto a la firma CEDAVIDA- Corpoedución, a través del cual se llevará a cabo la implemetación de la estrategia de Orientación Socio Ocupacional Proyecta-T dirigida a: ETC, docentes y estudiantes.
Se avanza en la estructuración del Micrositio Proyecta-T que se encuentra en aprobación de la Ministra y se avanza en el desarrollo de contenido para publicación en la plataforma Colombia Aprende</t>
  </si>
  <si>
    <t xml:space="preserve">En el mes de septiembre, en el marco de contrato con la UT Cedavida y Corpoeducación se realizarón 4 reuniones con el fin de brindar orientaciones técnicas y metodológicas sobre la Asistencia técnica a las entidades terrioriales, la App orientada a los estudiantes de educación media y jóvenes del país y la herramienta virtual (micrositio), los cuales tendrán un contenido sobre la orientación socio ocupacional.  
Con el fin de realizar un cambio de imagen a la herramienta del micrositio  Proyecta-T se realiza un focus group con la participación de 10 jóvenes y se presenta una nueva propuesta de parte de la oficina de innovación y tecnología. A la fecha la nueva imagen se encuentra en aprobación de la Ministra 
Se avanza en la construcción de material para el micrositio proyecta- T </t>
  </si>
  <si>
    <t xml:space="preserve">En el marco de contrato con la Unión Temporal Cedavida y Corpoeducación se realizó un comité técnico de seguimiento a la implementación de la estrategia de orientación socio ocupacional con el fin de ver el porcentaje de avance y viabilizar cuellos de botella. Por otro lado, se realizaron 2 reuniones adicionales para reenviar la estructura de la App y la herramienta digital con los ajustes solicitados. 
Así mismo, el contratista realizó la entrega del curso virtual de orientación socio ocupacional dirigido a los docentes,  avance en la estructura de la AP, avances en las propuestas de las piezas y herramienntas para el micrositioo proyecta_t . 
El 10 de noviembre se lanzó el Micrositio Proyecta. En el lanzamiento participaron jóvenes estudiantes, Secretarías de Educación y Establecimientos Educativos. Como parte del lanzamiento se realizaron dos conversatorios uno que institucional denominado “Proyecta-T: Hablemos de trayectorias juveniles” donde participaron: La Ministra de educación, el Director del SENA, la Directora de Unicef, la Primera Dama, estudiante beneficiario de generación E y como moderador el consejero de la juventud. Y uno juvenil denominado: "jóvenes líderes de cambio”, donde participaron una joven emprendedora, una joven estudiante de doble titulación, un joven en universidad. Al finalizar el evento los estudiantes pudieron interactuar con el micrositio y reconocer algunas de las herramientas que están allí disponibles. 
</t>
  </si>
  <si>
    <t>Fecha (04/12)- OAPF
Completitud: Cumple con el criterio
Consistencia: Cumple con el criterio
Calidad: No Cumple con el criterio, ajustar redacción, falta hilo conductor del reporte. 
DCPBM (7/12): Se ajusta el reporte
Soportes: cumple con el criterio. 
Notas adicionales: 
OAPF: 10/12/2020 Se realizan los ajsutes por parte de la dependencia  y se carga a  SINERGIA para aprobación del DNP</t>
  </si>
  <si>
    <t xml:space="preserve">Durante el mes de diciembre el equipo de Educación Media, realizó seguimiento a la entrega por parte del operador de las evidencias de las 22 asistencias técnicas a las ETC, cuyo objetivo fue empodera a las ETC en las temáticas de para la implementación de los procesos de orientación vocacional en el territorio, de igual manera se desarrolló el curso de orientación socio ocupacional, herramienta digital, herramientas y piezas graficas para el micrositio proyecta - T. 
Durante la vigencia 2020 se dio cumplimiento a la meta planteada de acompañar a 22 ETC y la continuidad del acompañamiento a las 30 seleccionadas en la vigencia 2019
</t>
  </si>
  <si>
    <t>Fecha: (20/01)- OAPF
Completitud: Cumple con el criterio.
Consistencia:  No Cumple con el criterio. No se anexan evidencias.
Calidad: No cumple con el criterio, ajustar redacción dejar el reporte en función de los resultados y dificultades presentadas. 
Soportes: No Cumple con el criterio. No se anexan evidencias
Fecha (25/01) OAPF: No se anexan evidencias. Ajustar redacción. 
DPBM 25/01: se ajusta redacción y la evidencias se ecuentran cargadas desde el viernes
Fecha (25/01) OAPF: en la carpeta de la Subdirección de Fomento de Competencias no se encuentra la carpeta del ID 500  
Fecha (26/01) OAPF: EL inidicador estaba asociado a la subdirección de fomento de competencias, por solicitd del área se cambia a la Dirección de Calidad de EPBM.  Se realizan los ajustes solicitados. Se cambia la validación a pendente por validar, para cargar en SINERGIA. Se recomienda para 2021, mejorar en la redacción de los reportes y en la organización de los medios de verificación y seguir las indicaciones de la Guía de seguimiento que se encuentra en SIG.</t>
  </si>
  <si>
    <t>Porcentaje de avance en la formulación, diseño e implementación de Proyectos etnoeducativos orientados al fortalecimiento de los saberes ancestrales raizales</t>
  </si>
  <si>
    <t>Sumatoria de los siguientes hitos: (Proyectos formulados y concertado (50%)+ proyectos en diseño (30%) + proyectos en implementación (20%))</t>
  </si>
  <si>
    <t>Durante el mes de enero el Equipo de Atención Educativa a Grupos Étnicos de la Subdirección de Fomento de Competencias realizó la planeación de las acciones a adelantar y una ruta de trabajo orientada al tema del fortalecimiento de los proyectos educativos comunitarios  a través de los saberes ancestrales raizales.</t>
  </si>
  <si>
    <t>Durante el mes de febrero, el Equipo de Atención Educativa a Grupos Étnicos de la Dirección de Calidad realizó la planeación correspondiente a las acciones a desarrollar durante el 2020, tendientes al fortalecimiento de los proyectos educativos comunitarios a través de los saberes ancestrales raizales. Mediante el Convenio No. 199 de 2019 el cual tiene continuidad durante el primer semestre del 2020, se han venido realizando avances en el fortalecimiento de los Proyectos Educativos Comunitarios de 2 Instituciones Educativas en San Andres y 1 en Providencia. Igualmente se está planeando para finales de marzo la realización del Encuentro de Lenguas Nativas en San Andres con la participación de docentes de la Isla y de San Basilio de Palenque con el fin de fortalecer las lenguas criollas, de manera que se vea reflejado en los Proyectos Educativos Comunitarios.</t>
  </si>
  <si>
    <t>OAPF: Validado por la OAPF, se sube a SINERGIA para aprobación del DNP
DCPBM : quedamos a la espera de la aprobación del DNP, sugerimos cambiar el estado a Pendiente por validar
OAPF: el DNP no aprobó el reporte el mes pasado. Se debe ajustar la redacción no es claro el reporte
07072020 OAPF: Validado por la OAPF, se sube a SINERGIA para aprobación del DNP
09072020-OAPF: APROBADO</t>
  </si>
  <si>
    <t xml:space="preserve">Durante el mes de marzo, el Equipo de Atención Educativa a Grupos Étnicos de la Subdirección de Fomento de Competencias continuó realizando el proceso de planeación y concertación de acciones para su posterior desarrollo en el territorio.  Acciones que posteriormente serán realizadas en el  marco del Convenio 199 de 2019 para el fortalecimiento de los PEC de tres establecimientos educativos en el territorio. </t>
  </si>
  <si>
    <t>OAPF: Validado por la OAPF, se subirá a SINERGIA para aprobación del DNP cuando se apruebe el reporte de febrero
09072020-OAPF: subido a SINERGIA
10/08 DNP: No se realizó nada nuevo ? en febrero también reportaron que hicieron planeación ... algún nuevo resultado de esta planeación ? 
10/08/2020 DCPBM:  Se ajusto
Fecha (07/09)- OAPF
Completitud: Cumple con el criterio
Consistencia: Cumple con el criterio
Calidad: Cumple con el criterio. Se hace un ajuste de redacción
Soportes: Cumple con el criterio
Notas adicionales: Se sube el reporte en SINERGIA a la espera de la aprobación por parte del DNP
07/09 DNP: APROBADO</t>
  </si>
  <si>
    <t>En el mes de mayo, el equipo de Gestión Institucional a través del convenio 199/2019, fortaleció el proyecto educativo comunitario mediante la focalización de tres instituciones educativas ubicadas en San Andrés, Providencia y Santa Catalina, se está adelantando la elaboración de los informes finales para la validación por parte del Ministerio y OIM y posterior socialización con la Entidad Territorial de San Andrés, Providencia y Santa Catalina.</t>
  </si>
  <si>
    <t>Fecha (08/09)- OAPF
Completitud: Cumple con el criterio
Consistencia: Cumple con el criterio
Calidad: Cumple con el criterio.  
Soportes: Cumple con el criterio. 
Notas adicionales: Se sube el reporte en SINERGIA a la espera de la aprobación por parte del DNP
08/09 DNP: APROBADO</t>
  </si>
  <si>
    <t xml:space="preserve">En el mes de mayo, el equipo de Gestión Institucionala traves del convenio 199/2019, fortaleció el proyecto educativo comunitario mediante la focalización de tres instituciones educativas ubicada en San Andrés, Providencia y Santa Catalina, actualmente se encuentra en la elaboración de los informes finales para la validación por parte del Ministerio y OIM y posterior socialización con la Entidad Territorial de San Andrés, Providencia y Santa Catalina. </t>
  </si>
  <si>
    <t>Fecha (09/09)- OAPF
Completitud: Cumple con el criterio
Consistencia: Cumple con el criterio 
Calidad: No se cumple con el criterio. indicar el departamento en el que se encuentran las tres instituciones educativas focalizadas
(6/11) - DCPBM: Se incluye el nombre del departamento 
Soportes: No cumple con el criterio.
  (6/11) - DCPBM: este criterio se cumple por que no cuenta conavance cuantitativo
Notas adicionales: 
Fecha (09/11)- OAPF
Completitud:  cumple con el criterio 
Consistencia: Cumple con el criterio. 
Calidad: Cumple con el criterio.  Se ajusta redacción
Soportes: Cumple con el criterio. 
Notas adicionales: Se sube el reporte en SINERGIA a la espera de la aprobación por parte del DNP. 
Fecha 04/11
OAPF: enviado a DNP para cargue masivo.
DNP: APROBADO</t>
  </si>
  <si>
    <t xml:space="preserve">Durante el mes de junio el Equipo de Atención Educativa a Grupos Étnicos mediante el convenio No. 199 /19, desarrollado en forma alidada con la  Organización Internacional para las Migraciones- OIM, adelantaron las acciones correspondientes a la revisión de tercer y ultimo entregable del Convenio para su cierre. Una vez se cuente con los resultados de este procesos dse realizará la socialización de los resultados, orientaciones metodológicas y didácticas a la Secretaria de Educación Departamental de San Andrés, Providencia y Santa Catalina con fin de sumar esfuerzos en el mejoramiento de la calidad educativa en este territorio.
</t>
  </si>
  <si>
    <t>Durante el mes de julio, el Equipo de Atención Educativa a Grupos Étnicos durante realizó la planeación para la socialización de los resultados, orientaciones metodológicas y sostenibilidad a la Secretaria de Educación Departamental de San Andrés, Providencia y Santa Catalina con fin de sumar esfuerzos en el mejoramiento de la calidad educativa en este territorio, los productos del convenio No. 199 /19, desarrollado en forma alidada con la Organización Internacional para las Migraciones- OIM. Este espacio se espera desarrollar durante el segundo semestre el 2020.</t>
  </si>
  <si>
    <t>En agosto, el Equipo de Atención Educativa a Grupos en articulación con el Equipo de Formación Docente de la Subdirección de Fomento de Competencias trabajó varios espacios con la Entidad Territorial de San Andrés. En este proceso de acompañamiento se fortalecieron aspectos importantes en la formulación del Plan Territorial de Formación Docente, encaminados a incluir temas de Bilingüismo, Educación inclusiva e intercultural.</t>
  </si>
  <si>
    <t>En septiembre, el Equipo de Atención Educativa a Grupos Étnicos de la Subdirección de Fomento de Competencias en  articulación con el Equipo de Formación Docente acompañó a la entidad territorial de San Andrés en la formulación del Programa Territorial de Formación Docente que permita una educación pertinente y enfocada a necesidades identificadas de una  Educación Bilingüe, inclusiva e intercultural.</t>
  </si>
  <si>
    <t>Durante el mes de octubre el Equipo de Atención Educativa a Grupos en  forma articulada con el Equipo de Formación Docente de la Subdirección de Fomento de Competencias; realizó una reunión con el propósito de revisar los compromisos adquiridos en el mes de agosto, de tal manera que se permita avanzar   en  plan  territorial  2023  y  específicamente  sobre  el  comité  territorial  de formación de pueblo raizal, enfocada a necesidades indentificadas de una  Educación Bilingüe, inclusiva e intercultural.</t>
  </si>
  <si>
    <t>Durante el mes de noviembre, el Equipo de Atención Educativa a Grupos étnicos en articulación con el Equipo de Formación Docente de la Subdirección de Fomento de Competencias trabajó varios espacios de acompañamiento con la Entidad Territorial de San Andrés, en los cuales se fortalecieron aspectos importantes en la formulación del Plan Territorial de Formación Docente, encaminados a incluir temas de Bilingüismo, Educación inclusiva e intercultural.  Con el fin de fortalecer  la formulación, diseño e implementación de Proyectos etnoeducativos orientados al fortalecimiento de los saberes ancestrales raizales</t>
  </si>
  <si>
    <t>Fecha (04/12)- OAPF
Completitud: Cumple con el criterio
Consistencia: Cumple con el criterio
Calidad: No Cumple con el criterio, ajustar redacción, no es claro como el avance reportado aporta al cumplimiento del indicador
DCPBM (7/12): se ajusta de acuerdo a lo solicitado
Soportes: cumple con el criterio. 
Notas adicionales: 
OAPF: 10/12/2020 Se realizan los ajsutes por parte de la dependencia  y se carga a  SINERGIA para aprobación del DNP</t>
  </si>
  <si>
    <t>En el mes de diciembre, el equipo de Atención Educativa a Grupos étnicos con base en el proceso de acompañamiento realizado en la vigencia 2019 y 2020, elaboró el anexo técnico para la continuidad del proceso de acompañamiento técnico y financiero durante 2021 al pueblo raizal para el fortalecimiento de sus proyectos educativos y la revitalización de la lengua criolla en el territorio.
El cumplimiento de la meta se logró gracias al convenio celebrado entre el Ministerio de Educación Nacional y la Organización Internacional de las Migraciones en el mes de julio, a través del cual se fortalecieron los proyectos educativos comunitarios de tres establecimientos educativos de la Isla de San Andrés y providencia ( Institución educativa Flowers Hill Bilingual School,Institución educativas Brocks Hill y Establecimiento Educativo Colegio Junin).  Se anexan documentos elaborados por la organización del pueblo raizal quien concertó la metodología de trabajo con la comunidad.</t>
  </si>
  <si>
    <t>Fecha: (20/01)- OAPF
Completitud: Cumple con el criterio.
Consistencia:  No Cumple con el criterio.
Calidad: No cumple con el criterio, describir como con el convenio se logró la meta, describir los proyectos formulados y concertados, cuantos se lograron de que territorios 
Soportes: No Cumple con el criterio. las evidencias que se anexan no permiten evidenciar los Proyectos formulados y concertados que (50%)
SFC: se ajusta avance cualitativo y se suben los soportes en los que se evidencia el cumplimiento de la meta. Rervisar documento de sistematización
Fecha (25/01) OAPF: Se reporta que la meta se cumplió, para esto los documentos deben estar concertados con la comunidad y esto no se menciona en el reporte cualitativo. Es importante dejar esto en el reporte y en las evidencias el documento que permita verificar que los documentos fueron concertados con la comunidad. 
 SFC: se ajusta avance cualitativo. En los soportes aparecen los documentos que reflejan la formulación y concertación de los tres PEC 25-01-21</t>
  </si>
  <si>
    <t xml:space="preserve">Porcentaje de implementación del Programa de fortalecimiento de los saberes ancestrales en el marco de los proyectos educativos comunitarios </t>
  </si>
  <si>
    <t>Sumatoria de los siguientes hitos: (Programa formulado y concertado (25%)+ programa en implementación (35%) + programa en implementación (40%))</t>
  </si>
  <si>
    <t>Durante el mes de enero, el Equipo de Atención Educativa a Grupos Étnicos avanzó en la planeación y la definición de la ruta de trabajo para la realización de asistencias técnicas a las Secretarías de Educación Certificadas para la revisión y fortalecimiento del programa de saberes ancestrales mediante la identificación de experiencias significativas, de formación docente y de procesos relacionados con los saberes ancestrales.</t>
  </si>
  <si>
    <t>Durante el mes de febrero, el Equipo de Atención Educativa a Grupos Étnicos, realizó mesas de trabajo con los equipos de la Dirección de Calidad para la Educación Preescolar, Básica y Media, para la planeación de las acciones a adelantar en cuanto al tema de la gestión del intercambio del conocimiento para la etnoeducación e interculturalidad  a través de la conformación de las redes.</t>
  </si>
  <si>
    <t>OAPF: Se realizan ajustes menores de forma a la redacción y se carga a Sinergia.
DNP: Aprobado</t>
  </si>
  <si>
    <t>Durante el mes de marzo el Equipo de Atención Educativa a Grupos Étnicos realizó la nueva planeación y el nuevo  cronograma de asistencias técnicas  virtuales debido a la contingencia sanitaria, esto con el propósito de adelantar el tema del fortalecimiento de los proyectos educativos comunitarios  a través de los saberes ancestrales</t>
  </si>
  <si>
    <t xml:space="preserve">OAPF: Validado por la OAPF, se sube a SINERGIA para aprobación del DNP
DNP: Aprobado
</t>
  </si>
  <si>
    <t>Durante el mes de abril el Equipo de Atención Educativa a Grupos Étnicos realizó nuevamente la  planeación y el cronograma de asistencias técnicas para adelantarlas de manera virtual, teniendo en cuenta la situación de la emergencia sanitaria; asimismo, se hizo la revisión de los procesos de contratación que previamente se habían ejecutado   y que orientan el ejercicio del fortalecimiento de los proyectos educativos comunitarios  a través de los saberes ancestrales</t>
  </si>
  <si>
    <t>09072020-OAPF: Se cargó el reporte en SINERGIA. Se esta a la espera de la aprobación del DNP
06082020 DNP: aprobado</t>
  </si>
  <si>
    <t>Durante el mes de mayo, el equipo de Fortalecimiento a la Gestión Institucional - atención a grupos étnicos,  llevó a cabo una asistencia técnica a las Entidades Territoriales de: La Guajira, Riohacha, Uribia y Maicao,  con el propósito de realizar un acercamiento con las secretarías de educación, para compartir información acerca de la implementación de la Cátedra de Estudios Afrocolombianos y la creación de la Red de Etnoeducadores, en el territorio, y llegar a acuerdos que faciliten el acompañamiento a las Secretarías de Educación y los Establecimientos Educativos, para hacer realidad dicha implementación.</t>
  </si>
  <si>
    <t>06/08- OAPF:
Completitud: Cumple con el criterio. Se realizó un ajuste de redacción
RTA área - Fecha : 
06/08- OAPF:
Consistencia: Cumple con el criterio
RTA área - Fecha : 
06/08- OAPF:
Calidad: no cumple con el criterio.  Se incluyen varias SIGLAS
10/08/2020 DCPBM: se ajustó
06/08- OAPF:
Soportes: Cumple con el criterio
RTA área - Fecha :
06/08- OAPF:
Notas adicionales:  No se sube a SINERGIA hasta 
Fecha (07/09)- OAPF
Completitud: Cumple con el criterio
Consistencia: Cumple con el criterio
Calidad: Cumple con el criterio. Se hace un ajuste de redacción
Soportes: Cumple con el criterio
Notas adicionales: Se sube el reporte en SINERGIA a la espera de la aprobación por parte del DNP
09/09 DNP: APROBADO</t>
  </si>
  <si>
    <t>Para los viernes 12 y 19 de junio el Equipo de Atención Educativa a Grupos Étnicos convocó a las Secretarias de Educación de Vichada , Villavicencio, Meta, Boyaca, Guaviare, Arauca y  Sogamoso. Con el proposito de avanzar en la construcción de las redes de Étnoeducación en estos territorios, sin embargo por falencias a nivel de conectividad no fue posible desarrollar estos espacios. El Equipo se encuentra en concertación con la Entidades Territoriales para establecer una nueva fecha.</t>
  </si>
  <si>
    <t>Fecha (09/09)- OAPF
Completitud: Cumple con el criterio
Consistencia: Cumple con el criterio. 
Calidad: Cumple con el criterio.  
Soportes: Cumple con el criterio. Se hacen ajustes de redacción
Notas adicionales: Se sube el reporte en SINERGIA a la espera de la aprobación por parte del DNP
06/10 DNP: APROBADO</t>
  </si>
  <si>
    <t>Durante el mes de julio, el Equipo de Atención Educativa a Grupos Étnicos de la Subdirección de Fomento de Competencias invitó a las Secretarias de Educación de Cartagena, Quibdó, Bolívar, San Andrés, Providencia y Santa Catalina con el propósito de avanzar en la construcción de las redes de Étnoeducación en estos territorios, sin embargo por falencias a nivel de conectividad no fue posible desarrollar estos espacios. El Equipo se encuentra en concertación con la Entidades Territoriales para establecer una nueva fecha.</t>
  </si>
  <si>
    <t>Fecha (06/10)- OAPF
Completitud: Cumple con el criterio
Consistencia: Cumple con el criterio 
Calidad: No se cumple con el criterio. Ajustar redacción, para que se invitaron? 
Soportes: No cumple con el criterio. 
06/11) DCPBM: Este criterio se cumple dado que no se reportan avances cuantitativo
Notas adicionales: 
3/11 DCPBM:
Se ajusto el texto
Fecha 04/11
OAPF: enviado a DNP para cargue masivo.
DNP: APROBADO</t>
  </si>
  <si>
    <t>En agosto, el Equipo de Atención Educativa a Grupos Étnicos de la Subdirección de Fomento de Competencias,  trabajó en el programa de fortalecimiento de los saberes ancestrales en el marco de los proyectos educativos comunitarios producto de este, ya se cuenta con seis (6) redes y recientemente la conformación de dos(2) nuevas redes correspondiente a Nariño y Popayán.</t>
  </si>
  <si>
    <t>En septiembre, el Equipo de Atención Educativa a Grupos Étnicos de la Subdirección de Fomento de Competencias en el marco del Programa de fortalecimiento de los saberes ancestrales, a través de los proyectos educativos comunitarios, inició los encuentros programados para compartir experiencias que contribuyen a fortalecer los saberes aplicados a la escuela, igualmente con las redes existentes desde la Subdirección de Fomento se realizó la vinculación a la Red Nacional “Contacto Maestro”.</t>
  </si>
  <si>
    <t>Durante el mes de octubre, el Equipo de Atención Educativa a Grupos Étnicos de la Subdirección de Fomento de Competencias, realizó encuentro virtual, en el marco de los encuentros virtuales denominados “Hablemos de Etnoeducación”, con la participación de un representante de las comunidades Negras, Afrocolombianas, raizal y palenqueras. Este encuentro buscó mostrar las letras de la diversidad étnica en Colombia y contó con la participación de Mary Grueso Romero, poeta, escritora y fundadora de la Red Global de Lectura y Escritura para el Acercamiento de las Culturas-POEPAZ.</t>
  </si>
  <si>
    <t xml:space="preserve">Durante el mes de noviembre, el Equipo de Atención Educativa a Grupos Étnicos  realizó dos Webinar denominados Elaboración de materiales etnoeducativos en la escuela  e Investigación etnoeducativa en la escuela con invitados como Ana Carvajal y Yeison Arcadio Meneses en los cuales se vincularon y dinamizaron las redes existentes de etnoeducación y saberes ancestrales, con el proposito de  fortalecer los saberes ancestrales en el marco de los proyectos educativos comunitarios </t>
  </si>
  <si>
    <t xml:space="preserve">Fecha (04/12)- OAPF
Completitud: Cumple con el criterio
Consistencia: Cumple con el criterio
Calidad: No Cumple con el criterio, ajustar redacción, complementar el reporte, hacerl en función del indicador, se debe resaltar las acciones para implementación del Programa de fortalecimiento de los saberes ancestrales en el marco de los proyectos educativos comunitarios que se han desarrollado
DCPBM (7/12): se ajusta de acuerdo a lo solicitado
Soportes: cumple con el criterio. 
Notas adicionales: 
OAPF: 10/12/2020 Se realizan los ajsutes por parte de la dependencia  y se carga a  SINERGIA para aprobación del DNP
</t>
  </si>
  <si>
    <t>En el mes de diciembre, el equipo de Atención Educativa a Grupos étnicos continuo con el fortalecimiento a los proyectos educativos comunitarios de las organizaciones de las comunidades Afro colombianas (Amarse, Kusuto, Muntu-Bantu, Native, UOAFROC) en el marco del convenio 199 celebrado entre el Ministerio de Educación Nacional y la Organización Internacional para las Migraciones OIM, logrando el programa de fortalecimiento de los saberes ancestrales a través de la elaboración de los documentos de resignifcación de los proyectos educativos comunitarios de estas cinco comunidades. Adicionalmente se trabajó en el borrador del anexo técnico del convenio a desarrollar en 2021, para dar continuidad al proceso de acompañamiento y fortalecimiento de los saberes ancestrales  en el marco de los proyectos educativos comunitarios. De esta manera se logró la meta del 25% proyectada para la vigencia 2020 y se presentan como evidencia del programa  de fortalecimiento se presentan los documentos de resignificación de los Proyectos Educativos Comunitarios de las instituciones educativas del proceso liderado por las cinco organizaciones de las comunidades Afrocolombianas y raizales.</t>
  </si>
  <si>
    <t xml:space="preserve">Fecha: (20/01)- OAPF
Completitud: Cumple con el criterio.
Consistencia:  No Cumple con el criterio, revisar las evidencias cargadas, no responden al Programa formulado y concertado (25%). 
Calidad: No cumple con el criterio, ajustar redacción reportamos como entidad, ajustar donde se menciona al asesor del VPBM, dejar el reporte en función de los resultados y dificultades presentadas.  No es claro como el reporte realizado aportó al cumplimiento de la meta
Soportes: No Cumple con el criterio. No se evidencia el Programa formulado y concertado (25%). 
SFC: Se ajusta avance cualitativo y se suben evidencias.
Fecha (25/01) OAPF: No se evidencia el programa formulado y concertado. ¿Se hace un programa por comunidad?
SFC: se presentan como evidencia los documentos de resignificación de los Proyectos Educativos Comunitarios de las instituciones educativas del proceso liderado por las cinco organizaciones de las comunidades Afrocolombianas y raizales.
Fecha (26/01) OAPF: los medios de verificación nos reponden al indicador el cual esta en función del % de avance de la implementación del programa y el primer hito definido en la f´romula es el del programa formulado y concertado: (Programa formulado y concertado (25%)+ programa en implementación (35%) + programa en implementación (40%)). En este sentido el medio de verificación debe ser el programa concertado y formulado, o en el avance cualitativo se debe aclarar que el programa es la resignificación del los PEC. 
SFC: Se ajusta avance cualitativo. 26-1-21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
</t>
  </si>
  <si>
    <t>Porcentaje de Política nacional de Educación inclusiva, diferencial e intercultural concertada e implementada</t>
  </si>
  <si>
    <t>Sumatoria de los siguientes hitos: (Politica formulada (25%)+Politica concertada (25%)+ politica en implementación (50%))</t>
  </si>
  <si>
    <t>En el mes de marzo, el equipo de Gestión Institucional continuó a la espera de la validación de la versión ajustada del documento de lineamientos de política de inclusión y equidad en la educación por parte de la Subdirección de Fomento de Competencias y la Dirección de Calidad de Educación Preescolar, Básica y Media para posteriormente realizar mesas de validación internas en el MEN 
Debido a que los lineamientos de politica se encuentran en proceso de revisión técnica por el equipo directivo, no fue posible alcanzar avance cuantitativo en este primer trimestre.</t>
  </si>
  <si>
    <t>OAPF: enviado al DNP pendiente de aprobación
DNP:Se debe reportar avance cuantitativo
DNP: aprobado</t>
  </si>
  <si>
    <t xml:space="preserve">Durante el mes de abril, el equipo de Gestión Institucional - Inclusión, mediante comunicación y diálogo permanente, avanzó en las acciones correspondientes para la validación y aprobación por las áreas de la Subdirección de Fomento de Competencias y la Dirección de Calidad de Educación Preescolar, Básica y Media, para proceder a realizar las mesas técnicas con los equipos del Ministerio de Educación Nacional. Estas mesas tienen el propósito de consolidar un documento de lineamiento de política de inclusión y equidad en la educación. </t>
  </si>
  <si>
    <t>OAPF: Se realizan ajustes de forma y se carga a Sineria.
DNP:Se debe reportar avance cuantitativo en marzo, periodicidad trimestral
SFC: Ajusto reporte cuantitativo en cero
DNP aprobado</t>
  </si>
  <si>
    <t>En el mes de mayo, el equipo de Gestión Institucional prestó asistencias técnicas llegando a las 96 Entidades Territoriales Certificadas del país con una participación total de 2.543 agentes educativos en temas relacionados con inclusión y equidad en la educación. En estos espacios se socializaron los propósitos de la política y del trabajo avanzado, mientras se define la validación del documento presentado a la Subdirección de Fomento de Competencias.</t>
  </si>
  <si>
    <t>OAPF: validado por la OAPF, se carga en SINERGIA y se está  a la espera de la aprobación por parte del DNP
DNP: APROBADO</t>
  </si>
  <si>
    <t>En el mes de junio, el equipo de Educación Inclusiva ajustó el borrador del documento de lineamientos de política de inclusión y equidad en la educación, de acuerdo con las observaciones recibidas en algunos espacios en los que el equipo participó, por ejemplo, la mesa técnica con la política de Lectura y Escritura, asistencias técnicas y procesos de encuentro con expertos. En este momento el documento, se encuentra en proceso de revisión técnica.</t>
  </si>
  <si>
    <t xml:space="preserve">06/08- OAPF:
Completitud: Cumple con el criterio. Se realizó un ajuste de redacción
RTA área - Fecha : 
06/08- OAPF:
Consistencia: Cumple con el criterio
RTA área - Fecha : 
06/08- OAPF:
Calidad: no cumple con el criterio.  Se incluyen varias SIGLAS
RTA área - Fecha : 
06/08- OAPF:
Soportes: Cumple con el criterio
RTA área - Fecha :
06/08- OAPF:
Notas adicionales:  Se sube en SINERGIA para aporbación del DNP
Fecha (08/09)- OAPF
Completitud: Cumple con el criterio
Consistencia: Cumple con el criterio
Calidad: Cumple con el criterio.  Se hizo un ajustes de redacción
Soportes: Cumple con el criterio. 
Notas adicionales: Se sube el reporte en SINERGIA a la espera de la aprobación por parte del DNP
</t>
  </si>
  <si>
    <t>Durante el mes de julio, el equipo de Gestión Institucional - Inclusión, gestionó la validación y aprobación por las áreas de la Subdirección de Fomento de Competencias y la Dirección de Calidad de Educación Preescolar, Básica y Media, para proceder a realizar las mesas técnicas con los equipos del Ministerio de Educación Nacional. Estas mesas tienen el propósito de consolidar un documento de lineamiento de política de inclusión y equidad en la educación.</t>
  </si>
  <si>
    <t>Fecha (06/10)- OAPF
Completitud: Cumple con el criterio
Consistencia: Cumple con el criterio 
Calidad: No se cumple con el criterio. Ajustar redacción, mediante comunicación y diálogo permanente  con quién? 
06/11) DCPBM: se ajusta redacción
Soportes: No cumple con el criterio.
06/11) DCPBM: Este criterio se cumple dado que no se reportan avances cuantitativo 
Notas adicionales: 
Fecha (09/11)- OAPF
Completitud: Cumple con el criterio
Consistencia: Cumple con el criterio 
Calidad: No se cumple con el criterio. Ajustar redacción, no es claro el reporte cualitativo
Soportes: cumple con el criterio. 
Notas adicionales: 
09/11 DCPBM: Se ajusta redacción
Fecha 04/11
OAPF: enviado a DNP para cargue masivo.
DNP: APROBADO</t>
  </si>
  <si>
    <t>Durante el mes de  agosto, el equipo de Gestión Institucional - Inclusión, mediante comunicación y diálogo permanente, avanzó en las acciones de gestión correspondientes para la validación y aprobación por las áreas de la Subdirección de Fomento de Competencias y la Dirección de Calidad de Educación Preescolar, Básica y Media, para proceder a realizar las mesas técnicas con los equipos del Ministerio de Educación Nacional. Estas mesas tienen el propósito de consolidar un documento de lineamiento de política de inclusión y equidad en la educación.</t>
  </si>
  <si>
    <t>En septiembre, el equipo de Gestión Institucional - Inclusión, mediante comunicación y diálogo permanente, avanzó en las acciones de gestión correspondientes para realizar las mesas técnicas de validación y aprobación por parte de las áreas de la Subdirección de Fomento de Competencias y la Dirección de Calidad de Educación Preescolar, Básica y Media, del documento de lineamiento de política de inclusión y equidad en la educación.</t>
  </si>
  <si>
    <t>En el mes de octubre, el equipo de Inclusión recibió el documento preliminar del lineamiento de política para la inclusión y equidad en la educación, por parte de la Subdirección de Fomento de Competencias. Documento que fue enviado por el Viceministerio de Educación Preescolar, Básica y Media luego de su revisión con las sugerencias pertinentes, por lo tanto, el documento se encuentra en revisión del equipo de inclusión con el fin de realizar observaciones y poder iniciar las mesas de socialización con las 96 Entidades Territoriales. Por otra parte, con la subdirección de Referentes y Evaluación se está concertando la ruta de validación del documento con delegados de la Comisión Pedagógica Nacional CPN, en articulación con el desarrollo de la política etnoeducativa para las comunidades negras, afrocolombiana, raizales y palenqueras.</t>
  </si>
  <si>
    <t>En noviembre, el equipo de Gestión Institucional – Inclusión y Equidad en la Educación, posterior a  la revisión del documento entregado por el Viceministerio de Educación Preescolar, Básica y Media avanzó en la construcción de la propuesta metodológica con el fin de realizar la socialización  de los lineamientos de política para la inclusión y equidad en la educación con las 96 Entidades Territoriales Certificadas en el mes de diciembre.</t>
  </si>
  <si>
    <t>Fecha (04/12)- OAPF
Completitud:  cumple con el criterio 
Consistencia: Cumple con el criterio. 
Calidad: Cumple con el criterio.  
Soportes: Cumple con el criterio. 
Notas adicionales: Pendiente de la aprobación por parte del DNP
09/12 DNP: APROBADO</t>
  </si>
  <si>
    <t xml:space="preserve">En diciembre, el equipo Inclusión y Equidad en la Educación de la Subdirección de Fomento de Competencias, posterior a la revisión del documento entregado por el Viceministerio de Educación Preescolar, Básica y Media realizó invitación a las 96 secretarías de educación a 7 espacios para socializar  con el objetivo de socializar las aproximaciones a los Lineamientos de Política para la Inclusión y Equidad en la Educación, en el marco de la diversidad y el desarrollo humano, que permitieron avanzar en la construcción de servicios incluyentes y equitativos para favorecer trayectorias educativas completas de todas las niñas, niños, adolescentes, jóvenes y personas adultas. Se contó con la asistencia de las secretarías de educación de: Amazonas, Caquetá, Florencia, Casanare, Yopal, Guaviare, Meta, Villavicencio, Putumayo, Vaupés, Bogotá, Antioquia, Apartadó, Envigado, Itagüí, Medellín, Atlántico, Barranquilla, Cartagena de Indias, Valledupar, Lorica, Riohacha, Sincelejo,  Chía; Cundinamarca, Mosquera, Soacha, Armenia, Risaralda, Dosquebradas, Pereira Quibdó, Nariño, Buenaventura, Cali, Palmira, Tuluá, Boyacá, Norte de Santander, Floridablanca, Girón, Piedecuesta, Arauca, Sabaneta, Bolívar, Córdoba, San Andrés, Fusagasugá, Manizales, Ipiales, Valle del Cauca, Pitalito, Cúcuta, Bucaramanga, Santander.  En el primer trimestre de 2021 ,se espera realizar el proceso de sistematización de los resultados de los encuentros de socialización con el propósito de formular el documento final de lineamientos de política nacional de educación inclusiva.  Con lo anterior, se logró la meta del 25%  ( Política formulada) establecida para la vigencia 2020. </t>
  </si>
  <si>
    <t>Fecha: (20/01)- OAPF
Completitud: Cumple con el criterio.
Consistencia:  Cumple con el criterio 
Calidad: No cumple con el criterio. ¿el grupo de inclusión no pertenece al VPBM? Recordemos que reportamos como entidad, estos reportes se cargan en SINERGIA. ¿Qué resultados se obtuvieron  de las socializaciones?  
Soportes: Cumple con el criterio. 
SFC: se ajusta avance cualitativo.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</si>
  <si>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Porcentaje de política pública de etnoeducación y educación intercultural concertada e implementada para las comunidades negras afrocolombianas, raizales y palenqueras</t>
  </si>
  <si>
    <t xml:space="preserve">Sumatoria de los siguientes hitos: 50% Formulación y concertación (Formulación 25%  y concertación 25%)+ 50% implementación </t>
  </si>
  <si>
    <t xml:space="preserve">Durante el mes de enero, el equipo de Gestión Institucional realizó el proceso de focalización para la realización de políticas etnoeducativas e interculturales en el país de acuerdo a compromisos del gobierno nacional y producto de procesos de concertación con comunidades y grupos étnicos de vigencias anteriores.  En este sentido se estableció un acompañamiento técnico y financiero a las Secretarías de Educación de Buenaventura y Chocó.  </t>
  </si>
  <si>
    <t>Durante el mes de febrero, el equipo de Gestión Institucional participó en encuentros con las Secretarías de Educación de Chocó y Buenaventura y los comités de paro cívicos, con el fin de concertar acciones y recursos para su conceptualización, formulación y validación durante la vigencia 2020. Se estableció un cronograma de trabajo y compromisos con relación a los posibles socios operadores de los procesos logísticos.</t>
  </si>
  <si>
    <t xml:space="preserve">En el mes de marzo, debido a que todos los procesos concertados para la construcción de las políticas educativas en Chocó y Buenaventura dan cuenta de eventos grupales de construcción participativa y colectiva, el equipo de Gestión Institucional está a la espera del levantamiento de la emergencia sanitaria declarada por el Covid-19 para su realización o en su defecto el replanteamiento metodológico de las acciones para su ejecución.
Debido a la emergencia sanitaria no fue posible alcanzar el avance cuantitativo, pues para avanzar en la construcción de la política es necesario realizar encuentros grupales con diferentes actores de comunidades afros, teniendo en cuenta que la construcción de la política debe ser participativa y consultiva.   </t>
  </si>
  <si>
    <t xml:space="preserve">OAPF:  Validado por la OAPF, se sube a SINERGIA para aprobación del DNP
DNP:Se debe reportar avance cuantitativo
SFC: se ajusta texto sin avance cualitativo
DNP: Aprobado
</t>
  </si>
  <si>
    <t>Durante el mes de abril en Buenaventura se adelantó el proceso de contratación de un equipo  de profesionales para elaborar los insumos técnicos de la política etnoeducativa para el municipio de forma participativa. Para el caso del Departamento del Chocó debido a la contingencia sanitaria todo el proceso está congelado</t>
  </si>
  <si>
    <t>OAPF: Validado por la OAPF, se sube a SINERGIA para aprobación del DNP
DNP:Se debe reportar avance cuantitativo en marzo, periodicidad trimestral
Ajusto reporte cuantitativo en cero</t>
  </si>
  <si>
    <t xml:space="preserve">Durante el mes de mayo el equipo de Fortalecimiento a la Gestión institucional, junto con el equipo de Fortalecimiento a la Gestión Territorial, avanzaron retomando el proceso de construcción de política para Chocó, lo anterior debido al nombramiento del Gobernador. Actualmente nos encontramos en concertación de una fecha para realizar una mesa de trabajo virtual para poner en marcha dicho proceso. Se realizó reunión con el secretario de educación de Buenaventura, con el propósito de reformular la ruta de construcción de la política etnoeducativa para el municipio, en el marco de la emergencia sanitaria COVID19. Adicionalmente, a partir del envío de las hojas de vida por parte de la secretaria de educación en el mes de abril, se está explorando la posibilidad de realizar la contratación de dicho equipo en el marco del convenio 199/2019. </t>
  </si>
  <si>
    <t xml:space="preserve">OPAF: validado por la OAPF, se carga en SINERGIA y se está  a la espera de la aprobación por parte del DNP
DNP: APROBADO
</t>
  </si>
  <si>
    <t>Durante el mes de junio se presentan los siguientes avances: 
Chocó: El 18 de junio se realizó una reunión con el propósito de hacer el seguimiento a los compromisos del Paro Cívico de Chocó, en torno a la Política etnoeducativa intercultural-Plan Departamental Etnoeducativo intercultural. Se contó con la participación de las Secretarias de Educación de Chocó, Quibdó y delegados de la Mesa del Paro.  Como producto de este espacio, se concertaron los aspectos técnicos para tener en cuenta para la contratación de la consultoría que construirá el documento base de la política. Deben ser enviadas al Ministerio de Educación Nacional la propuesta de la consultoría y las hojas de vida para el análisis y validación.
Buenaventura: Se avanzó en el documento técnico que alimentará el insumo para el giro de recursos al fondo destinado para la financiación de la política de Étnoeducativa de Buenaventura.</t>
  </si>
  <si>
    <t>06/08- OAPF:
Completitud: Cumple con el criterio. 
RTA área - Fecha : 
06/08- OAPF:
Consistencia: Cumple con el criterio
RTA área - Fecha : 
06/08- OAPF:
Calidad: no cumple con el criterio.  
RTA área - Fecha : 
06/08- OAPF:
Soportes: Cumple con el criterio
RTA área - Fecha :
06/08- OAPF:
Notas adicionales:  Se sube en SINERGIA para aprobación del DNP
Fecha (08/09)- OAPF
Completitud: Cumple con el criterio
Consistencia: Cumple con el criterio
Calidad: Cumple con el criterio.  
Soportes: Cumple con el criterio. 
Notas adicionales: Se sube el reporte en SINERGIA a la espera de la aprobación por parte del DNP
06/10 DNP: APROBADO</t>
  </si>
  <si>
    <t>Durante el mes de julio, el Equipo de Atención Educativa a Grupos Étnicos en articulación con Dirección de Fortalecimiento Gestión Territorial, continuaron el proceso para dar claridad a la ruta y ejecución de las actividades del acuerdo con la Mesa del Paro Cívico de Buenaventura; en aspectos jurídicos, financieros y técnicos. Se crearon dos espacios con el fin de hablar de la política pública, diagnóstico educativo, entidad ejecutora del convenio y Escenarios proceso Política Etnoeducativa del Distrito de Buenaventura 2020.
Para el proceso de construcción de política de Choco se conformó una mesa técnica con la participación del Ministerio de Educación Nacional, El Fondo de las Naciones Unidas para la Infancia- UNICEF, Corporación Región, la mesa del paro, las Secretaria de Educación de Choco y Quibdó, la cual se ha reunido dos veces. En este espacio se han establecido los términos de referencia para la contratación de los consultores del Ministerio de Educación Nacional, por intermedio de sus aliados financieros.</t>
  </si>
  <si>
    <t>Completitud:  cumple con el criterio 
Consistencia: Cumple con el criterio. 
Calidad: Cumple con el criterio.  Se hace un ajuste de redacción
Soportes: Cumple con el criterio. 
Notas adicionales: Se sube el reporte en SINERGIA a la espera de la aprobación por parte del DNP
07/08 DNP APROBADO</t>
  </si>
  <si>
    <t>En agosto, el Equipo de Atención Educativa a Grupos Étnicos socializó el    resultado    de    la    revisión    de    la    propuesta    técnica    de    la    Universidad    del    Valle y una    propuesta    de    ajuste    al    Convenio, para    hacer    más    objetivo    el    cumplimiento    de    la meta, en    términos    del    tiempo    que    resta    de    la    vigencia 2020. Se socializó ante la Mesa de Paro, la Universidad del Valle y la Secretaría de Educación de Buenaventura, el documento insumo de la Caracterización, Diagnóstico y Política Pública Etnoeducativa e Intercultural de Buenaventura. Se informó a la Entidad Territorial de Chocó avances en las acciones desarrolladas en cumplimiento de los acuerdos con el Comité Cívico Departamental a la Mesa Técnica de Educación para la implementación de los Acuerdos del Paro Cívico del 17 de agosto de 2016. Se realizó análisis de los documentos de política y lineamientos existentes para la construcción de la ruta de trabajo que se validará con una Subcomisión de la Comisión Pedagógica Nacional.</t>
  </si>
  <si>
    <t xml:space="preserve">
En septiembre, el Equipo de Atención Educativa a Grupos Étnicos de la Subdirección de Fomento de Competencias realizó la presentación a la nueva Secretaria de Educación del departamento del Chocó, el estado del proceso de construcción de la Política Etnoeducativa del Departamento. Lo anterior en el marco del cumplimiento del Acuerdo del Paro Cívico 17 de agosto de 2016, firmado entre el Estado Colombiano y el departamento del Chocó.</t>
  </si>
  <si>
    <t>En el mes de octubre, el Equipo de Atención Educativa a Grupos étnicos realizó con la secretaría de Buenaventura las dos primeras sesiones de comité técnico del Convenio celebrado entre el Ministerio de Educación y la Universidad del Valle, la cual ya hizo entrega del primer producto del Convenio.  Actualmente el proyecto se encuentra en la fase de ejecución en su segundo mes de implementación.  
También realizo las dos sesiones de comité técnico sobre el desarrollo de la consultoría realizada con el apoyo del Ministerio de Educación para la consolidación del documento base de la política etnoeducativa e intercultural para el Departamento de Chocó.  Se identificaron los avances en la revisión documental que vienen adelantando los consultores y se continuó a la espera de la contratación de la organización local Baobad quien liderará el proceso de conceptualización de la política y el plan de implementación de esta.</t>
  </si>
  <si>
    <t>Durante el mes de noviembre, el Equipo de Atención Educativa a Grupos étnicos adelantó las siguientes actividades: Buenaventura: la Universidad del Valle en el marco del Convenio CO1. PCCNTR.1845728 hizo entrega de los productos establecidos para el segundo desembolso
1.	Documento con la sistematización de los insumos de política producto del desarrollo e implementación de la ruta metodológica en la cual se consideren tanto zonas urbanas como rurales y la representatividad de los diferentes actores y líderes comunitarios.
2.	Documento con los instrumentos y herramientas aplicados para adelantar el estudio de los problemas, necesidades y características de la población del Distrito de Buenaventura incluido su contexto frente a la oferta, cobertura, calidad y pertinencia del sistema educativo Distrital.
Se realizaron los Comités técnicos No. 3 y 4 con la participación de sus delegados formales. 
Choco:  Los aliados del Ministerio de Educación Nacional realizaron la consultoría para la construcción del documento base de la política a entregar en el mes de diciembre de 2020, de acuerdo al plan de trabajo presentado y validado por el Comité Técnico del Proceso.  La Secretaría de Educación de Chocó a la fecha no ha vinculado a la organización Baobad para que desde el ámbito territorial se dinamizara el proceso.</t>
  </si>
  <si>
    <t>Fecha (04/12)- OAPF
Completitud:  cumple con el criterio 
Consistencia: Cumple con el criterio. 
Calidad: Cumple con el criterio.  
Soportes: Cumple con el criterio. 
Notas adicionales: Pendiente de la aprobación  por parte del DNP</t>
  </si>
  <si>
    <t xml:space="preserve">En diciembre, el equipo de atención a grupos étnicos de la Subdirección de Fomento de Competencias en el marco del Convenio suscrito entre el Ministerio de Educación Nacional y la Universidad del Valle Sede – Pacífico, realizó la tercera entrega de productos de la construcción de la política pública de Buenaventura (Documentos y evidencias de capacitaciones y otras actividades adelantadas para el proceso de validación final por parte del Comité Técnico y la Supervisión) .
El día 18 de diciembre, realizó un taller de presentación de resultados de los avances de la política educativa e intercultural de Chocó resultado de la consultoría con la secretaría de Chocó.  Adicionalmente, con base en la experiencia de la construcción de las  políticas de Buenaventura y Chocó se formuló el borrador de anexo técnico para la construcción de los lineamientos de política etnoeducativa y educación intercultural para el país, los cuales se pretende sean elaborados en 2021 por una universidad, para su posterior concertación con las comunidades. 
De acuerdo con lo anterior,  en la vigencia 2020 se alcanzó la meta del 25%  indicador estrablecida para 2020. 
</t>
  </si>
  <si>
    <t xml:space="preserve">Fecha: (20/01)- OAPF
Completitud: Cumple con el criterio.
Consistencia:  No Cumple con el criterio, se debe explicar porque solo se logró el 5 % de avance del 25%. 
Calidad: No cumple con el criterio. 
Soportes: Cumple con el criterio. 
SFC: se ajusta avance cualitativo.
Fecha (25/01) OAPF: Se realizan los ajustes solicitados. Se cambia la validación a SI. Se recomienda para 2021, mejorar en la redacción de los reportes y en la organización de los medios de verificación y seguir las indicaciones de la Guía de seguimiento que se encuentra en SIG.
</t>
  </si>
  <si>
    <t xml:space="preserve">Porcentaje de avance del desarrollo de un programa de formación docentes y directivos docentes etnoeducadores  para el pueblo raizal </t>
  </si>
  <si>
    <t>Sumatoria de los siguientes hitos: (Programa formulado y concertado (30%)+ programa diseñado (40%) + programa en implementación (30%))</t>
  </si>
  <si>
    <t>En el mes de enero, el grupo de Formación de Docentes de la Subdirección de Fomento de Competencias diseñó dos escenarios de implementación de la propuesta de formación inicial, continua y avanzada, de acuerdo con la oferta de programas de pregrado y posgrado que fueron presentados por las instituciones de educación superior invitadas a participar en el Fondo de formación (Contrato 261 de 2019)</t>
  </si>
  <si>
    <t>OAPF: no se registra el avance cualitativo
OAPF: Validado por la OAPF, se sube a SINERGIA para aprobación del DNP
DCPBM : quedamos a la espera de la aprobación del DNP, sugerimos cambiar el estado a Pendiente por validar
OAPF: el mes pasado este indicador no fue aprobado por el DNP, se carga nuevamente el reporte y se esta a la espera de la aprobación
Fecha 04/11
OAPF: enviado a DNP para cargue masivo.
DNP: APROBADO</t>
  </si>
  <si>
    <t>En el mes de febrero de 2020 el equipo de Formación de Docentes estableció dos escenarios de implementación de la propuesta de formación inicial, continua y avanzada, lo cuales fueron presentados y se avaló un escenario por parte del Viceministerio de Educación Preescolar, Básica y Media de acuerdo con la oferta de programas de pregrado y posgrado que fueron presentados por las Instituciones de educación Superior invitadas a participar en el Fondo de formación (Contrato 261 de 2019)</t>
  </si>
  <si>
    <t xml:space="preserve">OAPF: Este indicador tiene meta 0 en 2019, por lo que se debe reportar todo 2019 para continuar con 2020
Fecha 04/11
OAPF: enviado a DNP para cargue masivo.
DNP: APROBADO
</t>
  </si>
  <si>
    <t xml:space="preserve">En el mes de marzo, el grupo de Formación de Docentes de la Subdirección de Fomento de Competencias recibió el aval de la oferta de formación para las convocatorias de docentes de 2010 por parte del Viceministerio de Educación Preescolar, Básica y Media e inició el alistamiento con los instituciones de educación superior ofertantes con el fin de estructurar la operación de los programas de formación y apertura de las cohortes en las entidades territoriales priorizadas de acuerdo con los compromisos de formación de docentes. </t>
  </si>
  <si>
    <t>En el mes de abril de 2020 el equipo de Formación de Docentes de la Subdirección de Fomento de Competencias desarrollo las acciones técnicas y operativas para la consecución de las convocatorias a docentes que se desarrollarán en el marco de los fondos 1400 de 2016 y 261 de 2019. Para la formación continua desarrolló acciones con ICETEX y oficina de comunicaciones para apertura de convocatoria. Para la formación inicial y avanzada hizo nuevamente análisis de la oferta según lineamientos directivos.</t>
  </si>
  <si>
    <t xml:space="preserve">En el mes de mayo de 2020, el equipo de Formación de Docentes de la Subdirección de Fomento de Competencias realizó las acciones pertinentes para iniciar el 15 de mayo de 2020 la convocatoria a docentes para cursos de formación continua (fondo 1400 de 2016) y el 27 de mayo de 2020 para iniciar la convocatoria a docentes para formación inicial y avanzada (Fondo 261 de 2019). Los docentes y directivos deberán revisar las convocatorias e inscribirse. 
Los siguientes son los enlaces de la convocatoria: 
Formación continua: 
https://portal.icetex.gov.co/Portal/Home/HomeEstudiante/fondos-en-administracion-Listado/formacion-continua-para-educadores-en-servicio-de-las-instituciones-educativas-oficiales.
Formación Inicial y Avanzada:
https://portal.icetex.gov.co/Portal/Home/HomeEstudiante/fondos-en-administracion-Listado/
</t>
  </si>
  <si>
    <t xml:space="preserve">En el mes de Junio de 2020, el equipo de Formación de Docentes de la Subdirección de Fomento de Competencias desarrolló las acciones necesarias para realizar una reunión de la Junta Administradora que tenía como objetivo modificar el cronograma de la convocatoria de formación continua de docentes ampliando su plazo. Por otra parte, se han realizado actividades orientadas a la divulgación y promoción de las convocatorias de formación continua, inicial y avanzada con el fin de aumentar el número de inscritos; también se ha realizado seguimiento a los inscritos a través de reportes brindados por el ICETEX y se han desarrollado reuniones de divulgación con la Asociación Nacional de Escuelas Normales Superiores -ASONEN-y con Secretarías de Educación.
Los siguientes son los enlaces de la convocatoria: 
Formación continua: 
https://portal.icetex.gov.co/Portal/Home/HomeEstudiante/fondos-en-administracion-Listado/formacion-continua-para-educadores-en-servicio-de-las-instituciones-educativas-oficiales.
Formación Inicial y Avanzada:
https://portal.icetex.gov.co/Portal/Home/HomeEstudiante/fondos-en-administracion-Listado/
</t>
  </si>
  <si>
    <t>En julio, el grupo de Formación Docente realizó las acciones necesarias para desarrollar el 14 de julio una reunión de Junta Administradora del fondo de formación continua, en donde se aprobó la modificación de la fecha de cierre hasta el 31 de julio de la convocatoria de educadores en cuanto a modalidad de la oferta, cobertura y cronograma, debido a la pandemia. 
Se coordinaron las acciones para desarrollar una Junta Administradora el 17 de julio, en la que se aprobó modificar la fecha de adjudicación de créditos educativos y de publicación de resultados del Grupo 1 en el calendario de la Convocatoria de Formación Avanzada 2020-2:  adjudicación de crédito educativo 21 de julio y la publicación de resultados 22 de julio. 
Se desarrollo la Junta Administradora del 21 de julio, en la cual se aprobó la adjudicación del crédito educativo para 60 educadores aspirantes a cursar especialización, para 515 educadores aspirantes a cursar maestría y para 90 educadores aspirantes a cursar doctorado.</t>
  </si>
  <si>
    <t>En el mes de agosto, el grupo de Formación Docente de la Subdirección de Fomento de Competencias realizó las Juntas Administradoras del fondo de formación continua y fondo de formación de pregrado y posgrado, allí se tomaron las decisiones relacionadas con formación continua: 
- Modificación de fecha de publicación de resultados de inscripción.
- Aprobación de la adjudicación de 597 créditos.
Fecha de finalización para la legalización de créditos - 31/08/2020.
Relacionadas con formación de pregrado y posgrado:
- Modificación de fecha de adjudicación de crédito y publicación de resultados Grupo 2. 
- Aprobación adjudicación de 41 créditos de licenciaturas, 110 de especializaciones, 949 de maestrías y 115 doctorados.
Fecha de finalización para la legalización de créditos - 10/9/2020 y créditos de pregrado - 14/9/29.
En el desarrollo de las convocatorias de formación continua, inicial y avanzada, pueden participar docentes y directivos docentes Etnoeducadores de pueblo raizal.</t>
  </si>
  <si>
    <t>En el mes de septiembre, el grupo de Formación Docente de la Subdirección de Fomento de Competencias realizó las Juntas Administradoras del fondo de formación continua e inicial y pos-gradual; las decisiones de formación continua fueron: (i) Cambio de Universidad de inscritos en la Universidad Autónoma de Occidente y reasignarlos a la Universidad de San Buenaventura. 
De pregrado y posgrado: (i) Estado de créditos adjudicados y legalizados, (ii) Aprobación segunda convocatoria de formación inicial y actualización de documento marco, (iii) Incorporación del capítulo sobre administración de los recursos de préstamo Banco Interamericano de Desarrollo en el Reglamento Operativo.
En Formación Continua hubo 597 adjudicados, de los cuales 524 han legalizado su crédito. 
El Fondo de pregrado y posgrado tuvo 41 y 1194 adjudicados, de los cuales 1146 están en legalización de sus créditos en posgrado y 38 en Pre-gado.
En las convocatorias pueden participar docentes y directivos docentes Etnoeducadores de pueblo raizal.</t>
  </si>
  <si>
    <t>En el mes de octubre, el grupo de Formación Docente de la Subdirección de Fomento de Competencias realizó las Juntas Administradoras de los fondos de formación inicial, posgradual y continua, allí se trataron temas sobre ampliar y ajustar el calendario de la segunda Convocatoria de Formación Inicial y aprobar la adjudicación de los créditos para licenciaturas. En formación continua la modificación del Reglamento Operativo del fondo para los procedimientos de inscripción, legalización y solicitud del crédito condonable.
Se realizó seguimiento a los programas de formación inicial y posgradual de la primera convocatoria, evidenciando que existen 39 docentes cursando licenciaturas y 1.142 docentes en programas de formación posgradual.
Se realizó seguimiento a los cursos de formación continua, evidenciando que existen 523 docentes participando en dichos cursos.
En las convocatorias pueden participar docentes y directivos docentes Etnoeducadores de pueblo raizal.</t>
  </si>
  <si>
    <t xml:space="preserve">En el mes de noviembre, el grupo de Formación Docente de la Subdirección de Fomento de Competencias hizo  lectura del Plan Territorial de Formación Docentede San Andrés que contiene la propuesta de formación para los etnoeducadores del pueblo raizal, y el 11 de noviembre se llevó a cabo la asistencia técnica con esta entidad territorial  certificada en la que se socializaron los comentarios a la politica y propuesta de formación  y se acordó el ajuste del mismo por parte de la Entidad. Además del ajuste a realizar, la entidad territorial  certificada se comprometió a pasar el documento al Comité Territorial de Formación para definir y priorizar lo que se requiere en términos de formación, atendiendo a los recursos con los que cuentan y a convocar una nueva reunión con el equipo de formación docente del Ministerio para revisar la versión final del Plan de formación.
</t>
  </si>
  <si>
    <t>Fecha (04/12)- OAPF
Completitud: Cumple con el criterio
Consistencia: Cumple con el criterio
Calidad: No Cumple con el criterio, ajustar redacción, el reporte debe reflejar el avance en las acciones que se han realizado para el desarrollo de un programa de formación docentes y directivos docentes etnoeducadores  para el pueblo raizal
DCPBM (07/12): se ajusta de acuerdo a lo requerido
Soportes: cumple con el criterio. 
Notas adicionales: 
OAPF: 10/12/2020 Se realizan los ajsutes por parte de la dependencia  y se carga a  SINERGIA para aprobación del DNP</t>
  </si>
  <si>
    <t>En el mes de diciembre, el grupo de Formación Docente de la Subdirección de Fomento de Competencias hizo seguimiento al compromiso adquirido con la Secretaría de Educación de San Andrés durante la asistencia técnica brindada el pasado 11 de noviembre; con el propósito de retroalimentar la versión ajustada del Plan Territorial de Formación Docente, se solicita a través de correos electrónicos enviados el 9 y 21 de diciembre el envío del documento, sin embargo, a la fecha no se tiene respuesta por parte de la Entidad Territorial Certificada.</t>
  </si>
  <si>
    <t>Entornos escolares para la convivencia y ciudadania</t>
  </si>
  <si>
    <t>Docentes, directivos docentes y etnoeducadores formados en estrategias en contra de la discriminación y el racismo</t>
  </si>
  <si>
    <t>Sumatoria de Docentes, directivos docentes y etnoeducadores formados en estrategias en contra de la discriminación y el racismo</t>
  </si>
  <si>
    <t xml:space="preserve">En el mes de junio el equipo de Programas Transversales y Competencias ciudadanas de la Subdirección de Fomento de competencias del Viceministerio de Educación Preescolar, Básica y Media a con apoyo del convenio firmado con el Chartered Institute of Procurement &amp; Supply CISP se focalizó a 1000 orientadores escolares de 1000 establecimientos educativos para socializar la estrategia y el protocolo, así como promover su uso.  Esta implementación se hará en el segundo semestre de 2020 a través del Convenio con el MINISTERIO DE EDUCACIÓN NACIONAL Y EL COMITATO INTERNAZIONALE PER LO SVILUPPO DEI POPOLI (CISP).
El proceso de formación y acompañamiento se encuentra ejecutándose a través de tres
cursos que serán mediados a través de la plataforma E- Learning Moodle. Los cursos de formación tendrán una modalidad virtual, con una duración total de 4 semanas por curso para un total de 12 semana equivalente a 90 horas de formación.
Cada curso abordado tendrá una intensidad de 8 horas semanales, que se darán a través de la interacción asincrónica con la plataforma e interacción sincrónica por medio de tutorías virtuales y conferencias semanales.
El proceso de formación y acompañamiento se realizará en tres grandes grupos que deben abordarse en la institución educativa y puede ser fortalecida por acciones y procesos que lleven a cabo los orientadores escolares junto con toda la comunidad educativa.
</t>
  </si>
  <si>
    <t xml:space="preserve">En el mes de julio el equipo de Programas Transversales y Competencias Ciudadanas de la subdirección de Fomento de Competencias del Viceministerio de Educación Preescolar, Básica y Media, para cumplir con las metas se tiene previsto a través del convenio con Comitato Internazionale per lo Sviluppo dei Popoli, CISP iniciará el proceso de formación a 1000 docentes orientadores a través del curso virtual en el cual en el  Curso 2 –De cuerpos narrados  los orientadores trabajaran el tema de “Abordaje pedagógico para la prevención de la discriminación” Para la vigencia 2021 se busca trabajar la formación con el lineamiento ya aprobado y publicado </t>
  </si>
  <si>
    <t>En el mes de agosto el equipo de Programas Transversales y Competencias Ciudadanas  a través del convenio con el Comitato Internazionale per lo Sviluppo dei Popoli- CISP inició con el proceso de proceso formativo mediante el cual fortalecen a docentes orientadores y educadores de establecimientos educativos del país a través de un aula virtual.</t>
  </si>
  <si>
    <t>En septiembre, el equipo de Programas Transversales y Competencias Ciudadanas realizó cinco encuentros a través de Webinar  los cuales contarón con la participación de docentes orientadores en relación a la siguiente temática:  prevención de la discriminación  abordaje pedagógico 30 de septiembre el cual conto con la participación de 499 orientadores.</t>
  </si>
  <si>
    <t>En el mes de octubre el equipo de Programas Transversales y Competencias Ciudadanas  a través del convenio con el Comitato Internazionale per lo Sviluppo dei Popoli- CISP continuo con el proceso de proceso formativo mediante el cual fortalecen a docentes orientadores y educadores de establecimientos educativos del país a través de un aula virtual.</t>
  </si>
  <si>
    <t>En noviembre el equipo de Programas Transversales y Competencias Ciudadanas continuó con el proceso de proceso formativo mediante el cual fortalecen a docentes orientadores y educadores de establecimientos educativos del país. A través del convenio con el Comitato Internazionale per lo Sviluppo dei Popoli- CISP participan los docentes orientadores en el aula virtual.</t>
  </si>
  <si>
    <t xml:space="preserve">En diciembre, el equipo de Programas Transversales y Competencias Ciudadanas finalizó el proceso formativo mediante el cual fortaleció a 1061  docentes orientadores y educadores de establecimientos educativos del país. A través del convenio con el Comitato Internazionale per lo Sviluppo dei Popoli- CISP participaron docentes orientadores en el aula virtual, donde se brindaron herramientas para cualificar las iniciativas o proyectos pedagógicos y especificamente se formaron en el Abordaje pedagógico para la prevención de la discriminación. Para la vigencia 2021 se busca trabajar la formación con el lineamiento para la prevención del racismo y la discriminación ya aprobado y publicado </t>
  </si>
  <si>
    <t>Dirección de Cobertura y Equidad</t>
  </si>
  <si>
    <t>Subdirección de Acceso</t>
  </si>
  <si>
    <t>COLEGIOS QUE TRANSFORMAN VIDAS</t>
  </si>
  <si>
    <t xml:space="preserve">3.2. Desarrollo de capacidades rurales </t>
  </si>
  <si>
    <t>3.2.1. Fortalecimiento de la capacidad territorial para la atención integral en la ruralidad</t>
  </si>
  <si>
    <t>007</t>
  </si>
  <si>
    <t>COBERTURA INFRAESTRUCTURA</t>
  </si>
  <si>
    <t>Sedes rurales construidas y/o mejoradas en municipios PDET</t>
  </si>
  <si>
    <t>Conteo semestral en la vigencia correspondiente del número de sedes intervenidas o beneficiadas en zona rural de municipios PDET
SrP =∑ S pit
Sr = sumatoria de sedes rurales del sector oficial en municipios PDET construidas y/o mejoradas para la prestación del servicio educativo. 
S =   sedes rurales en municipios PDET construidas y/o mejoradas
p=   municipios PDET
i =   Número de sedes rurales en municipios PDET intervenidas desde 1 hasta n.
t =   Año de observación</t>
  </si>
  <si>
    <t>1. Base de datos con la relación de las sedes educativas entregadas.
2. Acta de entrega del mobiliario escolar en las sedes educativas</t>
  </si>
  <si>
    <t xml:space="preserve">Con corte al mes de enero la Unidad de Gestión del PA FFIE presentó para su revisión al Comité Técnico del PA FFIE, la asignación de Contratistas de Obra y Contratistas de Interventoría para 65 proyectos de mejoramientos en sedes rurales ubicadas en Municipios PDET,  de los cuales fueron aprobadas por el Comité Fiduciario del PA FFIE, las asignaciones para 39 proyectos que están distribuidos en 24 grupos. Lo anterior corrrespondiente a la convocatoria de mejoramiento rural.  </t>
  </si>
  <si>
    <t>Con corte al mes de febrero la Unidad de Gestión del PA FFIE aprobó la asignación de Contratistas de Obra y Contratistas de Interventoría para 26 proyectos de mejoramientos en sedes rurales ubicadas en Municipios PDET, distribuidos en 10 grupos. Estas asignaciones habían sido presentadas en el mes de enero al Comité Técnico del PA FFIE.</t>
  </si>
  <si>
    <t>Con corte al mes de marzo, se inició la ejecución de los contratos para 5 sedes ubicadas en Municipios PDET, correspondientes a 2 grupos de ejecución. Adicionalmente, la UG PA FFIE presentó para su revisión al Comité Técnico del PA FFIE, la asignación de Contratistas de Obra y Contratistas de Interventoría para 70 proyectos de mejoramientos de sedes rurales ubicadas en Municipios PDET, distribuidos en 19 grupos, que posteriormente fueron aprobadas por el Comité Fiduciario del PA FFIE.
Alerta: Dada la emergencia sanitaria que vive el país actualmente con la pandemia COVID-19 las obras que se están ejecutando en el país en materia de infraestructura educativa se encuentran suspendidas, igual que los proyectos que se encuentran en ejecución del mecanismo obras por impuestos y las órdenes de compra de dotación de mobiliario escolar-Ley 21. Por lo cual los cronogramas se modificarán, actualmente se está analizando de qué manera afectará la meta y las proyecciones posterior a la emergencia.</t>
  </si>
  <si>
    <t>OAPF: Por favor incluir en el avance si al cierre de marzo existe alguna dificultad que impida lograr la meta propuesta.
OAPF: Eárea ajustó el culitativo según lo solicitado.</t>
  </si>
  <si>
    <t>Durante el mes de abril, debido a la emergencia por COVID 19, se tomaron las siguientes medidas respecto de la ejecución de obras de infraestructura educativa que se ejecutan a través del Fondo de Financiamiento de la Infraestructura Educativa, así:
•Las obras en ejecución se suspendieron por 33 días, razón por la cual, no se entregaron aulas en el mes de abril. 
•El pasado 27 de abril se levantó la suspensión de los contratos, sin embargo, se estipuló en el documento de reinicio que no se iniciarán actividades de obra hasta que no sean presentados y aprobados los protocolos de bioseguridad, los cuales están sometidos a normas locales; así como la autorización del número de personas que pueden reiniciar labores en cada proyecto. 
•El nuevo cronograma de trabajo y reprogramación de metas se podrá realizar cuando se reinicien las obras, y se cuente con la información del rendimiento diario por trabajador.
•Las nueve (9) órdenes de compra de dotación de mobiliario escolar que beneficiarían a 70 sedes educativas fueron suspendidas hasta el 01 de junio de 2020.
•Así mismo, desde el Ministerio de Educación se suspendieron los proyectos de dotación de mobiliario escolar a través del mecanismo obras por impuestos.</t>
  </si>
  <si>
    <t>Con corte al mes de mayo;
Se reanuda la ejecución de proyectos en fase de diagnóstico, para el mejoramiento de 5 sedes Educativas ubicadas en 5 municipios PDET ubicados en en los departamentos de Bolívar y Norte de Santander. De igual forma, 2 sedes iniciaron fase de obra en los municipios María la Baja y San Juan de Nepomuceno en el departamento de Bolívar, los proyectos de mejoramiento rural se están ejecutando a través de la Unidad de Gestión  del Patriminio Autónomo  del Fondo de Financiamiento de Infraestructura Educativa.
* Por otro lado, dada la situación de emergencia sanitaria, se están realizando las gestiones correspondientes para ampliar la suspensión de las (9) órdenes de compra para dotaciones de mobiliario escolar hasta el 31 de julio, las mismas beneficiarán a 70 sedes educativas con recursos de Ley 21, al igual que los proyectos de dotación de mobiliario escolar a través del mecanismo obras por impuestos.</t>
  </si>
  <si>
    <t>OPAF: Por favor, aclarar que es UG PA FFIE se recomienda no usar siglas.  
SA. Se ajustó UG PA FFIE = Unidad de Gestión del Patrimonio Autónomo del Fondo de Financiamiento de Infraestructura Educativa</t>
  </si>
  <si>
    <t xml:space="preserve">En el mes de Junio, se adelantaron las siguientes acciones:
* Se inició la fase de diagnóstico en 7 de los 12 mejoramientos de sedes Educativas ubicadas en 10 municipios PDET, en los Dptos. de Antioquia, Bolívar, Norte de Santander, Sucre y Valle del Cauca. 
*Se continua en fase de obra en dos sedes educativas de los municipios María la Baja y San Juan de Nepomuceno en el Departamento de Bolívar, los proyectos de mejoramiento rural se están ejecutando a través del Fondo de Financiamiento de Infraestructura Educativa.
* En el marco de la emergencia sanitaria, se realizó la ampliación de la suspensión de (9) órdenes de compra para dotaciones de mobiliario escolar hasta el 31 de julio, las cuales beneficiarán a 70 sedes educativas con recursos de Ley 21.
* Se adelantó la fase precontractual en la que se elaboraron los estudios previos para dotar 102 sedes educativas en zonas rurales PDET con recursos BID, los mismos se encuentran en fase de revisión del VPBM.
En el período reportado se construyeron y/o mejoraron 207 sedes educativas en Municipios PDET. De las cuales 79 sedes corresponden a obras de infraestructura educativa y 128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DPS y OXI. Se adjunta información con la relación de sedes educativas con las intervenciones correspondientes con corte a 30 de junio de 2020.
</t>
  </si>
  <si>
    <t xml:space="preserve">OAPF: Se realizá revisión a la información reportada, se llevan a cabo algunos ajustes de redacción. No se tienen más comentarios. </t>
  </si>
  <si>
    <t>En el mes de julio se inició la fase de diagnóstico de 30 sedes en municipios PDET distribuidas así:
21 sedes - mejoramientos, 6 sedes - comedores cocinas 3 sedes - residencias escolares. Para un total de 44 sedes Educativas ubicadas en 34 Municipios PDET en los departamentos de Antioquia, Bolívar, Caquetá, Cauca, Huila, Magdalena, Norte de Santander, Sucre y Valle del Cauca.
*De igual forma, se inició obras 2 sedes educativas para un total de 4 sedes educativas en ejecución de obra, en los Municipios de Córdoba, El Carmen de Bolívar, María la Baja y San Juan de Nepomuceno del departamento de Bolívar.
* Se retomo la ejecución de las (9) órdenes de compra para dotaciones de mobiliario escolar, las cuales beneficiarán a 70 sedes educativas con recursos de Ley 21.
* Se adelantó la fase precontractual en la que se elaboraron los estudios previos para dotar 102 sedes educativas en zonas rurales PDET con recursos BID, los mismos se encuentran en fase de revisión del VPBM.</t>
  </si>
  <si>
    <t xml:space="preserve">OAPF: Se valida la información . </t>
  </si>
  <si>
    <t>En el mes de agosto se adelantaron las siguientes actividades:
a) Se inició la fase de diagnóstico de 20 sedes en municipios PDET distribuidas en mejoramiento (13 sedes), comedores cocinas (3 sedes) y residencias escolares (1 sede). Para un total de 49 sedes Educativas ubicadas en 34 Municipios PDET en los departamentos de Antioquia, Arauca, Bolívar, Caquetá, Cauca, Huila, Magdalena, Norte de Santander y Sucre.
b) Se inició la fase de obra en 10 sedes educativas para un total de 12 sedes educativas en ejecución de obra.
c) Con recursos Ley 21 - MEN se finalizaron obras de mejoramiento en 33 sedes educativas. 
d) Se adelantó la fase precontractual en la que se elaboraron los estudios previos para dotar 102 sedes educativas en zonas rurales PDET con recursos BID, los mismos se encuentran en fase de revisión del VPBM.</t>
  </si>
  <si>
    <t xml:space="preserve">Fecha (08/09)- OAPF
Completitud: Cumple con el criterio
Consistencia: Cumple con el criterio
Calidad: Cumple con el criterio.
Soportes: No aplica. </t>
  </si>
  <si>
    <t>En el mes de septiembre se adelantaron las siguientes actividades:
a) Se inició la fase de diagnóstico en 27 sedes en municipios PDET distribuidas así: 22 mejoramientos, 4 comedores cocinas y 1 residencias escolares. Para un total a la fecha de 88 sedes Educativas ubicadas en 66 Municipios PDET en 15 Departamentos. 
b) Se inició la fase de obra en 13 sedes educativas para un total a la fecha de 27 sedes educativas en ejecución de obra.
c) A través del Fondo de Financiamiento de Infraestructura Educativa -FFIE- se terminó un proyecto en el Municipio de Córdoba, Bolivar.
d) Con recursos Ley 21 - MEN se finalizaron obras de mejoramiento en 19 sedes educativas. 
e) Se adelantó la fase precontractual en la que se elaboraron los estudios previos para dotar 102 sedes educativas en zonas rurales PDET con recursos BID, los mismos se encuentran en fase de revisión por parte del Viceministerio de Prescolar Básica y Media.</t>
  </si>
  <si>
    <t xml:space="preserve">Fecha (08/10)- OAPF
Completitud: Cumple con el criterio
Consistencia: Cumple con el criterio
Calidad: Cumple con el criterio.
Soportes: No aplica. </t>
  </si>
  <si>
    <t>En el mes de octubre se adelantaron las siguientes actividades:
a) Se inició la fase de diagnóstico en 14 sedes en municipios PDET distribuidas así: 10 mejoramientos, 4 comedores - cocinas. Para un total a la fecha de 102 sedes educativas ubicadas en 75 Municipios PDET en 15 Departamentos. 
b) Se inició la fase de obra en 20 sedes educativas para un total a la fecha de 42 sedes educativas en ejecución de obra.
c) A través del Fondo de Financiamiento de Infraestructura Educativa -FFIE- se realizó la entrega de (2) obras terminadas en el Municipio de El Carmen de Bolívar en el Departamento de Bolívar y en el Municipio de Florida en el Valle del Cauca.
d) Con recursos Ley 21 - MEN se finalizaron obras de mejoramiento en 27 sedes educativas en 12 Municipios y 5 Dptos.
e) Se encuenta en ejecución de producción y entregas la dotación de mobiliario escolar en las cuales se beneficiaran 102 sedes educativas en zonas rurales PDET con recursos BID.</t>
  </si>
  <si>
    <t xml:space="preserve">Fecha (08/11)- OAPF
Completitud: Cumple con el criterio
Consistencia: Cumple con el criterio
Calidad: Cumple con el criterio.
Soportes: No aplica. </t>
  </si>
  <si>
    <t xml:space="preserve">En el mes de Noviembre se adelantaron las siguientes actividades:
a) Se inició la fase de diagnóstico en 10 sedes en municipios PDET distribuidas así: 7 mejoramientos, 3 comedores - cocinas. Para un total a la fecha de 109 sedes educativas ubicadas en 78 Municipios PDET en 16 Departamentos. 
b) Se inició la fase de obra en 29 sedes educativas para un total a la fecha de 69 sedes educativas en ejecución de obra.
c) A través del Fondo de Financiamiento de Infraestructura Educativa -FFIE- se realizó la entrega de (2) obras terminadas en el Municipio de Aracataca en el Departamento de Magdalena y en el Municipio de Tibú en el departamento de Norte de Santander.
d) Con recursos Ley 21 - MEN se finalizaron obras de mejoramiento en (38) sedes educativas en 22 Municipios y 12 Dptos.
e) Se entregó mobiliario escolar en 88 sedes educativas en zonas rurales PDET de las 102 que están proyectadas dotar con recursos del crédito BID. </t>
  </si>
  <si>
    <t xml:space="preserve">Fecha (10/12)- OAPF
Completitud: Cumple con el criterio
Consistencia: Cumple con el criterio
Calidad: Cumple con el criterio.
Soportes: No aplica. </t>
  </si>
  <si>
    <t>En el mes de diciembre se adelantaron las siguientes actividades:
a) Se inició la fase de diagnóstico en 21 sedes en municipios PDET distribuidas así: 19 mejoramientos, 2 comedores - cocinas. Para un total a la fecha de 133 sedes educativas ubicadas en 78 Municipios PDET en 16 Departamentos. 
b) Se inició la fase de obra en 22 sedes educativas para un total a la fecha de 61 sedes educativas en ejecución de obra.
c) A través del Fondo de Financiamiento de Infraestructura Educativa -FFIE- se realizó la entrega de (14) obras terminadas 
d) Con recursos Ley 21 - MEN se finalizaron obras de mejoramiento en (30) sedes educativas.
e) Se entregó mobiliario escolar en 46 sedes educativas en zonas rurales PDET ( 27 BID y 19 OXI)
En el período reportado se construyeron y/o mejoraron 529 sedes educativas en Municipios PDET. De las cuales 196 sedes corresponden a obras de infraestructura educativa y 333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DPS y OXI. Se adjunta información con la relación de sedes educativas con las intervenciones correspondientes con corte al 31 de diciembre de 2020.</t>
  </si>
  <si>
    <r>
      <t xml:space="preserve">Fecha (20/01/2020)- OAPF
Completitud: Cumple con el criterio
Consistencia: Cumple con el criterio
Calidad: Cumple con el criterio.
Soportes: Pendiente soporte cuantitativo. 
</t>
    </r>
    <r>
      <rPr>
        <sz val="11"/>
        <color rgb="FFC00000"/>
        <rFont val="Calibri"/>
        <family val="2"/>
        <scheme val="minor"/>
      </rPr>
      <t>Observaciones: Se aprueba la descripción cuantitativa, pendiente los medios de verificación conforme a la medición del indicador.</t>
    </r>
  </si>
  <si>
    <t>3.2.2. Mejoramiento de los Ambientes de aprendizaje</t>
  </si>
  <si>
    <t>Sedes rurales construidas y/o mejoradas</t>
  </si>
  <si>
    <t>Conteo por anualidad en la vigencia correspondiente del número de sedes intervenidas o beneficiadas.
Sr =∑ S it
Sr = sumatoria de sedes rurales construidas y/o mejoradas del sector oficial para la prestación del servicio educativo. 
S =   sedes rurales construidas y/o mejoradas
i =   Número de sedes rurales intervenidas desde 1 hasta n.
t =   Año de observación</t>
  </si>
  <si>
    <t xml:space="preserve">Con corte al mes de enero la Unidad de Gestión del PA FFIE presentó para su revisión al Comité Técnico del PA FFIE, la asignación de Contratistas de Obra y Contratistas de Interventoría para 288 proyectos de mejoramientos en sedes rurales,  de los cuales fueron aprobadas por el Comité Fiduciario del PA FFIE, las asignaciones para 122 proyectos que están distribuidos en 28 grupos. Lo anterior corrrespondiente a la convocatoria de mejoramiento rural.  
</t>
  </si>
  <si>
    <t xml:space="preserve">Con corte al mes de febrero de 2020, el Comité Fiduciario del PA FFIE, aprobó la asignación de Contratistas de Obra y Contratitas de Interventoría para 166 proyectos de mejoramientos en sedes rurales, distribuidos en 35 grupos. Estas asignaciones habían sido presentadas en el mes de enero al Comité Técnico del PA FFIE.
- Con recursos de Ley 21 - MEN se dotaron 5 sedes educativas en zona rural. </t>
  </si>
  <si>
    <t xml:space="preserve">Con corte al mes de marzo, se inició la ejecución de los contratos de mejoramiento de 8 sedes rurales, correspondientes a 2 grupos de ejecución. Adicionalmente, la UGPA FFIE presentó para su revisión al Comité Técnico del FFIE, la asignación de Contratistas de Obra y de Interventoría para 144 proyectos de mejoramientos de sedes rurales, distribuidos en 29 grupos,que posteriormente fueron aprobadas por el Comité Fiduciario del PA FFIE. De otro lado,con recursos de Ley 21-MEN se dotaron 7 sedes educativas._x000D_
Alerta: Dada la emergencia sanitaria que vive el país con la pandemia COVID-19 las obras que se están ejecutando en el país en materia de infraestructura educativa se encuentran suspendidas, igual que los proyectos que se encuentran en ejecución del mecanismo OXI y las órdenes de compra de dotación de mobiliario escolar-Ley 21.Por lo cual los cronogramas se modificarán,actualmente se está analizando de qué manera afectará la meta y las proyecciones posterior a la emergencia._x000D_
</t>
  </si>
  <si>
    <t>OAPF: Por favor incluir en el avance si al cierre de marzo existe alguna dificultad que impida lograr la meta propuesta
Así mismo, revisar la programación de metas ya que el indicador dice que es semestral y tene metas trimestrales que además superan la meta propuesta.
OAPF: El área ajustó según lo solicitado</t>
  </si>
  <si>
    <t xml:space="preserve">OAPF: El avance cualitatio del indicador es repotado a Consejería para la Estabilización. </t>
  </si>
  <si>
    <t>Con corte al mes de mayo;
* Se reanuda la ejecución de proyectos en fase de diagnóstico, para el mejoramiento de 21 sedes Educativas correspondientes a 6 grupos en los departamentos de Antioquia, Bolívar, Cundinamarca y Norte de Santander. 
De igual forma, 4 sedes iniciaron fase de obra en el departamento de Bolívar. Adicionalmente, la Unidad de Gestión Patrimonio Autónomo del  Fondo de Financiamiento de Infraestructura Educativa  -UG PA FFIE- presentó para su revisión al Comité Técnico del PA FFIE, la asignación de Contratistas de Obra y Contratistas de Interventorías para 6 proyectos de mejoramientos de sedes rurales correspondiente a 1 grupo, que fueron aprobado en dicho comité.
* Por otro lado, dada la situación de emergencia sanitaria, se están realizando las gestiones correspondientes para ampliar la suspensión de las (9) órdenes de compra para dotaciones de mobiliario escolar hasta el 31 de julio, las mismas beneficiarán a 70 sedes educativas con recursos de Ley 21, al igual que los proyectos de dotación de mobiliario escolar a través del mecanismo obras por impuestos.
* En términos de planeación, el nuevo cronograma de trabajo y reprogramación de metas se podrá realizar cuando se reinicien las obras, y se cuente con la información del rendimiento diario por trabajador.</t>
  </si>
  <si>
    <t>OAPF: por favor, aclarar que es PA FFIE se recomienda no usar siglas. Recordar que está ifnformación se reporta a otras entidades. 
SA. Se ajustó UG PA FFIE = Unidad de Gestión del Patrimonio Autónomo del Fondo de Financiamiento de Infraestructura Educativa</t>
  </si>
  <si>
    <t>En el mes de Junio, se realizaron las siguientes actividades:
* Se inició la fase de diagnóstico en 66 de los 87 mejoramientos de sedes educativas ubicadas en 67 municipios de 10 Departamentos.
* Se inició la fase de obra en 3 de los 7 mejoramientos de sedes educativas en los municipios de Ciudad Bolívar, Magangué, María la baja, San Juan de Nepomuceno, Cucutilla y Zalazar de los departamentos de Antioquia, Bolívar y Norte de Santander, los proyectos de mejoramiento rural se están ejecutando a través del Fondo de Financiamiento a la Infraestructura Educativa.
* En el marco de la emergencia sanitaria, se realizó la ampliación de la suspensión de (9) órdenes de compra para dotaciones de mobiliario escolar hasta el 31 de julio.
* Se adelantó la fase precontractual en la que se elaboraron los estudios previos para dotar 102 sedes educativas en zonas rurales PDET con recursos del crédito BID, los mismos se encuentran en fase de revisión del VPBM.
En el período reportado se construyeron y/o mejoraron 338 sedes educativas. De las cuales 107 sedes corresponden a obras de infraestructura educativa y 231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e Invías - Cancillería, OXI. Se adjunta información con la relación de sedes educativas con las intervenciones correspondientes con corte al 30 de junio de 2020.</t>
  </si>
  <si>
    <t>En el mes de julio se inició con la fase de diagnóstico de 104 sedes distribuidas así:
80 sedes - mejoramientos, 21 sedes - comedores cocinas, 3 sedes residencias escolares. Para un total de 198 sedes Educativas ubicadas en 158 Municipios en los departamentos de Antioquia, Bolívar, Caquetá, Cauca, Cesar, Córdoba, Cundinamarca, Huila, Magdalena, Nariño, Norte de Santander, Quindío, Risaralda, Sucre, Tolima y Valle del Cauca. 
* De igual forma, se dio inicio a 28 sedes educativas en etapa de obra, para un total de 35 Sedes Educativas en ejecución de obra.
* Se retomo la ejecución de las (9) órdenes de compra para dotaciones de mobiliario escolar, las cuales beneficiarán a 70 sedes educativas con recursos de Ley 21.
* Se adelantó la fase precontractual en la que se elaboraron los estudios previos para dotar 102 sedes educativas en zonas rurales PDET con recursos BID, los mismos se encuentran en fase de revisión del VPBM.</t>
  </si>
  <si>
    <t>En el mes de agosto se adelantaron las siguientes actividades:
a) Se inició con la fase de diagnóstico de 50 sedes distribuidas en mejoramientos (34 sedes), comedores cocinas (14 sedes) y residencias escolares (2 sedes). Para un total de 243 sedes educativas intervenidas en 195 Municipios y 17 Departamentos. 
b) Se inició la etapa de obra en 51 sedes educativas, para un total de 83 sedes educativas en ejecución de obra.
c) Con recursos Ley 21 – MEN se finalizaron obras de mejoramiento en 40 sedes educativas en zona rural. 
d) Se adelantó la fase precontractual en la que se elaboraron los estudios previos para dotar 102 sedes educativas en zonas rurales PDET con recursos BID, los mismos se encuentran en fase de revisión del VPBM.</t>
  </si>
  <si>
    <t>En el mes de septiembre se adelantaron las siguientes actividades:_x000D_
a) Se inició la fase de diagnóstico en 81 sedes distribuidas así: 58 en mejoramientos, 21 comedores cocinas y 2 residencias escolares. Para un total a la fecha de 328 sedes educativas intervenidas en 260 Municipios y 20 Departamentos. _x000D_
b) Se inició la etapa de obra en 58 sedes educativas, para un total a la fecha de 135 sedes educativas en ejecución de obra._x000D_
c) Con recursos Ley 21 – MEN se finalizaron obras de mejoramiento en 23 sedes educativas en zona rural. _x000D_
d) Se adelantó la fase precontractual en la que se elaboraron los estudios previos para dotar 102 sedes educativas en zonas rurales PDET con recursos BID, los mismos se encuentran en fase de revisión por parte del Viceministerio de Prescolar Básica y Media.</t>
  </si>
  <si>
    <t>En el mes de octubre se adelantaron las siguientes actividades:
a) Se inició la fase de diagnóstico en 48 sedes distribuidas así: 33 en mejoramientos, 13 comedores cocinas y 2 residencias escolares. Para un total a la fecha de 374 sedes educativas intervenidas en 296 Municipios y 23 Departamentos. 
b) Se inició la etapa de obra en 71 sedes educativas, para un total a la fecha de 214 sedes educativas en ejecución de obra.
c) Con recursos Ley 21 – MEN se finalizaron obras de mejoramiento en 36 sedes educativas en zona rural en 20 Municipios y 10 Dptos.
d) A través del Fondo de Financiamiento de Infraestructura Educativa -FFIE- se realizó la entrega de (15) obras terminadas en sedes educativas rurales. 
d) Se encuenta en ejecución de producción y entregas la dotación de mobiliario escolar en las cuales se beneficiaran 102 sedes educativas en zonas rurales PDET con recursos BID.</t>
  </si>
  <si>
    <t xml:space="preserve">En el mes de noviembre se adelantaron las siguientes actividades:
a) Se inició la fase de diagnóstico en 25 sedes distribuidas así: 17 en mejoramientos, 5 comedores cocinas y 3 residencias escolares. Para un total a la fecha de 393 sedes educativas intervenidas en 308 Municipios y 25 Departamentos. 
b) Se inició la etapa de obra en 67 sedes educativas, para un total a la fecha de 236 sedes educativas en ejecución de obra.
c) Con recursos Ley 21 – MEN se finalizaron obras de mejoramiento en (52) sedes educativas en zona rural en 36 Municipios y 19 Dptos.
d) A través del Fondo de Financiamiento de Infraestructura Educativa -FFIE- se realizó la entrega de (29) obras terminadas en sedes educativas rurales. 
d) Se entregó mobiliario escolar en 88 sedes educativas en zonas rurales PDET de las 102 que están proyectadas dotar con recursos del crédito BID. </t>
  </si>
  <si>
    <t xml:space="preserve">En el mes de noviembre diciembre se adelantaron las siguientes actividades:
a) Se inició la fase de diagnóstico en 34 sedes distribuidas así: 27 mejoramientos, 5 comedores cocinas y 2 residencias escolares. Para un total a la fecha de 428 sedes educativas intervenidas en 323 Municipios y 26 Departamentos. 
b) Se inició la etapa de obra en 41 sedes educativas, para un total a la fecha de 218 sedes educativas en ejecución de obra.
c) Con recursos Ley 21 – MEN se finalizaron obras de mejoramiento en (46) sedes educativas.
d) A través del Fondo de Financiamiento de Infraestructura Educativa -FFIE- se realizó la entrega de (48) obras terminadas en sedes educativas rurales. 
e) Se entregó mobiliario escolar en 143 sedes educativas en zonas rurales PDET (33 BID y 110 OXI)
En el segundo semestre de 2020 se construyeron y/o mejoraron 933 sedes educativas. De las cuales 373 sedes corresponden a obras de infraestructura educativa y 560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e Invías - Cancillería, OXI. </t>
  </si>
  <si>
    <t>Fecha (20/01/2020)- OAPF
Completitud: Cumple con el criterio
Consistencia: Cumple con el criterio
Calidad: Cumple con el criterio.
Soportes: Pendiente soporte cuantitativo. 
Observaciones: Se aprueba la descripción cuantitativa, pendiente los medios de verificación conforme a la medición del indicador.
OAPF. El ára cargó los soportes. Se valida SI</t>
  </si>
  <si>
    <t>Ambientes de aprendizaje</t>
  </si>
  <si>
    <t>Acceso y acogida</t>
  </si>
  <si>
    <t xml:space="preserve">Aulas terminadas y entregadas en educación preescolar, básica y media </t>
  </si>
  <si>
    <t>Sumatoria de aulas básicas terminadas y entregadas, tanto en zonas rurales como urbanas, bien sea por construcción o mejoramiento.
Sumatoria acumulada del total de aulas terminadas a la fecha de corte
Ar=∑ A it
Ar = sumatoria de aulas terminadas y entregadas prestación del servicio educativo, tanto en zonas rurales como urbanas. 
A = Aulas terminadas por construcción o mejoramiento
i = Número de sedes rurales intervenidas desde 1 hasta n.
t = Año de observación</t>
  </si>
  <si>
    <t>1. Acta de inventario por espacios de la sede educativa. 
2. Acta de entrega de la sede educativa. 
3. Acta de recibo fase II de interventoría</t>
  </si>
  <si>
    <t xml:space="preserve">Con corte al mes de enero, se realizaron las actividades correspondientes al seguimiento de ejecución de obras y cumplimiento del cronograma de entregas de las sedes educativas.  Derivado de lo anterior, en este período se entregaron 14 aulas básicas entre nuevas y mejoradas. Así las cosas, se logró un avance del 1% con respecto a la meta del 2020 (2.284 aulas terminadas), lo que representa un avance del 41,3% frente a la meta cuatrenio. </t>
  </si>
  <si>
    <t xml:space="preserve">Con corte al mes de febrero, se realizaron las actividades correspondientes al seguimiento de ejecución de obras y cumplimiento del cronograma de entregas de las sedes educativas.  Derivado de lo anterior, en este período se entregaron 45 aulas básicas entre nuevas y mejoradas. Así las cosas, se logró un avance del 2% con respecto a la meta del 2020 (2.284 aulas terminadas), lo que representa un avance del 42% frente a la meta cuatrenio. 
- Una de las sedes educativas entregadas en este período con un alcance de 12 aulas, esta pendiente la suscripción del acta de inventario por espacios, dada la contingencia de aislamiento preventivo y posteriormente la cuarentena no se logró surtir todo el proceso de firmas por todas las partes. </t>
  </si>
  <si>
    <t xml:space="preserve">Se realizó el seguimiento de ejecución de obras y cumplimiento del cronograma de entregas de sedes educativas.  Derivado de lo anterior, en este período se entregaron 68 aulas básicas entre nuevas y mejoradas. Así las cosas, se logró un avance del 5,6% (127 aulas) con respecto a la meta del 2020 (2.284 aulas terminadas), lo que representa un avance del 43,3% frente a la meta cuatrenio y fueron entregadas en las siguientes Entidades Territoriales Certificados, Atlántico 91, Huila 22 y en Valledupar 14 aulas.
Dada la emergencia sanitaria que vive el país con la pandemia COVID-19 las obras que se están ejecutando a nivel nacional en materia de infraestructura educativa fueron suspendidas. Por lo cual, los cronogramas de ejecución se modificarán y actualmente se está analizando de qué manera afectará la meta y cómo quedarían las proyecciones una vez superada la emergencia.
En este período no se entregaron aulas en zonas de población NARP. 
- Una de las sedes educativas entregadas en este período con un alcance de 22 aulas, está pendiente la suscripción del acta de inventario por espacios, dada la contingencia de aislamiento preventivo y posteriormente la cuarentena no se logró surtir todo el proceso de firmas por todas las partes. </t>
  </si>
  <si>
    <t>OAPF. Teniendo en cuenta que ete indicador tiene la marca de trazadore presupuestal  NARP, indicar si en la aulas entregadas se incluyen aulas para estas poblaciones  
OAPF. Se ajustó de acuerdo a la solicitud, pendiente revisar programación metas</t>
  </si>
  <si>
    <t>Durante el mes de abril, se realizaron las siguientes gestiones:
- En razón a la emergencia sanitaria por el COVID 19 se suspendieron las obras en ejecución por 33 días, razón por la cual, no se entregaron aulas en el mes de abril
- El pasado 27 de abril se levantó la suspensión de los contratos, sin embargo, se estipuló en el documento de reinicio que no se iniciarán actividades de obra hasta que no sean presentados y aprobados los protocolos de bioseguridad, los cuales están sometidos a las normas locales. La asignación del número de trabajadores por proyecto se podrá realizar únicamente cuando estén aprobados los protocolos de bioseguridad.
- Derivado de lo anterior, se continua con un avance en la entrega de aulas básicas entre nuevas y mejoradas equivalente al 5,6% (127 aulas) con respecto a la meta del 2020 (2.284 aulas terminadas) y un avance del 43,3% frente a la meta cuatrienio
- El nuevo cronograma de trabajo y reprogramación de entregas se podrá realizar una vez se reinicien las obras y se cuente con la información de los avances de obra bajo estas nuevas condiciones de trabajo.</t>
  </si>
  <si>
    <t xml:space="preserve">OAPF: Se realizaron ajsutes de forma y se registró reporte en SINERGIA en espera de la aprobación respectiva
DNP: Aprobado
</t>
  </si>
  <si>
    <t>Durante el mes de mayo, en razón a que la mayoría de los proyectos continúan suspendidos por la emergencia sanitaria, no se terminó ningún proyecto de construcción de aulas. 
En este periodo los contratistas de obra presentaron y tramitaron la aprobación de los planes de aplicación del protocolo de seguridad en la obra -PAPSO- y los planes de reactivación. Al cierre del mes de mayo los contratistas de obra han presentado 98 PAPSO, de los cuales han sido aprobados 24. 
En este mismo período se han reactivado de 17 proyectos, de los cuales 4 están en fase de ejecución de actividades de obra, los restantes están en fase de rediseño o diagnóstico de diseños existentes, por tratarse de proyectos reasignados a un nuevo contratista.</t>
  </si>
  <si>
    <t>OAPF: Se realizaron ajsutes de forma y se registró reporte en SINERGIA en espera de la aprobación respectiva
DNP: Aprobado</t>
  </si>
  <si>
    <t>Con corte al mes de junio, se realizaron las siguientes acciones: 
*Se terminaron 3 obras localizadas en los municipios de Santo Tomás y Manatí (IETA Oriental-Sede Principal y ENS de Manatí-Sede Principal) de la ETC Atlántico y Sincelejo (IE Altos del Rosario-Sede Principal), en las que se construyeron 86 aulas básicas entre nuevas y mejoradas que permiten beneficiar a aproximadamente 3.440 estudiantes.
* Los contratistas de obra continuaron con la presentación para aprobación de los protocolos de bioseguridad, PAPSO y planes de reactivación. En junio se los contratistas presentaron 16 PAPSO, para un total de 114 PAPSO, de los cuales en este mes se aprobaron 52 para un total de 76 PAPSOS aprobados. 
* Se han reactivado de 35 proyectos. De los proyectos reactivados, 5 están en fase de ejecución de actividades de obra. Los restantes están en rediseño o diagnóstico de diseños existentes, por tratarse de proyectos reasignados a un nuevo contratista que debe surtir el trámite de apropiación de diseños.</t>
  </si>
  <si>
    <t>Con corte al 31 de julio, se terminó la obra localizada en el municipio de San José del Guaviare (IE concentración de Desarrollo Rural (CDR)), en la que se construyeron 39 aulas de clase beneficiando a 1.560 estudiantes.
Durante este período, los contratistas presentaron y tramitaron la aprobación de nueve (9) protocolos de bioseguridad - PAPSO y planes de reactivación, para un total de 123 PAPSO, de los cuales en el mes de julio se aprobaron 11 para un total de 87 PAPSO aprobados. 
Se han reactivado de 73 proyectos de infraestructura, de los cuales siete (7) están en fase de ejecución de actividades de obra. Los restantes están en fase de rediseño o diagnóstico de diseños existentes, por tratarse de proyectos reasignados a un nuevo contratista que debe surtir el trámite de convalidación de diseños.
Con las obras entregadas en este periodo se logra un avance del 11% (252 aulas entregadas) respecto de la meta 2020 (2.284 aulas) y un 45,6% respecto de la meta del cuatrienio.</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</si>
  <si>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Se efectuó ajuste menor a la redacción, se registra en SINERGIA en espera de aprobación de DNP 
</t>
    </r>
    <r>
      <rPr>
        <b/>
        <sz val="11"/>
        <color theme="1"/>
        <rFont val="Calibri"/>
        <family val="2"/>
        <scheme val="minor"/>
      </rPr>
      <t>DNP</t>
    </r>
    <r>
      <rPr>
        <sz val="11"/>
        <color theme="1"/>
        <rFont val="Calibri"/>
        <family val="2"/>
        <scheme val="minor"/>
      </rPr>
      <t>: Aprobado</t>
    </r>
  </si>
  <si>
    <t>Con corte al 31 de agosto, se han adelantado las siguientes actividades: 
a)	Se terminó una (1) obra localizada en el municipio de Sabanalarga (IE JOSE CONSUEGRA HIGGINS SEDE PRINCIPAL) de la ETC Atlántico, en la que se construyeron 24 aulas de clase que permiten beneficiar a aproximadamente 700 estudiantes.
b)	Los contratistas presentaron y tramitaron la aprobación de los Planes de Aplicación del Protocolo de Seguridad en la Obra -PAPSO y planes de reactivación. En este periodo los contratistas presentaron un (1) PAPSO, el cual fue aprobado. A la fecha los contratistas han presentado un total de 124 PAPSO, de los cuales se han aprobado 89. 
c)	Se han reactivado 95 proyectos, de los cuales 11 están en fase de ejecución de actividades de obra, uno (1) está en diseño, y 83 en diagnóstico de diseños existentes, teniendo en cuenta que los proyectos reasignados a un nuevo contratista deben surtir el trámite de convalidación de diseños.</t>
  </si>
  <si>
    <t>Fecha (04/09)- OAPF
Completitud: Cumple con el criterio, se evidencia los logros obtenidos en el avance y gestiones realizadas en el período
Consistencia: Cumple con el criterio porque el avance coincide con la fórmula definida.
Calidad: cumple con el criterio.
Soportes: No Cumple con el criterio
Notas adicionales: Se efectuó ajuste menor a la redacción, se registra en SINERGIA en espera de aprobación de DNP 
04/09 DNP: APROBADO
04/09 OAPF: El reprote fue aprobado por el DNP,sin embargo en la carpeta de evidencias no se encuentran los soportes del avance del indicador. Asi mismo se eveidncia que no se cumple con lo establecido en la Guía de seguimiento al PAI en cuanto al nombramiento de las evidencias.
08/09: ACCESO: No se cuenta con el acta de entrega de inventario por espacios de la sede educativa entregada en este mes, dado que el territorio no la ha firmado dada la emergencia sanitaria por la pandemia Covid-19, se esta realizando la gestión correspondiente. Por solicitud de la OAPF se incluyó la relación de los proyectos terminados en este año.</t>
  </si>
  <si>
    <t>En el mes de Septiembre, se han adelantado las siguientes actividades: 
a) Se terminaron 38 aulas en : COLEGIO  LICEO NACIONAL JOSE JOAQUIN CASAS (Chiquinquirá de la ETC Boyacá), IE ARBOLÉTES SEDE MIGUEL VICENTE GARRIDO (Arbolétes de la ETC Antioquia), IE SAN NICOLAS DE TOLENTINO SEDE PRINCIPAL (Puerto Colombia de la ETC Atlántico), en las que se construyeron 22 aulas nuevas y se mejoraron 16 aulas beneficiando a 2701 estudiantes.
b) Los contratistas presentaron y tramitaron la aprobación de los Planes de Aplicación del Protocolo de Seguridad en la Obra -PAPSO y planes de reactivación. En este periodo los contratistas presentaron dos (2) PAPSO, estos fueron aprobados. A la fecha los contratistas han presentado un total de 126 PAPSO, de los cuales se han aprobado 91. 
c) Se han reactivado 100 proyectos, de los cuales uno está terminado, 18 están en fase de ejecución, dos están en diseño, y 79 en diagnóstico de diseños existentes, por tratarse de proyectos reasignados a un nuevo contratista, los mismos deben surtir el trámite de convalidación de diseños.</t>
  </si>
  <si>
    <r>
      <t xml:space="preserve">Fecha (07/10)- OAPF
</t>
    </r>
    <r>
      <rPr>
        <b/>
        <sz val="6.05"/>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criterio.[@[Observaciones septiembre]]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DNP: Aprobado</t>
    </r>
  </si>
  <si>
    <t>En el mes de Octubre, se han adelantado las siguientes actividades: 
a) Se terminaron 65 aulas en: IE GONZALO SUAREZ RENDON (ETC Tunja), IE JULIO CESAR TURBAY AYALA (ETC Soacha), IED TABORA (ETC Bogotá), en las que se construyeron 65 aulas nuevas que permiten beneficiar a 5.361 estudiantes.
b) Los contratistas no presentaron y tramitaron la aprobación de los Planes de Aplicación del Protocolo de Seguridad en la Obra -PAPSO y planes de reactivación. 
A la fecha los contratistas han presentado un total de 126 PAPSO, de los cuales se han aprobado 91. 
c) Se han reactivado 102 proyectos; 2 están terminados, 26 están en fase de ejecución de actividades de obra,  2 están en diseño, y 72 en diagnóstico de diseños existentes, por tratarse de proyectos reasignados a un nuevo contratista que debe surtir el trámite de convalidación de diseños.</t>
  </si>
  <si>
    <r>
      <t xml:space="preserve">Fecha (07/11)-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09/11 DNP: Aprobado</t>
    </r>
  </si>
  <si>
    <t>En el mes de Noviembre, se han adelantado las siguientes actividades: 
a) Se terminaron 17 aulas en una obra:  IE Fernando Villalobos Arango Sede Principal (ETC Ibagué) en la que se construyeron (17) aulas nuevas que permiten beneficiar a 520 estudiantes.
b) Se presentó un (1) protocolo de bioseguridad - PAPSO, para aprobación y plan de reactivación. Se revisaron y aprobaron dos (2) PAPSO .
A la fecha los contratistas han presentado un total de 127 PAPSO, de los cuales se han aprobado 93.
c) Se han reactivado 107 proyectos; 3 están terminados, 39 están en fase de ejecución de actividades de obra,  2 están en diseño, y 64 en diagnóstico de diseños existentes, por tratarse de proyectos reasignados a un nuevo contratista que debe surtir el trámite de convalidación de diseños.</t>
  </si>
  <si>
    <r>
      <t xml:space="preserve">Fecha (05/11)-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07/12 DNP: Aprobado</t>
    </r>
  </si>
  <si>
    <t xml:space="preserve">En el mes de diciembre se terminaron (6) obras en las que se construyeron y mejoraron 62 aulas básicas, beneficiando a 4.264 estudiantes. 
Con las obras entregadas durante la vigencia 2020 se intervinieron 458 aulas básicas entre nuevas y mejoradas llegando a un cumplimiento de la meta del 20% (2284)
A continuación se relacionan las principales causas que no permitieron el cumplimiento de la meta:
1) Se realizó la suspensión de los contratos de obra e interventoría correspondientes a los proyectos en ejecución, a causa de la emergencia sanitaria por Covid - 19. Estos corresponden a 141 proyectos en los que se proyecta se intervendrán 2.789 aulas básicas (1906 nuevas y 883 mejoradas).
2) Se implementaron medidas de bioseguridad contenidas en los Planes de Aplicación del Protocolo Sanitario para la Obra - PAPSOs, los cuales ocasionaron retrasos en las obras, adicionalmente generó reclamaciones de los contratistas, por lo que fue necesario ajustar plazos y costos inicialmente pactados, de tal manera que se han presentado 127 PAPSOs y se aprobaron 93.
3) Duarante la vigencia 2020 se reasignaron 93 proyectos a nuevos contratistas. Los diagnósticos realizados a los proyectos reasignados evidencian ajustes en los diseños existentes,  por lo cual fue necesario extender los plazos de ejecución de los proyectos y estableciendo nuevas fechas de entrega para 2021 y 2022.
</t>
  </si>
  <si>
    <r>
      <t xml:space="preserve">Fecha (08/01/2021)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En razíón al tiempo de rezago de 60 días no se han anexdo los soportes de diciembre.
Notas adicionales: Se efectuó ajuste menor a la redacción del cualitativo, se registra en SINERGIA </t>
    </r>
  </si>
  <si>
    <t xml:space="preserve">Aulas funcionales construidas en colegios oficiales </t>
  </si>
  <si>
    <t>Sumatoria acumulada del total de aulas funcionales terminadas a la fecha de corte.
Ar=∑ A it
Ar = sumatoria de AULAS FUNCIONALES terminadas y entregadas prestación del servicio educativo, tanto en zonas rurales como urbanas. 
A = AULAS FUNCIONALES intervenidas por construcción o mejoramiento
i = Número de sedes rurales intervenidas desde 1 hasta n.
t = Año de observación</t>
  </si>
  <si>
    <t xml:space="preserve">Con corte al mes de enero, se realizaron las actividades correspondientes al seguimiento de ejecución de obras y cumplimiento del cronograma de entregas de las sedes educativas.  Derivado de lo anterior, en este período se entregaron 18 aulas básicas entre nuevas y mejoradas. Así las cosas, se logró un avance del 0,2% con respecto a la meta del 2020 (1.205 aulas funcionales), lo que representa un avance del 13% frente a la meta cuatrenio. </t>
  </si>
  <si>
    <t xml:space="preserve">Con corte al mes de febrero, se realizaron las actividades correspondientes al seguimiento de ejecución de obras y cumplimiento del cronograma de entregas de las sedes educativas.  Derivado de lo anterior, en este período se entregaron 17 aulas básicas entre nuevas y mejoradas. Así las cosas, se logró un avance del 1% con respecto a la meta del 2020 (1.205 aulas funcionales), lo que representa un avance del 13% frente a la meta cuatrenio. </t>
  </si>
  <si>
    <t xml:space="preserve">Se realizó el seguimiento de ejecución de obras y cumplimiento de cronogramas de entrega de sedes educativas con aulas funcionales.  Derivado de lo anterior, en este período se entregaron 34 aulas básicas entre nuevas y mejoradas. Así las cosas, se logró un avance del 5,7% (69 aulas) con respecto a la meta del 2020 (1.205 aulas funcionales), lo que representa un avance del 13,5% frente a la meta cuatrenio y fueron entregadas en las siguientes ETC, así: Cauca 9, Cesar 7, Ibagué 20, Ipiales 12, Pasto 14 y en Valledupar 7 aulas 
Dada la emergencia sanitaria que vive el país con la pandemia COVID-19 las obras que se están ejecutando a nivel nacional en materia de infraestructura educativa fueron suspendidas. Por lo cual, los cronogramas de ejecución se modificarán y actualmente se está analizando su impacto en la meta y cómo quedarían las proyecciones una vez superada la emergencia.
En este período no se entregaron aulas en población NARP.
- Una de las sedes educativas entregadas en este período con un alcance de 20 aulas, está pendiente la suscripción del acta de inventario por espacios, dada la contingencia de aislamiento preventivo y posteriormente la cuarentena no se logró surtir todo el proceso de firmas por todas las partes. </t>
  </si>
  <si>
    <t>OAPF. Teniendo en cuenta que ete indicador tiene la marca de trazadore presupuestal  NARP, indicar si en la aulas entregadas se incluyen aulas para estas poblaciones  
OAPF. El área ajustó  de acuerdo a la solicitud</t>
  </si>
  <si>
    <t>Durante el mes de abril, debido a la emergencia sanitaria por COVID 19, las obras de infraestructura educativa ejecutadas por el Fondo de Financiamiento de la Infraestructura Educativa FFIE presentan las siguientes novedades:
- Las obras en ejecución se suspendieron por 33 días, razón por la cual, no se entregaron aulas en el mes de abril. 
- El pasado 27 de abril se levantó la suspensión de los contratos, sin embargo, se estipula en el documento de reinicio que no se iniciarán actividades de obra hasta que no sean presentados y aprobados los protocolos de bioseguridad, los cuales están sometidos a normas locales; así como la autorización del número de personas que pueden reiniciar labores en cada proyecto. 
- Por lo anterior, en este período no se presenta avance y se continua un nivel de entrega de aulas básicas entre nuevas y mejoradas equivalente al 5,7% (69 aulas) con respecto a la meta del 2020 (1.205 aulas funcionales), y un 13,5% frente a la meta cuatrienio
- El nuevo cronograma de trabajo y reprogramación de entregas se podrá realizar una vez se reinicien las obras y se cuente con la información de los avances de obra bajo estas nuevas condiciones de trabajo. Adicionalmente, los proyectos que se ejecutan con a través del operador Findeter se encuentran en fase contractual y de diseño.</t>
  </si>
  <si>
    <t>Durante el período del mes de mayo, respecto a las obras que ejecuta la Unidad de Gestión del PA FFIE y de debido a que la gran mayoría de los proyectos continúan suspendidos por la emergencia sanitaria, en este período no finalizó ningún proyecto. 
En este período los contratistas presentaron y tramitaron la aprobación de los planes de aplicación del protocolo de seguridad en la obra -PAPSO- y planes de reactivación. Así las cosas, al cierre del mes se han presentado 98 PASO por parte de los contratistas de obra de los cuales han sido aprobados 24. 
En este mismo período se han reactivado de 17 proyectos, de los cuales 4 están en fase de ejecución de actividades de obra, los restantes están en fase de rediseño o diagnóstico de diseños existentes, por tratarse de proyectos reasignados a un nuevo contratista.
De otra parte, respecto a las obras contratadas directamente por el Ministerio de Educación se culminaron obras de infraestructura educativa en 39 sedes con un alcance de 79 aulas básicas (entre nuevas y mejoradas), logrando un avance del 12% (148 aulas) con respecto a la meta de 2020 (1.205 aulas), lo que representa un avance del 15% frente a la meta cuatrienio.</t>
  </si>
  <si>
    <t>Durante el mes de junio, se realizaron las siguientes acciones:
- Obras que se ejecutan a través de la Unidad de Gestión del Patrimonio Autónomo del Fondo de Financiamiento de Infraestructura Educativa:
* Durante el periodo los contratistas presentaron y tramitaron la aprobación de los protocolos de bioseguridad – PAPSO-. A la fecha, han presentado 99 protocolos, de los cuales han sido aprobados 88.
* Se han reactivado 57 proyectos; de los cuales 12 están en fase de ejecución de obra, los restantes están en rediseño o diagnóstico de diseños existentes. Por tratarse de proyectos reasignados a un nuevo contratista se debe surtir el trámite de aprobación de diseños.
- Obras que se ejecutan a través de Ley 21 – MEN: Se intervinieron 41 sedes educativas con un alcance de 102 aulas básicas (entre nuevas y mejoradas), logrando un avance del 21% (250 aulas) con respecto a la meta de 2020 (1.205 aulas), lo que representa un avance del 16% frente a la meta cuatrienio.</t>
  </si>
  <si>
    <t>En julio a través del Fondo de Financiamiento de Infraestructura Educativa -FFIE- se finalizaron (2) obras en municipios de Valledupar (IE Patillal) y Neiva (IE Claretiano Gustavo Torres Parra), que comprenden 49 aulas
Así mismo, con recursos y gestión directa del MEN se finalizaron 39 obras de infraestructura educativa que comprenden 107 aulas básicas entre nuevas y mejoradas
En este periodo se presentaron y tramitaron (7) protocolos de bioseguridad PAPSO y sus planes de reactivación para su aprobación, para un total de 106 PAPSO tramitados, en julio se aprobaron (8) para un total de 96 PAPSO aprobados
De los proyectos reactivados 17 están en ejecución de obra. Los restantes están en rediseño o diagnóstico de diseños por tratarse de proyectos reasignados y deben surtir trámite de convalidación de diseños
Con las obras entregadas en julio se logra un avance del 33,7% (406 aulas entregadas) respecto de la meta 2020 (1.205 aulas) y un 18,3% respecto de la meta del cuatrienio</t>
  </si>
  <si>
    <t>En el mes de agosto se adelantaron las siguientes actividades: 
a) A través del Fondo de Financiamiento de Infraestructura Educativa -FFIE- se finalizaron (3) obras de mejoramiento que comprenden 12 aulas básicas. 
b )Los contratistas presentaron y tramitaron la aprobación de los Planes de Aplicación del Protocolo de Seguridad en la Obra -PAPSO y planes de reactivación. En este periodo, los contratistas presentaron ocho (8) PAPSO los cuales fueron aprobados. A la fecha se cuenta con un total de 114 PAPSO presentados, de los cuales se han aprobado 104. 
c) Se han reactivado 120 proyectos, de los cuales 22 están en fase de ejecución de actividades de obra, 38 en diseño, y 60 en diagnóstico de diseños existentes, teniendo en cuenta que los proyectos reasignados a un nuevo contratista deben surtir el trámite de convalidación de diseños. 
d) Así mismo, con recursos y gestión directa del MEN se finalizaron 41 obras de infraestructura educativa que comprenden 113 aulas básicas entre nuevas y mejoradas.</t>
  </si>
  <si>
    <t>Fecha (04/09)- OAPF
Completitud: Cumple con el criterio, se evidencia los logros obtenidos en el avance y gestiones realizadas en el período
Consistencia: Cumple con el criterio porque el avance coincide con la fórmula definida.
Calidad: cumple con el criterio.
Soportes: No Cumple con el criterio
Notas adicionales: Se efectuó ajuste menor a la redacción, se registra en SINERGIA en espera de aprobación de DNP 
04/09 DNP: APROBADO
04/09 OAPF: El reprote fue aprobado por el DNP,sin embargo en la carpeta de evidencias no se encuentran los soportes del avance del indicador. Asi mismo se eveidncia que no se cumple con lo establecido en la Guía de seguimiento al PAI en cuanto al nombramiento de las evidencias
08/09 ACCESO: Se renombro la carpeta de acuerdo con la guía de seguimiento en donde se adjuntan las actas de entrega de las sedes educativas del indicador correspondiente.
08/09 se hacen los ajustes correspondientes y se cambia la validación a SI</t>
  </si>
  <si>
    <t>En el mes de septiembre se adelantaron las siguientes actividades: 
a) A través del Fondo de Financiamiento de Infraestructura Educativa -FFIE- se finalizaron (5) obras de mejoramiento que comprenden 12 aulas básicas mejoradas. 
b) En este periodo, los contratistas no presentaron Planes de Aplicación del Protocolo de Seguridad en la Obra -PAPSO y planes de reactivación.  A la fecha se cuenta con un total de 114 PAPSO presentados, de los cuales se han aprobado 104. 
c) Se han reactivado 126 proyectos, de los cuales 29 están en fase de ejecución de actividades de obra, 40 en diseño, y 57 en diagnóstico de diseños existentes, por tratarse de proyectos reasignados a un nuevo contratista, los mismos deben surtir el trámite de convalidación de diseños.
d) Así mismo, con recursos y gestión directa del Ministerio de Educación Nacional se finalizaron 25 obras de infraestructura educativa que comprenden 100 aulas básicas entre nuevas y mejoradas.</t>
  </si>
  <si>
    <r>
      <rPr>
        <b/>
        <sz val="11"/>
        <rFont val="Calibri"/>
        <family val="2"/>
        <scheme val="minor"/>
      </rPr>
      <t>Fecha (07/10)- OAPF</t>
    </r>
    <r>
      <rPr>
        <sz val="11"/>
        <rFont val="Calibri"/>
        <family val="2"/>
        <scheme val="minor"/>
      </rPr>
      <t xml:space="preserve">
</t>
    </r>
    <r>
      <rPr>
        <b/>
        <sz val="11"/>
        <rFont val="Calibri"/>
        <family val="2"/>
      </rPr>
      <t>Completitud</t>
    </r>
    <r>
      <rPr>
        <sz val="11"/>
        <rFont val="Calibri"/>
        <family val="2"/>
        <scheme val="minor"/>
      </rPr>
      <t xml:space="preserve">: Cumple con el criterio, se evidencia los logros obtenidos en el avance y gestiones realizadas en el período
</t>
    </r>
    <r>
      <rPr>
        <b/>
        <sz val="11"/>
        <rFont val="Calibri"/>
        <family val="2"/>
        <scheme val="minor"/>
      </rPr>
      <t>Consistencia</t>
    </r>
    <r>
      <rPr>
        <sz val="11"/>
        <rFont val="Calibri"/>
        <family val="2"/>
        <scheme val="minor"/>
      </rPr>
      <t xml:space="preserve">: Cumple con el criterio porque el avance coincide con la fórmula definida.
</t>
    </r>
    <r>
      <rPr>
        <b/>
        <sz val="11"/>
        <rFont val="Calibri"/>
        <family val="2"/>
        <scheme val="minor"/>
      </rPr>
      <t>Calidad</t>
    </r>
    <r>
      <rPr>
        <sz val="11"/>
        <rFont val="Calibri"/>
        <family val="2"/>
        <scheme val="minor"/>
      </rPr>
      <t xml:space="preserve">: cumple con el criterio.
</t>
    </r>
    <r>
      <rPr>
        <b/>
        <sz val="11"/>
        <rFont val="Calibri"/>
        <family val="2"/>
        <scheme val="minor"/>
      </rPr>
      <t>Soportes</t>
    </r>
    <r>
      <rPr>
        <sz val="11"/>
        <rFont val="Calibri"/>
        <family val="2"/>
        <scheme val="minor"/>
      </rPr>
      <t xml:space="preserve">: cumple con el criterio. 
Notas adicionales: Se efectuó ajuste menor a la redacción, se registra en SINERGIA en espera de aprobación de DNP 
</t>
    </r>
    <r>
      <rPr>
        <b/>
        <sz val="11"/>
        <rFont val="Calibri"/>
        <family val="2"/>
        <scheme val="minor"/>
      </rPr>
      <t>DNP: Aprobado</t>
    </r>
    <r>
      <rPr>
        <sz val="11"/>
        <rFont val="Calibri"/>
        <family val="2"/>
        <scheme val="minor"/>
      </rPr>
      <t xml:space="preserve">
</t>
    </r>
  </si>
  <si>
    <t>En el mes de octubre se adelantaron las siguientes actividades: 
a) A través del Fondo de Financiamiento de Infraestructura Educativa -FFIE- se finalizaron 17 obras de mejoramiento que comprenden (83) aulas básicas entre nuevas y mejoradas. 
b) Durante este periodo, se presentó y tramitó la aprobación de un (1) protocolo de bioseguridad, PAPSO y plan de reactivación. Se tienen 115 PAPSO presentados, de los cuales 105 PAPSOs están aprobados. 
c) Se han reactivado 127 proyectos, de los cuales 36 están en fase de ejecución de actividades de obra, 40 en diseño, y 51 en diagnóstico de diseños existentes, por tratarse de proyectos reasignados a un nuevo contratista, los mismos deben surtir el trámite de convalidación de diseños.
d) Así mismo, con recursos y gestión directa del Ministerio de Educación Nacional se finalizaron 38 obras de infraestructura educativa que comprenden (127) aulas básicas entre nuevas y mejoradas.</t>
  </si>
  <si>
    <t>En el mes de noviembre se adelantaron las siguientes actividades: 
a) Ae finalizaron 22 obras de mejoramiento a través del Fondo de Financiamiento de Infraestructura Educativa -FFIE- que comprenden (120) aulas básicas entre nuevas y mejoradas. 
b) Se presentó y tramitó la aprobación de un (1) protocolo de bioseguridad, PAPSO y plan de reactivación. Se tienen 116 PAPSO presentados, los cuales en su totalidad fueron aprobados. 
c) Se han reactivado 131 proyectos, de los cuales 47 están en fase de ejecución de actividades de obra, 40 en diseño, y 44 en diagnóstico de diseños existentes, por tratarse de proyectos reasignados a un nuevo contratista, los mismos deben surtir el trámite de convalidación de diseños.
d) Así mismo, con recursos y gestión directa del Ministerio de Educación Nacional a través del operador Findeter se finalizaron 52 obras de infraestructura educativa que comprenden (117) aulas básicas entre nuevas y mejoradas.
Con las obras entregadas en el periodo se logra un avance del 91% (1.097 aulas entregadas) respecto de la meta 2020 (1.205 aulas)</t>
  </si>
  <si>
    <r>
      <t xml:space="preserve">Fecha (04/11)-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 xml:space="preserve">09/12 DNP: </t>
    </r>
    <r>
      <rPr>
        <sz val="11"/>
        <color theme="1"/>
        <rFont val="Calibri"/>
        <family val="2"/>
        <scheme val="minor"/>
      </rPr>
      <t>Aprobado</t>
    </r>
  </si>
  <si>
    <r>
      <t>En el mes de diciembre se adelantaron las siguientes actividades: 
1) A través del Fondo de Financiamiento de Infraestructura Educativa -FFIE- se finalizaron</t>
    </r>
    <r>
      <rPr>
        <b/>
        <sz val="11"/>
        <color theme="1"/>
        <rFont val="Calibri"/>
        <family val="2"/>
        <scheme val="minor"/>
      </rPr>
      <t xml:space="preserve"> 241 aulas básicas </t>
    </r>
    <r>
      <rPr>
        <sz val="11"/>
        <color theme="1"/>
        <rFont val="Calibri"/>
        <family val="2"/>
        <scheme val="minor"/>
      </rPr>
      <t xml:space="preserve">entre nuevas y mejoradas de 51 proyectos de infraestructura. 
Así mismo, es importante enunciar la siguientes situaciones especiales que afrontó el FFIE en la vigencia 2020, así:
 a) En razón a la emergencia económica y social decretada por la pandemia del Covid 19, se realizó la suspensión de 156 proyectos que se encontraban en ejecución y con los cuales se intervienen 3.267 aulas básicas (2.645 nuevas y 622 mejoradas).
b) En cumplimiento de los requisitos exigidos para el reinicio de las obras se presentaron 116 PAPSO y se aprobaron 106 relacionas con el presente indicador. 
c) Finalmente durante la vigencia 2020 se reasignaron 97 proyectos de obras relacionas con el presente indicador. 
2) Con recursos y gestión directa del Ministerio de Educación Nacional a través del operador Findeter se finalizaron </t>
    </r>
    <r>
      <rPr>
        <b/>
        <sz val="11"/>
        <color theme="1"/>
        <rFont val="Calibri"/>
        <family val="2"/>
        <scheme val="minor"/>
      </rPr>
      <t xml:space="preserve">130 aulas básicas </t>
    </r>
    <r>
      <rPr>
        <sz val="11"/>
        <color theme="1"/>
        <rFont val="Calibri"/>
        <family val="2"/>
        <scheme val="minor"/>
      </rPr>
      <t xml:space="preserve">entre nuevas y mejoradas en 47 proyectos de infraestructura educativa.
3) Durante la vigencia 2020 se intervinieron y entregaron </t>
    </r>
    <r>
      <rPr>
        <b/>
        <sz val="11"/>
        <color theme="1"/>
        <rFont val="Calibri"/>
        <family val="2"/>
        <scheme val="minor"/>
      </rPr>
      <t xml:space="preserve">396 aulas básicas </t>
    </r>
    <r>
      <rPr>
        <sz val="11"/>
        <color theme="1"/>
        <rFont val="Calibri"/>
        <family val="2"/>
        <scheme val="minor"/>
      </rPr>
      <t>de otros operadores estratégicos que priorizan y ejecutan obras con sus fuentes de financiación, tales como, Minvivienda, Fondo de Adaptación y Regalías, que se reportan en el mes de diciembre un vez realizadas las verificaciones y seguimientos pertinentes. 
Con las obras entregadas durante la vigencia 2020 se entregaron un total 1864 aulas básicas entre nuevas y mejoradas llegando a un cumplimiento de la meta del 154,6%. (1205 aulas)</t>
    </r>
  </si>
  <si>
    <t>Formulación de lineamientos, normas y politicas públicas para fortalecer los procesos de gestión de cobertura y contratación del servicio educativo</t>
  </si>
  <si>
    <t>Sumatoria anual del total de normas técnicas actualizadas a la fecha de corte.
Ar=∑ N t
Ar = sumatoria de NORMAS TÉCNICAS actualizadas.
N = NORMAS TÉCNICAS
t = Año de observación</t>
  </si>
  <si>
    <t>1. Lineamiento expedido de canastas educativas    2. Proyecto de decreto presentado de educación para adultos</t>
  </si>
  <si>
    <t xml:space="preserve">Con corte al mes de enero se realizó el borrador del proyecto de decreto de contratación para población adulta en Ciclos II a VI. </t>
  </si>
  <si>
    <t>Con corte al mes de febrero, se presentó ante la Oficina Asesora Jurídica del Ministerio de Educación Nacional para revisión el proyecto de decreto de contratación para población adulta en Ciclos II a VI, esta oficina realizó observaciones al mismo con el fin de ser subsanadas y dar inició al trámite de publicación para observaciones por parte de la ciudadanía</t>
  </si>
  <si>
    <t xml:space="preserve">Con corte al mes de marzo, se presentó ante la Oficina Asesora Jurídica del Ministerio el proyecto de decreto de contratación para población adulta en Ciclos II a VI, con las observaciones subsanadas, esta oficina indicó a la Subdirección de Acceso  que podría iniciar el trámite de publicación en la página Web del Ministerio con el propósito de recibir observaciones al mismo por parte ciudadanía. 
Respecto al lineamiento de canastas educativas se presenta un avance del 15%. En el archivo FUC 2020 preparado para cada entidad territorial se incluyeron nuevos campos para indagar en cada contrato el personal vinculado a la canasta educativa.
</t>
  </si>
  <si>
    <t>Con corte al mes de abril, se adelantaron las siguientes acciones:
•El proyecto de decreto de contratación para población adulta en Ciclos II a VI fue remitido para revisión y observaciones a los asesores jurídicos del Viceministerio de Educación Preescolar, Básica y Media.
•La elaboración del lineamiento de canastas educativas presenta un avance del 25%. Adicionalmente, se está verificando la información correspondiente a los elementos de la canasta educativa a través del FUC a nivel territorial, lo que permitirá caracterizar y focalizar dichos elementos para su inclusión en los lineamientos.</t>
  </si>
  <si>
    <t xml:space="preserve">Con corte al mes de Mayo, se realizaron las siguientes acciones; 
 * Se remitieron los lineamientos a las ETC sobre supervisión o interventoría a los contratos de servicio educativo con orientaciones para modificar tanto la canasta contratada como los instrumentos de supervisión dada la situación de emergencia. 
* Se realizó una reunión mensual con la Conferencia Episcopal para la recepción de propuestas de modificación de la normatividad vigente. 
Adicionalmente, se preparó documento PPT para reunión con la Viceministra en relación con el proyecto de Decreto. La reunión se ha pospuesto en tres oportunidades. Actualmente está programada para el 23 de junio.  	</t>
  </si>
  <si>
    <t>Con corte al mes de Junio, se realizaron las siguientes acciones:
* Respecto al lineamiento sobre canasta educativa hay un avance del 40%. Se ha participado en reuniones con organizaciones indígenas y entidades territoriales certificadas en educación y se ha recolectado información sobre canastas educativas contratadas.
* Respecto al proyecto de decreto de contratación adultos, se acordó reunión para socializar el Proyecto de Decreto con el Viceministerio de Educación preescolar, básica y media con posterioridad al 20 de julio de 2020, para tener certeza sobre los recursos presupuestales para la contratación de atención educativa a adultos. Este acuerdo se realizó por petición de la Oficina Asesora de Planeación y Finanzas.</t>
  </si>
  <si>
    <t>Con corte al mes de julio, respecto al diseño de lineamiento para canasta educativa, su avance corresponde al 48%. En donde se ha participado en reuniones con organizaciones indígenas y entidades territoriales certificadas en educación en las cuales se ha recolectado información sobre canastas educativas contratadas.</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</si>
  <si>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para este período
</t>
    </r>
    <r>
      <rPr>
        <b/>
        <sz val="11"/>
        <color theme="1"/>
        <rFont val="Calibri"/>
        <family val="2"/>
        <scheme val="minor"/>
      </rPr>
      <t xml:space="preserve">Notas adicionales: </t>
    </r>
  </si>
  <si>
    <t>Con corte al mes de agosto, el avance en cuanto al diseño de lineamiento para canasta educativa corresponde al 60%. El cual comprende la estructuración del documento de lineamientos generales de contratación del servicio educativo para la vigencia 2021.
Se estima que el documento sea remitido a las Entidades Territoriales Certificadas en el mes de Septiembre.</t>
  </si>
  <si>
    <t>En el mes de septiembre, el avance del diseño del documento de lineamiento para canasta educativa corresponde al 70%. El cual comprende la estructuración del documento de lineamientos generales de contratación del servicio educativo para la vigencia 2021.
Se estima que el documento sea remitido a las Entidades Territoriales Certificadas en el mes de Octubre.</t>
  </si>
  <si>
    <r>
      <rPr>
        <b/>
        <sz val="11"/>
        <rFont val="Calibri"/>
        <family val="2"/>
        <scheme val="minor"/>
      </rPr>
      <t>Fecha (07/10)- OAPF</t>
    </r>
    <r>
      <rPr>
        <sz val="11"/>
        <rFont val="Calibri"/>
        <family val="2"/>
        <scheme val="minor"/>
      </rPr>
      <t xml:space="preserve">
</t>
    </r>
    <r>
      <rPr>
        <b/>
        <sz val="11"/>
        <rFont val="Calibri"/>
        <family val="2"/>
      </rPr>
      <t>Completitud</t>
    </r>
    <r>
      <rPr>
        <sz val="11"/>
        <rFont val="Calibri"/>
        <family val="2"/>
        <scheme val="minor"/>
      </rPr>
      <t xml:space="preserve">: Cumple con el criterio, se evidencia los logros obtenidos en el avance y gestiones realizadas en el período
</t>
    </r>
    <r>
      <rPr>
        <b/>
        <sz val="11"/>
        <rFont val="Calibri"/>
        <family val="2"/>
        <scheme val="minor"/>
      </rPr>
      <t>Consistencia</t>
    </r>
    <r>
      <rPr>
        <sz val="11"/>
        <rFont val="Calibri"/>
        <family val="2"/>
        <scheme val="minor"/>
      </rPr>
      <t xml:space="preserve">: Cumple con el criterio porque el avance coincide con la fórmula definida.
</t>
    </r>
    <r>
      <rPr>
        <b/>
        <sz val="11"/>
        <rFont val="Calibri"/>
        <family val="2"/>
        <scheme val="minor"/>
      </rPr>
      <t>Calidad</t>
    </r>
    <r>
      <rPr>
        <sz val="11"/>
        <rFont val="Calibri"/>
        <family val="2"/>
        <scheme val="minor"/>
      </rPr>
      <t xml:space="preserve">: cumple con el criterio.
</t>
    </r>
    <r>
      <rPr>
        <b/>
        <sz val="11"/>
        <rFont val="Calibri"/>
        <family val="2"/>
        <scheme val="minor"/>
      </rPr>
      <t>Soportes</t>
    </r>
    <r>
      <rPr>
        <sz val="11"/>
        <rFont val="Calibri"/>
        <family val="2"/>
        <scheme val="minor"/>
      </rPr>
      <t xml:space="preserve">: No se requieren en razón a la periodicidad del indicador 
Notas adicionales:  
Se valida con "SI"
</t>
    </r>
  </si>
  <si>
    <t xml:space="preserve">En el mes de octubre, el avance del diseño del documento de lineamiento para canasta educativa corresponde al 85%. El cual comprende la estructuración del documento de lineamientos generales de contratación del servicio educativo para la vigencia 2021.
Se remitieron a las ETC documentos de lineamientos para la contratación del servicio educativo para atención a población mayoritaria (Decreto 1851 de 2015) y para población indígena (Decreto 2500 de 2010 incorporados en el Decreto 1075 de 2015) para la vigencia 2021., en el que se incluyen lineamientos para canasta educativa. </t>
  </si>
  <si>
    <r>
      <rPr>
        <b/>
        <sz val="11"/>
        <rFont val="Calibri"/>
        <family val="2"/>
        <scheme val="minor"/>
      </rPr>
      <t>Fecha (07/11)- OAPF</t>
    </r>
    <r>
      <rPr>
        <sz val="11"/>
        <rFont val="Calibri"/>
        <family val="2"/>
        <scheme val="minor"/>
      </rPr>
      <t xml:space="preserve">
</t>
    </r>
    <r>
      <rPr>
        <b/>
        <sz val="11"/>
        <rFont val="Calibri"/>
        <family val="2"/>
      </rPr>
      <t>Completitud</t>
    </r>
    <r>
      <rPr>
        <sz val="11"/>
        <rFont val="Calibri"/>
        <family val="2"/>
        <scheme val="minor"/>
      </rPr>
      <t xml:space="preserve">: Cumple con el criterio, se evidencia los logros obtenidos en el avance y gestiones realizadas en el período
</t>
    </r>
    <r>
      <rPr>
        <b/>
        <sz val="11"/>
        <rFont val="Calibri"/>
        <family val="2"/>
        <scheme val="minor"/>
      </rPr>
      <t>Consistencia</t>
    </r>
    <r>
      <rPr>
        <sz val="11"/>
        <rFont val="Calibri"/>
        <family val="2"/>
        <scheme val="minor"/>
      </rPr>
      <t xml:space="preserve">: Cumple con el criterio
</t>
    </r>
    <r>
      <rPr>
        <b/>
        <sz val="11"/>
        <rFont val="Calibri"/>
        <family val="2"/>
        <scheme val="minor"/>
      </rPr>
      <t>Calidad</t>
    </r>
    <r>
      <rPr>
        <sz val="11"/>
        <rFont val="Calibri"/>
        <family val="2"/>
        <scheme val="minor"/>
      </rPr>
      <t xml:space="preserve">: cumple con el criterio.
</t>
    </r>
    <r>
      <rPr>
        <b/>
        <sz val="11"/>
        <rFont val="Calibri"/>
        <family val="2"/>
        <scheme val="minor"/>
      </rPr>
      <t>Soportes</t>
    </r>
    <r>
      <rPr>
        <sz val="11"/>
        <rFont val="Calibri"/>
        <family val="2"/>
        <scheme val="minor"/>
      </rPr>
      <t xml:space="preserve">: No se requieren en razón a la periodicidad del indicador 
Notas adicionales:  
Se valida con "SI"
</t>
    </r>
  </si>
  <si>
    <t xml:space="preserve">En el mes de noviembre, el avance del diseño del documento de lineamiento para canasta educativa corresponde al 93%. El cual comprende la estructuración del documento de lineamientos generales de contratación del servicio educativo para la vigencia 2021.
A este corte se cuenta con el documento preliminar sobre orientaciones para la construcción de canasta educativa. Se remitirá a la Dirección de Cobertura y Equidad para revisión y posterior aprobación. </t>
  </si>
  <si>
    <r>
      <rPr>
        <b/>
        <sz val="11"/>
        <rFont val="Calibri"/>
        <family val="2"/>
        <scheme val="minor"/>
      </rPr>
      <t>Fecha (07/12)- OAPF</t>
    </r>
    <r>
      <rPr>
        <sz val="11"/>
        <rFont val="Calibri"/>
        <family val="2"/>
        <scheme val="minor"/>
      </rPr>
      <t xml:space="preserve">
</t>
    </r>
    <r>
      <rPr>
        <b/>
        <sz val="11"/>
        <rFont val="Calibri"/>
        <family val="2"/>
      </rPr>
      <t>Completitud</t>
    </r>
    <r>
      <rPr>
        <sz val="11"/>
        <rFont val="Calibri"/>
        <family val="2"/>
        <scheme val="minor"/>
      </rPr>
      <t xml:space="preserve">: Cumple con el criterio, se evidencia los logros obtenidos en el avance y gestiones realizadas en el período
</t>
    </r>
    <r>
      <rPr>
        <b/>
        <sz val="11"/>
        <rFont val="Calibri"/>
        <family val="2"/>
        <scheme val="minor"/>
      </rPr>
      <t>Consistencia</t>
    </r>
    <r>
      <rPr>
        <sz val="11"/>
        <rFont val="Calibri"/>
        <family val="2"/>
        <scheme val="minor"/>
      </rPr>
      <t xml:space="preserve">: Cumple con el criterio
</t>
    </r>
    <r>
      <rPr>
        <b/>
        <sz val="11"/>
        <rFont val="Calibri"/>
        <family val="2"/>
        <scheme val="minor"/>
      </rPr>
      <t>Calidad</t>
    </r>
    <r>
      <rPr>
        <sz val="11"/>
        <rFont val="Calibri"/>
        <family val="2"/>
        <scheme val="minor"/>
      </rPr>
      <t xml:space="preserve">: cumple con el criterio.
</t>
    </r>
    <r>
      <rPr>
        <b/>
        <sz val="11"/>
        <rFont val="Calibri"/>
        <family val="2"/>
        <scheme val="minor"/>
      </rPr>
      <t>Soportes</t>
    </r>
    <r>
      <rPr>
        <sz val="11"/>
        <rFont val="Calibri"/>
        <family val="2"/>
        <scheme val="minor"/>
      </rPr>
      <t xml:space="preserve">: No se requieren en razón a la periodicidad del indicador 
Notas adicionales:  
Se valida con "SI"
</t>
    </r>
  </si>
  <si>
    <t xml:space="preserve">En el mes de Diciembre, se finalizó el documento de lineamiento para canasta educativa con un cumplimiento del  100%. El cual comprende la estructuración del documento de lineamientos generales de contratación del servicio educativo para la vigencia 2021.
Por otro lado, en el mes de Septiembre se reportó que ante el aumento en la presión a la bolsa de recursos del SGP y las muy probables restricciones para la contratación de la atención educativa para adultos, en conjunto con la Oficina Asesora de Planeación y Finanzas, se estableció que el proyecto normativo se analizará en el primer semestre de 2021 y se prevé implementación de la nueva normatividad en 2022, por tanto el proyecto no se tramitará en la vigencia actual 
Así las cosas el cumplimiento del indicador se dio en un 100% </t>
  </si>
  <si>
    <r>
      <t xml:space="preserve">Fecha (12/01/2021)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En el ultimo reporte se mencionan aspectos que no se encuentran en el reporte de septiembre. No es consistente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Se</t>
    </r>
    <r>
      <rPr>
        <b/>
        <sz val="11"/>
        <color rgb="FFFF0000"/>
        <rFont val="Calibri"/>
        <family val="2"/>
        <scheme val="minor"/>
      </rPr>
      <t xml:space="preserve"> Cumple </t>
    </r>
    <r>
      <rPr>
        <sz val="11"/>
        <color theme="1"/>
        <rFont val="Calibri"/>
        <family val="2"/>
        <scheme val="minor"/>
      </rPr>
      <t xml:space="preserve">con el criterio. en la carpeta del indicador se ha cargado los medios de verificación
1. Lineamiento expedido de canastas educativas    
</t>
    </r>
  </si>
  <si>
    <t>Sedes dotadas con mobiliario escolar, menaje cocina - comedor y/o elementos para residencias escolares</t>
  </si>
  <si>
    <t>Sumatoria mensual del total de sedes dotadas a la fecha de corte.
Ar=∑ N t
Ar = sumatoria de SEDES DOTADAS
N = SEDES DOTADAS
t = Mes de observación</t>
  </si>
  <si>
    <t>1. Acta de entrega de la dotación de mobiliario escolar y/o base de datos con la relación de las entregas</t>
  </si>
  <si>
    <t xml:space="preserve">Con corte al mes de enero, se realizaron las actividades correspondientes al seguimiento de ejecución de proyectos y cumplimiento del cronograma de entregas del mobiliario escolar en las sedes educativas.  Derivado de lo anterior, en este período se dotó con mobiliario escolar a 28 sedes educativas a través del mecanismo OXI
En este momento no se cuenta con las actas de entrega de las sedes educativas dada la emergencia por la pandemia COVID - 19. Toda vez que, algunas de las evidencias se encuentran en las instalaciones del Ministerio de Educación Nacional. 
</t>
  </si>
  <si>
    <t xml:space="preserve">Con corte al mes de febrero, se realizaron las actividades correspondientes al seguimiento de ejecución de proyectos y cumplimiento del cronograma de entregas del mobiliario escolar en las sedes educativas.  Derivado de lo anterior, en este período se dotó con mobiliario escolar 46 sedes educativas, así;
- 18 sedes educativas con recursos de Ley 21 - MEN
- 28 sedes educativas a través del mecanismo OXI
En este momento no se cuenta con el acta de entrega de la sede educativa dada la emergencia por la pandemia COVID-19. Algunas de las evidencias se encuentran en las oficinas del MEN. 
</t>
  </si>
  <si>
    <t xml:space="preserve">Con corte al mes de marzo, se realizaron las actividades correspondientes al seguimiento de ejecución de proyectos y cumplimiento del cronograma de entregas del mobiliario escolar en las sedes educativas.  Derivado de lo anterior, en este período se dotó con mobiliario escolar 46 sedes educativas, así;
- 18 sedes educativas con recursos de Ley 21 - MEN.
- 28 sedes educativas a través del mecanismo OXI
En este momento no se cuenta con el acta de entrega de la sede educativa dada la emergencia por la pandemia COVID-19. Algunas de las evidencias se encuentran en las oficinas del MEN. </t>
  </si>
  <si>
    <t xml:space="preserve">Con corte al mes de abril, se realizaron las actividades correspondientes a la suspensión de las (9) ordenes de compra de mobiliario escolar con recursos de Ley 21 con las cuales se dotaran 70 sedes educativas. 
Igualmente se realizaron las actividades y acciones necesarias para la suspensión de diez (10)  proyectos de dotación de mobiliario escolar a través del mecanismo obras por impuestos.
La suspensión de lo relacionado anteriormente se realizó inicialmente hasta mediados del mes de Junio.
Con el cierre del banco de proyectos y la asignación de proyectos a los contribuyentes interesados se asignaron 19 proyectos de dotación de mobiliario escolar, menaje cocina - comedor y elementos para residencias escolares a través del mecanismo obras por impuestos.  
</t>
  </si>
  <si>
    <t>Con corte al mes de mayo, se realizaron las siguientes acciones;
* Dada la situación de emergencia sanitaria, se están realizando las gestiones correspondientes para ampliar la suspensión de las (9) órdenes de compra para dotaciones de mobiliario escolar hasta el 31 de julio, las mismas beneficiarán a 70 sedes educativas con recursos de Ley 21, al igual que los proyectos de dotación de mobiliario escolar a través del mecanismo obras por impuestos.
* Con el cierre del banco de proyectos y la asignación de proyectos a los contribuyentes interesados se asignaron 19 proyectos de dotación de mobiliario escolar, menaje cocina - comedor y elementos para residencias escolares a través del mecanismo obras por impuestos. Actualmente, se están revisando y aprobando los cronogramas de los proyectos, y posteriormente se realizará el análisis para verificar el número de sedes que se dotaran en esta vigencia.</t>
  </si>
  <si>
    <t>OAPF: Se sugiere revisar el alacance de los proyectos de OxI a fin d determinar si la meta establecida para 2020 o en su defecto se hace necesario ajustar la meta.</t>
  </si>
  <si>
    <t>En el mes de junio, se realizaron las siguientes acciones:
* En el marco de la emergencia sanitaria, se realizó la ampliación de la suspensión de (9) órdenes de compra para dotaciones de mobiliario escolar hasta el 31 de julio.
* Con el cierre del banco de proyectos y la asignación de proyectos a los contribuyentes interesados se asignaron 19 proyectos de dotación de mobiliario escolar, menaje cocina - comedor y elementos para residencias escolares a través del mecanismo obras por impuestos. A la fecha se encuentran aprobados los cronogramas de los proyectos y los términos de referencia de estos. Se está realizando la verificación y análisis del número de sedes a dotar en esta vigencia. 
* Se adelantó la fase precontractual en la que se elaboraron los estudios previos para dotar 102 sedes educativas, los mismos se encuentran en fase de revisión del VPBM.s estudios previos y se remitieron al VEPBM para análisis y aprobación, lo anterior con recursos del crédito BID.</t>
  </si>
  <si>
    <r>
      <t xml:space="preserve">En el mes de julio, se realizaron las siguientes acciones:
* De las (9) órdenes de compra para dotacion de mobiliario escolar durante Julio se entregó dotación de mobiliario escolar en </t>
    </r>
    <r>
      <rPr>
        <b/>
        <sz val="11"/>
        <color theme="1"/>
        <rFont val="Calibri"/>
        <family val="2"/>
        <scheme val="minor"/>
      </rPr>
      <t>5 sedes</t>
    </r>
    <r>
      <rPr>
        <sz val="11"/>
        <color theme="1"/>
        <rFont val="Calibri"/>
        <family val="2"/>
        <scheme val="minor"/>
      </rPr>
      <t xml:space="preserve"> educativas con recursos de Ley 21. 
* A través del proyecto con código BPIN 20181719000367 con el mecanismo OXI y el contribuyente Ecopetrol se entregó mobiliario escolar en </t>
    </r>
    <r>
      <rPr>
        <b/>
        <sz val="11"/>
        <color theme="1"/>
        <rFont val="Calibri"/>
        <family val="2"/>
        <scheme val="minor"/>
      </rPr>
      <t>129 sedes</t>
    </r>
    <r>
      <rPr>
        <sz val="11"/>
        <color theme="1"/>
        <rFont val="Calibri"/>
        <family val="2"/>
        <scheme val="minor"/>
      </rPr>
      <t xml:space="preserve"> educativas (19 - Arauca, 46 - Arauquita, 22 - Fortul, 27 - Saravena, 15 - Tame). 
* Respecto a los 19 proyectos del banco de proyectos OXI 2020 a la fecha se encuentra en contratación los proveedores y las interventorías de estos proyectos. Se está realizando la verificación y análisis del número de sedes a dotar en esta vigencia. 
* Se adelantó la fase precontractual en la que se elaboraron los estudios previos para dotar 102 sedes educativas, los mismos se encuentran en fase de revisión del VPBM.s estudios previos y se remitieron al VEPBM para análisis y aprobación, lo anterior con recursos del crédito BID.</t>
    </r>
  </si>
  <si>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:Cumple con el criterio.
</t>
    </r>
    <r>
      <rPr>
        <b/>
        <sz val="11"/>
        <color theme="1"/>
        <rFont val="Calibri"/>
        <family val="2"/>
        <scheme val="minor"/>
      </rPr>
      <t xml:space="preserve">Notas adicionales: </t>
    </r>
  </si>
  <si>
    <t>En el mes de agosto, se realizaron las siguientes acciones:
a) De las (9) órdenes de compra para dotación de mobiliario escolar se entregó dotación de mobiliario escolar en 6 sedes educativas con recursos de Ley 21. 
b) A través del mecanismo Obras por Impuestos -OXI - con el contribuyente Ecopetrol en dos proyectos se entregó mobiliario escolar en 46 sedes educativas en el Municipio de Yondo, Dpto. de Antioquia y 280 sedes educativas en los Municipios del Dpto. de Meta.
c) Los 19 proyectos del banco de proyectos 2020 de OXI se encuentran en etapa de contratación para los proveedores y las interventorías de estos proyectos. Se está realizando la verificación y análisis del número de sedes a dotar en esta vigencia. 
d)Se adelantó la fase precontractual en la que se elaboraron los estudios previos para dotar 102 sedes educativas, los mismos se encuentran en fase de revisión por el VPBM para análisis y aprobación, lo anterior con recursos del crédito BID.</t>
  </si>
  <si>
    <t xml:space="preserve">Fecha (07/09)- OAPF
Completitud: Cumple con el criterio
Consistencia: Cumple con el criterio
Calidad: Cumple con el criterio
Soportes: No cumple con el criterio. No se subió el medio de verificación
Notas adicionales: 
08/09 ACCESO: Se carga la base de datos con la relación de las sedes educativas dotadas a la fecha.
08/09 se hacen los ajustes correspondientes y se cambia la validación a SI </t>
  </si>
  <si>
    <r>
      <t xml:space="preserve">En el mes de septiembre, se realizaron las siguientes acciones:
a) La dotación de mobiliario escolar de las (9) órdenes de compra se entregó en </t>
    </r>
    <r>
      <rPr>
        <b/>
        <sz val="11"/>
        <color theme="1"/>
        <rFont val="Calibri"/>
        <family val="2"/>
        <scheme val="minor"/>
      </rPr>
      <t>13 sedes educativa</t>
    </r>
    <r>
      <rPr>
        <sz val="11"/>
        <color theme="1"/>
        <rFont val="Calibri"/>
        <family val="2"/>
        <scheme val="minor"/>
      </rPr>
      <t>s con recursos de Ley 21. A la fecha se han dotado las 70 sedes educativas contempladas. 
b) A través del mecanismo Obras por Impuestos -OXI - con el contribuyente Cenit Transporte y Logística de Hidrocarburos S.A.S se dotaron</t>
    </r>
    <r>
      <rPr>
        <b/>
        <sz val="11"/>
        <color theme="1"/>
        <rFont val="Calibri"/>
        <family val="2"/>
        <scheme val="minor"/>
      </rPr>
      <t xml:space="preserve"> 62 sedes educativas </t>
    </r>
    <r>
      <rPr>
        <sz val="11"/>
        <color theme="1"/>
        <rFont val="Calibri"/>
        <family val="2"/>
        <scheme val="minor"/>
      </rPr>
      <t>en el Departamento de Nariño, Municipios Ricaurte (40 sedes), Mallama (22 sedes). 
c) Los 19 proyectos del banco de proyectos 2020 de Obras por Impuestos -OXI- se encuentran en etapa de contratación de los proveedores y las interventorías de estos proyectos, con los cuales se proyecta dotar más de 2.400 sedes educativas en estos proyectos. 
d)Se están adelantando las actividades de producción y entregas de las 102 sedes educativas a dotar con recursos del crédito BID.</t>
    </r>
  </si>
  <si>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Se anexaron soportes requeridos 
</t>
    </r>
    <r>
      <rPr>
        <b/>
        <sz val="11"/>
        <color theme="1"/>
        <rFont val="Calibri"/>
        <family val="2"/>
        <scheme val="minor"/>
      </rPr>
      <t xml:space="preserve">Notas adicionales: </t>
    </r>
    <r>
      <rPr>
        <sz val="11"/>
        <color theme="1"/>
        <rFont val="Calibri"/>
        <family val="2"/>
        <scheme val="minor"/>
      </rPr>
      <t xml:space="preserve">
Se Valida con "SI"</t>
    </r>
  </si>
  <si>
    <t xml:space="preserve">En el mes de octubre, se realizaron las siguientes acciones:
a) De los 19 proyectos del banco de proyectos 2020 de Obras por Impuestos -OXI - se realizó la sesión de inicio de 13 proyectos con los Contribuyentes Hocol, Seapto S.A, Ecopetrol S.A y el Grupo Nutresa en los Departamentos de Tolima, Antioquia, Casanare, Arauca, Norte de Santander y Putumayo, se proyecta beneficiar con estos 13 proyectos a más de 1.950 sedes educativas. 
b) Con recursos del crédito BID se entregó dotación de mobiliario escolar en 46 sedes educativas en 16 Municipios y 8 Departamentos. </t>
  </si>
  <si>
    <r>
      <rPr>
        <b/>
        <sz val="11"/>
        <color theme="1"/>
        <rFont val="Calibri"/>
        <family val="2"/>
        <scheme val="minor"/>
      </rPr>
      <t>Fecha (08/11)-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Se anexaron soportes requeridos 
</t>
    </r>
    <r>
      <rPr>
        <b/>
        <sz val="11"/>
        <color theme="1"/>
        <rFont val="Calibri"/>
        <family val="2"/>
        <scheme val="minor"/>
      </rPr>
      <t xml:space="preserve">Notas adicionales: </t>
    </r>
    <r>
      <rPr>
        <sz val="11"/>
        <color theme="1"/>
        <rFont val="Calibri"/>
        <family val="2"/>
        <scheme val="minor"/>
      </rPr>
      <t xml:space="preserve">
Se Valida con "SI"</t>
    </r>
  </si>
  <si>
    <t xml:space="preserve">En el mes de noviembre, se realizaron las siguientes acciones:
a) De los 19 proyectos del banco de proyectos 2020 de Obras por Impuestos -OXI - se realizó la sesión de inicio de los 19 proyectos con los diferentes Contribuyentes, con estos proyectos se beneficiarán mas de 2.000 sedes educativas durante lo que resta de esta vigencia y la vigencia 2021. 
b) Con recursos del crédito BID se entregó dotación de mobiliario escolar en (42) sedes educativas en 16 Municipios y 7 Departamentos. A la fecha se han beneficiado 88 sedes educativas de las 102 proyectadas. </t>
  </si>
  <si>
    <t xml:space="preserve">En el mes de diciembre, se realizaron las siguientes acciones:
a) De los 19 proyectos priorizados con el banco de proyectos 2020 de Obras por Impuestos -OXI - se entregó dotación escolar en  145 sedes educativas en 8 Municipios y 3 Departamentos. 
b) Con recursos del crédito BID se entregó dotación de mobiliario escolar en (33) sedes educativas en 25 Municipios y 12 Departamentos. A la fecha se han beneficiado 120 sedes educativas de las 120 proyectadas, inicialmente 102 y posteriormente una adición de 18 sedes educativas. 
Con la dotación de mobiliario escolar, menaje cocina - comedor y/o elementos de residencias escolares se dotaron en 2020 un total de 927 sedes educativas llegando a un cumplimiento de la meta del 96%. (meta 965 sedes). Las 38 sedes educativas restantes para el cumplimiento de la meta se encuentran en proceso de dotación, con producción de mobiliario y proyección de entrega en el mes de enero de 2021. </t>
  </si>
  <si>
    <r>
      <rPr>
        <b/>
        <sz val="11"/>
        <color theme="1"/>
        <rFont val="Calibri"/>
        <family val="2"/>
        <scheme val="minor"/>
      </rPr>
      <t>Fecha (12/01/2021)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Se anexaron soportes requeridos 
</t>
    </r>
    <r>
      <rPr>
        <b/>
        <sz val="11"/>
        <color theme="1"/>
        <rFont val="Calibri"/>
        <family val="2"/>
        <scheme val="minor"/>
      </rPr>
      <t xml:space="preserve">Notas adicionales: </t>
    </r>
    <r>
      <rPr>
        <sz val="11"/>
        <color theme="1"/>
        <rFont val="Calibri"/>
        <family val="2"/>
        <scheme val="minor"/>
      </rPr>
      <t xml:space="preserve">
Se Valida con "SI"</t>
    </r>
  </si>
  <si>
    <t>Subdirección de Permanencia</t>
  </si>
  <si>
    <t>COBERTURA BRECHAS</t>
  </si>
  <si>
    <t>1.1.  Acceso y acogida</t>
  </si>
  <si>
    <t>1.1.1.  Acceso y Acogida</t>
  </si>
  <si>
    <t>012</t>
  </si>
  <si>
    <t>Tasa de cobertura bruta para la educación media</t>
  </si>
  <si>
    <t>E27</t>
  </si>
  <si>
    <t>TCB media = (Matriculados en educación media / Población con edades entre 15 y 16 años) x 100</t>
  </si>
  <si>
    <t>Con corte a enero, las actividades desarrolladas por la Subdirección de Acceso fueron: - Se realizó seguimiento permanente de la matrícula reportada. - Se focalizó las ETC, con el propósito de realizar las jornadas de búsqueda activa, que faciliten el acceso de la población desescolarizada. - Se lanzó por parte del Ministerio de Educación, la jornada escolar 2020 y publicación a través de la web (https://www.mineducacion.gov.co/portal/micrositios-preescolar-basica-y-media/Jornada-Escolar-2020) con información de interés para motivar la matrícula de los estudiantes en la educación media. Adicionalmente, se presentó el seguimiento al reporte en la matrícula, entre otros temas. - Se realizó seguimiento a la ejecución de obras y cumplimiento de cronogramas de las sedes educativas rurales ubicadas en zonas PDET ejecutadas a través de los operadores OIM y Findeter.</t>
  </si>
  <si>
    <t>Durante el mes de febrero se efectuaron las siguientes acciones: - Se focalizó 190 sedes con el modelos educativos flexibles “Modelo de Educación Media Rural”. - Se concluyó la entrega de las cartillas para estudiantes y manuales para docentes. - Se concertó con las Entidades Territoriales Certificadas para la formación docente en Modelos Educativos Flexibles a partir del mes de abril. - Se programó realizar el fortalecimiento de 100 residencias escolares para esta vigencia. - Se realizó seguimiento a las 96 Entidades Territoriales Certificadas -ETC según lo reportado en el Sistema Integrado de Matrícula – SIMAT - Se gestionó ante las ETC las solicitudes realizadas a través de la opción "Gestión Traer Estudiante". - Se continuó con el seguimiento a la ejecución de obras y cumplimiento de cronogramas de las sedes educativas rurales y/o urbanas a su cargo del FFIE</t>
  </si>
  <si>
    <t>En el mes de marzo, se adelantaron las siguientes acciones :
- Se avanzó en la estructuración del estudio previo con la Fundación Carvajal, cuyo objetivo es el fortalecimiento de la gestión intersectorial y de calidad educativa para la protección de la trayectoria educativa.
- Se realizó acompañamiento a las Entidades Territoriales Certificadas frente a los requerimientos del SIMAT y se prestó asistencia técnica en funcionalidades del SIMAT en Meta. Así mismo, se remitieron orientaciones para continuar con la construcción del acto administrativo que establece el proceso de gestión de cobertura educativa para el año 2021. 
- Se dotó de mobiliario escolar a 18 sedes educativas en el país. 
- El Fondo de Financiamiento de Infraestructura Educativa continuó con el seguimiento a la ejecución de obras y cumplimiento de cronogramas de las sedes educativas rurales y/o urbanas a cargo.</t>
  </si>
  <si>
    <t xml:space="preserve">OAPF : Se realizó ajustes menores de forma al texto de reporte cualitativo
Respuesta Sectorialista DNP
en la gestión de este indicador no afectó la pandemia ?
DCE: Ajustado
OAPF: El DNP aprobó finlmente la versión anterior, se ajustó el reporte a lo aprobado por DNP </t>
  </si>
  <si>
    <t>En el mes de abril se adelantaron las siguientes actividades:
1. Dada la emergencia sanitaria ocasionada por el COVID-19 se inició un proceso de acercamiento con las Entidades Territoriales Certificadas -ETC- para establecer la pertinencia de realizar el proceso de formación de docentes de manera virtual en los componentes del modelo de educación media rural.
2. Se suscribió el convenio con la Fundación Carvajal, cuyo objetivo es el desarrollo e implementación de una estrategia para disminuir repitencia, deserción y reaprobación de los niños, niñas y adolescentes.
3. Se brindó asistencia técnica a las ETC de Cali, Jamundí, Meta y Huila, solucionando requerimientos relacionados con el Sistema Integrado de Matrícula -SIMAT- y el proceso de gestión de cobertura. 
4. Se remitió a las ETC archivo de Cobertura en cifras corte preliminar 2019 y el avance a marzo 2020 del SIMAT, como elemento de análisis de cobertura a nivel local, regional y nacional, que permita implementar acciones y cerrar brechas que garanticen el acceso y permanencia en el sistema educativo.</t>
  </si>
  <si>
    <t>En el mes de mayo, se adelantaron las siguientes acciones: 
1)	Se convocó a las Instituciones de Educación Superior con el propósito que presentarán propuestas para la estructuración e implementación de un proceso de formación virtual en el modelo de educación media rural, que reconozcan las particularidades para la formación de los docentes de la ruralidad dispersa.
2)	Se realizó un acompañamiento territorial uno a uno para los Modelos Educativos Flexibles, SIMPADE y SIMAT.
3)	Se realizó seguimiento al reporte de matrícula en el sistema SIMAT  y se remitió a las ETC los listados de estudiantes, con estados diferentes a matriculados, para verificar la atención de esta población.
4)	Las ETC expidieron el acto administrativo del proceso de gestión de cobertura vigencia 2021, el Ministerio comunico lineamientos para la inscripción y matrícula de estudiantes durante el aislamiento preventivo obligatorio, a fin de garantizar la continuidad del proceso de solicitud de cupos e inscripción de manera no presencial, así como el oportuno registro de novedades en el SIMAT. 
5)	Se continuó con el seguimiento por parte del FFIE a la ejecución de obras y cumplimiento de cronogramas de las sedes educativas rurales y/o urbanas a su cargo.
6)	Avance en protocolos Doble titulación:  Se realizaron reuniones directivas y técnicas para el seguimiento a la implementación del programa, con el fin de seguir visibilizando el desarrollo del programa técnico en casa. Entre los temas tratados están: Proyección de escenarios según flexibilización del calendario escolar para la estrategia de retorno a clases de doble titulación, lineamiento de etapa productiva.
7)	Formación de los 3.500 docentes a través del proceso con el SENA: Se finaliza el curso virtual "Enseñar en la virtualidad competencias digitales para docentes, en ambientes virtuales de aprendizaje” - AVA- con la participación de más de 3500 docentes.</t>
  </si>
  <si>
    <t>OAPF: Se realizaron ajsutes de forma y se registró reporte en SINERGIA en espera de la aprobación respectiva
Respuesta DNP
este indicador ya cumplió sus días de rezago. es necesario reportar diciembre 2019
OAPF: Se registro el dato de diciembre de 2019 (85,87%) con base en datos de censo 2018.
DNP:
Aprobado</t>
  </si>
  <si>
    <t>En junio, en el marco de las acciones orientadas a mejorar la tasa de cobertura bruta se realizó lo siguiente: 
a) La Universidad Nacional estructurará e implementará el curso virtual en el modelo de educación media rural para docentes, iniciando actividades en segundo semestre de 2020. 
b) La estrategia de ecosistemas de innovación, será implementada en el marco del Convenio suscrito con UNICEF el cual busca generar conexiones para el intercambio de información, tecnología, experiencia y/o recursos. 
c) Se realizó seguimiento a la matrícula en SIMAT y como parte de esta actividad se envió a las secretarias de educación la información de cobertura por municipio y por Entidades Territoriales, para sus análisis de carácter local. 
d) Se gestionó con las 96 Entidades Territoriales Certificadas la actualización de acudientes en SIMAT. Así mismo, se identificó posibles desertores con el fin de ubicar a los estudiantes no encontrados en el sistema educativo.</t>
  </si>
  <si>
    <t xml:space="preserve">En el mes de julio se avanzó en las siguientes actividades:
a) Se realizó el alistamiento para el inicio de la ejecución del convenio de Fortalecimiento a la educación media que beneficia a 4.320 estudiantes con el componente virtual, lo que permitirá la continuidad a las acciones de fortalecimiento de las competencias básicas y socioemocionales de los estudiantes de grados 10° y 11°.
b) Se articuló el trabajo entre equipos (Calidad y Media) del MEN para concurrir en la focalización.
c) Se caracterizó la deserción en cada uno de los niveles de euación.
d) Se desarrollaron las variables de proyección de trayectorias en la educación media. </t>
  </si>
  <si>
    <t>Fecha (06/08)- OAPF
Completitud: Cumple con el criterio, se enuncian las gestiones realizadas en el período que inciden en el logro de la meta del indicador.
Consistencia: Cumple con el criterio. Dada la periodicidad anual del indicador aún no se reporta avance de la vigencia. 
Calidad: cumple con el criterio.
Soportes: Pendiente el cumpliento de hito de Julio.
Notas adicionales: Se efectuó ajuste menor a la redacción, se registra en SINERGIA en espera de aprobación de DNP 
DNP: Aprobado</t>
  </si>
  <si>
    <t>Durante en el mes de agosto se avanzó en:
La construcción de los contenidos del curso virtual en el modelo de educación media rural para docentes de zonas rurales y rurales dispersas y se inició el curso virtual en el Modelo educación Media Rural.
Se firmó el convenio tripartito (Ministerio de tecnologías de la información y las telecomunicaciones, Universidad Tecnológica de Pereira y Ministerio de Educación Nacional) para el desarrollo de los componentes: propuesta de plan estratégico para el acompañamiento a secretarias de educación, proceso de convocatoria y selección de colegios para fase II, propuesta de estructura del curso virtual para estudiantes y propuesta de app para orientación socioocupacional
Se realizó la inducción al equipo contratado, con el acompañamiento de Corpoeducación, en las apuestas y líneas de política (educación media) que se quieren transferir a las regiones y se diseñó un plan de acción para identificar las particularidades de cada uno de los ecosistemas</t>
  </si>
  <si>
    <t>Fecha (07/09)- OAPF
Completitud: Cumple con el criterio
Consistencia: Cumple con el criterio 
Calidad: No cumple con el criterio. Iniciar siempre los reporte con DUrante el mes de....Ajustar redacción: Se firmó el convenio tripartito (Ministerio de tecnologías de la información y las telecomunicaciones, Universidad Tecnológica de Pereira y Ministerio de Educación Nacional) con insumos para el desarrollo de la propuesta del plan estratégico para el acompañamiento. No es claro lo de los insumos. 
Soportes: Cumple con el criterio
Notas adicionales: 
Permanencia: Se hace los ajustos de redacción requeridos
08/09: OAPF: se hicieron los ajustes solicitados . se sube el reporte en SINERGIA
09/09 DNP: APROBADO</t>
  </si>
  <si>
    <t>En el mes de septiembre se adelantaron las siguientes actividades:
1) Se continúa la formulación de los contenidos del curso virtual en el modelo de educación media rural para docentes;  1.041 docentes participan actualmente del curso de Educación Media Rural. 
2) Se diseñan cuatro (4) Ecosistemas de innovación educativa se inició el trabajo en cada uno de los territorios focalizados: Montes de María, Catatumbo, Valle del Cauca y Atlántico, con asistencias técnicas a las Secretarias de Educación. Desarrollando un proceso de reconocimiento de capacidades institucionales y contexto del territorio, mediante la construcción de un mapa multidimensional que permite identificar las causas sobre las cuales se puede crear el ecosistema de innovación. 
3) Se desarrollaron las estrategias de diversificación de Educación media a través de orientaciones curriculares en TI, artes e industrias creativas e innovación agropecuaria, se inicia la ejecución del proyecto.
4) Se gestionó en el marco de la emergencia sanitaria, la modificación del cronograma de actividades del proceso de gestión de cobertura, ampliando plazos, para que las ETC ajusten sus cronogramas y garanticen la prestación del servicio educativo. 
5) Se brindó asistencia técnica en funcionalidades de registros en SIMAT. Se cargaron en SIMAT ajustes al FUC solicitados por las ETC, para reportar y caracterizar la población atendida por contratación del servicio educativo. 
6) Para dar cumplimiento a la meta, se avanzó en la estrategia de búsqueda activa en las siguientes actividades: establecer la población objetivo al cruzar las bases de datos de SIMAT y del Departamento de Prosperidad Social, se trabajó en la definición de la ruta de intervención y se estableció el cronograma para construir con los líderes de cobertura y calidad los Planes de Permanencia de las Entidades Escolar Territoriales de acuerdo con los factores de riesgo de deserción identificadas en territorio.</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</si>
  <si>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
08/10 DNP: APROBADO</t>
    </r>
  </si>
  <si>
    <t xml:space="preserve">En el mes de octubre se adelantaron las siguientes actividades:
1) Se continúa la formulación de los contenidos del curso virtual en el modelo de educación media rural para docentes;  1.041 docentes participan actualmente del curso de Educación Media Rural. 
2) En el marco de las acciones que se desarrollan en el Observatorio de trayectorias educativas, se llevó a cabo dos sesiones para mostrar los avances de la herramienta de consulta que se esta desarrollando en Power BI para reportar la información de las Trayectorias Educativas y se propusó los Indicadores. Adicionalmete, se verificó los avances logrados en los productos ajuste Guía 34, plataforma virtual de Secretarías de Educación, y la bolsa de piezas comunicativas.
3) El marco de la estrategía de Búsqueda activa, se realizaron las mesas de trabajo con la Entidad Territorial Certificada de Buenaventura, con el fin de socializar la estrategia de planes de permanencia y con la Entidad Territorial Certificada de Huila, se avanzó en la construcción del plan de permanencia.
4) Se presentó la estrategia de búsqueda activa, identificación y matrícula de los niños que se encuentran desescolarizados, en el espacio de la sesión de Conéctate con el Ministerio de Educación Nacional.
5) Respecto al desarrollo de las estrategias de diversificación de Educación media; se trabajó en la construcción del mapa de aliados en cada ETC, definiendo el rol y los posibles frentes de trabajo en los que pueda incidir. Construcción de documento por cada una de las estructuras curriculares con las estrategias pedagógicas o actividades de semi inmersión a una segunda lengua.
6) Con respecto a los Ecosistemas de innovación educativa, se cuentan con avances en el micrositio: Construcción de la estructura del sitio, de acuerdo con los parámetros de Colombia Aprende, Feria Virtual: Elaboración de propuesta del evento y parrilla de actividades, se inicio la construcción de una batería de indicadores para el seguimiento del proyecto en cada una de las secretarias de educación.
7) Se orientó a las 96 ETC en el ajuste de las actividades del proceso de gestión de cobertura, para garantizar la prestación del servicio educativo en 2021. 
8) SE capacitó a ETCs en la caracterización en el SIMAT de la inasistencia escolar de los estudiantes, que permita identificar en los EE los estudiantes que no han podido cumplir con las actividades escolares propuestas por las ETC y ayude en la toma de decisiones frente a la emergencia sanitaria. 
9) Se brindó asistencia técnica a las ETC en las funcionalidades de convenios de continuidad y traer estudiantes en el SIMAT, y frente a contratación del servicio educativo para 2020 y 2021. </t>
  </si>
  <si>
    <t>En el mes de noviembre se adelantaron las siguientes actividades:
1) En el marco de las acciones que se desarrollan en el observatorio de trayectorias educativas, se avanzó en el desarrollo de las consultas de las trayectorias de las cohortes para los grados 1° y 5°, estas son: tasa de deserción, tasa de graduación y supervivencia. 
    a.	Está en proceso la construcción de las consultas de las trayectorias transversales como los son: las trayectorias interanuales, que se establecen para los estudiantes matriculados en un año y cómo se comportan en el siguiente año. Esta consulta se realizará de manera simple y detallando los estados de los estudiantes y las trayectorias interanuales, la cual representa la situación de los estudiantes al comienzo del año comparado con el final de año. Esto permite establecer si el estudiante se ausentó durante ese periodo de tiempo. 
   b.	Se llevó a cabo la décima sesión de la instancia técnica con la Universidad de los Andes, en donde se dio a conocer los avances frente al producto relacionado con el modelo predictivo. 
   c.	Se mostró las especificaciones de los modelos de probabilidad de llegar a grado 11, con efectos fijos de cohorte, y la probabilidad de llegar a grado 11 con efectos fijos de cohorte y de municipio.
2) El marco de la estrategia de búsqueda activa, se realizaron mesas territoriales con 86 Entidades Territoriales Certificadas, para iniciar el proceso de construcción de los planes de permanencia 2020-2021. 
3) Con respecto a los cursos virtuales, se continúa con la consolidación de las bases de datos de los inscritos. Respecto a la plataforma, esta se dejó habilitada por dos semanas para que los participantes concluyeran las actividades respectivas, hasta el momento se cuenta con 5.571 participantes.   
4) Se capacitó a las ETC en la caracterización en el SIMAT de la inasistencia escolar de los estudiantes, que permita identificar en los establecimientos educativos los estudiantes que no han podido cumplir con las actividades escolares propuestas por las ETC y ayude en la toma de decisiones frente a la emergencia sanitaria. 
5) Se brindó asistencia técnica a las ETC en las funcionalidades de convenios de continuidad y frente a contratación del servicio educativo para 2020 y 2021.</t>
  </si>
  <si>
    <r>
      <rPr>
        <b/>
        <sz val="11"/>
        <color theme="1"/>
        <rFont val="Calibri"/>
        <family val="2"/>
        <scheme val="minor"/>
      </rPr>
      <t>Fecha (04/12)-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09/12 DNP:  Aprobado</t>
    </r>
  </si>
  <si>
    <t>Al cierre de diciembre y en articulación con las Secretarías, entre el 2019 y 2020 se aumentó la matrícula de educación básica secundaria de 3.160.585 a 3.200.113 y de educación media de 1.082.037 a 1.114.247 respectivamente.  
Entre las gestiones más representativas realizadas en 2020 se destaca que se formó en Modelos Educativos Flexibles a 5.548 docentes de Escuela Nueva, Postprimaria Rural, Educación Media Rural, Aceleración del Aprendizaje y Caminar en Secundaria. Se dotaron con elementos pedagógicos para la implementación de Modelos a 236 sedes educativas y con elementos lúdicos, artísticos y deportivos, se entregó una colección de títulos bibliográficos a 729 sedes y 45 residencias escolares. Se fortalecieron las capacidades locales para el tránsito en educación media y primaria. Se actualizó la información de más de 2 millones de datos en el SIMAT de familias acudientes. Se desarrollaron mesas territoriales con 86 ETC, en las cuales se orientó la construcción los planes de permanencia escolar vigencia 2020 y 2021, logrando 43 planes construidos. Se desarrollaron las estrategias de diversificación de Educación media a través de orientaciones curriculares en Tecnologías de la Información, artes e industrias creativas e innovación agropecuaria. - Certificación de los jóvenes formados virtualmente- Diseño e implementación de cuatro (4) Ecosistemas de innovación educativa para la Educación Media. Se culminó el sistema integrado de seguimiento a las trayectorias educativas de educación media, en este mismo se identificó las brechas de oferta en educación media desagregada por sedes como insumo para la gestión integral territorial del acceso y permanencia en media. 13.022 sedes fueron beneficiadas con el Programa Todos a Aprender para el fortalecimiento de la gestión educativa, se entregaron 305 créditos educativos condonables y el fortalecimiento de 129 Escuelas Normales Superiores del país.</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</si>
  <si>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en virtud del rezago de 150 días no se reporta dato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t>
    </r>
  </si>
  <si>
    <t>Definición e implementación de una política de educación rural</t>
  </si>
  <si>
    <t>Brecha de la cobertura neta entre zona rural y urbana en los niveles de preescolar, básica y media.</t>
  </si>
  <si>
    <t>Brecha urbano- rural= (tasa de cobertura neta de la zona urbana - tasa de cobertura neta de la zona rural)</t>
  </si>
  <si>
    <t>Durante el mes de enero, se avanzó en: 1. La entrega de cartillas para estudiantes y manuales para docentes de los Modelos Educativos Flexibles en las 2252 sedes educativas focalizadas definidas en el año 2019. 2. La planificación del proceso de formación docente con las entidades territoriales. 3. La publicación para revisión de la ciudadanía del proyecto decreto de zonas diferenciales de transporte en la página del Ministerio de Transporte. 4. La participación en el encuentro de secretarios en mesa de transporte escolar, resolviendo inquietudes reportadas por 19 secretarías de educación. 5. Se planearon los procesos precontractuales de los proyectos de fortalecimiento de residencias y atención a víctimas - gestión del riesgo y poblaciones especiales.</t>
  </si>
  <si>
    <t>A través de las estrategias de fortalecimiento de Modelos Educativos Flexibles - MEF- y de Residencia Escolar, se mejora la cobertura y permanencia de la educación preescolar, básica y media en la ruralidad. Con MEF se tienen focalizadas 2.252 sedes educativas con 5 MEF para los diferentes niveles; durante el mes de febrero se concluyó la entrega de las cartillas para estudiantes y manuales para docentes, y se avanzó en el proceso de concertación con las Entidades Territoriales Certificadas - ETC- para la formación docente en MEF, prevista a partir del mes de abril. Frente a la estrategia de residencia escolar, se elaboró el proyecto de decreto para la reglamentación del servicio el cual está en revisión de la Oficina Jurídica del Ministerio de Educación Nacional y se fortalecerán 100 residencias escolares para esta vigencia.</t>
  </si>
  <si>
    <t>En el mes de marzo, se adelantaron las siguientes acciones:
1.  Se continuó con el proceso de concertación con las Entidades Territoriales Certificadas para la formación de los docentes, de las sedes educativa focalizadas en Modelos Educativos Flexibles.
2. Se culminó el proyecto de decreto para conformación de zonas diferenciales de transporte, para el cual la Oficina Asesora Jurídica del Ministerio de Educación Nacional no encontró objeciones de inconveniencia o inconstitucionalidad. El decreto se encuentra pendiente para firma por parte de la Sra. Ministra de Educación.</t>
  </si>
  <si>
    <t xml:space="preserve">OAPF: Se efectuaron ajustes menores de forma a la redacción del reporte cualitativo
DNP: Aprobado </t>
  </si>
  <si>
    <t xml:space="preserve">En el mes de abril se adelantaron las siguientes acciones que contribuyen a la reducción de brechas entre lo urbano y rural. 
1)	Se elaboró borrador de directiva ministerial para atención educativa a población en protección del ICBF
2)	Se elaboró borrador de la directiva de gestión del riesgo
3)	Se elaboró proyecto de decreto de residencias escolares
4)	Se elaboró Borrador de la circular con orientaciones para las residencias escolares en el marco del COVID19
5)	Se elaboró proyecto de decreto para la conformación de Zonas Diferenciales de Tránsito y Transporte (en firma de Presidencia)
6)	Se formuló y se dio apertura de la convocatoria de Alfabetización.
7)	Se formuló ficha del observatorio de deserción. 
8) A través del convenio C01.PCCNTR.1515644 de 2020 con Fundación Carvajal, se elaboró la formulación del proyecto de prevención de rezago, repitencia y deserción para implementar en el Pacífico. 
</t>
  </si>
  <si>
    <t>OAPF: Precisar si las directivas ministeriales ya se emitieron (incluir numero ), lo mismo para el decreto de residencias.(aún no están numeradas)
La formulación del proyecto de prevención de rezago, repitencia y deserción para implementar en el Pacífico.... es proyecto de inversión, de decreto ??(se va a manejar desde el proyecto de inversión, te relacione el número del convenio)
OAPF: Se efectuaron ajustes menores de forma a la redacción del reporte cualitativo
DNP: Aprobado</t>
  </si>
  <si>
    <t xml:space="preserve">En mayo se adelantaron las siguientes acciones: 
1) Se amplió el plazo para recibir  postulaciones en convocatoria de alfabetización. 
2) Solicitud de propuestas para proceso de formación virtual en modelos educativos flexibles para docentes de zonas rurales y rurales dispersas. 
3) Publicación en página del Ministerio del proyecto de decreto de residencias para recibir observaciones de ciudadanía entre el 4 al 19 de mayo. 
4) Se Ajustó anexo técnico con Fundación Plan para fortalecer las Residencias. 
5) Se socializó las orientaciones frente al manejo a seguir en residencias en el marco de la emergencia. (30 Entidades Territoriales Certificadas en Educación). 
6) Se socializó el borrador de Directiva de Gestión del Riesgo, con la Dirección de Cobertura y la Unidad Nacional para la Gestión del Riesgo. 
7) Se obtuvo base de datos de niños y niñas víctimas de minas antipersonal, con la cual se trabajará la revisión de ruta de seguimiento para incorporar al sector educación. 
8) Se ajustó plan de acción de Comisión Intersectorial para prevención del reclutamiento - CIPRUNNA. </t>
  </si>
  <si>
    <t>OAPF: Por favor aclarar los siguiente:
Punto 4) Aclarar de que se trata el anexo técnico, es para contrucción, licitación de materiales???
SP: para fortalecer las residencias, allí se menciona
Punto 6) A quien se socializó la directiva de gestión del riesgo, a ETC a ciudadanía??
SP:se ajustó
Revisar redacción de los avances de acuerdo a los lineamientos establecidos por la OAPF 
SP: los reportes se estan realzando bajo los lineamientos socializados por la OAPF, sin embargo es dificil manejar el reporte por el número límitado de caracteres.
OAPF: Se realizaron ajsutes de forma y se registró reporte en SINERGIA en espera de la aprobación respectiva
DNP: Respuesta Sectorialista
ya se cumplieron los 150 días de rezago, es necesario hacer el reporte de diciembre 2019.
OAPF. Se registró en SINERGIA en espea de aprobación de DNP
DNP: Aprobado</t>
  </si>
  <si>
    <t>En Junio se adelantaron las siguientes acciones:
1) Se dio respuesta a observaciones de la ciudadanía al proyecto decreto residencias y se remitió a diferentes instancias del Ministerio.
2) Se acompañó a 28 Entidades Territoriales frente al seguimiento del trabajo académico en casa y se continuó con la entrega de complementos nutricionales.
3) Se diseñaron las orientaciones para retorno gradual y progresivo a la presencialidad en Residencias escolares
4) Se realizaron ajustes a la Directiva Gestión del Riesgo
5) Se elaboró el borrador del documento con el que adelantará el proceso de capacitación docente en atención población Sistema de Responsabilidad Penal Adolescente.
6) Se evaluaron 58 proyectos territoriales y se publicó los resultados preliminares de la convocatria de alfabetización en la página Web del Ministerio de Educación.
7) Se aceptó propuesta para la construcción e implementación de curso virtual para docentes en el marco de los Modelo Educativos Flexibles</t>
  </si>
  <si>
    <t xml:space="preserve">OPAF: Se requiere reportar en SINERGIA el dato a diciembre de 2019 (Rezago 150 días) que está pendiente por la falta del dato DANE de edades simples urbano rural
Se registro avance cualitativo en SINERGIA en espera de validación del DNP
DNP: Aprobado
</t>
  </si>
  <si>
    <t>En julio se realizaron las siguientes acciones: 
a) Con el propósito aclarar las dudas respecto del transporte escolar a estudiantes de zonas rurales se realizó asistencia técnica conjunta con el Ministerio de Transporte y la Agencia Nacional de Seguridad Vial frente a las orientaciones para la postulación como zonas diferenciales de tránsito y transporte escolar en zona rural, según Decreto 746 de 2020, con funcionarios de la secretaría de educación y representantes de 27 alcaldías del departamento de Tolima y así promover el transporte escolar rural como parte de la estrategia para evitar la deserción escolar en zonas rurales del departamento. 
b) En alianza con la Universidad Nacional se avanzó en la construcción de cursos virtuales en Modelos Educativos Flexibles. 
c) Se aprobó plan de acción de la Comisión Intersectorial Prevención Reclutamiento. 
d) Se lanzó estrategia "Súmate por Mi" para la prevención del reclutamiento. 
e) Se inició la dotación a residencias escolares de Cubará en la Entidad Territorial Certificada Boyacá.</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</si>
  <si>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Está pendiente desde mayo el reporte al cierre 2019 por la falta del dato rural del DANE.</t>
    </r>
    <r>
      <rPr>
        <b/>
        <sz val="11"/>
        <color theme="1"/>
        <rFont val="Calibri"/>
        <family val="2"/>
        <scheme val="minor"/>
      </rPr>
      <t xml:space="preserve">
</t>
    </r>
    <r>
      <rPr>
        <sz val="11"/>
        <color theme="1"/>
        <rFont val="Calibri"/>
        <family val="2"/>
        <scheme val="minor"/>
      </rPr>
      <t xml:space="preserve">Se efectuó ajuste menor a la redacción del reporte cualitativo, se registra en SINERGIA en espera de aprobación de DNP 
</t>
    </r>
    <r>
      <rPr>
        <b/>
        <sz val="11"/>
        <color theme="1"/>
        <rFont val="Calibri"/>
        <family val="2"/>
        <scheme val="minor"/>
      </rPr>
      <t>Fecha 10/08 - DNP - Aprobado</t>
    </r>
  </si>
  <si>
    <t>En el mes de agosto se avanzó en las siguientes actividades:
1)	Se realizó asistencia técnica conjunta con el Ministerio de Transporte y la Agencia Nacional de Seguridad Vial para aclarar las dudas frente a la postulación como zonas diferenciales de tránsito y transporte escolar en zona rural, según lo dispuesto en el Decreto 746 de 2020, se contó con la asistencia del secretario de educación de Tolima y los alcaldes de Falan, Prado, San Antonio, Anzoátegui y Villa Rica y representantes de las secretarías de educación de Valle del Cauca, Yumbo, Jamundí, Cali, Santander, Cartago, Sucre, Antioquia, Medellín y Cundinamarca.
2)	Se ajusta documento “Orientaciones técnicas y pedagógicas para la construcción del protocolo de bioseguridad cuidados frente a la Covid-19 en movilidad escolar.
3)	En alianza con la Universidad Nacional se continuó avanzando en la construcción de cursos virtuales en Modelos Educativos Flexibles. 
4)	Se aprobó plan de acción de la Comisión Intersectorial Prevención Reclutamiento. 
5)	Se realizó la presentación de la propuesta de Fundación Plan para el fortalecimiento de 120 residencias a través del proceso de dotaciones de kit escolares a estudiantes de residentes escolares, bajo el cual se beneficiarán 9.500 estudiantes distribuidos en 165 residencias. 
6)	Se realizó el análisis de la crisis de orden público en el Departamento de Nariño y se apoyó en la definición de un plan de intervención desde el MEN para la prevención del reclutamiento y utilización de Niños, niñas, adolescentes y jóvenes.</t>
  </si>
  <si>
    <t>Fecha (07/09)- OAPF
Completitud: Cumple con el criterio
Consistencia: Cumple con el criterio 
Calidad: No cumple con el criterio. Iniciar siempre los reportes con Durante el mes de agosto (revisar Guía de seguimiento al PAI). ¿A quién se realizó la asistencia técnica? Ajustar redacción del primer párrafo
Soportes: Cumple con el criterio
Notas adicionales: 
Permanencia: Se hace los ajustos de redacción requeridos
08/09: OAPF: se hicieron los ajustes solicitados . se sube el reporte en SINERGIA
08/09 DNP: Revisar redacción y puntuación, no se entiende en su totalidad
09/09 Permanencia: Se hace ajusta redacción 
09/09: se carga el reporte nuevamente en SINERGIA
09/09 DNP: APROBADO</t>
  </si>
  <si>
    <t>En el mes de septiembre se adelantaron las siguientes actividades:
1)En Encuentro de Líderes de cobertura de las 96 ETC, se articuló temas de cobertura, contratación e infraestructura educativa.
2) Se continuó con las jornadas de capacitación en el Decreto 746 de 2020 en lo referente a Seguridad Vial, con la participación de 17 representantes de las Entidades Territoriales Certificadas de Sucre, Antioquia, Medellín y Cundinamarca.
3) En el marco de la  implementación del Decreto 746 de 2020, se implementó 200 encuestas para el piloto en el departamento del Tolima con el propósito de realizar el diagnóstico del transporte escolar, actualmente se están realizando los análisis correspondientes de la información recolectada. 
4) Se realizó el análisis de las proyecciones poblacionales por edades simples de acuerdo con el censo poblacional del 2018 del DANE, con el fin de evaluar el cumplimiento de indicador, de acuerdo con el comportamiento de la matrícula y la población en edad de preescolar.
5) A través de las residencias escolares, se realizó dotación a 4 residencias escolares del municipio de Cubará y analizó la base de las residencias escolares con el fin de identificar cuentas residencias a la fecha cuentan con atención en el  componente de ambientes escolares, el componente de administración e identificar las residencias a ser beneficiadas con materiales pedagógico que se otorgara a través del proceso que se adelanta con primera infancia.
6) Se realizó mesas de trabajo entre la Dirección de Cobertura y la Dirección de Primera Infancia, para articular de acciones tanto de búsqueda activa de los niños y niñas que deben ingresar al grado tránsición, así como para el analisís de datos de deserción para determinar las acciones a realizar al respecto, dentro de estas actividades está la construcción de un tablero de consulta y  ficha para compartir con las Entidades Territoriales Certificdas.
Se obtuvó los resultados del cruce de candidatos a transitar, con la matricula del mes de agosto, encontrando que entre marzo y agosto han ingresado 12.186 niños y niñas adicionales al grado transición, de los cuales 924 se lograron entre julio y agosto.</t>
  </si>
  <si>
    <t>En el mes de octubre se adelantaron las siguientes actividades:
1) Se continuó con la capacitación de 10.673 docentes en Modelos Educativos Flexibles pertinentes para la atención en zonas rurales y población con extraedad, con la Univeridad Nacional de Colombia.
2) En el marco de las capacitaciones acordadas con la Agencia de Renovación del Territorio - ART, a partir del mes de octubre se inició con las jornadas de formación que están dirigidas a los 170 municipios de las 16 subregiones PDET, durante el mes se realizaron 2 capacitaciones en las que participaron la subregión del Putumayo, Cuenca del Caguán y Piedemonte Caqueteño, espacios en los cuales se socializaron los requerimientos y procedimientos que deben tener en cuenta los Alcaldes para la postulación a zona diferencial para el transporte y tránsito y además se orientó frente a normatividad vigente en materia de transporte, condiciones de seguridad vial, fuentes de financiación y procesos de contratación del transporte escolar, las cuales fueron orientadas por los Ministerios de Transporte, Educación y la Agencia Nacional de Seguridad Vial. 
3) Se realizó el Foro Educativo Nacional 2020, encuentró en el que participaron 10.000 inscritos en línea, entre estudiantes, familias, académicos, Docentes y Directivos Docentes para compartir su visión actual sobre la educación. Adicionalmente, fue en espacio en donde se explicó como se esta trabajando para cerrar brechas e intercambiar experiencias pedagógicas significativas de las regiones.</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</si>
  <si>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
</t>
    </r>
    <r>
      <rPr>
        <b/>
        <sz val="11"/>
        <color theme="1"/>
        <rFont val="Calibri"/>
        <family val="2"/>
        <scheme val="minor"/>
      </rPr>
      <t>09/11 DNP: Aprobado</t>
    </r>
  </si>
  <si>
    <t xml:space="preserve">En el mes de noviembre se adelantaron las siguientes actividades:
1) En Modelos Educativos Flexibles: se continuó con la capacitación de 10.673 docentes en los modelos pertinentes para la atención en zonas rurales y población con extraedad, con la Universidad Nacional de Colombia.
2) En Transporte escolar: En el marco de las capacitaciones acordadas con la Agencia de Renovación del Territorio, se dio continuidad a las jornadas de formación que están dirigidas a los municipios de las 16 subregiones Planes Desarrollo con Enfoque Territorial, realizando hasta la fecha 5 capacitaciones en las que participaron desde la subregión de Arauca, Sur Del Tolima, Pacífico Medio, Chocó, Catatumbo, Macarena – Guaviare, Sierra Nevada del Perija sur de Bolívar y sur de Córdoba, en las cuales se socializaron los requerimientos y procedimientos que deben tener en cuenta los alcaldes para la postulación a zona diferencial para el transporte y tránsito y además se orientó frente a normatividad vigente en materia de transporte, condiciones de seguridad vial, fuentes de financiación y procesos de contratación del transporte escolar, las cuales fueron orientadas por los ministerios de Transporte, Educación y la Agencia Nacional de Seguridad Vial. </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</si>
  <si>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
</t>
    </r>
    <r>
      <rPr>
        <b/>
        <sz val="11"/>
        <color theme="1"/>
        <rFont val="Calibri"/>
        <family val="2"/>
        <scheme val="minor"/>
      </rPr>
      <t xml:space="preserve">09/12 DNP: </t>
    </r>
    <r>
      <rPr>
        <sz val="11"/>
        <color theme="1"/>
        <rFont val="Calibri"/>
        <family val="2"/>
        <scheme val="minor"/>
      </rPr>
      <t>Aprobado</t>
    </r>
  </si>
  <si>
    <t>Al cierre del mes de diciembre se continuo la ejecución de diferentes acciones y estrategias para lograr la reducción de la brecha de la cobertura neta entre zona rural y urbana en los niveles de preescolar, básica y media, de tal manera que se destacan las siguientes acciones:
a)	El Ministerio de Educación en coordinación con el Departamento Nacional de Planeación -DNP- y la Comisión Intersectorial para la Atención Integral de la Primera Infancia – CIPI-, cerró el proyecto técnico del Plan Especial de Educación Rural (PEER). 
b)	Se gestionó la línea de inversión con el Banco Interamericano de desarrollo en el CONPES estratégico para la mejora de las trayectorias educativas en la ruralidad. 15.686 personas analfabetas formadas en el ciclo lectivo especial integrado -CLEI-. 
c)	Bajo el mecanismo de obras por impuestos se aprobaron y ejecutaron proyectos por $147.190 millones en infraestructura, dotaciones y tecnología en municipios rurales PEDET. 
d)	Se continuó con la ejecución de 641 proyectos de mejoramiento de infraestructura educativa en sedes rurales. 
e)	Se beneficiaron a más de 1.9 millones de niños y niñas con el Programa de Alimentación Escolar Rural domiciliario.
f)	Se socializó el decreto de zonas diferenciales de transporte escolar con las autoridades de las 6 subregiones PEDET. 
g)	Se fortalecieron 89 residencias escolares de la ruralidad dispersa con 5 intervenciones integrales. 
h)	Generación “E” benefició 17.290 jóvenes, de los cuales 508 corresponden a población indígena, 1.906 a población afrocolombiana y 217 a población con discapacidad. 
i)	Se beneficiaron 3.800 jóvenes con el fortalecimiento a la media técnica agropecuaria.
j)	Se dotaron 32.805 sedes educativas rurales con textos escolares y materiales pedagógicos.</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</si>
  <si>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en virtud del rezago de 150 días no se reporta dato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N/A. 
Notas adicionales: Se efectuó ajuste menor a la redacción, se registra en SINERGIA</t>
    </r>
  </si>
  <si>
    <t>4.1. Asegurar que todas las niñas y todos los niños terminen la enseñanza primaria y secundaria, que ha de ser gratuita, equitativa y de calidad y producir resultados de aprendizaje pertinentes y efectivos.</t>
  </si>
  <si>
    <t>Tasa de cobertura bruta para la educación media rural </t>
  </si>
  <si>
    <t>TCB media = (Matriculados en educación media en la zona rural/ Población con edades entre 15 y 16 años de la zona rural) x 100</t>
  </si>
  <si>
    <t>Con corte a enero, las actividades desarrolladas por la Subdirección de Acceso fueron: Con base en la información de matrícula reportada, focalizo las ETC, factibles para realizar las jornadas de búsqueda activa, que faciliten el acceso de la población desescolarizada en la zona rural. Desde el FFIE continua el seguimiento a la ejecución de obras y cumplimiento de cronogramas de las sedes educativas rurales y/o urbanas que están a su cargo. Publicación por parte del Ministerio de Educación a través de la web (https://www.mineducacion.gov.co/portal/micrositios-preescolar-basica-y-media/Jornada-Escolar-2020) información pertinente que contribuye a las jornadas de matrícula en la zona rural.</t>
  </si>
  <si>
    <t>En el mes de febrero se realizaron las siguientes acciones: - Se focalizaron 190 sedes con el Modelo Educativo Flexible -MEF- “Modelo de Educación Media Rural” - Se concluyó la entrega de cartillas para estudiantes y manuales para docentes, - Se concertó con las Entidades Territoriales Certificadas la formación docente en MEF a partir del mes de abril - Se programó fortalecer 100 residencias escolares en la vigencia. - La Subdirección de Acceso realizó seguimiento a la matrícula reportada por las 96 Entidades Territoriales Certificadas -ETC- en SIMAT. - Con la opción "Gestión Traer Estudiante" se gestionó en las ETC la movilización de estudiantes en el sistema educativo y así se contribuyó a fortalecer la calidad de la información en SIMAT. - Se prestó asistencia técnica en SIMAT a ETC´s de Antioquia y Risaralda, y se acompañó la mesa técnica en Norte de Santander. - Se realizó seguimiento a la ejecución de obras de las sedes educativas rurales ubicadas en zonas PDET</t>
  </si>
  <si>
    <t>En el mes de marzo, se adelantaron acciones así:
a) Se avanzó en la construcción del estudio previo con la Fundación Carvajal, cuyo objetivo es el fortalecimiento de la gestión intersectorial y de calidad educativa para la protección de la trayectoria educativa.
b) Se realizó acompañamiento a las ETC frente al proceso de gestión de cobertura para los procesos de contratación del servicio educativo y requerimientos del SIMAT.
c) Se dotó de mobiliario escolar a 18 sedes educativas.  
d) La convocatoria de mejoramiento rural inició la ejecución de contratos para el mejoramiento de 8 sedes rurales.
Dada la emergencia sanitaria que vive el país con la pandemia COVID-19 las obras que se están ejecutando a nivel nacional en materia de infraestructura educativa y las órdenes de compra de dotación de mobiliario escolar en zona rural fueron suspendidas. Por lo cual, los cronogramas de ejecución se modificarán y actualmente se analiza su impacto en la meta y cómo quedarían las proyecciones 2020</t>
  </si>
  <si>
    <t>OAPF : Se realizó ajustes menores de forma al texto de reporte cualitativo
Respuesta Sectorialista DNP
en la gestión de este indicador no afectó la pandemia ?
DCE: Ajustado
OAPF: Se realizó ajustes menores de forma al texto de reporte cualitativo. Se registró en SINERGIA en espera de la aprobación por DNP
Aprobado por DNP</t>
  </si>
  <si>
    <t>En el mes de abril se adelantaron las siguientes actividades:
1.	Dada la emergencia sanitaria ocasionada por el COVID-19 se realizó acercamiento con las Entidades Territoriales Certificadas -ETC- para establecer la pertinencia de realizar el proceso de formación de docentes de manera virtual en los componentes del Modelo de Educación Media Rural.
2.	Se suscribió el convenio con la Fundación Carvajal cuyo objetivo es el desarrollo e implementación de una estrategia para disminuir repitencia, deserción y reaprobación de los niños, niñas y adolescentes.
3.	Se brindó asistencia técnica a las ETC de Cali, Jamundí, Meta y Huila, solucionando requerimientos del SIMAT y del proceso de gestión de Cobertura. 
4.	Se remitió a las ETC un archivo denominado “Cobertura en cifras” con corte preliminar 2019 y avance a marzo 2020 del SIMAT, que incluye a la zona urbana y rural, como elemento de análisis de cobertura a nivel local, regional y nacional, que permitirá implementar acciones y cerrar brechas que garanticen el acceso y permanencia en el sistema educativo.</t>
  </si>
  <si>
    <t>En el mes de mayo, se adelantaron las siguientes acciones:
1) Se convocó a las Instituciones de Educación Superior con el propósito que presentarán propuestas para la estructuración e implementación de un proceso de formación virtual en el modelo de educación media rural.
2) Se realizó seguimiento a través del sistema SIMAT a estados diferentes a matriculados y remitió a las ETC los listados de estudiantes que incluyen población de la zona rural, para gestionar la atención de esta población. 
3) El Ministerio comunico lineamientos para la inscripción y matrícula de estudiantes durante el aislamiento preventivo obligatorio, a fin de garantizar la continuidad del proceso. 
4) Desde Infraestructura educativa, se avanzó en el seguimiento a la ejecución de obras de sedes educativas rurales de zonas PDET a través OIM y Findeter
5) En cuanto al mejoramiento de infraestructura educativa rural, están en fase de diagnóstico para intervención 5 sedes en Bolívar y Norte de Santander, de igual forma se iniciaron obras en 2 sedes en Bolívar, las cuales se realizan a través de la Unidad de Gestión del Fondo de Financiamiento de Infraestructura Educativa.
6) Se asignaron 19 proyectos de dotación de mobiliario escolar para residencias escolares a través del mecanismo de obras por impuestos.
7) Se han entregado 20.403 computadores para educar con contenidos educativos de la Plataforma Aprender Digital precargados, esto es, que funcionan con o sin conectividad en las sedes educativas, los cuales se distribuirán a docentes y estudiantes de zonas rurales, para que continúen con la orientación de los procesos de formación desde casa; lo que beneficiará a niños, niñas, adolescentes de 353 sedes educativas del país ubicadas en la zona rural.
8) Se formaron 3.500 docentes a través del SENA con la realización del curso virtual "Enseñar en la virtualidad competencias digitales para docentes, en ambientes virtuales de aprendizaje”.</t>
  </si>
  <si>
    <t>OAPF: Por favor aclarar los siguiente:
Punto 2) A que sistema de información se hizo seguimiento 
SA:  se ajusto, hace referencia al Sistema SIMAT
OAPF se cargó reporte en SINERGIA en espera de la aprobación.
DNP: Se requeire el reporte cuatitativo del cierre de 2019 por cumplirse el plazo (rezago) de 150 días.
OAPF: Se registró reporte cualitativo en SINERGIA en espera de validación de DNP
DNP: Aprobó el cualitativo</t>
  </si>
  <si>
    <t>En junio, se adelantaron las siguientes actividades: 
1. Se aceptó propuesta para construcción e implementación del curso virtual en el modelo de educación media rural para docentes.
2. Se realizó seguimiento a matrícula SIMAT. Se gestionó con las 96 Entidades Territoriales la actualización de información de acudientes en SIMAT.
3. En el marco de la estrategia fortalecimiento de trayectorias educativas para la ruralidad, que busca el fortalecimiento a la educación media técnica agropecuaria en 12 zonas PDET con 18 Entidades Territoriales, se adelantaron las siguientes actividades: 
a. Se inició consultoría para elaborar lineamientos curriculares y pedagógicos y estrategias educativas para preescolar, básica y media, y la actualización y rediseño de materiales para la estrategia educativa en la ruralidad. 
b. Se iniciaron asistencias técnicas. 
c. Se inició el fortalecimiento de ambientes de aprendizaje para la educación media técnica agropecuaria.</t>
  </si>
  <si>
    <t>OPAF: Se requiere reportar en SINERGIA el dato a diciembre de 2019 (Rezago 150 días) que está pendiente por la falta del dato DANE de edades simples urbano rural
OAPF: Se realizaron ajustes menores al texto y se registró en SINERGIA en espera de validación DNP
DNP: Aprobado</t>
  </si>
  <si>
    <t>En julio se realizaron las siguientes acciones:
a) Se avanzó en la construcción del curso virtual en el modelo de educación media rural para docentes de zonas rurales y rurales dispersas. 
b) Se realizó ajuste al SIMAT y a Formatos Únicos de Contratación -FUC- solicitados por secretarías de educación, con el fin de reportar y caracterizar la población atendida por contratación del servicio educativo.
c) Se suministró a Entidades Territoriales Certificadas el análisis de matrícula a junio incluida la zona rural por grados. 
d) Se capacitó en SIMAT a nuevos administradores del sistema y en la promoción de ciclos adultos a las ETC para facilitar la articulación y seguimiento de matrícula. 
e)  Se realizó seguimiento a obras en sedes educativas rurales en zonas PDET por los operadores OIM-Organización Internacional para las Migraciones y Findeter. De la convocatoria de mejoramiento rural se tiene en fase de diagnóstico 104 sedes (80 mejoramientos, 21 comedores cocinas, 3 residencias escolares), del total de 198 sedes ubicadas en 158 municipios.</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</si>
  <si>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Pendiente el cumplimiento del hito de Julio
</t>
    </r>
    <r>
      <rPr>
        <b/>
        <sz val="11"/>
        <color theme="1"/>
        <rFont val="Calibri"/>
        <family val="2"/>
        <scheme val="minor"/>
      </rPr>
      <t xml:space="preserve">Notas adicionales: </t>
    </r>
    <r>
      <rPr>
        <sz val="11"/>
        <color theme="1"/>
        <rFont val="Calibri"/>
        <family val="2"/>
        <scheme val="minor"/>
      </rPr>
      <t xml:space="preserve">Está pendiente desde mayo el reporte al cierre 2019 por la falta del dato rural del DANE.
</t>
    </r>
    <r>
      <rPr>
        <b/>
        <sz val="11"/>
        <color theme="1"/>
        <rFont val="Calibri"/>
        <family val="2"/>
        <scheme val="minor"/>
      </rPr>
      <t xml:space="preserve">
DNP</t>
    </r>
    <r>
      <rPr>
        <sz val="11"/>
        <color theme="1"/>
        <rFont val="Calibri"/>
        <family val="2"/>
        <scheme val="minor"/>
      </rPr>
      <t xml:space="preserve">: Aprobado
Se efectuó ajuste menor a la redacción del reporte cualitativo, se registra en SINERGIA en espera de aprobación de DNP </t>
    </r>
  </si>
  <si>
    <t>Durante el mes de agosto, se avanzó en la construcción de los contenidos del curso virtual en el modelo de educación media rural y se dio inició el curso virtual en el Modelo Educación Media Rural. 
Respecto al fortalecimiento de ambientes de aprendizaje para la educación media técnica agropecuaria, se están elaborando instrumentos para evaluar propuestas y construir la guía para la entrega de materiales pedagógicos que busca dotar 61 elementos en 65 establecimientos educativos de media técnica agropecuaria. La estrategia trabaja con los establecimientos educativos propuestas de permanencia en la educación media y orienta para trabajar el servicio social obligatorio en la ruralidad, la propuesta para jóvenes en extra-edad, reingreso y la propuesta para fortalecer las familias a través del acompañamiento de los proyectos pedagógicos productivos.
Se dotó de mobiliario escolar 6 sedes educativas y se entregó mobiliario escolar en 46 sedes educativas de Antioquia y 280 en Meta.</t>
  </si>
  <si>
    <t>Fecha (07/09)- OAPF
Completitud: Cumple con el criterio
Consistencia: Cumple con el criterio 
Calidad: Cumple con el criterio. Para los próximos reportes recordar que se debe iniciar siempre los reportes con Durante el mes de agosto (revisar Guía de seguimiento al PAI). Para esta ocasión la OAPF realiza el ajuste. 
Soportes: Cumple con el criterio
Notas adicionales: Se sube el reporte en SINERGIA a la espera de la aprobación por parte del DNP
09/09 DNP: APROBADO</t>
  </si>
  <si>
    <t xml:space="preserve">En el mes de septiembre se adelantaron las siguientes actividades:
1) Se avanzó en la construcción de los contenidos del curso virtual en el modelo de educación media rural para docentes de zonas rurales y rurales dispersas, así como en el avance del mismos. A la fecha se cuenta con la participación de 1041 docentes realizando el curso de Educación Media Rural.
2) En cuanto a desarrollar en establecimientos educativos rurales de media asistencia técnica en diversificación, pertinencia y contextualización de currículos, actualmente se encuentra en curso tres estrategias para la atención a las entidades territoriales certificadas y municipios focalizados. Las tres líneas de acompañamiento para 2020, hacen parte del proyecto –“Fortalecimiento de trayectorias educativas para la ruralidad”, que tendrá como objetivo el fortalecimiento a la media técnica agropecuaria en municipios PDET 
3) El Ministerio de Educación continuó con la elaboración de la guía para la entrega de materiales pedagógicos y dotación de ambientes de aprendizaje. Por otra parte, los equipos técnicos han realizado contacto con los colegios a beneficiar con la dotación escolar, de tal manera que, al cierre de septiembre se han confirmado datos para la entrega de elementos al 74% de los colegios a beneficiar.
4) Se expidió el 29 de septiembre la resolución N° 18087 la cual modifica el cronograma de actividades del proceso de gestión de cobertura, y amplia los plazos, para que las Entidades Territoriales Certificadas garanticen la prestación del servicio educativo, incluida la zona rural. 
5) En el encuentro de líderes de cobertura de las 96 ETC, se articuló temas de cobertura, contratación e infraestructura educativa.
6) Se ajustó el Formato Único de Contratación-FUC solicitado por Entidad Territorial Certificada, para caracterizar la población. Se capacitó 96 Entidades Territoriales Certificadas en funcionalidades de registros en SIMAT.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</si>
  <si>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
08/10 DNP:  Aprobado</t>
    </r>
  </si>
  <si>
    <t xml:space="preserve">En el mes de octubre se adelantaron las siguientes actividades:
1) Se avanzó en la construcción de los contenidos del curso virtual en el modelo de educación media rural para docentes de zonas rurales y rurales dispersas, así como en el avance del mismos. A la fecha se cuenta con la participación de 1041 docentes realizando el curso de Educación Media Rural. 
2) En el marco de las acciones que se desarrollan en el Observatorio de Trayectorias Educativas, se llevó a cabo dos sesiones para mostrar los avances de la herramienta de consulta que se esta desarrollando en Power BI para reportar la información de las Trayectorias  y se propusieron los Indicadores que permitiran su monitoreo. Adicionalmete, se verificó los avances logrados en los productos ajuste Guía 34, plataforma virtual de Secretarías de Educación, y la bolsa de piezas comunicativas.
3) Se presentó las estrategias de búsqueda activa, identificación y matrícula de los niños que se encuentran desescolarizados, en el espacio de la sesión de Conéctate con el Ministerio de Educación Nacional.
4) Respecto a desarrollar en EE rurales de media asistencia técnica en diversificación, según vocación territorial, se ha avanzado en acciones para gestionar los recursos a través de una adición al Fondo para el Fortalecimiento de la Educación Media - FEM. 
5) De otra parte, la guía pedagógica para el uso pedagógico de los elementos está en proceso de diagramación.
Se orientó a las 96 ETC en el ajuste del proceso de gestión de cobertura, para garantizar la prestación del servicio educativo en 2021.
6) Se brindo asistencia técnica, sobre la caracterización en el SIMAT de la inasistencia escolar de los estudiantes, para identificar los estudiantes que no han podido cumplir con las actividades escolares propuestas y ayudar en la toma de decisiones frente a la emergencia sanitaria. </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</si>
  <si>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
 </t>
    </r>
    <r>
      <rPr>
        <b/>
        <sz val="11"/>
        <color theme="1"/>
        <rFont val="Calibri"/>
        <family val="2"/>
        <scheme val="minor"/>
      </rPr>
      <t>09/11 - DNP Aprobado</t>
    </r>
  </si>
  <si>
    <t>En el mes de noviembre se adelantaron las siguientes actividades:
1) En el marco de las acciones que se desarrollan en el Observatorio de Trayectorias Educativas, se llevó a cabo la novena y la décima sesión de la instancia técnica con la Universidad de los Andes, en donde se dio a conocer los avances frente al producto relacionado con el modelo predictivo. Se mostró las especificaciones de los modelos de probabilidad de llegar a grado 11, con efectos fijos de cohorte, y la probabilidad de llegar a grado 11 con efectos fijos de cohorte y de municipio.
2) En el marco de la estrategia de búsqueda activa, se realizaron las mesas territoriales con 83 Entidades Territoriales Certificadas, en las cuales se dieron las pautas para la construcción de los planes de permanencia 2020-2021 
3) En cuanto al curso virtual de formación docente en el Modelo Media Rural, se continua con la consolidación de las bases de datos de los participantes certificados, hasta el momento se reporta 473 participantes.</t>
  </si>
  <si>
    <r>
      <t xml:space="preserve">Fecha (04/12)-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09/12 DNP: Aprobado</t>
    </r>
  </si>
  <si>
    <t>Al cierre del mes de diciembre se continuo la ejecución de diferentes acciones y estrategias para menorar la Tasa de cobertura bruta para la educación media rural, de tal manera que se destacan las siguientes acciones:
a)	Bajo el mecanismo de obras por impuestos se aprobaron y ejecutaron proyectos por $147.190 millones en infraestructura, dotaciones y tecnología en municipios rurales PEDET. 
b)	Se continuó con la ejecución de ejecución de 641 proyectos de mejoramiento en sedes rurales
c)	Se beneficiaron a más de 1.9 millones de niños y niñas con el Programa de Alimentación Escolar Rural domiciliario.
d)	Se socializó el decreto de zonas diferenciales de transporte escolar con las autoridades de las 6 subregiones PEDET. 
e)	Se fortalecieron 89 residencias escolares de la ruralidad dispersa con 5 intervenciones integrales. 
f)	Se avanzó en la educación inclusiva rural, así; 9.984 personas reincorporadas y comunidades aledañas se han formado en el proyecto Arando la Educación; se formaron 450 maestros en el diplomado “Hacia la transformación de ambientes pedagógicos para la educación inclusiva”. 
g)	Se cualificó la práctica a 150 maestros pertenecientes a las redes etnoeducativas.
h)	Se acompaño a 3.164 estudiantes de media para la promoción de competencias ciudadanas y socioemocionales. 
i)	Se elaboraron referentes de formación para la ciudadanía para 252 sedes. 
j)	Se realizó el monitoreo a los aprendizajes y permanencia de 1.560 niños víctimas. 
k)	Se implementó el proyecto “SUMATE POR MI” para la prevención del reclutamiento. 
l)	Se fortaleció la planta docente en las zonas afectadas por el Conflicto Armado.</t>
  </si>
  <si>
    <t xml:space="preserve">4.6. Asegurar que todos los jóvenes y una proporción considerable de los adultos, tanto hombres como mujeres, estén alfabetizados y tengan nociones elementales de aritmética. </t>
  </si>
  <si>
    <t>Ruta de acceso y permanencia</t>
  </si>
  <si>
    <t>1.2.1.  Permanencia</t>
  </si>
  <si>
    <t>Tasa de deserción en la educación preescolar, básica y media del sector oficial </t>
  </si>
  <si>
    <t>Tasa de deserción = (Sumatoria de desertores en transición, básica y media del sector oficial / Sumatoria de aprobados, reprobados y desertores en transición, básica y media del sector oficial) * 100</t>
  </si>
  <si>
    <t>Reporte de OAPF</t>
  </si>
  <si>
    <t>Durante el mes de enero de 2020, se avanzó en: La entrega de cartillas para estudiantes y manuales para docentes de los Modelos Educativos Flexibles en las 2.252 sedes educativas focalizadas definidas en el año 2019; la planificación del proceso de formación docente con las entidades territoriales; la publicación para revisión de la ciudadanía del proyecto decreto de zonas diferenciales de transporte en páginas del Ministerio de Transporte y Ministerio de Educación y la participación en el encuentro de secretarios en mesa de transporte escolar, resolviendo inquietudes reportadas por 19 Secretarías de Educación. También se avanzó en la consolidación del proyecto de decreto de residencias escolares; la elaboración de las fichas de los proyectos de fortalecimiento de residencias escolares, atención a víctimas - gestión del riesgo y poblaciones especiales y el ajuste al proyecto de Directiva Ministerial para atención educativa a población en protección del ICBF.</t>
  </si>
  <si>
    <t>A través de las estrategias de fortalecimiento de Modelos Educativos Flexibles - MEF, Residencia Escolar y Transporte Escolar, se mejora la cobertura y permanencia escolar. Con MEF se tienen focalizadas 190 sedes rurales; durante el mes de febrero, se concluyó la entrega de las cartillas para estudiantes y manuales para docentes, se avanzó en el proceso de concertación con las Entidades Territoriales Certificadas (ETC) para la formación de cerca de 350 docentes en ese Modelo, con lo cual las 190 sedes contarán con mejores capacidades para atender a los estudiantes de forma pertinente. Frente a la estrategia de residencia, se encuentra en revisión el proyecto de decreto para la reglamentación del servicio. En lo referente a Transporte Escolar, como una de las estrategias de mayor incidencia en la permanencia escolar, se trabajó en la expedición del Decreto de Zonas Diferenciales de Transporte, que viabilizará la contratación del servicio de Transporte Escolar en zonas rurales.</t>
  </si>
  <si>
    <t>Observación DNP "Mismo comentario que en indicador anterior, por favor dar más detalle de la focalización, las cartillas y la formación docente, relacionar en detalle cómo estas acciones pueden ayudar al cumplimiento del indicador".  
El Área atiende observación del DNP y ajusta su reporte.</t>
  </si>
  <si>
    <t>En el mes de marzo, se adelantaron actividades técnicas de diseño y alianza en el desarrollo de procesos de acompañamiento trabajo en casa y retorno escolar que permitan en articulación con las ETC acompañar la permanencia escolar de los niños, niñas, adolescentes que se encuentran en mayor riesgo de deserción durante la emergencia humanitaria, entre las que se encuentra la elaboración de los insumos técnicos para la atención a víctimas del conflicto armado y la población migrante. Así mismo, se encuentra en proceso una alianza con el Consejo Noruego para este fin y en el marco de la alianza con la OEI se encuentra en estudios previos el diseño de un observatorio de la deserción como una herramienta que permita a las ETC hacer seguimiento a la deserción y la toma de decisiones para la permanencia y el retorno.</t>
  </si>
  <si>
    <t>Observación  Sectorialista DNP
Considero que es necesario redactar el reporte cualitativo de manera tal que quede claro a la ciudadanía y demás actores que consultan sinergia como estas actividades ayudan a la disminución de la tasa de deserción. Hay que recordar que el publico que lee estos reportes no conoce muy bien de los temas y puede que no les quede claro por que estas actividades colaboran a reducir la tasa de deserción en el país. Así mismo, sugiero dar mas detalles ej el observatorio con los andes para que es, cargar soportes.
Sub Perman: Ajustado
OAPF: Se registró el ajuste en SINERGIA en espera de la aprobación por parte de DNP
Observación  Sectorialista DNP: Aprobado</t>
  </si>
  <si>
    <t xml:space="preserve">En el mes de abril se adelantaron las siguientes acciones que contribuyen a la reducción de brechas entre lo urbano y rural. 
1. Se elaboró borrador de directiva ministerial para atención educativa a población en protección del ICBF
2. Se elaboró borrador de la directiva de gestión del riesgo
3. Se elaboró proyecto de decreto de residencias escolares
4. Se elaboró Borrador de la circular con orientaciones para las residencias escolares en el marco del COVID19
5. Se elaboró proyecto de decreto para la conformación de Zonas Diferenciales de Tránsito y Transporte (en firma de Presidencia)
6. Se formuló ficha del observatorio de deserción. 
7.  A través del convenio C01.PCCNTR.1515644 de 2020 con Fundación Carvajal, se elaboró la formulación del proyecto de prevención de rezago, repitencia y deserción para implementar en el Pacífico. 
</t>
  </si>
  <si>
    <t>OAPF: Se efectuaron ajustes menores de forma a la redacción del reporte cualitativo
DNP: Aprobado</t>
  </si>
  <si>
    <t xml:space="preserve">En mayo se adelantaron las siguientes acciones a fin de reducir la tasa de deserción, así:
1) Se amplió el plazo para recibir  postulaciones en convocatoria de alfabetización. 
2) Se solicitó propuestas para proceso de formación virtual en modelos educativos flexibles para docentes. 
3) Se expidió el decreto de zonas diferenciales de transporte N° 746 de 2020, para que las entidades territoriales se postulen para conformación de zonas diferenciales que les permita contratar el servicio de transporte escolar. 
4) Se elaboró protocolo de bioseguridad en transporte escolar para retorno a clases bajo el modelo de alternancia. 
5) Se publicó en página del Ministerio del proyecto decreto de residencias para recibir observaciones de ciudadanía entre el 4 al 19 de mayo. 
6) Se efectuó socialización de las orientaciones a seguir en residencias escolares en el marco de la emergencia a 30 Entidades Territoriales Certificadas en Educación.
7) Se realizó ajuste plan de acción de la Comisión Intersectorial para prevención del reclutamiento - CIPRUNNA. </t>
  </si>
  <si>
    <t>OAPF: Se realizaron ajsutes de forma y se registró reporte en SINERGIA en espera de la aprobación respectiva
DNP: Aprobado
 C. Educación de calidad para un futuro con oportunidades para todos
M. Familias con futuro para todos</t>
  </si>
  <si>
    <t>En Junio se adelantaron las siguientes acciones:
1) Se dio respuesta a observaciones de la ciudadanía al proyecto decreto residencias y se remitió a diferentes instancias del Ministerio.
2) Se acompañó a 28 Entidades Territoriales frente al seguimiento del trabajo académico en casa y se continuó con la entrega de complementos nutricionales.
3) Se diseñaron las orientaciones para retorno gradual y progresivo a la presencialidad en Residencias escolares
4) Se realizaron ajustes a la Directiva Gestión del Riesgo
5) Se elaboró borrador del documento para la capacitación docente en atención población Sistema de Responsabilidad Penal Adolescente en el marco del Convenio con el Politécnico Gran Colombiano.
6) Se evaluaron 58 proyectos territoriales y se publicaron resultados preliminares de la Convocatoria de Alfabetización en la página Web del Ministerio.
7) Se aceptó propuesta para la construcción e implementación de curso virtual para docentes en el marco de los Modelo Educativos Flexibles</t>
  </si>
  <si>
    <t>OAPF: Se realizaron ajsutes de forma y se registró reporte en SINERGIA en espera de la aprobación respectiva
DNP: Aprobado
C. Educación de calidad para un futuro con oportunidades para todos
M. Familias con futuro para todos</t>
  </si>
  <si>
    <t>En el mes de julio: 
a) Se realizó asistencia técnica conjunta con el Ministerio de Transporte para la postulación como zonas diferenciales de tránsito y transporte con 27 alcaldías del Departamento del Tolima. 
b) Se realizó la estructuración de los ciclos de trayectorias educativas en el observatorio con la Universidad Nacional. 
c) Se culminó la línea de base de los procesos de valoración de conocimientos con la Fundación Carvajal. 
d) Se cerro la fase de alistamiento establecida en el contrato con el Consejo Noruego.
e) Se dio inicio al convenio con la Fundación Saldarriaga Concha para el diseño de una ruta de acompañamiento para fortalecer las competencias socioemocionales, así como transferencia y generación de capacidades para acompañar Entidades Territoriales Certificadas y Establecimientos Educativos en el fomento de la educación socioemocional.</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</si>
  <si>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Se repotó dato 2019 (3,13%) el cual está en proceso de auditoría 
</t>
    </r>
    <r>
      <rPr>
        <b/>
        <sz val="11"/>
        <color theme="1"/>
        <rFont val="Calibri"/>
        <family val="2"/>
        <scheme val="minor"/>
      </rPr>
      <t xml:space="preserve">
</t>
    </r>
    <r>
      <rPr>
        <sz val="11"/>
        <color theme="1"/>
        <rFont val="Calibri"/>
        <family val="2"/>
        <scheme val="minor"/>
      </rPr>
      <t xml:space="preserve">Se efectuó ajuste menor a la redacción del reporte cualitativo, se registra en SINERGIA en espera de aprobación de DNP 
</t>
    </r>
    <r>
      <rPr>
        <b/>
        <sz val="11"/>
        <color theme="1"/>
        <rFont val="Calibri"/>
        <family val="2"/>
        <scheme val="minor"/>
      </rPr>
      <t xml:space="preserve">Fecha 10/08 </t>
    </r>
    <r>
      <rPr>
        <sz val="11"/>
        <color theme="1"/>
        <rFont val="Calibri"/>
        <family val="2"/>
        <scheme val="minor"/>
      </rPr>
      <t xml:space="preserve">- </t>
    </r>
    <r>
      <rPr>
        <b/>
        <sz val="11"/>
        <color theme="1"/>
        <rFont val="Calibri"/>
        <family val="2"/>
        <scheme val="minor"/>
      </rPr>
      <t>DNP</t>
    </r>
    <r>
      <rPr>
        <sz val="11"/>
        <color theme="1"/>
        <rFont val="Calibri"/>
        <family val="2"/>
        <scheme val="minor"/>
      </rPr>
      <t xml:space="preserve"> Aprobado
C. Educación de calidad para un futuro con oportunidades para todos
M. Familias con futuro para todos+[@[Observaciones julio]]</t>
    </r>
  </si>
  <si>
    <t>En el mes de agosto se avanzó en las siguientes actividades:
1) Se orientó sobre marcos legales y reglamentarios para la formulación de los planes progresivos de implementación del decreto 1421 de 2017. De tal forma que se mitiguen los factores asociados a la deserción escolar, y a través de la  formulación de políticas públicas territoriales se eliminen las barreras para el aprendizaje y la participación de los niños, niñas y adolescentes con discapacidad.
2) El equipo de Programa Transversales y Competencias Ciudadanas avanzó en tres encuentros de 6 programados con comités territoriales de convivencia escolar, que tienen el propósito de fortalecer las acciones que buscan garantizar plenamente los Derechos Humanos, Sexuales y Reproductivos de Niños, Niñas y Adolescentes en el contexto escolar, y así implementar rutas de atención Integral que comprenden los componentes de prevención, promoción de derechos, atención y seguimiento. Estas acciones tempranas, buscan reducir la deserción causada por estos factores. Al primer encuentro asistieron  217 personas de 25 comités territoriales para abordar el tema de prevención de violencias basadas en género. Este proceso se hizo con apoyo de Ministerio de Salud, la Fiscalía y el Instituto Colombiano de Bienestar Familiar. El segundo encuentro tuvo una asistencia de 350 personas de las cuales 284 pertenecen a 41 comités territoriales de convivencia escolar, en este espacio el tema tratado fue la prevención del consumo de sustancias psico-activas, se contó con el apoyo del Ministerio de Salud, la Policía Nacional y Naciones Unidas; finalmente en el tercer encuentro se abordaron las temáticas de la prevención del ciberacoso, riesgos en medios digitales e innovación en entornos digitales en el que participaron 350 personas representando a 73 comités territoriales.
4) Se está trabajando en el diseño de la estrategia de búsqueda activa que busca acompañar a las ETC en la formulación de planes de permanencia que logren la prevención de la deserción escolar y la vinculación al sistema educativo de los niños, niñas y jóvenes ausentes.
5) En articulación con la Universidad Nacional de Colombia, se avanzó en la digitalización de los contenidos de Tejiendo Saberes (modelo educativo flexible para población adulta) para WEB, radio y televisión y se logró la inscripción de 9890 docentes que participarán en dichos cursos.
6)Se focalizaron 510 participantes para ser atendidos en ciclo I educación de adultos.
7) Se realizó asistencia técnica conjunta con el Ministerio de Transporte y la Agencia Nacional de Seguridad Vial para aclarar las dudas frente a la postulación como zonas diferenciales de tránsito y transporte escolar en zona rural, según lo dispuesto en el Decreto 746 de 2020, se contó con la asistencia del secretario de educación de Tolima y los alcaldes de Falan, Prado, San Antonio, Anzoátegui y Villa Rica y representantes de las secretarías de educación de Valle del Cauca, Yumbo, Jamundí, Cali, Santander, Cartago, Sucre, Antioquia, Medellín y Cundinamarca.</t>
  </si>
  <si>
    <t>Fecha (07/09)- OAPF
Completitud: Cumple con el criterio
Consistencia: Cumple con el criterio 
Calidad: No se cumple con el criterio. Ajustar redacción:  se realizó 5 encuentros regionales de asistencia.  Así mismo aclarar a quien se orientó: Se orientó sobre marcos legales para formular planes progresivos. Incluir información de como las acciones reportadas aportan a disminuir la deserción. 
Soportes: Cumple con el criterio
Notas adicionales: 
Permanencia: ajustado
08/09 OAPF: no se menciona como estas acciones aportan al indicador. Se mantiene la validación en NO
09/09 OAPF: se sube el reporte a SINERGIA
09/09 DNP: revisar redacción y puntuación, no se entiende 
Permanencia 09-09-2020: se realizan los ajustes pertinentes
09/09 OAPF: se hacen los ajustes por parte de la dirección de cobertura, se sube nuevamente el reporte a SINERGIA
10/09 DNP APROBADO</t>
  </si>
  <si>
    <t>En el mes de septiembre se adelantaron las siguientes actividades:
1) Frente al desarrollo del observatorio de trayectorias educativas, se incluyó la trayectoria educativa completa desde preescolar hasta el grado 11 y se incorporó la característica tipo de educación, como una opción para diferenciar los estudiantes que se encuentran en educación adultos y educación flexible.
2) En el marco del convenio con la Fundación Carvajal, cuyo objetivo es el fortalecimiento de la trayectoria educativa, se continuó con el desarrollo de las tutorías de profundización con los niños y niñas de la siguiente manera: tutoría inicial a 1.611 niños y niñas; en la segunda a 1.496 niños y niñas; en la tercera a 1.334 niños y niñas; en la cuarta a 1.172 niños y niñas; en la quinta a 1.007 niños y niñas; la sexta a 665 niños y niñas, y en la séptima tutoría con 160 niños y niñas en Tumaco. Adicionalmente, se continuó la aplicación de tutorías con 57 docentes, quienes replican sus aprendizajes con 1.473 niños y niñas. 
3) El equipo de Programas Transversales y Competencias Ciudadanas realizó encuentros de fortalecimiento a comités territoriales, cuyas temáticas fueron la prevención del suicidio y manuales de convivencia escolar. Se realizó el registro de 1455 docentes para crear usuarios en el curso de formación y acompañamiento para el desarrollo socioemocional y la promoción de la participación igualitaria, mediante el cual se avanza en la virtualización de los contenidos que se desarrollarán a través de la plataforma Aprende Digital del Portal Colombia Aprende.
4) En términos de transporte escolar, se capacitó a los equipos subregionales de la Agencia de Renovación del Territorio ART.  Se llevó a cabo encuentro de seguimiento a la implementación del piloto del diagnóstico en transporte escolar y se tienen programadas 63 entrevistas con estudiantes.
5) Frente a la estrategia de búsqueda activa, se avanzó en el establecer la población objetivo al cruzar las bases de datos de SIMAT y el Departamento de Prosperidad Social y en la definición de la ruta de intervención.</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</si>
  <si>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Se registró reporte en DNP- SINERGIA en espera de la aprobación 
</t>
    </r>
    <r>
      <rPr>
        <b/>
        <sz val="11"/>
        <color theme="1"/>
        <rFont val="Calibri"/>
        <family val="2"/>
        <scheme val="minor"/>
      </rPr>
      <t>DNP:  Aprobado</t>
    </r>
    <r>
      <rPr>
        <sz val="11"/>
        <color theme="1"/>
        <rFont val="Calibri"/>
        <family val="2"/>
        <scheme val="minor"/>
      </rPr>
      <t xml:space="preserve">
C. Educación de calidad para un futuro con oportunidades para todos
M. Familias con futuro para todos</t>
    </r>
  </si>
  <si>
    <r>
      <t xml:space="preserve">En el mes de octubre se adelantaron las siguientes actividades:
1) Frente al desarrollo del observatorio de trayectorias educativas, se llevaron a cabo dos sesiones para mostrar los avances de la herramienta de consulta que se está desarrollando en Power BI, que tiene la finalidad de reportar la información de las Trayectorias Educativas, y se propuso los Indicadores para medir la gestión de las Entidades Territoriales Certificadas. Adicionalmente, se verificó los avances logrados en los productos ajuste Guía 34, plataforma virtual de Secretarías de Educación, y la bolsa de piezas comunicativas.
2) En el marco del Convenio celebrado con la Fundación Carvajal, se continuó con las tutorías de profundización en competencias básicas matemáticas y lenguaje, de tal manera que en octubre se brindaron 15 tutorías en las que participaron 16.867 estudiantes. Se continuó con las tutorías generales y focalizadas con el acompañamiento a docentes locales, quienes a su vez replican sus aprendizajes a 1.553 niños y niñas vinculados al sistema educativo. En el proceso de acompañamiento a familias, se realizaron tres sesiones en las que participaron un total de 5.038 familias. 
3) En términos de transporte escolar, en el marco de las capacitaciones acordadas con la Agencia de Renovación del Territorio, se realizaron 2 capacitaciones en las que participaron desde la subregión del Putumayo, Cuenca del Caguán y Piedemonte Caqueteño. En estos espacios se socializó los requerimientos y procedimientos que deben tener en cuenta los alcaldes para la postulación a zona diferencial para el transporte y tránsito y además se orientó la normatividad vigente en materia de transporte, condiciones de seguridad vial, fuentes de financiación y procesos de contratación del transporte escolar, las cuales fueron orientadas por los ministerios de Transporte, Educación y la Agencia Nacional de Seguridad Vial. 
</t>
    </r>
    <r>
      <rPr>
        <sz val="11"/>
        <color rgb="FFC00000"/>
        <rFont val="Calibri"/>
        <family val="2"/>
        <scheme val="minor"/>
      </rPr>
      <t xml:space="preserve">4) En el marco del diagnóstico de transporte escolar cuyo objetivo es caracterizar el Transporte Escolar en los Municipios Definidos por la Agencia Nacional de Seguridad Vial, con el fin de identificar factores de Riesgo en el Transporte de Niños, Niñas y Adolescentes, se llevó a cabo en el departamento del Tolima el piloto que tenía por finalidad validar si el instrumento mide las condiciones objeto de la investigación, así como identificar el tiempo que toma su aplicación, los factores técnicos de comunicación que podrían afectar el desarrollo de las encuestas, las cuales serán dirigidas a los niños, niñas y adolescentes de los municipios en los que se va a realizar este ejercicio, se realizaron encuestas, las cuales fueron tabuladas y los resultados fueron presentando al equipo técnico de la subdirección de permanencia y a la secretaría de educación del Tolima, lo anterior permitió que se realizarán algunos ajustes a los instrumentos, y se dio via libre para proceder con la segunda fase del piloto." </t>
    </r>
  </si>
  <si>
    <t>Fecha (07/11)-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Se registró reporte en DNP- SINERGIA en espera de la aprobación 
C. Educación de calidad para un futuro con oportunidades para todos
M. Familias con futuro para todos
DNP:  Obervación 9/11
Que avance se tiene sobre la 63 entrevistas con estudiantes informadas en el reporte del mes de septiembre? 
4) En términos de transporte escolar, se capacitó a los equipos subregionales de la Agencia de Renovación del Territorio ART. Se llevó a cabo encuentro de seguimiento a la implementación del piloto del diagnóstico en transporte escolar y se tienen programadas 63 entrevistas con estudiantes.
Permanencia: En el marco del diagnóstico de transporte escolar cuyo objetivo es caracterizar el Transporte Escolar en los Municipios Definidos por la Agencia Nacional de Seguridad Vial, con el fin de identificar factores de Riesgo en el Transporte de Niños, Niñas y Adolescentes, se llevó a cabo en el departamento del Tolima el piloto que tenía por finalidad validar si el instrumento mide las condiciones objeto de la investigación, así como identificar el tiempo que toma su aplicación, los factores técnicos de comunicación que podrían afectar el desarrollo de las encuestas, las cuales serán dirigidas a los niños, niñas y adolescentes de los municipios en los que se va a realizar este ejercicio, se realizaron encuestas, las cuales fueron tabuladas y los resultados fueron presentando al equipo técnico de la subdirección de permanencia y a la secretaría de educación del Tolima, lo anterior permitió que se realizarán algunos ajustes a los instrumentos, y se dio via libre para proceder con la segunda fase del piloto.
OAPF.   Sea ajustó txto
9:11 DNP Aprobado</t>
  </si>
  <si>
    <t>En el mes de noviembre se adelantaron las siguientes actividades:
1)	En el marco del Convenio con la Fundación Carvajal, continúan las tutorías de profundización en competencias básicas  matemáticas y lenguaje en las Entidades Territoriales Certificadas  de Chocó, San Andrés de Tumaco y Buenaventura, en las cuales se han desarrollado a la fecha: Tutoría 1 a 1.811; Tutoría 2 a 1.703; Tutoría 3 a 1.648; Tutoría 4 a 1.602; Tutoría 5 a 1.582; Tutoría 6 a 1.484; Tutoría 7 con 1.323; Tutoría 8 con 1.363, Tutoría 9  con 1.290, Tutoría 10 con 1.255, Tutoría 11 con 1.143, Tutoría 12  con 1.029, Tutoría 13  con 1.005, Tutoría 14  con 933, Tutoría 15 con 789, Tutoría 16 con 660, Tutoría 17 con 562 niños y niñas, Tutoría 18 con 197 niños y niñas, Tutoría 19 con 68 niños y niñas, Tutoría 20 con 25 niños y niñas, Tutoría 21 con 21 niños y niñas, y finalmente con la Tutoría 22 con 22 niños y niñas.  En términos generales se han desarrollado 21.515  tutorías con un máximo de 22 sesiones por estudiante. 
La aplicación de tutorías generales y focalizadas continua con el acompañamiento a docentes locales, quienes a su vez replican sus aprendizajes a 1.491 niños y niñas vinculados al Sistema Educativo, a la fecha se han desarrollado 3 encuentros grupales, 3 acompañamiento y 3 encuentros focalizados. Y en el proceso de acompañamiento a familias, se dieron tres sesiones, en la primera participaron 1.776 familias, en la segunda 1.657 y en la tercera 1.605. Y dos encuentros grupales, el primero con la participación de 109 familias y la segunda con la participación de 224.
2) Frente al desarrollo del observatorio de trayectorias educativas, se llevó a cabo la novena y décima sesión de la instancia técnica, para mostrar los avances de la herramienta de consultas y los avances frente al modelo predictivo de llegar a grado 11, con efectos fijos de cohorte, y de llegar a grado 11 con efectos fijos de cohorte y de municipio.
3) En términos de transporte escolar,  se realizó capacitación sobre el Decreto a las Subregiones del Catatumbo, La Macarena y Guaviare, con la participación de los municipios PDET.
4) En el marco de la estrategia de búsqueda activa, se realizaron las mesas territoriales con 83 Entidades Territoriales Certificadas, en las cuales se dieron las pautas para la construcción de los planes de permanencia 2020-2021.
5) Se realizaron asistencias técnicas frente al sistema de información SIMPADE que permite contar con información frente a las posibles causas de deserción escolar en las ETC de  Uribia, Riohacha, Tolima, Turbo, Cundinamarca, Norte De Santander, Cartagena, Risaralda, Tumaco, Cartago, Sahagun, Huila, Malambo, Funza, Antioquia, Yumbo,  Sucre.</t>
  </si>
  <si>
    <t>Fecha (07/12)-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Se registró reporte en DNP- SINERGIA en espera de la aprobación 
C. Educación de calidad para un futuro con oportunidades para todos
M. Familias con futuro para todos
09/12 DNP: Aprobado</t>
  </si>
  <si>
    <t>Al cierre del mes de diciembre se continuo la ejecución de diferentes acciones y estrategias para reducir la deserción en la educación preescolar, básica y media del sector oficial, de tal manera que se destacan las siguientes acciones:
a)	Se realizó identificación niño a niño de la ausencia de matrícula, se viabilizó la matrícula electrónica y se instruyó a las Entidades Territoriales Certificadas en el seguimiento de dicha población. Se termina el año con una reducción de 130 mil ausentes. 
b)	Se diseñó una consulta en la herramienta PowerBi con la actualización mensual de población para búsqueda activa en sus grupos poblacionales: retirados, ausentes y no transitados. 
c)	Se formularon los cálculos de distribución de matrícula para la integración del modelo de retorno en alternancia. 
d)	Se remitió el cruce de información 2019 vs 2020 a las secretarias y el reporte de matrícula, corte febrero de 2020, para que analicen su avance, así mismo, se entregó la base con los estados transitorios (inscrito, trasladado, asignado, promocionado), para que las entidades los corrijan a un estado definitivo (graduado, matriculado o retirado). 
e)	Se adelantaron actualizaciones en Sistema de Información de Matrícula - SIMAT para facilitar sus funcionalidades y facilitar la gestión integral de las secretarías de educación.
f)	Se cerró la implementación del observatorio de Trayectorias Educativas con el desarrollo de un modelo predictivo de la deserción que permite orientar territorial sobre causas y estrategias de permanencia. 
g)	Para prevenir el rezago estudiantil se implementaron tutorías de profundización en competencias básicas en matemáticas y lenguaje con 29.825 tutorías a 1.491 niños y niñas y 5.351 familias. 
h)	Se realizaron 86 mesas de trabajo territorial para la formulación de 43 planes permanencia con indicadores locales de permanencia escolar. 
i)	Se realizó el Encuentro de Líderes de Cobertura donde se profundizaron los análisis de la deserción y la proyección de planes de permanencia, así como, la aplicabilidad de las estrategias.
j)	Se realizó el evento del Foro de permanencia escolar en el contexto de la emergencia sanitaria con el objetivo de hacer una revisión de la incidencia de la pandemia y las proyecciones a 2021.</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</si>
  <si>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en virtud del rezago de 180 días no se reporta dato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C. Educación de calidad para un futuro con oportunidades para todos
M. Familias con futuro para todos
</t>
    </r>
  </si>
  <si>
    <t>Reducción del analfabetismo</t>
  </si>
  <si>
    <t>3.3.3. Alfabetismo y educación de adultos</t>
  </si>
  <si>
    <t>013</t>
  </si>
  <si>
    <t>COBERTURA VICTIMAS</t>
  </si>
  <si>
    <t>Tasa de analfabetismo de la población de 15 años y más</t>
  </si>
  <si>
    <t>Tasa de Analfabetismo = (población de 15 y más años que no sabe leer ni escribir / población total de 15 y más años) * 100</t>
  </si>
  <si>
    <t xml:space="preserve">SIMAT </t>
  </si>
  <si>
    <t>En el mes de enero de 2020, se avanzó en la formulación del borrador de convocatoria 2020-01 para la implementación de la Estrategia de Alfabetización Ciclo Lectivo Especial Integrado (CLEI) 1, a través de la cual se convocarán a las Entidades Territoriales Certificadas en Educación para que en alianza con las Instituciones de Educación Superior de Alta Calidad que cuenten con Facultades de Educación, presenten sus propuestas; las cuales el Ministerio de Educación Nacional viabilizará y financiará en la vigencia actual a través del convenio No. 277 de 2019 suscrito con el ICETEX.</t>
  </si>
  <si>
    <t>A través de la implementación de la Estrategia de Alfabetización (CLEI) 1, el Ministerio de Educación promueve la atención educativa para la reducción de la tasa de analfabetismo. Durante el mes de febrero, se avanzó en la consolidación del proceso de convocatoria 2020-01 para la implementación de la Estrategia, a través de la cual se convocará a las Entidades Territoriales Certificadas en Educación para que en alianza con Instituciones de Educación Superior con facultades y/o programas de educación acreditadas en alta calidad, presenten propuestas para la prestación del servicio educativo, las cuales el Ministerio de Educación Nacional viabilizará y financiará en la vigencia actual para la atención de por lo menos 20.000 personas; de igual manera se remitió comunicación a todas las entidades territoriales certificadas en educación informándole al respecto y solicitándoles inicien el proceso de focalización de la población y la selección de la Institución de Educación Superior.</t>
  </si>
  <si>
    <t>Observación DNP: "Sugiero incluir como estas acciones llevaran al cumplimiento de la meta".
El Área atiende observación del DNP y ajusta su reporte.</t>
  </si>
  <si>
    <t>En el mes de marzo, se avanzó en el proceso de revisión y aprobación de los documentos para la convocatoria 2020-01 "Estrategia de Alfabetización Ciclo Electivo Especial Integrado CLEI 1", por parte de las directivas del Ministerio de Educación Nacional, lo cual permitirá realizar el lanzamiento de la convocatoria entre los meses de abril- mayo.</t>
  </si>
  <si>
    <t xml:space="preserve">OAPF: Se registró reporte en SINERGIA en espera de la aprobación del DNP
Respuesta Sectorialista DNP
No puedo aprobar este indicador sin que primero reporten el avance cuantitativo para el mes de diciembre 2019.
OAPF: Se registraron en SINERGIA el cuantitativo al cierre de 2019 y el cualitativo de marzo, en espera de la aprobación de los dos reportes
OAPF: DNP aprobó </t>
  </si>
  <si>
    <t>En el mes de abril se adelantaron las siguientes acciones:
1) Se dió apertura a la convocatoria para la postulación de proyectos territoriales de alfabetización – Ciclo Electivo Especial Integrado -CLEI 1-, a través de la Resolución No. 006069 del 17 de abril de 2020, el proceso estará vigente hasta el 29 de mayo de 2020, en el cual las Entidades Territoriales Certificadas en Educación en alianza con Instituciones de Educación Superior que cumplan con los criterios definidos en la convocatoria, postulen los proyectos para su correspondiente valoración, aprobación y financiación por parte del Ministerio de Educación Nacional.
2) Se fortaleció el diseño de los medios alternativos de alfabetización para potenciar en el marco de la emergencia el desarrollo de los procesos formativos mediante radio, televisión, y plataformas. 
3) Se actualizaron los contenidos virtuales del modelo "Tejiendo Saberes".</t>
  </si>
  <si>
    <t xml:space="preserve">OAPF: Se realizaron ajsutes de forma y se registró reporte en SINERGIA en espera de la aprobación respectiva
</t>
  </si>
  <si>
    <t>En el mes de mayo se adelantaron las siguientes acciones en el marco de la convocatoria de Alfabetización:
1) Se realizó acompañamiento y asistencia técnica a las Entidades Territoriales Certificadas en Educacion e Instituciones de Educación Superior, para la construcción de los proyectos territoriales de Alfabetización.
2) Se emitió la adenda N° 1 de la Guía de Postulación, con la cual se amplía el plazo para presentar propuestas hasta el 16 de junio de 2020,  y se aclaran inquietudes frente a aspectos de tipo operativo.       
Así mismo, a partir del modelo educativo flexible "Tejiendo Saberes", se abrió la convocatoria para la digitalización de medios alternativos de alfabetización CLEI 1, para el acceso en zonas rurales y dispersas y así responder a los desafíos de la emergencia por el COVID- 19</t>
  </si>
  <si>
    <t>En el mes de junio se realizaron las siguientes acciones:
1)	En el marco de la convocatoria de alfabetización:
Se continuó apoyando a las Entidades Territoriales Certificadas en Educación y a las Instituciones de Educación Superior para la formulación de los proyectos territoriales para alfabetización-CLEI 1.
Se evaluaron 58 proyectos territoriales y se publicó los resultados preliminares.
2)	En Modelos Educativos Flexibles para docentes: se aceptó la propuesta de Universidad Nacional para digitalizar los contenidos del modelo educativo flexible Tejiendo Saberes para ser trabajado por WEB, radio y televisión para población adulta.</t>
  </si>
  <si>
    <t>En el mes de julio se realizaron las siguientes acciones orientadas a reducir la tasa de analfabetismo, así:
1) Se avanzó en la proyección y publicación del resultado definitivo de la convocatoria con el cual se financiarán 21 proyectos territoriales de alfabetización, que beneficiarán alrededor de 18,000 estudiantes.
2) Se orientó la elaboración de los convenios y los ajustes de los proyectos territoriales de los proyectos priorizados.
3) Se avanzó en la digitalización de los contenidos del modelo educativo flexible "Tejiendo Saberes" para WEB, radio y televisión para población adulta en articulación con la Universidad Nacional de Colombia. 
4) Se contrataron los operadores que brindarán la atención de educación de adultos en el marco del convenio 183 de 2019 y se realizó el alistamiento de contratación de tutores, protocolos e insumos de bioseguridad y socialización con las Secretarías de Educación.</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</si>
  <si>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Se reportó dato 2019 (3,13%) el cual está en proceso de auditoría 
</t>
    </r>
    <r>
      <rPr>
        <b/>
        <sz val="11"/>
        <color theme="1"/>
        <rFont val="Calibri"/>
        <family val="2"/>
        <scheme val="minor"/>
      </rPr>
      <t xml:space="preserve">
</t>
    </r>
    <r>
      <rPr>
        <sz val="11"/>
        <color theme="1"/>
        <rFont val="Calibri"/>
        <family val="2"/>
        <scheme val="minor"/>
      </rPr>
      <t xml:space="preserve">Se efectuó ajuste menor a la redacción del reporte cualitativo, se registra en SINERGIA en espera de aprobación de DNP 
</t>
    </r>
    <r>
      <rPr>
        <b/>
        <sz val="11"/>
        <color theme="1"/>
        <rFont val="Calibri"/>
        <family val="2"/>
        <scheme val="minor"/>
      </rPr>
      <t>DNP</t>
    </r>
    <r>
      <rPr>
        <sz val="11"/>
        <color theme="1"/>
        <rFont val="Calibri"/>
        <family val="2"/>
        <scheme val="minor"/>
      </rPr>
      <t>: Aprobado
C. Educación de calidad para un futuro con oportunidades para todos
M. Familias con futuro para todos</t>
    </r>
  </si>
  <si>
    <t>Durante agosto se avanzó en:
1)Se brindó asistencia técnica a las 21 Entidades Territoriales Certificadas e Instituciones de Educación Superior-IE en ajustar los proyectos territoriales y elaboración de los convenios en el marco de los proyectos de Alfabetización-CLEI 1. A la fecha,16 Entidades (Putumayo Nariño Cauca Turbo San Andrés de Tumaco Arauca Huila Casanare Córdoba La Guajira Valle del Cauca Cundinamarca Risaralda Tolima y Bolívar) han firmado convenio con las IE    
2)En articulación con la Universidad Nacional de Colombia, se avanzó en la digitalización de los contenidos de Tejiendo Saberes (modelo educativo flexible para población adulta) para WEB, radio y televisión y se logró la inscripción de 9890 docentes que participarán en dichos cursos.
3)Se focalizaron 510 participantes para ser atendidos en ciclo I educación de adultos. 
4)Se articuló la oferta de educación económica y financiera de Asobancaria, para ser incorporada en la formación del proyecto Arando la Educación</t>
  </si>
  <si>
    <t xml:space="preserve">Fecha (07/09)- OAPF
Completitud: Cumple con el criterio
Consistencia: Cumple con el criterio 
Calidad: No se cumple con el criterio. Ajustar redacción: siempre iniciar el reporte con Durante el mes de…. (revisar guía de seguimiento al PAI), el reporte inicia como si ya se hubiera escrito alguna información antes. Revisar redacción:  A la fecha de las 21 Entidades, han firmado, ¿Qué han firmado? Revisar redacción en general se mencionan avances, pero sin ninguna articulación.
Soportes: Cumple con el criterio
Notas adicionales: 
Permanencia: Se hace los ajustos de redacción requeridos
08/09 OAPF: se hicieron los ajustes  Se sube el reporte en SINERGIA a la espera de la aprobación por parte del DNP
09/09 DNP: APROBADO
</t>
  </si>
  <si>
    <t xml:space="preserve">En el mes de septiembre se avanzó en las siguientes actividades:
1) Se avanzó en el acompañamiento a las Entidades Territoriales Certificadas en Educación -ETC-y a las Instituciones de Educación Superior en el ajuste a los proyectos territoriales de Alfabetización - Ciclo Lectivo Especial Integrado - CLEI1, en la firma de los Convenios y a la formalización para la realización de los desembolsos. Es así como se aprobó en Junta del Fondo MEN-ICETEX el desembolso para 16 ETC. Se espera que los desembolsos se realicen la primera semana de octubre. La atención a la población mayor de 15 años analfabeta iniciará en la medida en que la evolución de la pandemia por el COVID-19 lo permita. 
2) Se avanzó en la digitalización de los contenidos del Modelo de Educación Flexible denominado Tejiendo Saberes del Ciclo Lectivo Especial Integrado - CLEI 1 al CLEI 6 en el marco de la alianza con la Universidad Nacional de Colombia.
3) Se realizó el análisis de las proyecciones de acuerdo al censo poblacional del 2018 del DANE, con el fin de cuantificar la población objetivo y poder evaluar el requerimiento de recursos económicos para dar cumplimiento a la meta trazada en el Plan de Desarrollo.
4) Se inició el trabajo de estructurar proyectos de alfabetización que combinen la atención por medios virtuales y que a su vez cuenten con un acompañamiento (tutorías) presenciales.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</si>
  <si>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08/10 DNP:  Aprobado</t>
    </r>
  </si>
  <si>
    <t xml:space="preserve">
En el mes de octubre se avanzó en las siguientes actividades:
1) Se avanzó en el acompañamiento a las Entidades Territoriales Certificadas en Educación -ETC- y a las Instituciones de Educación Superior para la implementación de los proyectos territoriales de Alfabetización - Ciclo Lectivo Especial Integrado - CLEI1. 
2) Se aprobó en Junta del Fondo MEN-ICETEX el desembolso a 20 ETC para desarrollar los programas de Alfabetización. A la fecha ya se han realizado los desembolsos a 15 Instituciones de Educación Superior -IES- y se encuentra en proceso las IES que acompañan a las ETC Tumaco, Valle, Sucre, Apartadó y Uribia. La atención a la población mayor de 15 años analfabeta iniciará en la medida en que la evolución de la pandemia por el COVID-19 lo permita. 
3) Se avanzó en la digitalización de los contenidos del Modelo de Educación Flexible denominado Tejiendo Saberes del Ciclo Lectivo Especial Integrado - CLEI 1 al CLEI 6 en el marco de la alianza con la Universidad Nacional de Colombia.
4) Se avanzó en la estructuración de proyectos de alfabetización que combinen la atención por medios virtuales y que a su vez cuenten con un acompañamiento (tutorías) presenciales.</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</si>
  <si>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09/11 - DNP:  Aprobado</t>
    </r>
  </si>
  <si>
    <t>En el mes de noviembre se avanzó en las siguientes actividades:
1) Se avanzó en la digitalización de los contenidos del Modelo de Educación Flexible denominado Tejiendo Saberes del Ciclo Lectivo Especial Integrado – CLEI- desde el CLEI 1 al 6 en el marco de la alianza con la Universidad Nacional de Colombia. De los contenidos para web, radio y TV, se realizó la retroalimentación a 391 guiones de los 600.
2) En el marco los proyectos territoriales de Alfabetización - Ciclo Lectivo Especial Integrado - CLEI1 a desarrollar bajo los convenios suscritos entre las 21 Entidades Territoriales Certificadas ETC y las Instituciones de Educación Superior, se avanzó en el primer taller de ACRECER y PACES con la participación de 19 de las 21 ETC. Queda pendiente Tejiendo Saberes y Étnico. 
3) Se avanzó en la estructuración de proyectos de alfabetización que combinan la atención por medios virtuales y el acompañamiento (tutorías) presenciales.
4) En el marco del Convenio con la Agencia para la Reincorporación y la Normalización - ARN se realizó el taller sobre los lineamientos para la educación de adultos, Andragogía, atención a población adulta con discapacidad para 66 tutores y enlaces regionales de la UNAD. 
5) A través del convenio con el Consejo Noruego, específicamente para el proyecto Arando la Educación, se entregaron las 1.700 tabletas a la población de los Espacios Territoriales de Capacitación y Reincorporación - ETCR y Nuevas Áreas de Reincorporación - NAR.</t>
  </si>
  <si>
    <r>
      <t xml:space="preserve">Fecha (04/12)-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DNP: Pdte Aprobación</t>
    </r>
  </si>
  <si>
    <t xml:space="preserve">Al cierre del mes de diciembre se continuó la ejecución de diferentes acciones y estrategias para reducir el analfabetismo en la población de 15 años y más, de tal manera que se destacan las siguientes acciones:
a)	Mediante la nueva estructura de convocatoria pública de alfabetización Ciclos Lectivos Especiales Integrados -CLEI 1- y de la mano de las instituciones educativas de alta calidad y el ICETEX, 58 Entidades Territoriales Certificadas en Educación participaron activamente en la elaboración y postulación de los proyectos de alfabetización, de los cuales se priorizaron 21 proyectos que beneficiaran alrededor de 18.000 personas. 
b)	En el marco los proyectos territoriales de alfabetización - Ciclo Lectivo Especial Integrado - CLEI1 a desarrollar bajo los convenios suscritos entre las 21 Entidades Territoriales Certificadas ETC y las Instituciones de Educación Superior, se continuó avanzando en el primer taller de ACRECER y PACES con la participación de 19 ETC. 
c)	Frente al taller Tejiendo Saberes y Etnoeducativo para comunidades negras del pacífico colombiano, se realizó la programación para realizarlas en el mes de enero y febrero de 2021. Finalmente, se realizó el giro del 70% de recursos de cada uno de los proyectos a las respectivas Instituciones de Educación Superior - IES. 
d)	Se desarrollaron mecanismos innovadores de alfabetización mediante el uso de medios alternativos y con enfoque diferencial. 
e)	Se ejecutan los modelos alternativos con el diseño de 300 contenidos radiales y 300 de televisión con proyección a procesos de alfabetización híbridos desde 2021.
f)	En articulación con la Universidad Nacional de Colombia, se avanzó en la digitalización de los contenidos de Tejiendo Saberes (modelo educativo flexible para población adulta) para WEB, radio y televisión y se logró la inscripción de 9.890 docentes que participarán en dichos cursos, de los cuales se certificaron 5448; se proyectó para 2021 la implementación de 3 mecanismos para la ampliación de cobertura de alfabetización mediante el Modelo híbrido de alfabetización, la articulación con Normales Superiores y la disposición de horas extras. </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</si>
  <si>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en virtud del rezago de 90 días no se reporta dato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t>
    </r>
  </si>
  <si>
    <t>Subdirección de permanencia</t>
  </si>
  <si>
    <t>Personas mayores de 15 años alfabetizadas en las zonas rurales</t>
  </si>
  <si>
    <t>Sumatoria de personas mayores de 15 años alfabetizadas en las zonas rurales</t>
  </si>
  <si>
    <t>En el mes de enero, se elaboró borrador de la propuesta de la convocatoria para adelantar la  estrategia de alfabetización – Ciclo Lectivo de Educación Integral (CLEI) 1</t>
  </si>
  <si>
    <t>Durante el mes de febrero, se socializó la propuesta de convocatoria de la estrategia de alfabetización con diferentes áreas del Ministerio de Educación Nacional, con el propósito de contar con retroalimentación que contribuya a mejorar el proceso. En este sentido, se recibieron sugerencias de ajuste.</t>
  </si>
  <si>
    <t>En el mes de marzo, se recibieron observaciones resultado del proceso de socilización efectuado y se ajustó la propuesta de convocatoria para la implementación de la estrategia de alfabetización según orientaciones recibidas por diferentes dependencias del Ministerio de Educación Nacional. (Subdirección de Permanencia, Dirección de Cobertura y Equidad, Asesores del Viceministerio de Educación, Preescolar, Básica y Media y por la Oficina Asesora Jurídica).</t>
  </si>
  <si>
    <t xml:space="preserve">Se realizó ajuste menor en la redacción </t>
  </si>
  <si>
    <t xml:space="preserve">En el mes de abril se adelantaron las siguientes acciones:
1) Se abrió la convotaria para que las Entidades Territoriales Certificadas postularan sus proyectos territoriales Ciclo Electivo 1 Especial Integrado -CLEI 1 - Alfabetización, a través de los cuales atenderan a la población mayor de 15 años analfabeta, para su correspondiente valoración, aprobación y financiación por parte del Ministerio de Educación Nacional. La apertura de esta convocatoria, se realizó mediante  la Resolución No. 006069 del 17 de abril de 2020, el proceso estará vigente hasta el 29 de mayo de 2020, en el cual las Entidades Territoriales Certificadas en Educación en alianza con Instituciones de Educación Superior, que cumplan con los criterios definidos en la convocatoria, postulen los proyectos para su correspondiente valoración, aprobación y financiación por parte del Ministerio de Educación Nacional.
2) Se fortaleció el diseño de los medios alternativos de alfabetización para potenciar en el marco de la emergencia el desarrollo de los procesos formativos mediante radio, televisión, y plataformas. A partir del modelo educativo flexible "Tejiendo Saberes".
3) Se actualizan los contenidos virtuales del modelo "Tejiendo Saberes", el link http://www.colombiaaprende.edu.co/es/educacionadultos
</t>
  </si>
  <si>
    <t xml:space="preserve">OAPF: Por favor ajustar la redacción. Son unos pocos ajustes que nos pueden permitir entender mejor el avance. Leerlo detenidamente y ajustar. Gracias. 
Los proyectos que postulan a que corresponden? Qué es el modelo " Tejiendo Saberes". Para PMI se ampliará el espacio de avance, si lo requiere indiquenos 
Sub Perm.  Se ajustó el texto según recomendaciones
OAPF: se revisaron los ajustes y se valido la información reportada. </t>
  </si>
  <si>
    <t>"En el mes de mayo se adelantaron las siguientes acciones en el marco de la convocatoria de Alfabetización CLEI 1:
1) Acompañamiento y asistencia técnica a las Entidades Territoriales Certificadas en Educacion e Instituciones de Educación Superior, para la construcción de los proyectos territoriales de Alfabetización. 
2) Emisión de la adenda No. 1 de la Guía de Postulación, con la cual se amplía el plazo para presentar propuestas hasta el 16 de junio de 2020,  y se aclaran inquietudes frente a aspectos de tipo operativo.       
A partir del modelo educativo flexible ""Tejiendo Saberes"", se abre la convocatoria para la digitalización de medios alternativos de alfabetización CLEI 1, para el acceso en zonas rurales y dispersas y responder a los desafíos de la emergencia por el COVID- 19."</t>
  </si>
  <si>
    <t>En el mes de junio se realizaron las siguientes acciones:
1)En el marco de la convocatoria de alfabetización:
Se continuó apoyando a las Entidades Territoriales Certificadas en Educación y a las Instituciones de Educación Superior para la formulación de los proyectos territoriales para alfabetización-CLEI 1.
Se evaluaron 58 proyectos territoriales y se publicaron los resultados preliminares.
2)Modelos Educativos Flexibles para docentes: se aceptó la propuesta de Universidad Nacional para digitalizar los contenidos del modelo educativo flexible Tejiendo Saberes para ser trabajado por WEB, radio y televisión para población adulta.</t>
  </si>
  <si>
    <t xml:space="preserve">OAPF: El programa de Modelos Educativos Flexibles hace parte de está indicador?. Por favor, validar.
2)Modelos Educativos Flexibles para docentes: se aceptó la propuesta de Universidad Nacional para digitalizar los contenidos del modelo educativo flexible Tejiendo Saberes para ser trabajado por WEB, radio y televisión para población adulta. ( Esta información que aparece en el indicador 73 y 
PERMANENCIA: así es, la atención para esta población se hace mediante un modelo educativo flexible.
OAPF: Conforme a la respuesta se valida la información, no se tienen más comentarios. </t>
  </si>
  <si>
    <t xml:space="preserve">En el mes de julio se realizaron las siguientes acciones:
1) Se avanzó en la proyección y publicación del resultado definitivo de la convocatoria; se financiarán 21 proyectos territoriales de alfabetización, que beneficiaran alrededor de 18.000 estudiantes.
2) Se orientó la  elaboración de los convenios y los ajustes de los proyectos territoriales de los proyectos priorizados.
3) Se avanzó en la digitalización de los contenidos del modelo educativo flexible Tejiendo Saberes para WEB, radio y televisión para población adulta en articulación con la Universidad Nacional de Colombia. 
4) Se contrataron los operadores que brindarán la atención de educación de adultos en el marco del convenio 183 de 2019 y se realizó el alistamiento de contratación de tutores, protocolos e insumos de bioseguridad y socialización con las Secretarías de Educación. </t>
  </si>
  <si>
    <t xml:space="preserve">OAPF: Se solicita adjuntar como soporte el marco del convenio 183 de 2019 y demás documentos que ya se encuentran avalados. Se pide dejar claro si se beneficiarian a 18000 estudiantes ubicados en zonas rurales del país. 
Sub. Permanencia: Se adjunta pdf del Convenio 183 de 2019 y la modificación 2 del 26 de mayo 2020. El primer corte de productos se realizara en el mes de septiembre, periodo en el cual podremos incluir documentación adicional. 
Frente a los beneficiarios, por el componente Arando la Educación, para ciclo I se tiene una proyección preliminar de atender 720 personas en zonas rurales.
OAPF: Se atendieron los comentarios y se valida la información. 
</t>
  </si>
  <si>
    <t>En el mes de agosto se realizaron las siguientes acciones orientadas a reducir la tasa de analfabetismo, así: 
1) En el marco del convenio 183 con el Consejo Noruego de Refugiados, se inició la atención en territorio. A la fecha se focalizaron 510 participantes, los cuales serán atendidos en CLEI 1.
2) Se brindó asistencia técnica a las Entidades Territoriales Certificadas en Educación para la firma de los convenios en el marco de los proyectos de alfabetización territoriales priorizados. A la fecha, de los 21 proyectos, las Entidades Territoriales Certificadas que han firmado convenios son: Putumayo, Nariño, Cauca, Turbo, San Andrés de Tumaco, Arauca, Huila, Casanare, Córdoba, La Guajira, Valle del Cauca, Cundinamarca, Risaralda, Tolima  y Bolívar.  
3) Se continuó avanzando en la digitalización de los contenidos del modelo educativo flexible "Tejiendo Saberes" para WEB, radio y televisión para población adulta en articulación con la Universidad Nacional de Colombia.</t>
  </si>
  <si>
    <t>Fecha (08/09)- OAPF
Completitud: Cumple con el criterio
Consistencia: Cumple con el criterio
Calidad: Cumple con el criterio. 
Soportes: No aplica. Ya había sido incluído el convenio 183</t>
  </si>
  <si>
    <t>En el mes de septiembre se realizaron las siguientes acciones orientadas a reducir la tasa de analfabetismo, así:
1) Se avanzó en el acompañamiento a las Entidades Territoriales Certificadas en Educación y  a las Instituciones de Educación Superior en el ajuste a los proyectos territoriales de Alfabetización-CLEI1, en la firma de los Convenios y a la formalización para la realización de los desembolsos. Es así como se aprobó en Junta del Fondo MEN-ICETEX el desembolso para 16 ETC. 
2) Se  continuó avanzando en la digitalización de los contenidos del modelo educativo flexible "Tejiendo Saberes" para WEB, radio y televisión para población adulta en articulación con la Universidad Nacional de Colombia.
3) En el marco del convenio con el Consejo Noruego de Refugiados, se avanza en la atención de la población en las 15 ETC, entre excombatientes y comunidades aledañas, de la cuales 730 cursan ciclo I. 
4) En el marco del Convenio con el Consejo Noruego de Refugiados, a través del proyecto "Arando la Educación", se continuó brindando en Espacios Territoriales de Reincorporación y Capacitación (ETCR) los cuales están ubicados  en zonas rurales, la atención a 5.982 personas para graduarse como bachilleres y se continuó fortaleciendo a las Instituciones Educativas en su capacidad instalada para que puedan ofertar educación de adultos a las personas de la comunidad más próxima en todos los ciclos y cualificar docentes en Modelos Educativos Flexibles para la Atención de Educación de Adultos.</t>
  </si>
  <si>
    <t>Fecha (08/10)- OAPF
Observaciones: Las personas atendidas a través del proyecto "Arando la Educación",  5.982 están todas ubicadas en zonas rurales? Si no es así, precisar que es para todo el país. 
Completitud: Cumple con el criterio
Consistencia: Cumple con el criterio
Calidad: Cumple con el criterio. 
Soportes: No aplica. 
Permanencia: Se realiza la precisión
OAPF (9/10)
Una vez realizada la aclaración, se valida "SI"</t>
  </si>
  <si>
    <t xml:space="preserve">En el mes de octubre se realizaron las siguientes acciones orientadas a reducir la tasa de analfabetismo, así:
1) Se avanzó en el acompañamiento a las Entidades Territoriales Certificadas en Educación  y a las Instituciones de Educación Superior - IES para la implementación  de los proyectos territoriales de Alfabetización - Ciclo Lectivo Especial Integrado - CLEI1. Se aprobó en Junta del Fondo MEN-ICETEX el desembolso para 20 ETC. Esta pendiente Boyacá. A la fecha ya se han realizado los desembolso a 15 IES, y en proceso del mismo  se encuentra las IES que acompañan a las ETC Tumaco, Valle, Sucre, Apartadó y Uribia. La atención a la población mayor de 15 años analfabeta iniciará en la medida en que la evolución de la pandemia por el COVID-19 lo permita. 
2) Se avanzó en la digitalización de los contenidos del Modelo de Educación Flexible denominado Tejiendo Saberes del Ciclo Lectivo Especial Integrado - CLEI 1 al CLEI 6 en el marco de la alianza con la Universidad Nacional de Colombia.
3) Se avanzó en la estructuración de  proyectos de alfabetización que combinen la atención por medios virtuales y que a su vez cuenten con un acompañamiento (tutorías) presenciales. 
4) En el marco del proyecto Arando la Educación, se continuó la atención en los distintos ciclos lectivos en 15 ETC. Las 627 personas en Ciclo I que venían de la fase anterior culminaron su Ciclo y 57 continuan en el proceso, nos encontramos estabilizando la matrícula de Chocó y Nariño que inició este mes para consolidar el total de Ciclo I. </t>
  </si>
  <si>
    <t xml:space="preserve">En el mes de noviembre se realizaron las siguientes acciones orientadas a reducir la tasa de analfabetismo, así:
1) Se avanzó en la digitalización de los contenidos del Modelo de Educación Flexible denominado Tejiendo Saberes del Ciclo Lectivo Especial Integrado - CLEI 1 al CLEI 6 en el marco de la alianza con la Universidad Nacional de Colombia. De los contenidos para web, radio y TV, se realizó la retroalimentación a 391 guiones de los 600.
2) En el marco del Proceso de Alfabetización-CLEI 1: Se avanzó en el primer taller de los modelos: A CRECER y Propuesta de aprendizaje para cambiar entornos sociales (PACES); en los cuales se conto con la participación de 19 Entidades Territoriales Certificadas.
3) Se avanzó en la estructuración de  proyectos de alfabetización que combinen la atención por medios virtuales y que a su vez cuenten con un acompañamiento (tutorías) presenciales. </t>
  </si>
  <si>
    <t>Fecha (10/12)- OAPF
Completitud: Cumple con el criterio
Consistencia: No cumple con el criterio.Es importante indicar si las  18.200 personas mayores de 15 años analfabetas estan ubicadas en zonas rurales que son la población objetivo del indicador. 
Calidad: Cumple con el criterio.
Soportes: No aplica. 
Permanencia: las 18.200 personas mayores de 15 años que van a ser beneficiarias de los proyectos de alfaberización CLEI 1, estos como aun no han iniciado, por lo anterior, no se tiene las bases finales que permitan identificar si el 100% están en zonas rurales y zonas PDET.
10/12 OAPF
Con el ajuste al texto realizado se valida "SI"</t>
  </si>
  <si>
    <t>En el mes de diciembre se avanzó en:
Se consolidó la alianza con la ARN para implementar la estrategia de maestro itinerante con la UNAD para atender a 2.500 reintegrados y reincorporados en 37 ETC, se hizo formación en adultos y atencion a población con discapacidad a 60 tutores de la UNAD. 9.984 personas reincorporadas y comunidades aledañas se han formado en el proyecto Arando la Educación, 450 maestros formado en el diplomado “Hacia la transformación de ambientes pedagógicos para la educación inclusiva”, Se cualificó la práctica a 150 maestros pertenecientes a las redes etnoeducativas. Se logró formar en los Modelos Educativos PACES y A CRECER a cerca de 70 personas entre las IES y las ETC que participan en el fondo de Men Icetex para implementar la estrategia de alfabetización Clei 1 .Se diseñó y creó la guia de uso de dotaciones pedagógicas para la permanencia Modelos Educativos Flexibles y Residencias escolares. Se diseñó la estrategia pedagógica para la prestacion de servicio Clei 1 para desarrollar con las Escuelas Normales Superiores.</t>
  </si>
  <si>
    <t>Personas mayores de 15 años alfabetizadas en las zonas rurales de municipios PDET</t>
  </si>
  <si>
    <t>Sumatoria de personas mayores de 15 años alfabetizadas en las zonas rurales de municipios PDET</t>
  </si>
  <si>
    <t>En el mes de abril se adelantaron las siguientes acciones:
1) Se abrió la convotaria para que las Entidades Territoriales Certificadas postularan sus proyectos territoriales Ciclo Electivo 1 Especial Integrado -CLEI 1 - Alfabetización a través de los cuales atenderan a la población mayor de 15 años analfabeta, para su correspondiente valoración, aprobación y financiación por parte del Ministerio de Educación Nacional. La apertura de esta convocatoria, se reazlizó mediante  la Resolución No. 006069 del 17 de abril de 2020, el proceso estará vigente hasta el 29 de mayo de 2020, en el cual las Entidades Territoriales Certificadas en Educación en alianza con Instituciones de Educación Superior, que cumplan con los criterios definidos en la convocatoria, postulen los proyectos para su correspondiente valoración, aprobación y financiación por parte del Ministerio de Educación Nacional.
2) Se fortaleció el diseño de los medios alternativos de alfabetización para potenciar en el marco de la emergencia el desarrollo de los procesos formativos mediante radio, televisión, y plataformas. A partir del modelo educativo flexible "Tejiendo Saberes".
3) Se actualizan los contenidos virtuales del modelo "Tejiendo Saberes", el link http://www.colombiaaprende.edu.co/es/educacionadultos 
4) Se formularon los componentes educativo de la población excombatiente para el 2020.</t>
  </si>
  <si>
    <t xml:space="preserve">OAPF: Por favor ajustar la redacción. Son unos pocos ajustes que nos pueden permitir entender mejor el avance. Leerlo detenidamente y ajustar. Gracias. 
Los proyectos que postulan a que corresponden? Qué es el modelo " Tejiendo Saberes". Para PMI se ampliará el espacio de avance, si lo requiere indiquenos 
Sub Perm.  Se ajustó el texto según recomendaciones
OAPF: Se revisaron los ajustes y se valido la información reportada. </t>
  </si>
  <si>
    <t>"En el mes de mayo se adelantaron las siguientes acciones en el marco de la convocatoria de Alfabetización:
1) Acompañamiento y asistencia técnica a las Entidades Territoriales Certificadas en Educacion e Instituciones de Educación Superior, para la construcción de los proyectos territoriales de Alfabetización.                                                                                                                            2) Emisión de la adenda No. 1 de la Guía de Postulación, con la cual se amplía el plazo para presentar propuestas hasta el 16 de junio de 2020,  y se aclaran inquietudes frente a aspectos de tipo operativo.       
A partir del modelo educativo flexible ""Tejiendo Saberes"", se abre la convocatoria para la digitalización de medios alternativos de alfabetización CLEI 1, para el acceso en zonas rurales y dispersas y responder a los desafíos de la emergencia por el COVID- 19."</t>
  </si>
  <si>
    <t>En el mes de junio se realizaron las siguientes acciones:
1) En el marco de la convocatoria de alfabetización:
Se continuó apoyando a las Entidades Territoriales Certificadas en Educación y a las Instituciones de Educación Superior para la formulación de los proyectos territoriales para alfabetización-CLEI 1.
Se evaluaron 58 proyectos territoriales y se publicaron los resultados preliminares.
2)Modelos Educativos Flexibles para docentes: se aceptó la propuesta de Universidad Nacional para digitalizar los contenidos del modelo educativo flexible Tejiendo Saberes para ser trabajado por WEB, radio y televisión para población adulta.</t>
  </si>
  <si>
    <t xml:space="preserve">En el mes de julio se  avanzo en
1) Proyección y publicación del resultado definitivo de la convocatoria; se financiarán  21 proyectos territoriales de alfabetización, que beneficiaran al rededor de 18. 000 estudiantes. Las Entidad Territorial Certificada está en el proceso de definición de la focalización de los beneficiarios. 
2) Se orientó la  elaboración de los convenios y los ajustes de los proyectos territoriales de los proyectos priorizados.
3) Se avanzó en la digitalización de los contenidos del modelo educativo flexible Tejiendo Saberes para WEB, radio y televisión para población adulta en articulación con la Universidad Nacional de Colombia. 
4) Se contrataron los operadores que brindarán la atención de educación de adultos en el marco del convenio 183 de 2019 y se realizó el alistamiento de contratación de tutores, protocolos e insumos de bioseguridad y socialización con las Secretarías de Educación. </t>
  </si>
  <si>
    <t xml:space="preserve">OAPF: La información que se ha reportado hasta este momento no se presenta desagregada para las zonas rurales de municipios PDET. Es importante para nosotros identificar los beneficiarios de zonas rurales y zonas rurales de municipios PDET. 
Sub. Permanencia: En este momento se esta trabajando en el proceso de focalización 
OAPF: Se atendieron los comentarios y se valida la información. </t>
  </si>
  <si>
    <t>En el mes de agosto se  avanzó en:
1) Dentro de los 21 proyectos territoriales de alfabetización priorizados y que serán financiados, 11 de las 12 Entidades Territoriales Certificadas que cuentan con municipios PDET presentaron propuesta, se brindó asistencia técnica en ajustar los proyectos y en la elaboración de los convenios a: Putumayo, Nariño, Cauca, Turbo, Arauca, Huila, Córdoba. La Guajira, Valle del Cauca, Tolima y Bolívar, para que firmaran con las Instituciones de Educación Superior.
2) Se avanzó en la digitalización de los contenidos del modelo educativo flexible "Tejiendo Saberes" para WEB, radio y televisión para población adulta en articulación con la Universidad Nacional de Colombia. 
3) Se contrataron los operadores que brindarán la atención de educación de adultos en el marco del convenio 183 de 2019 y se realizó el alistamiento de contratación de tutores, protocolos e insumos de bioseguridad y socialización con las Secretarías de Educación.</t>
  </si>
  <si>
    <t xml:space="preserve">En el mes de septiembre se avanzó en:
1) En el acompañamiento a las Entidades Territoriales Certificadas en Educación y  a las Instituciones de Educación Superior en el ajuste a los proyectos territoriales de Alfabetización-CLEI1, a la firma de los Convenios y a la formalización para la realización de los desembolsos. Es así como se aprobó en Junta del Fondo MEN-ICETEX el desembolso para 16 ETC. 
2) En el marco de los proyectos de territoriales de Alfabetización-CLEI1, de los 10.673 inscritos, el 19.9% (2126) corresponden a población de 121 municipios PDET
3) En la digitalización de los contenidos del modelo educativo flexible "Tejiendo Saberes" para WEB, radio y televisión para población adulta en articulación con la Universidad Nacional de Colombia.
4) A través del convenio con el Consejo Noruego de Refugiados, se continuó brindando atención dentro del proyecto "Arando la Educación", se continuó brindando en Espacios Territoriales de Reincorporación y Capacitación (ETCR) los cuales están ubicados  en zonas rurales de municipios PDET, a 5.982 personas en los ciclos de nivelación para graduarse como bachilleres y se continuó fortaleciendo a las Instituciones Educativas en su capacidad instalada para que puedan ofertar educación de adultos a las personas de la comunidad más próxima en todos los ciclos y cualificar docentes en Modelos Educativos Flexibles para la Atención de Educación de Adultos. </t>
  </si>
  <si>
    <t xml:space="preserve">Fecha (08/10)- OAPF
Observaciones: Las personas atendidas a través del proyecto "Arando la Educación",  5.982 están todas ubicadas en zonas rurales? Si no es así, precisar que es para todo el país. 
Completitud: Cumple con el criterio
Consistencia: Cumple con el criterio
Calidad: Cumple con el criterio. 
Soportes: No aplica. 
Permanencia: Se realiza la precisión
OAPF (9/10)
Una vez realizada la aclaración, se valida "SI"
</t>
  </si>
  <si>
    <t xml:space="preserve">En el mes de octubre se avanzó en las siguientes actividades:
1) En el marco de los proyectos de alfabetización  - Ciclo Lectivo Especial Integrado - CLEI1. De los 21 convenios firmados entre las Entidades Territoriales Certificadas en Educación -ETC- y a las Instituciones de Educación Superior - IES; tres se van a desarrollar en los mucipios de: San Andrés de Tumaco, Apartadó y Uribia. Adicionalmente y 11 se van a desarrollar en ETC que cobijan municipios PDET. 
2) Se avanzó en la digitalización de los contenidos del Modelo de Educación Flexible denominado Tejiendo Saberes del Ciclo Lectivo Especial Integrado - CLEI 1 al CLEI 6 en el marco de la alianza con la Universidad Nacional de Colombia.
3) Se avanzó en la estructuración de  proyectos de alfabetización que combinen la atención por medios virtuales y que a su vez cuenten con un acompañamiento (tutorías) presenciales. 
4) Se avanzó en la estructuración de estrategias para la atención a población mayor de 15 años analfabeta a través de Escuelas Normales Superiores y gestionando recursos de Regalías. 
5) En el marco del proyecto Arando la Educación, se continuó la atención en los distintos ciclos lectivos en 15 ETC. Las 627 personas en ciclo I que venían de la fase anterior culminaron su ciclo en municipios PDET y 33 continuan en el proceso en municipios PDET, nos encontramos estabilizando la matrícula de Chocó y Nariño que inició este mes para consolidar el total de Ciclo I. </t>
  </si>
  <si>
    <t>En el mes de noviembre se realizaron las siguientes acciones orientadas a reducir la tasa de analfabetismo, así:
1) Se avanzó en la digitalización de los contenidos del Modelo de Educación Flexible denominado Tejiendo Saberes del Ciclo Lectivo Especial Integrado - CLEI 1 al CLEI 6 en el marco de la alianza con la Universidad Nacional de Colombia. De los contenidos para web, radio y TV, se realizó la retroalimentación a 391 guiones de los 600.
2) En el marco del Proceso de Alfabetización-CLEI 1: Se avanzó en el primer taller de los modelos: A CRECER y Propuesta de aprendizaje para cambiar entornos sociales (PACES); en los cuales se conto con la participación de 19 Entidades Territoriales Certificadas y se aprobó el giro del 70% del proyecto territorial de Boyacá. Por otra parte, a la fecha, el ICETEX ha realizado los giros correspondiente a 20 proyectos territoriales. Las ETC que proyectan iniciar acciones de alfabetización para este año son: Huila, Nariño y Putumayo. Con estos proyectos se espera beneficiar 18.200 personas mayores de 15 años analfabetas.</t>
  </si>
  <si>
    <t xml:space="preserve">Fecha (10/12)- OAPF
Completitud: Cumple con el criterio
Consistencia: No cumple con el criterio.Es importante indicar si las  18.200 personas mayores de 15 años analfabetas estan ubicadas en zonas rurales de municipios PDET que son la población objetivo del indicador. 
Calidad: Cumple con el criterio.
Soportes: No aplica. 
Permanencia: las 18.200 personas mayores de 15 años que van a ser beneficiarias de los proyectos de alfaberización CLEI 1, estos como aun no han iniciado, por lo anterior, no se tiene las bases finales que permitan identificar si el 100% están en zonas rurales y zonas PDET.
10/12 OAPF
Se valida "SI" con los ajustes realizados al texto
</t>
  </si>
  <si>
    <t xml:space="preserve">En el mes de diciembre se avanzó: 
En el marco los proyectos territoriales de Alfabetización - Ciclo Lectivo Especial Integrado - CLEI1 a desarrollar bajo los convenios suscritos entre las 21 Entidades Territoriales Certificadas ETC y las Instituciones de Educación Superior, se avanzó en el primer taller de ACRECER y PACES con la participación de 19 de las 21 Entidades Territoriales Certificadas de las cuales 16 corresponden a municipios PDET. Los talleres de Tejiendo Saberes y Etnoeducativo para comunidades negras del pacífico colombiano, se realizarán entre los meses de enero y febrero de 2021. Se realizó giro del 70% de  cada uno de los proyectos a las respectivas IES. 
La atención directa a la población se ha iniciado en la medida en que la pandemia debido a la Covid-19 lo permita. En cuanto la atención inicie y se realice la matrícula de los participantes se podrá tener información clara sobre la población de los municipios PDET que están participando en esta estrategia. </t>
  </si>
  <si>
    <t>Porcentaje de instituciones educativas rurales que requieren y cuentan con modelos educativos flexibles implementados</t>
  </si>
  <si>
    <t>(Sumatoria de sedes educativas rurales fortalecidas con modelos educativos flexibles / Número total de sedes educativas rurales)*100</t>
  </si>
  <si>
    <t xml:space="preserve">Contrato y focalización </t>
  </si>
  <si>
    <t>En el mes de enero, se inició la entrega de los materiales propios de los Modelos Educativos Flexibles. en las sedes educativas focalizadas.</t>
  </si>
  <si>
    <t>Durante el mes de febrero, se continuó con la entrega de los materiales propios de los Modelos Educativos Flexibles, en las sedes educativas focalizadas. Adicionalmente, se adelantó la preparación de la logística y definición de los criterios para la realización de los procesos de formación en los Modelos Educativos Flexibles.</t>
  </si>
  <si>
    <t>En el mes de marzo, conjuntamente con las Secretarías de Educación focalizadas se avanzó, en la elaboración del presupuesto para determinar los costos asociados de los procesos de formación docente.</t>
  </si>
  <si>
    <t>OAPF: Se sugiere incluir en el próximo reporte cualitativo el número de Secretarias de Educación que han sido focalizadas, y el número de sedes a las que ya cuentan con MEF</t>
  </si>
  <si>
    <t>En el mes de abril se adelantaron las siguientes acciones:
1.  Se formuló una propuesta de formación para docentes en modelos educativos flexibles no presenciales (medios alternativos) que reconozca las particulares de conectividad o no de los docentes en las zonas rurales y rurales dispersas.  Esto permitirá avanzar en el fortalecimiento de las 2252 sedes educativas focalizadas en la zona rural, en el marco de la emergencia sanitaria por el COVID19.
2. Se realizó el diseño de las fichas de materiales pedagógicos para modelos educativos flexibles, para dotar las sedes educativas que usan este modelo.</t>
  </si>
  <si>
    <t>En el mes de mayo se adelantaron las siguientes acciones:
1) Se convoca a Instituciones de Educación Superior para que presenten propuestas para la estructuración e implementación de un proceso de formación virtual en los modelos educativos flexibles, que reconozcan las particularidades de los docentes de la ruralidad dispersa.
2) Se avanza en la focalización de sedes educativas para la dotación de canastas educativas en los modelos educativos flexibles, laboratorios y mobiliario, fortaleciendo a 2.252 sedes rurales, en el marco de la emergencia sanitaria por el COVID-19.</t>
  </si>
  <si>
    <t xml:space="preserve">OAPF: Se valida la información reportada no hay comentarios. La información reportada será insumo para informes de gestión en temas de PAZ para Departamento Nacional de Planeación -SIIPO y Consejería para la Estabilización y Reconciliación. </t>
  </si>
  <si>
    <t>En el mes de junio se adelantaron las siguientes acciones:
1) Modelos Educativos Flexibles: se aceptó la propuesta presentada por la Universidad Nacional de Colombia para la estructuración e implementación de un proceso de formación virtual en los modelos educativos flexibles, que reconozcan las particularidades de los docentes de la ruralidad dispersa.
2) Canastas educativas: se reestructuró los elementos de las canastas educativas, teniendo como base el resultado del estudio de mercado adelantado, dado que los costos se duplicaron por la emergencia sanitaria COVID-19, fue necesario reestructurar nuevamente la canasta.</t>
  </si>
  <si>
    <t xml:space="preserve">OAPF: por favor, ampliar y explicar que cambios se generan según los resultados del estudio de mercado. 
La siguiente información que aparece en el indicador 72 y 73, por favor validar si hace parte del indicador 74 y 75: 2)Modelos Educativos Flexibles para docentes: se aceptó la propuesta de Universidad Nacional para digitalizar los contenidos del modelo educativo flexible Tejiendo Saberes para ser trabajado por WEB, radio y televisión para población adulta.
PERMANENCIA: se ajustó de acuerdo con lo observado.
OAPF: Conforme a la respuesta se valida la información, se hacen algunos ajustes de redacción. No se tienen más comentarios. </t>
  </si>
  <si>
    <t>En el mes de julio se adelantaron las siguientes acciones:
1) Se avanzó en la estructuración e implementación de un proceso de formación virtual en los modelos educativos flexibles, que reconozcan las particularidades de los docentes de la ruralidad dispersa.
2) Se avanzó en la convocatoria a las Entidades Territoriales Certificadas, para que inscriban docentes a los cursos virtuales de Modelos Educativos Flexibles. 
3) En cuanto a la dotación de materiales, se definieron 5 regiones, a la fecha se encuentra aprobada la Región 1 conformada por 7 Entidades Territoriales Certificadas, que cubren 76 sedes educativas con modelos educativos flexibles, con un costo estimado de $306,471,866, el proceso será por comparación de precios. Las Entidades Territoriales Certificadas de la Región 1, son Amazonas, Caquetá, Florencia, Guainía, Guaviare, Vaupés y Vichada.</t>
  </si>
  <si>
    <r>
      <t xml:space="preserve">OAPF: en los últimos reportes se ha indicado 5 MEF, sin embargo solo se tienen en la ficha técnica de este indicador indicados 4 MEF. Se debe indicar este cambio y ajustarlo con DNP si no es así la información podrá ser rechazada. 
</t>
    </r>
    <r>
      <rPr>
        <b/>
        <sz val="11"/>
        <color theme="1"/>
        <rFont val="Calibri"/>
        <family val="2"/>
        <scheme val="minor"/>
      </rPr>
      <t>Sub. Permanencia:</t>
    </r>
    <r>
      <rPr>
        <sz val="11"/>
        <color theme="1"/>
        <rFont val="Calibri"/>
        <family val="2"/>
        <scheme val="minor"/>
      </rPr>
      <t xml:space="preserve"> se ajusta infomación de los meses de mayo, junio y julio en donde se elimina la palabra cinco. Dado que efectivamente son 4 modelos educativos.
OAPF: Se atendieron los comentarios y se valida la información. </t>
    </r>
  </si>
  <si>
    <t>En el mes de agosto se adelantaron las siguientes acciones: _x000D_
1) Se continuó avanzando en la estructuración e implementación de un proceso de formación virtual en los modelos educativos flexibles, que reconozcan las particularidades de los docentes de la ruralidad dispersa._x000D_
2) Se logró que a través de la convocatoria de las Entidades Territoriales Certificadas la inscripción de 9.890 docentes a los cursos virtuales de Modelos Educativos Flexibles. Una vez se consolide las bases de datos, se determinará la procedencia de los docentes. _x000D_
3) Frente a las acciones de dotación de materiales, se aprobaron las regiones 2-3-4 y 5 y el BID emitió el aval al proceso de dotación de materiales.</t>
  </si>
  <si>
    <t xml:space="preserve">Fecha (08/09)- OAPF
Completitud: Cumple con el criterio
Consistencia: Cumple con el criterio
Calidad: Cumple con el criterio. 
Soportes: No aplica. </t>
  </si>
  <si>
    <t>En el mes de septiembre se adelantaron las siguientes acciones: _x000D_
1) Se continuó avanzando en la estructuración e implementación de un proceso de formación virtual en los modelos educativos flexibles, que reconozcan las particularidades de los docentes de la ruralidad dispersa._x000D_
2) En este momento se cuenta con 10.673 participantes en los cursos virtuales, distribuidos de la siguiente manera: 5614 en Escuela Nueva, 1510 en Postprimaria Rural, 1041 en Educación Media Rural; 1187 en Aceleración del Aprendizaje y 1321 en Caminar en Secundaria. _x000D_
3) Frente a las acciones de dotación de materiales, en el marco del Proceso Licitatorio MEN-03-2020, para dotación de títulos bibliográficos, se firmó acta de inicio con el proveedor Fundación Alberto Merani.</t>
  </si>
  <si>
    <t xml:space="preserve">Fecha (08/10)- OAPF
Completitud: Cumple con el criterio
Consistencia: Cumple con el criterio
Calidad: Cumple con el criterio. 
Soportes: No aplica. </t>
  </si>
  <si>
    <t>En el mes de Octubre se adelantaron las siguientes acciones: 
1) Se continuó avanzando en la estructuración e implementación de un proceso de formación virtual en los modelos educativos flexibles, que reconozcan las particularidades de los docentes de la ruralidad dispersa. Participaron en los cursos virtuales 10.673 docentes; las fechas de finalización de los cursos es la primera semana de noviembre. 
2) Frente a las acciones de dotación de materiales se está desarrollando los contratos con el contratista URBANO EXPRESS LOGISTICA Y MERCADEO SAS, para las dotaciones de 100 residencias escolares y MEF así como el contrato de interventoría; adicionalmente, se cuenta con el contrato con Fundación Merani para la dotación de títulos bibliográficos.</t>
  </si>
  <si>
    <t>En el mes de noviembre se realizaron las siguientes acciones:
1) Se avanzó en la realización del taller de formación de los equipos territoriales que van a implementar los proyectos de alfabetización en los Modelos Educativos Flexibles A Crecer para la vida y PACES, los cuales van a ser de 30 horas por cada taller.
2) Se avanzó en la estructuración de la estrategia de atención a tarvés de modelo flexible que combine medios alternativos, materiales físicos y acompañamiento presenciales, para atender a la población adulta.
3) Dotación de sedes: frente al contrato de la interventoría y los contratos con URBANO EXPRESS LOGISTICA Y MERCADEO SAS, se continuó la verificación de los datos de contacto de las personas responsables de recibir las dotaciones en las sedes, restan por confirmar 33 de las 236 sedes focalizadas con MEF.</t>
  </si>
  <si>
    <t>Fecha (10/12)- OAPF
Completitud: Cumple con el criterio
Consistencia: No cumple con el criterio. Se sugiere revisar la información tachada y verificar que si acá parte para el reporte de este indicador, asimismo el punto 2. 
Calidad: Cumple con el criterio.
Soportes: No aplica. 
Permanencia: Se puede suprimir lo tachado. Para el caso del punto 2, este si le apunta al indicador, ya que es el trabajo que se esta adelantando desde la subdirección para la apuesta de aplicar los modelos flexibles con medios que combinen acciones presenciales y virtuales.
10/12 OAPF. Se valida "SI" con los ajustes realizados</t>
  </si>
  <si>
    <t>En el mes de diciembre se avanzó en:
10.673 maestros formados en Modelos Educativos Flexibles y 2.252 sedes con textos de MEF, 32.805 sedes fueron dotadas con textos escolares y materiales pedagógicos, se dotaron con elementos pedagógicos para la implementación de modelos educativos flexibles 236 sedes educativas. En articulación con la Universidad Nacional de Colombia, se avanzó en la digitalización de los contenidos de Tejiendo Saberes (modelo educativo flexible para población adulta) para WEB, radio y televisión y se logró la inscripción de 9890 docentes que participaron en los cursos virtuales de los Modelos Educativos Flexibles de Escuela Nueva, Postprimaria Rural, Educación Media Rural, Aceleración del Aprendizaje y Caminar en Secundaria, de los cuales se  certificaron de 5.558 docentes. Se desarrollaron mecanismos innovadores de alfabetización mediante el uso de medios alternativos y con enfoque diferencial. Se ejecutan los modelos alternativos con el diseño de 300 contenidos radiales y 300 de televisión con proyección a procesos de alfabetización híbridos desde 2021.</t>
  </si>
  <si>
    <t>Porcentaje de instituciones educativas rurales  en municipios PDET que requieren y cuentan con modelos educativos flexibles implementados</t>
  </si>
  <si>
    <t>(Número de sedes educativas rurales en municipios PDET fortalecidas con modelos educativos flexibles/ Número total de sedes educativas rurales en municipios PDET)*100</t>
  </si>
  <si>
    <t>En el mes de marzo, conjuntamente con las Secretarías de Educación focalizadas se avanzó, en la elaboración del presupuesto para determinar los costos asociados de los procesos de formación docente..</t>
  </si>
  <si>
    <t>En el mes de abril se adelantaron las siguientes acciones:
1.  Se formuló una propuesta de formación para docentes en modelos educativos flexibles no presenciales (medios alternativos) que reconozca las particulares de conectividad o no de los docentes en las zonas rurales y rurales dispersas; esto permitirá avanzar en el fortalecimiento de las 2252 sedes educativas focalizadas en la zona rural para tal propósito en el marco del COVID19.
2. Se realizó el diseño de las fichas de materiales pedagógicos para modelos educativos flexibles, para dotar las sedes educativas en municipios PDET que usan este modelo.</t>
  </si>
  <si>
    <t>"En el mes de mayo se adelantaron las siguientes acciones:
1) Se convoca a Instituciones de Educación Superior para que presenten propuestas para la estructuración e implementación de un proceso de formación virtual en los  modelos educativos flexibles, que reconozcan las particularidades de los docentes de la ruralidad dispersa.                                                                                                                    2) Se avanza en la focalización de sedes educativas para la dotación de canastas educativas en los modelos educativos flexibles, laboratorios y mobiliario, fortaleciendo a 2.252 sedes rurales, en el marco de la emergencia sanitaria por el COVID-19.    "</t>
  </si>
  <si>
    <t>En el mes de julio se avanzó en
1) La estructuración e implementación de un proceso de formación virtual en los modelos educativos flexibles, que reconozcan las particularidades de los docentes de la ruralidad dispersa.
2) Se avanzó en la convocatoria a las Entidades Territoriales Certificadas, para que inscriban docentes a los cursos virtuales de Modelos Educativos Flexibles. 
3) En cuanto a la dotación de materiales, se definieron 58 sedes con Modelos Educativos en municipios PDET Caquetá, con inversión de $247.943.378, y 5 sedes con Modelos Educativos en municipios PDET en Guaviare con inversión de $31.824.655</t>
  </si>
  <si>
    <t xml:space="preserve">OAPF: en los últimos reportes se ha indicado 5 MEF, sin embargo solo se tienen en la ficha técnica de este indicador indicados 4 MEF. Se debe indicar este cambio y ajustarlo con DNP si no es así la información podrá ser rechazada. 
Sub. Permanencia: se ajusta infomación de los meses de mayo, junio y julio en donde se elimina la palabra cinco. Dado que efectivamente son 4 modelos educativos.
OAPF: Se atendieron los comentarios y se valida la información. </t>
  </si>
  <si>
    <t>En el mes de agosto se adelantaron las siguientes acciones: _x000D_
1) Se inició el curso virtual de Modelos Educativos Flexibles; y se está a la espera de la consolidación de las bases de datos, para conocer la procedencia de los docentes. _x000D_
2) Frente a las acciones de dotación de materiales, se aprobó las regiones 2-3-4 y 5 y el BID emitió el aval al proceso, se realizó la invitación a los oferentes y se dio respuesta a las observaciones de las firmas interesadas en el proceso y se consolidó las especificaciones técnicas. Se estima adjudicar el proceso para finales de septiembre.</t>
  </si>
  <si>
    <t>En el mes de septiembre se adelantaron las siguientes acciones: _x000D_
1) Se continuó avanzando en la estructuración e implementación de un proceso de formación virtual en los modelos educativos flexibles, que reconozcan las particularidades de los docentes de la ruralidad dispersa._x000D_
2) En este momento se cuenta con 10.673 participantes de los cuales 2126 se encuentran distribuidos en 121 municipios PDET que están haciendo los cursos virtuales, distribuidos de la siguiente manera: 1182 en Escuela Nueva, 358 en Postprimaria Rural, 195 en Educación Media Rural; 192 en Aceleración del Aprendizaje y 199 en Caminar en Secundaria._x000D_
3) Frente a las acciones de dotación de materiales, en el marco del Proceso Licitatorio MEN-03-2020, para dotación de títulos bibliográficos, se firmó acta de inicio con el proveedor Fundación Alberto Merani.</t>
  </si>
  <si>
    <t>En el mes de Octubre se adelantaron las siguientes acciones: 
1) Se continuó avanzando en la estructuración e implementación de un proceso de formación virtual en los modelos educativos flexibles, que reconozcan las particularidades de los docentes de la ruralidad dispersa. Participaron en los cursos virtuales 10.673 docentes; las fechas de finalización de los cursos es la primera semana de noviembre. En este momento se cuenta con 10.673 participantes de los cuales 2126 se encuentran distribuidos en 121 municipios PDET que están haciendo los cursos virtuales, distribuidos de la siguiente manera: 1182 en Escuela Nueva, 358 en Postprimaria Rural, 195 en Educación Media Rural; 192 en Aceleración del Aprendizaje y 199 en Caminar en Secundaria. Del total de los docentes inscritos, se reportó una participación promedio del 66,5% de los docentes en las actividades principales de la sección introducción, una participación promedio del 58% en las actividades de la sección transversal, 45,6% en las actividades de la sección fundamentos de los modelos.
2) Frente a las acciones de dotación de materiales se está desarrollando los Contratos para las dotaciones de 100 residencias escolares (de las cuales 59 estan ubicadas en zonas PDET) y MEF así como el contrato de interventoría. Se realizó verificación de las muestras de los elementos que componen cada kit, algunos de los cuales ya se encuentran en producción y/o compra; adicionalmente. Se cuenta con el Contrato con la Fundación Merani para la dotación de títulos bibliográficos, algunos de los cuales ya se encuentran en reproducción.</t>
  </si>
  <si>
    <t>En el mes de noviembre se realizaron las siguientes acciones:
1) Se avanzó en la realización del taller de formación de los equipos territoriales que van a implementar los proyectos de alfabetización en los Modelos Educativos Flexibles A Crecer para la vida y PACES, los cuales van a ser de 30 horas por cada taller.
2) Se avanzó en la estructuración de la estrategia de atención  através de modelos flexible que combine medios alternativos, materiales físicos y acompañamiento presenciales, para atender a la población adulta.
3) Dotación de sedes: frente al contrato de la interventoría y los contratos con URBANO EXPRESS LOGISTICA Y MERCADEO SAS, se continuó la verificación de los datos de contacto de las personas responsables de recibir las dotaciones en las sedes, restan por confirmar 33 de las 236 sedes focalizadas con Modelos Educativos Flexibles (198 de las 236 sedes, estan ubicadas en municipios PDET).</t>
  </si>
  <si>
    <t>Fecha (10/12)- OAPF
Completitud: Cumple con el criterio
Consistencia: No cumple con el criterio. Se sugiere revisar la información tachada y verificar que si acá parte para el reporte de este indicador, asimismo el punto 2. 
Calidad: Cumple con el criterio.
Soportes: No aplica. 
Permanencia: Se puede suprimir lo tachado. Para el caso del punto 2, este si le apunta al indicador, ya que es el trabajo que se esta adelantando desde la subdirección para la apuesta de aplicar los modelos flexibles con medios que combinen acciones presenciales y virtuales.
OAPF: Se valida "SI" con los ajustes realizados</t>
  </si>
  <si>
    <t xml:space="preserve">En el mes de diciembre se avanzó en:
Certificación de 5.558 docentes en los cursos virtuales de los Modelos Educativos Flexibles de Escuela Nueva, Postprimaria Rural, Educación Media Rural, Aceleración del Aprendizaje y Caminar en Secundaria. Se está consolidando la base de datos para identificar cuantos de los 2126 docentes que iniciaron los cursos que pertenecen a municipios PDET finalizaron los cursos y por lo tanto obtuvieron la certificación. 
Se está avanzando en la estructuración de la estrategia de atención a través de modelo flexible que combine medios alternativos, materiales físicos y acompañamiento presenciales, para atender a la población adulta. Se realizó la entrega de las dotaciones  a las 236 sedes educativas focalizadas, de las cuales 198 están ubicadas en municipios PDET. </t>
  </si>
  <si>
    <t>MÁS NIÑAS Y NIÑOS RURALES CON ACCESO A LA EDUCACIÓN</t>
  </si>
  <si>
    <t>Residencias escolares</t>
  </si>
  <si>
    <t>Porcentaje de residencias escolares fortalecidas y cualificadas en el servicio educativo</t>
  </si>
  <si>
    <t>Porcentaje de residencias escolares fortalecidas y cualificadas en el servicio educativo = (Residencias escolares fortalecidas y cualificadas / Total de residencias escolares) * 100</t>
  </si>
  <si>
    <t>Durante el mes de enero: 1. Se avanzó en la consolidación del proyecto de decreto de residencias escolares el cual se encuentra en revisión del VPBM 2. Se entregaron dotaciones a 46 residencias. 3. Se avanzó en la articulación con la Subdirección de Acceso - grupo de Infraestructura, para la focalización de residencias a beneficiar con proyectos de obras por impuestos. 4. Se socializó la Circular 26 de 2019 a la ETC con orientaciones para el uso de los recursos del SGP girados para el funcionamiento de los internados escolares.</t>
  </si>
  <si>
    <t>En el mes febrero, para el fortalecimiento de las residencias escolares se realizaron las siguientes acciones: • Consolidación del proyecto de decreto para la reglamentación del servicio de residencias escolares • Se ajustó el documento preliminar de lineamientos generales, técnicos y operativos. • Bajo el Convenio 1133526 con la Fundación PLAN, se avanzó en la entrega de 46 bolsas de elementos a 46 residencias. Se están ajustando los lineamientos de vida cotidiana los cuales están en ajuste por parte de la Fundación Plan. • Se ajustó la ficha del proyecto que da cuenta de las actividades a realizar para el fortalecimiento de 100 residencias escolares para la vigencia 2020.</t>
  </si>
  <si>
    <t>Durante el mes de marzo con el objeto de contar con residencias escolares fortalecidas y cualificadas, se ajustó el proyecto de decreto de residencias escolares, como uno de los principales instrumentos jurídicos y técnicos orientadores del fortalecimiento en el territorio. Así mismo, se avanzó en el ejercicio de construcción del anexo técnico y concertación de una alianza con Fundación Plan que permita contar con cinco líneas de acción: línea técnica (lineamientos técnicos y operativos), fortalecimiento institucional (capacidades de las ETC para acompañar las residencias), acompañamiento a la permanencia escolar (mediante el diseño de una estrategia de acompañamiento a trabajo académico  en casa, y reducción del rezago, acompañamiento al retorno de los niños, niñas y adolescentes de las residencias).</t>
  </si>
  <si>
    <t>OAPF. Se realizan ajustes menores de forma.
Observación  Sectorialista DNP
Considero que el reporte cualitativo no refleja como todas las actividades mencionadas aportan al cumplimiento del indicador.
Sub Perman: Ajustado
OAPF: Se registró la infromación ajustada  en SINERGIA en espera de la aprobación del DNP
Respuesta Sectorialista DNP
Se tiene algún resultado de la concertación y ejercicio técnico de la alianza? Alianza con quien?
Sub Perman: Ajustado
OAPF: DNP Aprobado</t>
  </si>
  <si>
    <t>En el mes de abril se adelantaron las siguientes acciones:
1. Se ajustó el proyecto de decreto de residencias escolares de acuerdo con las observaciones de la Oficina Asesora Jurídica. Esta norma es uno de los principales instrumentos jurídicos y técnicos orientadores del fortalecimiento en el territorio. 
2. Se culminó la elaboración del anexo técnico de la alianza a realizar con la Fundación Plan y se proyectó el presupuesto para la consolidación de la línea técnica de las residencias escolares y acompañamiento a las secretarías de educación en la presente emergencia sanitaria y el retorno a los establecimientos educativos . 
3. Se elaboró el borrador de la circular con las orientaciones para las residencias escolares en emergencia. 
4. Se realizó orientación y acompañamiento virtual y telefónico en el marco de la emergencia sanitaria por el  COVID19 a las secretarías de Educación que implementaran la estrategia.</t>
  </si>
  <si>
    <t>En el mes de mayo se adelantaron las siguientes acciones:
1) Se publicó en la página web del Ministerio del proyecto de decreto de residencias para recibir observaciones de ciudadanía entre el 4 al 19 de mayo.
2) Se realizó ajuste al anexo técnico con la Fundación Plan, el cual está financiado con recursos del Banco Interamericano de Desarrollo – BID, para la consolidación de la línea técnica de las residencias escolares y acompañamiento a las secretarías de educación. 
3) Se efectuó socialización de las orientaciones a seguir en residencias escolares en el marco de la emergencia a 30 Entidades Territoriales Certificadas en Educación
4) Se realizó mesa de trabajo con las Entidades Territoriales Certificadas de Guaviare, Meta y Vichada, la Oficina Asesora de Planeación y Finanzas, la Subdirección de Permanencia y la Unidad Administrativa Especial de Alimentación Escolar, para definir alternativas de ajuste a los proyectos de regalías para la alimentación de estudiantes residentes en la época de pandemia.</t>
  </si>
  <si>
    <t>En junio se adelantaron las siguientes acciones:
1) Proyecto decreto residencias: se da respuesta a las observaciones realizadas por la ciudadanía, se remite a las diferentes instancias del Ministerio para dar continuidad a las actividades establecidas.
2) Acompañamiento a 28 Entidades Territoriales Certificadas en Educacion que cuentan con residencias escolares, con el objetivo de hacer seguimiento a las estrategias empleadas para el trabajo académico en casa y la entrega de complementos nutricionales en el marco de la emergencia. 
3) Elaboración de orientaciones para el retorno gradual y progresivo a la presencialidad bajo esquema de alternancia de la estrategia de residencias escolares 
4) Ajuste al proceso de contratación con Fundación Plan para el fortalecimiento de Residencias.</t>
  </si>
  <si>
    <t>En julio se avanzó en: 
1) La negociación con el Banco interamericano de desarrollo para el fortalecimiento de las 120 residencias y los Establecimientos Educativos. 
2) Culminación de estudios previos de contratación para la implementación de los mejoramientos de las Residencias Escolares. 
3) Se desarrollaron 5 asistencias técnicas beneficiando 25 Entidades Territoriales, orientándolas en la toma de decisiones para el retorno al trabajo en aula y alternancia de los estudiantes residentes. 4) Asistencia técnica a Entidad Territorial Certificada del Tolima para la atención educativa de estudiantes residentes en casa. 
El número de residencias fortalecidas al corte corresponde a 37 establecimientos.</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</si>
  <si>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para este período..
</t>
    </r>
    <r>
      <rPr>
        <b/>
        <sz val="11"/>
        <color theme="1"/>
        <rFont val="Calibri"/>
        <family val="2"/>
        <scheme val="minor"/>
      </rPr>
      <t xml:space="preserve">Notas adicionales: </t>
    </r>
    <r>
      <rPr>
        <sz val="11"/>
        <color theme="1"/>
        <rFont val="Calibri"/>
        <family val="2"/>
        <scheme val="minor"/>
      </rPr>
      <t xml:space="preserve">
Se efectuó ajuste menor a la redacción del reporte cualitativo, se registra en SINERGIA en espera de aprobación de DNP 
</t>
    </r>
    <r>
      <rPr>
        <b/>
        <sz val="11"/>
        <color theme="1"/>
        <rFont val="Calibri"/>
        <family val="2"/>
        <scheme val="minor"/>
      </rPr>
      <t>DNP</t>
    </r>
    <r>
      <rPr>
        <sz val="11"/>
        <color theme="1"/>
        <rFont val="Calibri"/>
        <family val="2"/>
        <scheme val="minor"/>
      </rPr>
      <t>: Aprobado</t>
    </r>
  </si>
  <si>
    <t>Durante agosto se avanzó en:
1)Se presentó la propuesta de la Fundación Plan para el fortalecimiento de 120 residencias 
2)Se adelantó el proceso de contratación de dotación de kit escolares a estudiantes residentes, por el cual se beneficiarán 9.500 estudiantes de 165 residencias escolares aproximadamente. 3)Se desarrolló asistencia técnica a la Entidad Territorial Certificada de Bolívar y se capacitó del equipo a 25 asesores territoriales de la Organización de Estados Iberoamericanos sobre residencias escolares. 
3)Se realizaron 2 Mesas de trabajo con la Oficina Asesora Jurídica para avanzar en el aval al proyecto de decreto de residencias escolares 
4)Se enviaron y entregaron 98 colchonetas a residencias escolares de la Entidad Territorial Certificada Amazonas 
5) Se estructuró la dotación de las residencias escolares de Cubará en la Entidad Territorial Certificada Boyacá por $255 millones y se logró gestionar recursos adicionales para dotaciones</t>
  </si>
  <si>
    <t>Fecha (07/09)- OAPF
Completitud: Cumple con el criterio
Consistencia: Cumple con el criterio 
Calidad: No se cumple con el criterio. Ajustar redacción: siempre iniciar el reporte con Durante el mes de…. (revisar guía de seguimiento al PAI), hacer un párrafo introductorio. 
Soportes: Cumple con el criterio
Notas adicionales:
Permanencia: Se hace los ajustos de redacción requeridos
08/09 OAPF: se hicieron los ajustes  Se sube el reporte en SINERGIA a la espera de la aprobación por parte del DNP
09/09 DNP: APROBADO</t>
  </si>
  <si>
    <t>En el mes de septiembre se adelantaron las siguientes acciones:
1) Se realizó asistencia técnica a la Entidad Territorial Certificada de Norte de Santander y a la institución educativa ASOU’WA para la formalización de la residencia escolar de la IE U'WA IZKETA en el Municipio de Toledo.  
2) Se realizó dotación a 4 residencias escolares del municipio de Cubará. 
3) En el marco de CONPES de educación rural en alianza con el BID se firmó un convenio con Fundación Plan para el fortalecimiento de 120 residencias escolares, se inició el fortalecimiento y cualificación del componente pedagógico, salud, nutrición, y vida cotidiana de 27 residencias escolares distribuidas en las Entidades Territoriales de: Caquetá, Meta, Nariño y Tolima.</t>
  </si>
  <si>
    <t>En el mes de octubre se desarrollaron las siguientes actividades:
1) El proyecto de Decreto que reglamenta el funcionamiento de las residencias escolares  se remitió a la Presidencia de la República para revisión y posterior firma del Presidente de la República.
2) Se logró suscribir los contratos por medio de los cuales se realizará la entrega de dotaciones pedagogicas a 100 residencias escolares, se realizó verificación de las muestras de los elementos que compone cada kit, algunos de los cuales ya se encuentran en producción y/o compra.</t>
  </si>
  <si>
    <r>
      <rPr>
        <b/>
        <sz val="11"/>
        <color theme="1"/>
        <rFont val="Calibri"/>
        <family val="2"/>
        <scheme val="minor"/>
      </rPr>
      <t>Fecha (07/110-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09/11 - DNP:  Aprobado</t>
    </r>
  </si>
  <si>
    <t>En el mes de noviembre se desarrollaron las siguientes actividades:
1) En el marco de los contratos de la interventoría y URBANO EXPRESS LOGISTICA Y MERCADEO SAS, mediante los cuales se realizará la dotación de 100 residencias escolares, se finalizó la verificación de los datos de contacto de las personas responsables de recibir las dotaciones en las sedes, restan por confirmar 4 de las 100.
2) A través del contrato con la Fundación PLAN, el cual tiene la finalidad de contribuir al fortalecimiento de Residencias Escolares, se presentó en el documento de lineamientos técnico y operativos con avance al 70%, 
3) Se realizó la primera sesión de acompañamiento pedagógico a los docentes y la presentación del documento borrador para concertación de lineamientos con comunidades indígenas.
4) Se publicó el proyecto de decreto de residencias escolares para observaciones de la ciudadanía.
5) Se participó en el taller de alimentación en residencias escolares en coordinación con la Unidad de Alimentación Escolar y con la participación de las Entidades Territoriales Certificadas Meta y Vaupés.
6) Se realizó la planeación, organización y logística del primer encuentro virtual de experiencias de acogida, bienestar y permanencia de residencias escolares a realizarse en la primera semana de diciembre</t>
  </si>
  <si>
    <t xml:space="preserve">
Fecha (04/12)- OAPF
Completitud: Cumple con el criterio, se evidencia los logros obtenidos en el avance y gestiones realizadas en el período
Consistencia: Cumple con el criterio porque el avance coincide con la fórmula definida.
Calidad: cumple con el criterio.
Soportes: Cumple con el criterio. 
Notas adicionales: Se efectuó ajuste menor a la redacción, se registra en SINERGIA en espera de aprobación de DNP 
Se omitió el numeral que decia :"A través de contrato con la Fundación Merani, se dotarán con títulos bibliográficos a 45 residencias escolares en el mes de diciembre, ya que no es un avance". Se debe rá incorporar una vez se realice	 
09/12 DNP: Aprobado</t>
  </si>
  <si>
    <t>Al cierre del mes de diciembre se continuo la ejecución de diferentes acciones y estrategias para el fortalecimiento de residencias escolares, de tal manera que se destacan las siguientes acciones:
a)	Con recursos de Ley 21 se dotaron en 2020 con mobiliario escolar especializado 12 residencias con una inversión de $2.645 millones, beneficiando a más de 740 estudiantes internos. 
b)	Se continuó la ejecución de obras de infraestructura en 19 residencias con una inversión de $42.476 millones en los departamentos de Amazonas (2), Caquetá (2), Cauca (1), Guainía (2), Huila (1), Putumayo (3), Vaupés (4), Vichada (4). Al cierre de 2020 se han entregado 11 obras y las restantes se entregarán en 2021. 
c)	A través del crédito BID se financió la dotación de 13 residencias con una inversión de $1.539 millones en los Dptos. de Bolívar (2), Cauca (4), Guaviare (6), Magdalena (1), adicionalmente se financió la dotación de 45 residencias a través del mecanismo obras por impuestos. 
d)	Se continuó la ejecución de obras de mejoramiento resultado de la convocatoria de mejoramiento rural en dónde se priorizaron 54 residencias escolares en las siguientes líneas: (21) residencias escolares, (17) mejoramiento rural, (10) etnoeducación, (6) comedores - restaurante con un valor de inversión de $28.550 millones. 
e)	Se dotaron 100 residencias escolares con elementos lúdicos, artísticos y deportivos para implementar el componente de vida cotidiana, se entregó una colección de títulos bibliográficos a 45 residencias, 120 residencias fueron fortalecidas, beneficiando 9.500 estudiantes.
f)	Se formularon orientaciones para el retorno a las residencias escolares. Así mismo, se socialización las orientaciones frente al manejo en residencias en el marco de la emergencia en 30 Entidades Territoriales Certificadas en Educación. 
g)	Se estructuró y proyectó el Decreto Residencias Escolares por el cual se reglamenta el funcionamiento de las residencias escolares, el cual está en trámite, actualmente en proceso de revisión final por Presidencia de la República y expedición.
Al cierre de 2020 se han fortalecido 80 residencias del total de 556, lo que representa un avance del 14%</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</si>
  <si>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en virtud del rezago de 60 días no se reporta dato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N/A. 
Notas adicionales: Se efectuó ajuste menor a la redacción, se registra en SINERGIA</t>
    </r>
  </si>
  <si>
    <t>4.2. De aquí a 2030, asegurar que todas las niñas y todos los niños tengan acceso a servicios de atención y desarrollo en la primera infancia y educación preescolar de calidad, a fin de que estén preparados para la enseñanza primaria.</t>
  </si>
  <si>
    <t>Porcentaje de Secretarías de Educación Certificadas con transporte escolar rural contratado que cumpla con la normatividad</t>
  </si>
  <si>
    <t>(Número de Secretarías de Educación Certificadas que reportan la efectiva contratación de transporte escolar (diferentes modalidades), bajo la normatividad vigente, en sedes educativas oficiales de la zona rural /Total de Secretarías de Educación Certificadas con sedes educativas oficiales en la zona rural)*100</t>
  </si>
  <si>
    <t xml:space="preserve">registro de contratos suscritos por las secretarías </t>
  </si>
  <si>
    <t>Para el mes de enero  se realizó seguimiento a las Entidades Territoriales Certificadas, frente al proceso de contratación del servicio de transporte escolar para el año 2020; el mismo fue adelantado a través de correo electrónico y por vía telefónica actividades realizadas por el equipo de Programas Generales de la Subdirección de Permanencia.</t>
  </si>
  <si>
    <t>Durante el mes de febrero, nueve (9) Secretarías de Educación reportaron la implementación de la estrategia de transporte escolar con cobertura en la ruralidad, situación identificada mediante el análisis de la información registrada en el Sistema de Matricula – SIMAT; de acuerdo con lo dispuesto en el Anexo 13.</t>
  </si>
  <si>
    <t>Durante el mes de marzo, mediante el análisis de la información registrada en el Sistema de Matricula – SIMAT a través del Anexo 13, se identificó que las Entidades Territoriales de Boyacá, Cundinamarca, Floridablanca, Guaviare, Meta, Pereira, Piedecuesta, Putumayo y Santander reportaron la implementación de la estrategia de transporte escolar con cobertura en la ruralidad. Reporte que corresponde, al 9,47% de Entidades Territoriales que reportan contratar transporte escolar rural, cumpliendo con la normatividad vigente.</t>
  </si>
  <si>
    <t>En el mes de abril se avanzó en el análisis de la información registrada en el Sistema de Matricula – SIMAT a través del Anexo 13 A, se identificaron 36 Entidades Territoriales que reportaron la implementación de la estrategia de transporte escolar con cobertura en la ruralidad, cumpliendo con la normatividad vigente. Reporte que corresponde, al 34.2 % de Entidades Territoriales Certificadas. Dichas entidades son: Antioquia, Apartadó, Boyacá, Bucaramanga, Caldas, Casanare, Chía, Chocó, Cundinamarca, Dosquebradas, Duitama, Envigado, Floridablanca, Funza, Fusagasugá, Girón, Guavira, Huila, Jamundí, Manizales, Meta, Norte de Santander, Pasto, Pereira, Piedecuesta, Putumayo, Quindío, Riohacha, Sahagún, Santander, Sogamoso, Turbo, Valledupar, Vichada, Villavicencio y Zipaquirá.</t>
  </si>
  <si>
    <t xml:space="preserve">OAPF: Por favor, si existe,  incluir en el avance al cierre de abril dificultades por el COVID. Si requiere de más espacio por favor indicarnos. </t>
  </si>
  <si>
    <t>Se expedió el decreto de zonas diferenciales de transporte No. 746 de 2020, con el cual se busca que las entidades territoriales se postulen para la conformación de zonas diferenciales que les permita contratar el servicio de transporte escolar acorde a las características de los territorios._x000D_
Teniendo en cuenta la emergencia sanataria por el COVID-19, se ha tenido dificultad para tener el el avance en la meta del indicador.</t>
  </si>
  <si>
    <t xml:space="preserve">OAPF: Es posible que se pueda incluir como soporte el decreto?. De manera adicional, explicar un poco más las razones del porque no se tiene avance en el indicador.  
La información reportada será insumo para informes de gestión en temas de PAZ para Departamento Nacional de Planeación -SIIPO y Consejería para la Estabilización y Reconciliación. </t>
  </si>
  <si>
    <t>En el mes de junio se avanzó en las siguientes actividades: 
1. Focalización de municipios del Departamento del Tolima que consideran pertinente postularse como zona diferencial para el transporte y tránsito de acuerdo con lo establecido en el Decreto 746 de 2020. 
2. Estructuración de la propuesta de capacitación para los municipios priorizados, en la que colectivamente con Ministerio de Transporte se orientará respecto al proceso de postulación y procedimiento interno del Ministerio de Educación Nacional para la expedición del concepto de acuerdo con lo definido en el Decreto 746 de 2020. 
3. Proyección de la resolución que reglamentará el procedimiento interno para la expedición del concepto para postulación de Municipio.
4. Definición del procedimiento interno del Ministerio de Educación Nacional para la emisión del concepto de postulación que debe entregarse al Ministerio de Transporte.</t>
  </si>
  <si>
    <t>OAPF: No se tienen comentarios. Se recuerda que el indicador tiene periodicidad semestral por lo que se solicita entregar el avance cuantitativo y soporte de avance preliminar a corte 30 de junio de 2020.  Aunque no exista contratación o marcación de transporte rural contratado debido a la situación ocasionada por el COVID sugiero enviar soporte e indicar está explicación y el porcentaje de cumplimiento. Entregar la información antes o con el cierre de reporte PAI del mes de agosto.</t>
  </si>
  <si>
    <t xml:space="preserve">En el mes de julio se avanzó en el análisis de la información registrada en SIMAT y en el anexo 13 A identificó 46 Entidades Territoriales Certificadas que reportaron la implementación de la estrategia de transporte escolar con cobertura en la ruralidad, cumpliendo con la normatividad vigente. Reporte que corresponde, al 48,4 % de Entidades Territoriales Certificadas. Dichas entidades son: Amazonas, Antioquia, Apartadó, Boyacá, Bucaramanga, Caldas, Cali, Casanare, Chía, Chocó, Cundinamarca, Dosquebradas, Duitama, Envigado, Florencia, Floridablanca, Funza, Fusagasugá, Girardot, Girón, Guaviare, Huila, Jamundí, Manizales, Meta, Mosquera, Norte Santander, Pasto, Pereira, Piedecuesta, Putumayo, Quindío, Riohacha, Sabaneta, Sahagún, Santa Marta, Santander, Sogamoso, Turbo, Valledupar, Vaupés, Vichada, Villavicencio, Yopal, Yumbo, Zipaquirá. </t>
  </si>
  <si>
    <r>
      <t xml:space="preserve">OAPF: S e valida la información. Se solicita remitir reporte en excel con la información para reportar en SIIPO. Por favor, incluir la fecha de corte que se utilizó para generar el registro e indicar que es información preliminar. 
</t>
    </r>
    <r>
      <rPr>
        <b/>
        <sz val="11"/>
        <color theme="1"/>
        <rFont val="Calibri"/>
        <family val="2"/>
        <scheme val="minor"/>
      </rPr>
      <t>Sub. Permanencia:</t>
    </r>
    <r>
      <rPr>
        <sz val="11"/>
        <color theme="1"/>
        <rFont val="Calibri"/>
        <family val="2"/>
        <scheme val="minor"/>
      </rPr>
      <t xml:space="preserve"> Se adjunta el reporte en Excel "transporte rural x ETC julio 2020_con estudiantes"</t>
    </r>
  </si>
  <si>
    <t xml:space="preserve">En agosto se avanzó en: Se evidenció que 47 Entidades Territoriales (Antioquia Amazonas Apartadó Boyacá Bucaramanga Caldas Cali Casanare Chía Chocó Cundinamarca Dosquebradas Duitama Envigado Florencia Floridablanca Funza Fusagasugá Girardot Girón Guaviare Huila Jamundí Manizales Meta Mosquera Norte de Santander Pasto Pereira Piedecuesta Putumayo Quindío Riohacha Sabaneta Sahagún Santa Marta Santander Sogamoso Tuluá Turbo Valledupar Vaupés Vichada Villavicencio Yopal Yumbo Zipaquirá) reportaron implementar la estrategia de transporte escolar con cobertura rural, esto es  equivalente al 49.4%. Se capacitó en el Decreto 746 de 2020 a 40 representantes de las Entidades Territoriales Certificadas: Sucre Antioquia Medellín Cundinamarca Valle del Cauca Yumbo Jamundí Cali Santander y Cartago. En reunión con el secretario de educación de Tolima y los alcaldes de Falan Prado San Antonio Anzoátegui y Villa Rica, la Agencia Nacional de Seguridad Vial socializó el piloto en Transporte Escolar. </t>
  </si>
  <si>
    <t>En el mes de septiembre se adelantaron las siguientes acciones: _x000D_
Se analizó la información registrada en el Sistema de Matricula –SIMAT a través del Anexo 13 A con corte al 30 de agosto de 2020, en el que se identificaron 52 Entidades Territoriales que reportaron la implementación de la estrategia de transporte escolar con cobertura en la ruralidad, cumpliendo con la normatividad vigente. Reporte que corresponde, al 54.73% de Entidades Territoriales Certificadas. Dichas entidades son: Antioquia, Amazonas, Apartadó, Boyacá, Bucaramanga, Buenaventura, Caldas, Cali, Casanare, Chía, Chocó, Cundinamarca, Dosquebradas, Duitama, Envigado, Florencia, Floridablanca, Funza, Fusagasugá, Girardot, Girón, Guaviare, Huila, Ibagué, Jamundí, Manizales, Medellín, Meta, Mosquera, Norte de Santander, Pasto, Pereira, Piedecuesta, Putumayo, Quindío, Riohacha, Sabaneta, Sahagún, Santa Marta, Santander, Soacha, Sogamoso, Sucre, Tuluá, Turbo, Valledupar, Vaupés, Vichada, Villavicencio, Yopal, Yumbo y Zipaquirá; de las cuales, el 25% estan ubicadas en zonas PDET</t>
  </si>
  <si>
    <t xml:space="preserve">En el mes de octubre se desarrollaron las siguientes actividades:
Con respecto al Sistema de Matricula – SIMAT, a través del Anexo 13 A con corte al 30 de Septiembre de 2020, se identificó que 54 Entidades Territoriales Certificadas reportaron la implementación de la estrategia de transporte escolar con cobertura en la ruralidad, cumpliendo con la normatividad vigente. Reporte que corresponde, al 54.73% de Entidades Territoriales Certificadas. Dichas entidades son: Antioquia, Amazonas, Apartadó, Bogotá, Boyacá, Bucaramanga, Buenaventura, Caldas,Cali, Casanare, Chía, Chocó, Cundinamarca, Dosquebradas, Duitama, Envigado, Florencia, Floridablanca, Funza, Fusagasugá, Girardot, Girón, Guaviare, Huila, Ibagué,  Jamundí, Manizales, Medellín, Meta, Mosquera, Norte de Santander, Palmira, Pasto, Pereira, Piedecuesta, Putumayo, Quindío, Riohacha, Sabaneta, Sahagún, Santa Marta, Santander, Soacha, Sogamoso, Sucre, Tuluá, Turbo, Valledupar, Vaupés, Vichada, Villavicencio, Yopal, Yumbo y Zipaquirá
Por otra parte, en el marco de las capacitaciones acordadas con la Agencia de Renovación del Territorio - ART, se realizaron 2 capacitaciones en las que participaron desde la subregión del Putumayo, Cuenca del Caguán y Piedemonte Caqueteño. En estos espacios se socializó los requerimientos y procedimientos que deben tener en cuenta los alcaldes para la postulación a zona diferencial para el transporte y tránsito y además se orientó la normatividad vigente en materia de transporte, condiciones de seguridad vial, fuentes de financiación y procesos de contratación del transporte escolar, las cuales fueron orientadas por los ministerios de Transporte, Educación y la Agencia Nacional de Seguridad Vial.
</t>
  </si>
  <si>
    <t>En el mes de noviembre en el marco de Decreto 746 suscrito el 28 de mayo del 2020, se llevó a cabo asistencia técnica con el municipio de Casabianca  que permita validar la información relacionada con transporte escolar y expedir el documento que refiere el numeral 2 del artículo 2.2.8.5 del Decreto en mención. Adicionalmente, se realizó capacitación sobre el Decreto a las Subregiones del Catatumbo, La Macarena y Guaviare, con la participación de los municipios PDET.</t>
  </si>
  <si>
    <t>En el mes de diciembre se avanzó en:
Se diseñaron las orientaciones para la elaboración e implementación de las pautas en bioseguridad. Se avanzó en el análisis preliminar de la información registrada en el Sistema de Matricula – SIMAT a través del Anexo 13 A, en el que se identificaron 54 Entidades Territoriales que reportaron la implementación de la estrategia de transporte escolar con cobertura en la ruralidad en la vigencia 2020, cumpliendo con la normatividad vigente. Reporte que corresponde, al 54.73% de Entidades Territoriales Certificadas. Dichas entidades son: Antioquia, Amazonas, Apartadó, Bogotá, Boyacá, Bucaramanga, Buenaventura, Caldas, Cali, Casanare, Chía, Chocó, Cundinamarca, Dosquebradas, Duitama, Envigado, Florencia, Floridablanca, Funza, Fusagasugá, Girardot, Girón, Guaviare, Huila, Ibagué,  Jamundí, Manizales, Medellín, Meta, Mosquera, Norte de Santander, Palmira, Pasto, Pereira, Piedecuesta, Putumayo, Quindío, Riohacha, Sabaneta, Sahagún, Santa Marta, Santander, Soacha, Sogamoso, Sucre, Tuluá, Turbo, Valledupar, Vaupés, Vichada, Villavicencio, Yopal, Yumbo y Zipaquirá. Lo anterior, debido a que las entidades territoriales tuvieron que suspender los procesos de contratación por causa de la pandemia por la COVID 19. Actualmente las entidades se encuentran en el proceso de planeación de los procesos contractuales para el año 2021. Por tal razón, se implementó una encuesta para ser diligenciada por las entidades territoriales certificadas, con el fin de conocer la intención de contratación de transporte escolar y las necesidades de asistencia técnica de las entidades en el 2021,  de acuerdo con el plan de alternancia formulado previamente por cada una. La encuesta ha sido diligenciada por  41 ETC, en donde 21 entidades tienen contemplado contratar el servicio de transporte escolar, 23 ETC piensan postularse como zona diferencial para el transporte escolar, y 34 requieren asistencia técnica en transporte escolar.</t>
  </si>
  <si>
    <r>
      <t xml:space="preserve">Fecha (20/01/2020)- OAPF
Completitud: Cumple con el criterio
Consistencia: Cumple con el criterio
Calidad: Cumple con el criterio.
Soportes: Pendiente soporte cuantitativo. 
</t>
    </r>
    <r>
      <rPr>
        <sz val="11"/>
        <color rgb="FFC00000"/>
        <rFont val="Calibri"/>
        <family val="2"/>
        <scheme val="minor"/>
      </rPr>
      <t>Observaciones: Se aprueba la descripción cuantitativa, pendiente los medios de verificación conforme a la medición del indicador. De manera adicional, por correo se compartiero sugerencias de información a reportar que nos envío DNP para el reporte del indicador PMI de transporte escolar rural. Importante ampliar la descripción cualitatita y mencionar: 
¿De qué forma la emergencia sanitaria impactó la implementación del indicador?,
 ¿qué acciones se han realizado para hacer frente a la situación?, 
¿cómo está funcionando el servicio de transporte en el marco de la emergencia sanitaria?
 ¿los contratos ya suscritos fueron suspendidos?
 ¿cómo se continuó con el proceso de contratación de las demás ETC en el contexto de la emergencia sanitaria?</t>
    </r>
  </si>
  <si>
    <t>Capitulo de Indigenas</t>
  </si>
  <si>
    <t xml:space="preserve">Diseño de línea de financiación de proyectos de Infraestructura establecida con monto de recursos asignados para el cuatrenio, para población Indígena concertada. </t>
  </si>
  <si>
    <t xml:space="preserve">Sumatoria de productos con los diseños y definición de lineas de financiación </t>
  </si>
  <si>
    <t>Documento de linea de financiación de proyecto de infraestructura para población indigena</t>
  </si>
  <si>
    <t xml:space="preserve">Durante el período del mes de enero, se ha venido organizando y priorizando los temas y actividades correspondientes para el cumplimiento de este indicador tales como; mesas técnicas de trabajo con el CRIC y la comisión mixta para definir y priorizar las sedes educativas que se intervendrán en el marco de los levantamientos CIER a través de la UG PA FFIE, así como las sedes educativas a dotar. </t>
  </si>
  <si>
    <t>OAPF: Se registró en SINERGIA en espera de la validación respectiva
DNP: Apobado</t>
  </si>
  <si>
    <t xml:space="preserve">Durante el período del mes de Febrero, se realizaron mesas técnicas de trabajo con el CRIC y la comisión mixta, en donde se establecieron compromisos tales como; la entrega del documento "Fundamentación de los espacios de formación de la educación propia indígena - SEIP" por parte del CRIC para revisión, analisis y ajustes del equipo técnico desde la Subdirección de Acceso. 
Igualmente el CRIC expresa que el recurso destinado para la dotación de mobiliario escolar no hace parte de los compromisos establecidos con la comunidad indígena, que no aceptan esta dotación como cumplimiento a los compromisos por lo cual queda pendiente la definición del mismo. </t>
  </si>
  <si>
    <t xml:space="preserve">OAPF: Se registró en SINERGIA en espera de la validación respectiva
DNP: Aprobado
</t>
  </si>
  <si>
    <t xml:space="preserve">Durante el período del mes de marzo y dando cumplimiento a los compromisos establecidos en las mesas técnicas de trabajo en el mes de febrero, el CRIC entregó el documento "Fundamentación de los espacios de formación de la educación propia indígena - SEIP" el cual fue revisado por el equipo técnico de la Subdirección de Acceso y se devolvió con observaciones para ajustes. 
</t>
  </si>
  <si>
    <t xml:space="preserve">Durante el período del mes de abril, La subdirección de Acceso y de Fortalecimiento del Ministerio de Educación adelantaron acciones a fin de articular el canal de comunicación con la Organización Nacional Indígena de Colombia -ONIC-, con el fin de establecer el cronograma y mesas de trabajo que permitan perfilar los levantamientos del Censo de Infraestructura Educativa Regional -CIER-, teniendo en cuenta que se tiene asignado el presupuesto para su desarrollo.
Adicionalmente, se estima programar reuniones para el mes de mayo con la Unidad de Gestión del Patrimonio Autónomo del Fondo de Financiamiento de Infraestructura Educativa -FFIE- para exponer la estructura de trabajo a realizar en conjunto con el Ministerio de Educación Nacional.
</t>
  </si>
  <si>
    <t xml:space="preserve">Con corte al mes de mayo se realizaron las siguientes acciones;
* Se han realizado las acciones correspondientes al seguimiento en la ejecución de los proyectos de mejoramiento en comunidades indígenas derivado de la línea establecida especifica en la convocatoria de mejoramiento rural. 
*El Ministerio de Educación en el marco de los compromisos establecidos en los paros con comunidades indígenas, autos, sentencias y demás compromisos estableció una línea de inversión en donde las entidades podrán priorizar las sedes educativas en comunidades indígenas. 
* Se están realizando los trámites correspondientes con el fin de que la UG PA FFIE ejecute obras de mejoramiento en 6 sedes educativas de la línea de comunidades indígenas. 
</t>
  </si>
  <si>
    <t>OAPF: Se realizaron ajsutes de forma y se registró reporte en SINERGIA en espera de la aprobación respectiva
DNP: Apobado</t>
  </si>
  <si>
    <t>En el mes de junio se realizaron las siguientes acciones:
1) Se realizó seguimiento a la ejecución de los proyectos de mejoramiento en comunidades indígenas derivado de la línea establecida especifica en la convocatoria de mejoramiento rural.
2) Se continuó con los trámites correspondientes respecto a la adición de recursos que se le harán al Fondo de Financiamiento a la Infraestructura Educativa con el fin de que se ejecuten obras de mejoramiento en 14 sedes educativas de la línea de comunidades indígenas.</t>
  </si>
  <si>
    <t>OAPF: Por favor revisar el reporte, no aplica para el indicador 
Sub Acceso: Ajusto el cualitativo
OAPF: Se registró reporte en SINERGIA en espera de revisión de DNP
DNP: Aprobado</t>
  </si>
  <si>
    <t xml:space="preserve">En el mes de julio se realizaron las siguientes acciones:
1) Se realizó seguimiento a la ejecución de los proyectos de mejoramiento en comunidades indígenas derivado de la línea establecida especifica en la convocatoria de mejoramiento rural ejecutada a través de Findeter. 
2) Se aprobó la adición de recursos al Fondo de Financiamiento a la Infraestructura Educativa por lo que se ejecutaran obras de mejoramiento en 14 sedes educativas de la línea de comunidades indígenas.
3) Se han realizado mesas de conversación y acompañamiento en la consecución y  apropiación de los recursos con el CRIC y la ONIC para el levantamiento de información de las sedes educativas. 
4) Se llevo a cabo el concurso de méritos para la formulación a los complementos a los lineamientos en infraestructura educativa rural y al manual de dotaciones de mobiliario escolar con énfasis en primera infancia y con enfoque étnico como instrumento de política pública. </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</si>
  <si>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para este período..
</t>
    </r>
    <r>
      <rPr>
        <b/>
        <sz val="11"/>
        <color theme="1"/>
        <rFont val="Calibri"/>
        <family val="2"/>
        <scheme val="minor"/>
      </rPr>
      <t xml:space="preserve">Notas adicionales: </t>
    </r>
    <r>
      <rPr>
        <sz val="11"/>
        <color theme="1"/>
        <rFont val="Calibri"/>
        <family val="2"/>
        <scheme val="minor"/>
      </rPr>
      <t xml:space="preserve">
Se efectuó ajuste menor a la redacción del reporte cualitativo, se registra en SINERGIA en espera de aprobación de DNP 
Fecha (10/08)- DNP - Aprobado</t>
    </r>
  </si>
  <si>
    <t>En el mes de agosto se realizaron las siguientes acciones:
a)	Se realizó seguimiento a la ejecución de los proyectos de mejoramiento en comunidades indígenas derivado de la línea establecida especifica en la convocatoria de mejoramiento rural ejecutada a través de Findeter. 
b)	Se adelantaron mesas de trabajo respecto a la ejecución de los proyectos de la adición de recursos al Fondo de Financiamiento a la Infraestructura Educativa por lo que se ejecutaran obras de mejoramiento en 14 sedes educativas de la línea de comunidades indígenas.
c)	Se asignó el contrato de acuerdo con el concurso de méritos para la formulación a los complementos a los lineamientos en infraestructura educativa rural y al manual de dotaciones de mobiliario escolar con énfasis en primera infancia y con enfoque étnico como instrumento de política pública, se han adelantado según cronograma las mesas de trabajo correspondientes.</t>
  </si>
  <si>
    <t>Fecha (08/09)- OAPF
Completitud: Cumple con el criterio
Consistencia: Cumple con el criterio. 
Calidad: Cumple con el criterio.  
Soportes: Cumple con el criterio. 
Notas adicionales: Se sube el reporte en SINERGIA a la espera de la aprobación por parte del DNP
09/09 DNP: APROBADO</t>
  </si>
  <si>
    <t>En el mes de septiembre se realizaron las siguientes acciones:
a)	Se realizó seguimiento a la ejecución de los proyectos de mejoramiento en comunidades indígenas derivado de la línea establecida especifica en la convocatoria de mejoramiento rural ejecutada a través de Findeter. 
b)	Se realizó seguimiento respecto a la contratación para posterior ejecución de obras de los proyectos de la adición de recursos al Fondo de Financiamiento a la Infraestructura Educativa por las cuales se priorizaron 14 sedes educativas de la línea de comunidades indígenas.
c) Se realizó seguimiento a la ejecución del cronograma del contrato suscrito con la firma MC Arquitectos para la formulación a los complementos a los lineamientos en infraestructura educativa rural y al manual de dotaciones de mobiliario escolar con énfasis en primera infancia y con enfoque étnico como instrumento de política pública.</t>
  </si>
  <si>
    <t xml:space="preserve">
En el mes de octubre se realizaron las siguientes acciones:
a)	Se realizó seguimiento a la ejecución de los proyectos de mejoramiento en comunidades indígenas derivado de la línea establecida especifica en la convocatoria de mejoramiento rural ejecutada a través de Findeter. 
b)	Se realizó seguimiento a la contratación de obras de los proyectos que fueron objeto de la adición de recursos al Fondo de Financiamiento a la Infraestructura Educativa que comprenden 14 sedes educativas de la línea de comunidades indígenas.
c) Se avanzó en las actividades de formulación a los complementos a los lineamientos en infraestructura educativa rural y al manual de dotaciones de mobiliario escolar con énfasis en primera infancia y con enfoque étnico como instrumento de política pública, las cuales se desarrollan ajustadas al cronograma establecido.</t>
  </si>
  <si>
    <t xml:space="preserve">
En el mes de noviembre se realizaron las siguientes acciones:
a)	Se realizó seguimiento a la ejecución de los proyectos de mejoramiento en comunidades indígenas derivado de la línea establecida especifica en la convocatoria de mejoramiento rural ejecutada a través de Findeter. 
b)	Se realizó seguimiento a la contratación de obras de los proyectos que fueron objeto de la adición de recursos al Fondo de Financiamiento a la Infraestructura Educativa que comprenden 14 sedes educativas de la línea de comunidades indígenas.
c) Se avanzó en las actividades de formulación a los complementos a los lineamientos en infraestructura educativa rural y al manual de dotaciones de mobiliario escolar con énfasis en primera infancia y con enfoque étnico como instrumento de política pública, las cuales se desarrollan ajustadas al cronograma establecido.</t>
  </si>
  <si>
    <t>Fecha (04/12)- OAPF
Completitud: Cunple el criterio
Consistencia: Cunple el criterio
Calidad:  Cunple el criterio
Soportes: Dada la periodicidad del indicador no requiere documento soporte en este periodo
 09/12 DNP: Aprobado</t>
  </si>
  <si>
    <t xml:space="preserve">En el mes de diciembre se realizaron las siguientes acciones:
a) Se realizó seguimiento a la ejecución de los proyectos de mejoramiento en comunidades indígenas derivado de la línea establecida especifica en la convocatoria de mejoramiento rural ejecutada a través de Findeter igualmente a la contratación y ejecución de obras de los proyectos que fueron objeto de la adición de recursos al FFIE que comprenden 14 sedes educativas de la línea de comunidades indígenas.
c) Se avanzó en las actividades de formulación a los complementos a los lineamientos en infraestructura educativa rural y al manual de dotaciones de mobiliario escolar con énfasis en primera infancia y con enfoque étnico como instrumento de política pública, las cuales se desarrollan ajustadas al cronograma establecido.
Se desarrolló el documento de la linea de financiación de proyectos de infraestructura establecida con monto de recursos asignados para el cuatrienio, el cual comprende un compromiso de apropiar 60.000 mil millones. </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</si>
  <si>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t>
    </r>
  </si>
  <si>
    <t>Porcentaje de implementación de la linea de financiación de proyectos de infraestructura</t>
  </si>
  <si>
    <t xml:space="preserve">
Sumatoria de los siguientes hitos: (40% implementación de la linea de financiamiento + 35% implementación de la linea de financiamiento +25% implementación de la linea de financiamiento)</t>
  </si>
  <si>
    <t xml:space="preserve">Durante el período del mes de enero, se trabajó con la comisión mixta y el CRIC en la organización de mesas técnicas de trabajo con el fin de definir de manera conjunta las acciones que se requieren para dar cumplimiento a este implementar la linea de financiación de proyectos, tales como, la definición y priorización de las sedes educativas a las cuales se les realizará el levantamiento de información con el CIER "Censo de Infraestructura Educativa Regional" y las sedes educativas a dotar. </t>
  </si>
  <si>
    <t xml:space="preserve">OAPF: Se registró en SINERGIA en espera de la validación respectiva
DNP: Aprobado
</t>
  </si>
  <si>
    <t xml:space="preserve">Durante el mes de Marzo, y dando cumplimiento a los compromisos establecidos en las mesas técnicas de trabajo en el mes de Febrero, el CRIC entregó el documento "Fundamentación de los espacios de formación de la educación propia indígena - SEIP" el cual fue revisado por el equipo técnico de la Subdirección de Acceso, se les devolvió con observaciones para ajustes. 
</t>
  </si>
  <si>
    <t>Durante el mes de abril, las  subdirecciones de acceso y de fortalecimiento del Ministerio de Educación adelantaron acciones a fin de articular el canal de comunicación con la Organización Nacional Indígena de Colombia -ONIC-, con el fin de establecer el cronograma de actividades y mesas de trabajo que permitan perfilar los levantamientos del Censo de Infraestructura Educativa Regional -CIER-, teniendo en cuenta que se tiene asignado el presupuesto para su desarrollo.
Adicionalmente, se realizaron gestiones para programar reuniones para en el mes de mayo con la Unidad de Gestión del Patrimonio Autónomo del Fondo de Financiamiento de Infraestructura Educativa -FFIE- para exponer la estructura de trabajo a realizar en conjunto con el Ministerio de Educación Nacional.</t>
  </si>
  <si>
    <t xml:space="preserve">Durante el mes de mayo se realizaron las siguientes acciones:
* Se realizaron los trámites correspondientes para que la Uniad de Gestión del Fondo de Financiamiento de Infraestructura Educativa -FFIE- ejecute obras de mejoramiento en 14 sedes educativas de la línea de comunidades indígenas adicionales a las priorizadas inicialmente.
* Se realizó seguimiento a la ejecución de los proyectos priorizados en la convocatoria de mejoramiento rural para línea etno, actualmente estos 68 proyectos se encuentran en fase de diagnósticos y adjudicación a contratistas.
</t>
  </si>
  <si>
    <t>En el mes de junio se realizaron las siguientes acciones:_x000D_
1) Seguimiento a la ejecución de los proyectos priorizados en la convocatoria de mejoramiento rural para línea etno, actualmente los 68 proyectos se encuentran en fase de diagnóstico y adjudicación a contratistas._x000D_
2) Revisión de información frente a las sedes educativas a dotar con el mecanismo OXI vigencia 2020, con el fin de verificar si estas sedes educativas atienden comunidad indígena.</t>
  </si>
  <si>
    <t xml:space="preserve">En el mes de julio se realizaron las siguientes acciones:
1) Seguimiento a la ejecución de los proyectos priorizados en la convocatoria de mejoramiento rural para línea etno, actualmente los 68 proyectos se encuentran en legalización de contratos y ejecución de etapa 1 - validación de diagnósticos. 
2) Revisión de información frente a las sedes educativas a dotar con el mecanismo OXI vigencia 2020, con el fin de verificar si estas sedes educativas atienden comunidad indígenas.
3) Se han realizado mesas de trabajo con el CRIC y la ONIC con el fin de avanzar en el levantamiento de la información de las sedes educativas. 
4) Se están realizando los trámites pertinentes para realizar la sesión de inicio del contrato respecto a la formulación del instrumento de poltíca pública. </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</si>
  <si>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para este período..
</t>
    </r>
    <r>
      <rPr>
        <b/>
        <sz val="11"/>
        <color theme="1"/>
        <rFont val="Calibri"/>
        <family val="2"/>
        <scheme val="minor"/>
      </rPr>
      <t xml:space="preserve">Notas adicionales: </t>
    </r>
    <r>
      <rPr>
        <sz val="11"/>
        <color theme="1"/>
        <rFont val="Calibri"/>
        <family val="2"/>
        <scheme val="minor"/>
      </rPr>
      <t xml:space="preserve">
Se efectuó ajuste menor a la redacción del reporte cualitativo, se registra en SINERGIA en espera de aprobación de DNP 
</t>
    </r>
    <r>
      <rPr>
        <b/>
        <sz val="11"/>
        <color theme="1"/>
        <rFont val="Calibri"/>
        <family val="2"/>
        <scheme val="minor"/>
      </rPr>
      <t>DNP</t>
    </r>
    <r>
      <rPr>
        <sz val="11"/>
        <color theme="1"/>
        <rFont val="Calibri"/>
        <family val="2"/>
        <scheme val="minor"/>
      </rPr>
      <t>: Aprobado</t>
    </r>
  </si>
  <si>
    <t>En el mes de agosto se realizaron las siguientes acciones:
a)	Seguimiento a la ejecución de los proyectos priorizados en la convocatoria de mejoramiento rural para línea etno, actualmente los 68 proyectos se encuentran en legalización de contratos y ejecución de etapa 1 - validación de diagnósticos. 
b)	Revisión de información frente a las sedes educativas a dotar con el mecanismo Obras por Impuesto -OXI- vigencia 2020, con el fin de verificar si estas sedes educativas atienden comunidades indígenas.
c)	Se han realizado según cronograma del contrato suscrito las mesas de trabajo con expertos para el desarrollo del contrato respecto a la formulación del instrumento de política pública.</t>
  </si>
  <si>
    <t>En el mes de septiembre se realizaron las siguientes acciones:
a)	Seguimiento a la ejecución de los proyectos priorizados en la convocatoria de mejoramiento rural para la línea etno, actualmente los 66 proyectos se encuentran así: 
- En estructuración para contratación (13).
- En ejecución Etapa I - Validación de diagnósticos (16).
- En ejecución Etapa II - Ejecución de obras de mejoramiento (37). 
b)	Se encuentra en revisión la información sobre las sedes educativas a dotar con el mecanismo Obras por Impuesto -OXI- vigencia 2020, con el fin de verificar si estas sedes educativas atienden comunidades indígenas.
c)	Se han realizado de acuerdo con el cronograma del contrato suscrito las mesas de trabajo con expertos para el desarrollo de la formulación del instrumento de política pública.</t>
  </si>
  <si>
    <t>En el mes de octubre se realizaron las siguientes acciones:
a)	Seguimiento a la ejecución de los proyectos priorizados en la convocatoria de mejoramiento rural para la línea etno, actualmente los 66 proyectos se encuentran así: 
- En ejecución Etapa I - Validación de diagnósticos (22).
- En ejecución Etapa II - Ejecución de obras de mejoramiento (44). 
b)	Se revisó la información sobre las sedes educativas a dotar con el mecanismo Obras por Impuesto -OXI- vigencia 2020, determinando que se dotarán con mobiliario escolar mas de 40 sedes educativas en comunidades con población mayoritariamente indígena. 
c)	Se han realizado de acuerdo con el cronograma del contrato suscrito las mesas de trabajo con expertos para el desarrollo de la formulación del instrumento de política pública.</t>
  </si>
  <si>
    <t xml:space="preserve">En el mes de noviembre se realizaron las siguientes acciones:
a)	Seguimiento a la ejecución de los proyectos priorizados en la convocatoria de mejoramiento rural para la línea etno, actualmente los 68 proyectos se encuentran así: 
- En ejecución Etapa I - Validación de diagnósticos (15).
- En ejecución Etapa II - Ejecución de obras de mejoramiento (43). 
- Terminado y entregado - (10) sedes educativas en 10 Municipios y 9 Dptos.
b)	Se revisó la información sobre las sedes educativas a dotar con el mecanismo Obras por Impuesto -OXI- vigencia 2020, determinando que se dotarán con mobiliario escolar mas de 40 sedes educativas en comunidades con población mayoritariamente indígena, ya se dio la sesión de inicio de los proyectos correspondientes. 
c)	Se han realizado de acuerdo con el cronograma del contrato suscrito las mesas de trabajo con expertos para el desarrollo de la formulación del instrumento de política pública que tendrá los entregables cerrando el mes de Diciembre. </t>
  </si>
  <si>
    <t xml:space="preserve">En el mes de diciembre se realizaron las siguientes acciones:
a) Seguimiento a la ejecución de los proyectos priorizados en la convocatoria de mejoramiento rural para la línea etno, actualmente los 68 proyectos se encuentran así:
- En proceso de adición: 2
- En ejecución Etapa 1 - Validación de diagnósticos: 7
- En ejecución Etapa 2 - Ejecución de obras: 33
- Proyectos terminados: 26
c) Se han realizado de acuerdo con el cronograma del contrato suscrito las mesas de trabajo con expertos para el desarrollo de la formulación del instrumento de política pública que tendrá los entregables cerrando el mes de Diciembre.
Teniendo en cuenta la ejecución y destinación presupuestal a los proyectos ejecutados y a ejecutar con recursos de la nación focalizados a comunidades indígenas se dió un cumplimiento del 37% por un valor de $22.436 millones, lo anterior teniendo en cuenta la línea base que corresponde a la vigencia 2019, dado que este indicador inició reporte en la vigencia 2020. Sin embargo, adicionalmente se han entregado dotaciones por un valor que asciende los $3.894 millones, lo cual genera un cumplimiento del 43,3%. </t>
  </si>
  <si>
    <t>Porcentaje de establecimientos educativos oficiales en zonas rurales con dotación gratuita de material pedagógico (útiles y textos) pertinente
A 42</t>
  </si>
  <si>
    <t>(Número de sedes educativas rurales fortalecidas y dotadas con material pedagógico/ Número total de sedes educativas rurales)*100</t>
  </si>
  <si>
    <t>Durante el mes de enero, se adelantaron las siguientes acciones:
1.Se entregaron las guías y manuales de los modelos educativos flexibles (Escuela Nueva, Postprimaria Rural, Media Rural, Aceleración del Aprendizaje y Caminar en Secundaria) a 1.431 sedes educativas rurales.
2.Se trabajó en la identifican de los materiales educativos (útiles y textos) que serán los elementos que conforman las canastas educativas complementarias.</t>
  </si>
  <si>
    <t>En el mes de febrero, las actividades desarrolladas se enfocaron a:
1.La entrega de guías y manuales de los modelos educativos flexibles (Escuela Nueva, Postprimaria Rural, Media Rural, Aceleración del Aprendizaje y Caminar en Secundaria) en 821 sedes educativas rurales. 
2.Se inicia la construcción del documento técnico que contempla las especificaciones, justificación, antecedentes de procesos de compra y distribución del material educativo que hará parte de la canasta educativa.
3.Se define la focalización de las sedes educativas beneficiadas.</t>
  </si>
  <si>
    <t>En el mes de marzo, las acciones adelantadas se centraron en:
1.Continuidad al proceso de construcción del documento técnico que contempla las especificaciones, justificación, antecedentes de procesos de compra y distribución del material educativo que hará parte de la canasta educativa.
2.Dada la emergencia sanitaria de COVID19 se hizo necesario justar la focalización inicial de entidades a beneficiar.</t>
  </si>
  <si>
    <t>En el mes de abril, las acciones adelantadas fueron:
1.Revisión, ajustes y validación del documento técnico que contempla las especificaciones, justificación, antecedentes de procesos de compra y distribución del material educativo que hará parte de la canasta educativa.
2. Dada la emergencia sanitaria de COVID19 se hizo necesario ajustar la focalización de entidades a beneficiar.</t>
  </si>
  <si>
    <t xml:space="preserve">En el mes de mayo se avanzó en la focalización de sedes educativas para la dotación de canastas educativas básicas correspondiente a los modelos educativos flexibles, como son laboratorios y bibliotecas. Lo que permite fortalecer a sedes educativas  rurales, en el marco de la emergencia sanitaria por el COVID-19.    </t>
  </si>
  <si>
    <t xml:space="preserve">OAPF: Se sugiere explicar un poco más las razones como esta acción fortalecerá las sedes educativas rurales en el marco de la emergencia sanitaria por el COVID - 19
La información reportada será insumo para informes de gestión en temas de PAZ para Departamento Nacional de Planeación -SIIPO y Consejería para la Estabilización y Reconciliación. </t>
  </si>
  <si>
    <t>En el mes de junio se adelantaron las siguientes acciones:
1) Modelos Educativos Flexibles: se aceptó la propuesta presentada por la Universidad Nacional de Colombia para la estructuración e implementación de un proceso de formación virtual en los cinco modelos educativos flexibles, que reconozcan las particularidades de los docentes de la ruralidad dispersa.
2) Canastas educativas: se reestructuró los elementos de las canastas educativas, teniendo como base el resultado del estudio de mercado adelantado, dado que los costos se duplicaron por la emergencia sanitaria COVID-19, fue necesario reestructurar nuevamente la canasta.</t>
  </si>
  <si>
    <t xml:space="preserve">OAPF: por favor, ampliar y explicar que cambios se generan según los resultados del estudio de mercado. 
PERMANENCIA: se ajustó de acuerdo con lo observado.
OAPF: Conforme a la respuesta se valida la información, se hacen algunos ajustes de redacción. No se tienen más comentarios. </t>
  </si>
  <si>
    <t>En el mes de julio, en cuanto a la dotación de materiales, se definieron 5 regiones para facilitar el proceso contractual, actualmente está aprobada la Región 1 conformada por 7 Entidades Territoriales Certificadas, que cubren 76 sedes educativas con modelos educativos flexibles, con un costo estimado de $306,471,866, el proceso será por comparación de precios. Las Entidades Territoriales Certificadas, de la Región 1, son Amazonas, Caquetá, Florencia, Guainía, Guaviare, Vaupés y Vichada.</t>
  </si>
  <si>
    <t>En agosto se adelantaron las siguientes acciones: 
1) Se aprobaron las regiones 2-3-4 y 5 conformadas por las Entidades Territoriales Certificadas: Antioquia, Chocó, La Guajira, Buenaventura, Putumayo, San Andres de Tumaco, Arauca, Meta, Norte de Santander, Tolima y Valledupar. Así mismo, se gestionó que el BID emitirá aval al proceso por $864.362.299 con lo cual se da inicia a la invitación de los oferentes del proceso, esperando adjudicar al final de septiembre; comprar y embalar los materiales en octubre y en noviembre iniciar la entrega de  la dotación de canastas educativas. 
2)Adicionalmente, por recomendaciones en las observaciones de los oferentes al proceso de dotación del modelo de Educación Media Rural, se determinó la eliminación de los elementos de estaño metálico y alcohol metílico, debido a su toxicidad y manejo exclusivo por INDUMIL, y para el Modelo Pos Primaria Rural, se eliminó el elemento con aluminio en polvo debido a su toxicidad y manejo exclusivo por INDUMIL.</t>
  </si>
  <si>
    <t>En el mes de septiembre se adelantaron las siguientes acciones: _x000D_
1) En el marco del Proceso Licitatorio MEN-03-2020, para dotación de títulos bibliográficos, se firmó acta de inicio con el proveedor Fundación Alberto Merani, y se estructuró la entrega del material de la siguiente manera: 185 sedes con Modelo Educativo Flexible Pos Primaria Rural, con colección de 12 títulos, por un valor total de $125.571.553, 90 sedes con Modelo Educativo Flexible Educación Media Rural, con colección de 11 títulos, por un valor total de $56.219.864, 50 sedes con Modelo Educativo Flexible Aceleración del Aprendizaje, con colección de 21 títulos, por un valor total de $47,952,258 y 35 sedes con Modelo Educativo Flexible Caminar en Secundaria, con colección de 13 títulos, por un valor total de $25.578.530.</t>
  </si>
  <si>
    <t>En el mes de octubre, frente a las acciones de dotación de materiales se está desarrollando los contratos para las dotaciones de 100 residencias escolares y MEF así como el contrato de interventoría. Se realizó verificación de las muestras de los elmentos que compone cada kit, algunos de los cuales ya se encuentran en producción y/o compra; adicionalmente, se cuenta con el contrato con la Fundación Merani para la dotación de títulos bibliográficos.</t>
  </si>
  <si>
    <t>En el mes de noviembre se realizaron las siguientes acciones:
1) frente al contrato de la interventoría y los contratos con URBANO EXPRESS LOGISTICA Y MERCADEO SAS, se continuó la verificación de los datos de contacto de las personas responsables de recibir las dotaciones en las sedes, resta por confirmar 33 de las 236 sedes focalizadas con Modelos Educativos Flexibles,  y  faltan por confirmar 4 de las 100 residencias.
2) A través de contrato con la Fundación Merani, el cual tiene la finalidad de dotar títulos bibliográficos a 45 residencias escolares y a 738 sedes con modelos,  se finalizó la etapa de reproducción y se tiene estimado iniciar el proceso de entrega la primera semana de diciembre.</t>
  </si>
  <si>
    <t>En el mes de diciembre se avanzó en:
Se dotaron con elementos pedagógicos para la implementación de modelos educativos flexibles en 236 sedes educativas con elementos lúdicos, artísticos y deportivos para implementar el componente de vida cotidiana en 100 residencias escolares. se entregó una colección de títulos bibliográficos a 738 sedes con Modelos Educativos Flexibles y 45 residencias, 120 residencias fueron fortalecidas a tarvés del convenio con la Fundación Plan.</t>
  </si>
  <si>
    <t>Porcentaje de establecimientos educativos oficiales en zonas rurales de municipios PDET con dotación gratuita de material pedagógico (útiles y textos) pertinente
A 42P</t>
  </si>
  <si>
    <t>(Número de sedes educativas rurales en municipios PDET fortalecidas y dotadas con material pedagógico/ Número total de sedes educativas rurales en municipios PDET)*100</t>
  </si>
  <si>
    <t>En el mes de abril, las acciones adelantadas fueron:
1.Revisión, ajustes y validación del documento técnico que contempla las especificaciones, justificación, antecedentes de procesos de compra y distribución del material educativo que hará parte de la canasta educativa.
2.Dada la emergencia sanitaria de COVID19 se hizo necesario ajustar la focalización de entidades a beneficiar.</t>
  </si>
  <si>
    <t xml:space="preserve">OAPF: por favor, ampliar y explicar que cambios se generan según los resultados del estudio de mercado.
PERMANENCIA: se ajustó de acuerdo con lo observado. 
OAPF: Conforme a la respuesta se valida la información, se hacen algunos ajustes de redacción. No se tienen más comentarios. </t>
  </si>
  <si>
    <t>En el mes de julio, en cuanto a la dotación de materiales, se definieron 58 sedes educativas con Modelos Educativos Flexibles en municipios PDET Caquetá, con una inversión de $247.943.378, y 5 sedes educativas con Modelos Educativos Flexibles en municipios PDET en Guaviare con una inversión de $31.824.655.</t>
  </si>
  <si>
    <t>Durante agosto se adelantaron las siguientes acciones: 
1) Se aprobaron las regiones 2-4 y 5 conformadas por las Entidades Territoriales Certificadas: Antioquia, Chocó, Buenaventura, San Andres de Tumaco, Arauca y Valledupar.  Así mismo, se gestionó que el BID emitirá aval al proceso por $864.362.299 de los cuales $799.918.817 se destinaran para dotar materiales en municipios PDET. 
2) Adicionalmente, por recomendaciones en las observaciones de los oferentes al proceso de dotación del modelo de Educación Media Rural, se determinó la eliminación de los elementos de estaño metálico y alcohol metílico, debido a su toxicidad y manejo exclusivo por INDUMIL, y para el Modelo Pos Primaria Rural, se eliminó el elemento con aluminio en polvo debido a su toxicidad y manejo exclusivo por INDUMIL.</t>
  </si>
  <si>
    <t xml:space="preserve">_x000D_
En el mes de septiembre se adelantaron las siguientes acciones: _x000D_
1) En el marco del Proceso Licitatorio MEN-03-2020, para dotación de títulos bibliográficos, se firmó acta con el proveedor Fundación Alberto Merani, y se hará entrega del material en municipios once PDET de la siguiente: 185 sedes con Modelo Educativo Flexible Pos Primaria Rural, con colección de 12 títulos, por un valor total de $125.571.553, 90 sedes con Modelo Educativo Flexible Educación Media Rural, con colección de 11 títulos, por un valor total de $56.219.864, 50 sedes con Modelo Educativo Flexible Aceleración del Aprendizaje, con colección de 21 títulos, por un valor total de $47,952,258 y 35 sedes con Modelo Educativo Flexible Caminar en Secundaria, con colección de 13 títulos, por un valor total de $25.578.530. </t>
  </si>
  <si>
    <t>En el mes de octubre, frente a las acciones de dotación de materiales se está desarrollando los Contratos para las dotaciones de 100 residencias escolares (de las cuales, 59 están ubicadas en zonas PDET) y MEF así como el contrato de interventoría. Se realizó verificación de las muestras de los elementos que compone cada kit, algunos de los cuales ya se encuentran en producción y/o compra; adicionalmente, se cuenta con el Contrato con la Fundación Merani para la dotación de títulos bibliográficos, algunos de los cuales ya se encuentran en reproducción.</t>
  </si>
  <si>
    <t>En el mes de noviembre se realizaron las siguientes acciones:
1) frente al contrato de la interventoría y los contratos con URBANO EXPRESS LOGISTICA Y MERCADEO SAS, se continuó la verificación de los datos de contacto de las personas responsables de recibir las dotaciones en las sedes, resta por confirmar 33 de las 236 sedes focalizadas con Modelos Educativos Flexibles, restan por confirmar 33 de las 236 sedes focalizadas (de las cuales, 198 están ubicadas en zonas PDET), y  faltan por confirmar 4 de las 100 residencias (de las cuales, 59 están ubicadas en zonas PDET).
2) A través de contrato con la Fundación Merani, el cual tiene la finalidad de dotar títulos bibliográficos a 45 residencias escolares y a 738 sedes con modelos (de las 45 residencias, 24 son PDET),  se finalizó la etapa de reproducción y se tiene estimado iniciar el proceso de entrega la primera semana de diciembre.</t>
  </si>
  <si>
    <t>En el mes de diciembre se avanzó en:
Se dotaron con elementos pedagógicos para la implementación de modelos educativos flexibles en 198 sedes ubicadas en municipios PDET de las 236 sedes focalizadas, con elementos lúdicos, artísticos y deportivos para implementar el componente de vida cotidiana en 100 residencias escolares.Se entregó una colección de titulos bibliográficos a 24 residencias escolares ubicadas en municipios PDET y a 738 sedes con modelos educativos flexibles.</t>
  </si>
  <si>
    <t>Porcentaje de población víctima atendida de 5 a 17 años que asisten al sistema educativo</t>
  </si>
  <si>
    <t>CONPES Víctimas</t>
  </si>
  <si>
    <t>Durante el mes de enero, se avanzó en el desarrollo del Convenio 197/2019 formación para adultos.  En cuanto a modelos educativos flexibles, se avanzó en la distribución del material educativo, de la orden de compra No. 41772 de 2019; de otro lado, se avanzó en la elaboración de la estrategia de formación docente, con las secretarias de educación. Mediante el convenio 1133526 de 2019, se desarrolló la sistematización del primer taller, se elaboró el  primer borrador de los lineamientos de ¨vida cotidiana¨, se diseñó el pilotaje de los lineamientos y seleccion del equipo de trabajo de campo 2020. De otro lado, se avanzó en el proceso de elaboración de los proyectos técnicos para la promociòn del acceso y permanencia de población vulnerable y víctima, se inició el proceso de articulación con la secrearía presidencial para la prevención del reclutamiento dirigida por el doctor  HANS ANTONNY JIMENEZ MARTINEZ, asesor de Presidencia de la República.</t>
  </si>
  <si>
    <t>En el mes de febrero, se continuó en el desarrollo del Convenio 197/2019 en formación para adultos Ciclo 1-alfabetización. En modelos educativos flexibles, se finalizó la distribución de los materiales educativos de la orden de Compra No. 41772 de 2019; se avanzó en la elaboración de la estrategia de formación docente, con las secretarias de educación. Mediante el convenio 1133526 de 2019, se realizó la entrega pedagógica de 46 bolsas de materiales a 46 residencias escolares y se realizó el pilotaje de los lineamientos de vida cotidiana en 16 residencias escolares. En cuanto a la estrategia gestión del riesgo, se avanzó en la ficha técnica del plan de compras, denominado "fortalecimiento de la atención educativa de los niños, niñas y adolescentes matriculados en establecimientos educativos ubicados en zonas afectadas por el conflicto armado con procesos pedagógicos que promuevan la reconciliación, reparación simbólica, la gestión del riesgo, la convivencia y la paz".</t>
  </si>
  <si>
    <t>Durante el mes de marzo, finalizó el Convenio 197/2019 beneficiando a 1150 adultos analfabetas en Ciclo 1. En modelos educativos flexibles, se avanzó en la modificación de la estrategia de formación docente debido a la emergencia sanitaria ocasionada por el COVID-19. El convenio 1133526 de 2019, finalizó el 30 de marzo de 2020; mediante el cual, se desarrollaron las siguientes acciones: 1. Se realizó taller de lecciones aprendidas en 8 Entidades Terrritoriales Certificadas. 2. Se presentó la versión final de los lineamientos de ¨vida cotidiana”, 3.  Se informó de los resultados del proceso en cada residencia a la Entidad Territorial Certiicada. De otro lado, se ajustó la ficha técnica "fortalecimiento de la atención educativa de los niños, niñas y adolescentes matriculados en establecimientos educativos ubicados en zonas afectadas por el conflicto armado con procesos pedagógicos que promuevan la reconciliación, reparación simbólica, la gestión del riesgo, la convivencia y la paz".</t>
  </si>
  <si>
    <t>OAPF:
a) Revisar si el convenio 197 de 2019 de educación para adultos se relaciona con el presente indicador que está orietado a población víctima de 5 a 17 años.
DNP Aprobado</t>
  </si>
  <si>
    <t xml:space="preserve">Durante el mes de abril se adelantaron las siguientes acciones: 
1) Se dio apertura de convocatoria de Alfabetización para la postulación de proyectos de las Entidades Territoriales Certificadas en Educación en alianza con una Institución de Educación Superior.
2) se avanzó en la estructuración de una estrategia de formación virtual para los docentes en modelos educativos flexibles con ocasión de la emergencia sanitaria ocasionada por el COVID-19.
3) Se elaboró borrador de directiva ministerial para atención educativa a la población en protección del Instituto Colombiano de Bienestar Familiar.
4) Se elaboró borrador de la directiva de gestión del riesgo.
5) Se elaboró proyecto de decreto de residencias escolares el cual se encuentra en revisión por parte de la Oficina Jurídica.
6) Se elaboró borrador de la circular con orientaciones para las residencias escolares en el marco del COVID19 dirigido a las Entidades Territoriales.
</t>
  </si>
  <si>
    <t>OAPF:
a) Revisar si el convenio 197 de 2019 de educación para adultos se relaciona con el presente indicador que está orietado a población víctima de 5 a 17 años.
Se registró en SINERGIA en espera de la revisión de DNP
DNP: Aprobado</t>
  </si>
  <si>
    <t xml:space="preserve">En mayo, se adelantaron las siguientes acciones:
1) Se realizó acompañamiento a entidades territoriales para presentación de proyectos territoriales en convocatoria de alfabetización. 
2) Se estructuró estrategia de formación virtual para docentes en modelos educativos flexibles, se invitó a universidades oficiales.
3) Se publicó en página del Ministerio proyecto decreto de residencias para recibir observaciones de ciudadanos entre el 4 al 19 de mayo.
4) Se ajustó el anexo técnico para suscribir convenio con Fundación Plan para fortalecer las residencias. 
5) Se socializó orientaciones en el manejo en residencias en la emergencia.
6) Se socializó borrador Directiva de Gestión del Riesgo. 
7) Se obtuvo base de datos de niños y niñas víctimas de minas antipersonal, insumo para revisión de ruta de seguimiento para incorporar al sector educación. 
8) Se ajustó plan de acción de la Comisión Intersectorial para prevención del reclutamiento - CIPRUNNA. 
9) Se realizó adición al convenio 183 de 2019 suscrito con el Consejo Noruego para Refugiados para atención a victimas.
</t>
  </si>
  <si>
    <t>OAPF:
Revisar la pertinencia de los puntos 1 al 7, ya que no se identifica una relación directa con el indicador  "Porcentaje de población víctima atendida de 5 a 17 años que asisten al sistema educativo"
Se registró la infromación en SINERGIA en espera de la revisoón de DNP.
DNP: Aprobado</t>
  </si>
  <si>
    <t>En junio se adelantaron las siguientes acciones:
1. Se dio respuesta a observaciones realizadas al proyecto decreto residencias y se remitió a diferentes instancias del Ministerio para dar continuidad al proceso
2. Se acompañó a 28 Entidades Territoriales frente al seguimiento del trabajo académico en casa y entrega complementos nutricionales
3. Se diseñaron orientaciones para el retorno gradual y progresivo a la presencialidad a residencias escolares
4. Se realizaron ajustes a la directiva de Gestión del Riesgo
5. Se elaboró borrador del documento con el cual de adelantará el proceso de capacitación docente en atención población Sistema de Responsabilidad Penal Adolescente
6. Se evaluaron 58 proyectos territoriales de la convocatoria de alfabetización y se publicaron los resultados preliminares en la página Web del Ministerio
7. Se acepta propuesta para la construcción e implementación de curso virtual para docentes en le marco de los Modelo Educativos Flexibles</t>
  </si>
  <si>
    <t>OAPF: Se realizaron ajustes menores de redacción y se registró en SINERGIA en espera de su validación.
DNP: Aprobado</t>
  </si>
  <si>
    <t>En el mes de julio se avanzó en:
1) La implementación del convenio con el Consejo Noruego para el seguimiento de trayectorias a población víctima. 
2) El lanzamiento estrategia intersectorial "Súmate por Mi" para cualificar 168 docentes y directivos en prevención del reclutamiento, Movilización social y comunitaria, 18 Entidades Territoriales Certificadas articuladas a la implementación:  Antioquia, Apartadó, Turbo, Arauca, Bolívar, Caquetá, Cauca, Córdoba, Chocó, Meta, Nariño, Tumaco, Norte Santander, Sucre, Tolima, Buenaventura, Putumayo, Guaviare, 
3) Se dio asistencia técnica a las Entidades Territoriales Certificadas de Meta y Caquetá para la atención de la población educativa víctima.</t>
  </si>
  <si>
    <t>Fecha (06/08)- OAPF
Completitud: Cumple con el criterio, se enuncian las gestiones realizadas en el período que inciden en el logro de la meta del indicador.
Consistencia: Cumple con el criterio. Dada la periodicidad anual del indicador aún no se reporta avance de la vigencia. 
Calidad: Cumple con el criterio.
Soportes: N/A para este período..
Notas adicionales: 
Se efectuó ajuste menor a la redacción del reporte cualitativo, se registra en SINERGIA en espera de aprobación de DNP 
DNP: Aprobado</t>
  </si>
  <si>
    <t>Durante el mes de agosto se avanzó en:
1)A través del convenio 183 de 2019 con el Consejo Noruego para los Refugiados, en el marco de la línea de seguimiento de trayectorias a población víctima, se adelantó el acompañamiento técnico a las Secretarías de Educación: Tumaco y Caquetá y se definió los materiales a incorporar en la Caja de Herramientas sobre Planes Escolares de Gestión de Riesgo
2)Se dio asistencia técnica con la Secretaria de Educación Norte de Santander, la Red Nacional de Información, el Centro Regional de Atención a Víctimas CRAV de Norte de Santander en articulación con La Unidad para la Atención y Reparación Integral a las Víctimas 
3)Se realizó la focalización definitiva de 18 municipios y 24 establecimientos educativos. 
4)Se participó en audiencias de la Comisión de Seguimiento a la Ley 1448 de 2011, para los Departamentos de Cauca, Valle, Antioquia, Sur de Córdoba y Darién chocoano y los Municipios de Yumbo, Cartago y Andalucía en el Valle. Municipios PDET</t>
  </si>
  <si>
    <t>Fecha (07/09)- OAPF
Completitud: Cumple con el criterio
Consistencia: Cumple con el criterio 
Calidad: No se cumple con el criterio. Ajustar redacción: siempre iniciar el reporte con Durante el mes de…. (revisar guía de seguimiento al PAI), hacer un párrafo introductorio. 
Soportes: Cumple con el criterio
Notas adicionales: Se sube el reporte en SINERGIA a la espera de la aprobación por parte del DNP
Permanencia: Se hace los ajustos de redacción requeridos
08/09: OAPF: Se hicieron los ajsutes. Se sube el reporte a SINERGIA a la espera de la aprobación del DNP
09/09 DNP: APROBADO</t>
  </si>
  <si>
    <t>En el mes de septiembre se adelantaron las siguientes acciones: 
1) En el marco del Convenio con el Concejo Noruego de Refugiados, se realizó la revisión de los contenidos del plan contingencia de riesgos por conflicto armado, en seis Entidades Territoriales Certificadas (Meta, Caquetá, Nariño, Tumaco, Cauca y Chocó); cobijando a un total de 23 Establecimientos Educativoscuantos
2) Se realizó la Mesa Técnica de Víctimas con la Coordinadora de la zona de occidente para revisión de avances en el departamento de Chocó, se participó en talleres de gestión del riesgo y prevención del reclutamiento para las Entidades Territoriales Certificadas de Norte de Santander y Arauca y se realizó la reunión de revisión del componente de gestión del riesgo en la línea víctimas.</t>
  </si>
  <si>
    <t xml:space="preserve">En el mes de octubre, en el marco del Convenio con el Consejo Noruego para Refugiados, se participó en la reunión de seguimiento e implementación del componente Arando la Educación; taller de caracterización de escenarios de riesgo (Infracciones al DIH en el marco del conflicto armado e Inundaciones) con la Secretaria de Educación Departamental de Norte de Santander. </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</si>
  <si>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 xml:space="preserve">09/11 - DNP:  Aprobado </t>
    </r>
  </si>
  <si>
    <t>En el mes de noviembre en el marco del convenio con el Consejo Noruego para Refugiados, se participó en el taller de construcción de la ruta para la Gestión del Riesgo para migración e inundaciones con las Secretarias de Educación de Norte de Santander y Arauca, y se trabajó en la definición de la imagen institucional que llevará la caja de herramientas a entregar a las Entidades Territoriales Certificadas y Establecimientos Educativos, lo anterior en articulación con la Oficina Asesora de Comunicaciones del Ministerio de Educación Nacional y Consejo Noruego para Refugiado.
Así mismo, se continuó trabajando en las acciones de fortalecimiento institucional a un total de 23 Establecimientos Educativos distribuidos en las siguientes Entidades Territoriales Certificadas: Meta, Caquetá, Nariño, Tumaco, Cauca y Chocó, para el acceso, la acogida, el bienestar y permanencia de niños, niñas y adolescentes víctimas del conflicto armado.</t>
  </si>
  <si>
    <r>
      <t xml:space="preserve">Fecha (04/12)-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10/12 DNP:  Aprobado</t>
    </r>
  </si>
  <si>
    <t xml:space="preserve">Al cierre del mes de diciembre se continuo la ejecución de diferentes acciones y estrategias para atención a población víctima de 5 a 17 años que asisten al sistema educativo, de tal manera que se destacan las siguientes acciones:
a)	Se fortaleció la atención a población víctima en las Entidades Territoriales Certificadas de Cauca, Nariño, Chocó, Tumaco, Caquetá y Meta con el seguimiento de las trayectorias educativas, así mismo, con el objetivo de prevenir el rezago se implementaron tutorías de profundización en competencias básicas en matemáticas y lenguaje en Chocó, Tumaco y Buenaventura, en las cuales se han desarrollado  21.515  tutorías y 22 sesiones por estudiante, se continua con el acompañamiento a docentes locales, quienes a su vez replican sus aprendizajes a 1.491 niños y niñas vinculados al sistema educativo. A la fecha se han desarrollado acompañamiento a 5.351 familias. 
b)	Se avanzó en la implementación del Plan de Acción CIPRUNNA aportando al objetivo de prevenir la vulneración de los derechos de los niños con la promoción del acceso y permanencia en entornos educativos seguros en 181 municipios y 3 corregimientos categorizados como de mayor riesgo frente a esta situación. 
c)	Se gestionó con el fondo multidonante la atención de la población en riesgo de reclutamiento con la “Estrategia de prevención y protección para la atención integral de niños, niñas y adolescentes (NNA) en riesgo de reclutamiento, uso y utilización por parte de Grupos Armados Organizados (GAO) y Grupos Delictivos Organizados (GDO) que atenderá a 86 municipios de 18 ETC con acciones que incluyen la cualificación de 186 docentes y directivos docentes como dinamizadores para la prevención del reclutamiento. </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</si>
  <si>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t>
    </r>
  </si>
  <si>
    <t>Sedes Dotadas con mobiliario y elementos didácticos</t>
  </si>
  <si>
    <t>-</t>
  </si>
  <si>
    <t xml:space="preserve">Durante el mes de enero se adelantaron las siguientes acciones:
a) Se realizó seguimiento a la ejecución y entrega de ordenes de compra con recursos de Ley 21 - Ministerio de Educación Nacional que dotarán sedes educativas con comunidades indígenas. 
b) Se realizó seguimiento a la ejecución de proyectos que dotarán sedes educativas con comunidades indigenas a través del mecanismo obras por impuestos.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</si>
  <si>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Se realizaron ajustes menores de redacción
08/10 DNP:  Aprobado</t>
    </r>
  </si>
  <si>
    <t xml:space="preserve">Durante el mes de febrero se adelantaron las siguientes acciones:
a) Con recursos de Ley 21 - el Ministerio de Educación Nacional entregó dotación de mobiliario escolar en una sede educativa de la Entidad Territorial Valledupar, en el Departamento Cesar.
b) Se realizó seguimiento a la ejecución y entrega de ordenes de compra con recursos de Ley 21 - Ministerio de Educación Nacional que dotarán sedes educativas con comunidades indígenas. 
c) Se realizó seguimiento a la ejecución de proyectos que dotarán sedes educativas con comunidades indigenas a través del mecanismo obras por impuestos.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</si>
  <si>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Se realizaron ajustes menores de redacción
10/10 DNP:  Aprobado</t>
    </r>
  </si>
  <si>
    <t xml:space="preserve">Durante el mes de marzo se adelantaron las siguientes acciones;
a) Se realizó seguimiento a la ejecución y entrega de ordenes de compra con recursos de Ley 21 - Ministerio de Educación Nacional  que dotarán sedes educativas con comunidades indígenas. 
b) Se realizó seguimiento a la ejecución de proyectos que dotarán sedes educativas con comunidades indigenas a través del mecanismo obras por impuestos. </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</si>
  <si>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Se realizaron ajustes menores de redacción
(26/11) OAPF 
Notas adicionales: Se realizó cargue masivo de los reportes en DNP- SINERGIA 
27/11  DNP: Aprobado</t>
    </r>
  </si>
  <si>
    <t xml:space="preserve">Durante el mes de abril se adelantaron las siguientes acciones;
a) Se realizó seguimiento a la ejecución y entrega de ordenes de compra con recursos de Ley 21 - Ministerio de Educación Nacional  que dotarán sedes educativas con comunidades indígenas. 
b) Se realizó seguimiento a la ejecución de proyectos que dotarán sedes educativas con comunidades indigenas a través del mecanismo obras por impuestos. </t>
  </si>
  <si>
    <t>Fecha (07/11)-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(26/11) OAPF 
Notas adicionales: Se realizó cargue masivo de los reportes en DNP- SINERGIA 
27/11  DNP: Aprobado</t>
  </si>
  <si>
    <t xml:space="preserve">Durante el mes de mayo se adelantaron las siguientes acciones;_x000D_
a) Se realizó seguimiento a la ejecución y entrega de ordenes de compra con recursos de Ley 21 - Ministerio de Educación Nacional  que dotarán sedes educativas con comunidades indígenas. _x000D_
b) Se realizó seguimiento a la ejecución de proyectos que dotarán sedes educativas con comunidades indigenas a través del mecanismo obras por impuestos. </t>
  </si>
  <si>
    <t>Fecha (07/11)-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OAPF 07/10.  Una vez cargado los repotes desde enero, se procede a cargar en SINERGIA y se validará "SI" una vez DNP los apruebe
(26/11) OAPF 
Notas adicionales: Se realizó cargue masivo de los reportes en DNP- SINERGIA 
27/11  DNP: Aprobado</t>
  </si>
  <si>
    <t xml:space="preserve">Durante el mes de junio se adelantaron las siguientes acciones;_x000D_
a) A través del mecanismo obras por impuestos se entregó dotación de mobiliario escolar en (38) sedes educativas en los Municipios de Mallama (10) y Ricaurte (28) del Departamento de Nariño._x000D_
b) Se realizó seguimiento a la ejecución y entrega de ordenes de compra con recursos de Ley 21 -  Ministerio de Educación Nacional que dotarán sedes educativas con comunidades indígenas. _x000D_
c) Se realizó seguimiento a la ejecución de proyectos que dotarán sedes educativas con comunidades indigenas a través del mecanismo obras por impuestos. </t>
  </si>
  <si>
    <r>
      <rPr>
        <b/>
        <sz val="11"/>
        <color theme="1"/>
        <rFont val="Calibri"/>
        <family val="2"/>
        <scheme val="minor"/>
      </rPr>
      <t>Fecha (26/11)-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realizó cargue masivo de los reportes en DNP- SINERGIA 
</t>
    </r>
    <r>
      <rPr>
        <b/>
        <sz val="11"/>
        <color theme="1"/>
        <rFont val="Calibri"/>
        <family val="2"/>
        <scheme val="minor"/>
      </rPr>
      <t xml:space="preserve">
(26/11) OAPF </t>
    </r>
    <r>
      <rPr>
        <sz val="11"/>
        <color theme="1"/>
        <rFont val="Calibri"/>
        <family val="2"/>
        <scheme val="minor"/>
      </rPr>
      <t xml:space="preserve">
Notas adicionales: Se realizó cargue masivo de los reportes en DNP- SINERGIA 
</t>
    </r>
    <r>
      <rPr>
        <b/>
        <sz val="11"/>
        <color theme="1"/>
        <rFont val="Calibri"/>
        <family val="2"/>
        <scheme val="minor"/>
      </rPr>
      <t>27/11  DNP: Aprobado</t>
    </r>
  </si>
  <si>
    <t xml:space="preserve">Durante el mes de julio se adelantaron las siguientes acciones;
a) A través del mecanismo obras por impuestos se entregó dotación de mobiliario escolar en una sede educativa en el Municipios de Puerto Gaitan del Departamento del Meta. 
b) Se realizó seguimiento a la ejecución y entrega de ordenes de compra con recursos de Ley 21 -  Ministerio de Educación Nacional que dotarán sedes educativas con comunidades indígenas. 
c) Se realizó seguimiento a la ejecución de proyectos que dotarán sedes educativas con comunidades indígenas a través del mecanismo obras por impuestos. </t>
  </si>
  <si>
    <r>
      <rPr>
        <b/>
        <sz val="11"/>
        <color theme="1"/>
        <rFont val="Calibri"/>
        <family val="2"/>
        <scheme val="minor"/>
      </rPr>
      <t>Fecha (26/11)-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Se realizó cargue masivo de los reportes en DNP- SINERGIA 
(26/11) OAPF 
Notas adicionales: Se realizó cargue masivo de los reportes en DNP- SINERGIA 
27/11  DNP: Aprobado</t>
    </r>
  </si>
  <si>
    <t xml:space="preserve">Durante el mes de agosto se adelantaron las siguientes acciones;
a) A través del mecansmo obras por impuestos se entregó dotación de mobiliario escolar en (19) sedes educativas en los Municipios de Arauquita (2), Saravena (9) y Tame (8) del Departamento de Arauca. 
b) Con recursos de Ley 21 -  Ministerio de Educación Nacional se entregó dotación de mobiliario escolar en (9) sedes educativas en los Departamentos de Vaupes (4), Guainia (2), Vichada (2), Amazonas (1).  
c) Se realizó seguimiento a la ejecución de proyectos que dotarán sedes educativas con comunidades indígenas a través del mecanismo obras por impuestos.
</t>
  </si>
  <si>
    <t>Fecha (26/11)- OAPF
Completitud: 
Consistencia: 
Calidad: 
Soportes: 
Notas adicionales: Se debe hacer el reporte desde enero para poder subirlo en SINERGIA
OAPF .  Una vez cargado los repotes desde enero, se procede a cargar en SINERGIA y se validará "SI" una vez DNP los apruebe
(26/11) OAPF 
Notas adicionales: Se realizó cargue masivo de los reportes en DNP- SINERGIA 
27/11  DNP: Aprobado</t>
  </si>
  <si>
    <t xml:space="preserve">Durante el mes de septiembre se adelantó la revisión del alcance y sedes educativas a dotar a través del mecanismo obras por impuestos con los proyectos que entrarán en ejecución de acuerdo con la viabilidad del banco 2020. Lo anterior permitirá determinar el número de sedes con población indígena que serán beneficiadas. _x000D_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</si>
  <si>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Una vez cargado los reportes desde enero, se procede a cargar en SINERGIA y se validará "SI" una vez DNP los apruebe
</t>
    </r>
    <r>
      <rPr>
        <b/>
        <sz val="11"/>
        <color theme="1"/>
        <rFont val="Calibri"/>
        <family val="2"/>
        <scheme val="minor"/>
      </rPr>
      <t xml:space="preserve">(26/11) OAPF </t>
    </r>
    <r>
      <rPr>
        <sz val="11"/>
        <color theme="1"/>
        <rFont val="Calibri"/>
        <family val="2"/>
        <scheme val="minor"/>
      </rPr>
      <t xml:space="preserve">
Notas adicionales: Se realizó cargue masivo de los reportes en DNP- SINERGIA 
</t>
    </r>
    <r>
      <rPr>
        <b/>
        <sz val="11"/>
        <color theme="1"/>
        <rFont val="Calibri"/>
        <family val="2"/>
        <scheme val="minor"/>
      </rPr>
      <t>27/11  DNP: Aprobado</t>
    </r>
  </si>
  <si>
    <t xml:space="preserve">Durante el mes de Octubre se adelantaron las siguientes acciones;
a) Finalizó la revisión del alcance y sedes educativas a dotar a través del mecanismo obras por impuestos con los proyectos que entrarán en ejecución de acuerdo con la viabilidad del banco 2020. Lo anterior permitió determinar que se dotarán con mobiliario escolar mas de 40 sedes educativas en comunidades mayoritariamente indígenas.
b) Se realizó la sesión de inicio de los (3) proyectos con los que se dotarán las sedes educativas relacionadas en el numeral (a). </t>
  </si>
  <si>
    <r>
      <rPr>
        <b/>
        <sz val="11"/>
        <color theme="1"/>
        <rFont val="Calibri"/>
        <family val="2"/>
        <scheme val="minor"/>
      </rPr>
      <t>Fecha (08/11)-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Cunple el criterio
</t>
    </r>
    <r>
      <rPr>
        <b/>
        <sz val="11"/>
        <color theme="1"/>
        <rFont val="Calibri"/>
        <family val="2"/>
        <scheme val="minor"/>
      </rPr>
      <t>Consistencia</t>
    </r>
    <r>
      <rPr>
        <sz val="11"/>
        <color theme="1"/>
        <rFont val="Calibri"/>
        <family val="2"/>
        <scheme val="minor"/>
      </rPr>
      <t xml:space="preserve">: Cunple el criterio
</t>
    </r>
    <r>
      <rPr>
        <b/>
        <sz val="11"/>
        <color theme="1"/>
        <rFont val="Calibri"/>
        <family val="2"/>
        <scheme val="minor"/>
      </rPr>
      <t>Calidad</t>
    </r>
    <r>
      <rPr>
        <sz val="11"/>
        <color theme="1"/>
        <rFont val="Calibri"/>
        <family val="2"/>
        <scheme val="minor"/>
      </rPr>
      <t xml:space="preserve">:  Cunple el criterio
</t>
    </r>
    <r>
      <rPr>
        <b/>
        <sz val="11"/>
        <color theme="1"/>
        <rFont val="Calibri"/>
        <family val="2"/>
        <scheme val="minor"/>
      </rPr>
      <t>Soportes</t>
    </r>
    <r>
      <rPr>
        <sz val="11"/>
        <color theme="1"/>
        <rFont val="Calibri"/>
        <family val="2"/>
        <scheme val="minor"/>
      </rPr>
      <t xml:space="preserve">: Dada la periodicidad del indicador no requiere documento soporte en este periodo
</t>
    </r>
    <r>
      <rPr>
        <b/>
        <sz val="11"/>
        <color theme="1"/>
        <rFont val="Calibri"/>
        <family val="2"/>
        <scheme val="minor"/>
      </rPr>
      <t>(26/11) OAPF 
Notas adicionales:</t>
    </r>
    <r>
      <rPr>
        <sz val="11"/>
        <color theme="1"/>
        <rFont val="Calibri"/>
        <family val="2"/>
        <scheme val="minor"/>
      </rPr>
      <t xml:space="preserve"> Se realizó cargue masivo de los reportes en DNP- SINERGIA </t>
    </r>
    <r>
      <rPr>
        <b/>
        <sz val="11"/>
        <color theme="1"/>
        <rFont val="Calibri"/>
        <family val="2"/>
        <scheme val="minor"/>
      </rPr>
      <t xml:space="preserve">
27/11  DNP: Aprobado</t>
    </r>
  </si>
  <si>
    <t>Durante el mes de Noviembre se adelantaron las siguientes acciones:
a) Se realiza seguimiento a la contratación y posterior ejecución de los proyectos que dotarán sedes educativas con comunidades mayoritariamente indígenas a través del mecanismo obras por impuestos. Estas sedes educativas se dotarán en la vigencia 2021. 
b) Con recursos del crédito BID se entregó dotación de mobiliario escolar en (6) sedes educativas en los Departamentos de Guaviare (3) y Magdalena (3).</t>
  </si>
  <si>
    <t>Fecha (04/12)- OAPF
Completitud: Cunple el criterio
Consistencia: Cunple el criterio
Calidad:  Cunple el criterio
Soportes: Dada la periodicidad del indicador no requiere documento soporte en este periodo
09/12 DNP: Aprobado</t>
  </si>
  <si>
    <t xml:space="preserve">Durante el mes de diciembre se adelantaron las siguientes acciones;
a) A través del mecanismo obras por impuestos se entregó dotación de mobiliario escolar en (37) sedes educativas en el Municipios de Puerto Gaitan  Departamento de Meta.
b) Con recursos del crédito BID se entregó dotación de mobiliario escolar en (7) sedes educativas en los Departamentos de Cauca  - Municipio de Caloto (2) , Cesar - Municipio de Valledupar (1), Guaviare - San Jose del Guaviare (1), Guainia - Barranco Minas (1), Amazonas - Taparacá (1), Guainía - Inirída (1).
Con las sedes dotadas durante la vigencia 2020 se entregaron mobiliario escolar en 118 sedes educativas llegando a un cumplimiento de la meta del 84,3%. (118 sedes). Sin embargo, se resalta que las 22 sedes educativas pendientes para dotar y cumplir la meta establecida en la vigencia 2020 se encuentran contratadas a través del mecanismo OXI y se entregarán en el primer trimestre de la vigencia 2021. </t>
  </si>
  <si>
    <t xml:space="preserve">Fecha (08/01/2021)- OAPF
Completitud: Cunple el criterio
Consistencia: Cunple el criterio
Calidad:  Cunple el criterio
Soportes: No se ha cargado el medio de verificación 
</t>
  </si>
  <si>
    <t>Porcentaje de avance en la concertación e implementación del  Lineamiento para internados que atienden población indígena, en el marco de la CONTCEPI</t>
  </si>
  <si>
    <t xml:space="preserve">Sumatoria de los siguientes hitos: 30%  concertación del  documento  + 70% asistencia técnica para la implementación
</t>
  </si>
  <si>
    <t>Durante el mes de enero: 
1. Se avanzó en la consolidación del proyecto de decreto de residencias escolares el cual se encuentra en revisión del VPBM. 
2. Se socializó la Circular 26 de 2019 a la Entidades Territoriales Certificadas con orientaciones para el uso de los recursos del Sistema Genral de Participación girados para el funcionamiento de los internados escolares.</t>
  </si>
  <si>
    <t>En el mes febrero, se realizó: 1.Consolidación del proyecto de decreto para la reglamentación del servicio de residencias escolares. 2. Se ajustó el documento preliminar de lineamientos generales, técnicos y operativos. 3. A través del convenio con la Fundación PLAN,  se inició el proceso de ajustar los lineamientos de vida cotidiana. 4. Se ajustó la ficha del proyecto que da cuenta de las actividades a realizar para el fortalecimiento técnico de 100 residencias escolares para la vigencia 2020</t>
  </si>
  <si>
    <t>Se cumplieron los criterios de validación
Registró en SINERGIA y se aprobó por DNP</t>
  </si>
  <si>
    <t>Durante  marzo: 1. se ajustó el proyecto de decreto de residencias escolares, como uno de los principales instrumentos jurídicos y técnicos orientadores del fortalecimiento en el territorio. 2. Se avanzó en el ejercicio de construcción del anexo técnico y concertación de una alianza con Fundación Plan que permita contar con cinco líneas de acción: línea técnica (lineamientos técnicos y operativos), fortalecimiento institucional (capacidades de las Entidades Territoriales Certificadas para acompañar las residencias), acompañamiento a la permanencia escolar (mediante el diseño de una estrategia de acompañamiento a trabajo académico  en casa, y reducción del rezago, acompañamiento al retorno de los niños, niñas y adolescentes de las residencias).</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</si>
  <si>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09/11 DNP: Aprobado</t>
    </r>
  </si>
  <si>
    <t xml:space="preserve">En el mes de abril:  1. Se ajustó el proyecto de decreto de residencias escolares de acuerdo con las observaciones de la Oficina Asesora Jurídica. Esta norma es uno de los principales instrumentos jurídicos y técnicos orientadores del fortalecimiento en el territorio.  2. Se culminó la elaboración del anexo técnico de la alianza a realizar con la Fundación Plan y se proyectó el presupuesto para la consolidación de la línea técnica de las residencias escolares y acompañamiento a las secretarías de educación en la presente emergencia sanitaria y el retorno a los establecimientos educativos, este proyecto tiene dentro de sus objetivos la construcción de un documeto borrador de lineamiento técnico para residencias indígenas, que servirá de base para la construcción participativa con las comunidades en el 2021. </t>
  </si>
  <si>
    <t>Fecha (07/11)-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09/11 DNP: Aprobado</t>
  </si>
  <si>
    <t xml:space="preserve">En el mes de mayo se avanzó en:  1. Publicación en la página del Ministerio del proyecto de decreto de residencias para recibir observaciones de ciudadanía entre el  4 al 19 de mayo. 2. Ajuste al anexo técnico para  con Fundación Plan, el cual esta financiado con recursos del Banco Interamericano de Desarrollo – BID, para la consolidación de la línea técnica de las residencias escolares y acompañamiento a las secretarías de educación, el cual tiene dentro de sus objetivos la construcción de un documeto borrador de lineamiento técnico para residencias indígenas, que servirá de base para la construcción participativa con las comunidades en el 2021. _x000D_
</t>
  </si>
  <si>
    <t xml:space="preserve">Durante el mes de junio se avanzó en: 1. Preparación y concertación de respuestas a 35 observaciones de la ciudadanía al proyecto decreto de residencias y remisión a la Oficina Asesora de Comunicaciones para la publicación en la página web del Ministerio 2. Ajuste al proyecto de decreto de residencias escolares de acuerdo con las observaciones de la ciudadanía y remisión  a la Oficina Asesora Jurídica para revisión y remisión a Presidencia. 3. Ajuste al proceso de contratación con Fundación Plan para el fortalecimiento de Residencias, el cual tiene dentro de sus objetivos la construcción de un documeto borrador de lineamiento técnico para residencias indígenas, que servirá de base para la construcción participativa con las comunidades en el 2021.  </t>
  </si>
  <si>
    <r>
      <rPr>
        <b/>
        <sz val="11"/>
        <color theme="1"/>
        <rFont val="Calibri"/>
        <family val="2"/>
        <scheme val="minor"/>
      </rPr>
      <t>Fecha (26/11)-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realizó cargue masivo de los reportes en DNP- SINERGIA 
</t>
    </r>
    <r>
      <rPr>
        <b/>
        <sz val="11"/>
        <color theme="1"/>
        <rFont val="Calibri"/>
        <family val="2"/>
        <scheme val="minor"/>
      </rPr>
      <t xml:space="preserve">27/11  DNP: </t>
    </r>
    <r>
      <rPr>
        <sz val="11"/>
        <color theme="1"/>
        <rFont val="Calibri"/>
        <family val="2"/>
        <scheme val="minor"/>
      </rPr>
      <t>Aprobado</t>
    </r>
  </si>
  <si>
    <t xml:space="preserve">En el mes de julio se adelantó la negociación con el Banco interamericano de desarrollo para el fortalecimiento de las 120 residencias y los Establecimientos Educativos, el cual tiene dentro de sus objetivos la construcción de un documeto borrador de lineamiento técnico para residencias indígenas, que servirá de base para la construcción participativa con las comunidades en el 2021. _x000D_
</t>
  </si>
  <si>
    <t xml:space="preserve">En el mes de agosto se adelantaron las siguintes actividades:  
1)Se realizó la presentación de la propuesta de la Fundación Plan para el fortalecimiento de 120 residencias y aprobación de esta, el cual tiene dentro de sus objetivos la construcción de un documeto borrador de lineamiento técnico para residencias indígenas, que servirá de base para la construcción participativa con las comunidades en el 2021.  
2)Se realizaron dos Mesas de trabajo con la Oficina Asesora Jurídica para avanzar en el aval al proyecto de decreto de residencias escolares. 
</t>
  </si>
  <si>
    <t>Fecha (08/09)- OAPF
Completitud: 
Consistencia: 
Calidad: 
Soportes: 
Notas adicionales: Se debe hacer el reporte desde enero para poder subirlo en SINERGIA
OAPF 07/10.  Una vez cargado los repotes desde enero, se procede a cargar en SINERGIA y se validará "SI" una vez DNP los apruebe</t>
  </si>
  <si>
    <t xml:space="preserve">En el mes de septiembre en el marco del CONPES de Educación Rural con el BID,  se firmó el contrato MEN-Fundación PLAN, con recursos del crédito del Banco Interamericano de Desarrollo, cuya primera línea de acción comprende la formulación de los lineamientos técnicos de las residencias y la construcción de un documento borrador de lineamiento técnico para residencias indígenas, que servirá de base para la construcción participativa con las comunidades en el 2021.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</si>
  <si>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Cunple el criterio
</t>
    </r>
    <r>
      <rPr>
        <b/>
        <sz val="11"/>
        <color theme="1"/>
        <rFont val="Calibri"/>
        <family val="2"/>
        <scheme val="minor"/>
      </rPr>
      <t>Consistencia</t>
    </r>
    <r>
      <rPr>
        <sz val="11"/>
        <color theme="1"/>
        <rFont val="Calibri"/>
        <family val="2"/>
        <scheme val="minor"/>
      </rPr>
      <t xml:space="preserve">: Cunple el criterio
</t>
    </r>
    <r>
      <rPr>
        <b/>
        <sz val="11"/>
        <color theme="1"/>
        <rFont val="Calibri"/>
        <family val="2"/>
        <scheme val="minor"/>
      </rPr>
      <t>Calidad</t>
    </r>
    <r>
      <rPr>
        <sz val="11"/>
        <color theme="1"/>
        <rFont val="Calibri"/>
        <family val="2"/>
        <scheme val="minor"/>
      </rPr>
      <t xml:space="preserve">:  Cunple el criterio
</t>
    </r>
    <r>
      <rPr>
        <b/>
        <sz val="11"/>
        <color theme="1"/>
        <rFont val="Calibri"/>
        <family val="2"/>
        <scheme val="minor"/>
      </rPr>
      <t>Soportes</t>
    </r>
    <r>
      <rPr>
        <sz val="11"/>
        <color theme="1"/>
        <rFont val="Calibri"/>
        <family val="2"/>
        <scheme val="minor"/>
      </rPr>
      <t xml:space="preserve">: Dada la periodicidad del indicador no requiere documento soporte en este periodo
</t>
    </r>
    <r>
      <rPr>
        <b/>
        <sz val="11"/>
        <color theme="1"/>
        <rFont val="Calibri"/>
        <family val="2"/>
        <scheme val="minor"/>
      </rPr>
      <t>Notas adicionales:</t>
    </r>
    <r>
      <rPr>
        <sz val="11"/>
        <color theme="1"/>
        <rFont val="Calibri"/>
        <family val="2"/>
        <scheme val="minor"/>
      </rPr>
      <t xml:space="preserve"> Una vez cargado los reportes desde enero, se procede a cargar en SINERGIA y se validará "SI" una vez DNP los apruebe
(26/11) OAPF 
Notas adicionales: Se realizó cargue masivo de los reportes en DNP- SINERGIA 
27/11  DNP: Aprobado</t>
    </r>
  </si>
  <si>
    <t>En el mes de octubre en el marco del CONPES de Educación Rural con el BID,  en ejecución del contrato MEN-Fundación PLAN, se realizaron reuniones técnicas con el fin de precisar los aspectos que se deben abordar en la construcción de un documento borrador de lineamiento técnico para residencias indígenas, que servirá de base para la construcción participativa con las comunidades en el 2021. Con respecto a la linea 1, ya se cuenta con la estructura del documento y definicion de contenidos a desarrollar y frenta a la linea 2, se tiene estructurado las sesiones del plan de fortalecimiento pedagogico de las 795 sedes educativas, dentro de las cuales estan incluidas 120 residencias escolares.</t>
  </si>
  <si>
    <t>En el mes de noviembre, a través del convenio con la fundación PLAN, se adelantó la contratación del consultor para desarrollar las actividades con la población de comunidades indígena y así con contar con la idoneidad requerida en el tema. 
Se avanzó en el primer borrador del documento base, que desarrolla los siguientes aspectos: 
-	Marco histórico y contexto del servicio en los territorios indígenas.
-	Referentes jurídicos, alcance del documento y ámbito de aplicación, principios orientadores y referentes conceptuales
-	Condiciones generales y específicas para la implementación de las residencias escolares en territorios indígenas.
-	Financiación de la estrategia. 
Por otra parte, se realizaron las mesas técnicas con asesores del despacho del Viceministerio de Educación de Preescolar, Básica y Media, para abordar la atención a los pueblos indígenas, con el fin de recibir retroalimentación, validación y orientaciones en la construcción del documento.</t>
  </si>
  <si>
    <t>Fecha (04/12)- OAPF
Completitud: Cunple el criterio
Consistencia: Cunple el criterio
Calidad:  Cunple el criterio
Soportes: Dada la periodicidad del indicador no requiere documento soporte en este periodo
 DNP: Aprobado</t>
  </si>
  <si>
    <t>En el mes de diciembre se acordó que la propuesta de lineamientos a ser concertada debe retomar los 3 componentes de atención establecidos en el decreto 1953 del 2014, a saber, político-organizativo, pedagógico y vida cotidiana, y administrativo y de gestión.  
En reunión técnica interna del Ministerio de Educación se definió la ruta para la concertación de los lineamientos, así: 
a)	Primer momento pre-elaboración del borrador, que se realiza entre septiembre 2020 a marzo 2021, respecto de la cual ya se cuenta con un documento preliminar construido en el marco del contrato con la Fundación PLAN, el cual entra a deliberación y aportes de las residencias escolares con población indígena focalizadas en dicho contrato.  
b)	Un segundo momento definido entre abril a diciembre de 2021 y el tiempo adicional requerido hasta llegar a la concertación final, tiempo en el cual a partir del documento pre validado se construyan los acuerdos sobre el mismo con las mesas técnicas de la CONTCEPI definidas para tal efecto.</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</si>
  <si>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t>
    </r>
  </si>
  <si>
    <t>Estrategia de gratuidad, acceso y permanencia a la educación preescolar básica y media diseñada e implementada</t>
  </si>
  <si>
    <t xml:space="preserve"> Estrategia diseñada e implementada </t>
  </si>
  <si>
    <t>En el mes de enero, se realizó el proceso de planeación para contratar las acciones dirigidas al fortalecimiento de la gestión intersectorial y de calidad educativa para la protección de la trayectoria educativa.</t>
  </si>
  <si>
    <t xml:space="preserve">En el mes de febrero, en el marco de la estrategia de gratuidad, acceso y permanencia a la educación preescolar básica y media, se realizó la estructuración de los documentos precontractuales que comprenden  el anexo técnico, el estudio previo y el proceso de costeo, para adelantar el proceso de contratación del proveedor que apoye la gestión relacionada con el  fortalecimiento intersectorial y las actividades programadas para mejorar la calidad educativa y la protección de la trayectoria educativa. </t>
  </si>
  <si>
    <t>En el mes de marzo, en el marco de la estrategia de gratuidad, acceso y permanencia a la educación preescolar básica y media, se avanzó en la estructuración del estudio previo con la Fundación Carvajal, cuyo objetivo es el fortalecimiento de la gestión intersectorial y de calidad educativa para la protección de la trayectoria educativa.</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</si>
  <si>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 xml:space="preserve"> 09/11 DNP: Aprobado</t>
    </r>
  </si>
  <si>
    <t>En el mes de abril se adelantaron las siguientes actividades:
1. Se inició un proceso de acercamiento con las Entidades Territoriales Certificadas -ETC- para establecer la pertinencia de realizar el proceso de formación de docentes de manera virtual en los componentes del modelo de educación media rural en razón a la emergencia sanitaria ocasionada por el COVID-19.
2. Se suscribió el convenio con la Fundación Carvajal (convenio C01.PCCNTR.1515644 de 2020), cuyo objetivo es el desarrollo e implementación de una estrategia para disminuir repitencia, deserción y reaprobación de los niños, niñas y adolescentes; en este sentido, se elaboró la formulación del proyecto de prevención de rezago, repitencia y deserción para implementar en el Pacífico.</t>
  </si>
  <si>
    <t>Fecha (07/11)-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09/11  DNP: Aprobado</t>
  </si>
  <si>
    <t>En el perido comprendido al mes de mayo, en el marco del convenio con la Fundación Carvajal,  se inició el análisis para determinar una evaluación formativa que le permita a los docente tomar decisiones en relación con los procesos de enseñanza y aprendizaje, así como cualificar las prácticas de aula.</t>
  </si>
  <si>
    <t>Fecha (26/11)- OAPF
Completitud: Cumple con el criterio. se enuncian las gestiones y  logros obtenidos en el período
Consistencia: Cumple con el criterio 
Calidad: Se cumple con el criterio. 
Soportes: Dada la periodicidad no se requeire anexar soportes
Notas adicionales: Se realizó cargue masivo de los reportes en DNP- SINERGIA 
27/11  DNP: Aprobado</t>
  </si>
  <si>
    <t>En el mes de junio se adelantaron las siguientes actividades:_x000D_
1) En el marco del convenio con la Fundación Carvajal,  se aplicación las pruebas EGMA (Evaluación de matemáticas de primer grado) y EGRA (Evaluación de lectura de primer grado) en competencias básicas en  lenguaje y matemáticas a 5.499 niños y niñas de manera no presencial; y se realizó tercer Comité Técnico.</t>
  </si>
  <si>
    <t>En el mes de julio, en el marco del convenio con la Fundación Carvajal,  cuyo objetivo es el fortalecimiento  de la trayectoria educativa, se dio inició a la atención a 36 instituciones educativas de  cuatro Entidades Territoriales Certificadas a 583 niños y niñas en la primera tutoría, 410 en la segunda y 119 en la tercera, adicionalmente, se inicio la primera tutoría a 40 docentes.</t>
  </si>
  <si>
    <t>En el mes de agosto se adelantaron las siguientes actividades:_x000D_
1)  En el marco del convenio con la Fundación Carvajal,  cuyo objetivo es el fortalecimiento  de la trayectoria educativa, se realizó en Chocó y  Quibdó 4 tutorías, en Tumaco 5 tutorías, en Buenaventura 3 tutorías; logrando atender un total 1.394 estudiantes. Por otra parte, con 56  docentes, se realizó 2 encuentros grupales con el fin de transferir la metodología para su apropiación y lograr ampliar el numero de beneficiarios a 1.449 estudiantes. _x000D_
2) Se desarrolló el cuarto Comité técnico en el que se presentaron los avances en la estrategia, recursos pedagógicos diseñados  y ejecución presupuestal.</t>
  </si>
  <si>
    <r>
      <rPr>
        <b/>
        <sz val="11"/>
        <color theme="1"/>
        <rFont val="Calibri"/>
        <family val="2"/>
        <scheme val="minor"/>
      </rPr>
      <t>Fecha (08/09)-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
(26/11) OAPF 
Notas adicionales: </t>
    </r>
    <r>
      <rPr>
        <sz val="11"/>
        <color theme="1"/>
        <rFont val="Calibri"/>
        <family val="2"/>
        <scheme val="minor"/>
      </rPr>
      <t xml:space="preserve">Se realizó cargue masivo de los reportes en DNP- SINERGIA </t>
    </r>
    <r>
      <rPr>
        <b/>
        <sz val="11"/>
        <color theme="1"/>
        <rFont val="Calibri"/>
        <family val="2"/>
        <scheme val="minor"/>
      </rPr>
      <t xml:space="preserve">
27/11  DNP: Aprobado</t>
    </r>
  </si>
  <si>
    <t xml:space="preserve">En el mes de septiembre, en el marco del convenio con la Fundación Carvajal,  cuyo objetivo es el fortalecimiento  de la trayectoria educativa, se continuó con el desarrollo de las tutorías de profundización con los niños y niñas de la siguiente manera: tutoría inicial a 1.611; en la segunda a 1.496; en la tercera a 1.334; en la cuarta a 1.172; en la quinta a 1.007; la sexta a 665  y en la séptima tutoría con 160  niños y niñas en Tumaco. Adicionalmente,  se continuó la aplicación de tutorías con 57 docentes, quienes  a la vez , aplican sus aprendizajes con 1.473 niños y niñas.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</si>
  <si>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Cunple el criterio
</t>
    </r>
    <r>
      <rPr>
        <b/>
        <sz val="11"/>
        <color theme="1"/>
        <rFont val="Calibri"/>
        <family val="2"/>
        <scheme val="minor"/>
      </rPr>
      <t>Consistencia</t>
    </r>
    <r>
      <rPr>
        <sz val="11"/>
        <color theme="1"/>
        <rFont val="Calibri"/>
        <family val="2"/>
        <scheme val="minor"/>
      </rPr>
      <t xml:space="preserve">: Cunple el criterio
</t>
    </r>
    <r>
      <rPr>
        <b/>
        <sz val="11"/>
        <color theme="1"/>
        <rFont val="Calibri"/>
        <family val="2"/>
        <scheme val="minor"/>
      </rPr>
      <t>Calidad</t>
    </r>
    <r>
      <rPr>
        <sz val="11"/>
        <color theme="1"/>
        <rFont val="Calibri"/>
        <family val="2"/>
        <scheme val="minor"/>
      </rPr>
      <t xml:space="preserve">:  Cunple el criterio
</t>
    </r>
    <r>
      <rPr>
        <b/>
        <sz val="11"/>
        <color theme="1"/>
        <rFont val="Calibri"/>
        <family val="2"/>
        <scheme val="minor"/>
      </rPr>
      <t>Soportes</t>
    </r>
    <r>
      <rPr>
        <sz val="11"/>
        <color theme="1"/>
        <rFont val="Calibri"/>
        <family val="2"/>
        <scheme val="minor"/>
      </rPr>
      <t xml:space="preserve">: Dada la periodicidad del indicador no requiere documento soporte en este periodo
</t>
    </r>
    <r>
      <rPr>
        <b/>
        <sz val="11"/>
        <color theme="1"/>
        <rFont val="Calibri"/>
        <family val="2"/>
        <scheme val="minor"/>
      </rPr>
      <t>(26/11) OAPF 
Notas adicionales:</t>
    </r>
    <r>
      <rPr>
        <sz val="11"/>
        <color theme="1"/>
        <rFont val="Calibri"/>
        <family val="2"/>
        <scheme val="minor"/>
      </rPr>
      <t xml:space="preserve"> Se realizó cargue masivo de los reportes en DNP- SINERGIA </t>
    </r>
    <r>
      <rPr>
        <b/>
        <sz val="11"/>
        <color theme="1"/>
        <rFont val="Calibri"/>
        <family val="2"/>
        <scheme val="minor"/>
      </rPr>
      <t xml:space="preserve">
27/11  DNP: Aprobado</t>
    </r>
  </si>
  <si>
    <t>En el mes de octubre, en el marco del Convenio con la Fundación Carvajal, continúan las tutorías de profundización en competencias básicas  matemáticas y lenguaje en las siguintes Entidades Territoriales Certificadas (Chocó, San Andres de Tumaco y Buenaventura), en las cuales se han desarrollado a la fecha las siguintes atenciones: Tutoría 1 a 1.818; Tutoría 2 a 1.683; Tutoría 3 a 1.605; Tutoría 4 a 1.569; Tutoría 5 a 1.531; Tutoría 6 a 1.443; Tutoría 7 con 1.228; Tutoría 8 con 1.231, Tutoría 9  con 1.166, Tutoría 10 con 1.089, Tutoría 11 con 911, Tutoría 12  con 724, Tutoría 13  con 480, Tutoría 14  con 292 y finalmente la Tutoría 15 con 97 niños y niñas. Estas tuturias tienen el fin de disminuir la repitencia, la deserción y la reprobación de los niños, niñas y adolescentes. 
La aplicación de tutorías generales y focalizadas continua con el acompañamiento a docentes locales,  quienes a su vez replican sus aprendizajes a 1.553 niños y niñas vinculados al Sistema Educativo. Y en el proceso de acompañamiento a familias, se dieron tres sesiones, en la primera participaron 1.776 familias, en la segunda 1.657 y en la tercera 1.605.</t>
  </si>
  <si>
    <t>En el mes de noviembre, en el marco del Convenio con la Fundación Carvajal, se continuó con las tutorías de profundización en competencias básicas  matemáticas y lenguaje en las siguientes Entidades Territoriales Certificadas (Chocó, San Andrés de Tumaco y Buenaventura), en las cuales se han desarrollado a la fecha las siguientes atenciones: Tutoría 1 a 1.811; Tutoría 2 a 1.703; Tutoría 3 a 1.648; Tutoría 4 a 1.602; Tutoría 5 a 1.582; Tutoría 6 a 1.484; Tutoría 7 con 1.323; Tutoría 8 con 1.363, Tutoría 9  con 1.290, Tutoría 10 con 1.255, Tutoría 11 con 1.143, Tutoría 12  con 1.029, Tutoría 13  con 1.005, Tutoría 14  con 933, Tutoría 15 con 789, Tutoría 16 con 660, Tutoría 17 con 562 niños y niñas, Tutoría 18 con 197 niños y niñas, Tutoría 19 con 68 niños y niñas, Tutoría 20 con 25 niños y niñas, Tutoría 21 con 21 niños y niñas, y finalmente con la Tutoría 22 con 22 niños y niñas.  
La aplicación de tutorías generales y focalizadas, continua con el acompañamiento a docentes locales, quienes a su vez replican sus aprendizajes a 1.491 niños y niñas vinculados al Sistema Educativo. 
En el proceso de acompañamiento a familias, se dieron tres sesiones, en la primera participaron 1.776 familias, en la segunda 1.657 y en la tercera 1.605,  y dos encuentros grupales, el primero con la participación de 109 familias y la segunda con la participación de 224.</t>
  </si>
  <si>
    <t>En el mes de diciembre con el objetivo de prevenir el rezago, se implementaron tutorías de profundización en competencias básicas en matemáticas y lenguaje en Chocó, Tumaco y Buenaventura, en las cuales se han desarrollado 29.825 tutorías con un máximo de 20 sesiones por estudiante, la aplicación de tutorías generales y focalizadas continua con el acompañamiento a docentes locales, quienes a su vez replican sus aprendizajes a 1.491 niños y niñas vinculados al Sistema, a la fecha se han desarrollado acompañamiento a 5.351 familias.</t>
  </si>
  <si>
    <t>Porcentaje de  colegios diseñados y construidos en  municipios con comunidades mayoritariamente negra, afrocolombiana, raizal y palenquera</t>
  </si>
  <si>
    <t>Número de colegios  diseñados, construidos  o mejorados / proyectos presentados y avalados  para diseño, construcción o mejora</t>
  </si>
  <si>
    <t xml:space="preserve">Durante el mes de enero no se entregaron obras de infraestructura educativa en Municipios con comunidades NARP, sin embargo se realizó seguimiento a la ejecución de obras que actualmente se encuentran contratadas. Adicionalmente se están realizando las gestiones necesarias para contratar y ejecutar las sedes educativas priorizadas en el marco de la convocatoria de mejoramiento rural. 
</t>
  </si>
  <si>
    <t>Fecha (08/10)-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08/10 DNP:  Aprobado</t>
  </si>
  <si>
    <t xml:space="preserve">Durante el mes de febrero no se entregaron obras de infraestructura educativa en Municipios con comunidades NARP, sin embargo se realizó seguimiento a la ejecución de obras que actualmente se encuentran contratadas. Adicionalmente se están realizando las gestiones necesarias para contratar y ejecutar las sedes educativas priorizadas en el marco de la convocatoria de mejoramiento rural. 
</t>
  </si>
  <si>
    <t xml:space="preserve">Durante el mes de marzo se adelantaron las siguientes acciones;
a) Con recursos de Ley 21 - Ministerio de Educación Nacional  y a través del operador Findeter se entregó una obra de infraestructura educativa en el Municipio de Santander de Quilichao, Departamento del Cauca. 
b) Se realizó seguimiento a la ejecución de obras que actualmente se encuentran contratadas. 
c) Se están realizando las gestiones necesarias para contratar y ejecutar las sedes educativas priorizadas en el marco de la convocatoria de mejoramiento rural. </t>
  </si>
  <si>
    <t xml:space="preserve">Durante el mes de abril no se entregaron obras de infraestructura educativa en Municipios con comunidades NARP, sin embargo se realizó seguimiento a la ejecución de obras que actualmente se encuentran contratadas. Adicionalmente se están realizando las gestiones necesarias para contratar y ejecutar las sedes educativas priorizadas en el marco de la convocatoria de mejoramiento rural. _x000D_
</t>
  </si>
  <si>
    <t>Fecha (26/11)- OAPF
Completitud: Cumple con el criterio. se enuncian las gestiones y  logros obtenidos en el período
Consistencia: Cumple con el criterio 
Calidad: Se cumple con el criterio. 
Soportes: Dada la periodicidad no se requeire anexar soportes
Notas adicionales: Se realizó cargue masivo de los reportes en DNP- SINERGIA 
9/12 DNP: Aprobado</t>
  </si>
  <si>
    <t xml:space="preserve">Durante el mes de mayo se adelantaron las siguientes acciones;
a) Con recursos de Ley 21 - Ministerio de Educación Nacional  y a través del operador Findeter se entregaron (30) obras de infraestructura educativa en los Departamentos de Choco y Valle del Cauca, con la intervención de 75 aulas mejoradas y espacios complementarios.
b) Se realizó seguimiento a la ejecución de obras que actualmente se encuentran contratadas.
c) Se están realizando las gestiones necesarias para contratar y ejecutar las sedes educativas priorizadas en el marco de la convocatoria de mejoramiento rural. </t>
  </si>
  <si>
    <t xml:space="preserve">Durante el mes de junio se adelantaron las siguientes acciones;
a) Con recursos de Ley 21 - Ministerio de Educación Nacional  y a través del operador Findeter se entregaron (12) obras de infraestructura educativa en las ETC de Choco y Buenaventura, con la intervención de 26 aulas mejoradas y espacios complementarios.
b) Se realizó seguimiento a la ejecución de obras que actualmente se encuentran contratadas.
c) Se están realizando las gestiones necesarias para contratar y ejecutar las sedes educativas priorizadas en el marco de la convocatoria de mejoramiento rural. </t>
  </si>
  <si>
    <t xml:space="preserve">Durante el mes de julio se adelantaron las siguientes acciones;
a) Con recursos de Ley 21 - Ministerio de Educación Nacional  y a través del operador Findeter se entregaron (17) obras de infraestructura educativa en las ETC de Choco, Apartado y Buenaventura, con la intervención de 44 aulas mejoradas y espacios complementarios.
b) Se realizó seguimiento a la ejecución de obras que actualmente se encuentran contratadas.
c) Se están realizando las gestiones necesarias para contratar y ejecutar las sedes educativas priorizadas en el marco de la convocatoria de mejoramiento rural. </t>
  </si>
  <si>
    <t xml:space="preserve">En el mes de agosto se adelantaron las siguientes acciones: 
a) Con recursos de Ley 21 - Ministerio de Educación Nacional  a tráves del operador Findeter, finalizaron (5) obras de mejoramiento en los Departamentos de Antioquia y Choco  con la intervención de 18 aulas mejoradas.
b) A través del convenio Ministerio de Educación Nacional  - Grupo de Energía de Bogotá se entregó una aula interactiva en el Municipio El Paso, Departamento de Cesar.
c) Se están realizando seguimiento a la contratación y ejecución de las sedes educativas priorizadas en el marco de la convocatoria de mejoramiento rural. </t>
  </si>
  <si>
    <t>En el mes de septiembre se adelantaron las siguientes acciones: 
a) Con recursos de Ley 21 - Ministerio de Educación Nacional  a tráves del operador Findeter, finalizaron (4) obras de mejoramiento priorizadas a través de la convocatoria de mejoramiento rural en la línea NARP, con la intervención de 25 aulas mejoradas, en el Departamento de Choco, Municipios de Carmen del Darien (1), Rio Quito (1), Riosucio (1), Tado (1). Adicionalmente finalizó un proyecto en el Municipio de Union Panamericana, Choco con la intervención de (5) aulas nuevas igualmente con recursos de Ley 21 -Ministerio de Educación Nacional.</t>
  </si>
  <si>
    <t xml:space="preserve">En el mes de octubre se adelantaron las siguientes acciones: 
a) Seguimiento a la ejecución de los proyectos priorizados en la convocatoria de mejoramiento rural para la línea etno, actualmente los 31 proyectos se encuentran así: 
- En ejecución Etapa I - Validación de diagnósticos (7).
- En ejecución Etapa II - Ejecución de obras de mejoramiento (16). 
- En proceso de adición - (3)
- Terminadas (4) - (Reportadas en el mes de Septiembre)
b) Con recursos de Ley 21 - Ministerio de Educación Nacional a tráves del operador Findeter, finalizó (1) obra de mejoramiento priorizada a través de la convocatoria de mejoramiento rural en la línea NARP, con la intervención de 7 aulas mejoradas, en el Departamento de Choco, Municipio de Medio San Juan. Así mismo finalizaron (9) obras de mejoramiento con la intervención de 52 aulas mejoradas, en los Departamentos de Antioquia (1), Cauca (2), Nariño (2), Choco (3) y Valle del Cauca (1) en donde se encuentra población mayoritariamente NARP. 
c) A través del Fondo de Financiamiento de Infraestructura Educativa -FFIE- se realizó la entrega de (2) obras de infraestructura para mejoramiento en el Dpto. de Valle de Cauca en los Municipios de Florida y Jamundí, con la intervención de 6 aulas mejoradas y baterias sanitarias. </t>
  </si>
  <si>
    <t xml:space="preserve">En el mes de noviembre se adelantaron las siguientes acciones: 
a) Seguimiento a la ejecución de los proyectos priorizados en la convocatoria de mejoramiento rural para la línea etno, actualmente los 32 proyectos se encuentran así: 
- En ejecución Etapa I - Validación de diagnósticos (12).
- En ejecución Etapa II - Ejecución de obras de mejoramiento (10). 
- Terminadas (10) - (Reportadas así; 4 en Septiembre, 1 en Octubre, 5 Noviembre) en 10 Municipios y 3 Dptos. 
b) Con recursos de Ley 21 - Ministerio de Educación Nacional a tráves del operador Findeter, finalizaron (5) obras de mejoramiento priorizada a través de la convocatoria de mejoramiento rural en la línea NARP, con la intervención de 23 aulas mejoradas. Así mismo finalizaron (7) obras de mejoramiento con la intervención de 9 aulas mejoradas, en los Departamentos de Antioquia (1), Cauca (4) y Nariño (2) en donde se encuentra población mayoritariamente NARP. </t>
  </si>
  <si>
    <t xml:space="preserve">En el mes de diciembre se adelantaron las siguientes acciones: 
a) Seguimiento a la ejecución de los proyectos priorizados en la convocatoria de mejoramiento rural para la línea etno, actualmente los 32 proyectos se encuentran así: 
- En ejecución Etapa I - Validación de diagnósticos (6).
- En ejecución Etapa II - Ejecución de obras de mejoramiento (9). 
- Terminadas (17) 
b) Con recursos de Ley 21 - Ministerio de Educación Nacional a tráves del operador Findeter, finalizaron (15) obras, con la intervención de 22 aulas mejoradas. Así mismo, a través del Fondo de Financiamiento a la Infraestructura Educativa FFIE  finalizaron (2) obras  con la intervención de 23 aulas mejoradas.
Durante la vigencia 2020 se entregaron obras de infraestructura educativa en 114 sedes educativas, llegando a un cumplimiento de la meta del 100%. </t>
  </si>
  <si>
    <t>Fecha (08/01/2021)- OAPF
Completitud: Cumple con el criterio, se evidencia los logros obtenidos en el avance y gestiones realizadas en el período
Consistencia: Cumple con el criterio establecido, 
Calidad: cumple con el criterio.
Soportes: N/A. 
Notas adicionales: Se efectuó ajuste menor a la redacción, se registra en SINERGIA de manera masiva 
DNP: Aprobado</t>
  </si>
  <si>
    <t>Porcentaje Instituciones educativas con dotación de  elementos didácticos, mobiliarios y demás herramientas que faciliten el ejercicio de la etnoeducación</t>
  </si>
  <si>
    <t>Número Instituciones educativas con dotación de  elementos didácticos, mobiliarios y demás herramientas que faciliten el ejercicio de la etnoeducación/Número total de instituciones  educativas viabilizados y priorizados para dotación de mobiliario</t>
  </si>
  <si>
    <t xml:space="preserve">Durante el mes de enero no se realizó dotación de mobiliario escolar a comunidades NARP. 
Sin embargo, se adelanta la revisión del alcance y sedes educativas a dotar a través del mecanismo obras por impuestos con los proyectos que entrarán en ejecución de acuerdo con la viabilidad del banco 2020.  Lo anterior permitirá establecer el número de sedes con población NARP que serán beneficiadas. </t>
  </si>
  <si>
    <t xml:space="preserve">Durante el mes de febrero no se realizó dotación de mobiliario escolar a comunidades NARP. 
Sin embargo, se adelanta la revisión del alcance y sedes educativas a dotar a través del mecanismo obras por impuestos con los proyectos que entrarán en ejecución de acuerdo con la viabilidad del banco 2020.  Lo anterior permitirá establecer el número de sedes con población NARP que serán beneficiadas. </t>
  </si>
  <si>
    <t xml:space="preserve">Durante el mes de marzo se adelantaron las siguientes acciones;
a) Con recursos de Ley 21 - Ministerio de Educación Nacional  se entregó dotación de mobiliario escolar en una sede educativa de la Entidad Territorial Cali, Departamento Valle del Cauca. 
b) Se realizó seguimiento a la ejecución de las órdenes de compra que actualmente se están desarrollando para entregar de mobiliario escolar con recursos de Ley 21.
c) Se realizó seguimiento a la ejecución de proyectos que dotarán sedes educativas en Municipios NARP a través del mecanismo obras por impuestos. </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</si>
  <si>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Se realizaron ajustes menores de redacción
 DNP: Aprobado</t>
    </r>
  </si>
  <si>
    <t xml:space="preserve">Durante el mes de abril se adelantaron las siguientes acciones;
a) No se realizó dotación de mobiliario escolar en comunidades indígenas.
b) Se realizó seguimiento a la ejecución de las órdenes de compra que actualmente se están desarrollando para entregar de mobiliario escolar con recursos de Ley 21.
c) Se realizó seguimiento a la ejecución de proyectos que dotarán sedes educativas en Municipios NARP a través del mecanismo obras por impuestos. </t>
  </si>
  <si>
    <t xml:space="preserve">Durante el mes de mayo se adelantaron las siguientes acciones;
a) No se realizó dotación de mobiliario escolar en comunidades indígenas.
b) Se realizó seguimiento a la ejecución de las órdenes de compra que actualmente se están desarrollando para entregar de mobiliario escolar con recursos de Ley 21.
c) Se realizó seguimiento a la ejecución de proyectos que dotarán sedes educativas en Municipios NARP a través del mecanismo obras por impuestos. </t>
  </si>
  <si>
    <t>Fecha (04/12)- OAPF
Completitud: Cumple con el criterio. se enuncian las gestiones y  logros obtenidos en el período
Consistencia: Cumple con el criterio 
Calidad: Se cumple con el criterio. 
Soportes: Dada la periodicidad no se requeire anexar soportes
Notas adicionales: Se realizó cargue masivo de los reportes en DNP- SINERGIA 
 DNP: Pendiente de Aprobación</t>
  </si>
  <si>
    <t xml:space="preserve">Durante el mes de junio se adelantaron las siguientes acciones;
a) Con recursos de Ley 21 -Ministerio de Educación Nacional  se entregó dotación de mobiliario escolar en (12) sedes educativas de las Entidades Territoriales del Choco y Antioquia.
b) Se realizó seguimiento a la ejecución de las órdenes de compra que actualmente se están desarrollando para entregar de mobiliario escolar con recursos de Ley 21.
c) Se realizó seguimiento a la ejecución de proyectos que dotarán sedes educativas en Municipios NARP a través del mecanismo obras por impuestos. </t>
  </si>
  <si>
    <r>
      <rPr>
        <b/>
        <sz val="11"/>
        <color theme="1"/>
        <rFont val="Calibri"/>
        <family val="2"/>
        <scheme val="minor"/>
      </rPr>
      <t>Fecha (16/12)-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realizó cargue masivo de los reportes en DNP- SINERGIA 
</t>
    </r>
    <r>
      <rPr>
        <b/>
        <sz val="11"/>
        <color theme="1"/>
        <rFont val="Calibri"/>
        <family val="2"/>
        <scheme val="minor"/>
      </rPr>
      <t>DNP: Pendiente a</t>
    </r>
    <r>
      <rPr>
        <sz val="11"/>
        <color theme="1"/>
        <rFont val="Calibri"/>
        <family val="2"/>
        <scheme val="minor"/>
      </rPr>
      <t xml:space="preserve">probación </t>
    </r>
  </si>
  <si>
    <t xml:space="preserve">Durante el mes de julio se adelantaron las siguientes acciones;
a) No se realizó dotación de mobiliario escolar en comunidades indígenas.
b) Se realizó seguimiento a la ejecución de las órdenes de compra que actualmente se están desarrollando para entregar dotación de mobiliario escolar con recursos de Ley 21.
c) Se realizó seguimiento a la ejecución de proyectos que dotarán sedes educativas en Municipios NARP a través del mecanismo obras por impuestos. </t>
  </si>
  <si>
    <t xml:space="preserve">Durante el mes de agosto no se realizó dotación de mobiliario escolar a comunidades NARP. Sin embargo, se adelanta la revisión de los alcances y sedes educativas a dotar a través del mecanismo obras por impuestos con los proyectos que entrarán en ejecución de acuerdo con la viabilidad del banco 2020. Lo anterior, permitirá establecer el número de sedes que cuentan con población NARP para ser beneficiadas. _x000D_
</t>
  </si>
  <si>
    <t xml:space="preserve">Durante el mes de septiembre no se realizó dotación de mobiliario escolar a comunidades NARP. Sin embargo, se adelanta la revisión de los alcances y sedes educativas a dotar a través del mecanismo obras por impuestos con los proyectos que entrarán en ejecución de acuerdo con la viabilidad del banco 2020. Lo anterior, permitirá establecer el número de sedes que cuentan con población NARP para ser beneficiadas. _x000D_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</si>
  <si>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Cunple el criterio
</t>
    </r>
    <r>
      <rPr>
        <b/>
        <sz val="11"/>
        <color theme="1"/>
        <rFont val="Calibri"/>
        <family val="2"/>
        <scheme val="minor"/>
      </rPr>
      <t>Consistencia</t>
    </r>
    <r>
      <rPr>
        <sz val="11"/>
        <color theme="1"/>
        <rFont val="Calibri"/>
        <family val="2"/>
        <scheme val="minor"/>
      </rPr>
      <t xml:space="preserve">: Cunple el criterio
</t>
    </r>
    <r>
      <rPr>
        <b/>
        <sz val="11"/>
        <color theme="1"/>
        <rFont val="Calibri"/>
        <family val="2"/>
        <scheme val="minor"/>
      </rPr>
      <t>Calidad</t>
    </r>
    <r>
      <rPr>
        <sz val="11"/>
        <color theme="1"/>
        <rFont val="Calibri"/>
        <family val="2"/>
        <scheme val="minor"/>
      </rPr>
      <t xml:space="preserve">:  Cunple el criterio
</t>
    </r>
    <r>
      <rPr>
        <b/>
        <sz val="11"/>
        <color theme="1"/>
        <rFont val="Calibri"/>
        <family val="2"/>
        <scheme val="minor"/>
      </rPr>
      <t>Soportes</t>
    </r>
    <r>
      <rPr>
        <sz val="11"/>
        <color theme="1"/>
        <rFont val="Calibri"/>
        <family val="2"/>
        <scheme val="minor"/>
      </rPr>
      <t xml:space="preserve">: Dada la periodicidad del indicador no requiere documento soporte en este periodo
</t>
    </r>
    <r>
      <rPr>
        <b/>
        <sz val="11"/>
        <color theme="1"/>
        <rFont val="Calibri"/>
        <family val="2"/>
        <scheme val="minor"/>
      </rPr>
      <t>Notas adicionales:</t>
    </r>
    <r>
      <rPr>
        <sz val="11"/>
        <color theme="1"/>
        <rFont val="Calibri"/>
        <family val="2"/>
        <scheme val="minor"/>
      </rPr>
      <t xml:space="preserve"> Una vez cargado los reportes desde enero, se procede a cargar en SINERGIA y se validará "SI" una vez DNP los apruebe</t>
    </r>
  </si>
  <si>
    <t>Durante el mes de Octubre se adelantaron las siguientes acciones;
a) Se realizó la entrega de dotación de mobiliario escolar en (8) sedes educativas con comunidades mayoritariamente NARP en el Municipio de María La Baja, Dpto. de Bolívar. Este proceso se financió a través del crédito BID. 
b) Se realizó seguimiento a la producción del mobiliario de las sedes educativas que están pendientes por dotar con recursos del Credito BID</t>
  </si>
  <si>
    <t>Durante el mes de Noviembre se adelantaron las siguientes acciones;
a) Se realizó la entrega de dotación de mobiliario escolar en (4) sedes educativas con comunidades mayoritariamente NARP en el Municipio de María La Baja (3), Dpto. de Bolívar y el Municipio de Lopez de Micay (1), Dpto de Cauca. Este proceso se financió a través del crédito BID. 
b) Se realizó seguimiento a la producción del mobiliario de las sedes educativas que están pendientes por dotar con recursos del Credito BID</t>
  </si>
  <si>
    <t>Fecha (04/12)- OAPF
Completitud: Cunple el criterio
Consistencia: Cunple el criterio
Calidad:  Cunple el criterio
Soportes: Dada la periodicidad del indicador no requiere documento soporte en este periodo
 DNP: Pendiente de aprobación</t>
  </si>
  <si>
    <t xml:space="preserve">Durante el mes de Diciembre se adelantaron las siguientes acciones;
a) Se realizó la entrega de dotación de mobiliario escolar en (6) sedes educativas con comunidades mayoritariamente NARP en los Dptos de Bolivar - María la Baja (2), Cauca - El Tambo (1), Nariño - El Charco (2), Roberto Payán (1) estas sedes se financiaron a través de recursos del crédito BID. 
Durante la vigencia 2020 se entregó dotación de mobiliario escolar en 31 sedes educativas, llegando a un cumplimiento de la meta del 100%, correspondiente al 20% de las sedes educativas a dotar en el cuatrienio (100%) </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</si>
  <si>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de manera masiva </t>
    </r>
  </si>
  <si>
    <t>Aumentar los niveles de satisfacción del cliente y de los grupos de valor.</t>
  </si>
  <si>
    <t>Porcentaje de avance en la promoción del acceso y permanencia en la basica, media y superior de las comunidades NARP víctimas del conflicto</t>
  </si>
  <si>
    <t>Sumatoria del número de acciones de promoción para el acceso y permanencia en la basica, media y superior de las comunidades NARP víctimas del conflicto realizadas/Número de acciones de promoción para el acceso y permanencia en la basica, media y superior de las comunidades NARP víctimas del conflicto programadas</t>
  </si>
  <si>
    <t>Durante el mes de enero, en o que respecta a educación básica y media se avanzó en la estructuración de estrategias de atención respecto a las necesidades identificadas, en atención a lo establecido en la Ley 1448 de 2011 en materia de educación. 
En cuanto a educación superior en este periodo se inició el proceso de diseño herramienta en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</si>
  <si>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r>
      <rPr>
        <b/>
        <sz val="11"/>
        <color theme="1"/>
        <rFont val="Calibri"/>
        <family val="2"/>
        <scheme val="minor"/>
      </rPr>
      <t>Fecha (15/01/2021)-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remite para carga en SINERGIA de manera masiva 
</t>
    </r>
  </si>
  <si>
    <t>Durante el mes de febrero, en lo que respecta a educación básica y media se realizó reunión del equipo con otras áreas del Ministerio de Educación para establecer criterios de focalización de entidades territoriales con mayor prevalencia de población víctima del conflicto vinculada al sistema escolar y fuera de él, las áreas participantes fueron: Primera infancia y Calidad y asesoría de Despacho del Viceministerio de Preescolar Básica y Media
En cuanto a educación superior, se continuó el proceso de diseño de una herramienta en la subdirección de Apoyo para realizar diagnostico inicial, el cual se tomará como  línea base de este indicador el diagnóstico de acciones afirmativas con enfoque diferenciado desarrolladas e informadas por las Instituciones de Eduación Superior -IES- de todo el país en la herramienta distribuida y así  conformar el inventario inicial para fomentar desde los consejos superiores a las IES que actualmente no desarrollan acciones.</t>
  </si>
  <si>
    <t>Durante el mes de marzo, en lo que respecta a educación básica y media, se formularon los estudios previos y anexos técnicos para realizar la contratación de los siguientes proyectos orientados a la atención de población víctima y vulnerable focalizada en comunidades NARP: 
1)"Línea de atención educativa de la población víctima" para el fortalecimiento de la atención a población víctima del conflicto en las Entidades Territoriales focalizadas de Chocó, Nariño, Tumaco y Cauca. 
2) Estrategia para disminuir la repitencia, deserción y reprobación de los niñas, niñas y adolescentes, en las Entidades Territoriales focalizadas de Chocó, Quibdó, Tumaco y Buenaventura. 
En lo relacionado con educación superior, se culmino el proceso de diseño de una herramienta en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</si>
  <si>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abril, en lo que respecta a educación básica y media, se realizó ajuste técnico precontractual del proyecto que incluye  la "Línea de atención educativa de población víctima", como producto de la negociación con el Consejo Noruego para Refugiados, en términos de cobertura y alcance técnico de las actividades de acogida, bienestar y permanencia de la población víctima en riesgo de deserción escolar y de revinculación de aquellos fuera del sistema escolar, la Inclusión de la estrategia pedagógica y comunicativa desde un enfoque lúdico, artístico, deportivo y de lenguaje significativo, para incorporar al trabajo en aula de temas como: Paz, reconciliación, memoria histórica gestión de riesgos y rutas de atención a la población víctima en el contexto escolar.  
Así mismo se inició el proceso contractual con Fundación Carvajal cuyo objeto es “Estrategia para disminuir la repitencia, deserción y reprobación de los niñas, niñas y adolescentes"
En lo relacionado con educación superior, con base en el diseño se inició la fase de elaboración de una herramienta en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</si>
  <si>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mayo, en lo relacionado con educación básica y media, se realizó el perfeccionamiento de la adición al convenio 183 de 2019, en cuanto ajustes técnicos y jurídicos de acuerdo a la retroalimentación de la Dirección de Cobertura, la Oficina Jurídica del MEN y del Consejo Noruego para Refugiados. Así mismo, se realizó la revisión de la propuesta técnica y financiera de la linea de víctimas, para lo cual se programaron jornadas de trabajo de equipos tecnicos de la dos entidades para adelantar los ajustes correspondientes. Finalmente, se firmó y formalizó el Convenio 155644/2020 con la Fundación Cavajal
En cuanto a educación superior, se continuó el proceso de elaboración de una herramienta en la subdirección de 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</si>
  <si>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junio, en lo relacionado con educación básica y media, se suscribió de la adición del Convenio 183 de 2019, entre MEN- Consejo Noruego para Refugiados, proyectado hasta febrero de 2021, en el cual se incluyó la "Línea de fortalecimiento institucional para el acceso, la acogida el bienestar y la permanencia de niños, niñas, jóvenes y adolescentes víctimas del conflicto".
Por parte de la Fundación Carvajal se dio inicio al proceso a través de las siguientes actividades en la fase de alistamiento.
1. Conformación y consolidación del equipo de trabajo.
2. Diseño y aprobación operativa de la propuesta
3. Capacitación a aplicadores, asesores pedagógicos, tutores y coordinadores regionales
4. Presentación del proyecto con las Secretarías de Educación y concertación con Instituciones educativas.
5. Realización de informe primer desembolso / fase alistamiento
Igualmente se inició la fase de implementación a través de las siguientes acciones:
1. Aplicación y análisis de línea base sobre habilidades básicas en lenguaje y matemáticas.
2. Se realizó comité técnico de socialización y seguimiento.
En cuanto a educación superior, se continuó el proceso de elaboración de una herramienta en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</si>
  <si>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julio, en lo relacionado con educación básica y media, se realizó la presentación de la línea de trabajo de atención educativa a población a traves del fortalecimiento institucional para la acogida, bienestar y permanencia de esta población, en las secretarías de educación de Chocó, Cauca, Nariño y Tumaco, con el fin de acordar la focalización de los establecimientos educativos a los cuales se llega con el convenio. 
Respecto al Convenio 155644/2020  se dió continuidad a la fase de implementación: 
1. Aplicación y análisis de línea base sobre habilidades básicas en lenguaje y matemáticas, de las cuales fueron efectivas 5238. Se eliminaron 261 pruebas por motivos tales como: dificultades de conexión a internet o audio, evidencia o sospecha de fraude dada la intervención de los acudientes durante el desarrollo de las pruebas, entre otras situaciones que ponen en riesgo la veracidad de las pruebas y generarían sesgos en los resultados, comprometiendo los análisis cuyo objeto de estudio sean las pruebas EGMA &amp; EGRA en cuestión.
2. Caracterización y análisis de las instituciones, docentes, niños y niñas: 36 IE, 57 docentes, 1411 NNa por replica docente,
3. Se inició la implementación de estrategias dirigidas a estudiantes, docentes y familias.
Se realizó un comite tecnico de socialización y seguimiento.
En cuanto a educación superior, se continuó el proceso de elaboración de una herramienta la cual esta en aprobación y validación para recoger la información de las IES a las IES, aprobación de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</si>
  <si>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agosto, en lo relacionado con educación básica y media y en el marco del Convenio 183 de 2019, en la línea de atención a población víctima, se estableció que las instituciones educativas a impactar son: Chocó (IE. David Gregorio, IE. Gerardo Chiripua, IE. Ramón Lozano Garces, IE. Isla Mono); Tumaco (IE. La Ensenada, IE. Bajo Mira, IE. Chajal, IE. Unión Río Chagüí), Nariño (Liceo del Pacífico, Luis Irisar Salazar, San Jose del Telembí, Eliseo Payan); Cauca (CE. Pambilar/La Belleza,CE. Santa Ana,CE. Nayita,CE. Santa Ana,CE. Cupi). 
Respecto al Convenio 155644/2020  se dio continuidad a la fase de implementación: 
1. Implementación de estrategias dirigidas a estudiantes, docentes y familias.
a. Realización de 2 tutorías dirigidas a 1.800 NNA. Con una periodicidad semanal
b. Asesoría pedagógica a docentes 57 docentes de 36 IE. Los encuentros/ acompañamientos se realizan cada 15 días.
c. Acompañamiento a familias
2. Seguimiento al avance a la implementación de estrategias
Se realizó un comité técnico de socialziación y seguimiento.
En cuanto a educación superior, se elaboró herramienta la cual esta en aprobación y validación para recoger la información de las IES a las IES, aprobación de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</si>
  <si>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septiembre, en lo relacionado con educación básica y media y en  el marco del Convenio 183 de 2019, en la línea de atención a población víctima, se constituyeron mesas de trabajo en las Secretarías de Educación con los Líderes de Cobertura quienes son el enlace entre el Consejo de Noruego para Refugiados y las Instituciones Educativas con el proposito de identificar mediante cruce de informaión los alumnos víctimas que presentan dificultades en su trabajo académico con ocación de la declaratoria de la emergencia sanitaria decretada por el Gobierno Nacional. Alistamiento territorial para la aplicación de censo de escolarización.
Respecto al Convenio 155644/2020  se dio continuidad a la fase de implementación: 
1. Implementación de estrategias dirigidas a estudiantes, docentes y familias.
a. Realización de 2 tutorías dirigidas a 1.800 NNA. Con una periodicidad semanal
b. Asesoría pedagógica a docentes 57 docentes de 36 IE. Los encuentros/ acompañamientos se realizan cada 15 días.
c. Acompañamiento a familias
2. Seguimiento al avance a la implementación de estrategias.
3. Realizar informe de avance, el cual fue entregado al MEn para verificaciòn y aprobaciòn.
Se realizó un comité técnico de socialización y seguimiento.
En cuanto a educación superior, se elaboró herramienta la cual esta en aprobación y validación para recoger la información de las IES a las IES, aprobación de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</si>
  <si>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En el mes de octubre, en lo relacionado con educación básica y media, y en el marco del Convenio 183 de 2019, en la línea de atención a población víctima, se continuó el acompañamiento académico de los niños, niñas y adolescentes víctimas, así como también el ejercicio de censo educativo a los hogares, desarrollo de talleres con familias, alumnos y  docentes para vincular estrategias de trabajo en aula relacionadas con rescate de memoria, paz y reconciliación de las comunidades, estructuración de la Caja de Herramientas que acompañará didáctica y pedagógicamente este ejecicio.
Respecto al Convenio 155644/2020  se dio continuidad a la fase de implementación:
1. Implementación de estrategias dirigidas a estudiantes, docentes y familias.
a. Realización de 4 tutorías dirigidas a 1.800 NNA. Con una periodicidad semanal
b. Asesoría pedagógica a docentes 57 docentes de 36 IE. Los encuentros/ acompañamientos se realizan cada 15 días.
c. Acompañamiento a familias
2. Seguimiento al avance a la implementación de estrategias
En cuanto a educación superior, entre el 16 y el 23 de octubre se evaluaron los proyectos (Trabajos Comunitarios) presentados por los aspirantes en cada Departamento del Fondo Especial de Comunidades Negras, tal como se puede consultar en el link https://portal.icetex.gov.co/Portal/Home/HomeEstudiante/fondos-en-administracion-Listado/fondo-comunidades-negras
Los resultado del Fondo Especial de Comunidades Negras se publicarán el 16 de noviembre.</t>
  </si>
  <si>
    <t>Durante el mes de Noviembre, en lo relacionado con educación básica y media, y en el marco del Convenio 183 de 2019, en la línea de atención a población víctima, se dio continuidad al acompañamiento escolar de los niños, niñas y adolescentes víctimas con dificultades en su proceso académico debido a la emergencia social y sanitaria, así como también la vinculación de aquellos que se fueron identificando durante el proceso del censo como desescolarizados, con entrega de kits escolares, y acompañamiento en el proceso y formalización de la matrícula. Consolidación de la Caja de Herramientas denominada "El Combo de la Paz", para entrega a cada una de las Secretarías de Educación y las Instituciones educativas focalizadas.
Respecto al Convenio 155644/2020  se dio continuidad a la fase de implementación:
1. Implementación de estrategias dirigidas a estudiantes, docentes y familias.
a. Realización de 4 tutorías dirigidas a 1.800 NNA. Con una periodicidad semanal
b. Asesoría pedagógica a docentes 57 docentes de 36 IE. Los encuentros/ acompañamientos se realizan cada 15 días.
c. Acompañamiento a familias
2. Seguimiento al avance a la implementación de estrategias
3. Se realizó la segunda aplicación línea base y análisis de los resultados. Se aplicaron 4,879  pruebas  EGMA  &amp;  EGRA  - denominadas  pruebas  de  salida-  a  estudiantes  de  los  grados:  segundo,  tercero,  cuarto  y  quinto  de  educación básica   primaria;   en   35   Instituciones   Educativas   del   sector   oficial   ubicadas   en   4   Entidades   Territoriales Certificadas  (ETC)  del  Valle  del  Cauca,  Nariño  y  Chocó.  Este  número  de  pruebas  incluyen  a  estudiantes focalizados  y  no  focalizados,  es  decir  a  estudiantes  que  participaron  en  el  programa  y  a  estudiantes  que  no participaron. 
En cuanto a educación superior,  se remitió por parte de la subdirección de apoyo a la gestión de las instituciones de educación superior, una herramienta para la identificación de acciones para el fomento del acceso y permanencia de las comunidades negras en el marco de las acciones de educación superior inclusiva, con lo cual poder consolidar informes sobre las acciones para el fomento del acceso y permanencia de educación superior de las comunidades NARP</t>
  </si>
  <si>
    <t>En el mes de Diciembre, en lo relacionado con educación básica y media, al cierre del mes de diciembre en el marco del Convenio 183 de 2019, se realizaron las siguientes acciones en la línea de atención a población víctima: 
a) Se benefició a un total de 12 instituciones educativas  con la estrategia de bienestar, acogida y permanencia desarrollada, con capacitación docente en estrategia de atención a niños, niñas y adolescentes víctimas desde el rescate de la memoria, paz y reconciliación, a través de la entrega y dinamización con cada Institución Educativa y con las secretarías de educación de Chocó, Tumaco  y Nariño de la Caja de Herramientas "El Combo por la Paz".
b) Se realizó seguimiento académico a niños, niñas y adolescentes víctimas con bajo logro educativo como consecuencia de la emergencia social y sanitaria, y búsqueda y vinculación de niños, niñas y adolescentes víctimas desescolarizados y entrega de kits escolares. En Chocó 106 niños, niñas y adolescentes víctimas con acompañamiento académico y 9 docentes formados. Nariño 1021 niños, niñas y adolescentes con acompañamiento académico, 115 docentes formados, 156 madres y padres participaron en encuentros motivacionales para la permanencia educativa de sus niños en el sistema escolar, entrega de 280 kits escolares. En Cauca se entregaron 230 kits escolares, se realizó acompañamiento a 504 niños, niñas y adolescentes víctimas, 58 docentes formados y se realizaron 65 encuentros motivacionales para la vinculación y permanencia escolar. 
Respecto al Convenio 155644/2020  como etapa final del proceso se desarrolló la fase de evaluación con las siguientes actividades: 
1. Análisis de la evaluación del programa.
2. Rendición de cuentas a Entidades Territoriales Certificadas en educación y Establecimientos Educativos con los resultados obtenidos en el proyecto.
3. Consolidación de informe final técnico, financiero, administrativo y de seguimiento y monitoreo.
En cuanto a educación superior, se revisó el diligenciamiento de la herramienta de las Instituciones de educación superior, se hizo nuevo llamado por escrito a las IES que no lo habían diligenciado y se hizo informe por parte de la subdirección de apoyo a la gestión de las instituciones de educación superior con la información de la herramienta para la identificación de acciones para el fomento del acceso y permanencia de las comunidades negras en el marco de las acciones de educación superior inclusiva, con lo cual se espera poder consolidar informes sobre las acciones para el fomento del acceso y permanencia de educación superior de las comunidades NARP</t>
  </si>
  <si>
    <r>
      <rPr>
        <b/>
        <sz val="11"/>
        <color theme="1"/>
        <rFont val="Calibri"/>
        <family val="2"/>
        <scheme val="minor"/>
      </rPr>
      <t>Fecha (15/01/2021)-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de manera masiva 
</t>
    </r>
  </si>
  <si>
    <t>Dirección de Fortalecimiento a la Gestión Territorial</t>
  </si>
  <si>
    <t>FORTALECIMIENTO</t>
  </si>
  <si>
    <t>Fortalecimiento de la gestión de las Secretarías de Educación</t>
  </si>
  <si>
    <t>006</t>
  </si>
  <si>
    <t xml:space="preserve">Porcentaje  de Entidades Territoriales Certificadas con acompañamiento para la atención educativa pertinente a grupos etnicos </t>
  </si>
  <si>
    <t>[No. de ETC acompañadas / No. De ETC focalizados)</t>
  </si>
  <si>
    <t>Listado de asistencia, informe cualitaivo</t>
  </si>
  <si>
    <t>Se realizó acompañamiento a la ETC Cauca para lograr la concertación de la canasta cualitativa del Pueblo Misak, Resguardo indígena de Guambía; después de 3 encuentros y con el MEN fue posible dicha concertación y programación de nuevos espacios. Así mismo se revisó el modelo Shur Payán, que brinda atención a la población de jóvenes y adultos.</t>
  </si>
  <si>
    <t>Observaciones:
1. El indicador es cuatrimestral, no debe reportarse avance cuantitativo en este mes, sólo en los meses programados.
Se elimina el avance (1) reportado</t>
  </si>
  <si>
    <t>Se acompaño técnicamente a las ETC: Bogotá 14 de febrero al nuevo equipo de la ETC, Meta 5 y 6 de febrero para el seguimiento de las alertas tempranas y la atención a grupos étnicos; Boyacá Pueblo U'wa 26 de febrero y Cauca de manera virtual el 05 de febrero, como cumplimiento del compromiso del mes</t>
  </si>
  <si>
    <t>Observaciones OAPF:
1. El indicador es cuatrimestral, no debe reportarse avance cuantitativo en este mes, sólo en los meses programados.
Se elimina el avance (4) reportado</t>
  </si>
  <si>
    <t>Se acompañó técnicamente a las ETC: CHIA 5 de marzo, Cauca 13 de marzo en una reunión interinstitucional con Minciencias, MinTIC, SENA, ICBF, Mindeporte, Mincultura, ETC Cauca y el Pueblo indígena lográndose compromisos importantes en la atención educativa de manera integral como lo requiere la población indigena. Putumayo 4 de marzo, de manera virtual para preparar la respuesta sectorial a las medidas cautelares de la CIDH para el Pueblo Siona y el Auto Interlocutorio de la comunidad Monaide Jitoma del Pueblo Murui. Chocó 10 de marzo de manera virtual para revisar el cumplimiento de unos acuerdos en el marco del paro de Chocó, relacionados con nombramiento de administrativos</t>
  </si>
  <si>
    <t>OAPF
1. El indicador es cuatrimestral, no debe reportarse avance cuantitativo en este mes, sólo en los meses programados.
Se elimina el avance (4) reportado</t>
  </si>
  <si>
    <t>No hay descripción del avance cualitativo. Tampoco presentan avance cuantitativo</t>
  </si>
  <si>
    <t>No hay descripcion ni cualitativa, ni tampoco cuantitava</t>
  </si>
  <si>
    <t>NO presenta ni avance cualitatitvo, ni tampoco cuantitativo</t>
  </si>
  <si>
    <t xml:space="preserve">Para el mes de Julio se realizaron 20 asistencias técnicas: 
El día 10 de julio de 2020 virtualmente con el Pueblo indígena Kamëntsá, en articulación con la ETC Putumayo
El 8 de julio de 2020 con la SED Caldas, conflicto Resguardo Cañamomo Lomaprieta y el Consejo Comunitario el Guamal.
De igual forma y en articulación con la Subdirección de Fomento las Competencias se socializó a 16 ETC  las orientaciones para el trabajo académico en casa y el retorno gradual y progresivo a las aulas, y el anexo 12 para pueblos indígenas a través de plataforma virtual las siguientes ETC: Valle del Cauca , Huila,  Cauca,  Norte de Santander,  Tolima, Ipiales, Cauca, Popayan, Amazonas, Casanare, Putumayo, Vichada, Vaupés, Guainía, Huila y  Nariño.
Así mismo se realizó asistencia técnica al Cabildo Mayor Kamëntšá en los procesos de ajuste de su propuesta de educación propia, sesiones realizadas el 14 de julio y el 31 de julio.
</t>
  </si>
  <si>
    <t>6/08/2020 - OAPF: Para este mes no presentan avances cuantitativos, por cuanto su medición es cuatrimestral.  La descripción del avance cualitativo evidencia de manera claramente los resultados de la gestion.</t>
  </si>
  <si>
    <t>Para el mes de agosto se realizaron 23 asistencias técnicas: ETC Boyacá (20 y 27 de agosto) para revisar la atención a población Embera de Puerto Boyacá y la implementación de la Cátedra de Estudios Afrocolombianos.  ETC Meta (12 y 27 de agosto) para revisar la atención a población indígena. ETC Córdoba (31 agosto), para revisar atención a población Embera y Cátedra de Estudios Afrocolombianos. ETC Apartado: (31 de agosto), normatividad a grupos étnicos, implementación de la Catedra. ETC Santa Marta y Magdalena (24 Y 25 de agosto)  atención a población Arhuaca. AT Pueblo Arhuaco (19 de agosto) para la revisión del PEC. Asistencia técnica a la IE del Resguardo de Males (ETC Nariño y Pasto) (4 de agosto) para revisar la atención educativa en el Resguardo. AT Pueblo Kamëntsá (4y 6 agosto), con la ETC Putumayo, para la construcción de referentes de calidad propios de Ciencias Naturales y la socialización de la Circular 22 de 2020 y a 14 ETC se les socializó el anexo 12.</t>
  </si>
  <si>
    <t xml:space="preserve">07/09- OAPF:
Completitud: No Cumple con el criterio .. debe existir reporte cuantitativo, pues su periodicidad es Cuatrimestral. Y deben reportar medios de verificacion del avance cuantitativo
RTA área - Fecha : 
07/09- OAPF:
Consistencia: No Cumple con el criterio .. debe existir reporte cuantitativo, pues su periodicidad es Cuatrimestral. Y deben reportar medios de verificacion del avance cuantitativo
RTA área - Fecha : 
07/09- OAPF:
Calidad: No Cumple con el criterio .. debe existir reporte cuantitativo, pues su periodicidad es Cuatrimestral. Y deben reportar medios de verificacion del avance cuantitativo
RTA área - Fecha : 
07/09- OAPF:
Soportes: No Cumple
RTA área - Fecha :
07/09- OAPF:
Notas adicionales:
</t>
  </si>
  <si>
    <t xml:space="preserve">Para el mes de septiembre se realizaron 12 asistencias técnicas a 8 entes territoriales:
El 01 de septiembre se realizó la segunda asistencia técnica para la construcción de referentes de calidad propios en ciencias naturales al Pueblo indígena Kamënts̈á 
El 01. Asistencia técnica para presentar el proceso de resignificación y revisión de los PEC/PEI que se vienen implementando en Guainía.
El 03 de septiembre. Asistencia técnica ETC Córdoba PTA en población embera katío, ajuste de enfoque diferencial.
3 y 15 de septiembre. Pueblo Indígena Awa de Nariño . 
El 04 de septiembre Asistencia técnica a Secretarías de La Guajira y Cesar seguimiento de la reubicación de la población Wiwa 
11 de septiembre asistencia a ETC Norte de Santander atención a población Yukpa migrante de Venezuela en contexto urbano.
15 de septiembre acompañar espacio de trabajo con la ETC de Caldas
El 23 de septiembre se realizó primera asistencia técnica al Cabildo Mayor Inga de Santiago Putumayo.
</t>
  </si>
  <si>
    <t>06/10 - OAPF:
Completitud: El  avance  cualitativo evidencia claramente  los  resultados de  la  gestión.
RTA-Area:
Consistencia: No reporta avance cuantitativo, pues su medición es cuatrimestral.
RTA-Area:
Calidad: 
RTA-Area:
Soporte:
RTA-Area:</t>
  </si>
  <si>
    <t xml:space="preserve">Para el mes de octubre se realizaron 10 AT a 7 entes territoriales:
El 06 de octubre con la ETC Boyacá, donde se orientó sobre diálogo y atención a la población U´wa a funcionarios. 
Del 7 al 9 de octubre y 28 de octubre   Asistencia técnica a la ETC Vichada para brindar la atención a población indígena. Auto 018- 68
El 14, 15 y 30 de octubre en articulación con la Subdirección de acceso del MEN, se realizó asistencia técnica al Cabildo Mayor Inga de Santiago y Sesión de trabajo en el marco de la Mesa de la MCAWÁ
El 15 y 16 de octubre con la ETC Magdalena y Santa Marta, ajuste de enfoque diferencial, Jornada de diálogo MEN- ETC- Pueblo Arhuaca
El 17 Y 20 de octubre con la ETC Guajira, Riohacha, Valledupar Jornada de diálogo MEN- ETC- Pueblo Wiwa Y Asistencia técnica UEAE sobre PAEI
El 21 de octubre con la ETC Antioquia para la atención Alerta Temprana 046 de 2011
El 28 de octubre con la ETC Caldas; acompañamiento a jornada de diálogo entre ETC Caldas y Comisión Pedagógica de Caldas
</t>
  </si>
  <si>
    <t>09/11 - OAPF:
Completitud: El  avance  cualitativo evidencia  los  resultados de  la  gestión.
RTA-Area:
Consistencia:  No reporta avance cuantitativo, pues su medición es cuatrimestral.
RTA-Area:
Calidad: Cumple con el criterio
RTA-Area:
Soporte: 
RTA-Area:</t>
  </si>
  <si>
    <t>Para el mes de noviembre se realizaron 12 asistencias técnicas a 9 ETC:
1) ETC Putumayo.  El 20 de noviembre Pueblo Kamënts̈á y el 25 y 26 de noviembre Mesa Cofán
2) ETC Chocó. 26, 27 y 28 de noviembre Protocolización del Plan específico para los Consejos Comunitarios 
3) ETC Guainía.  Atención a residencias escolares indígenas en el contexto de la pandemia Covid -19 (6 de noviembre). 
4) ETC Magdalena y Santa Marta.  11 y 20 de noviembre
5) ETC Córdoba, inducción a los etnoeducadores 11 de noviembre y del 17 al 20  de noviembre Embera Katío del Sur de Córdoba.
6) ETC Boyacá, creación de su institución educativa U´wa. (2, 19 y 24 de noviembre) y Mesa de trabajo residencia escolar U´wa. (24 y 26  de noviembre).
7) ETC Chocó. Atención Auto 005 de 2009 (23 de noviembre). 
8) ETC Meta.  Atención solicitud de creación de institución educativa en el resguardo Awaliwá de Puerto Gaitán- Meta (25 de noviembre).
9) ETC Vichada.  Atención a población indígena (30 de noviembre).</t>
  </si>
  <si>
    <t>09/12 - OAPF:
Completitud: El  avance  cualitativo evidencia  los  resultados de  la  gestión.
RTA-Area:
Consistencia:  No reporta avance cuantitativo, pues su medición es cuatrimestral.
RTA-Area:
Calidad: Cumple con el criterio
RTA-Area:
Soporte: 
RTA-Area:</t>
  </si>
  <si>
    <t>Para el mes de diciembre se realizaron ocho (8) asistencias técnicas: 
• ETC Nariño ( 3 y 4 de diciembre de 2020) en el marco de la Mesa de Pastos y Quillacingas. 
• ETC Valledupar.  Atención a población indígena Kankuama  y Fortalecimiento proceso NARP Valledupar (9, 10 y 11 de diciembre). 
• ETC Magdalena.  Fortaleciminto PEC (18 de diciembre.)
• ETC Córdoba. Acompañamiento elaboración informe CIDH embera katíos del Alto Sinú.
• ETC Boyacá. Mesa de trabajo proceso de creación de su institución educativa U´wa. (2 y 14 de diciembre)
• ETC Vichada. Mesa de trabajo proceso de fortalecimiento PEC y política de atención a pueblos indígenas. (10 de diciembre).
• ETC Caldas. 15 y 16 de diciembre, asistencia técnica y comité técnico del Convenio CO1.PCCNTR.1840109 de 2020 suscrito entre el MEN– ACICAL- CRIDEC.
• ETC Putumayo. 21 de diciembre Asistencia técnica con los Pueblos Indígenas de Putumayo, de acuerdo con el compromiso de la sesión 42 de la CONTCEPI.</t>
  </si>
  <si>
    <t>Fecha: (20/01)- OAPF
Completitud: No Cumple con el criterio. no se reportó la celda de avance cuantitativo, en el avance cualitativo se reporta avance de 8 asistencias técnicas en diciembre, pero no se reportan cuantitativamente. 
Consistencia:  No Cumple con el criterio, se debe explicar porque solo no se cumplió la meta de 2020.  Debíamos llegar al 100 pero solo se reporta un avance del 13%
Calidad: No cumple con el criterio.  no se pueden utilizar siglas. 
Soportes: NO Cumple con el criterio.  No hay evidencias cargadas. 
Fecha: (26/01)- OAPF: No hay evidencias cargadas.  No se explica porque no se cumplió la meta.  EL indicador esta en porcentaje, no se puede reprotar en número. 
OAPF 11/02/2021 Se ajusta la validación a SI, de acuerdo a los ajustes realizados por el área</t>
  </si>
  <si>
    <t>Subdirección de Fortalecimiento Institucional</t>
  </si>
  <si>
    <t>Numero de ETC con acompañamiento para la implementación de la estrategia de fortalecimiento a la gestión territorial</t>
  </si>
  <si>
    <t xml:space="preserve">Sumatoria de las ETC acompañadas por la estrategia de fortalecimiento </t>
  </si>
  <si>
    <t>Actas de asistencia tecnica</t>
  </si>
  <si>
    <t>Se realizó el esquema inicial del equipo y necesidades para el acompañamiento en el desarrollo de la estrategia de fortalecmiento Territorial en las Entidades Territoriales Certificadas, El mismo se estableció en 2 grandes lineas acompañamiento territorial y movilización social el mismo se presento al Viceministerio y fue ajustado conforme a los comentarios de la alta dirección.</t>
  </si>
  <si>
    <t>Se realizó la documentación precontractual del convenio mediante cual se contara con el equipo necesario para el acompñamiento y el desarrollo de la estrategia de fortalecimiento territorial en las Entidades Territoriales Certificadas. Se realizó el comité de contratación y se aprobó el mismo para su posterior firma y legalización.</t>
  </si>
  <si>
    <t>Se ha realizado el convenio 0701 de 2020 mediante el cual se acompañará a los territorios en el desarrollo de la estrategia de fortalecimiento territorial. En el marco de este convenio ya está en proceso la contratación del equipo territorial para dar inicio al acompañamiento y desarrollo de dicha estrategia</t>
  </si>
  <si>
    <t>Durante el mes de abril se replanteó la estructura del equipo de acompañamiento territorial, dando un nuevo alcancé de acuerdo con la coyuntura de emergencia en la que se encuentra el país. Una vez realizado esté ajuste, se inició el proceso de contratación del personal territorial para que todos estos contratos inicien el día 5 de mayo.</t>
  </si>
  <si>
    <t>Se ajustó la descripción cualitativa, y la descripción corresponde al indicador . No hay avance cuantitativo.</t>
  </si>
  <si>
    <t>Durante el mes de mayo, se realizó la contratación del equipo de acompañamiento territorial, se cuenta con 1 coordinador, 2 profesionales de apoyo y 26 profesionales territoriales distribuidos con las distintas Secretarias de educación. Este equipo ya tuvó la inducción e inicia su proceso de acercamiento a las Secretarias en el Mes de Junio</t>
  </si>
  <si>
    <t xml:space="preserve">
Presenta avance en la descripcion cualitativa, los avances cuantitativos deberá presentarlos en el mes de junio, debido a que su medicion es trimestral</t>
  </si>
  <si>
    <t>Durante el mes de junio se acompañaron las 96 Secretarias de educación con mecanismos virtuales y presenciales en torno al desarrollo de la Estrategia de Fortalecimiento; se han realizado acompañamientos virtuales (conectate con el MEN) Asistencias técnicas, 1 encuentro de secretarios y se ha iniciado el acompañamiento para el fortalecimiento de las capacidades.</t>
  </si>
  <si>
    <t>Presenta el avance tanto cualitativo como cuantitativo.</t>
  </si>
  <si>
    <t>Durante el mes de Julio la subdirección de fortalecimiento institucional realizó 2 espacios virtuales conectate con el MEN, en los cuales se abordaron temas relacionados con procesos de planeación segundo semestre de 2020 y Asignacion de recursos para la fase de alistamiento, adicionalmente se apoyó los 8 talleres y 32 reuniones financieras que se realizaron el mes de julio. Esto dando continuidad al ejercicio de acompañamiento de las 96 ETC.</t>
  </si>
  <si>
    <t>6/08/2020 - OAPF: Para este mes de julio, no deberian reportar avances cuantitativos, pues su medicion es trimestral. La descripcion del avance cualitativo es clara
6/08/2020 - AREA:  Se ajusto la descripcion</t>
  </si>
  <si>
    <t>Durante el mes de agosto la subdirección de fortalecimiento institucional realizó 1 espacio virtuale conectate con el MEN, en el cual se abordó temas relacionados con el acuerdo marco de precios para los elementos de protección personal COVID-19- sector educación. - Colombia compra eficiente, adicionalmente se apoyó los 4 talleres y 64 reuniones financieras que se realizaron el mes de agosto. Esto dando continuidad al ejercicio de acompañamiento de las 96 ETC.</t>
  </si>
  <si>
    <t xml:space="preserve">07/09- OAPF:
Completitud: Cumple con el criterio 
RTA área - Fecha : 
07/09- OAPF:
Consistencia: Cumple con este cirterio.
RTA área - Fecha : 
07/09- OAPF:
Calidad: Cumple el criterio de calidad.
RTA área - Fecha : 
07/09- OAPF:
Soportes: Cumple pues no requiere medios de verificacion
RTA área - Fecha :
07/09- OAPF:
Notas adicionales:
</t>
  </si>
  <si>
    <t>Durante el mes de septiembre la subdirección de fortalecimiento institucional realizó 4 espacios virtuales conectate con el MEN, en los cuales se abordaron temas relacionados con el modelo de alternancia. Adicionalmente se realizaron 5 asistencias técnicas y se avanzó en la preparación de los talleres de capacidades personales. Esto dando continuidad al ejercicio de acompañamiento de las 96 ETC.</t>
  </si>
  <si>
    <t>06/10 - OAPF:
Completitud: Cumple con el criterio
RTA-Area:
Consistencia: Reporta el respectivo avance cuantitativo, pues su medición es trimestral.
RTA-Area:
Calidad: 
RTA-Area:
Soporte:
RTA-Area:</t>
  </si>
  <si>
    <t>Durante el mes de octubre la subdirección de fortalecimiento institucional realizó 3 espacios virtuales conectate con el MEN, en los cuales se abordaron temas relacionados con bioseguridad. Adicionalmente se realizaron 4 talleres de bioseguridad para las ETCS. Esto dando continuidad al ejercicio de acompañamiento de las 96 ETC.</t>
  </si>
  <si>
    <t>09/11 - OAPF:
Completitud: El  avance  cualitativo evidencia  los  resultados de  la  gestión.
RTA-Area:
Consistencia:  No reporta avance cuantitativo, pues su medición es semestral
RTA-Area:
Calidad: Cumple con el criterio
RTA-Area:
Soporte: 
RTA-Area:</t>
  </si>
  <si>
    <t>Durante el mes de noviembre la subdirección de fortalecimiento institucional realizó 3 espacios virtuales conectate con el MEN, en los cuales se abordaron temas relacionados con bioseguridad. Adicionalmente se realizaron 4 talleres de bioseguridad para las ETCS. Esto dando continuidad al ejercicio de acompañamiento de las 96 ETC.</t>
  </si>
  <si>
    <t>09/12 - OAPF:
Completitud: El  avance  cualitativo evidencia  los  resultados de  la  gestión.
Consistencia:  No reporta avance cuantitativo, pues su medición es trimestral
RTA-Area:
Calidad: Cumple con el criterio
RTA-Area:
Soporte: 
RTA-Area:</t>
  </si>
  <si>
    <t>Durante el mes de diciembre la subdirección de fortalecimiento institucional realizó 2 espacios virtuales conectate con el MEN, en los cuales se abordaron temas relacionados con bioseguridad y modelo de alternancia, el último de estos tambien fue un conectaté de despedida en el que se realizó un balance de los conectates del año. Esto dando continuidad al ejercicio de acompañamiento de las 96 ETC.</t>
  </si>
  <si>
    <t>Fecha (22/01)- OAPF
Completitud: Cumple con el criterio
Consistencia: Cumple con el criterio. 
Calidad: Cumple con el criterio.  
Soportes: No Cumple con el criterio. Hay 95 actas y se están reportando las 96 etc falta un acta por cargar
Fecha (26/01) OAPF: Se realizan los ajustes solicitados. Se cambia la validación a SI. Se recomienda para 2021, mejorar en la redacción de los reportes y en la organización de los medios de verificación y seguir las indicaciones de la Guía de seguimiento que se encuentra en SIG.</t>
  </si>
  <si>
    <t>Subdirección de Monitoreo y Control</t>
  </si>
  <si>
    <t>6.2. Fortalecimiento de las competencias de las Entidades Territoriales Certificadas</t>
  </si>
  <si>
    <t>No. de ETC que se encuentran en estado critico alto y critico medio en el indicador global de desempeño</t>
  </si>
  <si>
    <t>semestral</t>
  </si>
  <si>
    <t>Sumatoria de las ETC que se encuentran en estado critico alto y critico medio en el indicador global de desempeño</t>
  </si>
  <si>
    <t>Informe anual de monitoreo</t>
  </si>
  <si>
    <t xml:space="preserve">No se efectuó reporte de información </t>
  </si>
  <si>
    <t xml:space="preserve">OAPF: No se efectuó reporte de información </t>
  </si>
  <si>
    <t>Durante el mes de abril se consolidó y proceso la información reportada por las 96 ETC en el Formato Único Territorial -FUT-, sobre la ejecución de presupuestal de ingresos y gastos, y demás información oficial básica, para efectos del monitoreo, seguimiento, evaluación y control de las entidades territoriales.</t>
  </si>
  <si>
    <t>Durante el mes de mayo en el marco de la estrategia de monitoreo, seguimiento y control establecido en el decreto 028 de  2008 y el articulo 4 del Decreto 168 de 2009, para  efectos de la construcción del Informe Anual de  Monitoreo (IAM)  de la vigencia 2019, el cual tiene como objetivo fundamental delimitar el índice dedesempeño del sector educativo, se solicitó a las áreas de Calidad, Cobertura y Recursos Humanos del Sector Educativo, el resultado de la aplicación de los indicadores: “Calidad Educativa”, “Consolidado de Contratación del Servicio Educativo” y “Eficiencia en la Gestión del Personal Docente y Directivo”.</t>
  </si>
  <si>
    <t xml:space="preserve">
Contiene descripcion cualitativa y todavia no le correponde presenta medicion cuantitativa, debido a que su medicion es semestral</t>
  </si>
  <si>
    <t xml:space="preserve">Durante el mes de  junio se construyó el modelo de datos para la elaboración del Informe Anual de  Monitoreo (IAM),a través del cual se  presentan los indicadores definidos por el Ministerio de Educación Nacional para medir la gestión de las entidades certificadas y no certificadas en Educación en la prestación del servicio educativo durante el año 2019. Se definió el Indicador Global de Gestión de la Educación para medir el desempeño de las 96 entidades territoriales certificadas en educación, en relación con los indicadores de cobertura, calidad, eficiencia de la gestión de personal docente y directivo y gestión y consistencia de la información financiera. 
Para consultar  el modelo de datos, se debe ingresar al link : 
https://app.powerbi.com/view?r=eyJrIjoiYjg3YWFlZDMtYzQ3Yy00YzdmLTg5OGMtNDJmM2VmYWNiMT A5IiwidCI6IjMxZmNmYjNmLThhMGItNGFiNS1iNzkyLTc0YzkwNjJiOWM4ZSIsImMiOjR9 </t>
  </si>
  <si>
    <t>Presenta el avance cualitatitvo, por tener periodicidad de medición es Semestral, presenta su avance cuantitativo</t>
  </si>
  <si>
    <t>Durante el mes de julio y de acuerdo con lo definido en el Título 3 Capítulo 1 del Decreto 1068 de 2015, se remitio  .a la Dirección General de Apoyo Fiscal del  Ministerio de Hacienda y Crédito Público  el Informe Anual de Monitoreo (IAM) mediante radicado No. 2020-EE-127812.   
Para consultar  el modelo de datos, se debe ingresar al link : 
https://app.powerbi.com/view?r=eyJrIjoiYjg3YWFlZDMtYzQ3Yy00YzdmLTg5OGMtNDJmM2VmYWNiMT A5IiwidCI6IjMxZmNmYjNmLThhMGItNGFiNS1iNzkyLTc0YzkwNjJiOWM4ZSIsImMiOjR9 "</t>
  </si>
  <si>
    <t>6/08/2020 - OAPF:  Para este mes de julio, no deberian reportar avances cuantitativos, pues su medicion es semestral. La descripcion del avance cualitativo es claro. Esta por definirse si pueden modificar la meta de 20 por 21.
6/08/2020 - AREA:</t>
  </si>
  <si>
    <t xml:space="preserve">07/09- OAPF:
Completitud: No Cumple con el criterio .. no hay reporte
RTA área - Fecha : No se reporta avance por cuanto ya se cumplio.  Esta es una meta que no reportará más avance durante la vigencia, ya que depende de los resultados arrojados en el  Informe Anual de Monitoreo  en relación con los indicadores de cobertura, calidad, eficiencia de la gestión de personal docente y directivo y gestión y consistencia de la información financiera. No depende de la gestión del MEN si no del desempeño del as ETC. El informe se saca solo una vez durante la vigencia.
07/09- OAPF:
Consistencia: No Cumple con el criterio .. no hay reporte
RTA área - Fecha : 
07/09- OAPF:
Calidad: No Cumple con el criterio .. no hay reporte
RTA área - Fecha : 
07/09- OAPF:
Soportes: No Cumple
RTA área - Fecha :
07/09- OAPF:
Notas adicionales:
</t>
  </si>
  <si>
    <t xml:space="preserve"> Esta es una meta que no reportará más avance durante la vigencia, ya que depende de los resultados arrojados en el  Informe Anual de Monitoreo  en relación con los indicadores de cobertura, calidad, eficiencia de la gestión de personal docente y directivo y gestión y consistencia de la información financiera. No depende de la gestión del MEN si no del desempeño del as ETC. El informe se genera solo una vez durante la vigencia.
07/09- OAPF:
Consistencia: No Cumple con el criterio .. no hay reporte
RTA área - Fecha : 
07/09- OAPF:
Calidad: No Cumple con el criterio .. no hay reporte
RTA área - Fecha : 
07/09- OAPF:
Soportes: No Cumple
RTA área - Fecha :
07/09- OAPF:
Notas adicionales:
</t>
  </si>
  <si>
    <t>06/10 - OAPF:
Completitud: La descripción cualitativo hace alusion a no poder reportar hasta el final de año.
RTA-Area:
Consistencia: No reporta avance cuantitativo, pues su medición es semestral.
RTA-Area:
Calidad: 
RTA-Area:
Soporte:
RTA-Area:</t>
  </si>
  <si>
    <t>09/11 - OAPF:
Completitud: El  avance  cualitativo evidencia  los  resultados de  la  gestión.
RTA-Area:
Consistencia:   No reporta avance cuantitativo, pues su medición es semestral.
RTA-Area:
Calidad: NO Cumple con el criterio. La descripción debe empezar con el nombre del mes del cual se esta haciendo el seguimiento.
RTA-Area:
Soporte: 
RTA-Area:</t>
  </si>
  <si>
    <t xml:space="preserve"> Esta es una meta que no reportará más avance durante la vigencia, ya que depende de los resultados arrojados en el  Informe Anual de Monitoreo  en relación con los indicadores de cobertura, calidad, eficiencia de la gestión de personal docente y directivo y gestión y consistencia de la información financiera. No depende de la gestión del MEN si no del desempeño del as ETC. El informe se genera solo una vez durante la vigencia.
</t>
  </si>
  <si>
    <t>09/12 - OAPF:
Completitud: El  avance  cualitativo evidencia  los  resultados de  la  gestión.
Consistencia:  No reporta avance cuantitativo, pues su medición es semestral
RTA-Area:
Calidad: Cumple con el criterio
RTA-Area:
Soporte: 
RTA-Area:</t>
  </si>
  <si>
    <t xml:space="preserve">Fecha (22/01)- OAPF
Completitud: Cumple con el criterio
Consistencia: Cumple con el criterio. 
Calidad: Cumple con el criterio.  
Soportes: Cumple con el criterio. </t>
  </si>
  <si>
    <t xml:space="preserve">Numero de ETC acompañadas en aspectos conceptuales sobre el uso de los recursos del sector </t>
  </si>
  <si>
    <t xml:space="preserve">Sumatoria de las ETC acompañadas en aspectos conceptuales sobre el uso de los recursos del sector </t>
  </si>
  <si>
    <t>Actas de visita, insumos de realización de los talleres</t>
  </si>
  <si>
    <t>Se construyó el plan de visitas.  Adicionalmente, se realizaron se realizaron visitas de monitoreo,  seguimiento y acomapañamiento al uso de los recursos del SGP- Educación  (seguimiento a compromisos, conceptos de nómina,  cierre fiscal y seguimiento a gastos administrativos 2019) a 3 entidades territoriales  Santa Marta, Magdalena y Tunja</t>
  </si>
  <si>
    <t xml:space="preserve">Se realizó ajustes menores a la redacción </t>
  </si>
  <si>
    <t>Durante el perido, se realizaron visitas de monitoreo, seguimiento y acompañamiento  al uso de los recursos del SGP- Educación  (seguimiento a compromisos, conceptos de nómina,  cierre fiscal y seguimiento a gastos administrativos 2019) a 22 entidades territoriales  (Bello, Bucaramanca, Buenaventura, Ciénaga, Córdoba,  Funza, Girardot, Ipiales, Jamundí, Lorica, Magdalena, Malambo, Nariño, Norte de Santander, Putumayo, Quíndio, Santa Marta, San Andrés, Turbo, Vaupés, Villavicencio y Yopal).  Adicionalmente se realizó Taller de Cierre Fiscal dirigido a las 96 ETC</t>
  </si>
  <si>
    <t>Durante el periodo, se realizaron visitas de monitoreo,  seguimiento y acompañamiento al uso de los recursos del SGP- Educación  (seguimiento a compromisos, conceptos de nómina,  cierre fiscal y seguimiento a gastos administrativos 2019) a 12 entidades Pasto, Pereira, Ibagué, Florencia, Santander,Girón, Pidecuesta, Boyacá, Villavicencio, Amazonas, Palmira y Guaviare.</t>
  </si>
  <si>
    <t>OAPF
Se sugiere revisar las metas programadas ya que en indicador es trimestral y hay metas programadas en cada uno de los meses restantes</t>
  </si>
  <si>
    <t xml:space="preserve">Durante el mes de abril se realizó seguimiento, monitoreo y acompañamiento virtual a 8 Entidades Territoriales Certificadas (Caquetá, Facatativá ,Fusagasugá, Mosquera, Riohacha, Sabaneta, Soledad y Uribia), con el fin de verificar el cierre financiero con recursos del Sistema General de Participaciones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
Adicionalmente, se apoyó al Viceministerio de Educación Básica y Media en las mesas de trabajo virtuales con las ETC para despejar dudas, respecto al uso de recursos del SGP en el marco de la normatividad expedida para manejar la emergencia sanitaria del COVID 19.
</t>
  </si>
  <si>
    <t>Se ajustó la descripción cualitativa, y la descripción corresponde al indicador.  Presenta avance cuantitativo.</t>
  </si>
  <si>
    <t xml:space="preserve">Durante el periodo se realizó seguimiento,  monitoreo y acompañamiento virtual a 15 ETC (Armenia, Bolívar, Caldas, Cesar, Chía, Dosquebradas, Guajira, Huila, Maicao, Manizales, Pitalito, Risaralda, Soacha, Tolima y Valledupar), con el fin de verificar el cierre financiero con recursos del Sistema General de Participaciones -SGP-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documentos._x000D_
Adicionalmente, se continúa apoyando al Viceministerio de Educación Básica y Media en las mesas de trabajo virtuales con las ETC para despejar dudas, respecto al uso de recursos del SGP en el marco de la normatividad expedida para manejar la emergencia sanitaria del COVID 19._x000D_
</t>
  </si>
  <si>
    <t>Presenta avances cualitativos, tambien e;l respectivo avance cuantitativo.</t>
  </si>
  <si>
    <t xml:space="preserve">Durante el mes de junio se realizó seguimiento,  monitoreo y acompañamiento virtual a 22 ETC (Atlántico, Barrancabermeja, Barranquilla, Cali, Cartagena, Casanare, Cauca, Chocó, Guadalajara de Buga, Guainía, Magangué, Medellín, Montería, Popayán, Rionegro, Sahagún, Sincelejo, Yopal y Yumbo), con el fin de verificar el cierre financiero con recursos del Sistema General de Participaciones -SGP-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
Adicionalmente, se continúa apoyando al Viceministerio de Educación Básica y Media en las mesas de trabajo virtuales con las ETC para despejar dudas, respecto al uso de recursos del SGP en el marco de la normatividad expedida para manejar la emergencia sanitaria del COVID 19.
</t>
  </si>
  <si>
    <t>Presenta su avance cualitativo, así como  su avance cuantitativo.</t>
  </si>
  <si>
    <t xml:space="preserve">Durante el mes de julio se realizó seguimiento,  monitoreo y asistencia técnica virtual a 14 ETC (Antioquia, Apartadó, Bogotá, Cúcuta, Cundinamarca, Duitama, Envigado, Itagüi, Meta, Neiva, Tumaco, San Andrés (segunda sesión), Sogamoso y Zipaquirá), con el fin de verificar el cierre financiero, con recursos del Sistema General de Participaciones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 
 Paralelamente, se continúa  apoyando al Viceministerio de Educación Preescolar, Básica y Media en las mesas de trabajo virtuales con las ETC, respecto a la identificación de necesidades de despliegue de  la estrategia "Juntos lo vamos a lograr".  En el marco de dichas reuniones, se analiza la situación financiera. </t>
  </si>
  <si>
    <t xml:space="preserve">6/08/2020 - OAPF:  Para este mes de julio, no deberian reportar avances cuantitativos, pues su medicion es trimestral. La descripcion del avance cualitativo es claro.
</t>
  </si>
  <si>
    <t>Durante el mes de agosto,  se realizó seguimiento,  monitoreo y asistencia técnica virtual a 4 ETC (Arauca, Cartago, Floridablanca y Valle del Cauca), con el fin de verificar el cierre financiero, con recursos del Sistema General de Participaciones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 
Paralelamente, se realizó Taller de Fondos de Servicios Educativos a los Establecimientos Educativos Oficiales de las Entidades Territoriales Certificadas, con el propósito de brindar asesoría y acompañamiento, respecto a la administración y ejecución de los recursos de gratuidad, con el fin de garantizar eficacia y transparencia en el uso de los mismos.</t>
  </si>
  <si>
    <t>Durante el mes de septiembre,  se realizó seguimiento,  monitoreo y asistencia técnica virtual a  ETC de Quibdó , con el fin de verificar el cierre financiero, con recursos del Sistema General de Participaciones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 Logrando dar cumplimiento  a la meta proyectada durante la vigencia de las 96 ETC. 
Paralelamente, se realizó Taller de Fondos de Servicios Educativos a los Establecimientos Educativos Oficiales de las Entidades Territoriales Certificadas, con el propósito de brindar asesoría y acompañamiento, respecto a la administración y ejecución de los recursos de gratuidad, con el fin de garantizar eficacia y transparencia en el uso de los mismos.</t>
  </si>
  <si>
    <t>06/10 - OAPF:
Completitud: El  avance  cualitativo evidencia claramente  los  resultados de  la  gestión.
RTA-Area:
Consistencia: Reporta el respectivo avance cuantitativo, pues su medición es trimestral.
RTA-Area:
Calidad: 
RTA-Area:
Soporte:
RTA-Area:</t>
  </si>
  <si>
    <t>Durante el mes de octubre,  se realizó mesa de trabajo virtual organizada por la Sub de Fortalecimiento con las ETC de Vaupés y Villavicencio, el objetivo de la primera fue verificar los avances al Plan de Desempeño de la entidad y  la segunda  tratar temas relacionados  con el uso de los recursos del Sistema General de Participaciones.  Adicionalmente, se inicio el proceso de planeación del Taller Financiero dirigido a las 96 ETC, donde se abordaran los siguientes temas: 1. Sistema General de Participaciones -SGP- 2. Fondos de Servicios Educativos 3. Recursos Fondo de Mitigación de Emergencias FOME 4. Catálogo Clasificación Presupuetal CCPET
Paralelamente, se acompaño a la Subdirección de Referentes en el proceso de capacitación a los municipios de las ETC de Putumayo (9), Caquetá (16), Huila (1), Arauca (4), Tolima (4) y Valle del Cauca (1) en los Programas de Desarrollo con Enfoque Territorial (PEDET) específicamente en el tema de uso de los recursos del SGP para transporte escolar.</t>
  </si>
  <si>
    <t>09/11 - OAPF:
Completitud: El  avance  cualitativo evidencia  los  resultados de  la  gestión.
RTA-Area:
Consistencia:  No reporta avance cuantitativo, pues su medición es trimestral
RTA-Area:
Calidad: Cumple con el criterio
RTA-Area:
Soporte: 
RTA-Area:</t>
  </si>
  <si>
    <t>Durante el periodo se realizó Taller Financiero dirigido a las 96   Entidades Territoriales Certificadas, donde se abordaron los siguientes temas: Conceptos básicos para la administración de los recursos del Sistema General de Participaciones -SGP- Educación, Sistemas de Información,  Deudas Laborales, Proceso de Conciliación de Deudas y Recobros que las ETC llevan a cabo con el Fondo Nacional de Prestaciones Sociales del Magisterio -FOMAG-, Estrategia de Alternancia, Sistema General de Participaciones sector -Educación-, Fondos de Servicios Educativos, Fondo de Mitigación de Emergencias -FOME- y Catálogo de Clasificación Presupuestal -CCPET-. 
Paralelamente, se realizó Taller de Fondos de Servicios Educativos a los Establecimientos Educativos Oficiales de las Entidades Territoriales Certificadas de Neiva e Ibagué, con el propósito de brindar asesoría y acompañamiento, respecto a la administración y ejecución de los recursos de gratuidad, con el fin de garantizar eficacia y transparencia en el uso de los mismos.</t>
  </si>
  <si>
    <t>Durante el periodo se brindó asesoria  a las entidades territoriales certificadas que lo requirieron vía telefónica y por sistema de gestiòn documental, sobre  inquietudes en aspectos concetuales sobre el uso de los recursos del Sistema General de Participaciones -SGP-, así mismo se brindó  acompañamiento, respecto a la administración y ejecución de los recursos de gratuidad, con el fin de garantizar eficacia y transparencia en el uso de los mismos.</t>
  </si>
  <si>
    <t xml:space="preserve">Completitud: Cumple con el criterio. 
Consistencia:  No Cumple con el criterio, revisar la programación de las metas durante el año, la suma de estas esta dando 520 ETC y un avance de 274
Calidad: No Cumple con el criterio.  ajustar redacción hay palabras que les faltan letras. 
Soportes: Cumple con el criterio.
Fecha (26/01) OAPF: No se han realizado los ajustes solicitados
OAPF 11/02/2021 Se </t>
  </si>
  <si>
    <t>Subdirección de Recursos Humanos del Sector Educativo</t>
  </si>
  <si>
    <t>directivos lideres y docentes que transforman</t>
  </si>
  <si>
    <t>Número de ETC con acompañamiento a la reorganización de plantas de cargos</t>
  </si>
  <si>
    <t>Número de Actas de Acompañamiento / Número de ETC programadas para acompañamiento</t>
  </si>
  <si>
    <t>Durante el mes de junio,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Maicao, Popayan, Buga, Casanare, Santa Marta, Buenaventura, Nariño, Risaralda, Valle del Cauca, Norte de Santander, Jamundi, Cucuta, Armenia, Pereira, Pasto, Sucre, Cordoba, Putumayo, Cali, Tumaco, Cartagena, Caldas, Caqueta, Choco, Magdalena, Antioquia, Bucaramanga, Cauca, Cesar, Guania, Ipiales, San Andres, Uribia, Vaupes, Vichada, Giron, Quindio, Turbo, Villavicencio. (39)</t>
  </si>
  <si>
    <t xml:space="preserve">Durante el mes de julio,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Maicao, Popayan, Buga, Santa Marta, Nariño, Norte de Santander, Jamundi, Cucuta, Armenia, Pereira, Pasto, Sucre, Cordoba, Putumayo, Cali, Caldas, Caqueta, Choco, Magdalena, Bucaramanga, Cauca, Cesar, Ipiales, San Andres, Uribia, Vaupes, Giron, Quindio, Manizales, Caqueta(31), respaldadas en 55 actas de reunión._x000D_
</t>
  </si>
  <si>
    <t>6/08/2020 - OAPF:  Para este mes de julio, no deberian reportar avances cuantitativos, pues su medicion es bimestral. La descripcion del avance cualitativo es claro.
6/08/2020 - AREA: Se incluyo la descripcion cualitativa</t>
  </si>
  <si>
    <t>Durante el mes de agosto,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CESAR, BUGA, VICHADA, VAUPES, SAN ANDRES, URIBIA, POPAYAN, MANIZALES, GUAINIA, CALDAS, IPIALES, CHOCO, RISARALDA, BUENAVENTURA, ANTIOQUIA, BUCARAMANGA, PUTUMAYO, CORDOBA, CALI, CAUCA, NARIÑO, MAGANGUE, MAGDALENA, MAICAO, NORTE DE SANTANDER, PASTO, PEREIRA, CARTAGENA, CASANARE, TUMACO (28) Dado que el indicador tiene periodicidad bimensual el acumulado son 59 ETC acompañadas.</t>
  </si>
  <si>
    <t xml:space="preserve">07/09- OAPF:
Completitud: Cumple con el criterio 
RTA área - Fecha : 
07/09- OAPF:
Consistencia: Cumple con este cirterio.
RTA área - Fecha : 
07/09- OAPF:
Calidad: Cumple el criterio de calidad.
RTA área - Fecha : 
07/09- OAPF:
Soportes: Cumple pues contempla los medios de verificacion
RTA área - Fecha :
07/09- OAPF:
Notas adicionales:
</t>
  </si>
  <si>
    <t>Durante el mes de septiembre,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URIBIA, MANIZALES, SOACHA, ARMENIA, BUENAVENTURA, ANTIOQUIA, GUANIA, BOLIVAR, PEREIRA, PUTUMAYO, CALI, CARTAGENA, CHIA, CORDOBA, MAGANGUE, MAICAO, PASTO, PEREIRA, SUCRE, VILLAVICENCIO (20)</t>
  </si>
  <si>
    <t>06/10 - OAPF:
Completitud: Cumple con el criterio.
RTA-Area:
Consistencia: No reporta avance cuantitativo, pues su medición es bimestral.
RTA-Area:
Calidad: 
RTA-Area:
Soporte:
RTA-Area:</t>
  </si>
  <si>
    <t>Durante el mes de octubre,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URIBIA, MANIZALES, ARMENIA, SAN ANDRES, IPIALES, VAUPES, QUINDIO, GIRON, BUCARAMANGA, CALI, CORDOBA, PASTO, PEREIRA, PUTUMAYO, CARTAGENA, CASANARE, RIOHACHA, MAICAO SUCRE Y ZIPAQUIRA que constan en 48 actas adjuntas, para el bimestre se registran 58 asistencias técnicas.</t>
  </si>
  <si>
    <t>09/11 - OAPF:
Completitud: El  avance  cualitativo evidencia claramente  los  resultados de  la  gestión.
RTA-Area:
Consistencia:  No reporta avance cuantitativo, pues su medición es bimestral.
RTA-Area:
Calidad: Cumple con el criterio
RTA-Area:
Soporte: 
RTA-Area:</t>
  </si>
  <si>
    <t>Durante el mes de noviembre,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Magangue, Valle 8, Villavicencio 3, Caqueta 4, Caldas 4, Popayan 1, Buga 3, Turbo 3, Vichada 1, Cesar 1, Maicao, Quindio, Giron, Jamundi, Antioquia, Pereira 2, Putumayo 2, Sucre 1, Vaupes 1, Guania 2, Manizales 3, Uribia 3, Norte de Santander, Cauca    que constan en 48 actas adjuntas, para el bimestre se registran 58 asistencias técnicas.</t>
  </si>
  <si>
    <t>09/12 - OAPF:
Completitud: El  avance  cualitativo evidencia  los  resultados de  la  gestión.
Consistencia:  No reporta avance cuantitativo, pues su medición es bimestral
RTA-Area:
Calidad: Cumple con el criterio
RTA-Area:
Soporte: 
RTA-Area:</t>
  </si>
  <si>
    <t xml:space="preserve">Durante el mes de diciembre, se desarrolló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Pasto, Cali, Caquetá, Córdoba, Armenia, Buenaventura, Buga, Caldas, Cartagena, Cartago, Guainía, Ipiales, Nariño, Pereira, Popayán, Putumayo, Quindío, Valle del Cauca, Vichada, Norte de Santander, Tumaco, Vaupés, como consta en las 29 actas adjuntas. </t>
  </si>
  <si>
    <t>Fecha: (22/01)- OAPF
Completitud: Cumple con el criterio. 
Consistencia:  No Cumple con el criterio, revisar la programación de las metas durante el año, la suma de estas esta dando 196 ETC y un avance de 212. RTA AREA: La diferencia entre el avance y las metas responden a acompañamientos no programados solicitados por las ETC
Calidad: No Cumple con el criterio.  ajustar redacción , faltan tildes RTA AREA/ Se ajusta redacción
Soportes: Cumple con el criterio. 
Fecha (26/01) OAPF: Consistencia: no es claro el comentario, el indicador esta en función de Número de ETC. la meta no puede ser superior a 96. el indicador no esta midiendo el número de acompañamientos sino el número de ETC.</t>
  </si>
  <si>
    <t>programa de asistencia técnica</t>
  </si>
  <si>
    <t>1.7.4. Bienestar docente</t>
  </si>
  <si>
    <t>Número de Entidades Territoriales Certificadas con acompañamiento para la socialización e implementación de la política de bienestar</t>
  </si>
  <si>
    <t>Sumatoia de Entidades Territoriales Certficadas socializadas con la  política de bienestar laboral</t>
  </si>
  <si>
    <t>Informe socialización de política de bienestar laboral docente</t>
  </si>
  <si>
    <t>Se evaluo la mecanica de socializacion de la politica de bienestar y se inicio dandola a conocer a los lideres de bienestar para recibir la retroalimentacion y sugerencias para la apropiacion de los docentes.</t>
  </si>
  <si>
    <t>Observaciones:
1. Los medios de verificación no dan cuenta del avance reportado. Se requiere anexar el "Informe socialización de política de bienestar laboral docente" tal como se definó en la ficha del indicador .
2. La periodicidad del indicador es Trimestral, por lo cual no debe reportarse avance en este mes.
3. Esta pendiente efectuar la programación de la meta trimestrales 
4. Al cargar los medios de verificación seguir las indicaciones emitidas por la OAPF en cuanto al nombre de los archivos</t>
  </si>
  <si>
    <t>* Se realizo videoconferencia el 18 de feberero con las ETC acerca de la metodologia para dar a conocer la politica de bienestar se programo las visitas para el mes de marzo para recibir los comentarios de las ETC . por medio de una presentacion se dio a conocer los alcances y objetivos de la politica.</t>
  </si>
  <si>
    <t>Observaciones OAPF:
1. Los medios de verificación no dan cuenta del avance reportado. Se requiere anexar el "Informe socialización de política de bienestar laboral docente" tal como se definó en la ficha del indicador .
2. La periodicidad del indicador es Trimestral, por lo cual no debe reportarse avance cuantitativo en este mes.
3. Esta pendiente efectuar la programación de la meta trimestrales 
4. Al cargar los medios de verificación seguir las indicaciones emitidas por la OAPF en cuanto al nombre de los archivos</t>
  </si>
  <si>
    <t>Se tenia programado realizar el requerimiento del evento de lanzamiento de la politica pero se aplazo hasta conocer las fechas en las cuales se pueda realizar. Se proyecto el documento guia de bienestar laboral donde se encnuetran orientaciones acerca de como se dara a conocer y la posterior orientacion de la politica.</t>
  </si>
  <si>
    <t>Observaciones OAPF:
1. Los medios de verificación no dan cuenta del avance reportado. Se requiere anexar el "Informe socialización de política de bienestar laboral docente" tal como se definó en la ficha del indicador .
2. Esta pendiente efectuar la programación de la meta trimestrales 
3. Al cargar los medios de verificación seguir las indicaciones emitidas por la OAPF en cuanto al nombre de los archivos</t>
  </si>
  <si>
    <t>Se esta a la espera de la aprobacion de la Política de Bienestar hasta que esta no surta este proceso y sea publicada y firmada de forma oficial no es posible iniciar su divulgacion en las entidades territoriales, dada la contingencia actual no se ha contado con los tiempos y espacios para su discución</t>
  </si>
  <si>
    <t>Existe descripcion cualitativa, aunque esta descripcion es de estar quieto su medicion.
No reporta avances cuantitativos.
La redaccion no esta bien, pues deberá con el mes que se esta reportando.</t>
  </si>
  <si>
    <t xml:space="preserve">Durante el mes de junio la Subdirección de Recursos Humanos del Sector Educativo no  pudo avanzar en el acompañamiento para la socialización e implementacion de la politica de bienestar ya que se esta a la espera de la aprobacion de la misma, hasta que esta no surta este tramite y sea publicada no es posible iniciar su divulgacion en las entidades territoriales, dada la contingencia actual no se ha contado con los tiempos y espacios para su discución. </t>
  </si>
  <si>
    <t xml:space="preserve">Existe descripcion cualitativa, pero aun, No reporta avances cuantitativos, su medicion es trimestral y en junio debiera tener reporte cuantitativo para el segundo trimestre del año.
</t>
  </si>
  <si>
    <t>6/08/2020 - OAPF:  No presenta descripcion cualitativo del indicador. Tampoco cuantitativa
6/08/2020 - AREA: Respuesta del area para ajustes</t>
  </si>
  <si>
    <t xml:space="preserve">Durante el mes de agosto la Subdirección de Recursos Humanos del Sector Educativo no  pudo avanzar en el acompañamiento para la socialización e implementacion de la politica de bienestar ya que se esta a la espera de la aprobacion de la misma, hasta que esta no surta este tramite y sea publicada no es posible iniciar su divulgacion en las entidades territoriales, dada la contingencia actual no se ha contado con los tiempos y espacios para su discución. </t>
  </si>
  <si>
    <t xml:space="preserve">Durante el mes de septiembre la Subdirección de Recursos Humanos del Sector Educativo no  pudo avanzar en el acompañamiento para la socialización e implementacion de la politica de bienestar ya que se esta a la espera de la aprobacion de la misma, hasta que esta no surta este tramite y sea publicada no es posible iniciar su divulgacion en las entidades territoriales, dada la contingencia actual no se ha contado con los tiempos y espacios para su discución. </t>
  </si>
  <si>
    <t>06/10 - OAPF:
Completitud: Cumple con el criterio.
RTA-Area:
Consistencia: No reporta avance cuantitativo, y para septiembre debe presentar el avance cuantitativo, pues su medición es trimestral.
RTA-Area:
Calidad: 
RTA-Area:
Soporte:
RTA-Area:</t>
  </si>
  <si>
    <t>09/11 - OAPF:
Completitud: No cumple con el criterio.
RTA-Area:
Consistencia: No reporta avance cuantitativo, pues su medición es trimestral.
RTA-Area:
Calidad: No cumple
RTA-Area:
Soporte: No cumple
RTA-Area:</t>
  </si>
  <si>
    <t>Durante la vigencia 2020 no se pudo desarrollar la socializacion e implementacion de la politica de bienestar, esta se encuentra en proceso de revisión y aprobacion. Se espera que este trámite se surta en el 2021 para asi dar inicio a su publicacion y disfusión. La politica de Bienestar ya cuenta con la investigacion y siguio los lineamientos del proceso contenido en el diseño de política</t>
  </si>
  <si>
    <t>Durante la vigencia 2020 no se pudo desarrollar la socialización e implementación de la política de bienestar, esta se encuentra en proceso de revisión y aprobación. Se espera que este trámite se surta en el 2021 para así dar inicio a su publicación y difusión. La política de Bienestar ya cuenta con la investigación y siguió los lineamientos del proceso contenido en el diseño de política</t>
  </si>
  <si>
    <t>Fecha: (22/01)- OAPF
Completitud: Cumple con el criterio. 
Consistencia:  No Cumple con el criterio, se reportar que no se pudo desarrollar la socialización e implementación de la política, pero se reportan 22 ET con acompañamiento. Revisar.  RTA AREA: Se ajusta el avance ya que se realizo acompañamiento a 22 entidades pero preliminar a la socialización de la política de bienestar para determinar la metodología pero estas actividades no aportan al progreso del indicador
Calidad: No Cumple con el criterio.  ajustar redacción , faltan tildes RTA: Se ajusta redacción
Soportes: Cumple con el criterio. 
Fecha (26/01) OAPF: Se realizan los ajustes solicitados. Se cambia la validación a SI. Se recomienda para 2021, mejorar en la redacción de los reportes y en la organización de los medios de verificación y seguir las indicaciones de la Guía de seguimiento que se encuentra en SIG.</t>
  </si>
  <si>
    <t>Norma concertada y expedida que regule el SEIP</t>
  </si>
  <si>
    <t xml:space="preserve"> norma expedida que regule el SEIP </t>
  </si>
  <si>
    <t>Norma expedida</t>
  </si>
  <si>
    <t xml:space="preserve">Revisión del proyecto de norma Sistema Educativo Indígena Propio SEIP en la Dirección de Fortalecimiento a la Gestión Territorial                                                                                                                                                                                                                                                       </t>
  </si>
  <si>
    <t xml:space="preserve">OAPF:
Se realizó ajuste menor a la redacción y se registró en SINERGIA en espera de la aprobación del mismo.
DNP: Aprobado
</t>
  </si>
  <si>
    <t xml:space="preserve">En el mes de febrero se realizó la revisión del proyecto de norma SEIP con las diferentes áreas del Ministerio de Educación Nacional, se realizaron sesiones internas preparatorias a la sesión 41 y se realizó la convocatoria y se coordinó la logística de realización del evento con la Secretaría Técnica de la CONTCEPI.                                                                                                                                                            </t>
  </si>
  <si>
    <t>OAPF:
Se realizó ajuste menor a la redacción y se registró en SINERGIA en espera de la aprobación del mismo.
DNP: Aprobado</t>
  </si>
  <si>
    <t>En el mes de marzo se realizó  la Sesión 41 de la Comisión Nacional de Trabajo y Concertación de Educación para los pueblos Indígenas -CONTCEPI-, ampliada con los presidentes de las organizaciones nacionales y la secretaría técnica de la mesa permanente de concertación nacional,  en la cual se concertó, en el marco de la consulta previa, la ruta metodológica de la fase 2: concertación de la norma  del Sistema Educativo Indígena Propio -SEI-P, a partir del borrador entregado por las organizaciones indígenas y las observaciones del MEN.</t>
  </si>
  <si>
    <t>Durante el mes de abril el Ministerio de Educación Nacional preparó el documento técnico con las observaciones al proyecto de norma SEIP, como insumo para la Sesión 42; sin embargo, la sesiones programadas se aplazan hasta nueva orden, por la emergencia sanitaria.</t>
  </si>
  <si>
    <t>Durante el mes de mayo el Ministerio de Educación Nacional aprobó el documento técnico con las observaciones al proyecto de norma SEIP el cual se remite a la Secretaría Técnica de los Pueblos indígenas de la CONTCEPI, como insumo para la Sesión 42; sin embargo, la sesiones programadas se aplazan hasta nueva orden, por la emergencia sanitaria.</t>
  </si>
  <si>
    <t>Contiene el avance cualitativo, y el avance cuantitativo no se prewent, pero es por qeu la medicion es anual.</t>
  </si>
  <si>
    <t>Durante el mes de junio no se presentaron avances, a partir del documento técnico de revisión del Proyecto de norma SEIP a la Secretaría Técnica de los Pueblos indígenas de la CONTCEPI, está pendiente continuar la concertación; como insumo para la Sesión 42; sin embargo, la sesiones programadas se aplazan hasta nueva orden, por la emergencia sanitaria.</t>
  </si>
  <si>
    <t>Contiene la descripción del avance cualitativo,  el avance cuantitativo no se presenta, por cuanto la medición de su medicion, es anual.</t>
  </si>
  <si>
    <t>Como hoja de ruta y preparación para continuar con el diálogo y concertación en el marco del proceso de consulta previa, durante el mes de julio se realizaron sesiones internas de trabajo en el MEN para analizar el documento técnico de observaciones a la propuesta de norma SEIP. Se encuentra pendiente retomar las sesiones acordadas para la vigencia 2020, las cuales fueron suspendidas por la emergencia sanitaria, se reitera a la Secretaría Técnica de Lo Pueblos Indígenas de la CONTCEPI, la disposición de realizar un trabajo articulado de reescritura de la norma entre las partes.</t>
  </si>
  <si>
    <t xml:space="preserve">6/08/2020 - OAPF:  Para este mes de julio, no deberian reportar avances cuantitativos, pues su medicion es anual. La descripcion del avance cualitativo es claro.
</t>
  </si>
  <si>
    <t>En el mes de agosto se continuaron con las sesiones internas de trabajo en el MEN preparatorias a la siguiente sesión de la CONTCEPI y se ha reiterado a los Pueblos a través del radicado 2020-EE-162459 del 14 de agosto la invitación a la Secretaría Técnica de los Pueblos indígenas para continuar los diálogos a través de plataformas virtuales con un acompañamiento logístico desde el MEN.</t>
  </si>
  <si>
    <t>En el mes de septiembre se continuaron con las sesiones internas de trabajo en el MEN preparatorias a la siguiente sesión de la CONTCEPI donde se concertará el Proyecto de norma SEIP. El MEN entregó observaciones del documento de propuesta de norma SEIP con radicado 2020-ER-123839 a la Secretaría Técnica de los Pueblos indígenas de la CONTCEPI;  se ha reiterado a los Pueblos a través del radicado 2020-EE-162459 la invitación de continuar los diálogos a través de plataformas virtuales y se estudia una propuesta de los delegados indígenas para realizar la sesión presencial en el mes de noviembre de 2020, de acuerdo con las condiciones sanitarias en el marco de la pandemia.</t>
  </si>
  <si>
    <t>06/10 - OAPF:
Completitud: El  avance  cualitativo evidencia claramente  los  resultados de  la  gestión.
RTA-Area:
Consistencia: No reporta avance cuantitativo, pues su medición es anual.
RTA-Area:
Calidad: 
RTA-Area:
Soporte:
RTA-Area:</t>
  </si>
  <si>
    <t>En el mes de octubre se continuaron con las sesiones internas de trabajo en el MEN preparatorias a la sesión 42 de la CONTCEPI que se llevará a cabo del 9 al 14 de noviembre, donde se retomará la concertación  del Proyecto de norma SEIP.</t>
  </si>
  <si>
    <t>09/11 - OAPF:
Completitud: El  avance  cualitativo evidencia claramente  los  resultados de  la  gestión.
RTA-Area:
Consistencia: No reporta avance cuantitativo, por cuanto su medición es anual.
RTA-Area:
Calidad: Cumple con el criterio
RTA-Area:
Soporte: n/a
RTA-Area:</t>
  </si>
  <si>
    <t>En el mes de noviembre se llevó a cabo la sesión 42 de la CONTCEPI del 27 de noviembre al 02 de diciembre, donde se retomó el espacio de manera presencial, con el propósito de poner en marcha los acuerdos suscritos en el marco de la Sesión 41 de CONTCEPI AMPLIADA en torno al diálogo y concertación con el gobierno nacional, respecto a la propuesta de norma del Sistema Educativo Indígena Propio (SEIP).</t>
  </si>
  <si>
    <t>09/12 - OAPF:
Completitud: El  avance  cualitativo evidencia  los  resultados de  la  gestión.
Consistencia:  No reporta avance cuantitativo, pues su medición es anual
RTA-Area:
Calidad: Cumple con el criterio
RTA-Area:
Soporte: 
RTA-Area:</t>
  </si>
  <si>
    <t>En el mes de diciembre se llevó a cabo la sesión 42 de la CONTCEPI , donde se retomó el espacio de manera presencial, con el propósito de poner en marcha los acuerdos suscritos en el marco de la Sesión 41 de CONTCEPI AMPLIADA en torno al diálogo y concertación con el gobierno nacional, respecto a la propuesta de norma del Sistema Educativo Indígena Propio (SEIP). No se cumplió la meta de (1) una norma expedida, teniendo en cuenta que no fue posible llevar a cabo las sesiones programadas de la CONTCEPI durante 2020, ya que por la emergencia declarada por la COVID 19, fueron suspendidas.</t>
  </si>
  <si>
    <t>Fecha: (22/01)- OAPF
Completitud: No Cumple con el criterio. la suma de las metas programadas en los meses de 2020, no cumplen con la meta programada para 2020, al sumar las metas de todos los meses da 76 y la meta del indicador es 1. Es una meta anual por lo tanto no debe programarse metas en los otros meses, la meta debe estar programada en diciembre y debe ser 1. 
Consistencia:  No Cumple con el criterio, se debe explicar porque  no se cumplió la meta de 2020.  
Calidad: No cumple con el criterio. 
Soportes: Cumple con el criterio. si el avance es 0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
 La OAPF ajusta la programación de las metas, borrando el 76 de la celda CZ 8 e incluyendo el 1 en la columna DV.</t>
  </si>
  <si>
    <t xml:space="preserve">Diseñar, concertar y expedir el Lineamiento educativo para la preservación de la cultura indígena  en el marco del SEIP </t>
  </si>
  <si>
    <t xml:space="preserve">Sumatoria de los siguientes hitos: Lineamiento diseñado (30%) y concertado (50%)+lineamiento expedido en el marco del SEIP (20%)
</t>
  </si>
  <si>
    <t>Lineamiento educativo para la preservación de la cultura indígena expedido</t>
  </si>
  <si>
    <t xml:space="preserve">En el mes de enero se realizó la revisión del proyecto de norma SEIP en la Dirección de Fortalecimiento a la Gestión Territorial de Ministerio de Educacion Nacional en el cual establece el lineamiento educativo para la preservación de la cultura indígena                                                                                                                                                                                                </t>
  </si>
  <si>
    <t xml:space="preserve">En el mes de febrero se realizaron reuniones internas preparatorias del MEN para presentar las observaciones al proyecto de norma del Sistema Educativo Indígena Propio -SEIP- en la Sesión 41 de la Comisión Nacional de Trabajo y Concertación de la Educación para Pueblos Indígenas -CONTCEPI-, así como la construcción de propuesta metodológica de concertación del proyecto de norma SEIP.                                                                                                                                                                                      </t>
  </si>
  <si>
    <t>En el mes de marzo en el marco de la consulta previa del documento de norma SEIP, se concertó la fase 2 de la ruta metodológica de la norma del Sistema Educativo Indígena Propio -SEIP-, a partir del borrador entregado por las organizaciones indígenas y las observaciones del MEN, insumo que una vez sea perfeccionado permitirá expedir el lineamiento educativo.</t>
  </si>
  <si>
    <t>OAPF:
Se realizó ajuste menor a la redacción y se registró en SINERGIA en espera de la aprobación del mismo.</t>
  </si>
  <si>
    <t>Durante el mes de abril no se presentaron avances, las sesiones CONTCEPI fueron aplazadas, por tanto no se ha concertado el proyecto de norma SEIP, insumo para que una vez se concerte, se expida el lineamiento educativo.</t>
  </si>
  <si>
    <t>Durante el mes de mayo no se presentaron avances, las sesiones CONTCEPI fueron aplazadas, por tanto no se ha concertado el proyecto de norma SEIP, insumo para que una vez se concerte, se expida el lineamiento educativo.</t>
  </si>
  <si>
    <t>Durante el mes de junio no se presentaron avances, las sesiones CONTCEPI fueron aplazadas, por tanto no se ha concertado el proyecto de norma SEIP, insumo para que una vez se concerte, se expida el lineamiento educativo.</t>
  </si>
  <si>
    <t>Durante el mes de julio no se presentaron avances, las sesiones CONTCEPI fueron aplazadas, por tanto no se ha concertado el proyecto de norma SEIP, insumo para que una vez se concerte, se expida el lineamiento educativo.</t>
  </si>
  <si>
    <t>Durante el mes de agosto no se presentaron avances, las sesiones CONTCEPI fueron aplazadas, por tanto no se ha concertado el proyecto de norma SEIP, insumo para que una vez se concerte, se expida el lineamiento educativo.</t>
  </si>
  <si>
    <t>Durante el mes de septiembre no se presentaron avances, las sesiones CONTCEPI fueron aplazadas, por tanto no se ha concertado el proyecto de norma SEIP, insumo para que una vez se concerte, se expida el lineamiento educativo.</t>
  </si>
  <si>
    <t>06/10 - OAPF:
Completitud: Cumple con el criterio.
RTA-Area:
Consistencia: No reporta avance cuantitativo, pues su medición es anual.
RTA-Area:
Calidad: 
RTA-Area:
Soporte:
RTA-Area:</t>
  </si>
  <si>
    <t>Durante el mes de octubre no se presentaron avances, las sesiones CONTCEPI fueron aplazadas, por tanto no se ha concertado el proyecto de norma SEIP, insumo para que una vez se concerte, se expida el lineamiento educativo.</t>
  </si>
  <si>
    <t>En el mes de noviembre se realizó la sesión 42 de la CONTCEPI, en la cual se retomó la ruta metodológica para continuar con el proceso de Consulta Previa 2021, se conformaron subcomisiones para el seguimiento a temas específicos; queda pendiente el proceso de diseño del lineamiento educativo para la preservación de la cultura indígena en el marco del SEIP.</t>
  </si>
  <si>
    <t>En el mes de diciembre realizó la sesión 42 de la CONTCEPI, en la cual se retomó la ruta metodológica para continuar con el proceso de Consulta Previa 2021, se conformaron subcomisiones para el seguimiento a temas específicos; queda pendiente el proceso de diseño del lineamiento educativo para la preservación de la cultura indígena en el marco del SEIP. No se cumplió la meta del 30%,  teniendo en cuenta que no fue posible llevar a cabo las sesiones programadas de la CONTCEPI durante 2020, ya que por la emergencia declarada por la COVID 19, fueron suspendidas.</t>
  </si>
  <si>
    <t>Completitud: No Cumple con el criterio. la suma de las metas programadas en los meses de 2020, no cumplen con la meta programada para 2020, al sumar las metas de todos los meses da 0 y la meta del indicador es del 30% . Es una meta anual por lo tanto no debe programarse metas en los otros meses, la meta debe estar programada en diciembre y debe ser 30. 
Consistencia:  No Cumple con el criterio, se debe explicar porque solo no se cumplió la meta de 2020.  
Calidad: No cumple con el criterio.  no se pueden utilizar siglas. 
Soportes: Cumple con el criterio. si el avance es 0
Fecha (26/01) OAPF: La meta no es 1, la meta es el 30% que corresponde al lineamiento diseñado. REvisar la fórmula del indicador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</si>
  <si>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 xml:space="preserve">Lineamientos técnicos concertados y expedidos  en el marco de la CONTCEPI
 </t>
  </si>
  <si>
    <t xml:space="preserve">(Lineamientos técnicos expedidos/Número de necesidades técnicas requeridas por la CONTCEPI y que impliquen la construcción de un lineamiento)
</t>
  </si>
  <si>
    <t>Lineamientos técnicos expedidos</t>
  </si>
  <si>
    <t>En el mes de enero se realizó la revisión interna con las áreas del MEN del texto de la circular que brindará orientaciones o lineamientos técnicos para la elaboración del estudio de planta y administración de docentes y directivos docentes de los establecimientos educativos ubicados en territorio indígena o que atienden población mayoritariamente indígena.</t>
  </si>
  <si>
    <t xml:space="preserve">OAPF:
Se realizó ajuste menor a la redacción y se registró en SINERGIA en espera de la aprobación del mismo.
DNP. Aprobado
</t>
  </si>
  <si>
    <t>En el mes de febrero se realizó reunión de una subcomisión con delegados indígenas de la Comisión Nacional de Trabajo y Concertación de la Educación para Pueblos Indígenas -CONTCEPI- y el Ministerio de Educación en la cual se concertó el texto final de la circular que, una vez aprobado por la CONTCEPI,  brindará orientaciones para la elaboración del estudio de planta y administración de docentes y directivos docentes de los establecimientos educativos ubicados en territorio indígena o que atienden población mayoritariamente indígena.</t>
  </si>
  <si>
    <t>OAPF:
Se realizó ajuste menor a la redacción y se registró en SINERGIA en espera de la aprobación del mismo.
Respuesta Sectorialista DNP
y cual fue el resultado ? se concertó el documento ?
OAPF:
Se realizó ajuste a la redacción y se registró en SINERGIA en espera de la aprobación del mismo.
DNP: Aprobado</t>
  </si>
  <si>
    <t>En el mes de marzo en el marco de la Subcomisión CONTCEPI , se expidió la Circular 22 de 2020, la cual brinda Orientaciones para la elaboración del estudio de planta y administración de docentes y directivos docentes de los establecimientos educativos ubicados en territorio indígena o que atienden población mayoritariamente indígena.</t>
  </si>
  <si>
    <t>Durante el mes de abril no se presentaron avances, no se han concertado ni expedido nuevos lineamientos porque las sesiones CONTCEPI están aplazadas por la emergencia sanitaria.</t>
  </si>
  <si>
    <t>Durante el mes de mayo no se presentaron avances, no se han concertado ni expedido nuevos lineamientos porque las sesiones CONTCEPI están aplazadas por la emergencia sanitaria.</t>
  </si>
  <si>
    <t>Contiene el avance cualitativo, y el avance cuantitativo no se presenta, por cuanto su medicion es anual.</t>
  </si>
  <si>
    <t>Durante el mes de junio no se presentaron avances, no se han concertado ni expedido nuevos lineamientos porque las sesiones CONTCEPI están aplazadas por la emergencia sanitaria.</t>
  </si>
  <si>
    <t>Durante el mes de julio no se presentan avances, dado que no se han concertado ni expedido nuevos lineamientos, porque las sesiones CONTCEPI están aplazadas por la emergencia sanitaria; en este espacio es donde se construyen conjuntamente los lineamientos; sin embargo, mediante comunicación a la Secretaría Técnica de los Pueblos Indígenas de la CONTCEPI con radicado 2020-EE-145686, reiteramos la invitación a seguir desarrollando el trabajo articulado entre las partes según los acuerdos que se establezcan, dadas las condiciones de emergencia sanitaria decretadas en el territorio nacional, entre otras evaluando la posibilidad de uso de plataformas tecnológicas.</t>
  </si>
  <si>
    <t>Durante el mes de agosto no se presentaron avances, no se han concertado ni expedido nuevos lineamientos porque las sesiones CONTCEPI están aplazadas por la emergencia sanitaria.</t>
  </si>
  <si>
    <t>Durante el mes de septiembre no se presentaron avances, no se han concertado ni expedido nuevos lineamientos porque las sesiones CONTCEPI están aplazadas por la emergencia sanitaria.</t>
  </si>
  <si>
    <t>Durante el mes de octubre no se presentaron avances, no se han concertado ni expedido nuevos lineamientos porque las sesiones CONTCEPI están aplazadas por la emergencia sanitaria.</t>
  </si>
  <si>
    <t>06/10 - OAPF:
Completitud: El  avance  cualitativo evidencia claramente  los  resultados de  la  gestión.
RTA-Area:
Consistencia: No reporta avance cuantitativo, por cuanto medición es anual.
RTA-Area:
Calidad: 
RTA-Area:
Soporte:</t>
  </si>
  <si>
    <t>En la sesión 42 de la CONTCEPI se conformó una subcomisión de siete (7) delegados de la CONTCEPI para la construcción de una Directiva Ministerial que busca una atención pertinente especialmente por las afectaciones del COVID 19; para ello, las delegaciones indígenas han enviado una propuesta borrador y se iniciará su concertación en el mes de diciembre de 2020.</t>
  </si>
  <si>
    <t>En la sesión 42 de la CONTCEPI se conformó una subcomisión de siete (7) delegados de la CONTCEPI para la construcción de una Directiva Ministerial que busca una atención pertinente especialmente por las afectaciones del COVID 19; para ello, las delegaciones indígenas han enviado una propuesta borrador. Por solicitud de los delegados indigenas la subcomisión del mes de diciembre fue aplazada para el mes de enero de 2021. No se cumplió la meta del 100% de los lineamientos técnicos concertados  ni expedidos, teniendo en cuenta que no fue posible llevar a cabo las sesiones programadas de la CONTCEPI durante 2020, ya que por la emergencia declarada por la COVID 19, fueron suspendidas.</t>
  </si>
  <si>
    <t>Fecha: (22/01)- OAPF
Completitud: No Cumple con el criterio. la suma de las metas programadas en los meses de 2020, no cumplen con la meta programada para 2020, al sumar las metas de todos los meses da 0 y la meta del indicador es del 100% . Es una meta anual por lo tanto no debe programarse metas en los otros meses, la meta debe estar programada en diciembre y debe ser 100. 
Consistencia:  No Cumple con el criterio, se debe explicar porque no se cumplió la meta de 2020.  
Calidad: Cumple con el criterio.  
Soportes: Cumple con el criterio. si el avance es 0
Fecha (26/01) OAPF: La meta no es 1, la meta es el 100% , se debe revisar la fórmula del indicador al momento de realizar los reportes.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</si>
  <si>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 xml:space="preserve"> Entidades territoriales certificadas acompañadas técnicamente para la implementación de los lineamientos concertados </t>
  </si>
  <si>
    <t xml:space="preserve">(Número de Entidades territoriales certificadas acompañadas técnicamente para la implementación de los lineamientos concertados/Número Total de Entidades Territoriales certificadas)
</t>
  </si>
  <si>
    <t>Actas y listados de asistencia</t>
  </si>
  <si>
    <t xml:space="preserve">En el mes de enero se realizó acompañamiento técnico a la Entidad Territorial Certificada -ETC - Cauca y al Pueblo Misak para la concertación de la canasta cualitativa establecida a través del Decreto 2500 de 2010 y compilado en el Decreto 1075 de 2015                                                                                                                                                                                                                                               </t>
  </si>
  <si>
    <t>En el mes de febrero se realizó acompañamiento a las ETC: Bogotá (socialización a los nuevos funcionarios de la secretaría de educación), Meta (asistencia técnica y seguimiento en el marco del auto interlocutorio 19202 de 2019, Boyacá (acompañamiento al diálogo entre la Asociación de Autoridades Tradicionales y Cabildos U’WAS -ASOUWA- y la secretaría de educación de Boyacá), Cauca (asistencia técnica a la secretaría de educación del Cauca y pueblo Misak - programa jóvenes y adultos), Guajira (jornada de trabajo con las secretarías de educación de Cesar y La Guajira, la alcaldía El Molino, la comunidad y autoridades Wiwa).</t>
  </si>
  <si>
    <t>En el mes de marzo, en desarrollo de las acciones de acompañamiento técnico se envío a todas las ETC la Circular 22 de 2020 que brinda orientaciones para la elaboración del estudio de planta y administración de docentes y directivos docentes de los establecimientos educativos ubicados en territorio indígena o que atienden población mayoritariamente indígena, y se radicó ante la secretaria técnica de la  Comisión Nacional de Trabajo y Concertación de la Educación para Pueblos Indígenas -CONTCEPI-. Así mismo, se acompañó presencialmente a las ETC Chia (asistencia técnica a la ETC y al Pueblo Muisca para la atención educativa pertinente), Cauca (asistencia técnica Interinstitucional a la ETC Cauca con participación de SENA, Minciencias, MinTic, MinCultura, ICBF).</t>
  </si>
  <si>
    <t xml:space="preserve">OAPF:
Se realizó ajuste menor a la redacción y se registró en SINERGIA en espera de la aprobación del mismo.
DNP. Aprobado
</t>
  </si>
  <si>
    <t>Durante el mes de abril hubo acompañamiento permanente e individualizado virtual de un equipo de profesionales del MEN a las 96 Entidades Territoriales Certificadas, entre otras a Cauca, Amazonas, Caquetá, Popayán, Florencia; trabajando articuladamente con estrategias flexibles, adaptadas a las condiciones de trabajo en casa, acordes con el contexto de los territorios y el seguimiento a la implementación de los lineamientos concertados; en el marco de la emergencia sanitaria.</t>
  </si>
  <si>
    <t>Se ajustó la descripción cualitativa, y la descripción corresponde al indicador . No hay avance cuantitativo.
Obsrv DNP
es posible poner algunas de las ETC acompañadas?</t>
  </si>
  <si>
    <t>Durante el mes de mayo hubo acompañamiento permanente e individualizado virtual de un equipo de profesionales del MEN a las 96 Entidades Territoriales Certificadas, entre otras a Putumayo, Nariño, Cauca, Amazonas, Caquetá, Popayán, Florencia; trabajando articuladamente con estrategias flexibles, adaptadas a las condiciones de trabajo en casa, acordes con el contexto de los territorios y el seguimiento a la implementación de los lineamientos concertados; en el marco de la emergencia sanitaria.</t>
  </si>
  <si>
    <t>Contiene el avance cualitativo, y el avance cuantitativo no se presenta, por cuanto su medicion es anual.
Sin embargo, se observa que el indicador no tiene meta definida para la vigencia 2020</t>
  </si>
  <si>
    <t>Durante el mes de junio hubo acompañamiento permanente e individualizado virtual de un equipo de profesionales del MEN a las 96 Entidades Territoriales Certificadas, entre otras a Florencia, Caquetá, Putumayo, Cauca, Amazonas y Popayán; adicionando un acompañamiento con enfoque de capacidades personales, técnicas y  con estrategias flexibles, adaptadas a las condiciones de trabajo en casa, acordes con el contexto de los territorios y el seguimiento a la implementación de los lineamientos concertados; en el marco de la emergencia sanitaria.</t>
  </si>
  <si>
    <t>Durante el mes de julio hubo acompañamiento permanente e individualizado virtual de un equipo de profesionales del MEN a las 96 Entidades Territoriales Certificadas, entre otras a Florencia, Caquetá, Putumayo, Cauca, Amazonas y Popayán; adicionando talleres pedagógicos y financieros, además del acompañamiento con enfoque de capacidades personales, técnicas y  con estrategias flexibles, adaptadas a las condiciones de trabajo en casa, acordes con el contexto de los territorios y el seguimiento a la implementación de los lineamientos concertados; en el marco de la emergencia sanitaria.</t>
  </si>
  <si>
    <t>Durante el mes de agosto hubo acompañamiento permanente e individualizado virtual de un equipo de profesionales del MEN a las 96 Entidades Territoriales Certificadas, entre otras a Nariño, Caquetá, Putumayo, Cauca, Amazonas y Popayán; continuando con el ampañamiento no solo técnico sino también  psicosocial en el marco de la emergencia sanitaria.</t>
  </si>
  <si>
    <t>Durante el mes de septiembre hubo acompañamiento permanente e individualizado virtual de un equipo de profesionales del MEN a las 96 Entidades Territoriales Certificadas, entre otras a Caquetá, Putumayo, Cauca, Amazonas y Popayán; continuando con el ampañamiento no solo técnico sino también  psicosocial en el marco de la emergencia sanitaria.</t>
  </si>
  <si>
    <t>Durante el mes de octubre hubo acompañamiento permanente e individualizado virtual de un equipo de profesionales del MEN a las 96 Entidades Territoriales Certificadas, entre otras a Caquetá, Putumayo, Cauca, Amazonas y Popayán, especialmente para la formulación del plan de alternancia de las entidades territoriales para el regreso progresivo a clases de los estudiantes.</t>
  </si>
  <si>
    <t>09/11 - OAPF:
Completitud: El  avance  cualitativo evidencia claramente  los  resultados de  la  gestión.
RTA-Area:
Consistencia: No reporta avance cuantitativo, pues su medición es anual.
RTA-Area:
Calidad: Cumple con el criterio
RTA-Area:
Soporte: n/a
RTA-Area:</t>
  </si>
  <si>
    <t>Durante el mes de noviembre hubo acompañamiento permanente de un equipo de profesionales del MEN a las 96 Entidades Territoriales Certificadas, entre otras a Caquetá, Putumayo, Cauca, Amazonas y Popayán, especialmente para la entrega del plan de alternancia de las entidades territoriales para el regreso progresivo a clases de los estudiantes.</t>
  </si>
  <si>
    <t>Durante el mes de diciembre hubo acompañamiento permanente de un equipo de profesionales del MEN a las 96 Entidades Territoriales Certificadas, entre otras a Caldas, Putumayo, Nariño, Cauca, Amazonas y Popayán, especialmente para la retroalimentación de los planes de alternancia de las entidades territoriales para el regreso progresivo a clases de los estudiantes.</t>
  </si>
  <si>
    <t xml:space="preserve">Fecha: (22/01)- OAPF
Completitud: No Cumple con el criterio. la suma de las metas programadas en los meses de 2020, no cumplen con la meta programada para 2020, al sumar las metas de todos los meses da 0 y la meta del indicador es del 100% . Es una meta anual por lo tanto no debe programarse metas en los otros meses, la meta debe estar programada en diciembre y debe ser 100. 
Consistencia:  No Cumple con el criterio, se debe explicar porque no se cumplió la meta de 2020. En el reporte cualitativo se menciona acompañamiento permanente a las 96 ETC, pero no se explican cuáles fueron los lineamientos concertados que se están implementando y acompañando.    No se reporta avance cuantitativo, se debe explicar porque no se cumplió la meta
Calidad: Cumple con el criterio.  
Soportes: Cumple con el criterio. si el avance es 0 si el avance es mayor a 0 deben anexar el medio de verificación que permite verificar el avance. 
Fecha (26/01) OAPF: no hay documentos en la carpeta de medios de verificación. 
</t>
  </si>
  <si>
    <t>Instrumento de evaluación inclusiva  para escalafón, calificación, nivelación salarial y certificación de docentes indígenas, concertado e implementado en el marco del SEIP.</t>
  </si>
  <si>
    <t>Instrumento de evaluación inclusiva  para escalafón, calificación, nivelación salarial y certificación de docentes indígenas, concertado e implementado en el marco del SEIP</t>
  </si>
  <si>
    <t>Instrumento de evaluación inclusiva  para escalafón, calificación, nivelación salarial y certificación de docentes indígenas implementado</t>
  </si>
  <si>
    <t xml:space="preserve">En el mes de enero se gestionó la expedición del decreto de nivelación salarial de docentes indígenas ,  previo acuerdo con FECODE. La documentación en proceso en el DAFP y Ministerio de Hacienda.                                                                                                                                                                   </t>
  </si>
  <si>
    <t>En el mes de febrero se sigue avanzando en la elaboración del instrumento de evaluación, se logró la expedición del decreto 317 de 2020, por el cual se establece la remuneración de los servidores públicos etnoeducadores docentes y directivos docentes que atiendan población indígena en territorios indígenas, en los niveles de preescolar, básica y media, y se dictan otras disposiciones de carácter salarial, norma que incluye la etapa de acreditación de títulos académicos a efectos de la actualización de su asignación salarial y los tiempos para realizar dicho trámite.</t>
  </si>
  <si>
    <t xml:space="preserve">En el mes de marzo no hay avance significativo en la formulación del instrumento de evaluación inclusiva para escalafón, calificación, nivelación salarial y certificación de docentes indígenas, dado que en el marco de la fase 2 se inició la etapa de consulta previa del documento de norma SEIP.   
                                                                                           </t>
  </si>
  <si>
    <t>Durante el mes de abril no se presentaron avances, dado que esto está en el marco de la fase 2 de la consulta previa del documento de norma SEIP y las sesiones fueron aplazadas por la emergencia sanitaria.</t>
  </si>
  <si>
    <t>Durante el mes de mayo no se presentaron avances, dado que esto está en el marco de la fase 2 de la consulta previa del documento de norma SEIP y las sesiones fueron aplazadas por la emergencia sanitaria.</t>
  </si>
  <si>
    <t>Durante el mes de junio no se presentaron avances, dado que esto está en el marco de la fase 2 de la consulta previa del documento de norma SEIP y las sesiones fueron aplazadas por la emergencia sanitaria.</t>
  </si>
  <si>
    <t>Durante el mes de julio no se presentaron avances, dado que esto está en el marco de la fase 2 de la consulta previa del documento de norma SEIP y las sesiones fueron aplazadas por la emergencia sanitaria.</t>
  </si>
  <si>
    <t>Durante el mes de agosto no se presentaron avances, dado que esto está en el marco de la fase 2 de la consulta previa del documento de norma SEIP y las sesiones fueron aplazadas por la emergencia sanitaria.</t>
  </si>
  <si>
    <t>Durante el mes de septiembre no se presentaron avances, dado que esto está en el marco de la fase 2 de la consulta previa del documento de norma SEIP y las sesiones fueron aplazadas por la emergencia sanitaria.</t>
  </si>
  <si>
    <t>Durante el mes de octubre no se presentaron avances, dado que esto está en el marco de la fase 2 de la consulta previa del documento de norma SEIP; conjuntamente con la Secretaría Técnica de los delegados indigenas de la CONTCEPI se preparó logísticamente la realización de la sesión 42 en el mes de noviembre del 9 al 14 de 2020.</t>
  </si>
  <si>
    <t>En el mes de noviembre se realizó la sesión 42 de la CONTCEPI, en la cual se retomó la ruta metodológica para continuar con el proceso de Consulta Previa 2021, se conformaron subcomisiones para el seguimiento a temas específicos; queda pendiente la construcción del instrumento de evaluación inclusiva para escalafón, calificación, nivelación salarial y certificación de docentes indígenas, en el marco de la concertación del SEIP.</t>
  </si>
  <si>
    <t>En el mes de diciembre se realizó la sesión 42 de la CONTCEPI, en la cual se retomó la ruta metodológica para continuar con el proceso de Consulta Previa 2021, se conformaron subcomisiones para el seguimiento a temas específicos; queda pendiente la construcción del instrumento de evaluación inclusiva para escalafón, calificación, nivelación salarial y certificación de docentes indígenas, en el marco de la concertación del SEIP.</t>
  </si>
  <si>
    <t xml:space="preserve">Fecha (22/01)- OAPF
Completitud: Cumple con el criterio
Consistencia: Cumple con el criterio. 
Calidad: Cumple con el criterio.  
Soportes: Cumple con el criterio </t>
  </si>
  <si>
    <t xml:space="preserve">Porcentaje de implementación del plan de acción para la socialización y posicionamiento del proceso SEIP, concertado.  </t>
  </si>
  <si>
    <t>(Número de acciones ejecutadas/Número de acciones planeadas)</t>
  </si>
  <si>
    <t>Actas y listados de asistencia para la socialización y posicionamiento del SEIP</t>
  </si>
  <si>
    <t xml:space="preserve">Para el mes de enero no se registra avance en la implementación el plan de acción, para la socialización y posicionamiento del SEIP, dado que el proyecto de norma SEIP este se encuentra en proceso de revisión por parte del MEN.   </t>
  </si>
  <si>
    <t xml:space="preserve">Para el mes de febrero, no hay avance en el plan de acción, para la socialización y posicionamiento del Sistema Educativo Indígena Propio -SEIP-, dado que el proyecto de norma SEIP este se encuentra en proceso de revisión por parte del Ministerio de Educación Nacional.                                                                                             </t>
  </si>
  <si>
    <t xml:space="preserve">En el mes de marzo no hay avance en la implementación del plan de acción, para la socialización y posicionamiento del SEIP, dado que este se encuentra en proceso de consulta previa, en su fase 2: concertación de la norma.
                                                                                                                            </t>
  </si>
  <si>
    <t xml:space="preserve">OAPF: Dada la periodicidad del indicador se requiere registrar un porcentaje de avance en el proceso de implementación según lo establecido en la fórmula del indicador </t>
  </si>
  <si>
    <t>Durante el mes de abril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</si>
  <si>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Durante el mes de mayo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</si>
  <si>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 xml:space="preserve">Contiene el avance cualitativo, aunque describe que no hay avances y el avance cuantitativo no se presenta, aunque debiera tener avance por cuanto su medicion es trimestral.
</t>
  </si>
  <si>
    <t>Durante el mes de junio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</si>
  <si>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Durante el mes de julio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</si>
  <si>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Durante el mes de agosto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</si>
  <si>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Durante el mes de septiembre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</si>
  <si>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Durante el mes de octubre no se presentaron avances en el plan de acción, para la socialización y posicionamiento del Sistema Educativo Inígena Propio SEIP, conjuntamente con la Secretaría Técnica de los delegados indigenas de la CONTCEPI se preparó logísticamente la realización de la sesión 42 en el mes de noviembre del 9 al 14 de 2020.</t>
  </si>
  <si>
    <t>En la sesión 42 de la CONTCEPI se retomó la ruta metodológica para continuar con el proceso de Consulta Previa y donde se concertó el plan de trabajo 2021:  
- Realizar Sesiones CONTCEPI durante siete (7) meses.
- Realizar Sesiones la primera semana de cada mes, a partir del mes de marzo de 2021.
- Se podrá trabajar en Subcomisiones, según lo acordado en la Sesión 41 de CONTCEPI AMPLIADA.
- Primera Sesión: 3 días autónomos y 4 de trabajo conjunto, más 1 día de llegada y un 1 día de retorno.
- Las siguientes Sesiones CONTCEPI de 2021 se realizarán: 1 día autónomo y 4 días conjuntos, más el día de llegada y el día de retorno.
- Según lo acordado en el Acta de la Sesión 41 de CONTCEPI AMPLIADA, los apoyos técnicos van por el tiempo que dure el proceso de concertación de la norma SEIP.
Por lo anterior se encuentra pendiente el proceso de diseño del lineamiento educativo para la preservación de la cultura indígena en el marco del SEIP.</t>
  </si>
  <si>
    <t>En la vigencia 2020 se realizaron dos sesiones de la CONTCEPI 41 y 42; para la concertación del proyecto de norma SEIP; durante la vigencia se expidió la Circular 022 de 2020 que brinada orientaciones para la elaboración del estudio de planta y administración de docentes y directivos docentes de los establecimientos educativos ubicados en territorio indígena o que atienden población mayoritariamente indígena; la cual fue socializada en las entidades territoriales a través de asistencias técnicas. El cronograma establecido en el acta de la Sesión 41 de la CONTCEPI de marzo de 2020 estaba suspendido temporalmene, por tanto se retomó en la sesión 42 de diciembre de 2020 y donde se acordó el Plan de acción 2021.</t>
  </si>
  <si>
    <t>Fecha (08/01/2021)- OAPF
Completitud: Cumple con el criterio
Consistencia: No Cumple con el criterio, es el mismo reporte de noviembre. El reporte debe ser diferente, en diciembre se puede hacer un resumen de los logros obtenidos durante el año, las dificultades presentadas durante la ejecución
Calidad: Cumple con el criterio
Soportes: cumple con el criterio. 
Notas adicionales: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</si>
  <si>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 xml:space="preserve">Norma concertada y expedida que regule el SEIP con la incorporación del capítulo amazónico </t>
  </si>
  <si>
    <t xml:space="preserve">normas  concertada y expedidas que regule el SEIP con la incorporación del capítulo amazónico </t>
  </si>
  <si>
    <t>Norma expedida con la incorporación del Capítulo Amazónico</t>
  </si>
  <si>
    <t xml:space="preserve">Para el mes de enero se efectuó revisión del proyecto de norma Sistema Educativo Indígena Propio -SEIP- que contiene el capítulo amazónico, por parte de la Dirección de Fortalecimiento a la Gestión Territorial.                                                                                                                                                                                                                                                                                                                  </t>
  </si>
  <si>
    <t xml:space="preserve">Para el mes de febrero se efectuó la revisión del proyecto de norma Sistema Educativo Indígena Propio -SEIP- que contiene el capítulo amazónico, con las diferentes áreas del MEN. Adicionalmente, se realizaron sesiones preparatorias internas a la sesión 4, se realizó la convocatoria y se coordinó la logística del evento con la secretaría técnica de la Comisión Nacional de Trabajo y Concertación de la Educación para Pueblos Indígenas -CONTCEPI-.                                                                     </t>
  </si>
  <si>
    <t>En el mes de marzo se realizó la sesión 41  de la Comisión Nacional de Trabajo y Concertación de Educación para los pueblos Indígenas CONTCEPI ampliada con los presidentes de las Organizaciones Nacionales y la Secretaría Técnica de la Mesa Permanente de Concertación Nacional, del 8 al 13 de marzo de 2020, en donde se concertó en el marco de la consulta previa, la ruta metodológica de la fase 2: concertación de la norma  del Sistema Educativo Indígena Propio -SEIP-, a partir del borrador entregado por las organizaciones indígenas y las observaciones del MEN, el cual contempla la propuesta del capítulo amazónico.</t>
  </si>
  <si>
    <t>Durante el mes de abril  el Ministerio de Educación Nacional preparó el documento técnico con las observaciones al proyecto de norma SEIP, que incorpora el capítulo amazónico, como insumo para la Sesión 42; sin embargo, las sesiones programadas se aplazan hasta nueva orden, por la emergencia sanitaria.</t>
  </si>
  <si>
    <t>Durante el mes de mayo  el Ministerio de Educación Nacional aprobó el documento técnico con las observaciones al proyecto de norma SEIP, que incorpora el capítulo amazónico, como insumo para la Sesión 42; sin embargo, las sesiones programadas se aplazan hasta nueva orden, por la emergencia sanitaria.</t>
  </si>
  <si>
    <t>Durante el mes de junio el Ministerio de Educación Nacional aprobó el documento técnico con las observaciones al proyecto de norma SEIP, que incorpora el capítulo amazónico, como insumo para la Sesión 42; sin embargo, las sesiones programadas se aplazan hasta nueva orden, por la emergencia sanitaria.</t>
  </si>
  <si>
    <t>Contiene la descripción del avance cualitativo,  el avance cuantitativo no se presenta, por cuanto la medición de su medicion, es anual.
Sin embargo, se observa que el indicador no tiene meta definida para la vigencia 2020</t>
  </si>
  <si>
    <t>Durante el mes de julio no se presentaron avances, a partir del documento técnico de revisión del Proyecto de norma SEIP que incorpora el capítulo amazónic; se programan sesiones internas en el MEN para preparar la concertación de la Sesión 42 de la CONTCEPI,; sin embargo, la sesiones programadas se aplazan hasta nueva orden, por la emergencia sanitaria.</t>
  </si>
  <si>
    <t>En el mes de agosto se continuaron con las sesiones internas de trabajo en el MEN preparatorias a la siguiente sesión de la CONTCEPI donde se concertará el Proyecto de norma SEIP que incorpora el capítulo amazónico y se ha reiterado a los Pueblos a través del radicado 2020-EE-162459 del 14 de agosto la invitación a la Secretaría Técnica de los Pueblos indígenas para continuar los diálogos a través de plataformas virtuales con un acompañamiento logístico desde el MEN.</t>
  </si>
  <si>
    <t>En el mes de septiembre se continuaron con las sesiones internas de trabajo en el MEN preparatorias a la siguiente sesión de la CONTCEPI donde se concertará el Proyecto de norma SEIP que incorpora el capítulo amazónico. El MEN entregó observaciones del documento de propuesta de norma SEIP con radicado 2020-ER-123839 a la Secretaría Técnica de los Pueblos indígenas de la CONTCEPI;  se ha reiterado a los Pueblos a través del radicado 2020-EE-162459 la invitación de continuar los diálogos a través de plataformas virtuales y se estudia una propuesta de los delegados indígenas para realizar la sesión presencial en el mes de noviembre de 2020, de acuerdo con las condiciones sanitarias en el marco de la pandemia.</t>
  </si>
  <si>
    <t>En el mes de octubre se continuaron con las sesiones internas de trabajo en el MEN preparatorias a la sesión 42 de la CONTCEPI que se llevará a cabo del 9 al 14 de noviembre, donde se retomará la concertación  del Proyecto de norma SEIP, que contempla el capítulo amazónico.</t>
  </si>
  <si>
    <t>En el mes de noviembre se llevó a cabo la sesión 42 de la CONTCEPI del 27 de noviembre al 02 de diciembre, donde se retomó el espacio de manera presencial, con el propósito de poner en marcha los acuerdos suscritos en el marco de la Sesión 41 de CONTCEPI AMPLIADA en torno al diálogo y concertación con el gobierno nacional, respecto a la propuesta de norma del Sistema Educativo Indígena Propio (SEIP), incluido el capítulo amazónico.</t>
  </si>
  <si>
    <t>En el mes de diciembre se llevó a cabo la sesión 42 de la CONTCEPI, donde se retomó el espacio de manera presencial, con el propósito de poner en marcha los acuerdos suscritos en el marco de la Sesión 41 de CONTCEPI AMPLIADA en torno al diálogo y concertación con el gobierno nacional, respecto a la propuesta de norma del Sistema Educativo Indígena Propio (SEIP), incluido el capítulo amazónico. No se cumplió la meta de (1) una norma expedida incluido el capítulo amazónico, teniendo en cuenta que no fue posible llevar a cabo las sesiones programadas de la CONTCEPI durante 2020, ya que por la emergencia declarada por la COVID 19, fueron suspendidas.</t>
  </si>
  <si>
    <t>Fecha: (22/01)- OAPF
Completitud: No Cumple con el criterio. la suma de las metas programadas en los meses de 2020, no cumplen con la meta programada para 2020, al sumar las metas de todos los meses da 76 y la meta del indicador es 1. Es una meta anual por lo tanto no debe programarse metas en los otros meses, la meta debe estar programada en diciembre y debe ser 1. 
Consistencia:  No Cumple con el criterio, se debe explicar porque  no se cumplió la meta de 2020.  
Calidad: No cumple con el criterio.  no se pueden utilizar siglas. 
Soportes: Cumple con el criterio. si el avance es 0
Fecha: (26/01)- OAPF: se debe explicar porque  no se cumplió la meta de 2020.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</si>
  <si>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A.45 Porcentaje de provisión de vacantes definitivas ofertadas a través de concursos diseñados para territorios definidos en el respectivo plan</t>
  </si>
  <si>
    <t>NO presenta ni la descripción del avance cualitatitvo, ni tampoco su avance cuantitativo. No tiene definida la periodicidad de medición, ni tampoco tiene meta definida para la vigencia 2020.</t>
  </si>
  <si>
    <t xml:space="preserve">07/09- OAPF:
Completitud: No Cumple con el criterio .. no hay reporte
RTA área - Fecha : 
07/09- OAPF:
Consistencia: No Cumple con el criterio .. no hay reporte
RTA área - Fecha : 
07/09- OAPF:
Calidad: No Cumple con el criterio .. no hay reporte
RTA área - Fecha : 
07/09- OAPF:
Soportes: No Cumple
RTA área - Fecha :
07/09- OAPF:
Notas adicionales:
</t>
  </si>
  <si>
    <t>06/10 - OAPF:
Completitud: No rcumple con el criterio. No reporta avance cualitativo
RTA-Area:
Consistencia: No reporta avance cuantitativo.
RTA-Area:
Calidad: 
RTA-Area:
Soporte:
RTA-Area:</t>
  </si>
  <si>
    <t>09/11 - OAPF:
Completitud: No rcumple con el criterio. No reporta avance cualitativo
RTA-Area:
Consistencia: No reporta avance cuantitativo.
RTA-Area:
Calidad: 
RTA-Area:
Soporte:
RTA-Area:</t>
  </si>
  <si>
    <t>09/12 - OAPF:
Completitud: No rcumple con el criterio. No reporta avance cualitativo
RTA-Area:
Consistencia: No reporta avance cuantitativo.
RTA-Area:
Calidad: 
RTA-Area:
Soporte:
RTA-Area:</t>
  </si>
  <si>
    <t>Este indicador tiene medicion a partir del 2021</t>
  </si>
  <si>
    <t>A.45P Porcentaje de provisión de vacantes definitivas ofertadas a través de concursos diseñados para municipios PDET</t>
  </si>
  <si>
    <t>NO presenta ni la descripción del avance cualitatitvo, ni tampoco su avance cuantitativo. No tiene definida la periodicidad de medición.</t>
  </si>
  <si>
    <t xml:space="preserve">Para la presente vigencia no se desarrollaron concursos para los muicipios PDET </t>
  </si>
  <si>
    <t>09/12 - OAPF:
Completitud: Cumple con el criterio. 
RTA-Area:
Consistencia: No reporta avance cuantitativo.
RTA-Area:
Calidad: 
RTA-Area:
Soporte:
RTA-Area:</t>
  </si>
  <si>
    <t>Grupo Interno de Trabajo creado para promover el desarrollo y fortalecimiento de  la educación para las  comunidades NARP  al interior del MEN</t>
  </si>
  <si>
    <t>Estatuto protocolizado y radicado</t>
  </si>
  <si>
    <t>Inicio revisión de requerimientos para la creación de un grupo funcional en el MEN.</t>
  </si>
  <si>
    <t>Reunión análisis de la ruta para la creación de un grupo de trabajo en el MEN.</t>
  </si>
  <si>
    <t>Revisión de actos administrativos para la creación de grupos funcionales en el MEN.</t>
  </si>
  <si>
    <t>revisión y ajuste de la ruta de creación de un grupo funcional en el MEN.</t>
  </si>
  <si>
    <t>Reunión conjunta con la subdirección de desarrollo organizacional para revisar la ruta de creación del grupo.</t>
  </si>
  <si>
    <t>Proyección de solicitud de creación de un grupo funcional en la estructura del MEN dirigido a la comisión nacional del servicio civil.</t>
  </si>
  <si>
    <t>Ajuste a la solicitud de creación de un grupo funcional en la estructura del MEN dirigido a la comisión nacional del servicio civil.</t>
  </si>
  <si>
    <t>Segundo ajuste a la solicitud de creación de un grupo funcional en la estructura del MEN dirigido a la comisión nacional del servicio civil.</t>
  </si>
  <si>
    <t>Solicitud de la subdirección de desarrollo organizacional a la comisión nacional del servicio civil para la creación del grupo de atención.</t>
  </si>
  <si>
    <t>Sin avances en espera de respuesta de la comisión nacional del servicio civil.</t>
  </si>
  <si>
    <t>Análisis de la respuesta de la comisión nacional de servicio civil.</t>
  </si>
  <si>
    <t>09/12 - OAPF:
Completitud: No rcumple con el criterio. El reporte cualitativo es incipiente 
RTA-Area:
Consistencia: No reporta avance cuantitativo.
RTA-Area:
Calidad: 
RTA-Area:
Soporte:
RTA-Area:</t>
  </si>
  <si>
    <t>Reunión con planeación y la subdirección de desarrollo organizacional sobre la respuesta de la comisión nacional del servicio civil.</t>
  </si>
  <si>
    <t>Fecha (08/01/2021)- OAPF
Completitud: No Cumple con el criterio
Consistencia: No Cumple con el criterio
Calidad: NO Cumple con el criterio
Soportes: No cumple con el criterio. 
Notas adicionales:  Estos indicadores están desactualizados en SINERGIA. Se requiere el reporte desde el mes de enero de 2020. Esta información debe quedar el día de hoy
Fecha (22/01)- OAPF
Completitud: No Cumple con el criterio. Se debe diligenciar la columna de subdirección
Consistencia: No Cumple con el criterio. 
Calidad: No Cumple con el criterio.  
Soportes: No Cumple con el criterio. 
Notas adicionales:  Estos indicadores están desactualizados en SINERGIA. Se requiere el reporte desde el mes de enero de 2020. Esta información debe quedar el día de hoy
Fecha: (26/01)- OAPF: Estos indicadores son SINERGIA y conituan desactualizados desde enero. 
OAPF 12/02/2021: Se cambia la validacon a SI, sin embargo se recomienda mejorar en la oportunidad y calidad de los reportes para 2021</t>
  </si>
  <si>
    <t xml:space="preserve">Estatuto de profesionalización docente y directivo docente de etnoeducadores de las comunidades negras, afrocolombianas, raizales y palenqueras  consultado,  protocolizado  y radicado </t>
  </si>
  <si>
    <t>Instancia conformada</t>
  </si>
  <si>
    <t>Se encuentra en proceso de consulta con las comunidades NARP, se desarrollaron dos mesas tecnicas en los meses de octubre y noviembre y se tiene programada la Comisión IV para el de diciembre</t>
  </si>
  <si>
    <t xml:space="preserve">Durante el mes de diciembre se desarrolló sesión de la comisión IV en la que se logro llegar a preacuerdo en los artículos 23 y 27 del escalafón docente y se realizó un sesión de Espacio Nacional de Consulta Previa con el fin de agotar la etapa de protocolización de la consulta previa, la cual no se logró. </t>
  </si>
  <si>
    <t>Fecha (08/01/2021)- OAPF
Completitud: No Cumple con el criterio. Se debe diligenciar la columna de subdirección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(26/01) OAPF:  No se pueden usar Siglas, de deben ajustar todos los reportes que tengan siglas.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</si>
  <si>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 xml:space="preserve">Instancia  conformada para la articulación de la política de etnoeducación y educación intercultural de las comunidades NARP </t>
  </si>
  <si>
    <t>Número de Docentes y directivos docentes etnoeducadores  vinculados y cualificados/Número total de Docentes y directivos docentes etnoeducadores</t>
  </si>
  <si>
    <t>La Comisión Pedagógica Nacional -CPN- es la instancia establecida en el artículo 42 de la Ley 70 de 1993 que fue reglamentado por el Decreto 2249 de 1995. Dicha instancia se debe puede elegir  por cada departamento, por lo cual se solicitó a todas las gobernaciones y secretarias de educación departamentales la información sobre los Comisionados Pedagógicos electos y vigentes. Con copia de sus actas de elección.</t>
  </si>
  <si>
    <t>Para retomar el proceso de conformación de la CPN inactiva por más de 7 años, se entró en comunicación directa con los comisionados pedagógicos y se les convocó para la instalación de la Comisión Pedagógica Nacional para marzo.</t>
  </si>
  <si>
    <t>Se reinstaló la Comisión Pedagógica Nacional el día 2 de marzo según lo indicado en el Decreto 2249 de 1995. Se contó  con participación de la señora Ministra de Educación y 15 Comisionados Pedagógicos Nacionales.</t>
  </si>
  <si>
    <t>Se realiza la segunda sesión de la Comisión Pedagógica Nacional el día 28 de julio.</t>
  </si>
  <si>
    <t>Se realiza la tercera sesión de la Comisión Pedagógica Nacional el día 16 de diciembre. Se cerró el año con la participación de 30  Comisionados Pedagógicos Nacionales, gracias a la gestión del MEN en articulación con las entidades depatamentales.</t>
  </si>
  <si>
    <t xml:space="preserve">Fecha (08/01/2021)- OAPF
Completitud: No Cumple con el criterio. Se debe diligenciar la columna de subdirección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(26/01)- OAPF: Este indicador es SINERGIA y conituan desactualizados desde enero. 
OAPF 11/02/2021. Se cambia la valdiación a SI, por error en el instrumento no se habia ajustado al valdiación. Estos reportes quedaron actualizadosn en SINERGIA. La meta se cumplió en marzo, razón por la cual en los sigueintes meses no se presentan avances. </t>
  </si>
  <si>
    <t>Porcentaje de Docentes y directivos docentes etnoeducadores vinculados y  cualificados en las Instituciones de Educación Oficial en los niveles de preescolar, básica y media, en el marco del estatuto de profesionalización docente</t>
  </si>
  <si>
    <t xml:space="preserve">Acumulado </t>
  </si>
  <si>
    <t xml:space="preserve">ruta metodológica implementada / ruta programada diseñada </t>
  </si>
  <si>
    <t>Se esta a la espera de la protocolización del Estatuto de Profesionalización Docente para que inicie la vinculación con este marco normativo</t>
  </si>
  <si>
    <t>Se esta a la espera de la protocolización del Estatuto de Profesionalización Docente para que inicie la vinculación con este marco normativo. Este indicador inicia medición en la vigencia 2022</t>
  </si>
  <si>
    <t xml:space="preserve">Fecha (08/01/2021)- OAPF
Completitud: No Cumple con el criterio. Se debe diligenciar la columna de subdirección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(22/01/2021)- OAPFSe requiere el reporte desde el mes de enero de 2020. Esta información debe quedar el día de hoy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
</t>
  </si>
  <si>
    <t>Porcentaje de la Ruta metodológica para la expedición del estatuto de profesionalización para docentes y directivos docentes etnoeducadores de las comunidades Negras, Afrocolombianas, Raizal y Palenquera financiada</t>
  </si>
  <si>
    <t xml:space="preserve">Número de perfiles vinculados / número de perfiles suceptibles a ser vinculados </t>
  </si>
  <si>
    <t>Durante el mes de enero, se realizó la planeación de las actividades concernientes al Estatuto de Profesionalización docente etnoeducativo y se proyectaron las fechas estimadas para las reuniones. De igual manera se revisó el estado actual del estatuto y los temas pendientes.</t>
  </si>
  <si>
    <t xml:space="preserve">Fecha (08/01/2021)- OAPF
Completitud: No Cumple con el criterio
Consistencia: No Cumple con el criterio
Calidad: NO Cumple con el criterio, no es claro la relación del reporte con el indicador. No se pueden utilizar siglas. Estos ajustes deben quedar el día de hoy. En general no cumple con los criterios de calidad enviados por la OAPF. 
Soportes: No cumple con el criterio. 
Notas adicionales:  Este indicador está desactualizado en SINERGIA. </t>
  </si>
  <si>
    <t>Durante el mes de febrero se realizó una reunión con los delegados y/o expertos de la mesa técnica de la Comisión IV, en las instalaciones del Ministerio de Educación, en la cual se conversó sobre la fecha de las próximas mesas de trabajo y sobre la existencia de la respuesta del concepto del Consejo de Estado acerca de la instancia que administrara y vigilara la carrera etnoeducativa CNARP</t>
  </si>
  <si>
    <t xml:space="preserve">Fecha (08/01/2021)- OAPF
Completitud: No Cumple con el criterio
Consistencia: No Cumple con el criterio
Calidad: NO Cumple con el criterio, no es claro la relación del reporte con el indicador. No se pueden utilizar siglas. No se pueden repetir reportes. Cada mes debe tener un reporte diferente. Estos ajustes deben quedar el día de hoy. En general no cumple con los criterios de calidad enviados por la OAPF. 
Soportes: No cumple con el criterio. 
Notas adicionales:  Este indicador está desactualizado en SINERGIA. </t>
  </si>
  <si>
    <t>Durante el mes de marzo, el Ministerio de Educación Nacional envió para revisión y aprobación de los expertos de la mesa técnica de la Comisión IV el acta de la reunión del mes de diciembre de 2019.</t>
  </si>
  <si>
    <t>Durante el mes de abril por motivo del estado de excepción declarado por el gobierno nacional no se realizaron mesas de trabajo en cumplimiento a la ruta metodológica de la consulta previa.</t>
  </si>
  <si>
    <t>Durante el mes de mayo por motivo del estado de excepción declarado por el gobierno nacional no se realizaron mesas de trabajo en cumplimiento a la ruta metodológica de la consulta previa.</t>
  </si>
  <si>
    <t>Durante el mes de junio por motivo del estado de excepción declarado por el gobierno nacional no se realizaron mesas de trabajo en cumplimiento a la ruta metodológica de la consulta previa.</t>
  </si>
  <si>
    <t>Durante el mes de julio se realizaron acercamientos con los expertos con el fin de proponer la fechas de las próximas mesas de trabajo y se consultó con los expertos la posibilidad de realizar estas mesas de trabajo de manera virtual.</t>
  </si>
  <si>
    <t>Durante el mes de agosto se realizaron acercamientos con los expertos con el fin de proponer la fechas de las próximas mesas de trabajo y se consultó con los expertos la posibilidad de realizar estas mesas de trabajo de manera virtual. Así las cosas se logro concertar realizar la próxima mesa de trabajo de manera virtual en el mes de septiembre.</t>
  </si>
  <si>
    <t>Durante el mes de septiembre se realizó de manera virtual la mesa técnica # 12 con los expertos de la Comisión IV y el gobierno nacional, en la cual el Ministerio de Educación Nacional dio a conocer la respuesta del concepto del Consejo de Estado respecto a la instancia que administrará y vigilará la carrera etnoeducativa. Al finalizar la reunión se concertó continuar con la mesa técnica de manera presencial en la ciudad de Bogotá en el mes de octubre.</t>
  </si>
  <si>
    <t>Durante el mes de octubre, se continuo con la mesa técnica # 12 de manera presencial en la ciudad de Bogotá con la participación de los delegados de la mesa técnica de la Comisión IV y el gobierno nacional, en la cual se informo que el Ministerio de Educación acogería el concepto del Consejo de Estado quien indico que el origen de la carrera etnoeducativa es legal y el competente es la Comisión Nacional del Servicio Civil para administrar y vigilar dicha carrera. Así mismo, se logro llegar a puntos de encuentro en los artículos 23 y 27 sobre el escalafón docente.</t>
  </si>
  <si>
    <t xml:space="preserve">Fecha (08/01/2021)- OAPF
Completitud: No Cumple con el criterio
Consistencia: No Cumple con el criterio
Calidad: NO Cumple con el criterio, no es claro la relación del reporte con el indicador. No se pueden utilizar siglas. No se pueden repetir reportes. estos ajustes deben quedar el día de hoy. En general no cumple con los criterios de calidad enviados por la OAPF. 
Soportes: No cumple con el criterio. 
Notas adicionales:  Este indicador está desactualizado en SINERGIA. </t>
  </si>
  <si>
    <t>Durante el mes de noviembre, se realizó concertación con los delegados para la realización de la Comisión IV y el Espacio Nacional de Consulta Previa en el mes de diciembre,</t>
  </si>
  <si>
    <t>Fecha (08/01/2021)- OAPF
Completitud: No Cumple con el criterio
Consistencia: No Cumple con el criterio
Calidad: NO Cumple con el criterio, 
Soportes: No cumple con el criterio. 
Notas adicionales:  Este indicador está desactualizado en SINERGIA. 
Fecha (22/01/2021)- OAPF
Completitud: No Cumple con el criterio
Consistencia: No Cumple con el criterio. Ajustar la metas programadas durante el año, la suma da 170 y la meta es de 70% y el avance da 210%
Calidad: NO Cumple con el criterio, 
Soportes: No cumple con el criterio. 
Notas adicionales:  Este indicador está desactualizado en SINERGIA. 
 Se requiere ajustar todos los reprtes, estos indicadores se reprotarn en SINERGIA aqui las comunidades pureden revisar los avances en los indicaores, debemos reportar todo y los reprotes deben tener toda la información que permita a la comunidad estar enterada de  los logros y dificultadoes. por favor no usar siglas. Se debe diligenciar la columna
 de subdirección.
No se han realizado ajsutes a los comentarios realizados en los meses anteriores. Se siguen dejando las siglas. 
Notas adicionales:  Este indicador está desactualizado en SINERGIA.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</si>
  <si>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 xml:space="preserve">Porcentaje de vinculación de Perfiles de  docentes y directivos docentes etnoeducadores, incluidos los  de lenguas nativas de conformidad con el estatuto de etnoeducación de comunidades NARP. </t>
  </si>
  <si>
    <t xml:space="preserve">Número de personal auxiliar en lengua nativa palenquera y raizal al servicio educativo vinculado en el estatuto de profesionalización para docentes y directivos docentes etnoeducadores /Número total de personal auxiliar en lengua nativa palenquera y raizal al servicio educativo </t>
  </si>
  <si>
    <t>09/12 - OAPF:
Completitud: Cumple con el criterio.
RTA-Area:
Consistencia: No reporta avance cuantitativo.
RTA-Area:
Calidad: 
RTA-Area:
Soporte:
RTA-Area:</t>
  </si>
  <si>
    <t>Se esta a la espera de la protocolización del Estatuto de Profesionalización Docente para que inicie la vinculación con este marco normativo. Inicia la medicion del indicador en la vigencia 2022</t>
  </si>
  <si>
    <t>Fecha (08/01/2021)- OAPF
Completitud: No Cumple con el criterio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(22/01/2021)- OAPFSe requiere el reporte desde el mes de enero de 2020. Esta información debe quedar el día de hoy. Se debe diligenciar la columna de subdirección
Fecha (26/01) OAPF: Se realizan los ajustes solicitados. Se cambia la validación a pendiente validar, para cargar en SINERGIA. Se recomienda para 2021, mejorar en la redacción de los reportes y en la organización de los medios de verificación y seguir las indicaciones de la Guía de seguimiento que se encuentra en SIG.</t>
  </si>
  <si>
    <t>Porcentaje de personal auxiliar en lengua nativa palenquera y raizal al servicio educativo vinculado en el estatuto de profesionalización para docentes y directivos docentes etnoeducadores de las comunidades Negras, Afrocolombianas, Raizal y Palenquera</t>
  </si>
  <si>
    <t xml:space="preserve">Número de Establecimientos educativos  que se configuren  y cumplan con los criterios establecidos en el estatuto etnoeducativo  reconocidos/Número total de estableciemientos que adelanten el rpoceso para configurarse como establecimiento étnoeducativo </t>
  </si>
  <si>
    <t>Fecha (08/01/2021)- OAPF
Completitud: No Cumple con el criterio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(22/01/2021)- OAPFSe requiere el reporte desde el mes de enero de 2020. Esta información debe quedar el día de hoy. Se debe diligenciar la columna de subdirección
Fecha (26/01) OAPF: Se realizan los ajustes solicitados. Se cambia la validación a SI. Se recomienda para 2021, mejorar en la redacción de los reportes y en la organización de los medios de verificación y seguir las indicaciones de la Guía de seguimiento que se encuentra en SIG.</t>
  </si>
  <si>
    <t>Porcentaje de Establecimientos educativos que se configuren y cumplan con los criterios establecidos en el estatuto etnoeducativo reconocidos</t>
  </si>
  <si>
    <t xml:space="preserve">Sumatoria de los siguientes hitos: (proyecto de ley del estatuto radicado en el congreso (70%) +Implementación (30%)  </t>
  </si>
  <si>
    <t>Se esta a la espera de la protocolización del Estatuto de Profesionalización Docente para que inicie la vinculación con este marco normativo. Su medición inicia en el 2021</t>
  </si>
  <si>
    <t>Fecha (08/01/2021)- OAPF
Completitud: No Cumple con el criterio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(22/01/2021)- OAPFSe requiere el reporte desde el mes de enero de 2020. Esta información debe quedar el día de hoy. Se debe diligenciar la columna de subdirección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</si>
  <si>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Dirección de Primera Infancia</t>
  </si>
  <si>
    <t>014</t>
  </si>
  <si>
    <t>PRIMERA INFANCIA</t>
  </si>
  <si>
    <t>Tasa de cobertura neta en educación para el grado transición</t>
  </si>
  <si>
    <t>E10</t>
  </si>
  <si>
    <t>E7-E27</t>
  </si>
  <si>
    <t>TCN transición = (Matriculados en transición con 5 años / Población de 5 años) x 100</t>
  </si>
  <si>
    <t>Reporte OAFP</t>
  </si>
  <si>
    <t>Durante el mes de enero se adelantó el seguimiento al proceso de matrícula del grado transición para la identificación de casos críticos del registro de la matrícula. En este sentido, se brindó asistencia técnica a las Secretarías de Educación para la generación de reportes en el Sistema de Seguimiento al Desarrollo Integral de la Primera Infancia- SSDIPI, que permitieron la identificación de los niños y niñas con edad para el ingreso al grado transición, lo que se constituyó como insumo en la estrategia de búsqueda activa adelantada en diferentes territorios.</t>
  </si>
  <si>
    <t>Durante febrero se revisó el avance de la matricula del grado transición, con el fin de identificar las Entidades Territoriales con menor avance y se realizó seguimiento a las Secretarias de Educación identificadas para avanzar en el registro de los niños y niñas matriculados en el grado transición. Adicionalmente, se realizó un análisis de la información disponible sobre ingreso de niños y niñas al grado transición que vienen de las modalidades de atención del ICBF y de Prosperidad Social, para identificar los territorios donde se ha tenido menor porcentaje de ingreso y así poder focalizar las acciones de acompañamiento territorial a realizar en 2020 para la gestión del acceso y cobertura en este grado.</t>
  </si>
  <si>
    <t>En el mes de marzo se obtuvieron los resultados del cruce realizado con la matricula de enero de 2020 y se verificó el avance en el ingreso al grado transición de los niños y niñas identificados como candidatos para ingresar, con el fin de tener los casos para seguimiento de aquellos que aún no hayan ingresado. De los 397.460 candidatos a ingresar, ya aparecen matriculados 274.294, aún se tiene pendiente el ingreso de 123.166 niños y niñas, que serán verificados con la matricula de corte febrero. Los departamentos con mayor avance son Bogotá, Antioquia, Valle, Magdalena, Bolívar y Córdoba</t>
  </si>
  <si>
    <t>OAPF: incluir información en que departamentos se identificó mas avance y si se tiene la información tambien por población
OAPF: Se ajusta la validación a SI.
El indicador fue subido en SINERGIA y se está a la espera de la validación de este por parte del DNP</t>
  </si>
  <si>
    <t>Durante el mes de abril se realizó la identificación de los casos de niños y niñas que aún no han ingresado al grado transición, de acuerdo con el cruce realizado entre los candidatos identificados y la matricula con corte a marzo de 2020. Así mismo, se realizaron mesas del trabajo con el ICBF y Departamento de la Prosperidad Social para determinar las acciones a realizar en territorio para lograr el ingreso de estos niños y niñas al sistema educativo, las cuales se plasmaran en un plan de trabajo que involucra a las ETC a fin de incrementar la cobertura en el grado transición.</t>
  </si>
  <si>
    <t xml:space="preserve">OAPF: Se registró en SINERGIA a espera de la aprobación de DNP
Respuesta Sectorialista
pueden poner alguna conclusión sobre las acciones que mencionan?
OAPF. Se ajusto Tecto
DNP Aprobado
</t>
  </si>
  <si>
    <t>Durante el mes de mayo, se realizaron dos mesas de trabajo con el ICBF y Properidad Social para acordar las acciones a desarrollar conjuntamente para lograr la ubicación para el ingreso de los casos críticos de niños y niñas que aún no han ingresado al sistema educativo. Se finalizó la revisión del plan de trabajo y se remitió la versión final, sobre la cual se trabajará la gestión de cobertura para la vigencia 2021. Adicional a lo anterior, se realizaron varios análisis respecto al avance de la matricula de transición y de la caracterización de los niños y niñas que deben ingresar al grado transición, con el fin de focalizar acciones de acuerdo a las caracteristicas y necesidades de estos niños y niñas.</t>
  </si>
  <si>
    <t xml:space="preserve">OAPF: Se registró la infromación en SINERGIA en espera de la aprobación del DNP
DNP Apobado
</t>
  </si>
  <si>
    <t>Durante el mes de junio se continuaron realizando acciones conjuntas con el ICBF para ubicar a los niños y niñas que aún no han ingresasdo al grado transición. Se elaboraron piezas gráficas con el procedimiento de matricula en cada ETC, las cuales serán distribuidas con el apoyo del ICBF y Prosperidad Social, se elaboró guión para llamadas a los padres de familia con el apoyo del call center de Prosperidad Social. Adicionalmente, se realizó nuevamente el cruce con la base de datos de la matricula del SIMAT, con corte a mayo de 2020, de los niños y niñas candidatos a ingresar al grado transición durante esta vigencia, con el fin de identificar cuales ya se ecuentran matriculados y cuales están pendientes por ingresar aún.</t>
  </si>
  <si>
    <t>OAPF: Se regitró la información cualitativa de junio en SINERGIA. Pendiente la aprobación del DNP
Igualmente se registró el dato a diciembre de 2019.
DNP: Aprobado
DNP: Aprobado reporte de diciembre y de Junio.</t>
  </si>
  <si>
    <t>Durante el mes de julio se continuaron realizando acciones de articulación con el ICBF y Prosperidad Social para lograr que los niños y niñas de 5 años que deben ingresar al grado transición, y aún no lo han hecho, sean orientados en el proceso de matrícula para la continuidad de su trayectoria educativa. Adicionalmente, se continúa trabajando conjuntamente con estas entidades, en el alistamiento de los datos para la generación del modelo predictivo que permitirá focalizar acciones más pertinentes para el tránsito efectivo de los niños y niñas al grado transición.</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</si>
  <si>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para este período
</t>
    </r>
    <r>
      <rPr>
        <b/>
        <sz val="11"/>
        <color theme="1"/>
        <rFont val="Calibri"/>
        <family val="2"/>
        <scheme val="minor"/>
      </rPr>
      <t xml:space="preserve">Notas adicionales: </t>
    </r>
    <r>
      <rPr>
        <sz val="11"/>
        <color theme="1"/>
        <rFont val="Calibri"/>
        <family val="2"/>
        <scheme val="minor"/>
      </rPr>
      <t xml:space="preserve">Se efectuó ajuste menor a la redacción, se registra en SINERGIA en espera de aprobación de DNP
</t>
    </r>
    <r>
      <rPr>
        <b/>
        <sz val="11"/>
        <color theme="1"/>
        <rFont val="Calibri"/>
        <family val="2"/>
        <scheme val="minor"/>
      </rPr>
      <t>DNP</t>
    </r>
    <r>
      <rPr>
        <sz val="11"/>
        <color theme="1"/>
        <rFont val="Calibri"/>
        <family val="2"/>
        <scheme val="minor"/>
      </rPr>
      <t>: Aprobado</t>
    </r>
  </si>
  <si>
    <t>En el mes de agosto se realizaron mesas de trabajo con las entidades de la CIPI para concertar las acciones a implementar para gestionar el ingreso de los niños y niñas al grado transición en el 2021. Igualmente se realizaron análisis sobre los datos de matrícula de tránsición para revisar las variaciones que se han tenido a lo largo del año y en comparación con el año anterior con el fin de identificar la continuidad de la trayectoria educativa de los niños y niñas. Adicionalmente se ha continuado el trabajo articulado con las entidades de la CIPI para la revisión de los datos históricos de ingreso al grado transición, con el fin de definir un modelo predictivo que permita enfocar acciones para garantizar el ingreso de los niños y niñas al sistema educativo.</t>
  </si>
  <si>
    <t xml:space="preserve">07/09- OAPF:
Completitud: Cumple con el criterio, se  evidencia  los  resultados y/o  dificultades  de  la  gestión.
RTA área - Fecha : 
07/09- OAPF:
Consistencia: Cumple con este cirterio. No contempla avance cuantitativo para este mes.
RTA área - Fecha : 
07/09- OAPF:
Calidad: Cumple el criterio de calidad.
RTA área - Fecha : 
07/09- OAPF:
Soportes: Cumple, pues no requiere medios de verificacion, debido a que no contempla avance cuantitativo.
RTA área - Fecha :
07/09- OAPF:
Notas adicionales:
</t>
  </si>
  <si>
    <t>Durante el mes de septiembre se realizaron mesas de trabajo con la Dirección de Cobertura del VEPBM para la articulación de acciones tanto de búsqueda activa de los niños y niñas que deben ingresar al grado tránsición, así como para el analisís de datos de deserción para determinar acciones a realizar al respecto. Igualmente, se realizó la mesa nacional de tránsito educativa con las entidades de la CIPI para revisar los avances frente a las actividades definidas a realizar para la gestión de cobertura del año 2021. Se brindaron insumos de datos para incorporar al modelo predictivo que se está trabajando conjuntamente con las entidades de la CIPI el cual busca determinar la propabilidad de ingreso de los niños y niñas al grado tránsición.</t>
  </si>
  <si>
    <r>
      <rPr>
        <b/>
        <sz val="11"/>
        <color theme="1"/>
        <rFont val="Calibri"/>
        <family val="2"/>
        <scheme val="minor"/>
      </rPr>
      <t>Fecha (06/09)-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para este período
</t>
    </r>
    <r>
      <rPr>
        <b/>
        <sz val="11"/>
        <color theme="1"/>
        <rFont val="Calibri"/>
        <family val="2"/>
        <scheme val="minor"/>
      </rPr>
      <t>Notas 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DNP</t>
    </r>
    <r>
      <rPr>
        <sz val="11"/>
        <color theme="1"/>
        <rFont val="Calibri"/>
        <family val="2"/>
        <scheme val="minor"/>
      </rPr>
      <t xml:space="preserve">: </t>
    </r>
    <r>
      <rPr>
        <b/>
        <sz val="11"/>
        <color theme="1"/>
        <rFont val="Calibri"/>
        <family val="2"/>
        <scheme val="minor"/>
      </rPr>
      <t>Aprobado</t>
    </r>
  </si>
  <si>
    <t>Durante el mes de octubre se realizaron mesas de trabajo con el equipo de la Dirección de Cobertura, con el fin de articular acciones para la búsqueda de niños y niñas que deben ingresar al sistema educativo durante el 2021, así como la revisión y preparación de datos sobre deserción de los niños y niñas, como insumo para el "Conéctate con el MEN" realizado el 28 de octubre, en el cual se presentó el boletín generado conjuntamente con estos datos. Igualmente se participó en el proceso de planeación de las sesiones de trabajo que se realizarán con las ETC y la Subdirección de Permanencia para la socialización del proceso a realizar para ingreso y permanencia de los niños y niñas en el sistema educativo.</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</si>
  <si>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para este período
</t>
    </r>
    <r>
      <rPr>
        <b/>
        <sz val="11"/>
        <color theme="1"/>
        <rFont val="Calibri"/>
        <family val="2"/>
        <scheme val="minor"/>
      </rPr>
      <t>Notas 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09/11 DNP</t>
    </r>
    <r>
      <rPr>
        <sz val="11"/>
        <color theme="1"/>
        <rFont val="Calibri"/>
        <family val="2"/>
        <scheme val="minor"/>
      </rPr>
      <t>: Aprobado</t>
    </r>
  </si>
  <si>
    <t>Durante el mes de noviembre se realizaron mesas de construcción de los planes de permanencia con las 96 Secretarías de Educación, en articulación con el equipo de la Subdirección de Permanencia de la Dirección de Cobertura, en las cuales se dieron orientaciones para incluir y fortalecer los planes desde el enfoque de la trayectoria educativa completa y en especial, el incluir acciones relacionadas con las niñas y los niños que ingresan al grado de transición. Adicionalmente, se realizó la mesa nacional de trayectoria educativa, en la que se revisaron los resultados del modelo predictivo para el tránsito de los niños y niñas al grado transición.</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</si>
  <si>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para este período
</t>
    </r>
    <r>
      <rPr>
        <b/>
        <sz val="11"/>
        <color theme="1"/>
        <rFont val="Calibri"/>
        <family val="2"/>
        <scheme val="minor"/>
      </rPr>
      <t>Notas 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09/12 DNP: Aprobado</t>
    </r>
  </si>
  <si>
    <t>Durante el mes de diciembre se realizó la recolección de información de las acciones realizadas por las ETC para la busqueda de niños y niñas a ingresar al grado transición en 2021 y su proceso de familizarización y entrega pedagógica. Igualmente se continuó el seguimiento de los casos críticos identificados en 2020, de los niños y niñas que debían ingresar al grado transición en esta vigencia para verificar su matricula con el corte generado del SIMAT al 30 de noviembre. Se continuó trabajando articuladamente con la Dirección de Cobertura para el seguimiento a la elaboraicón de planes de permanencia por parte de las ETC para el año 2021.</t>
  </si>
  <si>
    <r>
      <rPr>
        <b/>
        <sz val="11"/>
        <color theme="1"/>
        <rFont val="Calibri"/>
        <family val="2"/>
        <scheme val="minor"/>
      </rPr>
      <t>Fecha (07/01/2021)-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Anque es de periodicidad anual, la ficha técnica contempla rezago de 180 dias para reporte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:Pendiente una vez se reporte el cuantitativo
</t>
    </r>
    <r>
      <rPr>
        <b/>
        <sz val="11"/>
        <color theme="1"/>
        <rFont val="Calibri"/>
        <family val="2"/>
        <scheme val="minor"/>
      </rPr>
      <t>Notas adicionales</t>
    </r>
    <r>
      <rPr>
        <sz val="11"/>
        <color theme="1"/>
        <rFont val="Calibri"/>
        <family val="2"/>
        <scheme val="minor"/>
      </rPr>
      <t xml:space="preserve">: Se efectuó ajuste menor a la redacción, se registra cualitativo en SINERGIA </t>
    </r>
  </si>
  <si>
    <t>Subdirección de Calidad</t>
  </si>
  <si>
    <t>Cualificación del talento humano</t>
  </si>
  <si>
    <t>Talento humano en procesos de formación inicial, en servicio y/o avanzada, que realiza acciones para la atención integral de la primera infancia.</t>
  </si>
  <si>
    <t>Sumatoria de personas que trabajan con primera infancia que estan en proceso de formación y/o cualificación para la Atención Integral de los niños y niñas menores de seis años.</t>
  </si>
  <si>
    <t>Reporte SIPI</t>
  </si>
  <si>
    <t>Durante el mes de enero se finalizó la recolección de información de los procesos de formación a docentes realizados por el MEN. Adicionalmente, se inició el proceso de Mejores Momentos para Cuidarte, a desarrollarse con el Fondo Colombia en Paz, igualmente se inició el proceso de articulación con el Programa Todos a Aprender para la definición de acciones a desarrollar durante el 2020.</t>
  </si>
  <si>
    <t>En el mes de febrero se adelantaron acciones de articulación con el Programa Todos a Aprender, con el fin de iniciar el proceso de inducción a los tutores que estarán a cargo del acompañamiento a los docentes durante el año 2020. Adicionalmente, a traves de la focalización de la meta 2020 de niños y niñas con educación inicial en el marco de la atención integral, se identificaron 107 municipios en los cuales se requiere realizar procesos de formación a los docentes.</t>
  </si>
  <si>
    <t>OAPF: mencionar cuales son los territorios identificados en los cuales se requiere realizar procesos de formación a los docentes. Y si se tiene la cifra de los docentes tambien incluirla</t>
  </si>
  <si>
    <t>Durante el mes de marzo se adelantaron acciones para apoyar la construcción de los módulos virtuales que aportarán el proceso de acompañamiento a los docentes en el marco del PTA, así como para la definición de contenidos del ciclo II del programa. Adicionalmente, se ha realizado acompañamiento para dar orientación y línea técnica en el desarrollo de procesos de promoción de lectura y escritura en los grados de preescolar. Se ha avanzado en la convocatoria para el inicio del diplomado del DUA, así como la convocatoria de universidades para presentación de propuestas para el uso de recursos del fondo ICETEX en la formación de docentes. Se adelantó el proceso de construcción del insumo para la contratación de un socio para el desarrollo de cursos virtuales para el mejoramiento de la calidad de la educación inicial, básica y media, con los cuales se busca fortalecer la práctica pedagógica de los docentes.</t>
  </si>
  <si>
    <t>OAPF: Aclarar para que son los módulos virtuales, esta asociado con la formaicón docente? Los cursos virtuales reportados al final, tambien son para formación docente?
OAPF: Se ajusta la validación a SI.</t>
  </si>
  <si>
    <r>
      <t xml:space="preserve">Avances mes de abril: 
</t>
    </r>
    <r>
      <rPr>
        <b/>
        <sz val="11"/>
        <color theme="1"/>
        <rFont val="Calibri"/>
        <family val="2"/>
        <scheme val="minor"/>
      </rPr>
      <t>Formación inicial</t>
    </r>
    <r>
      <rPr>
        <sz val="11"/>
        <color theme="1"/>
        <rFont val="Calibri"/>
        <family val="2"/>
        <scheme val="minor"/>
      </rPr>
      <t xml:space="preserve">: En el marco del Fondo Mejorar la Educación Inicial, hay 105 beneficiarios, 75 graduados, 2 desistidos, 1 paso al cobro, 22 trabajo de grado y 5 realizando estudios. 
</t>
    </r>
    <r>
      <rPr>
        <b/>
        <sz val="11"/>
        <color theme="1"/>
        <rFont val="Calibri"/>
        <family val="2"/>
        <scheme val="minor"/>
      </rPr>
      <t>Formación servicio</t>
    </r>
    <r>
      <rPr>
        <sz val="11"/>
        <color theme="1"/>
        <rFont val="Calibri"/>
        <family val="2"/>
        <scheme val="minor"/>
      </rPr>
      <t>: En el marco del Fondo 1400 de 2016 se ofertó Diplomado DUA en Educación Inicial, dirigido a 400 docentes de preescolar y primaria de establecimientos públicos, ubicados en los Municipios de Armenia, Cartagena, Ibagué, Pasto y el depto de Santander.  Actualmente se esperan indicaciones de Dirección de Calidad para apertura convocatoria. 
En conjunto con Fondo Colombia en Paz se realiza desde febrero proceso de formación Mejores Momentos para Cuidarte dirigido a 400 agentes sociales, educativos, de salud, que trabajan con familias en zonas rurales y rurales dispersas de 37 municipios. 
En convenio con CERLALC se proyecta realizar proceso de formación Curso Virtual lecturas al aula dirigido a 2220 a maestras de preescolar ubicados en 13 departamentos.</t>
    </r>
  </si>
  <si>
    <t>OAPF: Se sugiere relacionar los 37 municipios beneficiados con los 400 docentes que están en proceso de formación “Mejores Momentos para Cuidarte”</t>
  </si>
  <si>
    <t xml:space="preserve">En el marco del Fondo 1400 de 2016, se llevaron a cabo dos reuniones con las Secretarías de Educación priorizadas. También se convocaron a las dos universidades que desarrollarán el diplomado, con el fin de suministrar un contexto que permita comprender el sentido del Diplomado DUA, se explicó detenidamente el funcionamiento del fondo y del proceso de inscripción, también se socializó el cronograma y se indicaron las acciones específicas para adelantar el proceso de convocatoria e inscripción de los docentes.  
Respecto a PTA, se cerró el ciclo I y se dio inicio al diseño del ciclo II para continuar con la formación a formadores, a tutores y a maestros. 
Respecto al curso lectores al Aula, en el marco del convenio Convenio CO1.PCCNTR.1491738 de 2020, se avanzó con la identificación de las ETC que se priorizarán y el diseño curricular del curso en la plataforma virutal del CERLAC. Se avanza con el cierre del proceso de cualificación de Mejores Momentos para CuidArte. </t>
  </si>
  <si>
    <t>Diplomado DUA:3 reu balanc conv, amplió 16 jun, ahora evalúan escenarios, nueva modif.5 reus SE,rect,doc Nariño, Pasto, Armenia, Ibagué socializar Diplo,forma inscripción.2 reu para ajust piezas comuc y DiploPTA:Ciclo 2, partir taller Profund y Sesión Trab Situa. Jornd formación a formads(75),Jornd formación tutores sincrónica mediación formads regionles, explorac y profund recursos Colombia AprendeWebinar:Jun 4, asist 1183 webex/479 FL,Jun 16, asis 345 webex/229 FL.Total Webex: 1528, total FL: 708Lecturas Aula: ajuste curric y metodol, contrat coordi; rev hv, entrevistas docentes, tutores; diseño estructura platafFondo Becas: Actual/ 75 benefi graduados, 2 desist, 5 estudi, 1 cobro, 5 pend confirmar, 9 pend trabaj grado y 8 trabaj grado, total 105MMC: 7 comités, seguimi proces, rev piezas comunic agentes, adicin, prórroga y modif contrto; 2 mesas trab evaluar propuest financ, avances piezas comunic a territorios, elabor infografias memorias proceso, cargue total agentes cualificados.</t>
  </si>
  <si>
    <t>OAPF: Se requiere anexar en la carpeta correspondiente el medio de verificación que soporte el avance cuantitativo registrado
OAPF: Una ve cargado el soprote se valida el avance</t>
  </si>
  <si>
    <t>En el mes de julio se realizaron las siguintes acciones:
PTA: Se inició ciclo 3 “Vida cotidiana como escenario promoción desarrollo y aprendizaje niñ@s”. Lecturas al Aula: Contratación docentes y tutores, disposición de la plataforma para el ingreso de los participantes.
Diplomado DUA (Diseño Universal del Aprendizaje): Se amplió plazo y ETC para inscripciones, se hicieron reuniones con las nuevas 23 ETC para socializar Diplomado y forma de inscripción. 
Diplomado Mejores Momentos para Cuidarte: Comités y reuniones para revisar 10 piezas comunicativas, infografías a ETC, cargue en SIPI agentes y alistamiento 2°fase.
Fondo Becas: Reunión preparatoria con la junta administradora del fondo, se revisaron documentos de beneficiarios de condonación, se definió la agenda de la junta administradora.
Ciclo Videoconferencias: Se hicieron 3 videoconferencias, los temas fueron“Diseño y generación experiencias en casa” , ”Juego y construcción de mundo” y ”Experiencias musicales y educación”.</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</si>
  <si>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en el período que contribuyen al logro de la meta del indicador.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Se efectuó ajuste menor a la redacción del reporte cualitativo</t>
    </r>
  </si>
  <si>
    <t xml:space="preserve">Las acciones realizadas en el mes de agosto son: PTA: Inició el Ciclo 3 de acompañamiento. LECTURAS AULA:Inscripción 2da cohorte, cargue participantes SIPI, desarrollo módulos 1107 docentes de preescolar  1ra cohorte, 2 encuentros virtuales docentes y tutores para fortalecimiento técnico, metodológico y monitoreo del proceso. DUA: 45 docentes habilitados para U. Manizales y 8 para U.TdeA, resultados comunicados a Universidades, legalización de créditos condonables. MeMoCuidarte: Inició formación II fase, distribuyeron 452 kits y 4520 argollados I fase, diagramación-diseño Ficha "Recreación y Juego” y material trabajo para agentes participantes, contrato con proveedor material para agentes segunda fase, reunión componente FARC identificar participantes ETCR. Fondo Becas: Firmas Acta N°14 de la junta y se hizo la junta N°15 para: Revisión finanzas, estado beneficiarios, solicitud condonación 5 beneficiarias y definir prórroga el contrato 1467/2015.
</t>
  </si>
  <si>
    <t xml:space="preserve">07/09- OAPF:
Completitud: Cumple con el criterio, se  evidencia  los  resultados y/o  dificultades  de  la  gestión.
RTA área - Fecha : 
07/09- OAPF:
Consistencia: Cumple con este cirterio. No contempla avance cuantitativo para este mes.
RTA área - Fecha : 
07/09- OAPF:
Calidad: NO Cumple, debe revisar la redaccion. El reporte debe empezar con el mes que esta reportando.
RTA área - Fecha : 
07/09- OAPF:
Soportes: Cumple, pues no requiere medios de verificacion, debido a que no contempla avance cuantitativo.
RTA área - Fecha :
07/09- OAPF:
Notas adicionales:
</t>
  </si>
  <si>
    <t>En el mes de septiembre se realizron las siguientes acciones:
a) PTA: Ciclo 3 “Transformar lo ordinario en algo extraordinario: vida cotidiana como escenario para promoción desollo y aprendizaje de niños y niñas”, formación en cascada formadores a tutores, se planearon y desarrollaron acompañamiento a 7.000 maestras de transición en la línea de Educación Inicial. 
b) Lecturas al Aula: Se culminó formación 1.107 maestras inscritas en la primera cohorte, 70 desertaron, 324 no aprobaron, 713 se certificaron y se continuó con fortalecimiento técnico, metodológico  y monitoreo con tutores y docentes que lideran el proceso. 
c) DUA: Se finalizó legalización matricula y se hizo Encuentro Pedagógico con IES socializar criterios acompañamiento y evaluación de diplomados e informe final. 
d) Mejores Momentos para Cuidarte: se realizó sesión 5 con 139 agentes y sesión 1 con 20 agentes. Facilitador para ETCR de la comunidad. Se aprobaron 10 piezas comunicativas, modificación contrato,infografías, elaboración de ficha recreación y juego y material apoyo para agentes.
e) Fondo Becas: Se modificó acta JA N°15 para realizar gestión condonación de las cinco beneficiarias que están en este proceso. 
f) Ciclo Videoconferencias: Se hicieron ocho videocoferencias, por Webinar 904 conectados, Facebook Live 680 conectados, Colombia Aprende 5.636 conectados.</t>
  </si>
  <si>
    <r>
      <t xml:space="preserve">07/10- OAPF:
</t>
    </r>
    <r>
      <rPr>
        <b/>
        <sz val="11"/>
        <color theme="1"/>
        <rFont val="Calibri"/>
        <family val="2"/>
        <scheme val="minor"/>
      </rPr>
      <t>Completitud</t>
    </r>
    <r>
      <rPr>
        <sz val="11"/>
        <color theme="1"/>
        <rFont val="Calibri"/>
        <family val="2"/>
        <scheme val="minor"/>
      </rPr>
      <t xml:space="preserve">: Cumple con el criterio, se  evidencia  los  resultados y/o  dificultades  de  la  gestión.
</t>
    </r>
    <r>
      <rPr>
        <b/>
        <sz val="11"/>
        <color theme="1"/>
        <rFont val="Calibri"/>
        <family val="2"/>
        <scheme val="minor"/>
      </rPr>
      <t>Consistencia</t>
    </r>
    <r>
      <rPr>
        <sz val="11"/>
        <color theme="1"/>
        <rFont val="Calibri"/>
        <family val="2"/>
        <scheme val="minor"/>
      </rPr>
      <t xml:space="preserve">: Cumple con este cirterio. No contempla avance cuantitativo en razón a la periodicidad del indicador.
</t>
    </r>
    <r>
      <rPr>
        <b/>
        <sz val="11"/>
        <color theme="1"/>
        <rFont val="Calibri"/>
        <family val="2"/>
        <scheme val="minor"/>
      </rPr>
      <t>Calidad</t>
    </r>
    <r>
      <rPr>
        <sz val="11"/>
        <color theme="1"/>
        <rFont val="Calibri"/>
        <family val="2"/>
        <scheme val="minor"/>
      </rPr>
      <t xml:space="preserve">:  Cumple con el criterio establecido
</t>
    </r>
    <r>
      <rPr>
        <b/>
        <sz val="11"/>
        <color theme="1"/>
        <rFont val="Calibri"/>
        <family val="2"/>
        <scheme val="minor"/>
      </rPr>
      <t>Soportes</t>
    </r>
    <r>
      <rPr>
        <sz val="11"/>
        <color theme="1"/>
        <rFont val="Calibri"/>
        <family val="2"/>
        <scheme val="minor"/>
      </rPr>
      <t xml:space="preserve">: Cumple, pues no requiere medios de verificacion, debido a que no contempla avance cuantitativo.
</t>
    </r>
    <r>
      <rPr>
        <b/>
        <sz val="11"/>
        <color theme="1"/>
        <rFont val="Calibri"/>
        <family val="2"/>
        <scheme val="minor"/>
      </rPr>
      <t xml:space="preserve">Notas adicionales: </t>
    </r>
    <r>
      <rPr>
        <sz val="11"/>
        <color theme="1"/>
        <rFont val="Calibri"/>
        <family val="2"/>
        <scheme val="minor"/>
      </rPr>
      <t xml:space="preserve">Ninguna
Se valida "SI" el reporte del mes.
</t>
    </r>
  </si>
  <si>
    <t xml:space="preserve">Frente a los procesos de formación en el mes de octubre se tienen los siguientes avances: 
1) Respecto del diplomado Lecturas al Aula: Se culminó el proceso de convocatoria e inscripción de las 1113 maestras que participan en el proceso de formación durante la segunda cohorte. 
2) Respecto del diplomado Diseño Universal del Aprendizaje - DUA: La Dirección de Calidad nos compartió las cifras definitivas de matriculados, 38 en la U.Manizales y 9 en el Instituto Tecnológico de Antioquia.  
3) El equipo técnico de la Dirección de Primera Infancia relaizó una reunión para preparar reunión con las dos IES que implementan el Diplomado con el objetivo de comentarles la manera como deben diligenciar la matriz de caracterización que se debe subir al SIPI y realizar los trámites para adquirir el respectivo usuario y contraseña. 
4) Respcto de Mejores Momentos para Cuidarte: El proceso se encuentra avanzando en la sesión cuatro con 20 agentes de AETCR y sesión seis 134 agentes de los demás municipios. </t>
  </si>
  <si>
    <r>
      <t xml:space="preserve">09/11- OAPF:
</t>
    </r>
    <r>
      <rPr>
        <b/>
        <sz val="11"/>
        <color theme="1"/>
        <rFont val="Calibri"/>
        <family val="2"/>
        <scheme val="minor"/>
      </rPr>
      <t>Completitud</t>
    </r>
    <r>
      <rPr>
        <sz val="11"/>
        <color theme="1"/>
        <rFont val="Calibri"/>
        <family val="2"/>
        <scheme val="minor"/>
      </rPr>
      <t xml:space="preserve">: Cumple con el criterio, se  evidencia  los  resultados y/o  dificultades  de  la  gestión.
</t>
    </r>
    <r>
      <rPr>
        <b/>
        <sz val="11"/>
        <color theme="1"/>
        <rFont val="Calibri"/>
        <family val="2"/>
        <scheme val="minor"/>
      </rPr>
      <t>Consistencia</t>
    </r>
    <r>
      <rPr>
        <sz val="11"/>
        <color theme="1"/>
        <rFont val="Calibri"/>
        <family val="2"/>
        <scheme val="minor"/>
      </rPr>
      <t xml:space="preserve">: Cumple con este cirterio. No contempla avance cuantitativo en razón a la periodicidad del indicador.
</t>
    </r>
    <r>
      <rPr>
        <b/>
        <sz val="11"/>
        <color theme="1"/>
        <rFont val="Calibri"/>
        <family val="2"/>
        <scheme val="minor"/>
      </rPr>
      <t>Calidad</t>
    </r>
    <r>
      <rPr>
        <sz val="11"/>
        <color theme="1"/>
        <rFont val="Calibri"/>
        <family val="2"/>
        <scheme val="minor"/>
      </rPr>
      <t xml:space="preserve">:  Cumple con el criterio establecido
</t>
    </r>
    <r>
      <rPr>
        <b/>
        <sz val="11"/>
        <color theme="1"/>
        <rFont val="Calibri"/>
        <family val="2"/>
        <scheme val="minor"/>
      </rPr>
      <t>Soportes</t>
    </r>
    <r>
      <rPr>
        <sz val="11"/>
        <color theme="1"/>
        <rFont val="Calibri"/>
        <family val="2"/>
        <scheme val="minor"/>
      </rPr>
      <t xml:space="preserve">: Cumple, pues no requiere medios de verificacion, debido a que no contempla avance cuantitativo.
</t>
    </r>
    <r>
      <rPr>
        <b/>
        <sz val="11"/>
        <color theme="1"/>
        <rFont val="Calibri"/>
        <family val="2"/>
        <scheme val="minor"/>
      </rPr>
      <t xml:space="preserve">Notas adicionales: </t>
    </r>
    <r>
      <rPr>
        <sz val="11"/>
        <color theme="1"/>
        <rFont val="Calibri"/>
        <family val="2"/>
        <scheme val="minor"/>
      </rPr>
      <t xml:space="preserve">Ninguna
Se valida "SI" el reporte del mes.
</t>
    </r>
  </si>
  <si>
    <t>Durante el mes de noviembre se tuvieron los siguientes avances de los procesos de formación:
a) Diplomado Lecturas al Aula:  Se finalizó la segunda cohorte en donde se certificaron 723 maestras, se entregaron 44 morrales literarios y se desarrollaron instancias especializadas con las 3 maestras destacadas, quienes interactuaron de forma directa con instituciones referentes en literatura y cultura en para primera infancia del país. 
b) Diplomado DUA: Se socializaron 50 proyectos pedagógicos de docentes que cursaron el diplomado, cada Institución de Educación Superior realizó la ceremonia de grado para la entrega de certificados de participación. 
c) Mejores Momentos Para Cuidarte: Se finalizó el proceso formando 606 agentes, se seleccionaron 17 piezas comunicativas de las propuestas finales, actualmente se gestiona la firma para la cesión de derechos e informes finales. 
d) Fondo Becas: Se estudiaron los documentos de 9 beneficiarias para condonación de créditos, 7 se presentarán en la junta N°16 y 2 se presentarán como casos especiales para que la junta pueda definir si es posible o no la condonación. 
e) Ciclo videoconferencias: Se hicieron 5 videoconferencias con un total de 2.623 conexiones por el canal de youtube de Colombia Aprende..</t>
  </si>
  <si>
    <r>
      <rPr>
        <b/>
        <sz val="11"/>
        <color theme="1"/>
        <rFont val="Calibri"/>
        <family val="2"/>
        <scheme val="minor"/>
      </rPr>
      <t>10/12-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resultados y/o  dificultades  de  la  gestión.
</t>
    </r>
    <r>
      <rPr>
        <b/>
        <sz val="11"/>
        <color theme="1"/>
        <rFont val="Calibri"/>
        <family val="2"/>
        <scheme val="minor"/>
      </rPr>
      <t>Consistencia</t>
    </r>
    <r>
      <rPr>
        <sz val="11"/>
        <color theme="1"/>
        <rFont val="Calibri"/>
        <family val="2"/>
        <scheme val="minor"/>
      </rPr>
      <t xml:space="preserve">: Cumple con este cirterio. No contempla avance cuantitativo en razón a la periodicidad del indicador.
</t>
    </r>
    <r>
      <rPr>
        <b/>
        <sz val="11"/>
        <color theme="1"/>
        <rFont val="Calibri"/>
        <family val="2"/>
        <scheme val="minor"/>
      </rPr>
      <t>Calidad</t>
    </r>
    <r>
      <rPr>
        <sz val="11"/>
        <color theme="1"/>
        <rFont val="Calibri"/>
        <family val="2"/>
        <scheme val="minor"/>
      </rPr>
      <t xml:space="preserve">:  Cumple con el criterio establecido
</t>
    </r>
    <r>
      <rPr>
        <b/>
        <sz val="11"/>
        <color theme="1"/>
        <rFont val="Calibri"/>
        <family val="2"/>
        <scheme val="minor"/>
      </rPr>
      <t>Soportes</t>
    </r>
    <r>
      <rPr>
        <sz val="11"/>
        <color theme="1"/>
        <rFont val="Calibri"/>
        <family val="2"/>
        <scheme val="minor"/>
      </rPr>
      <t xml:space="preserve">: Cumple, pues no requiere medios de verificacion, debido a que no contempla avance cuantitativo.
</t>
    </r>
    <r>
      <rPr>
        <b/>
        <sz val="11"/>
        <color theme="1"/>
        <rFont val="Calibri"/>
        <family val="2"/>
        <scheme val="minor"/>
      </rPr>
      <t xml:space="preserve">Notas adicionales: </t>
    </r>
    <r>
      <rPr>
        <sz val="11"/>
        <color theme="1"/>
        <rFont val="Calibri"/>
        <family val="2"/>
        <scheme val="minor"/>
      </rPr>
      <t xml:space="preserve">Ninguna
Se valida "SI" el reporte del mes.
</t>
    </r>
  </si>
  <si>
    <r>
      <t xml:space="preserve">Para el mes de diciembre se tuvieron los siguientes avances frente a los procesos de formación de talento humano realizados durante el 2020: 
a) </t>
    </r>
    <r>
      <rPr>
        <b/>
        <sz val="11"/>
        <color rgb="FF000000"/>
        <rFont val="Calibri"/>
        <family val="2"/>
      </rPr>
      <t>Diplomado DUA</t>
    </r>
    <r>
      <rPr>
        <sz val="11"/>
        <color rgb="FF000000"/>
        <rFont val="Calibri"/>
        <family val="2"/>
      </rPr>
      <t xml:space="preserve">: Se revisaron los informes finales emitidos por U. Manizales y el Tecnológico de Antioquía. 
b) </t>
    </r>
    <r>
      <rPr>
        <b/>
        <sz val="11"/>
        <color rgb="FF000000"/>
        <rFont val="Calibri"/>
        <family val="2"/>
      </rPr>
      <t>Mejores Momentos Para Cuidarte:</t>
    </r>
    <r>
      <rPr>
        <sz val="11"/>
        <color rgb="FF000000"/>
        <rFont val="Calibri"/>
        <family val="2"/>
      </rPr>
      <t xml:space="preserve"> Se hizo articulación con la modalidad familiar, dando orientaciones para hacer entrega del material de kits, se entregó cesión de derechos firmada con su respectivo anexo al Fondo Colombia en Paz, actualmente el equipo técnico hace ajustes a documentos conceptuales, técnicos y operativos. 
</t>
    </r>
    <r>
      <rPr>
        <b/>
        <sz val="11"/>
        <color rgb="FF000000"/>
        <rFont val="Calibri"/>
        <family val="2"/>
      </rPr>
      <t>c) Fondo Becas</t>
    </r>
    <r>
      <rPr>
        <sz val="11"/>
        <color rgb="FF000000"/>
        <rFont val="Calibri"/>
        <family val="2"/>
      </rPr>
      <t xml:space="preserve">: Se realizó la junta N°16 en la que se autorizaron procesos de condonación a siete beneficiarias. 
d) Los procesos del PTA, Lecturas al Aula y el ciclo de videoconferencias fueron finalizados en el mes de noviembre. </t>
    </r>
  </si>
  <si>
    <r>
      <rPr>
        <b/>
        <sz val="11"/>
        <color theme="1"/>
        <rFont val="Calibri"/>
        <family val="2"/>
        <scheme val="minor"/>
      </rPr>
      <t>Fecha (07/01/2021)- OAP</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resultados y/o  dificultades  de  la  gestión.
</t>
    </r>
    <r>
      <rPr>
        <b/>
        <sz val="11"/>
        <color theme="1"/>
        <rFont val="Calibri"/>
        <family val="2"/>
        <scheme val="minor"/>
      </rPr>
      <t>Consistencia</t>
    </r>
    <r>
      <rPr>
        <sz val="11"/>
        <color theme="1"/>
        <rFont val="Calibri"/>
        <family val="2"/>
        <scheme val="minor"/>
      </rPr>
      <t xml:space="preserve">: Cumple con este cirterio. Por tiempo de rezago establecido apra el reporte cuantitativo no se registra  avance.
</t>
    </r>
    <r>
      <rPr>
        <b/>
        <sz val="11"/>
        <color theme="1"/>
        <rFont val="Calibri"/>
        <family val="2"/>
        <scheme val="minor"/>
      </rPr>
      <t>Calidad</t>
    </r>
    <r>
      <rPr>
        <sz val="11"/>
        <color theme="1"/>
        <rFont val="Calibri"/>
        <family val="2"/>
        <scheme val="minor"/>
      </rPr>
      <t xml:space="preserve">:  Cumple con el criterio establecido
</t>
    </r>
    <r>
      <rPr>
        <b/>
        <sz val="11"/>
        <color theme="1"/>
        <rFont val="Calibri"/>
        <family val="2"/>
        <scheme val="minor"/>
      </rPr>
      <t>Soportes</t>
    </r>
    <r>
      <rPr>
        <sz val="11"/>
        <color theme="1"/>
        <rFont val="Calibri"/>
        <family val="2"/>
        <scheme val="minor"/>
      </rPr>
      <t xml:space="preserve">: Pendiente el carguie d el soporte 
</t>
    </r>
    <r>
      <rPr>
        <b/>
        <sz val="11"/>
        <color theme="1"/>
        <rFont val="Calibri"/>
        <family val="2"/>
        <scheme val="minor"/>
      </rPr>
      <t xml:space="preserve">Notas adicionales: </t>
    </r>
    <r>
      <rPr>
        <sz val="11"/>
        <color theme="1"/>
        <rFont val="Calibri"/>
        <family val="2"/>
        <scheme val="minor"/>
      </rPr>
      <t xml:space="preserve">Ninguna
</t>
    </r>
  </si>
  <si>
    <t>Subdirección de Cobertura</t>
  </si>
  <si>
    <t>1.2.2. Fortalecimiento de ambientes pedagógicos</t>
  </si>
  <si>
    <t>Porcentaje de niños y niñas en preescolar cuyas sedes cuentan con fortaleciminento de ambientes pedagògicos.</t>
  </si>
  <si>
    <t>E7</t>
  </si>
  <si>
    <t>NND  = NNDOT / NN
Dónde:
NND = Porcentaje de niños y niñas en preescolar cuyas sedes cuentan con fortaleciminento de ambientes pedagògicos.
NN = Niños y niñas en preescolar oficial.
NNDOT  = Niños y niñas en preescolar cuyas sedes cuentan con dotación para el fortaleciminento de ambientes pedagògicos.</t>
  </si>
  <si>
    <t>Reporte SSDIPI</t>
  </si>
  <si>
    <t>Durante el mes de enero se inició el proceso de articulación entre las áreas del Viceministerio de Preescolar Básica y media para realizar un proceso unificado de compra de dotaciones. Adicionalmente, se avanzó con el proceso para el inicio de la distribución de dotaciones adquiridas durante el año 2019.</t>
  </si>
  <si>
    <t>Durante el mes de febrero se avanzó en el proceso de embalaje de los materiales pedagógicos para ser enviados a las sedes de preescolar que participaron del proceso de fortalecimiento de ambientes, durante el año 2019. Adicionalmente se avanzó con el ejercicio de focalización de sedes para llevar materiales pedagógicos en el año 2020.</t>
  </si>
  <si>
    <t>En el mes de marzo se inició el procesos de entrega de las dotaciones adquiridas durante el año 2019, en 4 sedes de 2 municipios de Cundinamarca. No obstante, las entregas se encuentran suspendidas hasta junio, dada la Emergencia Económica, Social y Ecológica declarada en todo el territorio Nacional. Igualmente se continuó trabajando en la definición de la focalización de sedes a dotar durante el año 2020, de acuerdo con los criterios establecidos por cada área del VEPBM y los recursos disponibles para la compra de los materiales pedagógicos.</t>
  </si>
  <si>
    <t>OAPF: Especificar, cuantas se entregaron,  porque las entregas estan suspendidas hasta marzo. 
OAPF: Se ajusta la validación a SI.</t>
  </si>
  <si>
    <t>Durante el mes de abril se realizó la revisión y ajuste de las fichas técnicas de los materiales a adquirir para la dotación de aulas durante el año 2020. Igualmente se generaron nuevos escenarios de distribución de los recursos disponibles para la adquisición de los materiales pedagógicos, teniendo en cuenta las necesidades de las diferentes áreas del VEPBM, involucradas en este proceso de compra de dotaciones. 
Se participó en reunión con el área de contratación para la revisión del estudio previso y anexo técnico del proceso, los cuales aún estan en proceso de ajuste. Adicionalmente se verificó, de los niños y niñas reportados con educación inicial marco de la atención integral, aquellos cuyas aulas tuvieron fortalecimiento de ambientes, encontrando que de los 569.647 niños y niñas del preescolar oficial a marzo de 2020, 100.782 cuentan con ambientes fortalecidos lo que equivale a un 18%.</t>
  </si>
  <si>
    <t>OAPF: Se traslado el dato cuantitativo al mes de marzo en razón a que corresponde al corte de ese mes.</t>
  </si>
  <si>
    <t>Durante el mes de mayo se continuó con el ejercicio de costeo y definición de elementos a incluir en las dotaciones que serán adquiridas, teniendo en cuenta la emergencia presentada por el COVID-19, fue necesario revisar nuevamente la lista de elementos que componen los kits de cada una de las áreas involucradas en el proceso de compra de dotaciones. Adicionalmente, se realizó la regionalización de las sedes que fueron focalizadas para beneficiarse del proceso que se viene a delantando con el BID, lo anterior teniendo en cuenta que se deben realizar varios procesos de compra para no superar el monto máximo establecido para cada uno.</t>
  </si>
  <si>
    <t>Durante el mes de junio se revisaron los elementos y sus cantidades, que componen los kits de Primera Infancia con los cuales se pretende dotar las aulas. Se realizaron ajustes teniendo en cuenta que se solicitó no incluir los elementos de desinfección y limpieza en este proceso de compra de dotaciones pedagógicas. Se inició el proceso de cotización con los proveedores, con el fin de tener el estudio de mercado que permita avanzar con el proceso de compra de estas dotaciones. El plazo para el envío de cotizaciones se amplió hasta el 25 de junio, por lo cual se realizaron ajustes al cronograma propuesto inicialmente.</t>
  </si>
  <si>
    <t>OAPF: Se valida el reporte cualitativo. Queda pediente para el siguiente reporte el registro del dato cuantitativo y su medio de verificación</t>
  </si>
  <si>
    <t>Durante el mes de julio se continuó avanzando en el proceso contractual para la adquisición de materiales con recursos del BID para el cual ya fueron aprobados los estudios previos con lo cual se procederá a la apertura del proceso de contratación. Adicionalmente, se elaboró la propuesta de un kit con materiales de uso en casa para los niños y niñas de preescolar que promuevan su desarrollo integral, los cuales podrán ser adquiridos por las entidades territoriales  con los recursos asignados del FOSE, se elaboraron las fichas técnicas y manual de uso de los elementos, los cuales se encuentran en proceso de aprobación. Adicionalmente se verificó que de los 573.541 niños y niñas del preescolar oficial a junio de 2020, 101.229 cuentan con ambientes fortalecidos lo que equivale a un 18%.</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</si>
  <si>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en el período que contribuyen al logro de la meta del indicador.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xml:space="preserve"> 
a) Se efectuó ajuste menor a la redacción del reporte cualitativo
b) Se recomineda incluir aspectos que puedan afectar el cumplimiento de la meta de la vigencia</t>
    </r>
  </si>
  <si>
    <t xml:space="preserve">En el mes de agosto, se atendieron las observaciones realizadas por parte de los oferentes al proceso de contratación de compra y distribución de las dotaciones pedagógicas. Así mismo, teniendo en cuenta las observaciones se realizó una adenda al proceso y se amplió el plazo hasta el 1 de septiembre de 2020 para la entrega de propuestas al proceso de compra y distribución de las dotaciones pedagógicas, que permita avanzar en la implementar la estrategia de transformación de ambientes pedagógicos, en: preescolar, básica con jornada única y media agropecuaria, así como para las residencias escolares y modelos educativos flexibles. Igualmente se avanzó en la definición del cronograma de entrega de las dotaciones pendientes de entrega que se reiniciarán en el mes de septiembre.
</t>
  </si>
  <si>
    <t xml:space="preserve">07/09- OAPF:
Completitud: Cumple con el criterio, se  evidencia  los  resultados y/o  dificultades  de  la  gestión.
RTA área - Fecha : 
07/09- OAPF:
Consistencia: Cumple con este cirterio. No contempla avance cuantitativo para este mes.
RTA área - Fecha : 
07/09- OAPF:
Calidad:  Cumple con el criterio de calidad.
RTA área - Fecha : 
07/09- OAPF:
Soportes: Cumple, pues no requiere medios de verificacion, debido a que no contempla avance cuantitativo.
RTA área - Fecha :
07/09- OAPF:
Notas adicionales:
</t>
  </si>
  <si>
    <t>Durante el mes de septiembre se avanzó con la entrega de dotaciones pendientes del año 2019, en varios departamentos del país. Se continuó el proceso de estructuración de un proyecto tipo con el DNP, que busca facilitar el proceso de compra de dotaciones pedagógicas para fortalecer los ambientes pedagógicos de las niñas y los niños de preescolar y primaria. Igualmente, se viene avanzando en la construcción de un Acuerdo Marco con Colombia Compra Eficiente, con los cuales se espera ahorrar tiempos en la elaboración de los estudios de mercado y la formulación de proyecto por parte de las ETC interesadas en realizar proceso de compra de dotaciones. Finalmente, se continua avanzando en el proceso de compra de dotaciones con recursos del BID.</t>
  </si>
  <si>
    <r>
      <rPr>
        <b/>
        <sz val="11"/>
        <rFont val="Calibri"/>
        <family val="2"/>
        <scheme val="minor"/>
      </rPr>
      <t>07/10-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Se cumple con este cirterio. 
La recopilación de la información para reporte cuantitativo requeir un tiempo de procesamiento, de tal manera que cuenta con un rezago de 30 días.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pues no requiere medios de verificacion, debido a que no contempla avance cuantitativo.
</t>
    </r>
    <r>
      <rPr>
        <b/>
        <sz val="11"/>
        <rFont val="Calibri"/>
        <family val="2"/>
        <scheme val="minor"/>
      </rPr>
      <t xml:space="preserve">Notas adicionales: </t>
    </r>
    <r>
      <rPr>
        <sz val="11"/>
        <rFont val="Calibri"/>
        <family val="2"/>
        <scheme val="minor"/>
      </rPr>
      <t xml:space="preserve">Ninguna
</t>
    </r>
  </si>
  <si>
    <t>Durante el mes de octubre se seleccionó al operador logístico para adelantar el proceso de compra y distribución de las dotaciones pedagógicas, que permita avanzar en la implementación de la estrategia de transformación de ambientes pedagógicos, en: preescolar, básica con jornada única y media agropecuaria, así como para las residencias escolares y modelos educativos flexibles. Como resultado de lo anterior, se suscribieron cinco contratos, los cuales iniciaron su ejecución el 14 de octubre de 2020 y en el marco de los cuales se realizará la compra, alistamiento y entrega de las dotaciones pedagógicas, con plazo máximo de entrega el 15 de diciembre de 2020. 
Adicionalmente, se ha continuado con el proceso de entrega en 25 Secretarías de Educación, de los sets de dotaciones pedagógicas adquiridas durante el año 2019.Finalmente, se consolidó y verificó que de los 579.509 niños y niñas del preescolar oficial a septiembre de 2020, 120.629 cuentan con ambientes fortalecidos lo que equivale a un 21%, dato que corresponde al mes de septiembre</t>
  </si>
  <si>
    <r>
      <rPr>
        <b/>
        <sz val="11"/>
        <rFont val="Calibri"/>
        <family val="2"/>
        <scheme val="minor"/>
      </rPr>
      <t>09/11-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Se cumple con este. Se reporta el dato de septiembre teniendo en cuenta que tienen rezago de 30 días.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t>
    </r>
    <r>
      <rPr>
        <b/>
        <sz val="11"/>
        <rFont val="Calibri"/>
        <family val="2"/>
        <scheme val="minor"/>
      </rPr>
      <t xml:space="preserve">Notas adicionales: </t>
    </r>
    <r>
      <rPr>
        <sz val="11"/>
        <rFont val="Calibri"/>
        <family val="2"/>
        <scheme val="minor"/>
      </rPr>
      <t>Ninguna
Se valida "SI"</t>
    </r>
  </si>
  <si>
    <t>Durante el mes de noviembre se realizaron las siguientes acciones :
1) Se realizaron mesas de trabajo para avanzar en la articulación y construcción de las guías de uso de dotaciones, donde se decidió realizar un capítulo introductorio y cuatro fascículos (uno por cada área) para poder difundir de forma separada la información sobre el uso de los materiales a entregar. 
2) Se verificaron los datos de contacto de sedes educativas en las cuales se realizará la entrega de dotaciones con recursos del BID. 
3) Se avanzó en la construcción y estandarización de un proyecto tipo para el “Fortalecimiento de los ambientes y prácticas pedagógicas” en articulación con el equipo de jornada única del MEN y el apoyo de profesionales del DNP. Adicionalmente, durante el mes de noviembre se finalizó la entrega de dotaciones adquiridas durante el año 2019 que estaban  pendientes de entrega en varios departamentos del país.</t>
  </si>
  <si>
    <r>
      <rPr>
        <b/>
        <sz val="11"/>
        <rFont val="Calibri"/>
        <family val="2"/>
        <scheme val="minor"/>
      </rPr>
      <t>09/12-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Se cumple con este. Se reporta el dato de septiembre teniendo en cuenta que tienen rezago de 30 días.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t>
    </r>
    <r>
      <rPr>
        <b/>
        <sz val="11"/>
        <rFont val="Calibri"/>
        <family val="2"/>
        <scheme val="minor"/>
      </rPr>
      <t xml:space="preserve">Notas adicionales: </t>
    </r>
    <r>
      <rPr>
        <sz val="11"/>
        <rFont val="Calibri"/>
        <family val="2"/>
        <scheme val="minor"/>
      </rPr>
      <t>Ninguna
Se valida "SI"</t>
    </r>
  </si>
  <si>
    <t>Durante el mes de diciembre se realizó el proceso de distribución de dotaciones adquiridas mediante la financiación del crédito del BID, las cuales benefician a cerca de 41 mil niños y niñas de preescolar. Se continuó la construcción conjunta con el DNP del proyecto tipo y acuerdo marco para la compra de dotaciones por parte de las entidades territorirales en el 2021. Adicionalmente, se realizó el proceso de focalización de sedes para la compra de dotaciones y mobiliario en el año 2021, teniendo en cuenta los recursos disponibles para dicha vigencia.</t>
  </si>
  <si>
    <t>1.8. Seguimiento al desarrollo integral y a las trayectorias</t>
  </si>
  <si>
    <t>1.8.1.  Sistema de seguimiento al desarrollo integral de la Primera Infancia</t>
  </si>
  <si>
    <r>
      <t xml:space="preserve">Niños y niñas </t>
    </r>
    <r>
      <rPr>
        <sz val="11"/>
        <color rgb="FFFF0000"/>
        <rFont val="Calibri"/>
        <family val="2"/>
        <scheme val="minor"/>
      </rPr>
      <t>en preescolar</t>
    </r>
    <r>
      <rPr>
        <sz val="11"/>
        <color theme="1"/>
        <rFont val="Calibri"/>
        <family val="2"/>
        <scheme val="minor"/>
      </rPr>
      <t xml:space="preserve"> con educación inicial en el marco de la atención integral</t>
    </r>
  </si>
  <si>
    <t>Sumatoria del número de niños y niñas en preescolar, cargados en el SSDIPI que están recibiendo a la fecha de corte educación inicial en el marco de la Atención Integral</t>
  </si>
  <si>
    <t>Durante el mes de enero se avanzó en la definición de las acciones a realizarse durante la vigencia y la priorización de los procesos que permitan al Ministerio de Educación Nacional brindar las condiciones necesarias para la atención integral en los establecimientos educativos. Igualmente se avanzó con la gestión precontractual con entidades socias o aliadas, a través de las cuales se desarrollarán los procesos de gestión de la atención integral en los territorios.</t>
  </si>
  <si>
    <t>Durante febrero desde la dirección de primera infancia se adelantaron acciones de articulación con las áreas del Viceministerio de Educación Preescolar, Básica y Media involucradas en la atención integral, con el fin de coordinar los diferentes procesos contractuales que permitirán brindar educación inicial en el marco de la atención integral a los niños y niñas de preescolar. Adicionalmente, se continuó el ejercicio de focalización de sedes, en las cuales se deben realizar acciones durante 2020 para cumplir la meta. Como parte de las acciones, se encuentra la entrega de materiales pedagógicos a sedes focalizadas durante 2019, sobre las cuales se adelantó el proceso de embalaje para proceder a su distribución en marzo y abril.</t>
  </si>
  <si>
    <t>En el mes de marzo se trabajó conjuntamente con las áreas del Viceministerio de Eduación Prescolar Básica y Media para la definición de acciones conjuntas que permitan el cumplimiento de las metas propuestas desde cada área, específicamente para el tema de compra de dotaciones para las aulas, frente a lo cual se definió organizar los kits que llegarán a cada sede desde cada área, con el fin de organizar los materiales de acuerdo a las necesidades de cada sede, con estó se ajustó la focalización de los procesos contractuales, teniendo en cuenta los recursos disponibles para la compra de materiales pédagogicos y fortalecimiento institucional para lograr cubrir los 150 mil niños y niñas de preescolar, que se tienen como meta propuesta para el 2020 de educación inicial en el marco de la atención integral.</t>
  </si>
  <si>
    <t>OAPF: escribir cuales acciones se definieron y cuales y cual fual la focialización ajustada que se obtuvo, en los indicadores anteriores se emnciona que se esta definiendo, sin embargo aca ya se menciona que se ajsutó. 
OAPF: Se ajusta la validación a SI.
El indicador fue subido en SINERGIA y se está a la espera de la validación de este por parte del DNP</t>
  </si>
  <si>
    <t xml:space="preserve">En el mes de abril se realizó la revisión del reporte de matrícula generado con corte al 31 de marzo, con el fin de identificar los niños y niñas que se encuentran matriculados en los grupos de preescolar que durante el año 2020, recibieron dotaciones de material pedagógico o colecciones de libros y cuyos docentes participaron de procesos de fortalecimiento de la práctica pedagógica para garantizar la educación inicial en el marco de la atención integral, identificando así a los niños y niñas atendidos en el primer trimestre del 2020.
Adicional a esto se realiza el cruce con los datos reportados por el ICBF, con el fin de identificar registros únicos, obteniendo un resultado para el primer trimestre de 100.782 niños y niñas de preescolar con educación inicial  por parte del Minsiterio de Educación y  de 1.050.326 niños y niñas atendidos por parte del Instituto Colombiano de Bienestar Familiar- ICBF, para un total de 1.151.108 niños y niñas con educacon incial integral
</t>
  </si>
  <si>
    <t>OAPF: Se registró en SINERGIA a espera de la aprobación de DNP
Se traslado el dato cuantitativo al mes de marzo en razón a la peridiocidad de la ficha técnica del indicador. 
DNP: Aprobado los dos</t>
  </si>
  <si>
    <t>Teniendo en cuenta la emergencia presentada por el COVID-19, durante el mes de mayo se realizaron ajustes a la priorización de acciones a adelantar para lograr la educación inicial en el marco de la atención integral para los niños y niñas del preescolar, de acuerdo con las directices que se han emitido desde Presidencia de la República, en el marco de la emergencia y las directivas emitidas desde el Ministerio de Educación. Según lo anterior, se realizaron ajustes a la focalización de sedes a beneficiar con fortalecimiento de ambientes pedagógicos a través de la compra de dotaciones, se identificaron las sedes cuyos docentes tendrán fortalecimiento de la práctica pedagógica por medio del proceso a realizar para la promoción de la lectura.</t>
  </si>
  <si>
    <t xml:space="preserve">OAPF: Se registró la infromación en SINERGIA en espera de la aprobación del DNP
DNP Apobado los dos
</t>
  </si>
  <si>
    <t>Durante el mes de junio se cotinuaron realizando acciones ralacionadas con el  mejoramiento de la práctica pedagógica de los maestros y maestras de preescolar, así como para el acceso al materiales pedagógicos que permitan el disfrute de experiencias para su desarrollo integral, teniendo en cuenta lo anterior, se verificó con la matricula del SIMAT de corte 31 de mayo, la cantidad de niños y niñas matriculados en los grados del preescolar que han accedido a educació inicial en el marco de la atención integral, encontrando que para esa fecha de corte se tienen 101.316 niños y niñas del preescolar que han sido beneficiados con esta acciones.</t>
  </si>
  <si>
    <t xml:space="preserve">OAPF: Teniendo en cuenta que el registro del avance cuantitativo del indicador en SINERGIA implica rezago de 30 días, se sugiere para el reporte ante DNP, por favor agregar el dato correspondiente a ICBF en el reporte cualitativo.
Se ajustó el texto y se registró en SINERGIA  espera de la aprobación respectiva
DNP: Aprobado
DNP: Aprobado los dos </t>
  </si>
  <si>
    <t>Teniendo en cuenta el reporte de matricula generado durante el mes de julio, con corte 30 a junio, se realizó la verificación de los niños y niñas matriculados en los grados del preescolar correspondientes a las sedes y grupos con educación inicial en el marco de la atención integral, encontrando que 101.229 niños y niñas continuan beneficiados de las acciones adelantadas para el fortalecimiento de la práctica pedagógica de los docentes y el acceso a materiales pedagógicos que promueven experiencias que aportan al desarrollo integral de los niños y niñas. Por su parte el ICBF ha continuado implementando estrategias para lograr que las EAS, lleven a los hogares de los niños y niñas los servicios que permitan la continuar con la integralidad de la atención de 1.338.076 niños y niñas beneficiarios de sus modalidades de atención a la primera infancia. Con lo anterior se tendría un avance total de 1.439.305 niños y niñas con educación inicial en el marco de la atención integral.</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</si>
  <si>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DNP</t>
    </r>
    <r>
      <rPr>
        <sz val="11"/>
        <color theme="1"/>
        <rFont val="Calibri"/>
        <family val="2"/>
        <scheme val="minor"/>
      </rPr>
      <t>: Aprobado
Programas 
Cobertura y calidad de la educación preescolar, básica y media
Calidad, cobertura y fortalecimiento de la educación inicial, prescolar, básica y media</t>
    </r>
  </si>
  <si>
    <t>Durante el mes de agosto se continuó con la implementación de procesos para el mejoramiento de la práctica de los docentes de preescolar, mediante el acompañamiento pedagógico situado, cursos virtuales y diplomados, así mismo se han adelantado diferentes acciones para lograr la transformación de los ambientes pedagógicos de las niñas y niños del preescolar, mediante el acceso a diversos recursos pedagógico pertinentes para educación inicial, dentro de los cuales se encuentran las dotaciones que están en proceso de compra con recursos del BID, la programación de entregas de dotaciones pendientes, la elaboración de una propuesta para un proyecto tipo que permita que las entidades territoriales puedan adquirir materiales pedagógicos con recursos propios. Adicionalmente, se ha realizado acompañamiento a cerca de 275 establecimientos educativos para la gestión escolar a través de facilitadores en el marco del convenio con la OEI, para la movilización de la educación inicial.</t>
  </si>
  <si>
    <t>Durante el mes de septiembre se continua el proceso de acompañamiento a los docentes a través del PTA para el fortalecimiento de la práctica pédagogica, así como a través del desarrollo de diplomados y cursos virtuales. Se recibieron los reportes de los participantes de estos procesos con los cuales se generará el reporte de avance cuantitativo para el tercer trimestre del año. Igualmente se ha continuado con el proceso de entrega de dotaciones y materiales pedagógicos para los niños y niñas de preescolar, así como el avance en el proceso de compra de dotaciones con recursos del BID y la estructuración del proyecto tipo y acuerdo marco que ayudará a las entidades territoriales en este proceso de adquisición de materiales pedagógicos.</t>
  </si>
  <si>
    <r>
      <rPr>
        <b/>
        <sz val="11"/>
        <color theme="1"/>
        <rFont val="Calibri"/>
        <family val="2"/>
        <scheme val="minor"/>
      </rPr>
      <t>Fecha (06/10)-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En razón al rezago de 30 días del indicdor, no se reporta en este mes el avance cuantitativo. Cumple con el criterio porque de acuerdo a lo establecido en ficha técnica del indicador.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Dado el rezago no se registro avance cuantitativo ni soportes.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DNP</t>
    </r>
    <r>
      <rPr>
        <sz val="11"/>
        <color theme="1"/>
        <rFont val="Calibri"/>
        <family val="2"/>
        <scheme val="minor"/>
      </rPr>
      <t xml:space="preserve">: </t>
    </r>
    <r>
      <rPr>
        <b/>
        <sz val="11"/>
        <color theme="1"/>
        <rFont val="Calibri"/>
        <family val="2"/>
        <scheme val="minor"/>
      </rPr>
      <t>Aprobado</t>
    </r>
    <r>
      <rPr>
        <sz val="11"/>
        <color theme="1"/>
        <rFont val="Calibri"/>
        <family val="2"/>
        <scheme val="minor"/>
      </rPr>
      <t xml:space="preserve">
Programas 
Cobertura y calidad de la educación preescolar, básica y media
Calidad, cobertura y fortalecimiento de la educación inicial, prescolar, básica y media</t>
    </r>
  </si>
  <si>
    <t>Durante el mes de octubre se continuó el desarrollo de procesos de formación a docentes para el fortalecimiento de su práctica pedagógica, así como el proceso de entrega de material pedagógico para el fortalecimiento de ambientes de los niños y niñas de preescolar. 
Adicionalmente, durante este periodo se inició la ejecución de un convenio firmado entre la Caja de Compensación Familias COMFAMA y el Municipio de Apartadó, el cual tiene por objeto aunar esfuerzos y recursos para educación inicial en el marco de la atención integral de los niños y niñas de preescolar. 
Con base en el reporte de información recibida del ICBF y la matricula consolidada del mes de septiembre se generó el reporte cuantitativo de avance para el tercer triemestre del año encontrando un avance de 120.629 niños y niñas de preescolar de parte del MEN y  1.402.947 niños y niñas en servicios de atención por parte del ICBF para un total de avance de la meta de 1.523.576</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</si>
  <si>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En razón al rezago de 30 días del indicdor, no se reporta en este mes el avance cuantitativo. Cumple con el criterio porque de acuerdo a lo establecido en ficha técnica del indicador.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Sereportó el dato cuantitativo de Septiembre .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09/11 DNP</t>
    </r>
    <r>
      <rPr>
        <sz val="11"/>
        <color theme="1"/>
        <rFont val="Calibri"/>
        <family val="2"/>
        <scheme val="minor"/>
      </rPr>
      <t>: Aprobado
Programas 
Cobertura y calidad de la educación preescolar, básica y media
Calidad, cobertura y fortalecimiento de la educación inicial, prescolar, básica y media</t>
    </r>
  </si>
  <si>
    <t>Durante el mes de noviembre se continuó el proceso de entrega de dotaciones para el fortalecimiento de ambientes pedagógicos de las aulas de preescolar, así como avances en el proceso de compra y embalaje de las nuevas dotaciones a entregar con recursos del BID. Se continuaron desarrollando los procesos de formación de docentes para el fortalecimiento de la práctica pedagógica, dentro de los cuales se encuentra el Programa Todos a Aprender, curso virtual de lecturas al aula, diplomado del Diseño Universal de Aprendizaje.</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</si>
  <si>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En razón a la periodicidad del indicadro , no se reporta en este mes el avance cuantitativo. Cumple con el criterio porque de acuerdo a lo establecido en ficha técnica del indicador.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Sereportó el dato cuantitativo de Septiembre .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09/12 DNP</t>
    </r>
    <r>
      <rPr>
        <sz val="11"/>
        <color theme="1"/>
        <rFont val="Calibri"/>
        <family val="2"/>
        <scheme val="minor"/>
      </rPr>
      <t>: Aprobado
Programas 
Cobertura y calidad de la educación preescolar, básica y media
Calidad, cobertura y fortalecimiento de la educación inicial, prescolar, básica y media</t>
    </r>
  </si>
  <si>
    <t>Durante el mes de diciembre se finalizaron los procesos, tanto de fortalecimiento de práctica pedagógica de los docentes, mediante los procesos de formación de talento humano realizados durante el 2020, sobre los cuales se está en proceso de recolección de la información para lograr identificar la totalidad de docentes de preescolar que participaron, así como los procesos de fortalecimiento de ambientes pedagógicos, mediante la entrega de dotaciones en las sedes focalizadas para beneficiarse de los materiales adquiridos a través del proceso de compra realizado con los recursos de BID, sobre los cuales, una vez se tenga el reporte de cierre de matrícula del mes diciembre del SIMAT se realizará su identificación.</t>
  </si>
  <si>
    <r>
      <rPr>
        <b/>
        <sz val="11"/>
        <color theme="1"/>
        <rFont val="Calibri"/>
        <family val="2"/>
        <scheme val="minor"/>
      </rPr>
      <t>Fecha (07/01/2021)-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Anque es de periodicidad trimestral, la ficha técnica contempla rezago de 30 dias para reporte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:Pendiente una vez se reporte elcualtitativo
</t>
    </r>
    <r>
      <rPr>
        <b/>
        <sz val="11"/>
        <color theme="1"/>
        <rFont val="Calibri"/>
        <family val="2"/>
        <scheme val="minor"/>
      </rPr>
      <t>Notas adicionales</t>
    </r>
    <r>
      <rPr>
        <sz val="11"/>
        <color theme="1"/>
        <rFont val="Calibri"/>
        <family val="2"/>
        <scheme val="minor"/>
      </rPr>
      <t>: Se efectuó ajuste menor a la redacción, se registra en SINERGIA 
Programas 
Cobertura y calidad de la educación preescolar, básica y media
Calidad, cobertura y fortalecimiento de la educación inicial, prescolar, básica y media</t>
    </r>
  </si>
  <si>
    <t>Porcentaje de niños y niñas en primera infancia que cuentan con atención integral en zonas rurales</t>
  </si>
  <si>
    <t>(Número de niños y niñas de 0 a 6 años  de zonas rurales de todos los municipios con 6 o atenciones priorizadas cumplidas / Total de niños de 0 a 6 años de las zonas rurales de todos los municipios; reportados al Sistema de Seguimiento al Desarrollo Integral a la Primera Infancia SSDIPI)*100</t>
  </si>
  <si>
    <t>Durante el mes de enero desde el MEN, se estuvo realizando gestión con Banco Interamericano de Desarrollo para el inicio del proyecto que permitirá fortalecer la atención integral en zonas rurales, así mismo de otras entidades como Ministerio de Cultura y el ICBF se adelantaron acciones para lograr la inversión de recursos del Fondo Colombia en Paz, que aporten al cumpliminento de atenciones priorizadas para los niños y niñas en primera infancia.</t>
  </si>
  <si>
    <t>En el mes de febrero se generó la primera versión de focalización para el cumplimiento de la meta de niños y niñas de preescolar con educación inicial, en donde uno de los puntos de partida fueron las sedes focalizadas para acompañar en el marco del proyecto con el BID, el cual esta enfocado principalmente en zonas rurales. En coordinación con las entidades de la CIPI se ha buscado tener la focalización de procesos en las mismas zonas para lograr la concurrencia de las atenciones priorizadas.</t>
  </si>
  <si>
    <t>En el mes de marzo se generó una nueva versión de la focalización teniendo en cuenta los ajustes realizados en las sedes que harán parte del proceso de acompañamiento a realizarse con el BID, las cuales están ubicadas principalmente de zonas rurales.Tambien se realizó acompañamiento a los munipios donde se está realizando el pilotaje del rediseño de la modalidad familiar por parte del ICBF, con quienes se realizaron las visitas de acompañamiento a los entuentros realizados en las zonas rurales de los municipios focalizados.</t>
  </si>
  <si>
    <t xml:space="preserve">OAPF: La información del I trimestre de 2020 se ha reportado en SIIPO, la información está en proceso de validación. </t>
  </si>
  <si>
    <t>Estamos en proceso de recolección de información con las diferentes entidades de la CIPI, que aportan al cumplimiento de este indicador para poder tener el reporte cualitativo de las acciones realizadas, desde los diferentes sectores para la atención integral de los niños y niñas en primera infancia en zonas rurales.
La cifra del avance cuantitativo aún no se tiene por los días de rezago del reporte de información.</t>
  </si>
  <si>
    <t xml:space="preserve">OAPF: Ok. Tener presente que el indicador es de reporte cuantitativo trimestral. 
De manera adicional, DNP nos indicó  que en  en la Mesa del Sistema de Seguimiento de la Primera Infancia se revisó la necesidad de posiblemente ajustar las fichas técnicas de los indicador A.38, A.38P y A.MT.3. Por lo tanto, se remitirá correo para ajuste de las mismas. </t>
  </si>
  <si>
    <t>OAPF: Se valida la información reportada. 
Tener presente que el indicador es de reporte cuantitativo trimestral. 
¿No se llevarón a cabo acciones puntuales que aporten al cumplimiento del indicador?</t>
  </si>
  <si>
    <t>Durante el mes de junio se continua realizando acciones relacionadas con el  mejoramiento de la práctica pedagógica de los maestros y maestras de preescolar, así como para el acceso al materiales pedagógicos que permitan el disfrute de experiencias para su desarrollo integral, especialmente con los procesos de compra de dotaciones y formación de docentes cuya focalización incluye el criterio de ruralidad con el fin de aportar al cumplimiento de las metas propuesta para este indicador.
La cifra del avance cuantitativo aún no se tiene por los días de rezago del reporte de información, dado que se debe consolidar la información de las diferentes entidades que aportan al cumplimiento de esta indicador y la información corte a 30 de junio, se empieza a recibir despúes del 15 de julio para iniciar su procesamiento.</t>
  </si>
  <si>
    <t>OAPF: Se solicita revisar redacción no es claro el avance del mes de junio. Se recuerda que la medición del indicador es trimestral y es requerido el avance cuantitativo y soporte del indicador a corte 30 de marzo de 2020 y corte 30 de junio de 2020. 
OAPF: Se valida la información y se evidencia ajuste en la redacción. Se recuerda que no ha sido reportado el avance cuantitativo y soporte del indicador a corte 30 de marzo de 2020 (90 días de rezago) y corte 30 de junio de 2020 (30 días de rezago).</t>
  </si>
  <si>
    <t>Durante el mes de julio se continuó avanzando en el desarrollo de esquemas educativos pertinentes para la atención integral que serán validados y adaptados gradualmente, para que respondan a las necesidades de las comunidades y ámbitos de desarrollo tanto urbano como rural, considerando criterios de diversidad e inclusión social, cultural y étnica. Adicionalmente se continua avanzando con el proceso de contratación para la compra de materiales para los niños y niñas de preescolar que promuevan su desarrollo integral, asi mismo la asistencia técnica para los establecimientos educativos para su fortalecimiento, con recursos del BID para lo cual ya fueron aprobados los estudios previos con lo cual se procederá a la apertura del proceso de contratación.</t>
  </si>
  <si>
    <t xml:space="preserve">OAPF. Se valida la información. Se recuerda que el reporte cuantitativo del indicador es trimestral. </t>
  </si>
  <si>
    <t xml:space="preserve">Dentro de las acciones realizadas en el mes de agosto para la atención integral de los niños y niñas de primera infancia en zonas rurales, se encuentra la continuación del proceso contractual para la compra de dotaciones para las aulas de preescolar de sedes rurales, la reactivación de entregas de dotaciones pendientes, la continuidad de los procesos de acompañamiento pedagógico situado a los docentes del preescolar a tráves del Programa Todos a Aprender y cursos virtuales para el fortalecimiento de su práctica pedagógica.
</t>
  </si>
  <si>
    <t>Fecha (08/09)- OAPF
Completitud: Cumple con el criterio
Consistencia: Cumple con el criterio
Calidad: Cumple con el criterio.
Soportes: No aplica. 
Se realizan pequeños ajustes de redacción</t>
  </si>
  <si>
    <t>Durante el mes de septiembre se continua el proceso de acompañamiento a los docentes a través del PTA para el fortalecimiento de la práctica pedagógica, así como a través del desarrollo de diplomados y cursos virtuales. Se recibieron los reportes de los participantes de estos procesos con los cuales se generará el reporte de avance cuantitativo para el tercer trimestre del año. Igualmente se ha continuado con el proceso de entrega de dotaciones y materiales pedagógicos para los niños y niñas de preescolar, así como el avance en el proceso de compra de dotaciones con recursos del BID que beneficiará principalmente a niños y niñas en zonas rurales.</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</si>
  <si>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No aplica. 
</t>
    </r>
  </si>
  <si>
    <t>Durante el mes de octubre se continuó el desarrollo de procesos de formación a docentes para el fortalecimiento de su práctica pedagógica, así como el proceso de entrega de material pedagógico para el fortalecimiento de ambientes de los niños y niñas de preescolar, dentro de los cuales se encuentran beneficiados niños y niñas de la zona rural. En el caso del ICBF se realizó la contratación de cupos nuevos para el piloto del servicio de educación inicial para zonas rurales y rurales dispersas  (EIR) en las Subregiones PDET de Montes de María (329 cupos) y Sur del Tolima (1.120 cupos) para garantizar dos meses de atención a estos nuevos usuarios.</t>
  </si>
  <si>
    <t>Durante el mes de noviembre se continuó el proceso de entrega de dotaciones para el fortalecimiento de ambientes pedagógicos de las aulas de preescolar, así como avances en el proceso de compra y embalaje de las nuevas dotaciones a entregar con recursos del BID, con las cuales se beneficiarán los niños y niñas de las zonas rurales. Se continuaron desarrollando los procesos de formación de docentes para el fortalecimiento de la práctica pedagógica dentro de los cuales se encuentra el Programa Todos a Aprender, curso virtual de lecturas al aula, diplomado del Diseño Universal de Aprendizaje, en los cuales han participado docentes de zona rurales que benefician a niños y niñas de estas zonas.</t>
  </si>
  <si>
    <r>
      <rPr>
        <b/>
        <sz val="11"/>
        <color theme="1"/>
        <rFont val="Calibri"/>
        <family val="2"/>
        <scheme val="minor"/>
      </rPr>
      <t>Fecha (10/12)-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No aplica. 
</t>
    </r>
  </si>
  <si>
    <t>Durante el mes de diciembre se realizó el proceso de distribución de dotaciones adquiridas mediante la financiación del crédito del BID, las cuales benefician principalmente a niños y niñas de preescolar de zonas rurales, dado que estos recursos están destinados para la atención en ruralidad. Se realizó la entrega de colecciones de libros en el marco del Plan Nacional de Lectura y Escritura, las cuales benefician igualmente a niños y niñas de zonas rurales y se finalizaron los procesos de formación a docentes de preescolar para el fortalecimiento de su practica pedagógica, de los cuales participan docentes de la zona rural. Se iniciaron los procesos de proyección de acciones a realizar durante el 2020 en la ruralidad para la atención integral a la primera infancia.</t>
  </si>
  <si>
    <r>
      <t xml:space="preserve">Fecha (20/01/2020)- OAPF
Completitud: Cumple con el criterio
Consistencia: Cumple con el criterio
Calidad: Cumple con el criterio.
Soportes: Pendiente soporte cuantitativo. 
</t>
    </r>
    <r>
      <rPr>
        <sz val="11"/>
        <color rgb="FFC00000"/>
        <rFont val="Calibri"/>
        <family val="2"/>
        <scheme val="minor"/>
      </rPr>
      <t xml:space="preserve">Observaciones: Se aprueba la descripción cuantitativa, pendiente los medios de verificación conforme a la medición del indicador, además se pide incluir está información en el avance cualitativo. </t>
    </r>
  </si>
  <si>
    <t>Porcentaje de niños y niñas en primera infancia que cuentan con atención integral en zonas rurales en municipios PDET</t>
  </si>
  <si>
    <t>(Número de niños y niñas de 0 a 6 años  de zonas rurales de municipios PDET con 6 o más atenciones priorizadas cumplidas / Total de niños de 0 a 6 años de las zonas rurales de los municipios PDET; reportados al Sistema de Seguimiento al Desarrollo Integral a la Primera Infancia SSDIPI)*100</t>
  </si>
  <si>
    <t>Durante el mes de enero se continuó la ejecución de los procesos financiados a tráves del Fondo Colombia en Paz, con recursos de la subcuenta para primera infancia, que aportan para el logro de la atención integral de niños y niñas de los municipios PDET, ya que los procesos realizados, estan focalizados en estos territorios. En el caso del MEN el proceso de cualificación de agentes educativos "Mejores momentos para cuidarte", así mismo desde el Ministerio de Salud el proceso de "1000 primero días", Ministerio de Cultura la producción y compra de colecciones de libros y el ICBF con el proceso de reestructuración de la modalidad familiar para atención en zona rural.</t>
  </si>
  <si>
    <t>Durante el mes de febrero se continuó la ejecución de los procesos financiados a través del Fondo Colombia en Paz, los cuales esta principalmente enfocadas en territorios PDET. Por parte del MEN, uno de los criterios para la focalización de los procesos para la atención integral de los niños y niñas del preescolar son las sedes ubicadas en los municipios PDET.</t>
  </si>
  <si>
    <t>En el mes de marzo teniendo en cuenta la situación de emergencia economica y social, decretada en el país, la cual obliga al distanciamiento social y el aislamiento preventivo obligatorio, varios de los procesos que estaban siendo desarrollados , por las diferentes entidades de la CIPI, en estos territorios fueron supendidos.</t>
  </si>
  <si>
    <t>Estamos en proceso de recolección de información con las diferentes entidades de la CIPI, que aportan al cumplimiento de este indicador para poder tener el reporte cualitativo de las acciones realizadas, desde los diferentes sectores para la atención integral de los niños y niñas en primera infancia en zonas rurales de municipios PDET.
La cifra del avance cuantitativo aún no se tiene por los días de rezago del reporte de información.</t>
  </si>
  <si>
    <t>Durante el mes de junio se cotinua realizando acciones ralacionadas con el  mejoramiento de la práctica pedagógica de los maestros y maestras de preescolar, así como para el acceso al materiales pedagógicos que permitan el disfrute de experiencias para su desarrollo integral, especialmente con los procesos de compra de dotaciones y formación de docentes cuya focalización incluye el criterio de ruralidad para los municipios PDET con el fin de aportar al cumplimiento de las metas propuesta para este indicador.
La cifra del avance cuantitativo aún no se tiene por los días de rezago del reporte de información, dado que se debe consolidar la información de las diferentes entidades que aportan al cumplimiento de esta indicador y la información corte a 30 de junio, se empieza a recibir despúes del 15 de julio para iniciar su procesamiento.</t>
  </si>
  <si>
    <t>Durante el mes de julio se continuó avanzando en el desarrollo de esquemas educativos pertinentes para la atención integral que serán validados y adaptados gradualmente, para que respondan a las necesidades de las comunidades y ámbitos de desarrollo tanto urbano como rural, considerando criterios de diversidad e inclusión social, cultural y étnica. La implementación de estos esquemas hará parte de las estrategias definidas en la Política Especial de Educación Rural (PEER) enmarcada en el Plan Marco de Implementación- PMI del Acuerdo Final de Paz. Estos esquemas seguirán desarrollándose gradualmente durante los próximos años y tendrán un especial énfasis en los 170 municipios priorizados por los Programas de Desarrollo con Enfoque Territorial (PDET).</t>
  </si>
  <si>
    <t xml:space="preserve">En las zonas rurales de los municipios PDET, durante el mes de agosto se inició la entrega de colecciones de libros especializados para primera infancia a sedes educativas de preescolar, con recursos del Fondo Colombia en Paz a través del Ministerio de Cultura. Igualmente se continuó con el proceso de formación de Mejores Momentos para Cuidarte y la entrega de kits que apoyan la implemenación de esta estrategia, la cual igualmente se realiza en convenio con el Fondo Colombia en Paz y sobre esta se iniciaron las gestiones para ampliar el plazo de ejecución del mismo para continuar con el proceso._x000D_
</t>
  </si>
  <si>
    <t>Durante el mes de septiembre se continua el proceso de acompañamiento a los docentes a través del PTA para el fortalecimiento de la práctica pedagógica, así como a través del desarrollo de diplomados y cursos virtuales. Se recibieron los reportes de los participantes de estos procesos con los cuales se generará el reporte de avance cuantitativo para el tercer trimestre del año. Igualmente se ha continuado con el proceso de entrega de dotaciones y materiales pedagógicos para los niños y niñas de preescolar, así como el avance en el proceso de compra de dotaciones con recursos del BID que beneficiará a niños y niñas en zonas rurales de municipios PDET.</t>
  </si>
  <si>
    <t>Durante este mes se inició la ejecución de un convenio firmado entre la Caja de Compensación Familias COMFAMA y el Municipio de Apartadó, el cual tiene por objeto aunar esfuerzos y recursos para educación inicial en el marco de la atención integral de los niños y niñas de preescolar. En el caso del ICBF, se aprobó la ampliación de cupos del piloto del servicio de educación inicial para zonas rurales y rurales dispersas  (EIR) en las Subregiones PDET de Montes de María y Sur del Tolima  con un total de 1.600 cupos adicionales, de los cuales 480 corresponden a los Montes de María (San Jacinto y Guamo) y 1.120 al Sur del Tolima (Ataco, Planadas y Rioblanco)</t>
  </si>
  <si>
    <t>Durante el mes de noviembre se continuó el proceso de entrega de dotaciones para el fortalecimiento de ambientes pedagógicos de las aulas de preescolar, así como avances en el proceso de compra y embalaje de las nuevas dotaciones a entregar con recursos del BID, con las cuales se beneficiarán los niños y niñas de las zonas rurales de municipios PDET. Se continuaron desarrollando los procesos de formación de docentes para el fortalecimiento de la práctica pedagógica dentro de los cuales se encuentra el Programa Todos a Aprender, curso virtual de lecturas al aula, diplomado del Diseño Universal de Aprendizaje, en los cuales han participado docentes de zona rurales de municipios PDET que benefician a niños y niñas de estas zonas.</t>
  </si>
  <si>
    <t>Durante el mes de diciembre se realizó el proceso de distribución de dotaciones adquiridas mediante la financiación del crédito del BID, las cuales benefician principalmente a niños y niñas de preescolar de zonas rurales de municipios PDET, dado que estos recursos están destinados para la atención en ruralidad. Se realizó la entrega de colecciones de libros en el marco del Plan Nacional de Lectura y Escritura, las cuales benefician igualmente a niños y niñas de zonas rurales de municipio PDET y se finalizaron los procesos de formación a docentes de preescolar para el fortalecimiento de su practica pedagógica, de los cuales participan docentes de la zona rural de estos municipios. Se iniciaron los procesos de proyección de acciones a realizar durante el 2020 en la ruralidad de estos municipios para la atención integral a la primera infancia.</t>
  </si>
  <si>
    <t>Cobertura universal de atención integral para niños y niñas en primera infancia en zonas rurales</t>
  </si>
  <si>
    <t>CUnzr= (Nair/Tnr)*100
Nair = Número de niños y niñas en primera infancia con educación inicial en el marco de la atención integral en zona rural
Tnr = Total de niños en primera infancia, en la zona rural del municipio según proyección DANE
CUnzr: Cobertura Universal niños y niñas en primera infancia en Zona Rural.</t>
  </si>
  <si>
    <t xml:space="preserve">Durante el mes de enero inició en algunos territorios la prestación del servicio educativo para la atención de los niños y niñas del preescolar, en el caso del ICBF algunos de sus servicios de atención a primera infancia iniciaron el proceso de operación e iniciaron la estructuración para el proceso de contratación de los servicios de atención. </t>
  </si>
  <si>
    <t>Durante el mes de febrero inicio la prestación del servicio educativo y se adelataron acciones para el seguimiento al registro de la matricula que permita identificar a los niños y niñas que serán beneficiados de los procesos a realizar para la atención integral de los niños y niñas de preescolar. Desde el ICBF se adelantó el proceso de contratación de los servicios para la atención de los niños y niñas beneficiados de las modalidades ofrecidas por el Instituto.</t>
  </si>
  <si>
    <t>Durante les mes de marzo se continuó con el seguimiento a la matricula de los niños y niñas del preescolar, realizando llamadas telefónicas y envío de correos electrónicos a las Secretarías de Educación, con el fin de lograr el ingreso y reporte oportuno de los niños y niñas, con el fin de contar con información que permita la identificación de los beneficiarios de las acciones encaminadas al logro de la atención integral. De parte del ICBF se dio inició a la operación de los serviciós de educación inicial en el marco de la atención integral.</t>
  </si>
  <si>
    <t>Durante el mes de junio se cotinua realizando acciones relacionadas con el mejoramiento de la práctica pedagógica de los maestros y maestras de preescolar, así como para el acceso al materiales pedagógicos que permitan el disfrute de experiencias para su desarrollo integral, especialmente con los procesos de compra de dotaciones y formación de docentes cuya focalización incluye el criterio de ruralidad  con el fin de aportar al cumplimiento de las metas propuesta para este indicador.
La cifra del avance cuantitativo aún no se tiene por los días de rezago del reporte de información, dado que se debe consolidar la información de las diferentes entidades que aportan al cumplimiento de esta indicador y la información corte a 30 de junio, se empieza a recibir despúes del 15 de julio para iniciar su procesamiento.</t>
  </si>
  <si>
    <t xml:space="preserve">Durante el mes de agosto se continuaron implementando estrategias tanto desde el ICBF, como desde el MEN para continuar con la atención de los niños y niñas del preescolar y de las modalidades de atención a la primera infancia del ICBF, que reciben atención integral, lo anterior teniendo en cuenta las directrices impartidas desde Presidencia de la República para dar continuidad a la prestación de servicios en el marco de la emergencia decretada por el COVID-19. 
</t>
  </si>
  <si>
    <t>Durante el mes de septiembre se continuaron implementando estrategias tanto desde el ICBF, como desde el MEN para continuar con la atención de los niños y niñas de preescolar y de las modalidades de atención a la primera infancia del ICBF, que reciben atención integral, lo anterior teniendo en cuenta las directrices impartidas desde Presidencia de la República para dar continuidad a la prestación de servicios en el marco de la emergencia decretada por el COVID-19.</t>
  </si>
  <si>
    <t>Desde el Ministerio de Educación, durante el mes de octubre se continuó el desarrollo de procesos de formación a docentes para el fortalecimiento de su práctica pedagógica, así como el proceso de entrega de material pedagógico para el fortalecimiento de ambientes de los niños y niñas de preescolar, dentro de los cuales se encuentran beneficiados niños y niñas de la zona rural. En el caso del ICBF, se aprobó la ampliación de cupos del piloto del servicio de educación inicial para zonas rurales y rurales dispersas  (EIR) en las Subregiones PDET de Montes de María y Sur del Tolima  con un total de 1.600 cupos adicionales, de los cuales 480 corresponden a los Montes de María (San Jacinto y Guamo) y 1.120 al Sur del Tolima (Ataco, Planadas y Rioblanco)</t>
  </si>
  <si>
    <t>Durante el mes de diciembre se finalizaron los procesos, tanto de fortalecimiento de práctica pedagógica de los docentes, mediante los procesos de formación de talento humano realizados durante el 2020, sobre los cuales se esta en proceso de recolección de la información para lograr identificar la totalidad de docentes de preescolar de la zona rural que participaron de estos, así como los procesos de fortalecimiento de ambientes pedagogicos, mediante la entrega de dotaciones en las sedes focalizadas para beneficiarse de los materiales adquiridos a traves del proceso de compra realizado con los recursos de BID, los cuales están efocados principalmente para beneficiar a niños y niñas de las zonas rurales. Una vez se tenga el reporte de cierre de matricula del mes diciembre del SIMAT se realizará la correspondiente identificación sobre el avance cuantitativo de la meta.</t>
  </si>
  <si>
    <t>Porcentaje de niñas y niños en primera infancia que cuentan con atención integral en zonas rurales con acuerdos colectivos para la sustitución de cultivos de uso ilícito.</t>
  </si>
  <si>
    <t>(Número de niños y niñas de 0 a 6 años  de zonas rurales con acuerdos colectivos para la sustitución de cultivos de uso ilícito, con 6 o más atenciones priorizadas cumplidas /  Total de niños de 0 a 6 años de las zonas rurales con acuerdos colectivos para la sustitución de cultivos de uso ilícito, reportados al Sistema de Seguimiento al Desarrollo Integral a la Primera Infancia - SSDIPI) *100</t>
  </si>
  <si>
    <t>En el mes de dio inicio a la estructuración de los procesos que permitirán lograr la atención integral de los niños y niñas, como la compra de material pédagogico, procesos de formación docente, compra de libro, en donde se ha procurado la incorporación de los municipios con acuerdos para la sustitución de cultivos ílicitos. Desde las diferentes entidades de la CIPI que aportan para el cumplimiento de este indicador se ha implementado este misma inicitiva como un acuerdo de acción intersectorial.</t>
  </si>
  <si>
    <t>Durante el mes de febrero se continuó la ejecución de los procesos financiados a través del Fondo Colombia en Paz, los cuales estan principalmente enfocados a la intevención en las zonas del posconflicto, dentro de los cuales se encuentran los municipios PNIS, en donde las diferentes entidades de los otros sectores tambien se encuentran adelantando acciones encaminadas a favorecer la atención integral de los niños y niñas de primera infancia.</t>
  </si>
  <si>
    <t>Estamos en proceso de recolección de información con las diferentes entidades de la CIPI, que aportan al cumplimiento de este indicador para poder tener el reporte cualitativo de las acciones realizadas, desde los diferentes sectores para la atención integral de los niños y niñas en primera infancia en zonas rurales de municipios PNIS.
La cifra del avance cuantitativo aún no se tiene por los días de rezago del reporte de información.</t>
  </si>
  <si>
    <t>Durante el mes de junio se cotinuar realizando acciones relacionadas con el  mejoramiento de la práctica pedagógica de los maestros y maestras de preescolar, así como para el acceso al materiales pedagógicos que permitan el disfrute de experiencias para su desarrollo integral, especialmente con los procesos de compra de dotaciones y formación de docentes cuya focalización incluye el criterio de ruralidad de los municipios PNIS,  con el fin de aportar al cumplimiento de las metas propuesta para este indicador.
La cifra del avance cuantitativo aún no se tiene por los días de rezago del reporte de información, dado que se debe consolidar la información de las diferentes entidades que aportan al cumplimiento de esta indicador y la información corte a 30 de junio, se empieza a recibir despúes del 15 de julio para iniciar su procesamiento.</t>
  </si>
  <si>
    <t>Durante el mes de julio se continuó avanzando en el desarrollo de esquemas educativos pertinentes para la atención integral que serán validados y adaptados gradualmente, para que respondan a las necesidades de las comunidades y ámbitos de desarrollo tanto urbano como rural, considerando criterios de diversidad e inclusión social, cultural y étnica. La implementación de estos esquemas hará parte de las estrategias definidas en la Política Especial de Educación Rural (PEER) enmarcada en el Plan Marco de Implementación- PMI del Acuerdo Final de Paz, que  seguirá desarrollándose gradualmente durante los próximos años y que tendrá un especial énfasis en los 170 municipios priorizados por los Programas de Desarrollo con Enfoque Territorial (PDET), dentro de los cuales estan incluidas la mayoría de zonas rurals con acuerdos para sustitución de cultivos ilícitos .</t>
  </si>
  <si>
    <t xml:space="preserve">En las zonas rurales de los municipios con acuerdo para la sustitución de cultivos ilícitos, durante el mes de agosto se inició la entrega de colecciones de libros especializados para primera infancia a sedes educativas de preescolar, con recursos del Fondo Colombia en Paz a través del Ministerio de Cultura. Igualmente se continuó con el proceso de formación de Mejores Momentos para Cuidarte y la entrega de kits que apoyan la implemenación de esta estrategia, la cual igualmente se realiza en convenio con el Fondo Colombia en Paz y sobre esta se iniciaron las gestiones para ampliar el plazo de ejecución del mismo para continuar con el proceso._x000D_
</t>
  </si>
  <si>
    <t>Durante el mes de septiembre se continua el proceso de acompañamiento a los docentes a través del PTA para el fortalecimiento de la práctica pédagogica, así como a través del desarrollo de diplomados y cursos virtuales. Se recibieron los reportes de los participantes de estos procesos con los cuales se generará el reporte de avance cuantitativo para el tercer trimestre del año. Igualmente se ha continuado con el proceso de entrega de dotaciones y materiales pedagógicos para los niños y niñas de preescolar, así como el avance en el proceso de compra de dotaciones con recursos del BID que beneficiará a niños y niñas en zonas rurales de municipios PNIS.</t>
  </si>
  <si>
    <t>Durante el mes de octubre se continuó el desarrollo de procesos de formación a docentes para el fortalecimiento de su práctica pedagógica, así como el proceso de entrega de material pedagógico para el fortalecimiento de ambientes de los niños y niñas de preescolar, dentro de los cuales se encuentran beneficiados niños y niñas de la zona rural de municipios PNIS. En el caso del ICBF, se aprobó la ampliación de cupos del piloto del servicio de educación inicial para zonas rurales y rurales dispersas  (EIR) en las Subregiones PDET de Montes de María y Sur del Tolima  con un total de 1.600 cupos adicionales, de los cuales 480 corresponden a los Montes de María (San Jacinto y Guamo) y 1.120 al Sur del Tolima (Ataco, Planadas y Rioblanco), las cuales también abarcan municipios PNIS.</t>
  </si>
  <si>
    <t>Durante el mes de noviembre se continuó el proceso de entrega de dotaciones para el fortalecimiento de ambientes pedagógicos de las aulas de preescolar, así como avances en el proceso de compra y embalaje de las nuevas dotaciones a entregar con recursos del BID, con las cuales se beneficiarán los niños y niñas de las zonas rurales de municipios PNIS. Se continuaron desarrollando los procesos de formación de docentes para el fortalecimiento de la práctica pedagógica dentro de los cuales se encuentra el Programa Todos a Aprender, curso virtual de lecturas al aula, diplomado del Diseño Universal de Aprendizaje, en los cuales han participado docentes de zona rurales de municipios PNIS que benefician a niños y niñas de estas zonas.</t>
  </si>
  <si>
    <t>Durante el mes de diciembre se realizó el proceso de distribución de dotaciones adquiridas mediante la financiación del crédito del BID, las cuales benefician principalmente a niños y niñas de preescolar de zonas rurales de municipios PNIS, dado que estos recursos están destinados para la atención en ruralidad. Se realizó la entrega de colecciones de libros en el marco del Plan Nacional de Lectura y Escritura, las cuales benefician igualmente a niños y niñas de zonas rurales de municipio PNIS y se finalizaron los procesos de formación a docentes de preescolar para el fortalecimiento de su practica pedagógica, de los cuales participan docentes de la zona rural de estos municipios. Se iniciaron los procesos de proyección de acciones a realizar durante el 2020 en la ruralidad de estos municipios para la atención integral a la primera infancia.</t>
  </si>
  <si>
    <t>educación inicial de calidad para el desarrollo integral</t>
  </si>
  <si>
    <t>Sistema de Seguimiento al Desarrollo Integral de la Primera Infancia</t>
  </si>
  <si>
    <t xml:space="preserve">6.2.3. Sistema de Gestión de la Calidad de la Educación Inicial </t>
  </si>
  <si>
    <t>Número de unidades o sedes de Educación Inicial públicos y privados registrados con procesos de acompañamiento técnico en Educación Inicial y Preescolar</t>
  </si>
  <si>
    <t>Sumatoria de unidades o sedes de la educación inicial públicos y privados registrados con procesos de acompañamiento técnico en educación inicial y preescolar</t>
  </si>
  <si>
    <t>En el mes de enero se inició la construcción del insumo para el proceso de contratación de un aliado para el fortalecimiento y alianza con instituciones educativas del sector privado para la socialización de la política nacional en educación y la promoción de la atención integral en educación inicial, preescolar y básica primaria.</t>
  </si>
  <si>
    <t>En el mes de febrero se realizó la construcción del anexo técnico para el proceso de contratación de un aliado para el fortalecimiento y alianza con instituciones educativas del sector privado para la socialización de la política nacional en educación y la promoción de la atención integral en educación inicial, preescolar y básica primaria.</t>
  </si>
  <si>
    <t>En el mes de marzo se realizaron asjutes al insumo y anexo técnico para el proceso de contratación de un aliado para el fortalecimiento y alianza con instituciones educativas del sector privado para la socialización de la política nacional en educación y la promoción de la atención integral en educación inicial, preescolar y básica primaria. También se han realizado ajustes al cronograma y presupuesto para este proceso. Adicionalmente, se realizó mesa de trabajo con la persona delegada para el tema de colegios privados desde el Viceministerio para revisar las fases del proceso propuesto.</t>
  </si>
  <si>
    <t>Durante el mes de abril se realizó el ajuste de la propuesta para el acompañamiento técnico a los prestadores privados, ajustando el plan de trabajo a los tiempos actuales y proyectando actividades de acompañamiento virtual que permitan llevar a cabo el registro y socialización de los referentes técnicos de educación inicial.
Se carga reporte de los 3.626 prestadores de educación inicial inscritos en el SIPI.</t>
  </si>
  <si>
    <t>OAPF
Revisar si las sedes del achivo anexo si cumplen la condición de estar registrado y con procesos de acompañamiento técnico.
Además revisar ya que existen sedes repetidas
DPI: Se corrigió el reporte y se adjuntó el archivo depurando los duplicados</t>
  </si>
  <si>
    <t>Durante el mes de mayo se elaboró el cronograma de actividades para el regisro y acompañamiento a prestadores privados de educación inicial, se realizó la revisión del material diponible para la socilización y movilización de los referentes técnicos de educación inicial, entre los cuales se encuentran piezas comunicativas, video tutoriales, documentos de orientaciones y referentes técnicos, frente a los cuales se estan adelantando las gestiones necesarias para poder realizar el acompañamiento de manera virtual. Adicionalmente, se organizaron grupos de trabajo para revisar las condiciones de calidad que serán verificadas a través de un formulario de autoevaliación sobre el cual se realizaron pruebas para su diligenciamiento en el SIPI por parte de los prestadores.</t>
  </si>
  <si>
    <t>OAPF:
Se recomienda revisar el avance cuantittivo del mes abril</t>
  </si>
  <si>
    <t>Durante el mes de junio se realizó el proceso de revisión de las piezas comunicativas para dar inicio a la movilización de los prestadores privados de educación inicial. Así mismo, se realizó la programación de las jornadas de revisión, de las condiciones de calidad, de cada uno de los componentes de la atención integral, con el fin de definir las condiciones que deben ser incluidas en el formulario para la autoevaluación, de los prestadores privados que harán parte del proceso de acompañamiento que se realizará con los aquellos que se encuentren registrados en el RUPEI, que hasta el momento corresponden a 3.533.</t>
  </si>
  <si>
    <t>OAPF: Se requiere registrar el dato cuatitativo y anexar en la carpeta correspondiente el medio de verificación que soporte el avance cuantitativo registrado
OAPF: Se anexan dos pantallazos del SPI, pero no se evidencia la cifra reportada en el dato cuantitativo</t>
  </si>
  <si>
    <t>Durante el mes de julio se adelantaron mesas de trabajo con el equipo de la DPI para definir el proceso de acompañamiento a los prestadores privados, así como la revisión de las herramientas, piezas comunicativas e instrumentos a utilizar para la movilización y fotalecimiento de estos prestadores. 
Igualmente se continuó con la revisión del avance en el proceso de registro y la asistencia técnica a las Secretarías de Educación para realizar la verificación y aprobación de los prestadores registrados en el RUPEI.</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</si>
  <si>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en el período que contribuyen al logro de la meta del indicador.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t>
    </r>
  </si>
  <si>
    <t xml:space="preserve">Durante el mes de agosto se realizó la revisión de las piezas comunicativas a implementar en el proceso de movilización de los prestadores privados, así como los contenidos de cursos vituales a implementar y el cronograma de sesiones virtuales a realizar para apoyo a la estrategia de acompañamiento técnico a los prestadores privados de educación inicial registrados en el RUPEI._x000D_
</t>
  </si>
  <si>
    <t>Durante le mes de septiembre se ha continuado realizando mesas de trabajo con las asociaciones de prestadores privados de educación inicial para la socilización de la línea técnica de educación inicial. Se continuó con el seguimiento al registro de prestadores registrados en el RUPEI y las jornadas de asistencia técnica al respecto. Se realizó la convocatoria para participar del ciclo de experiencias para jugar, narrar, explorar, crear y aprender” dirigido a niñas, niños y sus familias y se ha estado trabajando en la construcción del aula virtual a través de la cual también se realizará acompañamiento técnico a los prestadores privados.</t>
  </si>
  <si>
    <r>
      <rPr>
        <b/>
        <sz val="11"/>
        <rFont val="Calibri"/>
        <family val="2"/>
        <scheme val="minor"/>
      </rPr>
      <t>07/10-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No se registró dato cuantitativo para este mes.
08/10 DPI Se registra el a dto cunatitativo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se anexó medios de verificacion que soporta el avance cuantitativo.
</t>
    </r>
    <r>
      <rPr>
        <b/>
        <sz val="11"/>
        <rFont val="Calibri"/>
        <family val="2"/>
        <scheme val="minor"/>
      </rPr>
      <t xml:space="preserve">Notas adicionales: </t>
    </r>
    <r>
      <rPr>
        <sz val="11"/>
        <rFont val="Calibri"/>
        <family val="2"/>
        <scheme val="minor"/>
      </rPr>
      <t xml:space="preserve">Ninguna
</t>
    </r>
  </si>
  <si>
    <t>Durante el mes de octubre se realizaron dos sesiones virtuales de fortalecimiento a los prestadores privados de educación inicial en los fundamentos de la política "De cero a siempre" y el sentido de la educación inicial y se tiene programada la realización de dos jornadas adicionales durante el mes de noviembre. Se ha continuado el proceso de asistencia técnica a las Secretarías de Educación para el proceso de aprobación de registro de prestatodes de educación inicial en el SIPI, e igualmente las Secretarías de Educación han realizado jornadas de registro de prestadores en el RUPEI.</t>
  </si>
  <si>
    <r>
      <rPr>
        <b/>
        <sz val="11"/>
        <rFont val="Calibri"/>
        <family val="2"/>
        <scheme val="minor"/>
      </rPr>
      <t>09/11-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No se registró dato cuantitativo para este mes.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se anexó medios de verificacion que soporta el avance cuantitativo.
</t>
    </r>
    <r>
      <rPr>
        <b/>
        <sz val="11"/>
        <rFont val="Calibri"/>
        <family val="2"/>
        <scheme val="minor"/>
      </rPr>
      <t xml:space="preserve">Notas adicionales: </t>
    </r>
    <r>
      <rPr>
        <sz val="11"/>
        <rFont val="Calibri"/>
        <family val="2"/>
        <scheme val="minor"/>
      </rPr>
      <t xml:space="preserve">Ninguna
</t>
    </r>
  </si>
  <si>
    <t>Durante el mes de noviembre se realizaron 2 sesiones de fortalecimiento técnico con los prestadores privados de educación inicial, los días 3 y 10 de noviembre para trabajar los temas de Experiencias y ambientes pedagógicos en la educación inicial y La calidad de la educación inicial como un proceso de mejora continua. Los prestadores registrados en el RUPEI del SIPI fueron los asistentes a estas sesiones.</t>
  </si>
  <si>
    <r>
      <rPr>
        <b/>
        <sz val="11"/>
        <rFont val="Calibri"/>
        <family val="2"/>
        <scheme val="minor"/>
      </rPr>
      <t>09/12-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No se registró dato cuantitativo para este mes.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se anexó medios de verificacion que soporta el avance cuantitativo.
</t>
    </r>
    <r>
      <rPr>
        <b/>
        <sz val="11"/>
        <rFont val="Calibri"/>
        <family val="2"/>
        <scheme val="minor"/>
      </rPr>
      <t xml:space="preserve">Notas adicionales: </t>
    </r>
    <r>
      <rPr>
        <sz val="11"/>
        <rFont val="Calibri"/>
        <family val="2"/>
        <scheme val="minor"/>
      </rPr>
      <t xml:space="preserve">Ninguna
Se valiuda "SI"
</t>
    </r>
  </si>
  <si>
    <t>Durante el mes de diciembre se realizó la revisión del cierre del proceso de fortalecimiento realizado durante el 2020 a los prestadores privados de educación inicial registrados en el RUPEI, idenficando aquellos que participaron de las diferentes sesiones realizadas para la generación del informe de cierre sobre el fortalecimiento realizado. Igualmente se generó el reporte de sedes de prestadores registradas al 30 de diciembre en el SIPI, según el cual se lograron identificar 3.788 sedes durante el 2020. Finalmente, se inició el proceso de planeación de acciones a realizar durante el 2021 para continuar avanzando en el cumplimiento de la meta propuesta para este indicador.</t>
  </si>
  <si>
    <r>
      <rPr>
        <b/>
        <sz val="11"/>
        <color theme="1"/>
        <rFont val="Calibri"/>
        <family val="2"/>
        <scheme val="minor"/>
      </rPr>
      <t>Fecha (07/01/2021)- OAP</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resultados y/o  dificultades  de  la  gestión.
</t>
    </r>
    <r>
      <rPr>
        <b/>
        <sz val="11"/>
        <color theme="1"/>
        <rFont val="Calibri"/>
        <family val="2"/>
        <scheme val="minor"/>
      </rPr>
      <t>Consistencia</t>
    </r>
    <r>
      <rPr>
        <sz val="11"/>
        <color theme="1"/>
        <rFont val="Calibri"/>
        <family val="2"/>
        <scheme val="minor"/>
      </rPr>
      <t xml:space="preserve">: Cumple con este cirterio. Se registra  avance cuantitativo.
</t>
    </r>
    <r>
      <rPr>
        <b/>
        <sz val="11"/>
        <color theme="1"/>
        <rFont val="Calibri"/>
        <family val="2"/>
        <scheme val="minor"/>
      </rPr>
      <t>Calidad</t>
    </r>
    <r>
      <rPr>
        <sz val="11"/>
        <color theme="1"/>
        <rFont val="Calibri"/>
        <family val="2"/>
        <scheme val="minor"/>
      </rPr>
      <t xml:space="preserve">:  Cumple con el criterio establecido
</t>
    </r>
    <r>
      <rPr>
        <b/>
        <sz val="11"/>
        <color theme="1"/>
        <rFont val="Calibri"/>
        <family val="2"/>
        <scheme val="minor"/>
      </rPr>
      <t>Soportes</t>
    </r>
    <r>
      <rPr>
        <sz val="11"/>
        <color theme="1"/>
        <rFont val="Calibri"/>
        <family val="2"/>
        <scheme val="minor"/>
      </rPr>
      <t xml:space="preserve">: Pendiente el carguie d el soporte 
</t>
    </r>
    <r>
      <rPr>
        <b/>
        <sz val="11"/>
        <color theme="1"/>
        <rFont val="Calibri"/>
        <family val="2"/>
        <scheme val="minor"/>
      </rPr>
      <t xml:space="preserve">Notas adicionales: </t>
    </r>
    <r>
      <rPr>
        <sz val="11"/>
        <color theme="1"/>
        <rFont val="Calibri"/>
        <family val="2"/>
        <scheme val="minor"/>
      </rPr>
      <t xml:space="preserve">Ninguna
</t>
    </r>
  </si>
  <si>
    <t>Estrategia para fomentar el acceso de las comunidades NARP a servicios de educación inicial diseñada e implementada</t>
  </si>
  <si>
    <t>Estrategia para fomentar el acceso de las comunidades NARP a servicios de educación inicial diseñada y en fase de implementación</t>
  </si>
  <si>
    <t>En el marco de la Estrategia para fomentar el acceso de las comunidades NARP (Negras, Afrocolombianas, Raizales y Palenqueras) a servicios de educación inicial diseñada e implementada, durante el mes de enero el Ministerio de Educación Nacional inició el proceso de planeación de las acciones a realizar durante el 2020</t>
  </si>
  <si>
    <t>Durante el ems de febrero, en el marco de la Estrategia para fomentar el acceso de las comunidades NARP (Negras, Afrocolombianas, Raizales y Palenqueras) a servicios de educación inicial diseñada e implementada, el Ministerio de Educación Nacional continuó el proceso de planeación de las acciones a realizar durante el 2020</t>
  </si>
  <si>
    <t>Durante el mes de marzo, e realizó la focalización para el fortalecimiento de ambientes pedagógicos a través de la entrega de dotaciones en 40 sedes de preescolar que favorezcan el acceso a través de  promover ambientes cálidos, seguros, protectores y que pedagógicamente brinden experiencias para su desarrollo integral y aprendizaje en los municipios de Policarpa y Ricaurte.</t>
  </si>
  <si>
    <t>Durante el mes de abril se inició la estructuración  del proceso para la compra de dotaciones pedagógicas que favorecerán a las comunidades de los municipios de Ricaurte y Policarpa.</t>
  </si>
  <si>
    <t>Durante el mes de mayo se continuó con la estructuración  del proceso para la compra de dotaciones pedagógicas que favorecerán a las comunidades de los municipios de Ricaurte y Policarpa.</t>
  </si>
  <si>
    <t xml:space="preserve">Focalización para el fortalecimiento de ambientes pedagógicos rurales a través de la entrega de 351 kit de dotaciones pedagógicas para preescolar que favorezcan el acceso  en 24 municipios del litoral pacífico colombiano. </t>
  </si>
  <si>
    <t>En el  mes de julio ya se inició el proceso pre contractual para la compra de materiales pedagógicos con recursos del BID, que beneficiarán a las comunidades de los municipios de Ricaurte y Policarpa.</t>
  </si>
  <si>
    <t xml:space="preserve">Durante el mes de agosto se adelantó el proceso contractual con recursos del BID para la suscripción del contrato con la Universidad de Caldas, la cual fue seleccionada para realizar la revisión y actualización del lineamiento técnico para la implementación de estrategias educativas en zonas rurales, en el marco del cual se incorporan las orientaciones para fomentar el acceso de las comunidades NARP a servicios de educación inicial, a partir de las cuales se construirá la estrategia a implementar._x000D_
</t>
  </si>
  <si>
    <t>Durante el mes de septiembre se trabajó conjuntamente con la Universidad de Caldas para la construcción de lineamientos curriculares y pedagógicos y estrategias educativas para preescolar, básica y media, así como actualización y rediseño de materiales curriculares y pedagógicos para las estrategias educativas rurales. 
Desde la Dirección de Primera infancia la entrega de documentación técnica requerida por la universidad para avanzar en la consultoría. Se invitó a la U. de Caldas a la Mesa de Tránsito Nacional del pasado 29 de septiembre para coordinar las entrevistas y diligenciamiento de encuestas que le permitan recoger información que alimente la propuesta que se construirá para el acceso a los servicios de educación inicial que involucra a las comunidades NARP.</t>
  </si>
  <si>
    <r>
      <rPr>
        <b/>
        <sz val="11"/>
        <color theme="1"/>
        <rFont val="Calibri"/>
        <family val="2"/>
        <scheme val="minor"/>
      </rPr>
      <t>Fecha (06/10)-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avances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dada la periodicidad del indicdor no se registro avance cuantitativo ni soportes.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Hasta no contar con los reportes cualitativos desde enero , no es posible reportar los meses de agosto y septiembre 
</t>
    </r>
    <r>
      <rPr>
        <b/>
        <sz val="11"/>
        <color theme="1"/>
        <rFont val="Calibri"/>
        <family val="2"/>
        <scheme val="minor"/>
      </rPr>
      <t xml:space="preserve">
DNP</t>
    </r>
    <r>
      <rPr>
        <sz val="11"/>
        <color theme="1"/>
        <rFont val="Calibri"/>
        <family val="2"/>
        <scheme val="minor"/>
      </rPr>
      <t xml:space="preserve">: 
</t>
    </r>
  </si>
  <si>
    <t>Durante el mes de octubre se continuó trabajando con la Universodad de Caldas, en la construcción de lineamientos curriculares y pedagógicos; y estrategias educativas para preescolar, básica y media, así como actualización y rediseño de materiales curriculares y pedagógicos para las estrategias educativas rurales. Los cuales alimentan la propuesta que se construirá para el acceso a los servicios de educación inicial que involucra a las comunidades NARP.</t>
  </si>
  <si>
    <r>
      <rPr>
        <b/>
        <sz val="11"/>
        <rFont val="Calibri"/>
        <family val="2"/>
        <scheme val="minor"/>
      </rPr>
      <t>09/11-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No se registró dato cuantitativo para este mes.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No se requiere dada la periodicidad
</t>
    </r>
    <r>
      <rPr>
        <b/>
        <sz val="11"/>
        <rFont val="Calibri"/>
        <family val="2"/>
        <scheme val="minor"/>
      </rPr>
      <t xml:space="preserve">Notas adicionales: </t>
    </r>
    <r>
      <rPr>
        <sz val="11"/>
        <rFont val="Calibri"/>
        <family val="2"/>
        <scheme val="minor"/>
      </rPr>
      <t xml:space="preserve">Pendiente el registro del avance en DNP para su aprobacón 
</t>
    </r>
  </si>
  <si>
    <t xml:space="preserve">En el mes de noviembre en articulación con las otras entidades de la CIPI en el escenario de la Mesa de Diversidad y Enfoque Diferencial, se avanzó en la estructuración del documento que permite la gestión de atenciones no cumplidas para la primera infancia NARP. En este documento se contempla las rutas para la gestión de atenciones no cumplidas ajustadas con enfoque diferencial NARP.
Para el caso de acceso a grado preescolar se avanza en los procesos de gestión de cobertura, acompañamiento a las entidades territoriales y mesas de tránsito, para garantizar la trayectoria educativa de las modalidades de educación inicial del ICBF e identificados por PS al sistema educativo formal de las niñas y niñas NARP. </t>
  </si>
  <si>
    <r>
      <rPr>
        <b/>
        <sz val="11"/>
        <rFont val="Calibri"/>
        <family val="2"/>
        <scheme val="minor"/>
      </rPr>
      <t>10/12-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No se registró dato cuantitativo para este mes.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se anexó medios de verificacion que soporta el avance cuantitativo.
</t>
    </r>
    <r>
      <rPr>
        <b/>
        <sz val="11"/>
        <rFont val="Calibri"/>
        <family val="2"/>
        <scheme val="minor"/>
      </rPr>
      <t xml:space="preserve">Notas adicionales: </t>
    </r>
    <r>
      <rPr>
        <sz val="11"/>
        <rFont val="Calibri"/>
        <family val="2"/>
        <scheme val="minor"/>
      </rPr>
      <t xml:space="preserve">Ninguna
</t>
    </r>
    <r>
      <rPr>
        <b/>
        <sz val="11"/>
        <rFont val="Calibri"/>
        <family val="2"/>
        <scheme val="minor"/>
      </rPr>
      <t xml:space="preserve">10/12 DNP: Aprobado </t>
    </r>
    <r>
      <rPr>
        <sz val="11"/>
        <rFont val="Calibri"/>
        <family val="2"/>
        <scheme val="minor"/>
      </rPr>
      <t xml:space="preserve">
</t>
    </r>
  </si>
  <si>
    <t>A diciembre 2020 se continúa trabajando en el diseño de la estrategia específica para fomentar el acceso de las niñas y niños de las comunidades NARP al preescolar. Se sigue avanzando para lograr el seguimiento niño a niño del ingreso a transición con especificación del grupo étnico. En la Mesa de diversidad y enfoque diferencial se están coordinando acciones para la comunidad de Guaipi, donde se tendrá en cuenta una estrategia de acceso al sistema educativo.</t>
  </si>
  <si>
    <r>
      <rPr>
        <b/>
        <sz val="11"/>
        <color theme="1"/>
        <rFont val="Calibri"/>
        <family val="2"/>
        <scheme val="minor"/>
      </rPr>
      <t>Fecha (07/01/2021)-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Anque es de periodicidad anual, la meta está programada para el año 2022. .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t>
    </r>
    <r>
      <rPr>
        <b/>
        <sz val="11"/>
        <color theme="1"/>
        <rFont val="Calibri"/>
        <family val="2"/>
        <scheme val="minor"/>
      </rPr>
      <t>Notas adicionales</t>
    </r>
    <r>
      <rPr>
        <sz val="11"/>
        <color theme="1"/>
        <rFont val="Calibri"/>
        <family val="2"/>
        <scheme val="minor"/>
      </rPr>
      <t xml:space="preserve">: Se efectuó ajuste menor a la redacción, se registra en SINERGIA </t>
    </r>
  </si>
  <si>
    <t>Gestión del conocimiento y la Innovación</t>
  </si>
  <si>
    <t>Oficina de Innovación Educativa con Uso de Nuevas Tecnologías</t>
  </si>
  <si>
    <t>015</t>
  </si>
  <si>
    <t>INNOVACIÓN</t>
  </si>
  <si>
    <t>Número de instituciones educativas beneficiadas en el marco de las iniciativas y estrategias  para fomentar la Innovación Educativa de cara a promover transformación digital</t>
  </si>
  <si>
    <t>TD</t>
  </si>
  <si>
    <t>Sumatoria de instituciones educativas beneficiadas</t>
  </si>
  <si>
    <t xml:space="preserve">Base de datos </t>
  </si>
  <si>
    <t>Durante el mes de enero se dio inicio al proceso pre-contractual: Se realizó el anexo técnico con el fin de determinar el alcance, productos y componentes de las iniciativas y estategias para fomentar la innovación Educativa de cara a promover la transformación digital: Aprender Digital, "Ruta Stem +A"+Talento Digital</t>
  </si>
  <si>
    <t>Durante el mes de febrero se construyó el estudio previo, se avanzó en el proceso de focalización de las instuciones educativas a beneficiar en el marco de las distintas iniciativas y estrategias para fomentar la Innovación Educativa.  Es importante mencionar que el día 5 de febrero el Ministerio de Hacienda bloqueó los recursos asociados al proyecto, sin embargo, se siguen adelantando las acciones para que una vez desbloqueados los recursos se de continuidad con el proceso contractual.</t>
  </si>
  <si>
    <t>A la fecha se avanzó en la focalización de las instituciones educativas que se beneficiarán en el marco del proyecto Talento digital e industrias creativas. En estas Instituciones educativas se diseñará e implementará una ruta de acompañamiento presencial y virtual permanente para los 320 colegios, que brinde herramientas de seguimiento y capacitación a los docentes .</t>
  </si>
  <si>
    <t xml:space="preserve">OAPF. No se anexa medio de verificación que soporte del avance cuantitativo de las 10 instituciones educativas benficiadas reportadas.
Los soportes relacionados corresponden al cumplimiento del hito
OIE: Se ajustó el cualitativo y cuantitativo; se ajustó meta 
</t>
  </si>
  <si>
    <t>En el mes de abril a raíz de la coyuntura por la pandemia que estamos viviendo, se consideró necesario replantear el alcance de los  proyectos que se implementarán para fomentar la innovación educativa en las Instituciones educativas focalizadas. Se replantearon condiciones de operatividad, metodologías y tiempos acorde con la realidad y nuevas dinámicas que nos ha suscitado esta emergencia.  Es importante precisar, que si bien nuestros recursos siguen bloqueados, se está revisando escenarios alternos que posibiliten dar inicio en conjunto con MinTIC a las estrategias e iniciativas proyectadas por la Oficina de Innovación Educativa de cara a promover la transformación digital.</t>
  </si>
  <si>
    <t xml:space="preserve">OAPF. Se resalta que se han adelantado gestiones  a pesar que los recursos para el desarrollo de las iniciativas y estrategias estan bloqueados </t>
  </si>
  <si>
    <t xml:space="preserve">Durante el mes de mayo se acotó el alcance de los  proyectos que se implementarán para fomentar la innovación educativa en las Instituciones educativas focalizadas: Talento Digital y Ruta STEAM. Se replantearon las modalidades de trabajo y tiempos acorde con la realidad y nuevas dinámicas de trabajo a distancia que nos ha suscitado la emergencia sanitaria. Para dar continuidad al proceso pre contractual se planteó, como alternativa al bloqueo de los recursos, hacer un aporte en especie proyectada en función del equipo humano que participará en la formulación, acompañamiento y seguimiento de los proyectos, así como en temas asociados a la infraestructura que dará soporte a los escenarios virtuales </t>
  </si>
  <si>
    <t xml:space="preserve">OAPF:
Se recomienda registrar / programar metas de acuerdo con la periodicidad del indicador </t>
  </si>
  <si>
    <t>Durante el mes de junio se hicieron reuniones con el equipo de CISCO Y SAMSUNG, con el objetivo de revisar el alcance del proyecto, revisar los contenidos y competencias a desarrollar, además de establecer los criterios para la focalización de  las instituciones a benefciarse en el marco de los proyectos con ambos aliados. A través del aliado Samsung, se trabaja en en el proyecto denominado “Samsung Innovation Campus”, con el cual se pretende beneficiar a estudiantes de establecimiento educativos oficiales del país en temas de coding, haciendo uso del lenguaje Scratch e integrando prácticas con Arduino. Mientras que con el aliado CISCO se avanza en la focalización 199 instituciones educativas que fueron beneficiadas con computadores en el marco del plan de entregas de CPE y en la estrategia Talento Digital del 2019. Proyectos MinTIC-MinEducación (Ruta STEAM, Talento Digital); Classting; Portal Colombia Aprende (Contacto maestro - Aprender Digital); Otros aliados (Telefónica, Knotion).</t>
  </si>
  <si>
    <t>OAPF: Durante el primer semestre se han realizado diferetes acciones, sin embargo aún no se muestra avance en el indicador que es de carácter trimestral. Se recomienda revisar la proyección de instituciones educativas beneficiadas, analizar si la meta establecida es cumplible en las actuales condiciones y solicitar a las OAPF el ajuste (si es del caso), anexando la justificación correspondiente.</t>
  </si>
  <si>
    <t xml:space="preserve">Durante el mes de julio se inició el proceso de formación (sensibilización) en la plataforma Classting en 101 establecimientos educativos, herramienta que brinda una serie de recursos que le permite a sus docentes planificar sus prácticas de aula, hacer segumiento al avance de sus estudiantes y tener comunicación con los padres de familia. Estos establecimientos pertenecen a las SE de: BOYACA, BUGA, CALDAS, CORDOBA, JAMUNDI, LA GUAJIRA, NARIÑO, PUTUMAYO, RISARALDA y VALLE DEL CAUCA.  El reporte cuantitativo que sumará a la meta de este indicador *instituciones educativas beneficiadas* se hará una vez las Insituciones cumplan con el 70% de participación en la estrategia de formación en Classting. Por último, es importante referenciar la formulación de las convocatorias que proximamente se publicarán y que  beneficiarán a instituciones educativas del País en el marco de los proyectos: Ruta STEAM y Talento Digital._x000D_
</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</si>
  <si>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para lograr la meta del indicador
</t>
    </r>
    <r>
      <rPr>
        <b/>
        <sz val="11"/>
        <color theme="1"/>
        <rFont val="Calibri"/>
        <family val="2"/>
        <scheme val="minor"/>
      </rPr>
      <t>Consistencia</t>
    </r>
    <r>
      <rPr>
        <sz val="11"/>
        <color theme="1"/>
        <rFont val="Calibri"/>
        <family val="2"/>
        <scheme val="minor"/>
      </rPr>
      <t xml:space="preserve">: Cumple con el criterio.
Se tiene en cuenta la aclaración que hace el área respecto del requisito para validar la IE dentro de la estrategia Classting.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
a) Se sugiere incorporar aspectos, si los hay, que puedan afectar el cumplimiento de la meta establecida. </t>
    </r>
  </si>
  <si>
    <t>Durante este período se referencian los avances en el marco de las estrategias RUTA STEAM y Talento Digital, en elprimero, se hizo la selección del operador que implementará el proyecto en todo el país, y en el segundo, el despliegue para la divulgación y focalización de la estrategia con las Secretarias de Educación y establecimientos educativos.  Por otra parte, se dio inicio al proceso de inscripción de Samsung Innovation Campus, con el cual se pretende ofrecer un programa de formación en temas de código para jóvenes de instituciones educativas de las  SE focalizadas, a la fecha se cuenta con 8.000 inscritos. Por último, se dio continuidad al acompañamiento a instituciones educativas en la implementación de la estrategia Classting, donde se llevaron a cabo encuentros con docentes de las instituciones educativas de 16  SE de Caldas, Putumayo, Huila, Antioquia,  Guajira, Medellín, Popayán, Nariño, Risaralda, Valle del Cauca, Córdoba, Jamundí, Montería, Quindío, Buga y Boyacá.</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</si>
  <si>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reporta como medios de verificación  los soportes de inscripción en el Samsugn innovation Campus y material de apoyo de este evento.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</si>
  <si>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 xml:space="preserve">Durante el mes de septiembre y en el marco del convenio interadministrativo entre MinTIC, MinEducación, UTP (876 de 2020) se continuó implementando acciones para el acompañamiento de la estrategia de Talento digital e industrias creativas para educación media, para ampliar las oportunidades de los jóvenes en la construcción de trayectorias ocupacionales. En este periodo  se han beneficiado 160 establecimientos educativos, con los cuales se estableció la ruta de trabajo con docentes y estudiantes. </t>
  </si>
  <si>
    <r>
      <rPr>
        <b/>
        <sz val="11"/>
        <color theme="1"/>
        <rFont val="Calibri"/>
        <family val="2"/>
        <scheme val="minor"/>
      </rPr>
      <t>Análisis OAPF (07/10).</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por su periodicidad no se evalúan avances cuantitativos para el periodo;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Se cumple el criterio,  el área reporta como medios de verificación  base de datos  de las IE beneficiadas
</t>
    </r>
    <r>
      <rPr>
        <b/>
        <sz val="11"/>
        <color theme="1"/>
        <rFont val="Calibri"/>
        <family val="2"/>
        <scheme val="minor"/>
      </rPr>
      <t>e) Notas adicionales</t>
    </r>
    <r>
      <rPr>
        <sz val="11"/>
        <color theme="1"/>
        <rFont val="Calibri"/>
        <family val="2"/>
        <scheme val="minor"/>
      </rPr>
      <t>: No aplica para el periodo. Conclusión: Dado el cumplimiento de los criterios, se procede a VALIDAR "SI"</t>
    </r>
  </si>
  <si>
    <t>En el marco del acompañamiento realizado a las instituciones educativas focalizadas en las 5 regiones a través de la estrategia de Talento Digital, a la fecha se avanza en la aplicación de una línea base y un reporte de avances y dificultades en los 220 establecimientos educativos que participaron de la fase I del proyecto, así como en la identificación y caracterización de las 100 IE nuevas, para un total de 320 IE que recibirán acompañamiento y seguimiento virtual. Se avanza en la construcción del documento con la propuesta de plataforma virtual para apoyar dicho acompañamiento. 
Para el componente de fortalecimiento curricular, se diseñó el documento con las estructuras curriculares (programación, talento digital e ICC) con estrategias relacionadas a semi inmersión a una segunda lengua y se avanzó en la propuesta de caja de herramientas que se implementará en las instituciones educativas focalizadas.</t>
  </si>
  <si>
    <r>
      <rPr>
        <b/>
        <sz val="11"/>
        <color theme="1"/>
        <rFont val="Calibri"/>
        <family val="2"/>
        <scheme val="minor"/>
      </rPr>
      <t>Análisis OAPF (09/11).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por su periodicidad no se evalúan avances cuantitativos para el periodo;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Se cumple el criterio,  por su periodicidad no se requieren sopotes para el periodo;
</t>
    </r>
    <r>
      <rPr>
        <b/>
        <sz val="11"/>
        <color theme="1"/>
        <rFont val="Calibri"/>
        <family val="2"/>
        <scheme val="minor"/>
      </rPr>
      <t>e) Notas adicionales</t>
    </r>
    <r>
      <rPr>
        <sz val="11"/>
        <color theme="1"/>
        <rFont val="Calibri"/>
        <family val="2"/>
        <scheme val="minor"/>
      </rPr>
      <t>: No aplica para el periodo.
Conclusión: Dado el cumplimiento de los criterios, se procede a VALIDAR "SI"</t>
    </r>
  </si>
  <si>
    <t xml:space="preserve">Durante el mes de noviembre se implementó la comunidad de práctica en la plataforma moodle, para los docentes de las 320 instituciones acompañadas  con los siguientes elementos: 
•Enlace a la caja de herramientas de la Estrategia Pedagógica en Talento Digital para media. 
•Foro de discusión para el interacambio de experiencias y lecciones aprendidas en el proceso de implemetación de la Estrategia.
•Video tutoriales de cada orientación.
•Webinars. 
•Foro de buenas prácticas docentes. 
De igual forma, se planteó un acompañamiento sincrónico a los docentes participantes en la estrategia pedagógica de las 320 Instituciones Educativas focalizadas, este acompañamiento es liderado por cada tutor asignado a la Institución, quien se encarga  de transferir la información y de capacitar a sus profesores en los contenidos que la Institución Educativa escoja y estén direccionados a la visión de la Institución.
</t>
  </si>
  <si>
    <r>
      <rPr>
        <b/>
        <sz val="11"/>
        <color theme="1"/>
        <rFont val="Calibri"/>
        <family val="2"/>
        <scheme val="minor"/>
      </rPr>
      <t>Análisis OAPF (07/12).</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por su periodicidad no se evalúan avances cuantitativos para el periodo;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por su periodicidad no se requieren sopotes para el periodo;
</t>
    </r>
    <r>
      <rPr>
        <b/>
        <sz val="11"/>
        <color theme="1"/>
        <rFont val="Calibri"/>
        <family val="2"/>
        <scheme val="minor"/>
      </rPr>
      <t>e) Notas adicionales</t>
    </r>
    <r>
      <rPr>
        <sz val="11"/>
        <color theme="1"/>
        <rFont val="Calibri"/>
        <family val="2"/>
        <scheme val="minor"/>
      </rPr>
      <t>: No aplica para el periodo.
Conclusión: Dado el cumplimiento de los criterios, se procede a VALIDAR "SI"</t>
    </r>
  </si>
  <si>
    <t>Al cierre de la vigencia 2020, se da cumplimiento a la meta de 320 instituciones educativas acompañadas a través de la implementación de la Estrategia pedagógica  en Talento Digital e Industrias Culturales y Creativas en educación Media, la cual se realizó en 5 regiones del país: región norte, región cafetera, región sur región centro oriente.
La segunda fase de la estrategia pedagógica buscó el desarrollo de competencias específicas en Programación, Talento digital, Industrias culturales y creativas, competencias requeridas para que  los estudiantes de media de estas instituciones beneficiadas, identifiquen el sector TI como alternativa en su proyecto de vida y generen mejores competencias para garantizar su acceso y permanencia en la educación superior con escenarios de aproximación laboral.</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</si>
  <si>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No aplica para el periodo.
Conclusión: Dado el cumplimiento de los criterios, se procede a VALIDAR "SI"</t>
    </r>
  </si>
  <si>
    <t>Ecosistema digital diseñado e implementado</t>
  </si>
  <si>
    <t>TPA</t>
  </si>
  <si>
    <t>Documento con el diseño e implementación del ecosistema</t>
  </si>
  <si>
    <t>Durante el mes de enero se dio inicio al proceso pre-contractual: Se realizó el anexo técnico con el fin de determinar el alcance, productos, y componentes  de la propuesta de evolución del Portal Colombia Aprende como Ecosistema Digital. Se estableció una mesa de trabajo  con la Oficina de Tecnología y sistemas de información, quienes tienen un rol estrategico de apoyo para disponer de los servidores y el diseño de  los protocolos que se requieren para la puesta en marcha del ecosistema Digital.</t>
  </si>
  <si>
    <t>Durante el mes de febrero se adelantó reuniones con la Oficina de Tecnología y sistemas de información en donde se identificaron los requerimientos tecnicos relacionados: con la Capa de Personalización, Noticias y contenidos recomendados, Home personalizado, Loguin Unico, Servicios desacoplados, esto a través de experiencias de usuario que permiten mejorar la experiencia del usuario como parte de los insumos para la evolución del Portal a un ecosistema. Es importante mencionar que el día 5 de febrero el Ministerio de Hacienda bloqueó los recursos asociados al proyecto, sin embargo, se siguen adelantando las acciones para que una vez desbloqueados los recursos se de continuidad con el proceso contractual.</t>
  </si>
  <si>
    <t>A corte del mes de marzo, se construyó un documento con la visión 2030 del Portal Educativo Colombia Aprende, el cual incluye los diferentes aspectos y servicios que se requieren para evolucionarlo a un ecosistema digital de servicios para el aprendizaje, incluyendo opciones de personalización, machine learning, análisis avanzado de datos, apis, integración con CRMs y herramientas de automatización, todo en torno a que el usuario tenga una mejor experiencia de uso y a que el equipo del Portal tenga mejores datos e información para la toma de decisiones estratégicas.</t>
  </si>
  <si>
    <t>OAPF: No se anexa medio de verificación "Documento con el diseño e implementación del ecosistema" que soporte el avance cuantitativo reportado.  
Los soportes relacionados corresponden al cumplimiento del hito que se refieren a una propuesta de la EAFIT y no a un diseño definitivo del Ecosistema Digital.
OIE: La evidencia que se adjunta corresponde al diseño de la propuesta de evolución del ecosistema digital</t>
  </si>
  <si>
    <t>Dado que durante este mes se gestionaron parcialmente recursos para la  puesta en marcha de una de las líneas estratégicas de la Oficina, se retomaron acciones en la construcción del anexo técnico y el estudio previo para el desarrollo e implementación de nuevas funcionalidades y/o servicios del Portal como Ecosistema Digital. Se replanteaó el alcance de las acciones para desarrollar e implementar servicios de personalización y servicios desacoplados para las plataformas del ecosistema,  así mismo se contempla la construcción y migración de edusitios  como miniportales temáticos: a)Aprender Digital: contenidos para todos; b)Escuela de liderazgo; c)Edusitio Proyecta-t (estudiantes); entre otros miniportales que apoyan estrategias y/o programas de otras áreas del MEN. Se contempla, el desarrollo de nuevos servicios para la plataforma Contacto Maestro con estrategias virtuales, a propósito de contar con soluciones tecnológicas para apoyar ambientes de aprendizaje no convencionales.</t>
  </si>
  <si>
    <t>Se desarrolló y se dio paso a producción la plataforma Contacto Maestro. El lanzamiento se realizó el día 15 de mayo de 2020. Cuenta con 320 contenidos entre recursos de formación, bienestar docente y un banco de recursos con ponencia, artículos, libros, plataformas, videos. Se lanzó con una versión inicial de la personalización del ecosistema de Colombia Aprende a través de cookies y preferencias de los usuarios. La plataforma: Contacto Maestro dirigida a docentes y directivos docentes cuenta con cuatro secciones: Transformar;Cuidar; Conectar; Inspirar; en donde los docentes podrán divulgar las prácticas docentes junto con sus experiencias; todo en torno al desarrollo de sus prácticas docentes con el objetivo de ser apoyados en sus procesos de formación. (https://contactomaestro.colombiaaprende.edu.co/)</t>
  </si>
  <si>
    <t xml:space="preserve">Con el fin de dar continuidad a la evolución del Portal Colombia Aprende como ecosistema digital, se crearon las historias de usuario y documentación de la plataforma Contacto Maestro, además se  ajustó el plan de trabajao, relacionado con: a) el desarrollo de la nueva versión del Portal Educativo Colombia Aprende; b) el desarrollo de los servicios desacoplados; c) desarrollo de los miniportales y el focus group. 
Otra de las acciones adelantadas durante este período y en aras de contribuir al posicionamiento de Colombia Aprende en el sector educativo, se implementaron campañas dirigidas a Mestros y a la Familia. La campaña maestros como tú se realizó  con el apoyo de aliados del sector EdTech (Google, Brainpop, Code, Tinta, Santillana, Tigo, Empresarios por la Educación, Editorial Magisterio, Parque Explora) ; mientras que en la campaña para Familias "Desconectar para conectar" se contaron con los siguientes aliados:  aeioTU, ICBF e Idartes. </t>
  </si>
  <si>
    <t>Para dar continuidad a la evolución del Portal Educativo Colombia Aprende como un ecosistema digital de servicios para el Aprendizaje,  se hicieron ajustes al diseño de la aplicación móvil - Contacto maestro, se creó la propuesta de la sección de contenidos para el nuevo Portal Colombia Aprende con base en los aprendizajes obtenidos en el proceso de desarrollo de Aprender Digital, se avanzó en la estructuración de los miniportales temáticos y se hizo el paso a producción del componente de personalización de la plataforma de Contacto Maestro. También se definió la propuesta metodológica para el Focus Group y se hizo la propuesta de campaña para el lanzamiento del ecosistema digital.</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</si>
  <si>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para lograr la meta del indicador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
a) Se sugiere incorporar aspectos, si los hay, que puedan afectar el cumplimiento de la meta establecida. </t>
    </r>
  </si>
  <si>
    <t>Durante el mes de agosto y en el marco de la evolución tecnológica del Portal Colombia Aprende PCA  se construyeron las opciones de visualización de información a partir del registro y elección de un rol por parte de los usuarios en el home del PCA. Otro hito importante en esta evolución,  es el avance en la propuesta técnica para diseñar una plataforma que nos permita construir edusitios sin depender de un equipo de desarrollo, algo fundamental para la sostenibilidad y prestación del servicio a otras áreas. Con relación a la Oferta de contenidos, se construyó la estructura de la nueva sección de contenidos del PCA y se hizo migración de los contenidos que  están publicados en el micrositio de Aprender Digital. Asimismo, con relación a la oferta de contenidos, se ajustó el servicio desacoplado del catálogo de contenidos para mejorar su presentación en el PCA y se estructuró la visualización del perfil de usuario, incluyendo preferencias y prioridades en los contenidos relacionados.</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</si>
  <si>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sin embargo, el área aporta como medio de verificación la visualización de contenidos del ecosistema en el portal Colombia Aprende.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</si>
  <si>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 xml:space="preserve">Durante el mes de septiembre y en el marco de la evolución del Portal Colombia Aprende a un ecosistema digital de servicios de aprendizaje, se cuenta con la fecha de lanzamiento que se realizará en el marco del Foro Educativo Nacional (7, 8 y 9 de octubre). Para ello, de manera estratégica se realizó previamente una adaptación de la propuesta gráfica y la implementación del focus group con el fin de realizar pruebas de usuario y obtener de primera mano sus observaciones y adaptar las mejoras al ecosistema. Como resultado de estos espacios, se mejoró la aplicación Contacto Maestro y se incluyó la sección "redes de aprendizaje" para facilitar la conexión e intercambio de experiencias y conocimiento con redes de aprendizaje que ya existen en el país. Finalmente, se desarrolló la función de colecciones avanzadas de contenidos que permitirá al administrador, crear agrupaciones de contenidos en torno a temáticas o rutas pedagógicas específicas.  </t>
  </si>
  <si>
    <r>
      <rPr>
        <b/>
        <sz val="11"/>
        <color theme="1"/>
        <rFont val="Calibri"/>
        <family val="2"/>
        <scheme val="minor"/>
      </rPr>
      <t xml:space="preserve">Análisis OAPF (07/10).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área reporta avances cualitativos; por su periodicidad no se evalúan avances cuantitativos para el periodo;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No aplica para el periodo; sin embargo, el área aporta como medio de verificación la visualización de contenidos del ecosistema en el portal Colombia Aprende.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</si>
  <si>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Durante el mes de octubre, se realizaron las siguientes actividades para la evolución tecnológica del Portal Colombia Aprende a un ecosistema digital de servicios de aprendizaje: 
1. Se entregó la documentación solicitada por la Oficina de Tecnología para el soporte y operación del nuevo Portal Colombia Aprende. 
2. Se realizó el lanzamiento oficial el 7 de octubre del 2020. 
3. Se gestionó el desarrollo de videos para el lanzamiento de cada una de las plataformas (Nuevo Colombia Aprende, Contacto Maestro y catálogo de contenidos REDAprende) que salieron al aire durante el mes de octubre, así como de parrillas para la campaña de posicionamiento de las nuevas herramientas que tienen disponibles Colombia Aprende en su nueva fase de ecosistema digital.</t>
  </si>
  <si>
    <r>
      <rPr>
        <b/>
        <sz val="11"/>
        <color theme="1"/>
        <rFont val="Calibri"/>
        <family val="2"/>
        <scheme val="minor"/>
      </rPr>
      <t xml:space="preserve">Análisis OAPF (09/11).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área reporta avances cualitativos; por su periodicidad no se evalúan avances cuantitativos para el periodo;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No aplica para el periodo; sin embargo, el área aporta como medio de verificación la visualización de contenidos del ecosistema en el portal Colombia Aprende.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</si>
  <si>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mes de noviembre y en el marco de las acciones proyectadas para continuar con el desarrollo y fortalecimiento del ecosistema digital, se analizó el informe de resultados del ejercicio de Focus Group sobre el nuevo Colombia Aprende, la plataforma web y la aplicación móvil de Contacto Maestro. Entre los resultados encontrados, se recomendó iterar sobre la presentación de los recursos educativos digitales en el Portal, con lo cual se procedió a realizar un ajuste a la sección de Contenidos. 
Otras acciones como la corrección del flujo de registro y el desarrollo de opciones avanzadas para el buscador, se tienen proyectadas ejecutar para el 2021. Asimismo, se lanzó Proyécta-T, el primer miniportal temático creado en la nueva instancia de edusitios. Se realizaron los prototipos de Generación E, Ruta STEM, Talento Digital y Medios Educativos. Y se crearon las dos primeras colecciones avanzadas con contenidos para promover la innovación educativa.</t>
  </si>
  <si>
    <t>Análisis OAPF (07/12).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da cumplimiento al criterio. 
d) Soportes: No aplica para el periodo; sin embargo, el área aporta como medio de verificación la visualización de contenidos del ecosistema en el portal Colombia Aprende. 
e) Notas adicionales: No aplica para el periodo. 
Conclusión: Dado el cumplimiento de los criterios, se procede a VALIDAR "SI"</t>
  </si>
  <si>
    <t>Se da cumpliento a las acciones proyectadas en el marco del diseño e implementación del Ecosistema digital durante la vigencia 2020. En aras de dar continuidad al fortalecimiento del ecosistema digital del Portal Educativo Colombia Aprende, se acordó una hoja de ruta para el 2021 y 2022 que incluye acciones para seguir evolucionando Colombia Aprende a una plataforma de aprendizaje y contenidos inteligentes, haciendo énfasis en las estrategias de movilización para los contenidos educativos digitales, tanto en canales online como offline. Durante el 2020 se identificaron oportunidades de mejora para el 2021 en temas relacionados con la experiencia de usuario, y estrategias de uso pedagógio de los contenidos, así como su dinamización y movilización. La principal apuesta de esta evolución se enmarca en la implementación de acciones para disponer de una oferta de contenidos inteligentes al servicio de la comunidad educativa del país.</t>
  </si>
  <si>
    <t>Estrategia de fomento a la Innovación interna para el sector educativo a través de la puesta en marcha del laboratorio de innovación MEN TERRITORIO CREATIVO</t>
  </si>
  <si>
    <t>Porcentaje de avance en el cumplimiento de la ejecución de la estrategia</t>
  </si>
  <si>
    <t>Informe de ejecución del laboratorio de innovación</t>
  </si>
  <si>
    <t>Durante el mes de enero se avanzó en la construcción de una propuesta para la dinamización del espacio creativo MEN TERRITORIO CREATIVO. Esta propuesta contempla tres ejes estratégicos: bienestar institucional, proyectos misionales y creatividad. Este espacio fue creado con el fin de que los servidores del Ministerio, cuenten con un espacio de coocreación y trabajo colaborativo, el cual será movilizado por facilitadores  de distintas áreas del Ministerio.</t>
  </si>
  <si>
    <t>Durante el mes de febrero se adelantó la primera mesa tecnica con un experto en Innovación pública y los facilitadores propuestos por las áreas con el fin de afinar aspectos planteados en la propuesta de dinamización. Se construyó además el estudio previo, donde se incluyó un componente para la dinamización del Laboratorio de Innovación MEN TERRITORIO CREATIVO.  Es importante mencionar que el día 5 de febrero el Ministerio de Hacienda bloqueó los recursos asociados al proyecto, sin embargo, se siguen adelantando las acciones para que una vez desbloqueados los recursos se de continuidad con el proceso contractual.</t>
  </si>
  <si>
    <t>A la fecha se ha avanzado en el diseño y actualización de los lineamientos del Laboratorio de innovación MEN TERRITORIO CREATIVO del Ministerio de Educación Nacional. Espacio que fue creado con el propósito de implementar acciones para fomentar la innovación pública. 
Con el espacio creativo, se busca que las metodologías colaborativas y del “aprender haciendo” incentiven el trabajo entre los servidores públicos para dinamizar la comunicación y la transmisión del conocimiento, acercarlos a distintas áreas, visibilizar personas y procesos, y transformar los mecanismos y lógicas que rigen la actividad cultural, social y tecnológica dentro MEN.</t>
  </si>
  <si>
    <t>OAPF.
No se anexa medio de verificacón "Informe de ejecución del laboratorio de innovación" que evidencie el avance alcanzado al mes de marzo
Los soportes relacionados corresponden al cumplimiento del hito
OIE: La evidencia que se adjuntó corresponde a los lineamientos del laboratorio, lo cual corresponde a la fase inicial de dinamización de la puesta en marcha del laboratorio.</t>
  </si>
  <si>
    <t>Dada el cambio en las dinámicas de trabajo que nos ha suscitado la contingencia que estamos viviendo, durante este período se propuso replantear la propuesta de trabajo a implementar en el espacio MEN territorio creativo. Por un lado, inicialmente se proyectaba un trabajo de manera presencial que evidentemente no ha sido  posible realizar y el cual requiere pensar en alternativas de trabajo virtual; y por otro lado,  replantear prioridades en el marco del propósito del espacio, lo cual nos convoca a volcar la discusión en generar espacios de reflexión en el cual se discuta y se proyecte los cambios que requiere la educación a raíz del cambio abrupto que hemos vivenciado en las últimas semanas, y de esta manera, pensar en las estrategias adecuadas para que la Innovación a través del uso de soluciones tecnológicas posibilite  fortalecer y potenciar ambientes de aprendizaje no convencionales en pro de garantizar el derecho a la Educación bajo cualquier circunstancia.</t>
  </si>
  <si>
    <t>OAPF: Se recomienda listar las acciones que hace parte de la estrtegia de fomento de la innovación que se desarrollaran en 2020</t>
  </si>
  <si>
    <t>En el marco del plan para la dinamización del laboratorio MEN TERRITORIO CREATIVO, se proyecta la  ejecución de tres fases: la primera de ellas se denomina "Argumentando el problema", en esta fase confluyen las distintas situaciones que diferentes actores de la comunidad educativa deben enfrentar, las cuales justifican que se aborde un determinado tema en el espacio maker. La segunda fase es el laboratorio, allí se ponen en juego distintas metodologías  creativas que lleven a la participación activa de los asistentes en pro de construir soluciones innovadoras a las problemáticas en las que se trabaja. La tercera fase "Conectando al ecosistema", proyecta las soluciones más allá de lo institucional, con información complementaria proveniente de otros actores, instituciones, lugares. Teniendo en cuenta estas tres fases, se propone un plan de trabajo en el que se vincula a los mediadores maker al desarrollo de actividades específicas en cumplimiento de cada una de ellas.</t>
  </si>
  <si>
    <t>En el marco de la puesta en marcha del laboratorio MEN TERRITORIO CREATIVO, el pasado 10 de junio, se realizó el primer taller de reactivación virtual del espacio Maker, en el cual se propuso abordar el tema de la fotografía, en función de brindar técnicas de toma de fotografía y reflexionar en torno a la imagen como medio artistico y de comunicación. El taller contó con la participación de 95 colaboradores. Se hizo evaluación del taller en varios ítems, obteniendo como resultados generales: calificación del taller 4,7 de promedio, calificación de claridad de objetivos por parte del líder de la actividad: 4,8; entre otras. Para el segundo semestre se proyecta dar continuidad a las actividades de dinamización del laboratorio.</t>
  </si>
  <si>
    <t>La propuesta de activación del Laboratorio MEN Territorio Creativo está orientada a inspirar la cultura de la innovación al interior de la entidad desde la cual se trabaja articuladamente con la SDO en acciones desde la cual se proponen como ejes temáticos estratégicos retos relacionados con la divulgación del  plan anticorrupción, temas de inclusión y seguridad digital.   
En esta propuesta se plantea una ruta de 4 fases: Fase de activación la cual se desarrollará en 2020 Fase de descubrimiento y fase de empoderamiento que se desarrollarán en la vigencia 2021 y la fase de transformación permanente en 2022.  Para la fase I de activación se plantean 5 laboratorios los cuales se ejecutarán de agosto a diciembre,  desde la metodología de Design Thinking para abordar retos asociados con el desarrollo de capacidades como creatividad, análisis del contexto, integración de tecnologías e identificación de problemáticas para formular soluciones viables, sostenibles y escalables en el tiempo.</t>
  </si>
  <si>
    <r>
      <rPr>
        <b/>
        <sz val="11"/>
        <rFont val="Calibri"/>
        <family val="2"/>
        <scheme val="minor"/>
      </rPr>
      <t>Fecha (10/08)- OAPF</t>
    </r>
    <r>
      <rPr>
        <sz val="11"/>
        <rFont val="Calibri"/>
        <family val="2"/>
        <scheme val="minor"/>
      </rPr>
      <t xml:space="preserve">
</t>
    </r>
    <r>
      <rPr>
        <b/>
        <sz val="11"/>
        <rFont val="Calibri"/>
        <family val="2"/>
        <scheme val="minor"/>
      </rPr>
      <t>Completitud</t>
    </r>
    <r>
      <rPr>
        <sz val="11"/>
        <rFont val="Calibri"/>
        <family val="2"/>
        <scheme val="minor"/>
      </rPr>
      <t xml:space="preserve">: Se cumple el criterio.
Se recomienda incluir ademas de acciones de planeación de actividades, las acciones puntuales que se hayan realizado en el mes de Julio y que contribuyan al logro de la meta del indicador, así cómo las dificultades presentadas para el logro de las metas. 
</t>
    </r>
    <r>
      <rPr>
        <b/>
        <sz val="11"/>
        <rFont val="Calibri"/>
        <family val="2"/>
        <scheme val="minor"/>
      </rPr>
      <t>Consistencia</t>
    </r>
    <r>
      <rPr>
        <sz val="11"/>
        <rFont val="Calibri"/>
        <family val="2"/>
        <scheme val="minor"/>
      </rPr>
      <t xml:space="preserve">: Cumple con el criterio.
El indicador tiene periodicidad trimestral.
</t>
    </r>
    <r>
      <rPr>
        <b/>
        <sz val="11"/>
        <rFont val="Calibri"/>
        <family val="2"/>
        <scheme val="minor"/>
      </rPr>
      <t>Calidad</t>
    </r>
    <r>
      <rPr>
        <sz val="11"/>
        <rFont val="Calibri"/>
        <family val="2"/>
        <scheme val="minor"/>
      </rPr>
      <t xml:space="preserve">: Cumple con el criterio.
</t>
    </r>
    <r>
      <rPr>
        <b/>
        <sz val="11"/>
        <rFont val="Calibri"/>
        <family val="2"/>
        <scheme val="minor"/>
      </rPr>
      <t>Soportes</t>
    </r>
    <r>
      <rPr>
        <sz val="11"/>
        <rFont val="Calibri"/>
        <family val="2"/>
        <scheme val="minor"/>
      </rPr>
      <t xml:space="preserve">: Cumple con el criterio
</t>
    </r>
    <r>
      <rPr>
        <b/>
        <sz val="11"/>
        <rFont val="Calibri"/>
        <family val="2"/>
        <scheme val="minor"/>
      </rPr>
      <t xml:space="preserve">Notas adicionales: </t>
    </r>
  </si>
  <si>
    <t>Como espacio de activación y acercamiento con los servidores de MinEducación se construyó el segundo laboratorio, cuyo reto es diseñar una historia con 5 imágenes para narrar situaciones asociadas con los componentes del Plan Anticorrupción y Servicio al Ciudadano. Se realizaron procesos de convocatoria y construcción de piezas gráficas, donde se destacaron los aspectos relevantes: activación de la creatividad; la expoloración de herramientas digitales; y la experimentación como estrategia para promover la cultura de la innovación. Cabe señalar que posteriormente al desarrollo del evento se realizará un proceso de gestión del conocimiento para identificar los aprendizajes y las lecciones aprendidas.  Los componentes del Plan de anticorrupción que se abordarán en el marco de este laboratorio corresponden a:  Gestión del Riesgo de Corrupción  Rendición de cuentas,  Mecanismos para mejorar la atención al ciudadano,  Mecanismos para la transparencia y acceso a la información.</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</si>
  <si>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como medios de verificación los contenidos del taller de de innovación realizado.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</si>
  <si>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Durante el mes de septiembre y en el marco de la articulación con la embajada de Francia y en aras de movilizar sinergias estratégicas en torno a la innovación en el sector educativo desde "MEN Territorio Creativo", se estructuró un plan de trabajo en el cual se plantean mesas de trabajo de alistamiento, intercambio de experiencias y concertación de proyectos para las vigencias 2021 y 2022. Se llevó a cabo el segundo laboratorio de activación de MEN TERRITORIO CREATIVO  cuyo reto fue generar procesos de ideación para incentivar la comprensión de componentes del Plan Anticorrupción. Se generaron reflexiones para inspirar la participación y la generación de aportes desde los conocimientos y experticias de los asistentes, dando como resultado la construcción de prototipos en narrativas digitales que brindan aportes desde la transformación de prácticas y procesos para la comprensión de líneas organizacionales, y divulgación y circulación de conocimiento construido por los servidores públicos.</t>
  </si>
  <si>
    <r>
      <rPr>
        <b/>
        <sz val="11"/>
        <color theme="1"/>
        <rFont val="Calibri"/>
        <family val="2"/>
        <scheme val="minor"/>
      </rPr>
      <t xml:space="preserve">Análisis OAPF (07/10).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área reporta avances cualitativos; por su periodicidad no se debe reportar avances cuantitativos para el periodo; 
</t>
    </r>
    <r>
      <rPr>
        <b/>
        <sz val="11"/>
        <color theme="1"/>
        <rFont val="Calibri"/>
        <family val="2"/>
        <scheme val="minor"/>
      </rPr>
      <t xml:space="preserve">b) Consistencia: </t>
    </r>
    <r>
      <rPr>
        <sz val="11"/>
        <color theme="1"/>
        <rFont val="Calibri"/>
        <family val="2"/>
        <scheme val="minor"/>
      </rPr>
      <t xml:space="preserve">El reporte guarda consistencia frente al indicador .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No aplica para el periodo. No obstante,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</si>
  <si>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 xml:space="preserve">Durante este período se avanzó en el proceso de planeación del Laboratorio de activación asociado con seguridad digital y preservación de la información. Dentro de las reflexiones se referenció que a diario estamos amenazados por riesgos que ponen en peligro nuestra información y con ello la prestación de los servicios ofrecidos por la entidad y es importente reconocer que los riesgos no solo provienen desde el exterior del MEN sino del interior de éste. Por ello, es se debe  asegurar la información con la ayuda del SGSI a la UAC.
Asimismo durante este período se avanzó en la programación de reuniones con la embajada de Francia para comenzar la primera mesa de trabajo en la segunda semana de noviembre, en la cual se generarán reflexiones sobre los propósitos, iniciativas y proyecciones de los Laboratorio de Innovación de los Ministerios de Educación de ambos países. </t>
  </si>
  <si>
    <r>
      <rPr>
        <b/>
        <sz val="11"/>
        <color theme="1"/>
        <rFont val="Calibri"/>
        <family val="2"/>
        <scheme val="minor"/>
      </rPr>
      <t xml:space="preserve">Análisis OAPF (09/11).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área reporta avances cualitativos; por su periodicidad no se debe reportar avances cuantitativos para el periodo; 
</t>
    </r>
    <r>
      <rPr>
        <b/>
        <sz val="11"/>
        <color theme="1"/>
        <rFont val="Calibri"/>
        <family val="2"/>
        <scheme val="minor"/>
      </rPr>
      <t xml:space="preserve">b) Consistencia: </t>
    </r>
    <r>
      <rPr>
        <sz val="11"/>
        <color theme="1"/>
        <rFont val="Calibri"/>
        <family val="2"/>
        <scheme val="minor"/>
      </rPr>
      <t xml:space="preserve">El reporte guarda consistencia frente al indicador .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No aplica para el periodo. No obstante,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</si>
  <si>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mes de noviembre se avanzó en la planeación del laboratorio de activación asociado al tema de seguridad digital y la preservación de datos a realizarse el 4 de diciembre, se contará con el apoyo de ProAntioquia, organización que cuenta con experiencia y liderazgo en la activación de espacios de co-creación. En esta sesión se generarán reflexiones sobre la co-responsabilidad de los servidores públicos para desarrollar procesos de transformación desde la identificación de beneficios o riesgos en el manejo de información y sistemas informáticos del MEN. 
En el marco de las acciones de fortalecimiento del laboratorio MEN TERRITORIO CREATIVO se avanza en la articulación y transferencia de conocimiento de líneas estratégicas asociadas con la evaluación de impacto, la vinculación del laboratorio en la construcción de políticas públicas y experiencias de trabajo colaborativo con docentes para movilizar la integración de las tecnologías en el marco de esquemas híbridos para articular acciones conjuntas en 2021.</t>
  </si>
  <si>
    <r>
      <rPr>
        <b/>
        <sz val="11"/>
        <color theme="1"/>
        <rFont val="Calibri"/>
        <family val="2"/>
        <scheme val="minor"/>
      </rPr>
      <t xml:space="preserve">Análisis OAPF (07/12).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área reporta avances cualitativos; por su periodicidad no se debe reportar avances cuantitativos para el periodo; 
</t>
    </r>
    <r>
      <rPr>
        <b/>
        <sz val="11"/>
        <color theme="1"/>
        <rFont val="Calibri"/>
        <family val="2"/>
        <scheme val="minor"/>
      </rPr>
      <t xml:space="preserve">b) Consistencia: </t>
    </r>
    <r>
      <rPr>
        <sz val="11"/>
        <color theme="1"/>
        <rFont val="Calibri"/>
        <family val="2"/>
        <scheme val="minor"/>
      </rPr>
      <t xml:space="preserve">El reporte guarda consistencia frente al indicador .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No aplica para el periodo.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</si>
  <si>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 xml:space="preserve">A través de la puesta en marcha del laboratorio de innovación MEN TERRITORIO CREATIVO  cuyo propósito es fomentar la innovación al interior de la entidad, se realizó en el mes de diciembre el laboratorio asociado con procesos de ideación para el aprovechamiento de TIC con población en condición de discapacidad, en este espacio se exploraron  diversas herramientas TIC encaminadas a resolver mini-retos para formular estrategias y rutas viables para impulsar más y mejores usos educativos de las tecnologías con personas con discapacidad. Por otra parte, se desarrolló la última mesa de trabajo con la Embajada de Francia en la cual se generaron reflexiones sobre las proyecciones 2021, encaminadas a la transformación de prácticas de formación, la creación de políticas públicas pertinentes e inclusivas y el fomento de la cultura de la innovación desde procesos de seguimiento y evaluación. </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</si>
  <si>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No se cumple el criterio,  Pendiente el cargue del medio de verificación.- Informe de ejecución del laboratorio de innovación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 xml:space="preserve">OAPF </t>
    </r>
    <r>
      <rPr>
        <sz val="11"/>
        <color theme="1"/>
        <rFont val="Calibri"/>
        <family val="2"/>
        <scheme val="minor"/>
      </rPr>
      <t xml:space="preserve">
Se anexa el infrome del laboratorio de innovación 
Conclusión: Dado el cumplimiento de los criterios, se procede a VALIDAR "SI"</t>
    </r>
  </si>
  <si>
    <t xml:space="preserve">marco Nacional de Cualificaciones </t>
  </si>
  <si>
    <t>Estrategia pedagógica implementada en Talento Digital e Industrias Culturales y Creativas.</t>
  </si>
  <si>
    <t xml:space="preserve">Mantenimiento </t>
  </si>
  <si>
    <t xml:space="preserve">Informe de ejecución de la estrategia </t>
  </si>
  <si>
    <t>Durante el mes de enero se dio inicio el proceso pre-contractual realizando el anexo técnico, analisis del sector, y estructuración del presupuesto de todas las iniciativas y estategias para fomentar la innovación Educativa de cara a la transformación digital de igual manera se hicieron reuniones conlos aliados para concretar el alcance de algunos componentes del contrato</t>
  </si>
  <si>
    <t>Durante el mes de febrero se envió invitación a cotizar a las Instituciones de Educación Superior públicas para realizar el estudio de mercado del proyecto. Se adelantó el estudio previo y se continuaron con las reuniones con MinTIC para avanzar  en el proceso de focalización del proyecto.  Es importante mencionar que el día 5 de febrero el Ministerio de hacienda bloqueo los recursos asociados al proyecto, sin embargo se siguen adelantando las acciones para que una vez desbloqueados los recursos se continúe con el proceso contractual.</t>
  </si>
  <si>
    <t>A la fecha se ha avanzado en la formulación de la estrategia de  Talento digital e industrias creativas, se proyectan las fases y  actividades a realizar en cada uno de los componentes: 
Consolidación del nodo TIC de los ecosistemas de innovación para Educación Media; Fortalecimiento curricular; Acompañamiento a Establecimientos Educativos; Orientación Socio Ocupacional y emprendimiento; Monitoreo y seguimiento a las fases I y II.</t>
  </si>
  <si>
    <r>
      <t>OAPF: No se anexa medio de verificacion "</t>
    </r>
    <r>
      <rPr>
        <i/>
        <sz val="11"/>
        <color theme="1"/>
        <rFont val="Calibri"/>
        <family val="2"/>
        <scheme val="minor"/>
      </rPr>
      <t>Informe de ejecución de la estrategia</t>
    </r>
    <r>
      <rPr>
        <sz val="11"/>
        <color theme="1"/>
        <rFont val="Calibri"/>
        <family val="2"/>
        <scheme val="minor"/>
      </rPr>
      <t>" que soporte el avance cuantitativo reportado. 
Sin embargo, se valida el avance cuantitativo en razón a que el documento anexado en el hito permite evidenciar la formulación de la estrategia a implementar y las ctividades a desarrollar en 2020.</t>
    </r>
  </si>
  <si>
    <t>En el mes de abril se elaboró el anexo técnico a partir del convenio inicial y las condiciones de operatividad del proyecto en función de la coyuntura nacional por la Pandemia con las entidades vinculadas (MinTIC y MEN). El objetivo fue determinar las acciones para priorizar aspectos pedagógicos que permitan el fortalecimiento de la educación media, con intervenciones y currículos pertinentes a las necesidades y realidades de los jóvenes.  El documento fue realizando tomando como líneas fundamentales: la producción pedagógica y didáctica de los recusos de las fases II, III y IV y el desarollo de estrategias virtuales. Este insumo ya hace parte de los documentos que soportan los estudios previos que están gestionando las partes vinculadas.</t>
  </si>
  <si>
    <t xml:space="preserve">OAPF: Se recomienda listar las acciones que hacen parte de la estrtegia pedagógica en Talento digital </t>
  </si>
  <si>
    <t xml:space="preserve">Dada la emergencia sanitaria se continuó con la reestructuacion del convenio, en el cual se contempló un replanteamiento de la estrategia de acompañamiento in situ, a la modalidad virtual. Con el fin de dar continuidad al proceso precontratual, se planteó como alternativa al bloqueo de los recursos de la Oficina de Innovación Educativa, hacer un aporte en especie como contrapartida al convenio interadministrativo, el cual se proyectó en función del equipo humano deMinEducación que participará en la formulación, acompañamiento y seguimiento del proyecto, así como en temas asociados a la infraestructura que dará soporte a los escenarios virtuales que se precisan para la formación virtual. </t>
  </si>
  <si>
    <t>En el marco del diseño e implementación de la estrategia de Talento digital e industrias creativas, se adelantaron acciones para reestructurar el alcance del componente "Dinamización de nodos regionales de los ecosistemas de innovación para educación media en habilidades 4.0". Allí, las acciones se asociaron al seguimiento e implementación de las estrategias en el marco de los ecosistemas de innovación educativa para la media a partir del planteamiento de mesas técnicas para articular las iniciativas de Talento Digital 2020 y el convenio UNICEF para la dinamización de los ecosistemas desde nodos temáticos que permitan relacionar los contenidos de cada una de las estrategias. Acorde con lo anterior, y en articulación con MinTIC se justaron los documentos  relacionados con el proceso precontractual: Anexo técnico, Estudio previo, aporte en especie por parte de MinEducación, y presupuesto del proyecto para iniciar la etapa precontractual.</t>
  </si>
  <si>
    <t xml:space="preserve">En el mes se desarrollaron sesiones de trabajo para delimitar el documento "Propuesta_tecnica_Talento_Digital_MinTIC_UTP_MinEducacion" que permitió el avance del convenio con las entidades involucradas. Se adelataron gestiones para iniciar las mesas de articulacion en el marco del Ecosistema de Innovación para la Media y el proyecto Talento Digital, el cual contempla nodos de articulación con los ecosistemas. 
Adicionalmente, se avanzó en la propuesta de comunicaciones y circulación de contenidos de la estrategia, tomando como referente el componente 1 de la misma, asociado a la promoción y divulgación de la estrategia en las Instituciones Educativas a través de las Secretarias de Educación. También, en el componente 2, se planteó un estrategia para posicionar entre las Secretarias de Educación, Instituciones Educativas y miembros de la comunidad educativa el uso de la herramienta virtual asociada al componente de Orientación Socio Ocupacional. </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</si>
  <si>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para lograr la meta del indicador
</t>
    </r>
    <r>
      <rPr>
        <b/>
        <sz val="11"/>
        <color theme="1"/>
        <rFont val="Calibri"/>
        <family val="2"/>
        <scheme val="minor"/>
      </rPr>
      <t>Consistencia</t>
    </r>
    <r>
      <rPr>
        <sz val="11"/>
        <color theme="1"/>
        <rFont val="Calibri"/>
        <family val="2"/>
        <scheme val="minor"/>
      </rPr>
      <t xml:space="preserve">: Cumple con el criterio.
El indicador tiene periodicidad trimestral.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
Se aconseja incorporar aspectos, si los hay, que puedan afectar el cumplimiento de la meta establecida. </t>
    </r>
  </si>
  <si>
    <t>Los avances relacionados a este indicador durante el mes de agosto son: 1. Firma de la minuta convenio 876 con fecha del 6 de Agosto por las entidades involucradas (MEN, MinTIC y Universidad Tecnológica de Pereira. 2. Desarrollo del primer comité técnico del convenio (27 de Agosto) en donde se socializó el plan de trabajo general, los avances en la contratación del equipo, gestión documental de entregables y el despliegue para la divulgación y focalización de la estrategia con las Secretarias de Educación y establecimientos educativos. 3. Avances en la revisión de los entregables correspondientes para la aprobación del primer desembolso del convenio. 4. Avances en la estructuración de líneas de articulación de la estrategia Talento Digital con otras iniciativas (UNICEF y Sacúdete) orientadas a la dinamización de los ecosistemas de innovación para la media.</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</si>
  <si>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como medios de verificación los documentos contractuales del convenio 876.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</si>
  <si>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En septiembre se avanzó en el desarrollo del primer comité técnico  y la primera mesa técnica. La mesa técnica tuvo como finalidad la revisión de avances de los componentes y  el análisis y  validación del Plan de trabajo, por su parte, en el comité se abordaron temáticas vinculadas al inicio de operación del convenio: resumen ejecutivo de los avances y validación por parte de los supervisores de los entregables del primer desembolso. Dentro de los avances se resalta la proyección temática y la gestión para iniciar el acompañamiento en las IE, aprobación de los perfiles que harán parte del equipo de coordinación y acompañamiento de la estrategia, propuesta de ajuste de currículos y la creación de mesas de trabajo, cuyo propósito será la articulación y fortalecimiento de la estrategia talento digital en el marco de los actores claves del ecosistema de innovación educativa.</t>
  </si>
  <si>
    <r>
      <rPr>
        <b/>
        <sz val="11"/>
        <color theme="1"/>
        <rFont val="Calibri"/>
        <family val="2"/>
        <scheme val="minor"/>
      </rPr>
      <t xml:space="preserve">Análisis OAPF (07/10).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</si>
  <si>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mes de octubre se avanzó en la validación de las evidencias relacionadas con la inscripción de estudiantes de las instituciones educativas focalizadas al curso virtual, evidencias del proceso de convocatoria y taller virtual realizado en las 5 regiones focalizadas, documento con la propuesta de plataforma virtual para el acompañamiento a los 320 colegios. 
Para el componente de dinamización de ecosistemas para la media se estructuró: el mapa de aliados en las ETC,  el plan para la convocatoria permanente de aliados y el mecanismo de comunicación y trabajo articulado entre estos. 
Por otro lado, para el componente de fortalecimiento curricular, se diseñó el documento con las estructuras curriculares (programación, talento digital e ICC) con estrategias relacionadas a semi inmersión a una segunda lengua y se avanzó en la propuesta de caja de herramientas. Finalmente, se propuso el panel de control para el seguimiento (https://tablero-talentodigital.labtica.com/).</t>
  </si>
  <si>
    <r>
      <rPr>
        <b/>
        <sz val="11"/>
        <color theme="1"/>
        <rFont val="Calibri"/>
        <family val="2"/>
        <scheme val="minor"/>
      </rPr>
      <t xml:space="preserve">Análisis OAPF (09/11).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</si>
  <si>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r>
      <t xml:space="preserve">
En el mes de novoembre se avanzó en la construcción de cursos virtuales dirigidos a estudiantes y en la estrategia de pilotaje de uso de la herramienta virtual de orientación sociocupacional "</t>
    </r>
    <r>
      <rPr>
        <b/>
        <i/>
        <u/>
        <sz val="11"/>
        <color theme="1"/>
        <rFont val="Calibri"/>
        <family val="2"/>
        <scheme val="minor"/>
      </rPr>
      <t>Ti City</t>
    </r>
    <r>
      <rPr>
        <sz val="11"/>
        <color theme="1"/>
        <rFont val="Calibri"/>
        <family val="2"/>
        <scheme val="minor"/>
      </rPr>
      <t xml:space="preserve">" con estudiantes de grados 9, 10 y 11. 
Adicionalmente, se presentó la versión final de la caja de herramientas (https://caja-herramientas.labtica.com) y el reporte de avance de la estrategia Talento Digital en el panel de control (https://tablero-talentodigital.labtica.com/). 
Por otro lado, con respecto al acompañamiento realizado a las 320 IE, se adjunta informe de gestión en donde se relacionan las principales acciones de acompañamiento realizadas para responder a los retos trazados en el proyecto. Finalmente, durante este período se presentaron avances en el componente de ecosistemas de innovación  para la educación media donde se identificaron los actores claves y lo roles en aras de establecer sinergias que impulsen el desarrollo de competencias TI.
</t>
    </r>
  </si>
  <si>
    <r>
      <rPr>
        <b/>
        <sz val="11"/>
        <color theme="1"/>
        <rFont val="Calibri"/>
        <family val="2"/>
        <scheme val="minor"/>
      </rPr>
      <t xml:space="preserve">Análisis OAPF (07/12).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cualitativo es consistente con con reportes anteriores. No se reporta dato cuantitativo dada la periodicidad del indicador.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t>
    </r>
    <r>
      <rPr>
        <b/>
        <sz val="11"/>
        <color theme="1"/>
        <rFont val="Calibri"/>
        <family val="2"/>
        <scheme val="minor"/>
      </rPr>
      <t>e) Notas adicionales:</t>
    </r>
    <r>
      <rPr>
        <sz val="11"/>
        <color theme="1"/>
        <rFont val="Calibri"/>
        <family val="2"/>
        <scheme val="minor"/>
      </rPr>
      <t xml:space="preserve">  
</t>
    </r>
    <r>
      <rPr>
        <b/>
        <sz val="11"/>
        <color theme="1"/>
        <rFont val="Calibri"/>
        <family val="2"/>
        <scheme val="minor"/>
      </rPr>
      <t>Conclusión</t>
    </r>
    <r>
      <rPr>
        <sz val="11"/>
        <color theme="1"/>
        <rFont val="Calibri"/>
        <family val="2"/>
        <scheme val="minor"/>
      </rPr>
      <t>: Dado el cumplimiento de los criterios, se procede a VALIDAR "SI"</t>
    </r>
  </si>
  <si>
    <t>En el mes de diciembre se hizo entrega de los informes finales y productos correspondientes al cierre de la estrategia, se consolidan los principales resultados y oportunidades de mejoramiento a partir de los siguientes documentos: 1) Informe final de impacto a Instituciones Educativas (Docentes - Estudiantes), 2) informe de los cursos virtuales (Estrategias y Plan de choque de las 5 semanas) y 3)informe de la focalización de la Fase III, postulación de 14 SE para un total de 205 IE nuevas (2021). En el  componente asociado a Orientación Sociocupacional, se hace entrega de la herramienta virtual desarrollada en el marco del convenio (https://play.google.com/store/apps/details?id=com.HadronGames.TICity). Finalmente, el reporte consolidado de las acciones ejecutadas en los distintos componentes  de la estrategia, se encuentra relacionado en el siguiente panel de control (https://tablero-talentodigital.labtica.com/), donde se  puede encontrar, entre otros resultados: participantes en foros, video conferencias, listado de buenas prácticas en la implementación de la estrategia, listado de estudiantes que hicieron parte del pilotaje y listado de docentes y estudiantes que participaron en la estrategia.</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</si>
  <si>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N/A
Conclusión: Dado el cumplimiento de los criterios, se procede a VALIDAR "SI"</t>
    </r>
  </si>
  <si>
    <t>Fortalecimiento de las capacidades de investigación de docentes de educación preescolar, básica y media en la producción de recursos educativos digitales – RED.</t>
  </si>
  <si>
    <t>Porcentaje de avance en el cumplimiento de la ejecución de la convocatoria RED</t>
  </si>
  <si>
    <t>Informe de ejecución de la convocatoria para la vigencia 2020</t>
  </si>
  <si>
    <t>Durante el mes de enero se avanzó en el marco de  mesas entre la Dirección de Calidad del Viceministerio de Educación Preescolar Básica y Media,   la Oficina de Innovación Educativa y MinCiencias en función de  construir los términos de la convocatoria para invitar a presentar propuesta  para diseñar e implementar una estrategia de acompañamiento a docentes del sector oficial de educación Preescolar, Básica Y Media, para el fortalecimiento de competencias investigativas, pedagógicas y tecnológicas mediante el desarrollo de recursos educativos digitales – RED.</t>
  </si>
  <si>
    <t xml:space="preserve">Durante el mes de febrero en articulación con MinCiencias  se continuó en  la elaboración de los términos de invitación a los CIER para la ejecución de la línea de Recursos Educativos Digitales  RED.   Se levantó información de los grupos de investigación de los CIER (Sur, Centro y Norte) relacionados con educación y TIC. </t>
  </si>
  <si>
    <t xml:space="preserve">A la fecha se avanzó en la construcción y publicación de la invitación a presentar propuesta para diseñar e implementar una estrategia de acompañamiento a docentes del sector oficial de educación Preescolar, Básica Y Media, para el fortalecimiento de competencias investigativas, pedagógicas y tecnológicas mediante el desarrollo de recursos educativos digitales – RED.
Ver invitación:   https://minciencias.gov.co/convocatorias/invitacion-para-presentacion-propuestas/invitacion-presentar-propuesta-para-disenar-0 </t>
  </si>
  <si>
    <r>
      <t>OAPF: No se anexa medio de verificacion "</t>
    </r>
    <r>
      <rPr>
        <i/>
        <sz val="11"/>
        <color theme="1"/>
        <rFont val="Calibri"/>
        <family val="2"/>
        <scheme val="minor"/>
      </rPr>
      <t>Informe de ejecución de la convocatoria para la vigencia 2020</t>
    </r>
    <r>
      <rPr>
        <sz val="11"/>
        <color theme="1"/>
        <rFont val="Calibri"/>
        <family val="2"/>
        <scheme val="minor"/>
      </rPr>
      <t>" que soporte el avance cuantitativo reportado. 
Sin embargo, se valida el avance cuantitativo en razón a que el documento anexado en el hito permite evidenciar el avance en la convocatoria RED
Asi mismo, se sugiere anexar un diagrama de Gantt en cual se identifique las etapas de la convocatoria que se han realizado y asi facilitar el cálculo del avance de las próximas etapas.</t>
    </r>
  </si>
  <si>
    <t>Se realizaron dos sesiones aclaratorias con los posibles proponentes (CIER) y Minciencias, con el fin de responder inquietudes técnicas sobre los términos de la invitación (convocatoria) a presentar propuestas._x000D_
Se realizó comité técnico del Contrato 282/834 de 2019 con Minciencias para revisar la matriz de evaluación de propuestas que se enviará a pares evaluadores y así mismo se revisó y ajustó el cronograma de actividades de evaluación y elegibilidad de propuestas.</t>
  </si>
  <si>
    <t>En el marco de la convocatoria propuesta  para diseñar e implementar una estrategia de acompañamiento a docentes del sector oficial de educación Preescolar, Básica y Media, para el fortalecimiento de competencias investigativas, pedagógicas y tecnológicas mediante el desarrollo de recursos educativos digitales – RED, fue necesario ampliar la fecha de de recepción de propuestas, dado que en la primera fecha contemplada en el cronograma (15 de mayo) no se presentó ninguna propuesta.  MinCiencias realizó una ampliación hasta mayo 20, fecha en la cual se recibió la propuesta que articula a los tres CIER Centro, Sur y Norte. A corte del 31 de mayo, se avanza en la revisión y evaluación de la propuesta, cuyo resultado será publicado el 19 de junio de 2020.</t>
  </si>
  <si>
    <t>El pasado 1 de junio, se realizó el comité del Convenio 282/834 de 2019, donde se revisó la evaluación de los pares y por consenso se recomendó la financiación de la propuesta presentada por los CIER Norte, Centro y Sur (ejecutor Universidad Nacional).
Minciencias solicitó a la Universidad revisar el memorando de elaboración de contrato y ajustar la propuesta con base en la evaluación de los pares y las recomendaciones técnicas enviadas por MinEducación relacionadas con  la metodología, productos, metas y presupuesto. Una vez ajustada la propuesta, por parte de los CIER, Minciencias envió documentación a la Unidad Jurídica y está a la espera del concepto y aval para continuar la aprobación en comités internos.</t>
  </si>
  <si>
    <t>OAPF: Aunque se anexan documentos que evindecian los avances de la convocatoria se recomienda anexar el medio de verificación establecido en la ficha técnica del indicador "Informe de ejecución de la convocatoria para la vigencia 2020"en la carpeta correspondiente.</t>
  </si>
  <si>
    <t>Durante este período se organizó y se llevó a cabo reunión de seguimiento del Convenio 282/834 de 2019. Minciencias informó que se notificó a la entidad ejecutora de la propuesta (Universidad Nacional) su continuidad en el proceso para la contratación. Se dio inicio al proceso de aprobación de contratación derivada del convenio que conlleva la solicitud de verificación de documentos para contratar de índole jurídico y financiero. Se está a la espera de la fecha de realización de la mesas de trabajo  y de los comités de contratación.
El Ministerio de Educación Nacional realizó revisión del Memorando de Elaboración de Contrato y envió las observaciones correspondientes, así mismo revisó y aprobó el formato del Plan Operativo que debe usar el ejecutor.</t>
  </si>
  <si>
    <t>Durante este período se realizaron tres mesas de trabajo con unidades de la Dirección de Inteligencia de Recursos (financiera, jurídica y técnica), en las que se hicieron las revisiones pertinentes y se incluyó cláusula de propiedad intelectual al memorando de elaboración de contrato, además de obtener el visto bueno de la Secretaría General para continuar el proceso de contratación. El 31 de agosto se llevó a cabo un nuevo espacio de trabajo  entre  Ministerio de Educación y Minciencias con las entidades ejecutoras (CIER Sur – Universidad del Valle y CIER Centro – Universidad Nacional) para dar lineamientos en la estructuración del plan de trabajo detallado del proyecto, así como para revisar la cláusula de propiedad intelectual e informar los avances en el proceso de contratación.</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</si>
  <si>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como medios de verificación los soportes de las mesas de trabajo sostenidas.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</si>
  <si>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Durante el mes de septiembre y en el marco del fortalecimiento de las capacidades de investigación de docentes de EPBM en la producción de recursos educativos digitales – RED,  las entidades ejecutoras CIER Sur, CIER Centro, y CIER Norte remitieron propuesta preliminar de plan de trabajo para el desarrollo del proyecto. El equipo a cargo de la gestión del proyecto en la Oficina de Innovación Educativa remitió las observaciones. Minciencias informó que ya está en elaboración la minuta del contrato en La Fiduprevisora. Se organizó Comité Técnico del Convenio 282/834 de 2019, para el día 06 de octubre, en el que se darán a conocer los avances en el proceso de contratación por parte de Minciencias, conformación de los comités de seguimiento, entre otros temas. Por parte del Ministerio de Educación se inició la revisión de experiencias de convocatorias a docentes como insumo para la estructuración de los términos de la convocatoria que construirán los CIER.</t>
  </si>
  <si>
    <r>
      <rPr>
        <b/>
        <sz val="11"/>
        <color theme="1"/>
        <rFont val="Calibri"/>
        <family val="2"/>
        <scheme val="minor"/>
      </rPr>
      <t xml:space="preserve">Análisis OAPF (07/10/2020).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</si>
  <si>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ems de octubre se realizó reunión con las entidades ejecutoras (CIER Sur, Centro y Norte) para revisar aspectos del alistamiento de la convocatoria a docentes. Se llevó a cabo Comité Técnico del Convenio 282/834 de 2019, donde se informó por parte de Colciencias que se hizo un requerimiento de documentos de la representación legal de la Universidad Nacional para la emisión de la minuta de contrato. 
La Fiduprevisora remitió la minuta a la Universidad para su revisión y firma. La Universidad envió observaciones a la cláusula de propiedad intelectual, por lo cual se envió una solicitud de concepto y acompañamiento a la Oficina Jurídica del MEN, así mismo se realizó una reunión con el abogado de la Dirección de Calidad y el equipo de Fomento de Competencias para tratar el tema. Para tratar el asunto, se realizó una reunión el 23 de octubre, en la que se acordó que la Universidad presentará una propuesta, y el MEN revisará la pertinencia de la cláusula, para que se pueda proceder al ajuste de la minuta.</t>
  </si>
  <si>
    <r>
      <rPr>
        <b/>
        <sz val="11"/>
        <color theme="1"/>
        <rFont val="Calibri"/>
        <family val="2"/>
        <scheme val="minor"/>
      </rPr>
      <t xml:space="preserve">Análisis OAPF (09/11/2020).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</si>
  <si>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Durante el mes de noviembre se realizó Comité Técnico del Convenio 282/834 de 2019, se acordó que Minciencias solicitará el plan de acción del proyecto ajustado con base en las observaciones enviadas en el mes de septiembre y se agendó el siguiente comité para el 10 de diciembre con el propósito de realizar la aprobación del plan. Con relación a la minuta, la Universidad Nacional remitió propuesta de la cláusula de propiedad intelectual, la cual fue incluida en la redacción final de la cláusula. Minciencias dio alcance al memorando de elaboración de contrato con el ajuste de la cláusula para que se pueda generar nuevamente la minuta del contrato, por parte de las instancias correspondientes y avanzar con legalización del mismo.</t>
  </si>
  <si>
    <r>
      <rPr>
        <b/>
        <sz val="11"/>
        <color theme="1"/>
        <rFont val="Calibri"/>
        <family val="2"/>
        <scheme val="minor"/>
      </rPr>
      <t xml:space="preserve">Análisis OAPF (07/12).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cualitativo es consistente con las acciones reportadas.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</si>
  <si>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 xml:space="preserve">Al cierre de la vigencia 2020, la Universidad Nacional remitió el plan de acción, el cual fue revisado y aprobado por el comité técnico del Convenio 282/834 de 2019. Minciencias remitió el 16 de diciembre la minuta del contrato ajustada en lo correspondiente a la cláusula de propiedad intelectual para firma de la Universidad Nacional, logrando la firma y perfeccionamiento del contrato el 22 de diciembre de 2020. Se da cumplimiento al indicador en lo propuesto en la vigencia 2020 de cara a generar las condiciones para el fortalecimiento de las capacidades de investigación de docentes de educación preescolar, básica y media en la producción de recursos educativos digitales – RED.
</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</si>
  <si>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xml:space="preserve">: Aunque no se anexa un informe final, se han anexado durante el año los avances. Se pedirá que anexen un informe resumen de las acciones 2020
</t>
    </r>
    <r>
      <rPr>
        <b/>
        <sz val="11"/>
        <color theme="1"/>
        <rFont val="Calibri"/>
        <family val="2"/>
        <scheme val="minor"/>
      </rPr>
      <t xml:space="preserve">OAPF (18/01/2021) </t>
    </r>
    <r>
      <rPr>
        <sz val="11"/>
        <color theme="1"/>
        <rFont val="Calibri"/>
        <family val="2"/>
        <scheme val="minor"/>
      </rPr>
      <t xml:space="preserve">
Se anexa el medio de verificación Informe de ejecución de la convocatoria para la vigencia 2020
Conclusión: Dado el cumplimiento de los criterios, se procede a VALIDAR "SI "</t>
    </r>
  </si>
  <si>
    <t>Articulación del ecosistema de innovación educativa: Fortalecimiento de los Centros de Innovación Educativa como nodos articuladores del ecosistema de innovación educativa</t>
  </si>
  <si>
    <t>TD/PND</t>
  </si>
  <si>
    <t>Porcentaje de avance en la ejecución de la estrategia de articulación y fortalecimiento</t>
  </si>
  <si>
    <t xml:space="preserve">Informe con las acciones de articulación y fortalecimiento </t>
  </si>
  <si>
    <t>Durante e el mes de enero se adelantó mesa técnica con los Centros de Innovación Educativa Regional Sur, Note, Occidente con el fin de conocer las estrategias que los CIER están adelantado en región a fin de articularlas con las estrategías , proyectos y programas de la Oficina de Innovación Educativa y de esta manera llegar a la comunidad educativa con programas consolidados que permitan fomentar la Innovación Educativa</t>
  </si>
  <si>
    <t>Durante el mes de febrero se socializó al Centro de Innovación Educativa Nacional - CIEN  la propuesta de multidimensionalidad de los Centros de Innovacipon Educativa Regional CIER como nodos articuladores de la innovación educativa en región, cuyas dimensiones son:  Posicionamiento,  formación,  investigación y articulación como parte de la formulación de la estrategia de acompañamiento</t>
  </si>
  <si>
    <t>A la fecha se ha avanzado en la formulación de la estrategia de acompañamiento del Ministerio De Educación para el fortalecimiento de los centros de innovación educativa regional. Se contemplan realizar actividades en cada uno de los 4 ejes misionales propuestos: Aritculación, Transversal, formación, investigación y desarrollo.</t>
  </si>
  <si>
    <r>
      <t>OAPF: No se anexa medio de verificacion "</t>
    </r>
    <r>
      <rPr>
        <i/>
        <sz val="11"/>
        <color theme="1"/>
        <rFont val="Calibri"/>
        <family val="2"/>
        <scheme val="minor"/>
      </rPr>
      <t>Informe con las acciones de articulación y fortalecimiento</t>
    </r>
    <r>
      <rPr>
        <sz val="11"/>
        <color theme="1"/>
        <rFont val="Calibri"/>
        <family val="2"/>
        <scheme val="minor"/>
      </rPr>
      <t xml:space="preserve">" que soporte el avance cuantitativo reportado. 
Sin embargo, se valida el avance cuantitativo en razón a que el documento anexado corresponde al cumplimiento del y permite eviencir la programación de actividades en 2002 </t>
    </r>
  </si>
  <si>
    <t>Se hizo ajuste a la propuesta, dada la situación de emergencia sanitaria que llevó a que los distintos centros de innovación tuvieran que hacer replanteamientos en sus planes de acción y que pone en duda la posibilidad de que haya un encuentro presencial en primer semestre como se tenía contemplado. Esta situación genera la necesidad de plantear un plan de acción plausible que además de tener en cuenta las actividades que se vienen desarrollando por las circustancias de emergencia que se están enfrentando, dependa en la menor medida posible de la realización de encuentros presenciales. Un bosquejo preliminar de plan de articulación ajustado fue validado en Comité estratégico de la oficina de innovación y será socializado con los centros de innovación en mayo.</t>
  </si>
  <si>
    <t xml:space="preserve">En el marco del fortalecimiento de los Centros de Innovación Educativa como nodos articuladores del ecosistema de innovación educativa, se proponen las siguientes acciones: a) Una articulación que se consolidará con encuentros cada dos semanas sobre temas específicos: estrategias de formación, laboratorios de experimentación, fomento a la investigación, b) La construcción, edición y  publicación de tres boletínes digital en el edusitio en 2020, c) La validación del contenido de dos documentos (Orientaciones y competencias TIC), d) La realización de un evento en octubre que busca visibilizar y posicionar los centros de innovación y e) La consolidación de un proyecto común con algún centro Sacúdete. </t>
  </si>
  <si>
    <t>En el marco del fortalecimiento de los Centros de Innovación Educativa como nodos articuladores del ecosistema de innovación educativa, se han gestado una serie de encuentros con el objetivo de: a) explorar posibilidades de articulación con otros actores einiciativas del ecosistema, tal es el caso de la iniciativa SACÚDETE; b) avances en el edusitio de los CIER; c) publicación del primer boletín digital 2020 para la visibilización de los CIER. Además de establecer un trabajo mancomunado en función de revisar y dar realimentación al documento de orientaciones para promover innovaciones educativas,documento diseñado por la Oficina de Innovación Educativa, que será publicado proximamente por el Ministerio de Educación Nacional.</t>
  </si>
  <si>
    <t>OAPF: Aunque se anexan documentos que evindecian los avances de aticulación, se recomienda anexar el medio de verificación establecido en la ficha técnica del indicador "Informe con las acciones de articulación y fortalecimiento "en la carpeta correspondiente.</t>
  </si>
  <si>
    <t>Se actualizó la estrategia de acompañamiento y fortalecimiento de los (4) CIER  como nodos articuladores. Dicho acompañamiento y articulación está orientado al desarrollo de las siguientes acciones: 
1) Fortalecer la cultura de la innovación para promover  valores, actitudes y comportamientos necesarios a nivel institucional y personal, para movilizar los ecosistemas regionales de innovación. 
2) Reconocer las características y fines del ecosistema de innovación educativa para articular acciones con las SE departamentales o municipales, para avanzar en el desarrollo de acciones que inspiren la transformación de las prácticas educativas. 
3) Generar circulación de conocimiento de las producciones intelectuales de los CIER en el edusitio dentro del Portal Colombia Aprende, a través de boletines y documentos asociados con innovación educativa.  
4) Acompañar a los procesos de innovación e investigación que surjan desde los CIER para brindar aportes desde los referentes de la OIE</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</si>
  <si>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para lograr la meta del indicador
</t>
    </r>
    <r>
      <rPr>
        <b/>
        <sz val="11"/>
        <color theme="1"/>
        <rFont val="Calibri"/>
        <family val="2"/>
        <scheme val="minor"/>
      </rPr>
      <t>Consistencia</t>
    </r>
    <r>
      <rPr>
        <sz val="11"/>
        <color theme="1"/>
        <rFont val="Calibri"/>
        <family val="2"/>
        <scheme val="minor"/>
      </rPr>
      <t xml:space="preserve">: Cumple con el criterio.
El indicador tiene periodicidad trimestral.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
Se sugiere incorporar aspectos, si los hay, que puedan afectar el cumplimiento de la meta establecida. </t>
    </r>
  </si>
  <si>
    <t xml:space="preserve">Desarrollo de la primera mesa interinstitucional con la participación de MINTIC, SENA, MEN, Computadores para Educar, Ministerio de Industria y Comenrcio y MINCIENCIAS. Dichos encuentros que se desarrollarán mensulamente pretenden ser un escenario de encuentro y construcción colaborativa para establecer los procesos y acciones concretas que contribuyen al logro de los hitos del Conpes 3988 Tecnologías para aprender.  Asimismo, se estructuró la estrategia de participación técnica de los CIER en el programa Ruta STEM y Sacúdete, para enriquecer las rutas con los aportes misionales y estratégicos que pueden compartir los CIER. Finalmente, con los cuatro Centros se compartió la propuesta de protocolo para el desarrollo del evento nacional para el mes de noviembre, cuyo objetivo es fortalecer la articulación territorial entre los CIER, las Secretarías de Educación y actores de diferentes sectores de nivel regional para impulsar el ecosistema de innovación. </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</si>
  <si>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información de la Mesa interinstitucional realizada en agosto.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</si>
  <si>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 xml:space="preserve">E el mes de octubre en la línea de formación se comenzó el diseño del segundo boletín, cuyo centro de construcción será "Educación en tiempos de pandemia: aportes de los Centros de Innovación Educativa Regional, a partir de la reunión ejecutada el 22 de octubre. En dicha reunión también se acordó que este eje temático será el centro de reflexión de los CIER en el Encuentro Nacional previsto para la última semana de noviembre. En este evento se hará el lanzamiento de la Caja de Herramientas que está configurando la Universiad EAFIT en el marco del acompañamiento a las SE. 
En la línea de articulación, se realizarón reuniones con las SE de Cali y Cartagena en las cuales se referenció la importancia de los convenios vigentes para el desarrollo de los ecosistemas de innovación territoriales, teniendo como eje misional el trabajo colaborativo y la visión compartida de las transformaciones en el sector educativo con enfoque territorial y diferencial. </t>
  </si>
  <si>
    <r>
      <rPr>
        <b/>
        <sz val="11"/>
        <color theme="1"/>
        <rFont val="Calibri"/>
        <family val="2"/>
        <scheme val="minor"/>
      </rPr>
      <t xml:space="preserve">Análisis OAPF (09/10/2020).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</si>
  <si>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mes de noviembre, en aras de las acciones de fortalecimiento de los CIER, se habilitaron los siguientes espacios de articulación con los CIER: 
a) Comité técnico del convenio de CIER Occidente para la entrega de informe de avance de las acciones desarrolladas, dentro de las cuales se identificó un proyecto de articulación departamental con municipios de la zona oriental del Antioquia, cuyo objetivo es el desarrollo de estrategias para fortalecer los proceso educativos en alternancia, en proyección 2021. 
b) En Comité con el CIER Sur se identificó la participación del Centro de Innovación en la construcción  y publicación de un libro relacionado con innovación educativa que expone como los procesos de experimentación y trabajo articulado entre diversos actores educativos permiten generar prácticas educativas con integración tecnológica para desarrollar aprendizajes significativos y situados frente al contexto.</t>
  </si>
  <si>
    <r>
      <rPr>
        <b/>
        <sz val="11"/>
        <color theme="1"/>
        <rFont val="Calibri"/>
        <family val="2"/>
        <scheme val="minor"/>
      </rPr>
      <t xml:space="preserve">Análisis OAPF (10/12)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cualitativo es consistente con las acciones reportadas. Dada la periodicidad del indicador no se reporta dato cuantitativo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</si>
  <si>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Durante la vigencia 2020, se implementaron a cabalidad acciones en pro de la articulación del ecosistema de innovación educativa, desde la gestión de aliados público y privados, y el fortalecimiento de los Centros de Innovación Educativa como nodos articuladores del ecosistema de innovación educativa. En el marco de la línea de articulación, investigación y formación  se hizo un análisis y balance final de los programas e iniciativas ejecutados por los CIER, en pro de desarrollar capacidades y competencias para potenciar la interacción de la comunidad educativa con las tecnologías emergentes para aprovechar las oportunidades y retos de la 4RI o industria 4.0 y la promoción de ecosistemas de innovación orientados a generar apropiación de la cultura innovadora. En concertación con el equipo de los CIER, se hizo la curaduría de los principales proyectos e iniciativas que serán incluidos en el segundo boletín.  Las acciones de  articulación y acompañamiento posibilitaron afanzar el trabajo colaborativo de cara a que los CIER  continuen avanzando en el desarrollo de programas e iniciativas con enfoque  territorial, para el desarollo de habilidades,  y transformación digital.</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</si>
  <si>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xml:space="preserve">: Aunque no se anexa un informe final, se han anexado durante el año los avances. Se pedirá que anexen un Informe con las acciones de articulación y fortalecimiento  
OAPF (18/01/2021)
Se anexa el medio de verificación Informe con las acciones de articulación y fortalecimiento 
Conclusión: Se procede a VALIDAR "SI" </t>
    </r>
  </si>
  <si>
    <t xml:space="preserve">Modelo de monitoreo y evaluación diseñado e implementado: Diseño del índice Multivariado de Innovación Educativa </t>
  </si>
  <si>
    <t xml:space="preserve">Porcentaje de avance en el cumplimiento del diseño del modelo </t>
  </si>
  <si>
    <t>Modelo de monitoreo y evaluación</t>
  </si>
  <si>
    <t>En articulación con CPE, DANE, ICFES y la Oficina de Tecnología se dio continuidad a la agenda de trabajo propuesta para la mesa técnica creada con el propósito de avanzar en las acciones relacionadas con el Modelo de Monitoreo y Evaluación, índice multivariado de Innovación Educativa, acciones que están bajo responsabilidad de MinEducación en el CONPES TPA 3988.</t>
  </si>
  <si>
    <t>La Oficina de Innovación Educativa avanzó en la revisión y socialización  de referentes internacionales de Modelos de Monitoreo y evaluación con el fin de avanzar en la propuesta de diseño del Modelo de monitoreo, los instrumentos, sistemas de información y los índices de Innovación educativa y de evolución digital, en marcados en las acciones del CONPES 3988 bajo responsabilidad de las entidades que participan en la mesa técnica.</t>
  </si>
  <si>
    <t xml:space="preserve">A la fecha se ha avanzado en las mesas de trabajo interinstucionales donde se establecen los lineamientos para el diseño de un modelo de monitoreo y evaluación y la construcción de un índice de innovación educativa en dos niveles (instituciones educativas y entes territoriales) a través del cual se medirán las capacidades para la gestión de la innovación educativa. </t>
  </si>
  <si>
    <t xml:space="preserve">Los soportes del documento de avance están almacenados en la carpeta del ID 117, con el nombre:  Acciones_monitoreo_indice_multivariado.pdf
OAPF: El documento anexo soporta el cumplimento del hito.
NO se anexó medio de verificación que soporte el avance reportado.
Para facilitar el seguimiento al avance en el cumplimiento del indicador, se sugiere elaborar un diagrama de Gantt en el cual se registren los avances en las actividades del proceso de construcción del modelo 
OIE: Dado que este indicador está propuesto en el CONPES TPA  3988, se está validando en el marco de una mesa interinstitucional el plan de trabajo. El proceso de construcción del modelo y del indice está enmarcados en los hitos definidos en el CONPES. </t>
  </si>
  <si>
    <t xml:space="preserve">Se construyó el plan de trabajo para desarrollar de manera articulada desde MEN, MinTIC y CPE las acciones asociadas al CONPES Tecnologías para Aprender. Este plan se estructuró a partir de: Diseñar e implementar un modelo de monitoreo y evaluación, Diseñar y articular instrumentos unificados de recolección de datos, Diseñar e implementar el Sistema de Información y Evaluación para la Innovación Educativa, Diseñar e implementar el Índice de Innovación Educativa, Diseñar e implementar un Índice de Evolución Digital y fortalecimiento del observatorio de innovación. El 29 de abril se socializó el plan de trabajo en la mesa técnica interinstitucional,  el cual se proyectó para el cumplimiento de las metas 2020, en este espacio también se definierom los líderes responsables de cada una de las acciones anteriormente referenciadas. .
</t>
  </si>
  <si>
    <t>Durante el mes de mayo, se desarrollaron 2 mesas de trabajo internas (8 y 20 de Mayo) para iniciar la construcción del marco conceptual y teórico que fundamentará la construcción del Modelode innovación educativa, del Índice de Innovación Educativa y la articulación con el Observatorrio de Innovación Educativa. Se avanzó además  en la construcción de una matriz de análisis documental con hallazgos en torno a: Referetes Internacionales, nacionales, modelos asociados a temas de innovación y uso y apropiación TIC. Las mesas internas se condiseran espacios estratégicos para avanzar en lo propuesto, previo a las mesas interinstitucionales.</t>
  </si>
  <si>
    <t>Los avances en materia del diseño del Modelo de Monitoreo y evaluación se asociaron a aspectos de articulación para las mesas interinstitucionales y mesas de trabajo internas a partir de: 
1. Articulación del Plan de Trabajo con las acciones establecidas desde Computadores para Educar. 
2. Desarrollo de mesas internas para la delimitación conceptual del Modelo de M&amp;E (1, 11 y 18 de junio). 
3. Gestión y organización de la mesa interinstitucional para avanzar en las actividades propuestas en el plan de trabajo y articular las entidades responsables.</t>
  </si>
  <si>
    <t>Se desarrolló la mesa interinstitucional con las entidades involucradas (MEN, CPE y DANE) en donde de establecieron elementos generales sobre los conceptos de Innovación Educativa, Ecosistemas de Innovación y diagnóstico CONPES sobre necesidades de información en aspectos de acceso, uso y apropiación TIC. Además, se desarrolló una mesa de trabajo en torno a preguntas orientadoras, para delimitar temas de objetivo, alcance y articulación sobre las acciones de esta línea de monitoreo y evaluación. Por otro lado, se llevaron a cabo mesas de trabajo internas en el MEN para delimitar la estructura del documento de Modelo de Monitoreo y Evaluación. 
Adicionalmente, acciones de articulacion del Observatorio de Innovación Educativa con la estructura de Modelo planteada, los instrumentos de recolección de datos, el sistema de información y el indice de innovación y evolución digital.</t>
  </si>
  <si>
    <t>Los avances realizados para el mes de agosto se enmarcaron en el desarrollo de mesas de caracter interno e interinstitucional, además de los avances en la construción de documentos. Las mesas internas se realizaron con el fin de delimitar aspectos relacionados con el desarrollo estructural del documento de Modelo de Monitoreo M&amp;E y temas de articulación del Observatorio de Innovacion Educativa con el sistema de información. Por su parte, la mesa interinstitucional se realizó con el fin de socializar el Observatorio de Innovación Educativa 2.0, compartir los avances del documento de Modelo de M&amp;E y establecer lineas de discusión entorno a las dimensiones propuestas para el marco conceptual y metodológico del modelo. Por último, se avanzó en la construcción de los documentos del  marco conceptual del Modelo de M&amp;E y en el análisis de documentos referentes como el Índice de desarrollo Regional TIC emitido por la Dirección Nacional de Planeación.</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</si>
  <si>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como medios de verificación, soportes de las mesas internas realizadas.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</si>
  <si>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Para el mes de septiembre se avanzó en la matriz y en el planteamiento de las  dimensiones y subdimensiones del Modelo de M&amp;E. En el marco del desarrollo de mesas técnicas internas (8, 15 y 22 de Septiembre) se construyó la matriz con los elementos de análisis sobre definiciones de dimensiones y subdimensiones, para lo cual se consideró estratégico iniciar con el análisis de los aspectos asociados a su definición e indicadores desde diferentes referentes conceptuales. 
En el marco de estas mesas se hizo un análisis del Índice de Innovación Educativa propuesto por EAFIT para las Secretarias de Educación, el cual se requiere ajustar para que cumpla por lo requerido por el Modelo de M&amp; y sea considerado como índice, por último, se menciona los avances en el análisis de las dimensiones y subdimensiones a la luz de los ámbitos relacionados en el documento de orientaciones para el fomento de la innovación educativa: Gobierno y gestión institucional, currículos y práctica pedagógica, desarrollo de capacidades docentes, gestión del conocimiento pedagógico  y redes y alianzas. 
En el marco de la mesa interinstitucional (29 de Septiembre) se hizo seguimiento a los compromisos de las partes (MEN y CPE) a partir del plan de trabajo en donde se abordaron los siguientes temas:  Definición de acciones para la articulación del sistema de información con el observatorio de innovación educativa, avances en instrumento de recolección de datos e índice de evolución digital y avances análisis de dimensiones Ministerio de educación que fundamentarán el Modelo y el índice de Innovación Educativa.</t>
  </si>
  <si>
    <t xml:space="preserve">Para el mes de octubre se avanzó en la matriz y en el planteamiento de las subdimensiones del Modelo de M&amp;E desde los referentes de la OCDE, Observatorio de Innovación Educativa, índice global de innovación, ITU, MIDE y el ISCE. En el marco del desarrollo de mesas técnicas internas (6 y 20 de octubre) se construyó la matriz con elementos de análisis sobre las dimensiones y subdimensiones desde los referentes mencionados para proponer una primera versión de indicadores para las 4 dimensiones (Política y gestión, prácticas y currículo, desarrollo de capacidades y gestión del conocimiento). 
En el marco de la mesa interinstitucional (29 de octubre) se hizo seguimiento a los compromisos de las partes (MEN y CPE) a partir del plan de trabajo en donde se abordaron los siguientes temas:  Socialización de propuesta de indicadores sobre las dimensiones y socialización de propuesta del Índice de Evolución Digital. </t>
  </si>
  <si>
    <r>
      <t xml:space="preserve">Análisis OAPF (09/11). 
Se procede a evaluar los criterios de calidad del PAI, con los siguientes resultados: 
</t>
    </r>
    <r>
      <rPr>
        <b/>
        <sz val="11"/>
        <color theme="1"/>
        <rFont val="Calibri"/>
        <family val="2"/>
        <scheme val="minor"/>
      </rPr>
      <t xml:space="preserve">a) Completitud: </t>
    </r>
    <r>
      <rPr>
        <sz val="11"/>
        <color theme="1"/>
        <rFont val="Calibri"/>
        <family val="2"/>
        <scheme val="minor"/>
      </rPr>
      <t xml:space="preserve">El avance cualitativo  evidencia los resultados y/o dificultades de la gestión y describen accones adelantadas en el periodo.
</t>
    </r>
    <r>
      <rPr>
        <b/>
        <sz val="11"/>
        <color theme="1"/>
        <rFont val="Calibri"/>
        <family val="2"/>
        <scheme val="minor"/>
      </rPr>
      <t>b) Consistencia:</t>
    </r>
    <r>
      <rPr>
        <sz val="11"/>
        <color theme="1"/>
        <rFont val="Calibri"/>
        <family val="2"/>
        <scheme val="minor"/>
      </rPr>
      <t xml:space="preserve"> El avance cuantitativo es consistente con las acciones reportadas
</t>
    </r>
    <r>
      <rPr>
        <b/>
        <sz val="11"/>
        <color theme="1"/>
        <rFont val="Calibri"/>
        <family val="2"/>
        <scheme val="minor"/>
      </rPr>
      <t xml:space="preserve">c) Calidad: </t>
    </r>
    <r>
      <rPr>
        <sz val="11"/>
        <color theme="1"/>
        <rFont val="Calibri"/>
        <family val="2"/>
        <scheme val="minor"/>
      </rPr>
      <t xml:space="preserve">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 xml:space="preserve"> e) Notas adicionales: </t>
    </r>
    <r>
      <rPr>
        <sz val="11"/>
        <color theme="1"/>
        <rFont val="Calibri"/>
        <family val="2"/>
        <scheme val="minor"/>
      </rPr>
      <t xml:space="preserve">No aplica para el periodo. 
</t>
    </r>
    <r>
      <rPr>
        <b/>
        <sz val="11"/>
        <color theme="1"/>
        <rFont val="Calibri"/>
        <family val="2"/>
        <scheme val="minor"/>
      </rPr>
      <t>Conclusión</t>
    </r>
    <r>
      <rPr>
        <sz val="11"/>
        <color theme="1"/>
        <rFont val="Calibri"/>
        <family val="2"/>
        <scheme val="minor"/>
      </rPr>
      <t>: Dado el cumplimiento de los criterios, se procede a VALIDAR "SI"</t>
    </r>
  </si>
  <si>
    <t xml:space="preserve">En el mes de noviembre se avanzó en la construcción del documento del Modelo de Moniterio y Evaluación a partir de anáisis de matrices realizado. En el marco del desarrollo de mesas técnicas internas (4 y 17 de noviembre) se continuó con el proceso en el análisis de indicadores asociados a las dimensiones (Política y gestión, prácticas y currículo, desarrollo de capacidades y gestión del conocimiento), se analizaron fuentes de información primarias y secundarias, propuesta de fórmula y demás temas metodológicos. 
Adicionalmente se consolidó una matriz general con Computadores para Educar -CPE para aterrizar los indicadores que demandan  la construcción de instrumentos para la recolección de datos. 
En el marco de la mesa interinstitucional (30 de noviembre) se socializó la matriz descrita anteriormente entre las partes (MEN y CPE) y se definió los entregables finales del Modelo de M&amp;E, los cuales harán parte de la última mesa interinstitucional definida en el plan de trabajo y los compromisos del CONPES. 
</t>
  </si>
  <si>
    <r>
      <t xml:space="preserve">Análisis OAPF (10/12). 
Se procede a evaluar los criterios de calidad del PAI, con los siguientes resultados: 
</t>
    </r>
    <r>
      <rPr>
        <b/>
        <sz val="11"/>
        <color theme="1"/>
        <rFont val="Calibri"/>
        <family val="2"/>
        <scheme val="minor"/>
      </rPr>
      <t xml:space="preserve">a) Completitud: </t>
    </r>
    <r>
      <rPr>
        <sz val="11"/>
        <color theme="1"/>
        <rFont val="Calibri"/>
        <family val="2"/>
        <scheme val="minor"/>
      </rPr>
      <t xml:space="preserve">El avance cualitativo  evidencia los resultados y/o dificultades de la gestión y describen accones adelantadas en el periodo.
</t>
    </r>
    <r>
      <rPr>
        <b/>
        <sz val="11"/>
        <color theme="1"/>
        <rFont val="Calibri"/>
        <family val="2"/>
        <scheme val="minor"/>
      </rPr>
      <t>b) Consistencia:</t>
    </r>
    <r>
      <rPr>
        <sz val="11"/>
        <color theme="1"/>
        <rFont val="Calibri"/>
        <family val="2"/>
        <scheme val="minor"/>
      </rPr>
      <t xml:space="preserve"> El avance cualitativo es consistente con las acciones reportadas. Dada la periodicidad del indicador no se reporta dato cuantitativo
</t>
    </r>
    <r>
      <rPr>
        <b/>
        <sz val="11"/>
        <color theme="1"/>
        <rFont val="Calibri"/>
        <family val="2"/>
        <scheme val="minor"/>
      </rPr>
      <t xml:space="preserve">c) Calidad: </t>
    </r>
    <r>
      <rPr>
        <sz val="11"/>
        <color theme="1"/>
        <rFont val="Calibri"/>
        <family val="2"/>
        <scheme val="minor"/>
      </rPr>
      <t xml:space="preserve">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 xml:space="preserve"> e) Notas adicionales: </t>
    </r>
    <r>
      <rPr>
        <sz val="11"/>
        <color theme="1"/>
        <rFont val="Calibri"/>
        <family val="2"/>
        <scheme val="minor"/>
      </rPr>
      <t xml:space="preserve">No aplica para el periodo. 
</t>
    </r>
    <r>
      <rPr>
        <b/>
        <sz val="11"/>
        <color theme="1"/>
        <rFont val="Calibri"/>
        <family val="2"/>
        <scheme val="minor"/>
      </rPr>
      <t>Conclusión</t>
    </r>
    <r>
      <rPr>
        <sz val="11"/>
        <color theme="1"/>
        <rFont val="Calibri"/>
        <family val="2"/>
        <scheme val="minor"/>
      </rPr>
      <t>: Dado el cumplimiento de los criterios, se procede a VALIDAR "SI"</t>
    </r>
  </si>
  <si>
    <t>Al cierre de la vigencia 2020, se hace entrega del documento del Modelo de Monitoreo y Evaluación y del informe asociado al proceso realizado para la construcción del Índice de Innovación Educativa  donde se hace una indagación y análisis de la pertinencia de los indicadores,  fuentes de información, pesos y porcentajes de cada uno para las dimensiones y subdimensiones. Las construcciones realizadas se hicieron a partir de referentes internacionales y  nacionales, en este último, cobran gran relevancia las conceptualizaciones tomadas del documento de orientaciones para el fomento de la innovación educativa y el Observatorio de Innovación Educativa.
Estos documentos se construyeron a la luz del desarrollo de mesas técnicas internas  e insterinstitucionales lideradas por la Oficina de Innovación Educativa con el apoyo de aliados estratégicos del ecosistema de innovación educativa, se contó con la participación de CPE, DANE, ICFES, e internamente con la participáción de las Oficinas de Planeación, Oficina de Tecnología.</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</si>
  <si>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Conclusión: Dado el cumplimiento de los criterios, se procede a VALIDAR "SI "</t>
    </r>
  </si>
  <si>
    <t xml:space="preserve">Número de contenidos educativos gestionados, publicados y dinamizados </t>
  </si>
  <si>
    <t xml:space="preserve">Sumatoria de contenidos educativos gestionados, publicados y dinamizados </t>
  </si>
  <si>
    <t>Inventario - Metadatos</t>
  </si>
  <si>
    <t>Durante el mes de enero se adelantaron reuniones internas en el grupo de trabajo de Portal y gestión de contenidos con el fin revisar las estrategias que posibiliten ampliar la oferta nacional de contenidos educativos digitales.  Para la vigencia 2020 se estableció inicialmente un mapeo de aliados estratégicos con el fin de determinar potenciales aliados para la donación de contenidos.</t>
  </si>
  <si>
    <t xml:space="preserve">Se avanza en la gestión con los alíados para ampliar la Oferta de contenidos educativos dirigidos a la Educación Preescolar, Básica y Media, se establecieron reuniones con RTVC, Samsung, Microsotf, CISCO, Fundación CLARO entre otros. Por otra parte, durante este mes, se inicia con la revisión del proceso de catalogación de contenidos educativos a fin de disponer de un módulo en el nuevo catálogo que permita agilizar el resgistro de metadato de cada contenido.
</t>
  </si>
  <si>
    <t xml:space="preserve">Se avanza en la  actualización de los procesos de gestión de contenidos, lo cual posibilitará ampliar la  oferta de contenidos educativos  digitales,   dirigidos  a  la Educación Preescolar, Básica y Media, todo esto con el propósito de disponer y facilitar su uso pedagógico en comunidades educativas mediante el establecimiento de criterios para organizar, catalogar y publicar los recursos educativos digitales.
</t>
  </si>
  <si>
    <t>Durante este mes se priorizó lo referente a la preparación del lanzamiento de la nueva versión del catálogo de contenidos, herramienta que sirve de repositorio para la oferta de contenidos educativos digitales. A partir de la estrategia Aprender Digital: contenidos para todos se ha logrado incorporar nuevos aliados, a la fecha se avanza en el levantamiento de un inventario que permita identificar contenidos con enfoque STEAM y Edutainment, con el objetivo de continuar el proceso de gestión de alianzas que permitan la efectiva distribución y dinamización de estos.</t>
  </si>
  <si>
    <t>Durante este mes se avanzó en la puesta en marcha y publicación de la nueva versión del catálogo de contenidos: https://redaprende.colombiaaprende.edu.co/inicio;  herramienta que sirve de repositorio para la oferta de contenidos educativos digitales. Se avanzó además, en la planeación del piloto a realizarse con los docentes que trabajarán las funcionalidades del catálogo. Se priorizó el inventario de contenidos educativos digitales en STEAM que integran la estrategia Aprender Digital: contenidos para todos. A su vez se identifican los indicadores que se tendrán en cuenta para las estadísticas de uso de los contenidos.</t>
  </si>
  <si>
    <t xml:space="preserve">Durante este mes se reportan 150 contenidos correspondientes a: 43 recursos educativos de la colección STEAM, ubicados en la plataforma Aprender Digital; 60 contenidos alusivos al programa “Profe en tu Casa”, que se encuentran publicados en la sección “Para Aprender” en la pestaña educativa del canal  RTVC;  estos programas cuentan además con emisión televisiva y radial y hacen parte de la estrategia 3,2,1 Eduacción que se desarrolla de manera interinstitucional entre MinEducación y RTVC. Adicionalmente se encuentran 37 recursos educativos de la campaña implementada en el Portal “Maestros como tú”, 10 contenidos nuevos que además de estar publicados en la plataforma Aprender Digital, se distribuirán como contenidos precargados  en los 30.000 dispositivos de CPE que se etnragarán durante el segundo semestre del año; por último, se referencia  un contenido relacionado con la estrategia “LaAldea.co: historias para estar en casa”, publicado también en la plataforma  Aprender Digital </t>
  </si>
  <si>
    <t>OAPF: En la carpeta se encuentran archivos que dan ceunta del avance en el indicador.</t>
  </si>
  <si>
    <t>Durante este mes se priorizó el ejercicio de dinamización y movilización de contenidos educativos, de un lado se encuentran las acciones en torno a la Biblioteca Digital del Plan Nacional de Lectura, herramienta que desde su lanzamiento a nivel nacional, en el marco de Aprender Digital: Contenidos para todos, a la fecha, cuenta con un total de 56.415 visitas, más de 100.000 búsquedas y más de 10.000 préstamos de libros.  
En cuanto a las acciones implementadas, se destaca el lanzamiento nacional,  el desarrollo de notas editoriales, webinar semanales dirigidos a los docentes, y la presencia en cuñas televisivas, que permiten reconocer un uso en más de 700 Municipios y 32 Departamentos. 
Finalmente, a partir de los resultados del desarrollo del piloto con docentes en torno al catálogo de contenidos RedAprende se han implementado acciones tecnológicas de mejora de la herramienta en aspectos relacionados con usabilidad y  navegabilidad del catálogo.</t>
  </si>
  <si>
    <t>En el marco de la estrategia Medios educativos, en agosto se lanzó el programa # 100 de "Profe en tu casa". Desde su lanzamiento se ha realizado un despliegue de notas editoriales en el PCA, donde se dirige a la comunidad educativa las actividades que van en las secciones "Tu Voz" y "La Trivia". El programa cuenta con transmisión radial a través de Radio Nacional, microsecciones con participación de docentes que también se transmiten en la emisora Radionica. Por su parte, ha sido posible continuar con la preparación del lanzamiento del "Catálogo de contenidos RedAprende", se presenta el avance en la catalogación y publicación de la primera temporada de la serie audiovisual "Científico por un día" de MinCiencias que cuenta con 12 capítulos relacionados con el enfoque STEM+A. Se encuentran en proceso de publicación, luego de las respectivas pruebas, las series de RTVC de corte eduentretenimiento "Que harías tú", "Álex de todas formas", "Emoticones", "Cuentazos con Efectazos".</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</si>
  <si>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Sin embargo, se presentan como medios de verificación, los catálogos de contenidos publicados de Profe en tu Casa y Metadatos.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</si>
  <si>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En el mes de septiembre se reporta un total de 200 contenidos. El primer escenario para la catalagación y publicación utilizado es la herramienta RedAprende, herramienta que se ha dispuesto para la gestión de recursos educativos RedAprende https://redaprende.colombiaaprende.edu.co/inicio, la cual se lanzará en el mes de octubre  como uno de los servicios del ecosistema digital. Es esta herramienta se catalogaron 4 colecciones de contenidos de corte edutainment: del aliado RTVC "¿Qué harías tu?"  20 recursos, "Álex de todas formas" con 6 recursos, "Cuentazos con efectazos" con 13 recursos, adicionalmente 12 capítulos de la serie "Científico por un día", que hace parte de la estrategia "Todo es Ciencia" de Minciencias. El segundo escenario de publicación y divulgación de contenidos continúa siendo Aprender Digital, donde también se encuentran colecciones autorizadas por MinCiencias con 54 recursos en sus series "Colombia Bio", "Fórmulas de cambio", "Perfilados", "Ciencihéroes", "Misión Ciencia" y "Mi mente curiosa". Se presentan también 62 recursos del aliado Tinta.org. y como parte de los contenidos inclusivos 31 guías en las áreas de matemáticas y ciencias sociales para estudiantes con baja visión o ciegos, del aliado INCI. Finalmente, como nuevas publicaciones en Aprender Digital se cuentan el multimedia "El legado de Gabo" y el libro "Un Reino sin Corona", de la autora Carolina Chams.</t>
  </si>
  <si>
    <r>
      <rPr>
        <b/>
        <sz val="11"/>
        <color theme="1"/>
        <rFont val="Calibri"/>
        <family val="2"/>
        <scheme val="minor"/>
      </rPr>
      <t xml:space="preserve">Análisis OAPF (07/10).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b) Consistencia:</t>
    </r>
    <r>
      <rPr>
        <b/>
        <sz val="11"/>
        <color rgb="FFFF0000"/>
        <rFont val="Calibri"/>
        <family val="2"/>
        <scheme val="minor"/>
      </rPr>
      <t xml:space="preserve"> </t>
    </r>
    <r>
      <rPr>
        <b/>
        <sz val="11"/>
        <rFont val="Calibri"/>
        <family val="2"/>
        <scheme val="minor"/>
      </rPr>
      <t xml:space="preserve"> </t>
    </r>
    <r>
      <rPr>
        <sz val="11"/>
        <rFont val="Calibri"/>
        <family val="2"/>
        <scheme val="minor"/>
      </rPr>
      <t>No cumple</t>
    </r>
    <r>
      <rPr>
        <b/>
        <sz val="11"/>
        <rFont val="Calibri"/>
        <family val="2"/>
        <scheme val="minor"/>
      </rPr>
      <t xml:space="preserve">. </t>
    </r>
    <r>
      <rPr>
        <sz val="11"/>
        <color theme="1"/>
        <rFont val="Calibri"/>
        <family val="2"/>
        <scheme val="minor"/>
      </rPr>
      <t xml:space="preserve">El avance cuantitativo no es consistente con el indicador y avances resportados anteriormente.
</t>
    </r>
    <r>
      <rPr>
        <b/>
        <sz val="11"/>
        <color theme="1"/>
        <rFont val="Calibri"/>
        <family val="2"/>
        <scheme val="minor"/>
      </rPr>
      <t>Repuesta 08/10 Oficina Innovación</t>
    </r>
    <r>
      <rPr>
        <sz val="11"/>
        <color theme="1"/>
        <rFont val="Calibri"/>
        <family val="2"/>
        <scheme val="minor"/>
      </rPr>
      <t xml:space="preserve">
Por error en transcripción se duplicó reporte de otro indicdor. Se ajusta el reporte cualtativo
</t>
    </r>
    <r>
      <rPr>
        <b/>
        <sz val="11"/>
        <color theme="1"/>
        <rFont val="Calibri"/>
        <family val="2"/>
        <scheme val="minor"/>
      </rPr>
      <t xml:space="preserve"> 08/10 OAPF. </t>
    </r>
    <r>
      <rPr>
        <sz val="11"/>
        <color theme="1"/>
        <rFont val="Calibri"/>
        <family val="2"/>
        <scheme val="minor"/>
      </rPr>
      <t xml:space="preserve">Cumple el criterio cn el ajuste realizado
</t>
    </r>
    <r>
      <rPr>
        <b/>
        <sz val="11"/>
        <color theme="1"/>
        <rFont val="Calibri"/>
        <family val="2"/>
        <scheme val="minor"/>
      </rPr>
      <t>c) Calidad:</t>
    </r>
    <r>
      <rPr>
        <sz val="11"/>
        <color theme="1"/>
        <rFont val="Calibri"/>
        <family val="2"/>
        <scheme val="minor"/>
      </rPr>
      <t xml:space="preserve"> El reporte  permite generar conclusiones frente al avance en el indicado. 
</t>
    </r>
    <r>
      <rPr>
        <b/>
        <sz val="11"/>
        <color theme="1"/>
        <rFont val="Calibri"/>
        <family val="2"/>
        <scheme val="minor"/>
      </rPr>
      <t>d) Soportes:</t>
    </r>
    <r>
      <rPr>
        <sz val="11"/>
        <color theme="1"/>
        <rFont val="Calibri"/>
        <family val="2"/>
        <scheme val="minor"/>
      </rPr>
      <t xml:space="preserve"> El área aporta documentos.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xml:space="preserve">: Dado el no cumplimiento de todos los criterios, se procede a VALIDAR "NO"
</t>
    </r>
    <r>
      <rPr>
        <b/>
        <sz val="11"/>
        <color theme="1"/>
        <rFont val="Calibri"/>
        <family val="2"/>
        <scheme val="minor"/>
      </rPr>
      <t>08/10 OAPF</t>
    </r>
    <r>
      <rPr>
        <sz val="11"/>
        <color theme="1"/>
        <rFont val="Calibri"/>
        <family val="2"/>
        <scheme val="minor"/>
      </rPr>
      <t>. Con el ajuste realizado en el reporte cualitativo se cumplen los criterios y se valida "SI"</t>
    </r>
  </si>
  <si>
    <t>El pasado 7 de octubre, se lanzó el catálogo de recursos educativos RedAprende y su versión móvil en https://redaprende.colombiaaprende.edu.co/ y redaprendemovil.colombiaaprende.edu.co. 
A la fecha se cuenta con 129 usuarios, el 7% corresponde a Docentes Directivos,  98% a Docentes, 8%  a Estudiantes y otros a un 7%. 
Por su parte, en la estrategia de apropiación y uso de contenidos educativos se reportan avances en: Estrategia de medios educativos, programa “Profe en tu casa” con 21 contenidos de emisión televisiva en Señal Colombia y 21 podcast para radio, así mismo en cuanto a la estrategia de radio, el PNLE entrega las fichas de los contenidos del programa radial “Historias en Altavoz”, el cual se encuentra en fase de catalogación para su posterior publicación. 
Finalmente, en la estrategia de distribución Off line, se logró la gestión de 7 colecciones de contenidos que se integrarán al kit de CTeI y que serán distribuidos a 457 Establecimientos Educativos de zonas rurales del país.</t>
  </si>
  <si>
    <r>
      <rPr>
        <b/>
        <sz val="11"/>
        <color theme="1"/>
        <rFont val="Calibri"/>
        <family val="2"/>
        <scheme val="minor"/>
      </rPr>
      <t xml:space="preserve">Análisis OAPF (09/11).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b) Consistencia:</t>
    </r>
    <r>
      <rPr>
        <b/>
        <sz val="11"/>
        <color rgb="FFFF0000"/>
        <rFont val="Calibri"/>
        <family val="2"/>
        <scheme val="minor"/>
      </rPr>
      <t xml:space="preserve"> </t>
    </r>
    <r>
      <rPr>
        <b/>
        <sz val="11"/>
        <rFont val="Calibri"/>
        <family val="2"/>
        <scheme val="minor"/>
      </rPr>
      <t xml:space="preserve"> </t>
    </r>
    <r>
      <rPr>
        <sz val="11"/>
        <rFont val="Calibri"/>
        <family val="2"/>
        <scheme val="minor"/>
      </rPr>
      <t xml:space="preserve">Cumple con el criterio. En el periodo no se reporta </t>
    </r>
    <r>
      <rPr>
        <sz val="11"/>
        <color theme="1"/>
        <rFont val="Calibri"/>
        <family val="2"/>
        <scheme val="minor"/>
      </rPr>
      <t xml:space="preserve">avance cuantitativo dada la periodicidad del indicador .
</t>
    </r>
    <r>
      <rPr>
        <b/>
        <sz val="11"/>
        <color theme="1"/>
        <rFont val="Calibri"/>
        <family val="2"/>
        <scheme val="minor"/>
      </rPr>
      <t>c) Calidad:</t>
    </r>
    <r>
      <rPr>
        <sz val="11"/>
        <color theme="1"/>
        <rFont val="Calibri"/>
        <family val="2"/>
        <scheme val="minor"/>
      </rPr>
      <t xml:space="preserve"> El reporte  permite generar conclusiones frente al avance en el indicado. 
</t>
    </r>
    <r>
      <rPr>
        <b/>
        <sz val="11"/>
        <color theme="1"/>
        <rFont val="Calibri"/>
        <family val="2"/>
        <scheme val="minor"/>
      </rPr>
      <t>d) Soportes:</t>
    </r>
    <r>
      <rPr>
        <sz val="11"/>
        <color theme="1"/>
        <rFont val="Calibri"/>
        <family val="2"/>
        <scheme val="minor"/>
      </rPr>
      <t xml:space="preserve"> El área aporta documentos.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no cumplimiento de todos los criterios, se procede a VALIDAR "SI"</t>
    </r>
  </si>
  <si>
    <t>En el mes de noviembre, en el marco de las acciones implementadas para la movilización, uso  y divulgación de contenidos, se reporta el ejercicio coordinado entre RTVC Play y la Subdirección de Calidad de Primera Infancia en la elaboración de las guías de uso pedagógico para cuatro series audiovisuales: Los fantásticos viajes de Ruka, Asquerosamente Rico, Mostros Afechantes y Petit https://www.rtvcplay.co/educacion. El acceso a las guías pedagógicas tiene gran importancia como un aporte a la comunidad educativa para el aprovechamiento de recursos que son de gran apoyo para el trabajo académico desde casa.
Así mismo, se coordinó la publicación cruzada en redes sociales del Portal y la estrategia Todo es Ciencia de MinCiencias,  donde se busca vincular a la comunidad a eventos cuyo enfoque es la divulgación de la ciencia desde la cotidianidad.  Se ha dado continuidad a la divulgación del catálogo RedAprende, a través de una campaña en redes sociales que invita a los docentes, a una apuesta de uso pedagógico.</t>
  </si>
  <si>
    <r>
      <rPr>
        <b/>
        <sz val="11"/>
        <color theme="1"/>
        <rFont val="Calibri"/>
        <family val="2"/>
        <scheme val="minor"/>
      </rPr>
      <t xml:space="preserve">Análisis OAPF (10/12).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b) Consistencia:</t>
    </r>
    <r>
      <rPr>
        <b/>
        <sz val="11"/>
        <color rgb="FFFF0000"/>
        <rFont val="Calibri"/>
        <family val="2"/>
        <scheme val="minor"/>
      </rPr>
      <t xml:space="preserve"> </t>
    </r>
    <r>
      <rPr>
        <b/>
        <sz val="11"/>
        <rFont val="Calibri"/>
        <family val="2"/>
        <scheme val="minor"/>
      </rPr>
      <t xml:space="preserve"> </t>
    </r>
    <r>
      <rPr>
        <sz val="11"/>
        <rFont val="Calibri"/>
        <family val="2"/>
        <scheme val="minor"/>
      </rPr>
      <t xml:space="preserve">Cumple con el criterio. En el periodo no se reporta </t>
    </r>
    <r>
      <rPr>
        <sz val="11"/>
        <color theme="1"/>
        <rFont val="Calibri"/>
        <family val="2"/>
        <scheme val="minor"/>
      </rPr>
      <t xml:space="preserve">avance cuantitativo dada la periodicidad del indicador .
</t>
    </r>
    <r>
      <rPr>
        <b/>
        <sz val="11"/>
        <color theme="1"/>
        <rFont val="Calibri"/>
        <family val="2"/>
        <scheme val="minor"/>
      </rPr>
      <t>c) Calidad:</t>
    </r>
    <r>
      <rPr>
        <sz val="11"/>
        <color theme="1"/>
        <rFont val="Calibri"/>
        <family val="2"/>
        <scheme val="minor"/>
      </rPr>
      <t xml:space="preserve"> El reporte  permite generar conclusiones frente al avance en el indicado. 
</t>
    </r>
    <r>
      <rPr>
        <b/>
        <sz val="11"/>
        <color theme="1"/>
        <rFont val="Calibri"/>
        <family val="2"/>
        <scheme val="minor"/>
      </rPr>
      <t>d) Soportes:</t>
    </r>
    <r>
      <rPr>
        <sz val="11"/>
        <color theme="1"/>
        <rFont val="Calibri"/>
        <family val="2"/>
        <scheme val="minor"/>
      </rPr>
      <t xml:space="preserve"> El área aporta documentos.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no cumplimiento de todos los criterios, se procede a VALIDAR "SI"</t>
    </r>
  </si>
  <si>
    <t>Durante este mes, se reportan 53 contenidos educativos con los cuales se da cumplimiento a la meta de 450 contenidos para la vigencia 2020. Las colecciones que se suman a la Oferta de contenidos corresponden a: 5 contenidos de la colección Teatro para Hacer en casa del Teatro Colón, una propuesta para llevar el arte a los entornos educativos que se están desarrollando desde casa. 7 Recursos de la colección Tejiendo entornos de calidad que presenta herramientas para fortalecer la gestión pedagógica y escolar. Colección del Doctor Fernando Reimers de la Universidad de Harvard con la donación de 20 contenidos especializados en pedagogía y los cuales entran a fortalecer la plataforma Contacto Maestro. Finalmente se reporta la colección Historias en Altavoz del Plan Nacional de Lectura y Escritura, programa radial de transmisión semanal en Radio Nacional, el cual presenta 21 programas donde se tratan temas que contribuyen a desarrollar competencias en lenguaje.</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</si>
  <si>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Conclusión: Dado el cumplimiento de los criterios, se procede a VALIDAR "SI "</t>
    </r>
  </si>
  <si>
    <t>Número de docentes, directivos docentes, y estudiantes beneficiados en el marco de las iniciativas y estrategias  para fomentar la Innovación Educativa de cara a promover transformación digital</t>
  </si>
  <si>
    <t>Sumatoria de docentes, directivos docentes, y estudiantes formados</t>
  </si>
  <si>
    <t>Base de datos</t>
  </si>
  <si>
    <t xml:space="preserve">Durante el mes de enero se dio inicio al proceso pre-contractual: Se realizó el anexo técnico con el fin de determinar el alcance, productos , componentes de las iniciativas y estategias para fomentar la innovación Educativa de cara a promover la transformación digital: Aprender Digital, "Ruta Stem +A"+Talento Digital   </t>
  </si>
  <si>
    <t>Durante el mes de febrero se construyó el estudio previo, se avanzó en el proceso de focalización de los docentes, directivos docentes y estudiantes  a beneficiar en el marco de las distintas iniciativas y estrategias para fomentar la Innovación Educativa.  Es importante mencionar que el día 5 de febrero el Ministerio de Hacienda bloqueó los recursos asociados al proyecto, sin embargo, se siguen adelantando las acciones para que una vez desbloqueados los recursos se de continuidad con el proceso contractual.</t>
  </si>
  <si>
    <t>A la fecha no se han iniciado las jornadas de formación en campo, se avanzó en la focalización de las Secretarías de Educación en las que se implementará la estrategia pedagógica en 320 instituciones educativas, donde se esperan beneficiar 1000 docentes en el marco del proyecto Talento digital e industrias creativas.</t>
  </si>
  <si>
    <t xml:space="preserve">OAPF: Según lo descrito se van a beneficiar 1000 docentes, la meta estabecida para 2020 es 2000. Aún falta proyectar cómo se benefiaran los 1000 docentes restates </t>
  </si>
  <si>
    <t>A raíz  de la coyuntura por la pandemia que estamos viviendo, se consideró necesario replantear el alcance de los  proyectos que se implementarán con el fin de beneficiar a los  docentes, directivos docentes, y estudiantes focalizados  en el marco de las iniciativas y estrategias  para fomentar la Innovación Educativa de cara a promover transformación digital. Se replantearon condiciones de operatividad, metodologías y tiempos acorde con la realidad y nuevas dinámicas que nos ha suscitado esta emergencia.  Es importante precisar, que si bien nuestros recursos siguen bloqueados, se está revisando escenarios alternos que posibiliten dar inicio en conjunto con MinTIC a las estrategias e iniciativas proyectadas por la Oficina de Innovación Educativa de cara a promover  la transformación digital.</t>
  </si>
  <si>
    <t xml:space="preserve">Durante el mes de mayo se acotó el alcance de los  proyectos que se implementarán para fomentar la innovación educativa en las docentes y directivos docentes: Talento Digital y Ruta STEAM. Se replantearon las modalidades de trabajo y tiempos acorde con la realidad y nuevas dinámicas de trabajo a distancia que nos ha suscitado la emergencia sanitaria. Para dar continuidad al proceso pre contractual   se planteó como alternativa al bloqueo de los recursos hacer un aporte en especie proyectada en función del equipo humano que participará en la formulación, acompañamiento y seguimiento de los proyectos, así como en temas asociados a la infraestructura que dará soporte a los escenarios virtuales. </t>
  </si>
  <si>
    <t xml:space="preserve">Durante el mes de junio se avanza en las focalizaciones de los proyectos a ejecutarse con los aliados de CISCO - Academías, SAMSUNG Innovation Campus, además de los proyectos que se harán en el marco de los convenios  interadministrativos con MinTIC (Ruta STEAM, Talento Digital donde se esperan beneficiar a docentes de todo el país). Con relación a las formaciones que se harán con la plataforma Classting se ha avanzado en el acercamiento inicial a las SE para continuar en la fase de formación de docentes. Por último,  se avanza en la configuración de las estrategias de sensibilización a docentes  que se implementarán a través de las plataformas Contacto maestro y Aprender Digital del Portal Colombia Aprende. </t>
  </si>
  <si>
    <t>OAPF: Según el reporte cuantitativo no se evidencia avance en el trimestre</t>
  </si>
  <si>
    <t>Durante el mes de julio se inició el proceso de formación con 133 docentes de 101 establecimientos educativos, quienes  se activaron como líderes de la implementación de la plataforma Classting. Estos docentes tendrán la capacidad de integrar el uso de la plataforma a las dinámicas de la institicuión. Asi mismo, durante este período, se realizaron 3 sesiones de webinar, los días 10, 17 y 24 de julio, donde se hizo la presentación de la herramienta Classting y se escucharon experiencias de docentes que han implementado la herramienta en sus instituciones; durante estas sesiones participaron 523 docentes.  El reporte cuantitativo de docentes beneficiados  que sumará a la meta de esteindicador, se hará una vez los docentes cumplan con el 70% de participación en la estrategia de formación. Proximamente se publicarán las convocatorias  que  beneficiarán a docentes, y estudiantes del País en el marco de los proyectos: Ruta STEAM y Talento Digital.</t>
  </si>
  <si>
    <t>Durante este período se referencian los avances en el marco de las estrategias que se implementarán para beneficiar a docentes, estudiantes en el marco de los proyectos RUTA STEAM y Talento Digital, en el primero, se hizo la selección del operador que implementará el proyecto en todo el país, y en el segundo, el despliegue para la divulgación y focalización de la estrategia con las Secretarias de Educación y establecimientos educativos.  Por otra parte, se dio inicio al proceso de inscripción de Samsung Innovation Campus, con el cual se pretende ofrecer un programa de formación en temas de código para jóvenes de instituciones educativas de las  SE focalizadas, a la fecha se cuenta con 8.000 inscritos. Por último, se dio continuidad al acompañamiento a instituciones educativas en la implementación de la estrategia Classting, donde se llevaron a cabo encuentros con docentes de las instituciones educativas de 16  SE focalizadas.</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</si>
  <si>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como medios de verificación, listados y contenidos presentados en el Samsung Innovation Campus.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</si>
  <si>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Durante el mes de septiembre se realizó la validación de los inscritos al programa Samsung Innovación Campus, donde de un total 9.317 personas, 2.591 fueron preadmitidos. A estas personas se les aplicó una prueba, de los cuales 1.551 lo aprobaron. Para definir los 400 cupos se hizo revisión de los puntajes y tiempos obtenidos. La formación inició el 14 de septiembre. 
Por otra parte, mediante el proyecto Impacto por Colombia de Knotion – Apple se han formado 68 docentes de 3 establecimientos educativos participantes del piloto. Asimismo, 656 docentes han participado de la estrategia Classting, la cual busca que los docentes integren a sus prácticas una herramienta de gestión de sus prácticas educativas.
En el marco del proyecto  Ruta STEM desde el cual se busca formar, sensibilizar y generar habilidades en los docentes para que apropien metodologías activas como lo es el enfoque educativo STEM se abrió la convocatoria para conformar el banco de elegibles para formar a 20.000 docentes, a la fecha se cuenta con 20.800 docentes inscritos,  el 5 de octubre es el cierre de la convocatoria, para dar paso el 14 de octubre al proceso de formación.</t>
  </si>
  <si>
    <r>
      <rPr>
        <b/>
        <sz val="11"/>
        <rFont val="Calibri"/>
        <family val="2"/>
        <scheme val="minor"/>
      </rPr>
      <t xml:space="preserve">Análisis OAPF (08/10). </t>
    </r>
    <r>
      <rPr>
        <sz val="11"/>
        <rFont val="Calibri"/>
        <family val="2"/>
        <scheme val="minor"/>
      </rPr>
      <t xml:space="preserve">
Se procede a evaluar los criterios de calidad del PAI, con los siguientes resultados: 
</t>
    </r>
    <r>
      <rPr>
        <b/>
        <sz val="11"/>
        <rFont val="Calibri"/>
        <family val="2"/>
        <scheme val="minor"/>
      </rPr>
      <t>a) Completitud:</t>
    </r>
    <r>
      <rPr>
        <sz val="11"/>
        <rFont val="Calibri"/>
        <family val="2"/>
        <scheme val="minor"/>
      </rPr>
      <t xml:space="preserve"> El avance cualitativo  evidencia los resultados y/o dificultades de la gestión y describen accones adelantadas en el periodo.
</t>
    </r>
    <r>
      <rPr>
        <b/>
        <sz val="11"/>
        <rFont val="Calibri"/>
        <family val="2"/>
        <scheme val="minor"/>
      </rPr>
      <t xml:space="preserve">b) Consistencia:  </t>
    </r>
    <r>
      <rPr>
        <sz val="11"/>
        <rFont val="Calibri"/>
        <family val="2"/>
        <scheme val="minor"/>
      </rPr>
      <t xml:space="preserve">No cumple. No se repota el avance cuantitativo a pesar que en el cualitativo se describen avances.
</t>
    </r>
    <r>
      <rPr>
        <b/>
        <sz val="11"/>
        <rFont val="Calibri"/>
        <family val="2"/>
        <scheme val="minor"/>
      </rPr>
      <t xml:space="preserve">Respuesta 08/10 OEI. </t>
    </r>
    <r>
      <rPr>
        <sz val="11"/>
        <rFont val="Calibri"/>
        <family val="2"/>
        <scheme val="minor"/>
      </rPr>
      <t xml:space="preserve">Se registra el dato cuantitativo del periodo.
</t>
    </r>
    <r>
      <rPr>
        <b/>
        <sz val="11"/>
        <rFont val="Calibri"/>
        <family val="2"/>
        <scheme val="minor"/>
      </rPr>
      <t xml:space="preserve">09/10 OAPF. </t>
    </r>
    <r>
      <rPr>
        <sz val="11"/>
        <rFont val="Calibri"/>
        <family val="2"/>
        <scheme val="minor"/>
      </rPr>
      <t>Una vez revisado el reporte cuantittivo se cumple el criterio.</t>
    </r>
    <r>
      <rPr>
        <b/>
        <sz val="11"/>
        <rFont val="Calibri"/>
        <family val="2"/>
        <scheme val="minor"/>
      </rPr>
      <t xml:space="preserve">
c) Calidad:</t>
    </r>
    <r>
      <rPr>
        <sz val="11"/>
        <rFont val="Calibri"/>
        <family val="2"/>
        <scheme val="minor"/>
      </rPr>
      <t xml:space="preserve"> 
El reporte  permite generar conclusiones frente al avance en el indicadoualitativo se ajusta a indicaciones dadas desde la OAPF
</t>
    </r>
    <r>
      <rPr>
        <b/>
        <sz val="11"/>
        <rFont val="Calibri"/>
        <family val="2"/>
        <scheme val="minor"/>
      </rPr>
      <t>d) Soportes:</t>
    </r>
    <r>
      <rPr>
        <sz val="11"/>
        <rFont val="Calibri"/>
        <family val="2"/>
        <scheme val="minor"/>
      </rPr>
      <t xml:space="preserve"> </t>
    </r>
    <r>
      <rPr>
        <b/>
        <sz val="11"/>
        <rFont val="Calibri"/>
        <family val="2"/>
        <scheme val="minor"/>
      </rPr>
      <t xml:space="preserve">Cumple el criterio. </t>
    </r>
    <r>
      <rPr>
        <sz val="11"/>
        <rFont val="Calibri"/>
        <family val="2"/>
        <scheme val="minor"/>
      </rPr>
      <t xml:space="preserve"> El área no aporta Base datos de docentes y/o directivos formados .
 </t>
    </r>
    <r>
      <rPr>
        <b/>
        <sz val="11"/>
        <rFont val="Calibri"/>
        <family val="2"/>
        <scheme val="minor"/>
      </rPr>
      <t>e) Notas adicionales:</t>
    </r>
    <r>
      <rPr>
        <sz val="11"/>
        <rFont val="Calibri"/>
        <family val="2"/>
        <scheme val="minor"/>
      </rPr>
      <t xml:space="preserve"> No aplica para el periodo. 
</t>
    </r>
    <r>
      <rPr>
        <b/>
        <sz val="11"/>
        <rFont val="Calibri"/>
        <family val="2"/>
        <scheme val="minor"/>
      </rPr>
      <t>Conclusión</t>
    </r>
    <r>
      <rPr>
        <sz val="11"/>
        <rFont val="Calibri"/>
        <family val="2"/>
        <scheme val="minor"/>
      </rPr>
      <t xml:space="preserve">: Dado el no cumplimiento de todos los criterios, se procede a VALIDAR "NO"
</t>
    </r>
    <r>
      <rPr>
        <b/>
        <sz val="11"/>
        <rFont val="Calibri"/>
        <family val="2"/>
        <scheme val="minor"/>
      </rPr>
      <t>09/10 OAPF.</t>
    </r>
    <r>
      <rPr>
        <sz val="11"/>
        <rFont val="Calibri"/>
        <family val="2"/>
        <scheme val="minor"/>
      </rPr>
      <t xml:space="preserve"> Con el registro del avance cuantitativo se cumplen los criterios establecidos y se procede a VALIDAR "SI"</t>
    </r>
  </si>
  <si>
    <t>Durante el mes de octubre se avanzó en la convocatoria y selección de 20.000 mil docentes para la formación en la ruta de aprendizaje STEM. Adicionalmente, con respecto a la estrategia de refuerzo escolar TUTOTIC, ya iniciaron las MasterClass con aproximadamente 25 clases virtuales que ya se encuentran en línea y un acompañamiento a la fecha a 655 tutorías virtuales. 
Con respecto a la formación de jóvenes sobre las rutas de aprendizaje en habilidades 4.0, inició la formación de más de 2500 jóvenes sobre programación e industrias creativas y culturales. Fundación Telefónica continuó con el desarrollo de los cursos de profuturo u Educación para la paz, contando con la participación de 57 y 58 docentes respectivamente. Knotion continuó acompañando a los profesores participantes del programa Impacto por Colombia, dado el corto tiempo, se toma la decisión hacer la distribución de Ipads a estudiantes el próximo año, con el inicio del año escolar.</t>
  </si>
  <si>
    <r>
      <rPr>
        <b/>
        <sz val="11"/>
        <rFont val="Calibri"/>
        <family val="2"/>
        <scheme val="minor"/>
      </rPr>
      <t xml:space="preserve">Análisis OAPF (08/10). </t>
    </r>
    <r>
      <rPr>
        <sz val="11"/>
        <rFont val="Calibri"/>
        <family val="2"/>
        <scheme val="minor"/>
      </rPr>
      <t xml:space="preserve">
Se procede a evaluar los criterios de calidad del PAI, con los siguientes resultados: 
</t>
    </r>
    <r>
      <rPr>
        <b/>
        <sz val="11"/>
        <rFont val="Calibri"/>
        <family val="2"/>
        <scheme val="minor"/>
      </rPr>
      <t>a) Completitud:</t>
    </r>
    <r>
      <rPr>
        <sz val="11"/>
        <rFont val="Calibri"/>
        <family val="2"/>
        <scheme val="minor"/>
      </rPr>
      <t xml:space="preserve"> El avance cualitativo  evidencia los resultados y/o dificultades de la gestión y describen accones adelantadas en el periodo.
</t>
    </r>
    <r>
      <rPr>
        <b/>
        <sz val="11"/>
        <rFont val="Calibri"/>
        <family val="2"/>
        <scheme val="minor"/>
      </rPr>
      <t xml:space="preserve">b) Consistencia:  </t>
    </r>
    <r>
      <rPr>
        <sz val="11"/>
        <rFont val="Calibri"/>
        <family val="2"/>
        <scheme val="minor"/>
      </rPr>
      <t>Se cumple el criterio. No se repota el avance cuantitativo en razón a la periodicidad del indicador.</t>
    </r>
    <r>
      <rPr>
        <b/>
        <sz val="11"/>
        <rFont val="Calibri"/>
        <family val="2"/>
        <scheme val="minor"/>
      </rPr>
      <t xml:space="preserve">
c) Calidad:</t>
    </r>
    <r>
      <rPr>
        <sz val="11"/>
        <rFont val="Calibri"/>
        <family val="2"/>
        <scheme val="minor"/>
      </rPr>
      <t xml:space="preserve"> 
El reporte  permite generar conclusiones frente al avance en el indicadoualitativo se ajusta a indicaciones dadas desde la OAPF
</t>
    </r>
    <r>
      <rPr>
        <b/>
        <sz val="11"/>
        <rFont val="Calibri"/>
        <family val="2"/>
        <scheme val="minor"/>
      </rPr>
      <t>d) Soportes:</t>
    </r>
    <r>
      <rPr>
        <sz val="11"/>
        <rFont val="Calibri"/>
        <family val="2"/>
        <scheme val="minor"/>
      </rPr>
      <t xml:space="preserve">  El área aporta soportes de gestiones realizadas en el periodo .
 </t>
    </r>
    <r>
      <rPr>
        <b/>
        <sz val="11"/>
        <rFont val="Calibri"/>
        <family val="2"/>
        <scheme val="minor"/>
      </rPr>
      <t>e) Notas adicionales:</t>
    </r>
    <r>
      <rPr>
        <sz val="11"/>
        <rFont val="Calibri"/>
        <family val="2"/>
        <scheme val="minor"/>
      </rPr>
      <t xml:space="preserve"> No aplica para el periodo. 
</t>
    </r>
    <r>
      <rPr>
        <b/>
        <sz val="11"/>
        <rFont val="Calibri"/>
        <family val="2"/>
        <scheme val="minor"/>
      </rPr>
      <t>Conclusión</t>
    </r>
    <r>
      <rPr>
        <sz val="11"/>
        <rFont val="Calibri"/>
        <family val="2"/>
        <scheme val="minor"/>
      </rPr>
      <t xml:space="preserve">: Dado el no cumplimiento de todos los criterios, se procede a VALIDAR "SI"
</t>
    </r>
  </si>
  <si>
    <r>
      <t xml:space="preserve">En noviembre, en el marco de las iniciativas y estrategias para fomentar la Innovación Educativa en aras de beneficiar a docentes y estudiantes del país, se pueden referenciar entre otras acciones las siguientes: 
a) </t>
    </r>
    <r>
      <rPr>
        <b/>
        <sz val="11"/>
        <color theme="1"/>
        <rFont val="Calibri"/>
        <family val="2"/>
        <scheme val="minor"/>
      </rPr>
      <t xml:space="preserve">Fundación Telefónica: </t>
    </r>
    <r>
      <rPr>
        <sz val="11"/>
        <color theme="1"/>
        <rFont val="Calibri"/>
        <family val="2"/>
        <scheme val="minor"/>
      </rPr>
      <t xml:space="preserve">Se envió convocatoria a las Secretarías de Educación de Boyacá, Caldas, Cauca Antioquia Cartagena, Armenia, César, Maicao,  Medellín, Bolívar, Meta, Córdoba y Cundinamarca; con el fin de presentar el proyecto Escuela TIC Familia (servicio social a partir de la formación de estudiantes en habilidades TIC y ellos a su vez formen a adultos en alfabetización digital). 
b) </t>
    </r>
    <r>
      <rPr>
        <b/>
        <sz val="11"/>
        <color theme="1"/>
        <rFont val="Calibri"/>
        <family val="2"/>
        <scheme val="minor"/>
      </rPr>
      <t>Tigo</t>
    </r>
    <r>
      <rPr>
        <sz val="11"/>
        <color theme="1"/>
        <rFont val="Calibri"/>
        <family val="2"/>
        <scheme val="minor"/>
      </rPr>
      <t>: en la implementación del proyecto Uso responsable y creativo de Internet en alianza también con la CPNA, MINTIC, ICBF y TIGO se ha llegado a 237 municipios, se han capacitado a 18.802 NN, 434.837 adolescentes, 63.546 padres, madres y cuidadores y 24.551 docentes. Asi mismo, se está creando piloto de un curso a través de whatsapp dirigido a adolescentes sobre uso responsable y creativo de internet, en alianza con Tigo y Smart Data. Se espera lanzar piloto en el mes de diciembre.</t>
    </r>
  </si>
  <si>
    <r>
      <rPr>
        <b/>
        <sz val="11"/>
        <rFont val="Calibri"/>
        <family val="2"/>
        <scheme val="minor"/>
      </rPr>
      <t xml:space="preserve">Análisis OAPF (09/12). </t>
    </r>
    <r>
      <rPr>
        <sz val="11"/>
        <rFont val="Calibri"/>
        <family val="2"/>
        <scheme val="minor"/>
      </rPr>
      <t xml:space="preserve">
Se procede a evaluar los criterios de calidad del PAI, con los siguientes resultados: 
</t>
    </r>
    <r>
      <rPr>
        <b/>
        <sz val="11"/>
        <rFont val="Calibri"/>
        <family val="2"/>
        <scheme val="minor"/>
      </rPr>
      <t>a) Completitud:</t>
    </r>
    <r>
      <rPr>
        <sz val="11"/>
        <rFont val="Calibri"/>
        <family val="2"/>
        <scheme val="minor"/>
      </rPr>
      <t xml:space="preserve"> El avance cualitativo  evidencia los resultados y/o dificultades de la gestión y describen accones adelantadas en el periodo.
</t>
    </r>
    <r>
      <rPr>
        <b/>
        <sz val="11"/>
        <rFont val="Calibri"/>
        <family val="2"/>
        <scheme val="minor"/>
      </rPr>
      <t xml:space="preserve">b) Consistencia:  </t>
    </r>
    <r>
      <rPr>
        <sz val="11"/>
        <rFont val="Calibri"/>
        <family val="2"/>
        <scheme val="minor"/>
      </rPr>
      <t>Se cumple el criterio. No se repota el avance cuantitativo en razón a la periodicidad del indicador.</t>
    </r>
    <r>
      <rPr>
        <b/>
        <sz val="11"/>
        <rFont val="Calibri"/>
        <family val="2"/>
        <scheme val="minor"/>
      </rPr>
      <t xml:space="preserve">
c) Calidad:</t>
    </r>
    <r>
      <rPr>
        <sz val="11"/>
        <rFont val="Calibri"/>
        <family val="2"/>
        <scheme val="minor"/>
      </rPr>
      <t xml:space="preserve"> 
El reporte  permite generar conclusiones frente al avance en el indicadoualitativo se ajusta a indicaciones dadas desde la OAPF
</t>
    </r>
    <r>
      <rPr>
        <b/>
        <sz val="11"/>
        <rFont val="Calibri"/>
        <family val="2"/>
        <scheme val="minor"/>
      </rPr>
      <t>d) Soportes:</t>
    </r>
    <r>
      <rPr>
        <sz val="11"/>
        <rFont val="Calibri"/>
        <family val="2"/>
        <scheme val="minor"/>
      </rPr>
      <t xml:space="preserve">  El área aporta soportes de gestiones realizadas en el periodo .
 </t>
    </r>
    <r>
      <rPr>
        <b/>
        <sz val="11"/>
        <rFont val="Calibri"/>
        <family val="2"/>
        <scheme val="minor"/>
      </rPr>
      <t>e) Notas adicionales:</t>
    </r>
    <r>
      <rPr>
        <sz val="11"/>
        <rFont val="Calibri"/>
        <family val="2"/>
        <scheme val="minor"/>
      </rPr>
      <t xml:space="preserve"> No aplica para el periodo. 
</t>
    </r>
    <r>
      <rPr>
        <b/>
        <sz val="11"/>
        <rFont val="Calibri"/>
        <family val="2"/>
        <scheme val="minor"/>
      </rPr>
      <t>Conclusión</t>
    </r>
    <r>
      <rPr>
        <sz val="11"/>
        <rFont val="Calibri"/>
        <family val="2"/>
        <scheme val="minor"/>
      </rPr>
      <t xml:space="preserve">: Dado el no cumplimiento de todos los criterios, se procede a VALIDAR "SI"
</t>
    </r>
  </si>
  <si>
    <t>Se da cumplimiento al indicador de docentes, directivos docentes, y estudiantes beneficiados en el marco de las iniciativas y estrategias para fomentar la Innovación Educativa de cara a promover transformación digital a través del proyecto Ruta STEM desde el cual se buscó formar, sensibilizar y generar habilidades en los docentes para que apropien metodologías activas como lo es el enfoque educativo STEM, se implementó un conjunto de cursos progresivos virtuales para que los docentes desarrollaran habilidades y apropiaran el enfoque educativo STEM, en aras de aprovechar sus bondades para desarrollar las competencias del siglo XXI en los estudiantes y acercar a la población a la ciencia la tecnología y la innovación. Lo anterior permitió habilitar escenarios de activación y acercamiento a las tecnologías emergentes, en pro de fortalecer las competencias del talento humano requerido para enfrentar los retos de la Cuarta Revolución Industrial (4RI).</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</si>
  <si>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Conclusión: Dado el cumplimiento de los criterios, se procede a VALIDAR "SI "</t>
    </r>
  </si>
  <si>
    <t>Número de Secretarías de educación acompañadas en el marco de las iniciativas y estrategias  para fomentar la Innovación Educativa de cara a promover transformación digital</t>
  </si>
  <si>
    <t>Sumatoria de  Secretarías de educación acompañadas</t>
  </si>
  <si>
    <t>Durante el mes de enero se dio inicio al proceso pre-contractual: Se realizó el anexo técnico con el fin de determinar el alcance, productos, componentes de las iniciativas y estategias para fomentar la innovación Educativa de cara a promover la transformación digital: Aprender Digital, "Ruta Stem +A"+Talento Digital</t>
  </si>
  <si>
    <t>Durante el mes de febrero se construyó el estudio previo, se avanzó en el proceso de focalización de las Secretarias de Educación  a beneficiar en el marco de las distintas iniciativas y estrategias para fomentar la Innovación Educativa.  Es importante mencionar que el día 5 de febrero el Ministerio de Hacienda bloqueó los recursos asociados al proyecto, sin embargo, se siguen adelantando las acciones para que una vez desbloqueados los recursos se de continuidad con el proceso contractual.</t>
  </si>
  <si>
    <t xml:space="preserve">A corte del mes de marzo se ha avanzado en la focalización de las Secretarías de Educación que se beneficiarán en el marco del proyecto Talento digital e industrias creativas, convenio a realizarse con MinTIC. 
Para el 2020 se atenderán 100 colegios nuevos y se continuara el acompañamiento a los 220 colegios que hacen parte de la estrategia desde 2019, a través de la  ruta de trabajo avalada por MinTIC-MEN-UTP.
  </t>
  </si>
  <si>
    <t>A raíz  de la coyuntura por la pandemia que estamos viviendo, se consideró necesario replantear el alcance de los  proyectos que se implementarán para fomentar la innovación educativa en las secretarías de educación focalizadas. Se replantearon condiciones de operatividad, metodologías y tiempos acorde con la realidad y nuevas dinámicas que nos ha suscitado esta emergencia.  Es importante precisar, que si bien nuestros recursos siguen bloqueados, se está revisando escenarios alternos que posibiliten dar inicio en conjunto con MinTIC a las estrategias e iniciativas proyectadas por la Oficina de Innovación Educativa de cara a promover  la transformación digital.</t>
  </si>
  <si>
    <t>Durante el mes de mayo se desarrollaron acompañamientos a Secretarías de Educación de Villavicencio,  Yopal, y  Meta. El acompañamento consistió en la realización de encuentros virtuales a servidores de las Secretarias de Educación y rectores de Instituciones educativas pertenecientes a cada entidad territorial. En estas Asistencia Técnicas se dieron a conocer: los contenidos educativos del portal Aprender Digital:Contenidos para todos, aprender en casa, contenidos de bilinguismo, contenidos de aulas sin fronteras, contenidos de MinCultura, aprender digital, catálogo de contenidos, red aprende, RTVC, profe en tu casa, entre otros. Por otra parte, el día 12 de mayo, se llevó a cabo el encuentro virtual con 30 Secretarías de Educación focalizadas para el desarrollo de la estrategia de uso de Classting, el cual consistió en un acercamiento inicial donde se brindó la contextualización de la estrategia de Classting.</t>
  </si>
  <si>
    <t xml:space="preserve">OAPF:
1. Se recomienda registrar / programar metas de acuerdo con la periodicidad del indicador 
2. Revisar Meta 2020 (30 o 15)
</t>
  </si>
  <si>
    <t>Durante el mes de junio se desarrollaron acompañamientos a 5 Secretarías de Educación: Popayán, Boyacá, Caldas, Nariño y Putumayo y 1 Encuentro con 28 SE para un total de 6 AT .  El acompañamiento consistió en la realización de encuentros virtuales a servidores de las Secretarias de Educación y rectores de Instituciones educativas pertenecientes a cada entidad territorial. En estas asistencias técnicas se abordó el uso de la plataforma Classting, la cual es una herramienta para la gestión de clases que permite a los docentes conectarse con sus estudiantes, compañeros de clase y padres en un espacio seguro y didáctico, además de gestionar tareas e intercambiar conocimiento entre pares.</t>
  </si>
  <si>
    <t>OAPF: Se anexan evidencias de las sesiones de acompañamiento.</t>
  </si>
  <si>
    <t>Durante el mes de julio se desarrollaron 5 acompañamientos a SE sobre el manejo de la herramienta Classting,  herramienta para la gestión de clases que permite a los docentes conectarse con sus estudiantes, compañeros de trabajo y padres de familia en un espacio seguro y didáctico. En el marco de estas sesiones, se explicó la estrategia, uso de la aplicación, y se resolvieron inquietudes. 
Las 5 SE que recibieron asistencia técnica durante este período son:  Antioquia  - 1 de julio de 2020; Medellín - 6 de julio de 2020; Caldas - 7 de julio; Valle del Cauca - 10 de julio de 2020; Huila - 23 de julio de 2020. 
Con loss 5 acompñamamientos del mes de Julio, en el periodo enero - Julio se han acompañado un total de 17SE de las 30 establecidas como meta.</t>
  </si>
  <si>
    <t xml:space="preserve">Fecha (10/08)- OAPF
Completitud: Cumple con el criterio, se enuncian las acciones realizadas para lograr la meta del indicador
Consistencia: Cumple con el criterio.
En razón a que el indicador tiene periodicidad trimestral, no se debe registrar dato cuntitativo, pero si es recomendable que se incluya como parte del reporte cualitativo.
Calidad: Cumple con el criterio.
Soportes: Cumple con el criterio
Notas adicionales: 
Se sugiere incorporar aspectos, si los hay, que puedan afectar el cumplimiento de la meta establecida. </t>
  </si>
  <si>
    <t>Durante el mes de agosto se han desarrollaron los siguientes 5 acompañamientos a SE sobre e el apovechamiento y uso de la herramienta Classting: Montería 14 de Agosto de 2020; Boyacá el 24 de agosto de 2019; Caldas y Putumayo 25 de agosto de 2020; Antioquia, Huila, la Guajira, Medellín, Popayán, Nariño 26 de agosto de 2020; Risaralda, Valle del Cauca, Córdoba, Jamundí, Montería, Quindío, Buga. 27 de agosto de 2020. Donde se desarrolló la siguiente agenda:  Apertura, elementos de una experiencia innovadora, acompañamiento a proyectos innovadores, reto a IE, solución de preguntas se contó con la participación de 4 docentes mentores, líder TIC de la SE.</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</si>
  <si>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Sin embargo, el área aporta como medios de verificación, los soportes de las asistencias técnicas realizdas en las IES durante el mes de agosto.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</si>
  <si>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 xml:space="preserve">Con relación a las Secretarías de educación acompañadas en el marco de las iniciativas y estrategias para fomentar la Innovación Educativa de cara a promover la transformación digital, durante el mes de septiembre se desarroaron 3 asistencias técnicas:
1) Boyacá el 01 de septiembre de 2020; Encuentro virtual sobre el manejo de la plataforma classting, para resolver dudas e inquietudes y manejo de la plataforma, participaron en el encuentro por parte de la SE Aura Mercedes Bautista y  por parte de la OIE Wilson Maldonado.
2) Boyacá el 28 de septiembre de 2020; Encuentro virtual sobre Classting, se desarrolló la siguiente agenda: Apertura, Intervención sobre Desing Thinking, acompañamiento a proyectos innovadores, reto a IE ting en classting, solución de preguntas se contó con la participación de 2 docentes mentores, líder TIC de la SE y docentes de la SE.
3) Caldas y Putumayo 29 de septiembre: Encuentro virtual sobre Classting, se desarrolló la siguiente agenda:  Apertura, Intervención sobre Desing Thinking, acompañamiento a proyectos innovadores, reto a IE ting en classting, solución de preguntas se contó con la participación de 3 docentes mentores, y 4 docentes de las SE
4) Antioquia, Huila, La Guajira, Medellín, Poapyán 30 de Septiembre: Encuentro virtual sobre Classting, se desarrolló la siguiente agenda:  Apertura, Intervención sobre Desing Thinking, acompañamiento a proyectos innovadores, reto a IE ting en classting, solución de preguntas se contó con la participación de 30 docentes </t>
  </si>
  <si>
    <r>
      <rPr>
        <b/>
        <sz val="11"/>
        <color theme="1"/>
        <rFont val="Calibri"/>
        <family val="2"/>
        <scheme val="minor"/>
      </rPr>
      <t xml:space="preserve">Análisis OAPF (08/10).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</si>
  <si>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marco del acompañamiento a las Secretarías de educación de cara al fomento de la Innovación Educativa, durante el mes de octubre se desarrolló 1 asistencia técnica:
1)  Encuentro virtual sobre Classting con las Secretarías de Educación de Risaralda, Valle del Cauca, Córdoba, Jamundí, Montería, Quindío, Buga (2 de octubre). Durante el encuentro virtual se abordó la siguiente agenda: Apertura, Intervención sobre Desing Thinking, acompañamiento a proyectos innovadores, reto a IE ting en classting, solución de preguntas. Se contó con la participación de docentes mentores, 2 servidores de SE, 6 docentes y 1 directivo docente mentores.</t>
  </si>
  <si>
    <t xml:space="preserve">
En el mes de noviembre, en el marco de las acciones implementadas desde la Oficina de Innovación educativa, de cara a fortalecer de capacidades de innovación en las Secretarías de Educación, se avanza en la construcción de una Caja de Herramientas para la innovación educativa,  estrategia de gestión de contenidos de valor, cuyo propósito es aportar al desarrollo de capacidades de las Entidades Territoriales , así como brindar orientaciones en la construcción de Planes Territoriales de Innovación Educativa. 
Los contenidos que aquí se presentan pueden ser utilizados, adaptados y compartidos por las SE  y sus equipos para fortalecer sus conocimientos, habilidades y actitudes con respecto a la innovación Educativa. Los contenidos de la Caja de Herramientas pueden ser navegados de manera libre, incluyen infografías, videos y otros recursos audiovisuales que reúnen los conceptos centrales relacionados con innovación educativa.</t>
  </si>
  <si>
    <r>
      <rPr>
        <b/>
        <sz val="11"/>
        <color theme="1"/>
        <rFont val="Calibri"/>
        <family val="2"/>
        <scheme val="minor"/>
      </rPr>
      <t xml:space="preserve">Análisis OAPF (10/12).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b) Consistencia:</t>
    </r>
    <r>
      <rPr>
        <sz val="11"/>
        <color theme="1"/>
        <rFont val="Calibri"/>
        <family val="2"/>
        <scheme val="minor"/>
      </rPr>
      <t xml:space="preserve">Se cumple el criterio. No se repota el avance cuantitativo en razón a la periodicidad del indicador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</si>
  <si>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Durante el mes de diciembre se realizaron tres encuentros virtuales sobre Classting, en el cual se dieron a conocer experiencias desarrolladas en el marco de este proceso: 
1) Boyacá 01/12/2020; 
2) Huila, Popayán, Nariño, Pitalito; 2/12/2020 Experiencia: gTECH–ClasstingIE SantaCecilia, SanLorenzo-Nariño);CAFELAB COLOMBIA: Huertas Comunitarias STEM(IE Montessori Pitalito). 
3) Córdoba y Valle del Cauca; 3 de diciembre, Experiencia: Pensamiento Computacional de la IE Trementino perteneciente a la SE de Córdoba.
Por otra tarte, y  de cara a fortalecer de capacidades de innovación en las Secretarías de Educación,  se dio continuidad al desarrollo de la Caja de Herramientas, https://www.colombiaaprende.edu.co/contenidos/coleccion/territorios-de-innovacion-educativa, la cual cuenta con 54 contenidos que se pueden discriminar así: 28 infografías; 4 guías didácticas; 5 videos explicativos; 14 videos de acciones significativas; 3 webinars*
Los contenidos de la caja de herramientas, se socializaron con docentes, directivos docentes, padres o cuidadores, participantes de Secretarías de educación, entre otros, a través de 3 Webinars:
* Innovación Educativa: Rutas y posibilidades en los territorios: 178 participantes
* Caminos Interconectados hacia la innovación educativa: 100 participantes
* TRANSFORMACIÓN EDUCATIVA Acciones innovadoras en época de cambios 144 participantes</t>
  </si>
  <si>
    <t>Estrategia de acceso a medios digitales y tecnológicos diseñada e implementadas para niños, niñas y jóvenes de comunidades negras, afrocolombianas, raizal y palenqueras en condición de discapacidad y con talentos excepcionales</t>
  </si>
  <si>
    <t>Estrategia de acceso a medios digitales y tecnológicos diseñada e implementada para niños, niñas y jóvenes de comunidades negras, afrocolombianas, raizal y palenqueras en condición de discapacidad y con talentos excepcionales</t>
  </si>
  <si>
    <t xml:space="preserve">Durante el mes de enero, se avanzó en el diseño de la "Estrategia de articulación del ecosistema de innovación educativa que integren iniciativas, y actores clave del territorio y del orden Nacional, bajo un enfoque que impulse el acceso y uso de tecnologías digitales para niños, niñas y jóvenes de comunidades negras, afrocolombianas, raizal y palenqueras en condición de discapacidad y con talentos excepcionales", durante este peíodo se delimitó el alcance y las fases de trabajo en aras de avanzar  en la estrategia de articulación con los principales actores del ecosistema de innovación.  Se plantearon las siguientes fases de trabajo:
Fase 1: Mapeo de iniciativas, programas y proyectos del orden territorial y nacional que impulsen el acceso y uso de tecnologías digitales para niños, niñas y jóvenes de comunidades negras, afrocolombianas, raizal y palenqueras en condición de discapacidad y con talentos excepcionales.
Fase 2: Identificación y focalización de la población de niños, niñas y jóvenes de comunidades negras, afrocolombianas, raizal y palenqueras en condición de discapacidad y con talentos excepcionales.
Fase 3: Implementación de iniciativas, programas y proyectos del orden territorial y nacional que impulsen el acceso y uso de tecnologías digitales para niños, niñas y jóvenes de comunidades negras, afrocolombianas, raizal y palenqueras en condición de discapacidad y con talentos excepcionales. </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</si>
  <si>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No aplica para este período 
</t>
    </r>
    <r>
      <rPr>
        <b/>
        <sz val="11"/>
        <color theme="1"/>
        <rFont val="Calibri"/>
        <family val="2"/>
        <scheme val="minor"/>
      </rPr>
      <t>e) Notas adicionales</t>
    </r>
    <r>
      <rPr>
        <sz val="11"/>
        <color theme="1"/>
        <rFont val="Calibri"/>
        <family val="2"/>
        <scheme val="minor"/>
      </rPr>
      <t>:   
Conclusión: Se envía a DNP para el cargue masivo de los reportes, se procede a VALIDAR "SI "</t>
    </r>
  </si>
  <si>
    <t xml:space="preserve">Durante este período se avanzó en las fases 1 y 2:  Mapeo de iniciativas, programas y proyectos del orden territorial y nacional y en la Identificación y focalización de la población .
En aras de  avanzar en la  fase 1 de la estrategia,  se formularon 5  lineas estratégicas de trabajo, las cuales se identificaron a partir del mapeo de iniciativas, programas y proyectos con los aliados estratégicos del ecosistema:
 Línea estratégica 1:  Proyecto Ruta STEM 
Línea estratégica 2: Talento Digital: Educación media diversificada en talento digital e industrias creativas
Línea estratégica 3: CISCO
Línea estratégica 4. Herramienta tecnológica Classting  
Línea estratégica 5.  Contenidos educativos por medios masivos y canales digitales, contenidos precargados (Offline).
Con relación a la fase 2,  Identificación y focalización de la población.  En articulación con la Oficina de Planeación de MinEducación, se hizo la identificación de la población NARP a beneficiar en el marco de las distintas iniciativas, proyectos y programas implementados desde los actores del ecosistema de innovación. </t>
  </si>
  <si>
    <t>En el mes de marzo en aras de avanzar  en la estrategia de articulación  del ecosistema de innovación, se adelantaron acciones en la fase 3: Implementación de iniciativas, programas y proyectos del orden territorial y nacional que impulsen el acceso y uso de tecnologías digitales para niños, niñas y jóvenes de comunidades negras, afrocolombianas, raizal y palenqueras en condición de discapacidad y con talentos excepcionales.
Las acciones que se adelantaron en el marco de esta fase, estuvieron  asociadas a la estructuración de las líneas estratégicas propuestas, con el fin de determinar el alcance, productos y componentes de las iniciativas.  Es así como desde las líneas estratégicas 1  y  2:  Proyecto Ruta STEM y Talento Digital: Educación media diversificada en talento digital e industrias creativas, se inició en articulación con MinTIC la formulación de ambas líneas. Esta gestión implicó iniciar con la estructuración de los proyectos para iniciar la etapa precontractual.
Con relación a la línea 3: Herramienta tecnológica Classting, se inició el proceso de gestión con el gobierno de Corea de Sur,  por medio del cual se impulsó el uso de esta herramienta tecnológica, que usa estructuras de aulas para facilitar la comunicación escolar efectiva entre docentes, estudiantes y familia, potenciando el aprendizaje adaptativo. Dentro de las funciones que ofrece la plataforma están: a) Forma segura de comunicarse; b) gestión de clases de manera fácil y dinámica; c) Aprendizaje invertido, aprendizaje combinado; c) Actividades que invitan a la participación; d) intercambio internacional de clases.
En la línea estratégica 5.  Contenidos educativos por medios masivos y canales digitales, contenidos precargados (Offline).
Se avanzó en la gestión de aliados del ecosistema en aras de ampliar la oferta de contenidos educativos  digitales con el propósito de disponer y facilitar su  acceso y uso pedagógico en comunidades educativas NARP . La gestión de contenidos se hizo para  diversos canales: medios masivos Radio y TV (análogos); Plataforma Aprender Digital (Digital) y Offline (contenidos precargados)</t>
  </si>
  <si>
    <t>Durante el mes de abril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4. Herramienta tecnológica Classting  
Se definió la estrategia desde la Oficina de Innovación, con el propósito de dar una oportunidad a los docentes para innovar las prácticas educativas en entornos virtuales para los niños, niñas y adolescentes de los Establecimientos Educativos.
Línea estratégica 5.  Contenidos educativos por medios masivos y canales digitales, contenidos precargados (Offline).   Se avanzó en la gestión de  ampliar la  oferta de contenidos educativos  digitales,  facilitar su  acceso y uso pedagógico en las instituciones etnoeducativas.  En aras de disponer de contenidos educativos por medios masivos, en articulacion con RTVC, se emitió el 17 de abril, el capítulo Recuperación del patrimonio y conocimiento ancestral en el programa Profe en tu casa. Igualmente, con el objetivo de ampliar la  oferta de contenidos educativos  digitales,  facilitar su  acceso y uso pedagógico en las instituciones etnoeducativas, se dispusieron 36 recursos educativos relacionados con la comunidad NARP desde nuestro portal Colombia Aprende.</t>
  </si>
  <si>
    <t>En el mes de mayo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En las líneas estratégicas 1 y 2  Proyecto Ruta STEM  y Talento Digital: Educación media diversificada en talento digital e industrias creativas
Dada la emergencia sanitaria se continuó con la reestructuacion del proyecto, en el cual se contempló un replanteamiento de la estrategia de acompañamiento in situ, a la modalidad virtual. Con el fin de dar continuidad al proceso precontratual.
Línea estratégica 4. Herramienta tecnológica Classting: 
Se desarrollaron acompañamientos a través de  encuentros virtuales, con el fin de brindar elementos para el uso de la plataforma Classting, la cual es una herramienta para la gestión de clases que permite a los docentes conectarse con sus estudiantes, compañeros de clase y padres en un espacio seguro y didáctico, además de gestionar tareas e intercambiar conocimiento entre pares,consistió en un acercamiento inicial donde se brindó la contextualización de la estrategia de Classting.
Línea estratégica 5.  Contenidos educativos por medios masivos y canales digitales, contenidos precargados (Offline). En aras de ampliar la oferta de contenidos educativos por medios masivos, en articulación con RTVC se emitió a través del programa profe en tu casa, el 7 de mayo el capítulo "Herencia africana en la cultura americana",  el 20 de mayo, el capítulo "Huellas africanas en la cultura colombiana", y el 21 de mayo el capítulo "Literatura Oral Afrocolombiana".</t>
  </si>
  <si>
    <t>Durante el mes de junio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En laslíneas estratégicas 1 y 2  Proyecto Ruta STEM  y Talento Digital: Educación media diversificada en talento digital e industrias creativas se ajustaron los documentos  relacionados con el proceso precontractual: Anexo técnico, Estudio previo y  aporte en especie por parte de MinEducación para dar continuidad a la etapa precontractual, que se había iniciado en el mes de marzo.
Línea estratégica 3: CISCO: Se plantean las primeras mesas de trabajo con Cisco para realizar la focalización de las Secretarías de Educación y de Instituciones Educativas. Para ello, se hace una primera selección teniendo en cuenta las instiuciones educativas que cuentan con conectividad, y  que hicieron parte de Talento Digital y que tuvieron dotación de equipos CPE. Línea estratégica 4. Herramienta tecnológica Classting: Se continuan con los espacios de sensibilización y se realiza focalización de la estrategia incluyendo a 11 Instituciones Educativas pertenecientes a la comunidad NARP
Línea estratégica 5.  Contenidos educativos por medios masivos y canales digitales, contenidos precargados (Offline).  En articulación con RTVC se emitió el 2 de junio el capítulo "Diversas formas de crecer, narrar y cantar", donde se propuso un espacio de encuentro con la narrativa y la tradición oral de algunas comunidades de grupos étnicos (indígenas y afrodescendientes), reconociendo las distintas manifestaciones culturales de la tradición oral y su importancia en la vida cotidiana para la construcción de la identidad colectiva de las niñas y los niños de primera infancia.</t>
  </si>
  <si>
    <t>En  el mes de julio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3: CISCO: Luego de la focalización, se procede a hacer un cronogama del programa, estableciendo el 18 de agosto el día de reunión o encuentro con las SE, apertura de convocatoria desde el 18 de agosto hasta el 22 de septiembre y apertura del curso desde el 24 de septiembre.
Línea estratégica 4. Herramienta tecnológica Classting: En el marco de esta estrategia, en julio se realizaron 4 webinars: ¿Ya conoces classting? ¿Classting puede vincular diversos contenidos digitales? ¿Es posible evaluar el aprendizaje con classting? ¿Y la experiencia docente cómo se visibiliza en classting? Hicieron parte de esta estrategia docentes de 11 sedes pertenecientes a la comunidad NARP con 34 matrículas, específicamente a Negritudes y Afrodescendientes. De las cuales se presentan discapacidades: Auditiva (1 sede), física (3 sedes), intelectual (8 sedes), mental (4 sedes), sistémica (1 sede), Transtorno Permanente de Voz y Habla (1 sede), visual (2 sedes). Adicionalmente, 4 sedes cuentan con capacidades excepcionales: Talento excepcional en Actividad Fisica, Ejercicio y Deporte y Talento excepcional en Artes o en Letras.
Línea estratégica 5.  Contenidos educativos por medios masivos y canales digitales, contenidos precargados (Offline).   En articulacion con RTVC Se ofrecieron 10 capítulos emitidos a través de la serie "Mis juegos", niños colombianos nos cuentan cuáles son sus juegos favoritos y nos enseñan a ser solidarios y aceptarnos sin importar nuestras diferencias.</t>
  </si>
  <si>
    <t xml:space="preserve">Durante el mes de agosto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1:  Proyecto Ruta STEM, a través de esta línea estratégica, se propuso una ruta de aprendizaje para que los docentes desarrollen habilidades en el enfoque educativo STEM (Ciencias, Tecnologías, Ingeniería, Matemáticas). El proyecto apunta al desarrollo de pensamiento computacional y acercamiento a las ciencias de la computación de niños, niñas, jóvenes y familias, mediante procesos de formación, sensibilización y generación de habilidades en los docentes para que apropien metodologías activas como lo es el enfoque educativo STEM y puedan avanzar en el fortalecimiento de la innovación educativa en pro del aprendizaje de los estudiantes.
Línea estratégica 2: Talento Digital: Educación media diversificada en talento digital e industrias creativas
Durante este período y luego de la firma de la minuta del convenio,  se socializó el plan de trabajo general, los avances en la contratación del equipo, gestión documental de entregables y el despliegue para la divulgación y focalización de la estrategia con las Secretarias de Educación y establecimientos educativos.
Línea estratégica 3: CISCO: Se realiza el encuentro con SE para presentar el programa e invitarlos a divulgar a las Instituciones Educativas. Se da apertura a la inscripción de los docentes al programa.
Línea estratégica 5.  Contenidos educativos por medios masivos y canales digitales, contenidos precargados (Offline).   En articulación con MinCultura, se dispone su banco de contenidos desde Colombia Aprende, teniendo así un total de 363 contenidos relacionados a la comunidad NARP. </t>
  </si>
  <si>
    <t xml:space="preserve">Durante el mes de septiembre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1:  Proyecto Ruta STEM,  en el marco de este proyecto que busca formar, sensibilizar y generar habilidades en los docentes para que apropien metodologías activas como lo es el enfoque educativo STEM, se abrió la convocatoria para conformar el banco de elegibles para formar a 20.000 docentes, en el mes de setiembre secontaba con 20.800 docentes inscritos,  el 5 de octubre se proyectó el cierre de la convocatoria, para dar paso al proceso de formación.
Línea estratégica 2: Talento Digital: Educación media diversificada en talento digital e industrias creativas
Se avanzó en la proyección temática y la gestión para iniciar el acompañamiento en las IE, propuesta de ajuste de currículos y la creación de mesas de trabajo, cuyo propósito fue la articulación y fortalecimiento de la estrategia talento digital en el marco de los actores claves del ecosistema de innovación educativa.
Línea estratégica 3: CISCO: Se da apertura al programa el día 24 de septiembre con 184 docentes inscritos.
Línea estratégica 4. Herramienta tecnológica Classting  
Línea estratégica 5.  Contenidos educativos por medios masivos y canales digitales, contenidos precargados (Offline).  En articulación con RTVC, el 23 de septiembre se emitió el capítulo de "Profe en tu casa" llamado: ¡África y Colombia, unidas por siempre en su historia! donde se abordaron las civilizaciones y en general sociedades que se desarrollaron y que han sido no sólo esenciales en la historia de la humanidad, sino que, hacen parte de los ancestros de todas las comunidades afrocolombianas y en general de Colombia. </t>
  </si>
  <si>
    <t>En el mes de octubre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1:  Proyecto Ruta STEM 
Durante el mes de octubre se avanzó en la convocatoria y selección de 20.000 mil docentes para la formación en la ruta de aprendizaje STEM.
Línea estratégica 2: Talento Digital: Educación media diversificada en talento digital e industrias creativas
Se avanzó en la construcción de cursos virtuales dirigidos a estudiantes y se presentó la versión final de la caja de herramientas (https://caja-herramientas.labtica.com)
Línea estratégica 3: CISCO: Durante este período continúa el proceso de formación de docentes.
Línea estratégica 5.  Contenidos educativos por medios masivos y canales digitales, contenidos precargados (Offline).   En articulacion con RTVC  con la serie "Qué harías tú", se emitieron 17 capítulos que cuentan con niños y niñas pertenecientes a la comunidad NARP.</t>
  </si>
  <si>
    <t>En el mes de noviembre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1:  Proyecto Ruta STEM, durante este período se implementó un conjunto de cursos progresivos virtuales para que los docentes desarrollen habilidades y apropien el enfoque educativo STEM y puedan aprovechar sus bondades para desarrollar las competencias del siglo XXI en los estudiantes y acercar a la población a la ciencia la tecnología y la innovación.  
Línea estratégica 2: Talento Digital: Educación media diversificada en talento digital e industrias creativas
Se implementaron acciones de acompañamiento a estudiantes para responder a los retos trazados en el proyecto. Se presentaron avances en el componente de ecosistemas de innovación  para la media donde se identificaron los actores claves y lo roles en aras de establecer sinergias que impulsen el desarrollo de competencias TI.
Línea estratégica 3: CISCO: Se finaliza el proceso de formación con 90 docentes que se certificaron como instructores CISCO para que continúen el proceso con los estudiantes. De estos docentes, contamos con 9 que pertenecen a sedes educativas NARP.</t>
  </si>
  <si>
    <t>Al cierre de la vigencia 2020, se da cumplimiento a la estrategia diseñada e implementada para la articulación de iniciativas y actores claves del ecosistema de innovación educativa,  del territorio y del orden Nacional, bajo un enfoque que posibilitó aunar esfuerzos e impulsar  el acceso y uso de tecnologías digitales para niños, niñas y jóvenes de comunidades negras, afrocolombianas, raizal y palenqueras en condición de discapacidad y con talentos excepcionales.
A continuación se relacionan los principales logros de la vigencia 2020: 
*  4248 niños, niñas y jóvenes beneficiados en el marco de la línea estratégica 1:  Proyecto Ruta STEM
*  94 niños, niñas y jóvenes beneficiados en el marco de la línea estratégica 2:  Talento Digital: Educación media diversificada en talento digital e industrias creativas
* 81 estudiantes beneficiados, en las cuales se presentan diferentes tipos de discapacidad: intelectual (8 sedes), mental-psicosocial (1 sede), auditiva (2 sedes), múltiple (2 sedes), visual (2 sedes), física (3 sedes) y otras discapacidades en el marco de la línea estratégica 3: CISCO
* 34  niños, niñas y jóvenes beneficiados en el marco de la línea estratégica 4: Herramienta tecnológica Classting  
* 928 niños, niñas y jóvenes beneficiados en el marco de la línea estratégica 5:  Contenidos educativos por medios masivos y canales digitales, contenidos precargados (Offline).
Las proyecciones de la estragegia durante las próximas vigencias están orientadas a continuar con este trabajo articulado entre aquellos aliados del sector que han facilitado la implementación de las estrategias enmarcadas en las 5 líneas estratégicas, en aras de seguir beneficiando a la comunidad educativa NARP.</t>
  </si>
  <si>
    <t>UaPAE</t>
  </si>
  <si>
    <t>Unidad Administrativa Especial PAE</t>
  </si>
  <si>
    <t>PAE</t>
  </si>
  <si>
    <t>MÁS NIÑAS Y NIÑOS RECIBEN ALIMENTACIÓN NUTRITIVA</t>
  </si>
  <si>
    <t>Nuevo PAE</t>
  </si>
  <si>
    <t>1.2.4. Alimentación Escolar</t>
  </si>
  <si>
    <t>005</t>
  </si>
  <si>
    <t>Estudiantes beneficiarios del nuevo Programa de Alimentación Escolar</t>
  </si>
  <si>
    <t>Beneficiarios PAE = Sumatoria de estudiantes beneficiarios del PAE en las Entidades Territoriales Certificadas en el año en todas las modalidades de atención</t>
  </si>
  <si>
    <t>Reporte realizado por las ET en el sistema integrado de matricula SIMAT</t>
  </si>
  <si>
    <t xml:space="preserve">En el mes de enero, se acompañó e hizo seguimiento a cada una de las 96 entidades territoriales certificadas en educación, para favorecer el inicio oportuno de la prestación del servicio de Programa de Alimentación Escolar con el calendario escolar.                                                                                                                                                                                                                                          </t>
  </si>
  <si>
    <t>En el mes de febrero, se acompañó e hizo seguimiento a cada una de las 96 Entidades Territoriales en Educación para favorecer el inicio oportuno de la prestación del servicio del Programa de Alimentación Escolar - PAE- con el calendario escolar. A la fecha, no se ha generado reporte cuantitativo teniendo en cuenta que en el mes de febrero se dio inicio al calendario escolar.</t>
  </si>
  <si>
    <t>En el mes de marzo, se realizó acompañamiento y seguimiento a las 96 ETC, con el fin de favorecer la prestación del servicio oportuno del Programa de Alimentación Escolar - PAE - de manera regular y en el marco del Estado de Emergencia Económica, Social y Ecológica establecido en el Decreto 417 de 2020, así como lo contemplado en Decreto 470 de 2020, Resolución 0006 del 25 de marzo de 2020 de la Unidad Administrativa Especial de Alimentos Escolar - Alimentos para Aprender -UApA- y demás documentos y circulares emitidas en atención a dicha Emergencia; Adicionalmente se realizó acompañamiento y asistencia técnica a las ETC a través de los canales virtuales dispuestos por el MEN y la UApA.</t>
  </si>
  <si>
    <t>OAPF: Es necesario incluir en avance cuantitativo del indicador teniendo en cuenta que el calendario escolar inició en febrero.
SECTORIALISTA DNP SINERGIA: Para poderles aprobar este reporte deben reportar el avance cuantitativo de febrero.
RTA: Teniendo en cuenta la Resolución 07797 de 2015 en la cual se establecen los plazos establecidos para que las ETC realicen los reportes de beneficiaron PAE en SIMAT con fecha limite 30 de marzo del 2020, así las cosas el primer reporte cuantitativo con cifras reales se podría generar para el mes de mayo.
OAPF: Se remitió nuevamente a DNP en espera de su aprobación
DNP. Aprobado</t>
  </si>
  <si>
    <t>En el mes de abril, se realizó acompañamiento y seguimiento a las 96 ETC, con el fin de favorecer la prestación del servicio oportuno del Programa de Alimentación Escolar - PAE - de manera regular y en el marco del Estado de Emergencia Económica, Social y Ecológica establecido en el Decreto 417 de 2020, así como lo contemplado en Decreto 470 de 2020, Resolución 0006 del 25 de marzo de 2020 y resolucion 007 del 16 de abril de 2020 por la cual se mofica la resolucion 006 de la Unidad Administrativa Especial de Alimentos Escolar - Alimentos para Aprender -UApA- y demás documentos y circulares emitidas en atención a dicha Emergencia; Adicionalmente se realizó acompañamiento y asistencia técnica a las ETC a través de los canales virtuales dispuestos por el MEN y la UApA teniendo en cuenta la continuidad del aprendizaje en casa.</t>
  </si>
  <si>
    <t>OAPF: Se registró en Sinergia el reporte cualitativo. 
Teniendo en cuenta la ficha técnica del indicador en SINERGIA, en el mes de abril debemos reportar la cifra a corte de febrero y marzo la cual no se ha reportado. Esta cifra repotada en abril será registrada en SINERGIA en el próximo reporte, previo registro del dato cuntitativo de marzo
DNP. Aprobó el cualitativo</t>
  </si>
  <si>
    <t xml:space="preserve">En el mes de mayo, se dio continuidad en el acompañamiento y seguimiento a las 96 ETC, con el fin de fortalecer la prestación del servicio oportuno del Programa de Alimentación Escolar - PAE - de manera regular y en el marco del Estado de Emergencia Económica, Social y Ecológica; Adicionalmente se realizó acompañamiento y asistencia técnica a las ETC a través de los canales virtuales dispuestos por el MEN y la UApA teniendo en cuenta la continuidad del aprendizaje en casa y las diferentes modalidades de racion establecidas para la entrega a cada uno de los estudiantes registrados en SIMAT, durante la atención del PAE en casa se ha logrado la cobertura de 5.007.617 beneficiarios.. NOTA: El avance a mayo presenta rezago de un mes. </t>
  </si>
  <si>
    <t>OAPF:
Se requiere el reporte cuantitativo de los meses de Enero a Marzo. Sin esos reportes no es posible reportar en DNP las cifras de abril y mayo
 DNP
Respuesta Sectorialista
el reporte cualitativo es igual al de los meses anteriores, no han realizado gestiones nuevas o diferentes? es necesario reportar el cuantitativo de marzo y abril
PAE: Se ajustó tecto en amyo
OAPF: Se registró en SINERGIA en espera de la aprobación de DNP
DNP: Aprobado</t>
  </si>
  <si>
    <t>Durante el mes de junio, se realizó seguimiento y acompañamiento a las 96 Entidades Territoriales Certificadas, en particular a las que aún no han realizado el cargue de los cupos y beneficiarios del PAE en el SIMAT.  A la fecha se encuentra que sólo se ha reportado el 74% de los beneficiarios. Se dio continuidad a la prestación del servicio oportuno del Programa de Alimentación Escolar - PAE - de manera regular y en el marco del Estado de Emergencia Económica, Social y Ecológica, según la información reportada por las Entidades Territoriales Certificadas, durante la atención del PAE en casa se ha logrado la cobertura de 5.024.338 beneficiarios. El avance cuantitativo tiene un mes de rezago, por lo que la información de junio se tiene a mediados o finales de julio.</t>
  </si>
  <si>
    <t xml:space="preserve">OAPF: 
a) Se arealizó un ajuste menor de redacción.
b) Se requiere cargar los medios de verificación del indicador en la carpeta dispuesta para tal fin. Lo anterior tanto para la infromación de SIMAT como de a quella recoilada por la UaPA que se ha reportado a Presidencia 
Con base en el cunatitativo reportado (4.317.981) se ajusto el procentaje del texto a 86% respecto de los  5.024.338  reportados por la ETC
Se registró la información en SINERGIA a espera de aprobación DNP
UAPA: Se cargaron documentos soportes
DNP: Aprobado
</t>
  </si>
  <si>
    <t>Durante el mes de julio, se realizó asitencia técnica y seguimiento a las 96 Entidades Territoriales Certificadas, Para la entrega de los complementos alimentarios en casa. Se continua con la prestación del servicio oportuno del Programa de Alimentación Escolar - PAE - de manera regular y en el marco del Estado de Emergencia Económica, Social y Ecológica. Según la información reportada por las Entidades Territoriales Certificadas, durante la atención del PAE en casa se ha logrado la cobertura de 5.454.249 beneficiarios. El avance cuantitativo tiene un mes de rezago, por lo que la información de julio se tiene a mediados o finales de agosto.</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</si>
  <si>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se anexa reporte que evidencia el avance al mes de junio que soporta el dato SINERGIA 
</t>
    </r>
    <r>
      <rPr>
        <b/>
        <sz val="11"/>
        <color theme="1"/>
        <rFont val="Calibri"/>
        <family val="2"/>
        <scheme val="minor"/>
      </rPr>
      <t>Notas adicionales</t>
    </r>
    <r>
      <rPr>
        <sz val="11"/>
        <color theme="1"/>
        <rFont val="Calibri"/>
        <family val="2"/>
        <scheme val="minor"/>
      </rPr>
      <t xml:space="preserve">: 
a) Se efectuó ajuste menor a la redacción, se registra en SINERGIA en espera de aprobación de DNP 
</t>
    </r>
    <r>
      <rPr>
        <sz val="11"/>
        <color rgb="FFC00000"/>
        <rFont val="Calibri"/>
        <family val="2"/>
        <scheme val="minor"/>
      </rPr>
      <t>b) Se sugiere incluir el avance en el registro de la información en SIMAT ya que en reportes anteriores se manifestó dificultades en el reporte de la infromación por parte de las IE.</t>
    </r>
    <r>
      <rPr>
        <sz val="11"/>
        <color theme="1"/>
        <rFont val="Calibri"/>
        <family val="2"/>
        <scheme val="minor"/>
      </rPr>
      <t xml:space="preserve">
</t>
    </r>
    <r>
      <rPr>
        <b/>
        <sz val="11"/>
        <color theme="1"/>
        <rFont val="Calibri"/>
        <family val="2"/>
        <scheme val="minor"/>
      </rPr>
      <t>Fecha (10/08)- DNP - Aprobado</t>
    </r>
  </si>
  <si>
    <t>Durante el mes de agosto, se continuó con el seguimiento y acompañamiento a las 96 Entidades Territoriales Certificadas ETC. Según lo reportado por las ETC, a 31 de agosto se ha realizado la atención del Programa de Alimentación Escolar -PAE- en casa con un total de 21.950.936 atenciones o raciones entregadas en casa a 5.568.609 beneficiarios únicos.
Para este período se mantiene la prestación del servicio oportuno del PAE de manera regular y en el marco del Estado de Emergencia Económica, Social y Ecológica.</t>
  </si>
  <si>
    <t>Fecha (07/09)- OAPF
Completitud: Cumple con el criterio
Consistencia: Cumple con el criterio 
Calidad: Cumple con el criterio. Se hace un ajuste en la redacción 
Soportes: Cumple con el criterio
Notas adicionales: Se sube el reporte en SINERGIA a la espera de la aprobación por parte del DNP
07/09 DNP: APORBADO</t>
  </si>
  <si>
    <t>En el mes de septiembre se continuó con el seguimiento y acompañamiento a las 96 Entidades Territoriales Certificadas ETC. Según lo reportado por las ETC, a 30 de septiembre se ha realizado la atención del Programa de Alimentación Escolar -PAE- en casa con un total de 26.533.137 atenciones o raciones entregadas en casa a 5.614.978 beneficiarios únicos.
Para este período se mantiene la prestación del servicio oportuno del PAE de manera regular y en el marco del Estado de Emergencia Económica, Social y Ecológica.</t>
  </si>
  <si>
    <r>
      <rPr>
        <b/>
        <sz val="11"/>
        <color theme="1"/>
        <rFont val="Calibri"/>
        <family val="2"/>
        <scheme val="minor"/>
      </rPr>
      <t>Fecha (07/10)-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agosto y cualitativo de septiembre en SINERGIA a la espera de la aprobación por parte del DNP
</t>
    </r>
    <r>
      <rPr>
        <b/>
        <sz val="11"/>
        <color theme="1"/>
        <rFont val="Calibri"/>
        <family val="2"/>
        <scheme val="minor"/>
      </rPr>
      <t>DNP</t>
    </r>
    <r>
      <rPr>
        <sz val="11"/>
        <color theme="1"/>
        <rFont val="Calibri"/>
        <family val="2"/>
        <scheme val="minor"/>
      </rPr>
      <t xml:space="preserve">. Aprobados los reportes mencionados
</t>
    </r>
  </si>
  <si>
    <t>En el mes de octubre se continuó con el seguimiento, acompañamiento y monitoreo a las 96 Entidades Territoriales Certificadas - ETC. Según lo reportado por las ETC, a 30 de octubre se ha realizado la atención del Programa de Alimentación Escolar -PAE- en casa con un total de 30.514.459 atenciones o raciones entregadas en casa a 5636985 beneficiarios únicos.
Para este período se mantiene la prestación del servicio oportuno del PAE de manera regular y en el marco del Estado de Emergencia Económica, Social y Ecológica.</t>
  </si>
  <si>
    <r>
      <rPr>
        <b/>
        <sz val="11"/>
        <color theme="1"/>
        <rFont val="Calibri"/>
        <family val="2"/>
        <scheme val="minor"/>
      </rPr>
      <t>Fecha (09/11)-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septiembre y cualitativo de octubre en SINERGIA a la espera de la aprobación por parte del DNP
</t>
    </r>
    <r>
      <rPr>
        <b/>
        <sz val="11"/>
        <color theme="1"/>
        <rFont val="Calibri"/>
        <family val="2"/>
        <scheme val="minor"/>
      </rPr>
      <t>DNP</t>
    </r>
    <r>
      <rPr>
        <sz val="11"/>
        <color theme="1"/>
        <rFont val="Calibri"/>
        <family val="2"/>
        <scheme val="minor"/>
      </rPr>
      <t>. Aprobado
s los reportes mencionados</t>
    </r>
  </si>
  <si>
    <t>En el mes de noviembre la Unidad Administrativa Especial de Alimentación Escolar continuó con el seguimiento, acompañamiento y monitoreo a las 96 Entidades Territoriales Certificadas - ETC. Según lo reportado por las ETC, a 30 de noviembre se realizó la entrega de 35.254.014 raciones  del Programa de Alimentación Escolar -PAE- en casa a 5.641.084 beneficiarios únicos.
Para este período se mantiene la prestación del servicio oportuno del PAE de manera regular y en el marco del Estado de Emergencia Económica, Social y Ecológica.</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</si>
  <si>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octubre y cualitativo de noviembre en SINERGIA a la espera de la aprobación por parte del DNP
</t>
    </r>
    <r>
      <rPr>
        <b/>
        <sz val="11"/>
        <color theme="1"/>
        <rFont val="Calibri"/>
        <family val="2"/>
        <scheme val="minor"/>
      </rPr>
      <t>09/12 DNP</t>
    </r>
    <r>
      <rPr>
        <sz val="11"/>
        <color theme="1"/>
        <rFont val="Calibri"/>
        <family val="2"/>
        <scheme val="minor"/>
      </rPr>
      <t>. Aprobado</t>
    </r>
  </si>
  <si>
    <t>En el mes de diciembre la Unidad Administrativa Especial de Alimentación Escolar finalizó el seguimiento, acompañamiento y monitoreo a las 96 Entidades Territoriales Certificadas - ETC para la vigencia 2020. Según lo reportado por las ETC, a 30 de diciembre se realizó la entrega de 37.579.641 raciones  del Programa de Alimentación Escolar -PAE- en casa a 5.692.734 beneficiarios únicos.
Para este período se finalizó con la prestación del servicio oportuno del PAE de manera regular y en el marco del Estado de Emergencia Económica, Social y Ecológica.</t>
  </si>
  <si>
    <r>
      <rPr>
        <b/>
        <sz val="11"/>
        <color theme="1"/>
        <rFont val="Calibri"/>
        <family val="2"/>
        <scheme val="minor"/>
      </rPr>
      <t>Fecha (08/01/2021)-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Se sube el reporte cuantitativo de noviembre y cualitativo de diciembre en SINERGIA</t>
    </r>
  </si>
  <si>
    <t>Estudiantes beneficiarios del nuevo Programa de Alimentación Escolar en zonas rurales</t>
  </si>
  <si>
    <t>Beneficiarios PAE = Sumatoria de estudiantes beneficiarios del PAE en las Entidades Territoriales Certificadas en el año en todas las modalidades de atención PAE Rural</t>
  </si>
  <si>
    <t>En el mes de enero, se acompañó e hizo seguimiento a cada una de las 96 entidades territoriales certificadas en educación, para favorecer el inicio oportuno de la prestación del servicio, en zonas rurales, del Programa de Alimentación Escolar -PAE- con el calendario escolar. Se realizó un seguimiento especial y plan de contingencia especial para el PAE indígena.</t>
  </si>
  <si>
    <t>En el mes de febrero, se acompañó e hizo seguimiento a cada una de las 96 Entidades Territoriales Certificadas en Educación para favorecer el inicio oportuno de la prestación del servicio del Programa de Alimentación Escolar - PAE- con el calendario escolar. Se realizó un seguimiento especial y plan de contingencia para el PAE indígena. A la fecha, no se ha generado reporte cuantitativo teniendo en cuenta que en el mes de febrero se dio inicio al calendario escolar.</t>
  </si>
  <si>
    <t>En el mes de marzo, se realizó acompañamiento y seguimiento a las 96 ETC, con el fin de favorecer la prestación del servicio oportuno del Programa de Alimentación Escolar - PAE - de manera regular y en el marco del Estado de Emergencia Económica, Social y Ecológica establecido en el Decreto 417 de 2020, así como lo contemplado en Decreto 470 de 2020, Resolución 0006 del 25 de marzo de 2020 de la Unidad Administrativa Especial de Alimentos Escolar - Alimentos para Aprender UApA y demás documentos y circulares emitidas en atención a dicha Emergencia; Adicionalmente se realizó acompañamiento y asistencia técnica a las ETC a través de los canales virtuales dispuestos por el MEN y la UApA.</t>
  </si>
  <si>
    <t>OAPF: Es necesario incluir en avance cuantitativo del indicador teniendo en cuenta que el calendario escolar inició en febrero.
SECTORIALISTA DNP SINERGIA: Este indicador es mensual con rezago de 30 días. No han reportando ni enero ni febrero.
RTA: Teniendo en cuenta la Resolución 07797 de 2015 en la cual se establecen los plazos establecidos para que las ETC realicen los reportes de beneficiaron PAE en SIMAT con fecha limite 30 de marzo del 2020, así las cosas el primer reporte cuantitativo con cifras reales se podría generar para el mes de mayo.
OAPF: Se remitió nuevamente a DNP en espera de su aprobación
DNP. Aprobado.</t>
  </si>
  <si>
    <t xml:space="preserve">En el mes de Abril, se realizo acompañamiento y seguimiento a las 96 ETC, con el fin de favorecer la prestacion del servicio oportuno del Programa de Alimentacion Escolar - PAE - de manera regular y en el marco del Estado de Emergencia Economica, Social y Ecologicaestablecido en el Decreto 417 de 2020, asi como lo contemplado en Decreto 470 de 2020, Resolucion 0006 del 25 de marzo de 2020 y resolucion 007 del 16 de abril de 2020 por la cual se mofica la resolucion 006 de la Unidad Administrativa Especial de Alimentos Escolar - Alimentos para Aprender -UApA- y demás documentos y circulares emitidas en atención a dicha Emergencia; Adicionalmente se realizó acompañamiento y asistencia técnica a las ETC a través de los canales virtuales dispuestos por el MEN y la UApA teniendo en cuenta la continuidad del aprendizaje en casa.  </t>
  </si>
  <si>
    <t>OAPF: De conformidad con los lineamientos de la OAPF, no se debe repetir la descripción del mes anterior. 
Teniendo en cuenta la ficha técnica del indicador en SINERGIA, en el mes de abril debemos reportar la cifra a corte de febrero y marzo la cual no se ha reportado. Esta cifra repotada en abril será registrada en SINERGIA en el próximo reporte, previo registro del dato cuntitativo de marzo.
OAPF: Se reporto cero de enero a marzo apra pder registrar valores de abril y mayo</t>
  </si>
  <si>
    <t xml:space="preserve">En el mes de mayo, se dio continuidad en el acompañamiento y seguimiento a las ETC que cuentan con ejecucion de PAE Rural, con el fin de fortalecer la prestación del servicio oportuno del Programa de Alimentación Escolar - PAE - de manera regular y en el marco del Estado de Emergencia Económica, Social y Ecológica; Adicionalmente se realizó acompañamiento y asistencia técnica a las ETC a través de los canales virtuales dispuestos por el MEN y la UApA teniendo en cuenta la continuidad del aprendizaje en casa y las diferentes modalidades de racion establecidas para la entrega a cada uno de los estudiantes registrados en SIMAT. NOTA: El avance a mayo presenta rezago de un mes. </t>
  </si>
  <si>
    <t>OAPF:
Se repite el mismo reporte cualitativo del mes de marzo en los meses de abril y mayo, se deben describir acciones realizadas en el mes, nuevas iniicativas para el PAE en medio de la emergencia sanitaria  
Se requiere el reporte cuantitativo de los meses de Enero a Marzo. Sin esos reportes no es posible reportar en DNP las cifras de abril y mayo
OAPF: Se registró en SINERGIA en espera de la aprobación de DNP
DNP: Aprobado</t>
  </si>
  <si>
    <t>En el mes de junio, se dio continuidad en el acompañamiento y seguimiento a las ETC que cuentan con ejecucion de PAE Rural, en particular  a las ETC que aún no han realizado el cargue de los cupos y beneficiarios del PAE en el SIMAT.  A la fecha se encuentra que solo se ha reportado el 76% de los beneficiarios. De igual manera, se acompañó a las ETC con el fin de fortalecer la prestación del servicio oportuno del Programa de Alimentación Escolar - PAE - de manera regular y en el marco del Estado de Emergencia Económica, Social y Ecológica. El avance cuantitativo tiene un mes de rezago, por lo que la información de junio se tiene a mediados o finales de julio.</t>
  </si>
  <si>
    <t>OAPF: 
a) Se arealizó un ajuste menor de redacción.
b) Se requiere cargar los medios de verificación del indicador en la carpeta dispuesta para tal fin. Lo anterior tanto para la infromación de SIMAT como de a quella recoilada por la UaPA que se ha reportado a Presidencia 
Se registró la información en SINERGIA a espera de aprobación DNP
DNP: Aprobado cualitativo Junio. 
Fecha 10/08 DNP Aprobado cualitativo Junio</t>
  </si>
  <si>
    <t>En el mes de julio, se prestó asistencia técnica a las Entidades Territoriales Certificadas -ETC-  que están ejecutando el PAE Rural. De igual manera, se acompañó a las ETC con el fin de fortalecer la prestación del servicio oportuno del Programa de Alimentación Escolar - PAE - de manera regular y en el marco del Estado de Emergencia Económica, Social y Ecológica. El avance cuantitativo tiene un mes de rezago, por lo que la información de junio se tiene a mediados o finales de Agosto.</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</si>
  <si>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se anexa reporte que evidencia el avance al mes de junio que soporta el dato SINERGIA 
</t>
    </r>
    <r>
      <rPr>
        <b/>
        <sz val="11"/>
        <color theme="1"/>
        <rFont val="Calibri"/>
        <family val="2"/>
        <scheme val="minor"/>
      </rPr>
      <t>Notas adicionales</t>
    </r>
    <r>
      <rPr>
        <sz val="11"/>
        <color theme="1"/>
        <rFont val="Calibri"/>
        <family val="2"/>
        <scheme val="minor"/>
      </rPr>
      <t xml:space="preserve">: 
a) Se efectuó ajuste menor a la redacción, se registra en SINERGIA en espera de aprobación de DNP 
b) Se sugiere incluir el avance en el registro de la información en SIMAT ya que en reportes anteriores se manifestó dificultades en el reporte de la infromación por parte de las IE.
</t>
    </r>
    <r>
      <rPr>
        <b/>
        <sz val="11"/>
        <color theme="1"/>
        <rFont val="Calibri"/>
        <family val="2"/>
        <scheme val="minor"/>
      </rPr>
      <t>Fecha (10/08)- DNP - Aprobado</t>
    </r>
  </si>
  <si>
    <t>En el mes de agosto, se realizó seguimiento a las Entidades Territoriales Certificadas -ETC-  que están ejecutando el PAE en zona Rural. De igual manera, se acompañó a las ETC con el fin de fortalecer la prestación del servicio oportuno del Programa de Alimentación Escolar - PAE - de manera regular y en el marco del Estado de Emergencia Económica, Social y Ecológica. En la información reportada por las ETC de la atención del PAE en casa no es posible obtener la información cualitativa para el reporte, por cuanto no está a ese nivel de desagregación.</t>
  </si>
  <si>
    <t>Fecha (07/09)- OAPF
Completitud: Cumple con el criterio
Consistencia: Cumple con el criterio 
Calidad: Cumple con el criterio. 
Soportes: Cumple con el criterio
Notas adicionales: Se sube el reporte en SINERGIA a la espera de la aprobación por parte del DNP
07/09 DNP: APORBADO</t>
  </si>
  <si>
    <t>En el mes de septiembre, se realizó seguimiento a las 95 Entidades Territoriales Certificadas -ETC-  que están ejecutando el PAE en zona Rural. De igual manera, se acompañó a las ETC con el fin de fortalecer la prestación del servicio oportuno del Programa de Alimentación Escolar - PAE - de manera regular y en el marco del Estado de Emergencia Económica, Social y Ecológica. En la información reportada por las ETC de la atención del PAE en casa no es posible obtener la información cualitativa para el reporte, por cuanto no está a ese nivel de desagregación.</t>
  </si>
  <si>
    <t>En el mes de octubre, se realizó seguimiento a las 95 Entidades Territoriales Certificadas -ETC-  que están ejecutando el PAE en zona Rural. De igual manera, se acompañó a las ETC con el fin de fortalecer la prestación del servicio oportuno del Programa de Alimentación Escolar - PAE - de manera regular y en el marco del Estado de Emergencia Económica, Social y Ecológica. 
En la información reportada por las ETC de la atención del PAE en casa no es posible obtener la información cualitativa para el reporte, por cuanto no está a ese nivel de desagregación y se debe esperar los reportes de SIMAT</t>
  </si>
  <si>
    <r>
      <rPr>
        <b/>
        <sz val="11"/>
        <color theme="1"/>
        <rFont val="Calibri"/>
        <family val="2"/>
        <scheme val="minor"/>
      </rPr>
      <t>Fecha (09/11)-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septiembre  y cualitativo de octubre en SINERGIA a la espera de la aprobación por parte del DNP
</t>
    </r>
    <r>
      <rPr>
        <b/>
        <sz val="11"/>
        <color theme="1"/>
        <rFont val="Calibri"/>
        <family val="2"/>
        <scheme val="minor"/>
      </rPr>
      <t>DNP</t>
    </r>
    <r>
      <rPr>
        <sz val="11"/>
        <color theme="1"/>
        <rFont val="Calibri"/>
        <family val="2"/>
        <scheme val="minor"/>
      </rPr>
      <t xml:space="preserve">. Aprobados los reportes mencionados
</t>
    </r>
  </si>
  <si>
    <t>En el mes de noviembre, se realizó seguimiento a las 95 Entidades Territoriales Certificadas -ETC-  que están ejecutando el PAE en zona Rural. De igual manera, se acompañó a las ETC con el fin de fortalecer la prestación del servicio oportuno del Programa de Alimentación Escolar - PAE - de manera regular y en el marco del Estado de Emergencia Económica, Social y Ecológica. 
En la información reportada por las ETC de la atención del PAE en casa no es posible obtener la información cualitativa para el reporte, por cuanto no está a ese nivel de desagregación y se debe esperar los reportes de SIMAT</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</si>
  <si>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octubre y cualitativo de noviembre en SINERGIA a la espera de la aprobación por parte del DNP
</t>
    </r>
    <r>
      <rPr>
        <b/>
        <sz val="11"/>
        <color theme="1"/>
        <rFont val="Calibri"/>
        <family val="2"/>
        <scheme val="minor"/>
      </rPr>
      <t>09/12 DNP</t>
    </r>
    <r>
      <rPr>
        <sz val="11"/>
        <color theme="1"/>
        <rFont val="Calibri"/>
        <family val="2"/>
        <scheme val="minor"/>
      </rPr>
      <t xml:space="preserve">. </t>
    </r>
    <r>
      <rPr>
        <b/>
        <sz val="11"/>
        <color theme="1"/>
        <rFont val="Calibri"/>
        <family val="2"/>
        <scheme val="minor"/>
      </rPr>
      <t>Aprobado</t>
    </r>
  </si>
  <si>
    <t>En el mes de diceimbre, se realizó seguimiento a las 95 Entidades Territoriales Certificadas -ETC-  que están ejecutando el PAE en zona Rural. De igual manera, se acompañó a las ETC con el fin de fortalecer la prestación del servicio oportuno del Programa de Alimentación Escolar - PAE - de manera regular y en el marco del Estado de Emergencia Económica, Social y Ecológica. 
En la información reportada por las ETC de la atención del PAE en casa no es posible obtener la información cualitativa para el reporte, por cuanto no está a ese nivel de desagregación y se debe esperar los reportes de SIMAT</t>
  </si>
  <si>
    <r>
      <rPr>
        <b/>
        <sz val="11"/>
        <color theme="1"/>
        <rFont val="Calibri"/>
        <family val="2"/>
        <scheme val="minor"/>
      </rPr>
      <t>Fecha (08/01/2021)-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En razón al rezago de 30 días no se registra dato cuantitativo en diciembre.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noviembre y cualitativo de diciembre en SINERGIA </t>
    </r>
  </si>
  <si>
    <t>Porcentaje de Entidades Territoriales asistidas técnicamente para la implementación de la resolución 018858 de 11 de diciembre de 2018</t>
  </si>
  <si>
    <t xml:space="preserve">Número de Entidades Territoriales asistidas técnicamente para la implementación de la resolución 018858 de 11 de diciembre de 2018 / Número Total de Entidades Territoriales priorizadas </t>
  </si>
  <si>
    <t xml:space="preserve">En el mes de enero se realizó asistencia técnica en la implementación de la Resolución 18858 de 2018 "Por la cual se establecen los Lineamientos Técnicos Administrativos, los Estándares y las Condiciones Mínimas  del Programa de Alimentación Escolar - PAE  para Pueblos Indígenas" a 5  ETC de las 14 priorizadas, utilizando los mecanismos virtuales y presenciales; así:  
Enero (5): Vichada (Presencial) , Meta (Presencial),  Santa Marta (Virtual), Tumaco (Virtual), Norte de Santander (Virtual)
</t>
  </si>
  <si>
    <t>OAPF: Se registró en SINERGIA en espera de la validación respectiva.
Se avanzó 5/14
OAPF: DNP aprobó reporte 
OAPF En Mayo se ajustá a 25 los priorizados poor lo cual baja avance indicador
.</t>
  </si>
  <si>
    <t>En el mes de febrero se realizó asistencia técnica en la implementación de la Resolución 18858 de 2018 "Por la cual se establecen los Lineamientos Técnicos Administrativos, los Estándares y las Condiciones Mínimas  del Programa de Alimentación Escolar - PAE  para Pueblos Indígenas" a 2 ETC de las 25 priorizadas, con un acumulado de 7 ETC con asistencia tecnica, utilizando los mecanismos virtuales y presenciales; así: 
Febrero (2): Santander (Virtual), Guainía (Presencial)</t>
  </si>
  <si>
    <t xml:space="preserve">OAPF: OAPF: Se registró en SINERGIA en espera de la validación respectiva.
Se avanzó enero 5/14 y febrero 2/14
DNP: Aprobado
</t>
  </si>
  <si>
    <t>En el periodo comprendido entre enero y marzo se realizó asistencia técnica en la implementación de la Resolución 18858 de 2018 "Por la cual se establecen los Lineamientos Técnicos Administrativos, los Estándares y las Condiciones Mínimas  del Programa de Alimentación Escolar - PAE  para Pueblos Indígenas" a 9 ETC de las 25 priorizadas, utilizando los mecanismos virtuales y presenciales; así: 
Enero (5): Vichada (Presencial) , Meta (Presencial),  Santa Marta (Virtual), Tumaco (Virtual), Norte de Santander (Virtual)
Febrero (2): Santander (Virtual), Guainía (Presencial)
Marzo (2): Arauca (Presencial), Amazonas (presencial)</t>
  </si>
  <si>
    <t xml:space="preserve">OAPF:
Se requiere que las acciones de enero se registren en Enero, las de febrero en Febrero y asi sucesivamente.
Sub Perm. Incluyó reporte en los meses solicitados.
DNP Aprobado
OAPF: Esta pendiente la inclusión en las carpetas respectivas los soportes de las asistencias técnicas realizadas en e trimestre
OAPF: Se ajusta el valor de avance en razón al nuevo numeor de ETC priorizadas (25).   9 / 25 = 36%
DNP: Aprobado
</t>
  </si>
  <si>
    <t>En el Mes de abril no se realizaron gestiones de asistencia técnica en la implementación de la Resolución 18858 de 2018, por la cual se establecen los Lineamientos Técnicos Administrativos, los Estándares y las Condiciones Mínimas del Programa de Alimentación Escolar - PAE  para Pueblos Indígenas. Una vez se culminen las gestiones se reportaran los avances respectivos</t>
  </si>
  <si>
    <t>OAPF Sin reporte al cierre de Abril
Se ajustó y s reportó en SINERGIA
DNP: Aprobado</t>
  </si>
  <si>
    <t>En el periodo comprendido entre enero y mayo se realizó asistencia técnica en la implementación de la Resolución 18858 de 2018 "Por la cual se establecen los Lineamientos Técnicos Administrativos, los Estándares y las Condiciones Mínimas  del Programa de Alimentación Escolar - PAE  para Pueblos Indígenas" a 11 ETC de las 25 priorizadas, utilizando los mecanismos virtuales y presenciales; así: 
Enero (5): Vichada (Presencial) , Meta (Presencial),  Santa Marta (Virtual), Tumaco (Virtual), Norte de Santander (Virtual)
Febrero (2): Santander (Virtual), Guainía (Presencial)
Marzo (2): Arauca (Presencial), Amazonas (presencial)
Mayo (2): Santander y Norte de Santander</t>
  </si>
  <si>
    <t>OAPF: 
* No se anexan medios de verificación que soporten avance del indicador
* Se requiere el reporte del mes de Abril
Se ajusto abril y se cargó información de mayo en SINERGIA a la espera de la respectiva validación de DNP</t>
  </si>
  <si>
    <t xml:space="preserve">Con base en el reporte realizado a la fecha en el formulario de Asistencia Técnica, para el mes de junio no se realizaron Asistencias Técnicas a las ETC sobre la implementación de la resolución 018858 de 11 de diciembre de 2018.                                                                           </t>
  </si>
  <si>
    <t xml:space="preserve">OAPF:
Con base en el reporte de Julio se ajustó el cualitativo, ya que se ralizó una asitencia técnica en mayo a la ETC Norte de Santander 
Se registró la información en SINERGIA a espera la revisión y aprobación.
DNP - Aprobado
</t>
  </si>
  <si>
    <t>En el periodo comprendido entre enero a julio se ha realizado asistencia técnica en la implementación de la Resolución 18858 de 2018 "Por la cual se establecen los Lineamientos Técnicos Administrativos, los Estándares y las Condiciones Mínimas  del Programa de Alimentación Escolar - PAE  para Pueblos Indígenas" a 15 ETC de las 25 (60%) priorizadas, utilizando los mecanismos virtuales y presenciales; así: 
Enero (5): Vichada (Presencial) , Meta (Presencial),  Santa Marta (Virtual), Tumaco (Virtual), Norte de Santander (Virtual)
Febrero (2): Santander (Virtual), Guainía (Presencial)
Marzo (2): Arauca (Presencial), Amazonas (presencial)
Mayo (1):  Norte de Santander (virtual)
Julio (5): Amazonas, Guaviare, Meta, Putumayo y Vaupés (virtuales)</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</si>
  <si>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Teniendo en cuenta que la periodicidad del indicador es trimestral, el valor cuntititativo (60%) se elimina, sin embargo es valido que se haya incluido en el reporte cualitativo en el cual se describe el avance al cierre de julio (60%).  Por lo cual se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Cumple con el criterio</t>
    </r>
    <r>
      <rPr>
        <sz val="11"/>
        <color rgb="FFFF0000"/>
        <rFont val="Calibri"/>
        <family val="2"/>
        <scheme val="minor"/>
      </rPr>
      <t>, sin embargo ademas de los documentos word y excel que relacionan las asistecnias realizadas se requiere incorporar en la carpeta correspondiente las actas PDF de las primeas 10 asistencias.</t>
    </r>
    <r>
      <rPr>
        <sz val="11"/>
        <color theme="1"/>
        <rFont val="Calibri"/>
        <family val="2"/>
        <scheme val="minor"/>
      </rPr>
      <t xml:space="preserve">
</t>
    </r>
    <r>
      <rPr>
        <b/>
        <sz val="11"/>
        <color theme="1"/>
        <rFont val="Calibri"/>
        <family val="2"/>
        <scheme val="minor"/>
      </rPr>
      <t>Notas adicionales</t>
    </r>
    <r>
      <rPr>
        <sz val="11"/>
        <color theme="1"/>
        <rFont val="Calibri"/>
        <family val="2"/>
        <scheme val="minor"/>
      </rPr>
      <t xml:space="preserve">: 
a) Se efectuó ajuste menor a la redacción, se registra en SINERGIA en espera de aprobación de DNP 
</t>
    </r>
  </si>
  <si>
    <t>En el periodo comprendido entre enero y agosto, se realizó asistencia técnica en la implementación de la Resolución 18858 de 2018 "Por la cual se establecen los Lineamientos técnicos administrativos, los estándares y las condiciones mínimas del Programa de Alimentación Escolar - PAE para Pueblos Indígenas" a:
19 ETC de las 25 (76%) priorizadas, utilizando los mecanismos virtuales y presenciales; así: 
Enero (5): Vichada (Presencial), Meta (Presencial), Santa Marta (Virtual), Tumaco (Virtual), Norte de Santander (Virtual)
Febrero (2): Santander (Virtual), Guainía (Presencial)
Marzo (2): Arauca (Presencial), Amazonas (presencial)
Mayo (1):  Norte de Santander (virtual)
Julio (5): Amazonas, Guaviare, Meta, Putumayo y Vaupés (virtuales)
Agosto (4): Apartado, Boyacá, Popayán, Turbo (virtuales)</t>
  </si>
  <si>
    <t>Fecha (08/09)- OAPF
Completitud: Cumple con el criterio
Consistencia: Cumple con el criterio. No se reporta avance cuantitativo por ser un indicador triemestral. 
Calidad: Cumple con el criterio.  Se hacen ajustes de redacción
Soportes: Cumple con el criterio. 
Notas adicionales: Se sube el reporte en SINERGIA a la espera de la aprobación por parte del DNP
DNP. Aprobado</t>
  </si>
  <si>
    <t>Entre enero a septiembre, se realizó asistencia técnica en la implementación de la Resolución 18858 de 2018 a: 24 ETC de las 25 (96%) priorizadas, utilizando los mecanismos virtuales y presenciales; así: 
Enero (5): Vichada (Presencial), Meta (Presencial), Santa Marta (Virtual), Tumaco (Virtual), Norte de Santander (Virtual)
Febrero (2): Santander (Virtual), Guainía (Presencial)
Marzo (2): Arauca (Presencial), Amazonas (presencial)
Mayo (1):  Norte de Santander (virtual)
Julio (5): Amazonas, Guaviare, Meta, Putumayo y Vaupés (virtuales)
Agosto (4): Apartado, Boyacá, Popayán, Turbo (virtuales)
Septiembre (5): Caquetá, Valledupar, Tolima, Risaralda, Vaupés (virtuales)
De acuerdo a lo anterior,  para el primer trimestre 9 ETC, segundo trimestre 1  ETC y tercer trimestre 14 ETC.</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</si>
  <si>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No se reporta avance cuantitativo por ser un indicador triemestral.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xml:space="preserve">: Se sube el reporte en SINERGIA a la espera de la aprobación por parte del DNP
</t>
    </r>
    <r>
      <rPr>
        <b/>
        <sz val="11"/>
        <color theme="1"/>
        <rFont val="Calibri"/>
        <family val="2"/>
        <scheme val="minor"/>
      </rPr>
      <t>DNP. Aprobado</t>
    </r>
  </si>
  <si>
    <t>Entre enero a octubre, se realizó asistencia técnica en la implementación de la Resolución 18858 de 2018 a: 27  ETC de las 25 (%) priorizadas, utilizando los mecanismos virtuales y presenciales; así: 
Enero (5): Vichada (Presencial), Meta (Presencial), Santa Marta (Virtual), Tumaco (Virtual), Norte de Santander (Virtual)
Febrero (2): Santander (Virtual), Guainía (Presencial)
Marzo (2): Arauca (Presencial), Amazonas (presencial)
Mayo (1):  Norte de Santander (virtual)
Julio (5): Amazonas, Guaviare, Meta, Putumayo y Vaupés (virtuales)
Agosto (4): Apartado, Boyacá, Popayán, Turbo (virtuales)
Septiembre (5): Caquetá, Valledupar, Tolima, Risaralda, Vaupés (virtuales)
Octubre (3) Sincelejo, Valledupar y Cesar
De acuerdo a lo anterior,  para el primer trimestre 9 ETC, segundo trimestre 1  ETC, tercer trimestre 14 ETC, cuarto trimestre 3 ETC, total : 27 ETC para un avance del 108%</t>
  </si>
  <si>
    <r>
      <rPr>
        <b/>
        <sz val="11"/>
        <color theme="1"/>
        <rFont val="Calibri"/>
        <family val="2"/>
        <scheme val="minor"/>
      </rPr>
      <t>Fecha (09/10)-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No se debe reportar avance cuantitativo por ser un indicador triemestral, por lo cual el dato registrado se incorporó al texto del reporte cualitativo.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xml:space="preserve">: Se realizan ajustes menores y se sube el reporte en SINERGIA a la espera de la aprobación por parte del DNP
</t>
    </r>
    <r>
      <rPr>
        <b/>
        <sz val="11"/>
        <color theme="1"/>
        <rFont val="Calibri"/>
        <family val="2"/>
        <scheme val="minor"/>
      </rPr>
      <t xml:space="preserve">DNP. </t>
    </r>
    <r>
      <rPr>
        <sz val="11"/>
        <color theme="1"/>
        <rFont val="Calibri"/>
        <family val="2"/>
        <scheme val="minor"/>
      </rPr>
      <t>Aprobado</t>
    </r>
  </si>
  <si>
    <t>Entre enero a noviembre, se realizó asistencia técnica en la implementación de la Resolución 18858 de 2018 a: 32  ETC priorizadas, utilizando los mecanismos virtuales y presenciales; así: 
Enero (5): Vichada (Presencial), Meta (Presencial), Santa Marta (Virtual), Tumaco (Virtual), Norte de Santander (Virtual)
Febrero (2): Santander (Virtual), Guainía (Presencial)
Marzo (2): Arauca (Presencial), Amazonas (presencial)
Mayo (1):  Norte de Santander (virtual)
Julio (5): Amazonas, Guaviare, Meta, Putumayo y Vaupés (virtuales)
Agosto (4): Apartado, Boyacá, Popayán, Turbo (virtuales)
Septiembre (5): Caquetá, Valledupar, Tolima, Risaralda, Vaupés (virtuales)
Octubre (3) Sincelejo, Valledupar y Cesar (virtuales)
Noviembre (5) Chocó, Guaviare, Neiva, Risaralda, Vaupés (virtuales)
De acuerdo a lo anterior,  para el primer trimestre 9 ETC, segundo trimestre 1  ETC, tercer trimestre 14 ETC y cuarto trimestre 8 ETC, total : 32 ETC</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</si>
  <si>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No se debe reportar avance cuantitativo por ser un indicador triemestral, por lo cual el dato registrado se incorporó al texto del reporte cualitativo.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xml:space="preserve">: Se realizan ajustes menores y se sube el reporte en SINERGIA a la espera de la aprobación por parte del DNP
</t>
    </r>
    <r>
      <rPr>
        <b/>
        <sz val="11"/>
        <color theme="1"/>
        <rFont val="Calibri"/>
        <family val="2"/>
        <scheme val="minor"/>
      </rPr>
      <t>09/12 DNP. Aprobado</t>
    </r>
  </si>
  <si>
    <t>Entre enero y diciembre se realizó asistencia técnica en la implementación de la Resolución 18858 de 2018 a: 32  ETC de las 25 (%) priorizadas, utilizando los mecanismos virtuales y presenciales: 
Enero (5): Vichada (Presencial), Meta (Presencial), Santa Marta (Virtual), Tumaco (Virtual), Norte de Santander (Virtual)
Febrero (2): Santander (Virtual), Guainía (Presencial)
Marzo (2): Arauca (Presencial), Amazonas (presencial)
Abril (0)
Mayo (1):  Norte de Santander (virtual)
Junio (0)
Julio (5): Amazonas, Guaviare, Meta, Putumayo y Vaupés (virtuales)
Agosto (4): Apartado, Boyacá, Popayán, Turbo (virtuales)
Septiembre (5): Caquetá, Valledupar, Tolima, Risaralda, Vaupés (virtuales)
Octubre (3) Sincelejo, Valledupar y Cesar (virtuales)
Noviembre (5) Chocó, Guaviare, Neiva, Risaralda, Vaupés (virtuales)
Diciembre (0)
De acuerdo a lo anterior,  para el primer trimestre 9 ETC, segundo trimestre 1  ETC, tercer trimestre 14 ETC y cuarto trimestre 8 ETC, total : 32 ETC
.</t>
  </si>
  <si>
    <r>
      <rPr>
        <b/>
        <sz val="11"/>
        <color theme="1"/>
        <rFont val="Calibri"/>
        <family val="2"/>
        <scheme val="minor"/>
      </rPr>
      <t>Fecha (08/01/2021)-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cualitativo de diciembre en SINERGIA </t>
    </r>
  </si>
  <si>
    <t xml:space="preserve">Capítulo de alimentación diferencial  formulado y concertado con las comunidades NARP  en la política de alimentación escolar </t>
  </si>
  <si>
    <t>Para el presente mes no se realizó avance en la formulacion del capitulo de alimentacion diferencial formulado y concertado con las comunidades NARP  en la política de alimentación escolar. 
En el segundo semestre se avanzará en la construcción del Plan de acción con el fin de incorporar en la política Pública el proceso de concertación de alimentación escolar diferencial con los NARP en el marco de las funciones de la Unidad Administrativa Especial de Alimentación Escolar"</t>
  </si>
  <si>
    <t xml:space="preserve">OAPF: El avance cualitativo corresponde a acciones realizadas en 2019, se requieren las realizadas en enero de 2020.
Sub Perma: se ajustó l texto
OAPF: Esta pendiente validación de DNP
DNP: Aprobado
</t>
  </si>
  <si>
    <t>En el mes de febrero se realizaron dos talleres con el fin de explorar sobre los escenarios de articulación y mapa de actores en el marco del PAE, incluyendo grupos étnicos; así como examinar y analizar los escenarios ideales del PAE rural frente a los circuitos cortos de comercialización (CCC) y las compras públicas locales, que incluyera la incorporación de productos autóctonos de las diferentes comunidades étnicas, como insumos en la formulación de la política pública de alimentación escolar y su diseño institucional. En el segundo semestre se avanzará en la construcción del Plan de acción con el fin de incorporar en la política Pública el proceso de concertación de alimentación escolar diferencial con los NARP en el marco de las funciones de la Unidad Administrativa Especial de Alimentación Escolar</t>
  </si>
  <si>
    <t xml:space="preserve">OAPF: El avance cualitativo corresponde a acciones realizadas en 2019, se requieren las realizadas en enero de 2020.
Sub Perma: se ajustó l texto
OAPF: Esta pendiente validación de DNP
</t>
  </si>
  <si>
    <t>Para el presente mes se continuó con el analisis de los escenarios ideales del PAE rural frente a los circuitos cortos de comercialización (CCC) y las compras públicas locales, que incluyera la incorporación de productos autóctonos de las diferentes comunidades étnicas, sin embargo con la declaratoría de estado de emergencia económica, social y ecológica en todo el territorio nacional, este proceso se tomará mas tiempo de lo previsto.
En el segundo semestre se avanzará en la construcción del Plan de acción con el fin de incorporar en la política Pública el proceso de concertación de alimentación escolar diferencial con los NARP en el marco de las funciones de la Unidad Administrativa Especial de Alimentación Escolar</t>
  </si>
  <si>
    <t>OAPF: El avance cualitativo corresponde a acciones realizadas en 2019, se requieren las realizadas en enero de 2020.
Sub Perma: se ajustó l texto
OAPF: Esta pendiente validación de DNP
DNP: podrían explicar por que no se avanzó ? alguna razón de fondo ?
OAPF: Se ajustó textoy se registró en SINERGIA.
DNP: Aprobado</t>
  </si>
  <si>
    <t>Para el presente mes no se realizo avance en la formulación del capitulo de alimentación diferencial, debido a que no se pudieron llevar a cabo las mesas de trabajo con las comunidades NARP por la emergencia economica, social y ecológica derivada del covid - 19.  En el segundo semestre se avanzará en la construcción del Plan de acción con el fin de incorporar en la política Pública el proceso de concertación de alimentación escolar diferencial con los NARP en el marco de las funciones de la Unidad Administrativa Especial de Alimentación Escolar</t>
  </si>
  <si>
    <t>OAPF: podrían explicar por que no se avanzó, existe alguna limitación importante?</t>
  </si>
  <si>
    <t xml:space="preserve">Para el mes de mayo no se realizo avance en la formulación del capitulo de alimentación diferencial, debido a que no se pudieron llevar a cabo las mesas de trabajo con las comunidades NARP por la emergencia economica, social y ecológica derivada del covid - 19.                                                  </t>
  </si>
  <si>
    <t>OPAF:
No se registró reporte en este mes
Reporte ajustado</t>
  </si>
  <si>
    <t>Para el presente mes no se realizó avance en la formulación del capitulo de alimentación diferencial, debido a que no se pudieron llevar a cabo las mesas de trabajo con las comunidades NARP por la emergencia economica, social y ecológica derivada del covid - 19.  Una vez se supere la situación o se den las condiciones se espera retomar las mesas de trabajo con las comunidades NARP. Nota: Este indicador se reporta de manera anual. En el segundo semestre se avanzará en la construcción del Plan de acción con el fin de incorporar en la política Pública el proceso de concertación de alimentación escolar diferencial con los NARP en el marco de las funciones de la Unidad Administrativa Especial de Alimentación Escolar.</t>
  </si>
  <si>
    <t>OAPF: podrían explicar por que no se avanzó, existe alguna limitación importante?
Es viable realizar las mesas de maera virtual?
OAPF: Se realizó ajustes de forma y se registró en SINERGIA.
DNP: Aprobado</t>
  </si>
  <si>
    <t>El reporte de este indicador se realiza de manera anual; no obstante, para este semestre se avanzará en el diseño del plan de trabajo de manera articulada con Ministerio de Interior, con el fin de contar con el diagnóstico frente a organizaciones y delegados oficiales de las comunidades NARP, que permitirá armonizar los espacios de concertación que se requieran. De igual manera, se realizará el análisis de atención de manera integral con el PAE a la población de estos grupos étnicos. Estas actividades permitirán avanzar en el proceso de formulación y concertación del capítulo étnico de alimentación escolar.</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</si>
  <si>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t>
    </r>
    <r>
      <rPr>
        <sz val="11"/>
        <color rgb="FFFF0000"/>
        <rFont val="Calibri"/>
        <family val="2"/>
        <scheme val="minor"/>
      </rPr>
      <t xml:space="preserve">No se cumple con el criterio ya que en el avance cualitativo no se enuncian acciones realizadas en el mes para cumplir con el indicador.
No se deben relacionar acciones que se realizaran a futuro. </t>
    </r>
    <r>
      <rPr>
        <sz val="11"/>
        <color theme="1"/>
        <rFont val="Calibri"/>
        <family val="2"/>
        <scheme val="minor"/>
      </rPr>
      <t xml:space="preserve">
</t>
    </r>
    <r>
      <rPr>
        <b/>
        <sz val="11"/>
        <color theme="1"/>
        <rFont val="Calibri"/>
        <family val="2"/>
        <scheme val="minor"/>
      </rPr>
      <t>Consistencia</t>
    </r>
    <r>
      <rPr>
        <sz val="11"/>
        <color theme="1"/>
        <rFont val="Calibri"/>
        <family val="2"/>
        <scheme val="minor"/>
      </rPr>
      <t xml:space="preserve">: Cumple el criterio teniendo en cuenta que la periodicidad del indicador es anual, por lo que  no se reporta avance en este mes.
</t>
    </r>
    <r>
      <rPr>
        <b/>
        <sz val="11"/>
        <color theme="1"/>
        <rFont val="Calibri"/>
        <family val="2"/>
        <scheme val="minor"/>
      </rPr>
      <t>Calidad</t>
    </r>
    <r>
      <rPr>
        <sz val="11"/>
        <color theme="1"/>
        <rFont val="Calibri"/>
        <family val="2"/>
        <scheme val="minor"/>
      </rPr>
      <t xml:space="preserve">: </t>
    </r>
    <r>
      <rPr>
        <sz val="11"/>
        <color rgb="FFFF0000"/>
        <rFont val="Calibri"/>
        <family val="2"/>
        <scheme val="minor"/>
      </rPr>
      <t xml:space="preserve">Se deben tener en cuenta las recomendaciones contempladas en el documento Orientaciones seguimiento PAI 2020 que está publicado en el canal teams  </t>
    </r>
    <r>
      <rPr>
        <b/>
        <sz val="11"/>
        <color rgb="FFFF0000"/>
        <rFont val="Calibri"/>
        <family val="2"/>
        <scheme val="minor"/>
      </rPr>
      <t xml:space="preserve">SEGUIMIENTO PAI 2020 / General / Archivos </t>
    </r>
    <r>
      <rPr>
        <sz val="11"/>
        <color theme="1"/>
        <rFont val="Calibri"/>
        <family val="2"/>
        <scheme val="minor"/>
      </rPr>
      <t xml:space="preserve">
</t>
    </r>
    <r>
      <rPr>
        <b/>
        <sz val="11"/>
        <color theme="1"/>
        <rFont val="Calibri"/>
        <family val="2"/>
        <scheme val="minor"/>
      </rPr>
      <t>Soportes</t>
    </r>
    <r>
      <rPr>
        <sz val="11"/>
        <color theme="1"/>
        <rFont val="Calibri"/>
        <family val="2"/>
        <scheme val="minor"/>
      </rPr>
      <t xml:space="preserve">: Cumple el criterio teniendo en cuenta que la periodicidad del indicador es anual, por lo que  no se reporta avance en este mes.
</t>
    </r>
    <r>
      <rPr>
        <b/>
        <sz val="11"/>
        <color theme="1"/>
        <rFont val="Calibri"/>
        <family val="2"/>
        <scheme val="minor"/>
      </rPr>
      <t>Notas adicionales</t>
    </r>
    <r>
      <rPr>
        <sz val="11"/>
        <color theme="1"/>
        <rFont val="Calibri"/>
        <family val="2"/>
        <scheme val="minor"/>
      </rPr>
      <t xml:space="preserve">: 
</t>
    </r>
  </si>
  <si>
    <t>Con el propósito de avanzar en el diseño del plan de acción,  en el mes de agosto se  llevó a cabo reunión con los asesores del Viceministerio de Preescolar, Básica y Media, encargados de los asuntos étnicos,  con el  fin de conocer las instancias en las cuales desde el sector educación, se tiene participación con las comunidades Negras, Afrocolombianas, Raizales y Palenqueras.
De igual manera, se está ejerciendo el proceso de comunicación y acercamiento con el Ministerio del Interior y  las distintas comisiones, como instancias legítimas de concertación; en esta  reunión, se realizará la primera propuesta de la ruta a seguir para la concertación del capìtulo de alimentación en la Política Pública de Alimentación Escolar.</t>
  </si>
  <si>
    <t xml:space="preserve">Fecha (07/09)- OAPF
Completitud: Cumple con el criterio
Consistencia: Cumple con el criterio 
Calidad: No se cumple con el criterio. Que se obtuvo de la reunión, cuales son los espacios, que se obtuvo en la reunión que aporte al cumplimiento del indicador. Se debe ajustar el reporte de julio. 
Soportes: No cumple con el criterio. 
Notas adicionales: </t>
  </si>
  <si>
    <t>Durante el mes de Septiembre, la Subdirección de Análisis, Calidad e Innovación de la UAEAE,  avanzó en el diseño de la propuesta sobre los pasos para llevar a cabo la concertación del capítulo de alimentación escolar para las comunidades  NARP, en el marco de la política pública que incluye la armonización con el modelo de alimentación escolar para las ruralidades y el plan pedagógico para la promoción de alimentación saludable en el PAE; de igual manera, en esta propuesta se indica el proceso para diseñar la ruta de concertación en los espacios legítimos de orden nacional, con el acompañamiento de entidades como el Ministerio del Interior y entes de control correspondientes.</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</si>
  <si>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No cumple con el criterio, no se ha dado respuesta a la pregunta del mes anterior.
No se reporta avance cuantitativo por ser un indicador triemestral.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Qeda pendiente por validad hasta complementar el reporte del mes anterior</t>
    </r>
  </si>
  <si>
    <t>Para el mes de octubre no se presenta avance, teniendo en cuenta que la reunión programada con el Ministerio del  Interior para detallar la ruta de concertación en los espacios legítimos, fué cancelada por el ministerio, por reuniones de carácter urgente que debieron atender. Por lo anterior,  para el próximo mes se programarán dichos espacios.</t>
  </si>
  <si>
    <r>
      <rPr>
        <b/>
        <sz val="11"/>
        <color theme="1"/>
        <rFont val="Calibri"/>
        <family val="2"/>
        <scheme val="minor"/>
      </rPr>
      <t>Fecha (09/11)-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Qeda pendiente por validad por parte de DNP</t>
    </r>
  </si>
  <si>
    <t xml:space="preserve">Para el mes de noviembre no se presentan avances, teniendo en cuenta que no fue posible llevar a cabo la reunión con el Ministerio del Interior, como punto de partida para la validación de la ruta propuesta por la UApA para la concertación del capítulo de alimentación escolar, y la definición de los espación legítmos  y articulación con las autoridades respectivas para iniciar el proceso.
</t>
  </si>
  <si>
    <r>
      <rPr>
        <b/>
        <sz val="11"/>
        <color theme="1"/>
        <rFont val="Calibri"/>
        <family val="2"/>
        <scheme val="minor"/>
      </rPr>
      <t>Fecha (09/12)-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Qeda pendiente por validad por parte de DNP
09/12 DNP Aprobado</t>
    </r>
  </si>
  <si>
    <t>En la vigencia 2020, dadas las condiciones en el marco de la Pandemia por COVID-19, se avanzó en la realización de reunión con los asesores del Viceministerio de Preescolar, Básica y Media encargados de los asuntos étnicos,  con el fin de conocer las instancias en las cuales desde el sector educación se tiene participación con las comunidades NARP; a partir de esta reunión, se adelantó  desde la Subdirección de Análisis, Calidad e Innovación, el diseño de la propuesta de pasos para la concertación del capítulo de alimentación escolar para NARP en el marco de la política pública, que incluye la armonización con el Modelo de Alimentación Escolar para las Ruralidades, así como el Plan pedagógico para la Promoción de Alimentación Saludable en el PAE. De igual manera, en esta propuesta se indicó el proceso para el diseño de la Ruta de concertación en los espacios legítimos de orden nacional con el acompañamiento de entidades como Ministerio del Interior y entes de control correspondientes.</t>
  </si>
  <si>
    <t>Secretarías de Educación Certificadas con alimentación escolar rural contratada</t>
  </si>
  <si>
    <t>Sumatoria de Secretarías de Educación certificadas con alimentación escolar rural contratada</t>
  </si>
  <si>
    <t>OAPF: No ha sido reportado</t>
  </si>
  <si>
    <t>El 97% de las ETC reportan atención del Programa de Alimentación Escolar y la priorización de sedes educativas de zona rural, lo que ha permitido asegurar la atención de los estudiantes durante el calendario escolar; por tanto, dentro de las acciones o avances de las Entidades es que han adelantado la contratación de acuerdo con las condiciones o criterios de priorización y focalización establecidas en la Resolución 29452 de 2017 y 18858 de 2018. Adicionalmente, para el periodo de emergencia se ha implementado la operación conforme a lo señalado en las Resoluciones 006 de 2020 y 007 de 2020. De otra parte, es importante indicar que a la fecha dos (2) ETC no reportan contratación de la prestación del servicio de PAE para zona rural, estas son Guainía y Sucre.  Finalmente,  la ETC Barranquilla reporta que por sus condiciones territoriales, no atiende en zona rural.</t>
  </si>
  <si>
    <t xml:space="preserve">OAPF: Se revisa la información y se tienen los siguientes comentarios: 
1. Por favor incluir los avances de los meses febrero , marzo y abril.
2. Respecto a la información reportada en mayo no hay comentarios. Se informa que este reporte será insumo para entregar en los avances de seguimiento del indicador a Departamento Nacional de Planeación en SIIPO y Consejería para la Estabilización y Reconciliación. </t>
  </si>
  <si>
    <t>A la fecha, el 98%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Por otro lado, para el periodo de emergencia se ha implementado la operación conforme a lo señalado en las Resoluciones 006 de 2020 y 007 de 2020. A la fecha la ETC Sucre, no reporta contratación de la prestación del servicio de PAE para zona rural, ya que se encuentra en proceso de legalización. Con relación a la ETC Barranquilla, ésta reporta que por sus condiciones territoriales, no atiende en zona rural.</t>
  </si>
  <si>
    <t>OAPF: No se tienen comentarios sobre el reporte.</t>
  </si>
  <si>
    <t>A la fecha,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Por otro lado, para el periodo de emergencia se ha implementado la operación conforme a lo señalado en las Resoluciones 006 de 2020 y 007 de 2020. Con relación a la ETC Barranquilla, ésta reporta que por sus condiciones territoriales, no atiende en zona rural.</t>
  </si>
  <si>
    <t>Para el mes de agosto,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Para el periodo de emergencia se ha implementado la operación conforme a lo señalado en las Resoluciones 006 de 2020 y 007 de 2020. La ETC Barranquilla no atiende en zona rural.</t>
  </si>
  <si>
    <t>Para el mes de Septiembre,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Para el periodo de emergencia se ha implementado la operación conforme a lo señalado en las Resoluciones 006 de 2020 y 007 de 2020. La ETC Barranquilla no atiende en zona rural.</t>
  </si>
  <si>
    <t>Para el mes de Octubre,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Para el periodo de emergencia se ha implementado la operación conforme a lo señalado en las Resoluciones 006 de 2020 y 007 de 2020. La ETC Barranquilla no atiende en zona rural.</t>
  </si>
  <si>
    <t xml:space="preserve">Fecha (08/11)- OAPF
Completitud: Cumple con el criterio
Consistencia: Cumple con el criterio
Calidad: Cumple con el criterio. 
Soportes: No aplica. </t>
  </si>
  <si>
    <t>Para el mes de Noviembre,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Para el periodo de emergencia se ha implementado la operación conforme a lo señalado en las Resoluciones 006 de 2020 y 007</t>
  </si>
  <si>
    <t xml:space="preserve">Fecha (10/12)- OAPF
Completitud: Cumple con el criterio
Consistencia: Cumple con el criterio
Calidad: Cumple con el criterio. 
Soportes: No aplica. </t>
  </si>
  <si>
    <t>Para el mes de Diciembre,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Para el periodo de emergencia se ha implementado la operación conforme a lo señalado en las Resoluciones 006 de 2020 y 007</t>
  </si>
  <si>
    <t>VES</t>
  </si>
  <si>
    <t>Dirección de Calidad para la Educación Superior</t>
  </si>
  <si>
    <t>4.3. Asegurar el acceso igualitario de todos los hombres y las mujeres a una formación técnica, profesional y superior de calidad, incluida la enseñanza universitaria.</t>
  </si>
  <si>
    <t>NUEVOSAC</t>
  </si>
  <si>
    <t>Fortalecimiento del sistema de aseguramiento de la calidad</t>
  </si>
  <si>
    <t>2.6. Fortalecimiento del Sistema de Aseguramiento de la Calidad</t>
  </si>
  <si>
    <t>2.6.1. Potenciar y continuar fortaleciendo el Sistema de Aseguramiento de la Calidad</t>
  </si>
  <si>
    <t>018</t>
  </si>
  <si>
    <t>ASEGURAMIENTO A LA CALIDAD ES</t>
  </si>
  <si>
    <t>Sistema de Aseguramiento de la Calidad</t>
  </si>
  <si>
    <t>Reglamentación del sistema de aseguramiento de la calidad de la educación superior e implementación de una nueva plataforma tecnológica</t>
  </si>
  <si>
    <t>Indicador compuesto que mide el avance de acuerdo con: i) Reglamentación para el sistema de
aseguramiento expedido (RE) , ii) avance en la implementación de la Red de Conocimiento - SACES
(RC) y iii) avance en el diseño y desarrollo del Nuevo sistema de información (SI)
Metodología de
Medición:
Fórmula de
cálculo:
SAC = (RE* 0,35) + (RC * 0,15) + (SI * 0,5)</t>
  </si>
  <si>
    <t xml:space="preserve">En el mes de enero, se han realizado las siguientes acciones:
-  Reuniones con el grupo de 10 IES acreditadas de alta calidad (G10), para dar alcance a la Red de Conocimiento SACES e iniciar las acciones a desarrollar para su implementación. 
-  Revisión de resoluciones que reglamentan condiciones de calidad de IES y programas por niveles educativos y modalidades, procedimiento de registro calificado, condiciones de calidad de programas en salud y derecho, banco de pares y estructura de CONACES.
-  Para el sistema de información del Sistema de Aseguramiento de la Calidad – SAC, se realizaron las entregas establecidas en el cronograma (sprint 3 del proceso de Pre-Radicado) y se avanza en la revisión de pruebas y proceso de implementación. </t>
  </si>
  <si>
    <t xml:space="preserve">Presenta el reporte cualitativo. </t>
  </si>
  <si>
    <t>En febrero i) Se continuó con la revisión de las 7 resoluciones establecidas en el decreto 1330/2019. ii) Se hicieron actividades para facilitar cierre de formación 2019 de grupo de pares y miembros de la Comisión Nacional Intersectorial de Aseguramiento de la Calidad de la Educación Superior en módulos 1 y 2 de condiciones institucionales y de programa. Se completo la formación de aprox. 50 pares en el módulo 1 condiciones institucionales y 222 participantes en módulo 2 condiciones de programa. Se realizó reunión con grupo de las 10 universidades de mayor desarrollo académico del país para despejar inquietudes de alcance 2020 de proyecto Red Conocimiento. iii) Se hicieron momentos de revisión de software en ambiente de certificación. Se adelanto taller liderado por el contratista para la determinación de la optimización del proceso de radicado. Se ha adelantado el proceso de cotización de la fase III del proyecto de renovación de plataforma.</t>
  </si>
  <si>
    <t xml:space="preserve">Presenta la descripcion del avance cualitatitvo.
</t>
  </si>
  <si>
    <t>En marzo i) Se adelantaron 3 acciones a proyectos de resoluciones de condiciones de calidad institucionales y condiciones de calidad programa 1 ajuste de textos, 2 remisión a oficina jurídica y 3 publicación para observaciones ciudadanas. ii) Se completó formación de 237 pares en condiciones institucionales y 191 en condiciones de programa. Se creó vídeo de orientación para la navegación en los módulos del curso Sensibilización de Pares: Decreto 1330 y con el grupo de las 10 universidades de mayor desarrollo académico del país se inició la revisión de estos módulos para su futuro ajuste. iii) Se realizo los acuerdos sobre usabilidad y experiencia de usuario que serán incorporados en los procesos de preradicado y radicado. Se realizaron acuerdos técnicos sobre los ajustes, incidentes y controles de cambio identificados en el desarrollo de las pruebas. Se definieron el registro único de instrucciones y programas y las tablas paramétricas para la aplicación.</t>
  </si>
  <si>
    <t>Presenta la descripcion del avance cualitativo. Su validacion cuantitativa es semestral</t>
  </si>
  <si>
    <t>En abril i) Se elaboraron 2 matrices de las observaciones presentadas por la ciudadanía a proyectos de resolución de condiciones institucionales y de programa. Se realizaron ajustes al proyecto de Resolución que regula la organización de la Comisión Nacional de Aseguramiento de Calidad de Educación Superior y se elaboró su memoria justificativa. ii) Se certificaron 200 pares en condiciones institucionales y 191 de programa. Se finalizó la organización para la capacitación en curso Sensibilización de Pares a pares con tutores de apoyo y tutores expertos académicos del Ministerio. Se ajustó proyecto 2020 con el Grupo de las 10 universidades, porque se redujo aprox. 70% de recursos este año. iii) Se realizó la entrega del registro único de Instituciones y Programas de acuerdo con análisis realizado en conjunto con la subdirección de desarrollo sectorial. Se avanzó en los ajustes de la etapa de Pre radicación, se trabajó en las definiciones y procesos de etapa de radicado.</t>
  </si>
  <si>
    <t>Presenta el respectivo avance cualitativo.</t>
  </si>
  <si>
    <t xml:space="preserve">En mayo i) Se dio respuesta a las observaciones ciudadanas formuladas frente al proyecto de resolución de condiciones institucionales y con fundamento en estas se realizaron ajustes al proyecto de resolución.  Se realizaron ajustes al proyecto de resolución por medio de la cual se desarrolla el procedimiento de registro calificado previsto en el Decreto 1330 de 2009, de acuerdo con los avances de la etapa de pre radicación en la plataforma. ii)Se finalizaron los documentos técnicos y de análisis del sector para avanzar en el proceso de contratación con la Universidad del Valle, en representación del G-10, autodenomindado como el grupo de las diez mejores universidades. Se concluyó el ajuste de los módulos y la organización del proceso de formación con tutores académicos expertos y de apoyo del Ministerio, orientando el ejercicio formativo a los 183 integrantes de la CONACES. iii) Se desplegó la aplicación para realizar las pruebas integrales. </t>
  </si>
  <si>
    <t>Se presenta la descripcion de los avances cualitativos, por tener una medicion semestral, no se presentan avances cuantitativos.</t>
  </si>
  <si>
    <t>En junio i) Se revisó con la sra Ministra proyecto resolución de condiciones institucionales de calidad y se hicieron ajustes requeridos. Se ajusto proyecto resolución que define la estructura y funcionamiento CONACES, se remitió a Oficina Jurídica para autorización de publicación. ii) Se revisó con Oficina Contratación  el insumo y análisis del sector para el proyecto Red de Conocimiento SACES; se inició proceso de formación para 183 integrantes de CONACES el 09 de junio; todo ello con el propósito de fomentar la apropiación del Decreto 1330 iii) Se realizan pruebas integrales de la aplicación, que conllevaron al establecimiento de los acuerdos de incidentes y ajustes en la aplicación de la etapa de preradicado, una vez realizados los ajustes se realizara el despliegue de la aplicación para la prueba piloto y publicación en el ambiente de producción.</t>
  </si>
  <si>
    <t>Se presenta la descripcion de los avances cualitativos,. Pero  por tener una medicion semestral, se deberían presentar avances cuantitativos para el semestre. * Se revisa y la meta cuantitativa esta dada en su totalidad para diciembre.</t>
  </si>
  <si>
    <t>En julio i)Se remitió a Jurídica proyecto resolución condiciones institucionales de calidad, en reunión se presentó observaciones del proyecto de resolución. Se recibieron observaciones de Oficina Jurídica al proyecto de resolución de la estructura y funcionamiento CONACES. Ajustes al proyecto de resolución de condiciones de programa, en atención a las observaciones de diferentes órganos asesores MEN. ii)La contratación con Universidad del Valle se aprobó en Comité de Contratos el 24 Julio y se inició carque en SECOP. Se finalizó curso de apropiación de Decreto 1330 para 183 integrantes de CONACES con tasa de aprobación 82.5%. Se está realizando evaluación del curso. iii)Aclaración y definiciones de los aspectos que se deben trabajar en la etapa de Radicado, se definió cronograma de actividades en el marco de ampliación de tiempo para la entrega, en el cronograma se han definido las entregas de pruebas integrales de Pre radicado y las tres entregas de radicado en septiembre 2020.</t>
  </si>
  <si>
    <t xml:space="preserve">6/08/2020 - OAPF: Para este mes de julio, no deberian reportar avances cuantitativos, pues su medicion es semestral. La descripción del avance cualitativo evidencia de manera clara los resultados de la gestion._x000D_
Esta pendiente el reporte cuantitativo en el mes de junio y asi completar el reporte para SINERGIA_x000D_
</t>
  </si>
  <si>
    <t>En el mes de agosto: i)Se expidió el 24 de agosto la Resolución 15224 de condiciones institucionales de calidad. Se publicó el 26 de agosto en página web el proyecto de Resolución que modifica la Resolución 10414/18 de la Comisión Nacional Intersectorial de Aseguramiento de la Calidad de la educación. Se ajustó al proyecto de resolución de condiciones de calidad de programa.  ii)Se certificaron 151 participantes que aprobaron el Curso de apropiación del decreto 1330. Se elaboró documento de lecciones aprendidas y ceremonia de cierre. Se firmó contrato con la Universidad del Valle para avanzar en la formación de 400 pares en las resoluciones de aplicación del Decreto 1330.</t>
  </si>
  <si>
    <t>En septiembre: i) Se radicó a la Oficina Asesora Jurídica el proyecto de Resolución de condiciones de calidad de programa y su memoria justificativa, para firma de la señora Ministra. Se dio respuesta a las observaciones ciudadanas presentadas sobre el proyecto de Resolución que modifica la Resolución 10414/18 y se ajustó el proyecto de resolución conforme a estas. ii) En el contrato con la Universidad del Valle, se avanzó en el diseño académico del Curso sobre resoluciones de condiciones institucionales y de condiciones de programa para 400 pares académicos; se diseñó la estructura general de los dos módulos del curso, sus unidades temáticas y el método de evaluación. Diseño académico validado y retroalimentado por la Comisión Permanente. iii) Se realizaron pruebas integrales de Pre radicado y Radicado, el 30 sep se realizó despliegue de la versión en el ambiente de certificación, se cuenta con los manuales de usuario. El equipo técnico inicia revisión de calidad de funcionalidad.</t>
  </si>
  <si>
    <t>06/10- OAPF:
No presentan avances cuantitativos, ni cualitativos. Se requiere para reporte en SINERGIA.
RTA área - Fecha: 06/10/2020 se reporta avance cualitativo.
07/10/2020 OAPF: Se procede a revisar el reporte de avances, según los siguientes criterios:
Consistencia: Cumple con el criterio. El área no reporta avance cuantitativo para el periodo en atención a la periodicidad del indicador.
Completitud: Cumple con el criterio. El área reporta avances cualitativos con las acciones y avances de la gestión.
Calidad: Cumple con los criterios de la Guía de seguimiento al PAI “PL-GU-03 Versión 4”. 
Soportes: No aplican para el periodo. 
Notas adicionales: Validación sujeta a la aprobación del DNP – SINERGIA.
RTA Área 09/10/2020:  No se realiza ninguna modificación, de acuerdo a las observaciones de la OAPF se esta a la espera de aprobación de SINERGIA.</t>
  </si>
  <si>
    <t>Octubre i)Se ajustó proyecto Resolución de condiciones calidad de programa según observo Of. Jurídica.Se modificó proyecto resolución que modifica la de funcionamiento Conaces 10414/2018. Se preparó proyecto de resolución que modifica Resolución 2590/2012 de tarifas. Con Resolución 15224 24/08/2020 se expidió condiciones de calidad institucionales. Con Decreto 843 13/06/2020 reglamentó el Sistema Nacional de Acreditación. Con Acuerdo 01 de 12/05/2020 CESU expidió reglamento del Consejo Nacional de Acreditación.ii)Avanzó en el diseño de actividades, contenidos, y estrategias de evaluación para cada uno de los módulos de curso condiciones institucionales y de condiciones de programa para 400 pares académicos.iii)Inicia procedimiento técnico de despliegue de la aplicación en el ambiente de producción del MEN, manuales fueron observados e inicia proceso de ajuste</t>
  </si>
  <si>
    <t>09/11/2020 OAPF: 
Consistencia: Cumple con el criterio. El área no reporta avance cuantitativo para el periodo en atención a la periodicidad del indicador.
Completitud: Cumple con el criterio. El área reporta avances cualitativos con las acciones y avances de la gestión que mide el indicador.
Calidad: Cumple con los criterios de la Guía de seguimiento al PAI “PL-GU-03 Versión 4”. 
Soportes: No aplican para el periodo, su periodicidad es semestral
Notas adicionales: Se requiere dar coherencia al registro de metas según la periodicidad semestral del indicador. No se ha reportado avance en SINERGIA.
AREA 09/11/2020: Se elimina la parte que menciona acta de 23 de septiembre de acuerdo con la solicitud de la responsable del reporte Martha Hernández.</t>
  </si>
  <si>
    <t>En noviembre i)Se expidió la Resolución 21795 de 19/11/2020, que define parámetros de autoevaluación, verificación y evaluación de las condiciones de programa para la obtención, modificación y renovación del registro calificado. Se radicó el 3/11/2020 en la Oficina Asesora Jurídica el proyecto de Resolución que modifica la Resolución 10414/18 de funcionamiento de la Conaces. iii) Inicia procedimiento técnico de despliegue de la aplicación del trámtie de Registro Calificado en el ambiente de producción del MEN en relación con la documentación y alistamiento del ambiente, así mismo, se está llevando a cabo el ajuste de los manuales de usuarios y la estructura de videos tutoriales.</t>
  </si>
  <si>
    <t>05/12/2020 OAPF: 
Consistencia: Cumple con el criterio. El área reporta avance cuantitativo puesto que el indicador es semestral y no habían registrado avance.
Completitud: Cumple con el criterio. El área reporta avances cualitativos con las acciones y avances de la gestión rela cionadas con las variables del indicador.
Calidad: Cumple con los criterios de la Guía de seguimiento al PAI “PL-GU-03 Versión 4”. 
Soportes: Se requiere reportar soportes correspondientes al avance cuantitativo reportado.
Notas adicionales: 
07/12/2020 Área: Se cargan los soportes solicitados.
10/12/2020/ OAPF: Se verifica el reporte de soportes en la carpeta Medios de verificación y se procede a validar.</t>
  </si>
  <si>
    <t>Diciembre i)Acuerdo 02/20 Consejo Educación Superior CESU actualiza modelo de acreditación en alta calidad. Oficina Jurídica aprobó Resolución que modifica el reglamento de Conaces de Res. 10414/18 validará Minciencias. Pautas funcionamiento para Comisión Permanente de Calidad, según acta CESU 23/09/20. Instrumentos reglamentarios 2021, construyó proyecto Res. de mecanismo oferta educativa zonas rurales de difícil acceso educación superior, se ajustó proyecto Res. modifica tarifas registro calificado. ii)Completó formación virtual 440 pares académicos en nuevo marco normativo registro calificado Decreto 1330/19 y Res. 21795 y 15224/20 autoevaluación, verificación y evaluación condiciones calidad institucionales y programa. iii)Despliegue de aplicación trámite Registro Calificado en ambiente producción MEN, para gestión de solicitudes en etapas Preradicación y Radicación de IES. La aplicación desplegada contempla la implementación de controles de cambio identificados en 1ra etapa.</t>
  </si>
  <si>
    <t xml:space="preserve">09/01/2021 OAPF: 
Consistencia: Cumple con el criterio. El área reporta avance cuantitativo total puesto que el indicador es semestral y no habían registrado avance.
Completitud: Cumple con el criterio. El área reporta avances cualitativos con las acciones y avances de la gestión relacionada con las variables del indicador.
Calidad: Cumple con los criterios de la Guía de seguimiento al PAI “PL-GU-03 Versión 4”. Soportes: cumple, el área reporta soportes correspondientes al avance cuantitativo registrado.
Notas adicionales: se registra avance en SINERGIA. </t>
  </si>
  <si>
    <t>2.6.2. Consolidación del marco normativo</t>
  </si>
  <si>
    <t>Reglamentación para el sistema de aseguramiento expedido</t>
  </si>
  <si>
    <t xml:space="preserve">Sumatoria de Iniciativas reglamentarias y regulatorias para la educación superior, construidas con los mecanismos legales pertinentes </t>
  </si>
  <si>
    <t>Iniciativas reglamentarias y regulatorias construidas</t>
  </si>
  <si>
    <t>En el mes de enero la Dirección de Calidad para la Educación Superior construyó escenarios financieros para el cobro de nuevas tarifas en los procesos asociados a registro calificado y elaboró proyecto de resolución por medio de la cual se modifican dichas tarifas.  Se remitieron oficios a las asociaciones de educación superior legalmente autorizadas para la socialización de la propuesta de nuevas tarifas de registro calificado.</t>
  </si>
  <si>
    <t>Contiene la descripción del avance cualitativo</t>
  </si>
  <si>
    <t>En el mes de febrero la Dirección de Calidad para la Educación Superior socializó en reunión a las asociaciones académicas que representan instituciones de educación superior la propuesta de reglamentación para el cobro de nuevas tarifas en los trámites asociados al registro calificado.  Elaboró proyecto de Acuerdo por medio del cual el Consejo Nacional de Educación Superior (CESU) modifica el reglamento del Consejo Nacional de Acreditación (CNA).</t>
  </si>
  <si>
    <t>En el mes de marzo la Dirección de Calidad para la Educación Superior elaboró proyecto de Decreto "por el cual se adiciona el capitulo séptimo al título 3 de la parte 5 del libro 2 del decreto 1075 de 2015 - único reglamentario del sector educación" con el objetivo de reglamentar los artículos de la ley 30 de 1992 relacionados con el  Sistema Nacional de Acreditación, ya que estas normas fueron subrogadas por el decreto 1280 de 2018 y posteriormente suprimidas porel decreto 1330 de 2019.  Este proyecto de decreto fue revisado por la Oficina Asesora juridica y publicado para observaciones ciudadanas en la página web del Ministerio.  Así mismo, se ajustó el texto del proyecto de acuerdo por el cual el Consejo Nacional de Educación Superior (CESU) modifica el reglamento del Consejo Nacional de Acreditación (CNA) y lo remitió al CESU para su revisión y observaciones.</t>
  </si>
  <si>
    <t>Presenta la descripcion del avance cualitativo. Pero no se valida por cuanto tiene validacion trimestral y debiera presentar avances cuantitativos</t>
  </si>
  <si>
    <t>En abril se elaboró matriz con las observaciones presentadas por la ciudadanía al proyecto de Decreto "Por el cual se adiciona el Capítulo 7 al Título 3 de la Parte 5 del Libro 2 del Decreto 1075 de 2015 – Único Reglamentario del Sector Educación", se dio respuesta a la totalidad de observaciones ciudadanas, se publicó en la página web del Ministerio la matriz con la respuesta a las observaciones ciudadanas, se remitió el proyecto de Decreto a la Oficina Asesora Jurídica con los anexos para revisión y se envió a Secretaría Jurídica de Presidencia para firma. Asimismo, se realizaron ajustes al proyecto de Acuerdo por medio del cual se modifica el reglamento del Consejo Nacional de Educación Superior - CESU, se remitió a la Oficina Asesora Jurídica para su revisión, se aprobó el texto del proyecto en sesión del CESU y se encuentra a la espera de la firma de la señora Ministra como Presidenta del CESU.</t>
  </si>
  <si>
    <t>En mayo se expidió el Acuerdo 01 de 2020, por medio del cual se profiere el reglamento del Consejo Nacional de Acreditación - CNA. La Dirección de Calidad para la Educación Superior realizó los ajustes requeridos por la Secretaría Jurídica de Presidencia al proyecto de Decreto "Por el cual se adiciona el Capítulo 7 al Título 3 de la Parte 5 del Libro 2 del Decreto 1075 de 2015 – Único Reglamentario del Sector Educación" y se encuentra a la espera de nueva revisión por parte de Presidencia de la República que ha dado prioridad a la reglamentación de acciones para atender la pandemia por Covid 19. Asimismo, se desarrollaron acciones conjuntas con la Dirección de Fomento de la Educación Superior para la construcción del proyecto de resolución por medio de la cual se crea el mecanismo de oferta y desarrollo de educación superior en zonas rurales; se llevó a cabo una mesa técnica de ruralidad con expertos académicos y se programaron 6 talleres regionales para el mes de junio.</t>
  </si>
  <si>
    <t>Presenta la descripcion cualitativa y cuantitativa.</t>
  </si>
  <si>
    <t>En junio fue expedido el Decreto 843 de 13 de junio de 2020 "Por el cual se adiciona el Capítulo 7 al Título 3 de la Parte 5 del Libro 2 del Decreto 1075 de 2015" después del cumplimiento por parte de la Dirección de Calidad para la Educación Superior de los ajustes requeridos por la Secretaría Jurídica de la Presidencia de la República. Asimismo, se desarrolló la segunda mesa técnica de ruralidad con expertos académicos y se llevaron a cabo tres sesiones de los grupos de trabajo integrados por expertos académicos y representantes del Ministerio de Educación Nacional, en los cuales se revisaron las condiciones de calidad institucionales y de programa con enfoque en la ruralidad para la construcción de insumos que permitan el desarrollo de los talleres de ruralidad.</t>
  </si>
  <si>
    <t>Presenta el avance tanto cualitativo como el avance cuantitativo</t>
  </si>
  <si>
    <t>En julio se desarrollaron 2 sesiones ampliadas con expertos académicos en ruralidad, en las que se presentaron las conclusiones sobres las mesas técnicas llevadas a cabo en mayo y junio y en las 8 sesiones de trabajo que abordaron el estudio de las condiciones de calidad en el contexto de la ruralidad. Por las medidas derivadas de las declaratorias de emergencia económica y sanitaria, el cronograma de la reglamentación de educación superior rural, que se fundamenta en el desarrollo de sesiones de trabajo con expertos académicos y talleres regionales, fue ajustado y proyectado con actividades hasta el mes de octubre de 2020. Se elaboró proyecto de acto administrativo por medio del cual se definen los lineamientos para el espacio académico que permitirá contar con representantes de la Comisión Nacional Intersectorial de Aseguramiento de la Calidad de la Educación Superior (Conaces), del Consejo Nacional de Acreditación (CNA) y del Consejo Nacional de Educación Superior (CESU).</t>
  </si>
  <si>
    <t xml:space="preserve">6/08/2020 - OAPF: Para este mes de julio, no deberian reportar avances cuantitativos, pues su medicion es trimestral. La descripción del avance cualitativo evidencia de manera clara los resultados de la gestion._x000D_
_x000D_
_x000D_
</t>
  </si>
  <si>
    <t>En agosto se desarrolló la quinta sesión virtual de expertos académicos sobre educación superior rural, donde se avanzó en el conversatorio de la UNESCO-IELSAC, el plan de educación rural, los conceptos de ruralidad, la propuesta metodológica de los talleres regionales y el contexto videos alianzas o experiencias significativas. Se elaboró una encuesta aplicada al grupo de expertos, cuyos datos se entregaron a una subcomisión qué revisó y consolidó un documento. Se conformaron los equipos de trabajo que apoyarán los talleres regionales cuya base datos de invitados se está validando y se convocó a las Fundación Empresarios por la Educación para su participación. Los instrumentos de los talleres se encuentran en construcción. Se desarrollaron dos reuniones con la Oficina Asesora Jurídica para revisar la ruta jurídica de expedición del acto administrativo que estable el funcionamiento de una Comisión conformada por integrantes de la Conaces, del CNA y del CESU.</t>
  </si>
  <si>
    <t>En septiembre: Para la construcción de la reglamentación sobre mecanismos de oferta de educación superior en zonas rurales, se trabajó en el instrumento para los talleres regionales, con fundamento en las dimensiones y subdimensiones y creando preguntas para ser aplicadas en las mesas de trabajo. Se presentó en sesión de 23 de septiembre ante el Consejo Nacional de Educación Superior - CESU la propuesta de reglamentación de la Comisión Permanente de Calidad que convoca a la articulación entre este, el MEN, el Consejo Nacional de Acreditación y la Comisión Nacional Intersectorial de Aseguramiento de la Calidad de la Educación Superior, concluyéndose que la regulación de la misma no se desarrollará mediante acto administrativo, por lo que no se cumplió la meta para septiembre.  Las orientaciones para este desarrollo de articulación se consignaron en el acta de la respectiva sesión y conforme a ésta se construirá el documento que permita dar cumplimiento a la meta prevista.</t>
  </si>
  <si>
    <t>05/10- OAPF:
Completitud: Cumple con el criterio 
RTA área
Consistencia: En el avance cualitativo se debe especificar las razones por las cuales no se logró la meta planteada para septiembre.
RTA área: En la parte final la persona señala  "Las orientaciones para este desarrollo de articulación se consignaron en el acta de la respectiva sesión y conforme a esta se construirá el documento que permita dar cumplimiento a la meta prevista para septiembre." es necesario algo adicional?
OAPF:06/10. Ajustar la redacción para hacer explicito que la meta no se cumplión en septiembre.
RTA área: 06/10/2020 se ajusta redacción.
07/10/2020 -OAPF:
Con los ajustes realizados por el área se cumple con el criterio de consistencia.
Calidad: cumple con el criterio, hacer ajustes en la consistencia.
07/10/2020 -OAPF: cumple con el criterio de calidad.
RTA área 
Soportes:  cumple con el criterio
RTA área
Notas adicionales:</t>
  </si>
  <si>
    <t xml:space="preserve">En octubre:  Se realizaron modificaciones al proyecto de resolución por medio de la cual se modifica la Resolución del funcionamiento de Conaces 10414 de 2018. Se preparó nuevo proyecto de resolución que modifica la Resolución 2590 de 2012 de tarifas. Se avanzó con el diseño e implementación de un taller con los miembros de Programa de Desarrollo con Enfoque Territorial - PDET Tolima, realizado el 6 de octubre de 2020, para identificar las observaciones y aspectos relacionados con las condiciones de calidad y mecanismos de oferta y desarrollo de programas académicos en zonas rurales de difícil acceso a la Educación Superior. </t>
  </si>
  <si>
    <t>09/11/2020 OAPF: 
Consistencia: Cumple. El área reporta avance cuantitativo (1) y aclara que ese avance corresponde al mes de septiembre.
Completitud: Cumple con el criterio. El área reporta avances cualitativos con las acciones y avances de la gestión.
Calidad: Cumple con los criterios de la Guía de seguimiento al PAI “PL-GU-03 Versión 4”. 
Soportes: No cumple. El área no reporta en “Medios de verificación” el soporte que evidencie el cumplimiento de la meta reportada según avance cuantitativo y cualitativo. 
Notas adicionales:
09/11/2020: Con base en la solcitud de la responsable del reporte se elimina el avance reportado del acta de septiembre, toda vez que le comunicaron que no era la definitiva, por lo anterior deben realizar otra sesión por lo anterior se abstiene de colocar el avance cuantitativo, así mismo se elimino ese registro en el indicador 143.
09/11/2020 OAPF: Teniendo en cuenta los ajustes realizados por el área, se procede a validar el seguimiento.</t>
  </si>
  <si>
    <t>En noviembre: Se radicó el 3/11/2020 en la Oficina Asesora Jurídica el proyecto de Resolución por medio de la cual se modifica la Resolución 10414/18 de funcionamiento de la Conaces con los ajustes requeridos y la respectiva memoria justificativa. Para la construcción de la resolución que desarrolle el mecanismo de oferta de educación superior en zonas rurales, se programó el desarrollo de 6 talleres regionales en Caribe, Centro Oriente, Centro Sur, Eje Cafetero, Llano y Pacífico; se enviaron invitaciones a 300 personas del Sistema de Aseguramiento y se desarrollaron 5 talleres los días 23, 24, 25, 26 y 30 de noviembre.</t>
  </si>
  <si>
    <t>05/12/2020 OAPF: 
Consistencia: Cumple. El área no reporta avance cuantitativo y se tiene meta programada para el mes de noviembre.
Completitud: Cumple con el criterio. El área reporta avances cualitativos con las acciones y avances de la gestión.
Calidad: Cumple con los criterios de la Guía de seguimiento al PAI “PL-GU-03 Versión 4”. 
Soportes: Cumple. No aplica reportes para el periodo de seguimiento. 
Notas adicionales: Ninguna.</t>
  </si>
  <si>
    <t>En diciembre se cumple la totalidad de la meta así: 1. Acuerdo 01 de 2020, por medio del cual se profiere el reglamento del Consejo Nacional de Acreditación – CNA, 2. Decreto 843 de 13 de junio de 2020 "Por el cual se adiciona el Capítulo 7 al Título 3 de la Parte 5 del Libro 2 del Decreto 1075 de 2015”, 3. Acta del Consejo Superior de Educación Superior - CESU de 23 de septiembre de 2020, 4. Proyecto de resolución por medio de la cual se define el mecanismo de oferta educativa en zonas rurales de difícil acceso a la educación superior, 5. Proyecto de resolución que modifica las tarifas de registro calificado.</t>
  </si>
  <si>
    <t>17/01/2021 OAPF: 
Consistencia: Cumple. El área reporta avance cuantitativo y se tiene meta programada para el mes de diciembre.
Completitud: Cumple con el criterio. El área reporta avances cualitativos con las acciones y avances de la gestión total.
Calidad: Cumple con los criterios de la Guía de seguimiento al PAI “PL-GU-03 Versión 4”. 
Soportes: Cumple, reportan soportes en Medios de verificación. 
Notas adicionales: Ninguna.</t>
  </si>
  <si>
    <t>2.6.3. Implementación de la Red del Sistema de Aseguramiento de la Calidad</t>
  </si>
  <si>
    <t xml:space="preserve">Porcentaje de avance en el diseño e implementación de la red de conocimiento de SACES </t>
  </si>
  <si>
    <t>A+B+C+D
A= Formalización del contrato interadministrativo 5%
B= Eventos de capacitación a los actores del SAC realizados 25%
C= Nuevos módulos de formación desarrollados 35%  
D= Formación y certificación de pares e integrantes de la CONACES 35%</t>
  </si>
  <si>
    <t>Informe de avance del diseño, pilotaje e implementación de las líneas de acción de la Red de Conocimiento del Sistema de Aseguramiento de la Calidad SACES</t>
  </si>
  <si>
    <t>En el mes de enero se ajustó el documento técnico de invitación a proponentes, estableciendo las fases del proyecto, los requerimientos técnicos y los productos esperados. Se hizo invitación a participar como ejecutor del proyecto al Grupo de las 10 mejores universidades del país, autodenominado (G10). Con este grupo se hizo reunión de presentación   del marco estratégico del proyecto, su alcance 2020, sus etapas y productos esperados; se aclararon inquietudes sobre el alcance 2020,  se precisaron especificaciones técnicas del para de este modo promover el avance en la  Red de conocimiento del Sistema de Aseguramiento de la Calidad.</t>
  </si>
  <si>
    <t>En el mes de febrero a partir de los módulos de condiciones institucionales y de programa desarrollados en 2019, y de la identificación de la necesidad de mejorarlos en los espacios de interacción grupal de los participantes, y en el marco de la precisión del alcance 2020 del proyecto, en formato html, y con el fin de integrar mejoras a la primera fase del proyecto, se dispusieron los módulos del curso Sensibilización de pares del Decreto 1330 de  2019 para revisión del Grupo de las 10 (G10), se atendieron sus inquietudes . Así mismo, se realizó alistamiento para la formación de algunos pares que tanto en el M1, de condiciones institucionales, como en en el Módulo 2 de condiciones de programa, al cierre de 2019 tenían un alto %  de avance, pero que no lograron terminar el curso para ser certificados.</t>
  </si>
  <si>
    <t>Se completó la formación a 200 pares en Decreto 1330, en los módulos de condiciones institucionales y de programa.  Se inició la planeación para evaluar la viabilidad de la implementación de una solución In House con capacidades propias del Ministerio (utilizando los tiempos de funcionarios y contratistas de la Dirección y de la Subdirección de Aseguramiento)  para amplificar la formación a más pares,  a otros actores del Sistema de Aseguramiento de la Calidad, así como a integrantes de la CONACES.  Se organizó el equipo estratégico del Ministerio para el  Proyecto y se revisó con el Grupo de las 10 (G10), el grupo de las autodenominadas 10 mejores universidades del país, revisión de los posibles alcances del proyecto 2020 para desarrollar las otras líneas estratégicas, diferentes a la de formación.</t>
  </si>
  <si>
    <t>Presenta la descripcion del avance cualitativo, aunque se debiera empezar con el mes de reporte.</t>
  </si>
  <si>
    <t>En abril se completó la certificación a 191 pares en Decreto 1330 que cursaron los módulos de condiciones institucionales y de programa del curso sensibilización de pares del decreto 1330 de 2019.  Se completó el ejercicio de evaluación de la viabilidad para la implementación de una solución In House con capacidades propias del Ministerio (utilizando los tiempos de funcionarios y contratistas de la Dirección y de la Subdirección de Aseguramiento, así como de coordinadores e integrantes de la comisión nacional intersectorial de aseguramiento de la calidad de la educación superior - CONACES) para ampliar la formación a más pares y a integrantes de la CONACES.  Se reajustó el plan de trabajo y el alcance 2020 del proyecto con el Grupo de las 10 (G10) el grupo de las autodenominadas 10 mejores universidades del país; ello de acuerdo con los ajustes presupuestales del proyecto que redujeron en aproximadamente 70% sus recursos para este año.</t>
  </si>
  <si>
    <t>En mayo de acuerdo con las nuevas disponibilidades presupuestales para el proyecto, se concluyó el ajuste del alcance del proyecto, que se orientará hacia la formación virtual de 400 actores del Sistema de Aseguramiento de la Calidad en las resoluciones de condiciones de calidad a nivel institucional y de programa; esto permitió la finalización del documento técnico del proyecto, así como el de análisis del sector,  la gestión del CDP y la elaboración del insumo de contratación. También se decidió re-orientar la formación desde la solución In-House (con tutores académicos expertos y tutores de apoyo del Ministerio) hacia los 183 integrantes de la CONACES. Los módulos y la ruta de aprendizaje se ajustaron para capacitar este grupo de participantes clave en el ejericicio de evaluación de condiciones de calidad para el otorgamiento de registros calificados a los programas académicos de formación de las IES.</t>
  </si>
  <si>
    <t>Presenta avance cualitativo y su respectivo avance cuantitativo.</t>
  </si>
  <si>
    <t>En junio 16 se subió el proceso de contratación a Neón. Se realizaron varias mesas de trabajo con el equipo técnico del Proyecto y la Oficina de Contratación para revisar y ajustar el insumo de contratación, modificando el componente técnico a los requerimientos del formato; Se realizaron revisión y ajustes al documento de análsis del sector, ajustando el ejercicio de comparación de precios según los lineamientos financieros de la Oficina de Contratos . Se trabajó con la Universidad del Valle, en el ajuste de los entregables del proyecto Red de conocimiento SACES y se estructuró el proyecto en tres fases, una de formulación académica de los módulos, otra de desarrollo virtual de los mismos y otra de oferta a 400 actores del sistema de aseguramiento de la calidad.  Se dió inicio a la formación de los integrantes de los 183 integrantes de CONACES en el curso de Apropiación del Decreto 1330.</t>
  </si>
  <si>
    <t>Presenta avance cualitativo, su periodicidad es trimestral, por lo tanto debiera presentar avances cuantitativos para el segundo trimestre del año * La formula de cálculo esta dada por el cumplimeitno de hitos el primero fue previsto para mayo y el siguiente esta para septiembre.</t>
  </si>
  <si>
    <t>En julio se produjeron y aprobaron en Comité de Contratos del 14 de Julio las últimas versiones de los documentos del proceso de contratación; se recopiló la documentación de la Universidad del Valle necesaria para la elaboración del Contrato; el cuál se publicó en SECOP para aceptación de la Universidad.  Se finalizó el proceso de formación para los integrantes de la CONACES, quienes durante las dos primeras semanas de julio cursaron el M2 de condiciones de programa. Se elaboró encuesta de evaluación del curso a los participantes y se inició la producción de certificados para los 157 participantes que aprobaron los tres módulos del curso. Se preparó propuesta de agenda para la sesión de cierre y se rindió informe del las fortalezas y posibilidades de mejora del Curso en la reunión de los coordinadores de salas de la CONACES.</t>
  </si>
  <si>
    <t>En agosto se culminó el proceso de elaboración y envío de certificaciones de los 151 participantes que aprobaron el Curso de Apropiación D.1330 para la CONACES, se produjo documento de lecciones aprendidas del Curso para integrar mejoras a los siguientes ofertas de formación para los diferentes actores del SACES en los nuevos lineamientos normativos. Se llevó a cabo ceremonia de cierre del Curso. Se firmó el contrato y el acta de inicio de la Red SACES con la Universidad del Valle para la elaboración del Curso virtual que integra los lieamientos de aplicación del Decreto 1330 cumpliendo así el primer hito. También se avanzó en el diseño académico de la agenda del Foro Internacional de Resultados de Aprendizaje y se gestionó el proceso de evaluación y publicación de las buenas practicas que serán llevadas a los talleres del Foro.</t>
  </si>
  <si>
    <t xml:space="preserve">07/09- OAPF:
Completitud: No cumple con este cirterio. No hay medio de verificacion. El avance cuantitativo dice solo 1... y hablan de 151 participantes.
RTA área - El avance esta dado por el cumplimeitno del primer hito y el medio de verificación del hito fue cargado, no se refiere a certificaciones sino a la suscripción de convenio como se describe en el avance..."Se firmó el contrato y el acta de inicio de la Red SACES con la Universidad del Valle para la elaboración del Curso virtual que integra los lieamientos de aplicación del Decreto 1330 cumpliendo así el primer hito"...
08/09: el indicador esta en porcentaje, por tal razón no s epuede reportar en número, este indicador no tiene meta para este periodo, es trimestral, el avance cuantitativo se debe reportar en septiembre. En el avance cualitativo no se menciaona el hito logrado por lo que no se entientde como aporta al cumplimeinto de la meta. SE sugiere revisar la guia de seguimiento al PAI ya que se evidencias muchas inconsistencias en el reporte. 
07/09- OAPF:
Consistencia: No cumple con este cirterio. En la descripcion hablan de certificciones para 151 participantes.. pero no hay soportes en los medios de verificacion
RTA área - Fecha : El avance esta dado por el cumplimeitno del primer hito y el medio de verificación del hito fue cargado, no se refiere a certificaciones sino a la suscripción de convenio como se describe en el avance..."Se firmó el contrato y el acta de inicio de la Red SACES con la Universidad del Valle para la elaboración del Curso virtual que integra los lieamientos de aplicación del Decreto 1330 cumpliendo así el primer hit0"
07/09- OAPF:
Calidad: No cumple con este criterio. 
RTA área: 
07/09- OAPF:
Soportes: No cumple con el criterio, no se anexa medio de verificación
RTA área - Fecha : 
07/09- OAPF:
Notas adicionales:
07/05 OAPF: </t>
  </si>
  <si>
    <t>En septiembre con el objetivo de avanzar en la formación de 400 pares académicos y en el marco del Convenio con la Universidad del Valle, se completó el diseño general del Curso, con sus dos módulos, la totalidad de las unidades que lo integrarán, las actividades y recursos educativos propuestos, así como los mecanismos de evaluación que se implementarán. Se organizaron los talleres del Foro de resultados de aprendizaje y se validaron con el Despacho de la Ministra y del Viceministro las agendas, conferencistas y panelistas del primer momento del Foro Internacional de Aprendizajes; así mismo se diseñaron los espacios de los conversatorios alrededor de las buenas prácticas de las IES seleccionadas por Convocatoria para paraticipar en Foro, eventos que aún no han concluido por lo anterior no se reporta como cumplido el hito programado para este periodo.</t>
  </si>
  <si>
    <t xml:space="preserve">06/10- OAPF:
No presentan avances cuantitativos, ni cualitativos.
RTA área - Fecha: 06/10/2020 se reporta avance cualitativo.
07/10/2020 OAPF: Se procede a revisar el reporte de avances, según los siguientes criterios:
Consistencia: No cumple con el criterio. El área no reporta avance cuantitativo para el periodo y se debe tener en cuenta que este indicador tiene periodicidad trimestral. El área debe registrar cero (0) como avance.
Completitud: Cumple con el criterio. El área reporta avances cualitativos con las acciones y avances de la gestión y aclara que no se completó el hito programado para septiembre.
Calidad: Cumple con los criterios de la Guía de seguimiento al PAI “PL-GU-03 Versión 4”. 
Soportes: Reportan soporte de cumplimiento del hito correspondiente al primer trimestre. No reportan entregable del hito para septiembre. 
Notas adicionales: 
RTA área 08/10/2020: se coloca 0 en el avance cuantitativo de acuerdo con la solicitud.
OAPF 13/10/2020: Se valida según lo consignado por el área. </t>
  </si>
  <si>
    <t>En Octubre con el objetivo de avanzar en la línea de formación de la Red SACES a través del curso virtual para 400 pares académicos que se llevará a cabo en diciembre, y en el marco del Convenio con la Universidad del Valle, se avanzó en el diseño detallado de las actividades, contenidos, y estrategias de evaluación para cada uno de los módulos del curso; el de condiciones institucionales y el de condiciones de programa cumpliendo así con el hito programado para este periodo. Se realizaron reuniones de validación de este diseño académico con la sala de coordinadores de la Comisión Nacional Intersectorial de Aseguramiento de la calidad de la educación -CONACES- y con la Comisión Permanente.  Se desarrollaron los talleres del Foro de resultados de aprendizaje alrededor de las 28 buenas prácticas de las Instituciones de Educación Superior seleccionadas por Convocatoria. El Foro de Resultados de Aprendizaje se llevó a cabo los días 14,15, 21, 22 y 23 de Octubre.</t>
  </si>
  <si>
    <t>OAPF (06/11/2020) : El área no reportó el avance en según la Guía de seguimiento al  PAI  PL-GU-03_V4 .
ÁREA 08/11/2020: Se carga reporte.
09/11/2020 OAPF: 
Consistencia: Cumple. El área reporta avance cuantitativo según la meta programada.
Completitud: Cumple con el criterio. El área reporta avances cualitativos con las acciones y avances de la gestión.
Calidad: Cumple con los criterios de la Guía de seguimiento al PAI “PL-GU-03 Versión 4”. 
Soportes: No cumple. El área no reporta evidencias en “Entregables hitos” ni en la carpeta de “Medios de verificación”.
Notas adicionales:
09/11/2020: Ya se habian solicitado los medios de verificación, los acabaron de remitir y se cargan en las carpetas solcitadas.
10/11/2020 OAPF: Se verifica los medios de verificación y se valida.</t>
  </si>
  <si>
    <t>En noviembre: con el objetivo de avanzar a través del curso virtual para 400 pares académicos que se llevará a cabo en diciembre, y en el marco del Convenio con Universidad del Valle, se avanzó en el desarrollo de objetos virtuales de aprendizaje correspondiente al diseño académico y al diseño instruccional de cada uno de los módulos del curso; el de condiciones institucionales y el de condiciones de programa cumpliendo, se seleccionó un grupo de 500 pares que fueron invitados al curso que inició el 30 de noviembre. Entre el 3 y el 27 de noviembre se desarrollaron los talleres Calidad ES de todos, alrededor de las resoluciones 021795 y 15224, así como del Acuerdo 02 del CESU, donde asistieron todas las instituciones de educación del sector. Se realizó el último y cuarto momento del Foro de resultados de aprendizaje los días 11 y 12 de noviembre cumpliendo con estos eventos el hito B, del cual se reporta el avance cuantitativo en este periodo.</t>
  </si>
  <si>
    <t>07/12/2020 OAPF: 
Consistencia: Cumple. El área reporta avance cuantitativo correspondiente a la meta de septiembre.
Completitud: Cumple con el criterio. El área reporta avances cualitativos con las acciones y avances de la gestión.
Calidad: Cumple con los criterios de la Guía de seguimiento al PAI “PL-GU-03 Versión 4”. 
Soportes: No cumple. Para noviembre, el área no reporta evidencias en “Entregables hitos” ni en la carpeta de “Medios de verificación”.
Notas adicionales: Tener en cuenta el reporte de soportes.
07/12/20202 Área: Se cargan los medios de verificación.
10/12/2020/ OAPF: Se verifica el reporte de soportes en la carpeta Medios de verificación y se procede a validar.</t>
  </si>
  <si>
    <t>Entre el 1  y el 15 de diciembre, bajo el Convenio con la Universidad del Valle y en alianza con el G-10 conformado por las primeras 10 universidades acreditadas del país, se realizó la formación virtual de 440 pares académicos en el nuevo marco normativo para los procesos de registro calificado que establece el Decreto 1330 de 2019 y las resoluciones 21795 y 15224 de 2020 que orientan su aplicación para los proceso de autoevaluación, verificación y evaluación de las condiciones de calidad institucionales y de programa en el marco de la obtención, renovación o modificación de programas académicos de formación en la educación superior. Se realizó el proceso de matrícula, de acompañamiento y se seguimiento a todos los pares que completaron los dos módulos del curso.
Se finalizó la elaboración de memorias del Foro Internacional de Resultados de Aprendizaje, las cuales se alojaron en el website de calidad es de todos del portal Colombia Aprende.</t>
  </si>
  <si>
    <t xml:space="preserve">17/01/2021 OAPF: 
Consistencia: Cumple. El área reporta avance cuantitativo correspondiente a la meta programada.
Completitud: Cumple con el criterio. El área reporta avances cualitativos relacionado con la gestión de la formación de Pares - red SACES. 
Calidad: Cumple con los criterios de la Guía de seguimiento al PAI “PL-GU-03 Versión 4”. 
Soportes: Cumple. el área reporta evidencias en “Entregables hitos” y en la carpeta de “Medios de verificación”.
Notas adicionales: </t>
  </si>
  <si>
    <t>Subdirección de Aseguramiento de la Calidad para la Educación Superior</t>
  </si>
  <si>
    <t xml:space="preserve">Porcentaje de avance en el diseño y desarrollo del Nuevo sistema de información para el sistema de aseguramiento de la calidad </t>
  </si>
  <si>
    <t>A+B+C+D
A. Construcción de Documento técnico 
B. Cotización y estudio del sector
C. Proceso de Contratación/Licitación Publica
D. Adjudicación del contrato</t>
  </si>
  <si>
    <t xml:space="preserve">Documento proceso implementado </t>
  </si>
  <si>
    <t>Para el sistema de información del Sistema de Aseguramiento de la Calidad – SAC, se realizaron las entregas establecidas en el cronograma (tercer set de pruebas del proceso de Pre-Radicado) y se avanza en la validación del resultado de las pruebas y proceso de implementación. Durante el mes se adelantó la valoración de los aspectos de usabilidad y se realizaron las sugerencia de ajustes necesarios para mejorar la experiencia de usuario.</t>
  </si>
  <si>
    <t>En el mes de febrero se hicieron el tercer y cuarto set de pruebas en ambiente de certificación. Se entrega reporte con los incidentes presentados para su análisis por parte del implementador (contratista). Se adelantó taller liderado por el contratista para la determinación de la optimización del proceso de radicado, así mismo el contratista presentó la primera versión del proceso de Gestión de cambio para la apropiación de la aplicación por parte de los diferentes actores que intervienen en el trámite. Se llevo a cabo el  proceso de cotización de la fase III para llevar a cabo un proceso de contratación en la modalidad convenio de asociación del proyecto de renovación de plataforma TIC.</t>
  </si>
  <si>
    <t>Se llevaron a cabo los acuerdo sobre usabilidad y experiencia de usuario que serán incorporados en las etapas de Pre radicado y radicado definidos en decreto 1330 de 2019 para el tramite de registro calificado, el contratista ha iniciado su implementación. Se llevaron a cabo acuerdos técnicos sobre los ajustes, incidentes y controles de cambio identificados en el desarrollo de las pruebas de la etapa de Pre radicado. Así mismo se avanzó en la definición de los campos de Registro único y tablas paramétricas de la aplicación. En relación con la Fase III se ha reestructurado el proyecto en el sentido de hacer un proceso que recoja tanto el modelamiento como la implementación de los restantes 12 tramites del Sistema de Aseguramiento de la Calidad SAC, el cual se adelantará bajo la modalidad de licitación pública. Se ha avanzado en la definición general del esquema del proyecto.</t>
  </si>
  <si>
    <t>En abril se revisó con el equipo funcional de la Subdirección de Aseguramiento los aspectos de la etapa de Radicación del trámite de registro calificado, se identificaron y validaron con el Subdirector los aspectos y decisiones a programar en el flujo del trámite. Se retomó el cuarto ciclo de pruebas sobre versión del software desplegado en el ambiente de certificación. Se entregaron los anexos que hacen parte de comunicaciones (46 archivos) para etapa de Pre radicación. En cuanto actualización de datos institucionales se envío del archivo ajustado para diligenciamiento de las Instituciones de Educación Superior IES. En Fase III de proyecto de renovación de plataforma SACES se avanzó en estructuración técnica de la primera versión del documento técnico, se solicitó apoyo al proveedor de Bizagi con un concepto técnico del alcance de la herramienta para proceso de gestión integral de pares e integrantes de las salas de evaluación de la comisión nacional de aseguramiento de calidad.</t>
  </si>
  <si>
    <t>En mayo se realizó el alistamiento para el despliegue del quinto set de pruebas. Inicio de la ejecución de pruebas integrales y alistamiento para el despliegue del piloto a realizarse con Instituciones de Educación Superior. En la estrategia de actualización de información institucional se recibieron datos de 156 IES, y se generó correo para la segunda fase relacionada con los datos de programas ofrecidos. Se definió la estructura de carpetas y nombres de archivos para el almacenamiento de información de los trámites con la tabla de retención documental. Reuniones con el quipo funcional de la Subdirección de aseguramiento para el flujo del trámite en la etapa de radicación. En Fase III de proyecto de renovación de plataforma SACES se definió el cambio de modalidad para el desarrollo del proyecto, el cual se adelantará con la fábrica se software contratada por la OTSI. Se han realizado reuniones técnicas para analizar las plataformas que den respuesta al proyecto de gestión de pares.</t>
  </si>
  <si>
    <t>Presentas la descripcion de los avances cualitativos, el avance cuantitativo deberá presentarlo el 30 de junio debido a que los avances se miden de manera trimestral.</t>
  </si>
  <si>
    <t xml:space="preserve">En junio se llevó a cabo el cierre de análisis de los resultados de las pruebas integrales. Se ha reprogramado el desarrollo del piloto con Instituciones de Educación Superior, ya que se debe realizar ajustes a la aplicación en la etapa de Pre radicado. Se ha realizado la actualización del Script de disposiciones transitorias para ajustar los lugares de desarrollo e incluir la información sobre acreditación institucional de Alta Calidad. Se han iniciado el trabajo de definiciones de radicado en las actividades de carga de información e información general del programa. En Fase III de proyecto de renovación de plataforma SACES se definió el cambio de modalidad para el desarrollo del proyecto, lo que implica la modificación de los hitos del proyecto toda vez que se adelantará con la fábrica se software contratada por la OTSI. La entrega de la estimación le ha tomado más tiempo a la Fábrica de Software, se ha proyectado su entrega para la primera semana de julio de 2020. </t>
  </si>
  <si>
    <t>NO presenta avance cualitativo, su periodicidad es trimestral, por lo tanto debiera presentar avances cuantitativos para el segundo trimestre del año *Se registra la información, por el cambio del proyecto se deben modificar los hitos.</t>
  </si>
  <si>
    <t>En julio se llevó a cabo el balance sobre el desarrollo del proyecto y se definió que en el mes de agosto se entregará la versión de la aplicación de la etapa de Pre radicado para la ejecución de pruebas integrales. Se han dado claridad al equipo técnico sobre los aspectos que deben ser tenidos en cuenta para la etapa de Radicado así como el cruce y validación de información del Acreditación de Alta Calidad. En Fase III de proyecto de renovación de plataforma SACES se definió el cambio de modalidad para el desarrollo del proyecto, lo que implica la modificación de los hitos del proyecto toda vez que se adelantará con la fábrica se software contratada por la OTSI en el componente de Gestión Integral de Pares, se ha adelantado la primera versión de fases del proyecto, y se estima contar con la versión revisada y aprobada en el mes de agosto de 2020.</t>
  </si>
  <si>
    <t>No presentan avances, ni cuantitativos , ni cualitativos.
6/09/2020:  Justificación del área.</t>
  </si>
  <si>
    <t xml:space="preserve">Septiembre: en Fase III de proyecto de renovación de plataforma SACES se definió el cambio de modalidad para el desarrollo del proyecto, lo que implica la modificación de los hitos del proyecto toda vez que se adelantará con la fábrica se software contratada por la OTSI en el componente de Gestión Integral de Pares. Se elabora documento técnico del componente del proyecto Gestión Integral de Pares, este documento está estrucuturado en tres fases: i) REGISTRO E INSCRIPCIÓN; ii) CAPACITACIÓN (INDUCCIÓN), SINCRONIZACIÓN CON LOS SISTEMAS DE INFORMACIÓN Y PRESELECCIÓN, SELECCIÓN Y EVALUACIÓN y; iii) ASPECTOS LOGÍSTICOS, ADMINISTRATIVOS Y DE ANALÍTICA. Se cuenta con la primera versión de la estimación en horas y presupuesto de la fase I del proyecto, así mismo se adelanta la definición de alto nivel de las fases II y III. </t>
  </si>
  <si>
    <t>06/10- OAPF:
No presentan avances cuantitativos, ni cualitativos.
RTA área - Fecha: 06/10/2020 se reporta avance cualitativo.
08/10/2020 OAPF: Se procede a revisar el reporte de avances, según los siguientes criterios:
Consistencia: No cumple con el criterio. El área no reporta avance cuantitativo en el periodo y el indicador tiene periodicidad trimestral.
Completitud: Cumple con el criterio. El área reporta avances cualitativos con las acciones y avances de la gestión.
Calidad: Cumple con los criterios de la Guía de seguimiento al PAI “PL-GU-03 Versión 4”. 
Soportes: No cumple. El área no reporta soportes en la carpeta correspondiente al indicador. 
Notas adicionales:  OAPF no consideró viable ajustar las metas.
RTA Área 08/10/2020: Se cargan los soportes de lo descrito de acuerdo con la solicitud de la OAPF.
13/10/2020: OAPF
EL área reportó avance cuantitativo y evidencias referentes a lo consignado en avance cualitativo.</t>
  </si>
  <si>
    <t xml:space="preserve">Octubre: en Fase III de proyecto de renovación de plataforma SACES se definió el cambio de modalidad para el desarrollo del proyecto, lo que implica la modificación de los hitos del proyecto toda vez que se adelantará con la fábrica se software contratada por la OTSI en el componente de Gestión Integral de Pares. En relación con el proyecto se llevó a cabo el ajuste  al documento técnico de la fase I del proyecto de Gestión Integral de Pares, esta fase avanza en lo relativo al modelamiento de las actividades e iniciado de la implementación del módulo. La estimación del proyecto, de acuerdo con el alcance de la fase I, se entregará por la fábrica de software antes de iniciar el modelamiento. </t>
  </si>
  <si>
    <t>09/11/2020 OAPF
Consistencia: No cumple. Para octubre se tiene meta y el área no reporta avance cuantitativo.
Completitud: Cumple con el criterio. El área reporta avances cualitativos con las acciones y avances de la gestión.
Calidad: Cumple con los criterios de la Guía de seguimiento al PAI “PL-GU-03 Versión 4”. 
Soportes: No cumple. El área no reporta evidencias en “Medios de verificación” ni en “Entregables hitos” 
Notas adicionales: OAPF no consideró viable ajustar las metas desde septiembre.
09/11/2020:  Se remite correo para saber cómo proceder frente a este indicador teniendo en cuenta que los hitos no fueron modificados y que no corresponden con el proceso que se esta adelantando por las razones ya expuestas, cómo procedemos al respecto???.
11/11/2020: Se carga medio de verificación solicitado.
12/11/2020 OAPF: El área no registró avance cuantitativo, en caso de no haberse logrado debía registrar cero (0) y explicar la situación en avance cualitativo. Las evidencia reportada en Medios de verificación, según el control de cambios del documento en elaboración corresponde a septiembre. Se valida con NO.</t>
  </si>
  <si>
    <t>Noviembre: en Fase III de proyecto de renovación de plataforma SACES se definió el cambio de modalidad para el desarrollo del proyecto, lo que implica la modificación de los hitos del proyecto toda vez que se adelantará con la fábrica se software contratada por la OTSI en el componente de Gestión Integral de Pares. En relación con el proyecto se llevó a cabo el ajuste al documento técnico de la fase I del proyecto de Gestión Integral de Pares, la fábrica de software entregó propuesta de cronograma el cual fue enviado a la Oficina de Tecnología y Sistemas de Información para su validación de acuerdo con el seguimiento del contrato. Los documentos entregados contemplan la estimación en cocomo y Bizagi.</t>
  </si>
  <si>
    <t>07/12/2020 OAPF
Consistencia: Cumple, para noviembre se tiene meta y el área reporta avance cuantitativo en cero (0).
Completitud: Cumple. El área debe justificar por qué se registra un avance cuantitativo en cero (0) y sin embargo, reporta avances cualitativos con las acciones de la gestión en las fases del proyecto.
Calidad: Cumple con los criterios de la Guía de seguimiento al PAI “PL-GU-03 Versión 4”. 
Soportes: No cumple. El área no reporta evidencias en “Medios de verificación” ni en “Entregables hitos” 
Notas adicionales: 
07/12/2020 Área:se cargan los soportes.
10/12/2020/ OAPF: Se verifica el reporte de soportes en la carpeta Medios de verificación y se procede a validar.</t>
  </si>
  <si>
    <t xml:space="preserve">Diciembre: En relación con el componente de Registro Calificado se llevó a cabo el despliegue de la aplicación de Nuevo SACES en el ambiente de producción del Ministerio de Educación Nacional, para la gestión de las solicitudes de Registro Calificado radicadas por las IES
En relación con la Fase III de proyecto de renovación de plataforma SACES se llevó a cabo el ajuste al documento técnico de la fase I del proyecto de Gestión Integral de Pares, así mismo se definió y entregó el cronograma detallado.
Es importante precisar que con el despliegue en el ambiente de producción de la aplicación Nuevo SACES se reporta el cumplimiento del rezago de avance del año 2019 del indicador, el cual había quedado por debajo de la meta en un 15%. Es decir, el cumplimiento total de avance del indicador para el año 2020 es del 35%, que sumado al 55% reportado en el 2019 da un total de cumplimiento del 90%
</t>
  </si>
  <si>
    <t xml:space="preserve">17/01/2021 OAPF
Consistencia: Cumple, el área reporta avance cuantitativo respeto a la meta programada para la vigencia.
Completitud: Cumple. El área registra avance cuantitativo total con las acciones de la gestión en las fases del proyecto.
Calidad: Cumple con los criterios de la Guía de seguimiento al PAI “PL-GU-03 Versión 4”. 
Soportes: Cumple. El área reporta evidencias en “Medios de verificación”  
Notas adicionales: </t>
  </si>
  <si>
    <t>2.8. Internacionalización de la Educación Superior</t>
  </si>
  <si>
    <t>Porcentaje de avance en la elaboración del Marco de Referencia para la internacionalización de la Educación Superior</t>
  </si>
  <si>
    <t>A+B+C+D
A. Firma del contrato/convenio externo
B. Construcción del Marco de Referencia de la Internacionalización de la Educación Superior
C. Construcción del documento de Estrategias para la gestión de la Internacionalización para las IES
D. Publicación y socialización de los referentes</t>
  </si>
  <si>
    <t>Informe de avance en la elaboración del Marco de Referencia para la internacionalización de la Educación Superior</t>
  </si>
  <si>
    <t>No se realizaron avances en este periodo por falta de equipo humano para apoyar la gestión. No habían contratitas y los trámites contractuales se resolvieron en la cuarta semana de enero dejando un rango muy pequeño para ejecutar actividades relacionadas con la meta del proyecto. ....................................................................</t>
  </si>
  <si>
    <t>Elaboración de la propuesta metodológica del proyecto en el cual se describen las necesidades que se deben atender con el proyecto, los productos esperados por las Direcciones de Fomento y Calidad, los eventos y espacios de socialización requeridos, objetivos, definición del alcance, cronograma de trabajo y necesidades para la contratación directa del aliado estrategico que apoye el desarroll del proyecto. Fue elaborado por el equipo de la DCES y Fomento, y aprobado por la Direcciones respectivas.</t>
  </si>
  <si>
    <t xml:space="preserve">Se recibe la propuesta de la EAN respecto al proyecto De Fortalecimiento de la Internacionalización de la Educación Superior en Colombia, el cual plantea la Hoja de ruta para la construcción de la política de educación internacional, las Líneas temáticas de la propuesta, un Cronograma con Productos y actividades a desarrollar, la definición del Presupuesto y detalle de la asignación de rubros, así como el equipo humano que hará parte del convenio. Debido a que los recursos asignados por parte de la Dirección de Calidad ES se encuentran bloqueados por Minhacienda, la Dirección de Fomento deberá ajustar su aporte presupuestal al mismo, para cubrir los recursos necesarios para el desarrollo de las acciones propuestas. Está pendiente la definición del recursos presupuestal por parte de Fomento. 
</t>
  </si>
  <si>
    <t xml:space="preserve">En abril se presentó propuesta de insumo de contratación ante la Oficina de Contratación del MEN, en la revisión sugirió la realización de varios ajustes relacionados con los productos esperados, su denominación y entregables, los cuales se están realizando con el apoyo de los delegados de la Dirección de Fomento de Educación Superior, Cooperación y Dirección de Calidad de Educación Superior. Los ajustes pertinentes se enviarán a revisión y aval de los abogados del Viceministerio de Educación Superior y posteriormente se remitirá el insumo nuevamente a la Oficina de Contratación en la semana del 18 al 22 de mayo 2020. </t>
  </si>
  <si>
    <t xml:space="preserve">En el mes de mayo, los ajustes sugeridos por la oficina de contratación al insumo remitido, fueron realizados y se entregaron a la EAN (institución aliada del proyecto) para revisión y aval por parte de la institución. Actualmente la versión revisada por la EAN se encuentra en validación de la Dirección de Fomento y Cooperación, para ser remitida oficialmente y cargada en NEON con los estudios previos, con el fin de que se asigne mesa técnica en la semana del 8 al 12 de junio. </t>
  </si>
  <si>
    <t>Presentan los avances descriptivos en cuanto a la parte cualitativa. No presenta meta cuantitativa aun que su medicion es trimestral..  No tiene meta en la vigencia 2020</t>
  </si>
  <si>
    <t xml:space="preserve">Luego de la revisión y aprobación del insumo de contratación por parte de la Dirección de Fomento ES y la Oficina de Cooperación y Asuntos Internacionales, se realizó mesa técnica de contratación el día 7 de julio, en la cual se sugirieron nuevos ajustes con fines de cargar el insumo a NEON a más tardar el 10 de julio. Se espera pasar al próximo comité de contratación previsto para el miércoles 15 de julio con miras a aprobación del mismo para proceder con la adjudicación. </t>
  </si>
  <si>
    <t>NO presenta avance cualitativo, su periodicidad es trimestral, por lo tanto debiera presentar avances cuantitativos para el segundo trimestre del año * La persona no ha remitido la información de avance. * Se actualiza conla información remitida.</t>
  </si>
  <si>
    <t xml:space="preserve">En el mes de julio se llevó a cabo el proceso contractual correspondiente para el proyecto, concerniente con aprobación del Comité de Contratación, aprobación del insumo de contratación por la EAN y el MEN, recolección de firmas y avales de las oficinas jurídicas respectivas y representantes legales. También se adelantó la revisión y ajustes de los compromisos y productos así como el cronograma previsto debido a los retrasos que se dieron en los tiempos del proceso contractual con los equipos técnicos del MEN y la EAN. </t>
  </si>
  <si>
    <t>10/08/2020: Ajustado._x000D_
09/08/2020: Se solicita aclaración al responsable. 6/08/2020 - OAPF: Para este mes de julio, no deberian reportar avances cuantitativos, pues su medicion es trimestral. La descripción del avance cualitativo evidencia de manera clara los resultados de la gestion._x000D_
_x000D_
6/08/2020 - Area para los ajustes</t>
  </si>
  <si>
    <t xml:space="preserve">En septiembre se reporta el avance del primer hito con convenio suscrito con la Universidad EAN con número CO1.PCCNTR.1728562 se adjunta soporte de medio de verificación.  En el mes de septiembre se realizaron 8 talleres participativos con diferentes Instituciones de Educación Superior, los cuales tuvieron como objetivo recolectar las inquietudes y aportes del sector respecto a la Internacionalización de la Educación Superior los cuales serán base para la construcción de los Lineamientos de Internacionalización y otros insumos relevantes que permitirán a las IES contar con orientaciones relevantes para promover y gestionar la internacionalización. La EAN realizó entrega del documento de Tendencias en Movilidad para revisión y aval del comité técnico del proyecto.    </t>
  </si>
  <si>
    <t>06/10- OAPF:
Consistencia: Cumple con el criterio 
RTA área - Fecha : 
Completitud: Cumple con este cirterio.
RTA área - Fecha : 
Calidad: Cumple el criterio de calidad.
RTA área - Fecha : 
Soportes: Cumple. Reportan evidencia de aprobación de contrato en SECOP
RTA área - Fecha :
Notas adicionales: La evidencia corresponde al avance programado para el primer trimestre.</t>
  </si>
  <si>
    <t>En octubre y debido a que el convenio con la EAN solo pudo iniciar en septiembre debido al congelamiento de recursos, la meta globlal del indicador se cumplirá hasta el 15 de Diciembre de 2020. Hasta la Fecha el equipo ténico de la EAN se encuentra formulando los documentos de indicadores para la internacionalización en reuniones técnicas con la Dirección de Calidad ES. También realizó reuniones de trabajo con entidades relacionadas con movilidad académica para determinar las brechas existentes: Cancillerá, MEN, Oficina de Cooperación, Icetex. El 30 de octubre se realizó reunión de seguimiento y se validaron los avances realizados.</t>
  </si>
  <si>
    <t xml:space="preserve">OAPF (06/11/2020) : El área no reportó el avance en según la Guía de seguimiento al  PAI  PL-GU-03_V4 .
AREA 09/11/2020:  Con base en la reunión del día de hoy remiten el avance del indicador, el cual se carga en la matriz.
10/11/2020 OAPF:
Consistencia: Cumple. Para octubre el área no reporta avance cuantitativo y no se tiene meta programada.
Completitud: Cumple con el criterio. El área reporta avances cualitativos con las acciones y avances de la gestión.
Calidad: Cumple con los criterios de la Guía de seguimiento al PAI “PL-GU-03 Versión 4”. 
Soportes: Cumple. No aplica para el periodo. El área hace aclaración sobre el hito.
Notas adicionales: </t>
  </si>
  <si>
    <t>04/12/2020 OAPF: Se solicita reportar oportunamente el seguimiento de avances y los soportes respectivos.
10/12/2020 OAPF: La dependencia no reportó avances y soportes oportunamente.</t>
  </si>
  <si>
    <t>i) Con el convenio establecido con la EAN se llevaron a cabo talleres participativos con el sector para identificar las necesidades, buenas prácticas y propuestas para articular los referentes de internacionlización con la normatividad vigente y el contexto actual.
ii) Con la información recogida y mediante el acompañamiento de expertos nacionales e internacionales se construyeron las propuestas de documento para los lineamientos de la internacionalización e indicadores de calidad
iii) Los documentos se encuentran en revisión, validación y perfeccionamiento Productos obtenidos: 1. Propuesta de indicadores para la internacionalización de la educación superior 2. Lineamientos para la internacionalización de la educación superior En el siguiente enlace están organizados los documentos del proyecto:
https://universidadeaneduco-my.sharepoint.com/:f:/g/personal/mmaiare_universidadean_edu_co/ErRHKAmvk4xDr-ioiV-jX_kBkZvy7_53LTVMU9l3hmfe9g?e=p9kcBR
Se cumple la meta propuesta para la vigencia.</t>
  </si>
  <si>
    <t>17/01/2021 OAPF:
Consistencia: Cumple. Para diciembre el área reporta avance cuantitativo frente a la meta programada.
Completitud: Cumple con el criterio. El área reporta avances cualitativos con las acciones y avances de la gestión de marco de referencia para la internacionalización de educación superior.
Calidad: Cumple con los criterios de la Guía de seguimiento al PAI “PL-GU-03 Versión 4”. 
Soportes: No cumple. No reporta evidencias actualizadas en Medios de verificación ni tampoco en Entregabes de hitos.
Notas adicionales: No reporta evidencias del cumplimento de hitos.
24/01/2021 OAPF: El área reportó soportes y se valida este inidicador.</t>
  </si>
  <si>
    <t>5. Alianza por la calidad y pertinencia de la educación y formación del talento humano</t>
  </si>
  <si>
    <t>5.2. Movilidad educativa y formativa</t>
  </si>
  <si>
    <t>Porcentaje de avance en la definición del Subsistema de Movilidad Educativa y Formativa</t>
  </si>
  <si>
    <t>Fórmula= A+B+C+D+E
A. Definición línea de base. 
B. Diseño de la propuesta del esquema de movilidad educativa y formativa con referentes internacionales.
C. Socializar y validar con el sector los objetivos y resultados esperados del esquema. 
D. Pilotaje del modelo con Instituciones de Educación y de Formación en el país.</t>
  </si>
  <si>
    <t xml:space="preserve">Documento del Subsistema de Movilidad Educativa y Formativa </t>
  </si>
  <si>
    <t xml:space="preserve">En el mes de enero se llevo a cabo la elaboración del Documento Técnico del Esquema de Movilidad Educativa y Formativa el cual define objetivo general y específicos, definición del alcance, actores relevantes y elementos articuladores, antecedentes, cronograma de trabajo y necesidades con fines de la contratación directa de un aliado estraégico que apoye el desarrollo del proyecto. Fue elaborado por el equipo de la DCES y aprobado por la Dirección. </t>
  </si>
  <si>
    <t>Presenta la descripcion del avance cualitativo.</t>
  </si>
  <si>
    <t xml:space="preserve">La Red Universitaria Mutis hizo entrega de una propuesta inicial para el diseño e implementación de un Esquema de Movilidad Educativa y Formativa, la cual fue presentada ante reunión con el Viceministro de Educación Superior y el equipo de la Dirección de Calidad de Educación Superior. Se sugiriron ajustes relacionados con la experiencia de la Red Mutis en proyectos similares, equipos de trabajo que apoyarán el proyecto, definir las etapas de la metodología y cronograma definitivo, así como la desagregación de rubros, con fines de proceder a adelantar los asuntos contractuales para la ejecución del proyecto.  </t>
  </si>
  <si>
    <t>La Red Universitaria Mutis hizo entrega de la propuesta formal para el proyeto, de acuerdo a las reuniones previas e insumos aportados por parte MEN. La propuesta detalla la idoneidad de la red, su experiencia y proyetos desarrollados, planteamiento de una metodología para el desarrollo del proyecto, equipo técnico u comités de seguimiento, productos a desarrollar, fases y cronograma, así como presupuesto desagregado. También se formuló la propuesta de insumo de contratación con la Red Mutis que está en revisión del jurídico de la Dirección de Calidad de Educación Superior. Los recursos asignados para el desarrollo del proyecto se encuentran bloqueados por Minhacienda, y debido a la coyuntura global, no se priorizarán recursos para el mismo, por lo tanto el desarrollo de la meta se encuentra suspendido.</t>
  </si>
  <si>
    <t xml:space="preserve">Los recursos asignados para el desarrollo del proyecto fueron bloqueados por Minhacienda, y debido a la coyuntura global, no se priorizaron recursos para el mismo, por lo tanto, el desarrollo de la meta se encuentra eventualmente suspendido. La situación fue expuesta ante el Comité Técnico para Gestión del Recurso Humano, instancia que realiza seguimiento a los proyectos intersectoriales, y desde Presidencia y Departamento Nacional de Planeación DNP, se generó el compromiso de gestionar la búsqueda y asignación de recursos para el proyecto desde otras carteras. Ante esta decisión, la Red Mutis, como aliado estratégico, y el equipo de la Dirección de Calidad, se encuentran ajustando la propuesta metodológica en relación con el tiempo de ejecución y dinámica de trabajo en el 2020 debido al COVID19. </t>
  </si>
  <si>
    <t xml:space="preserve">En el mes de mayo, los recursos asignados para el desarrollo del proyecto fueron bloqueados por Minhacienda, y debido a la coyuntura global, no se priorizaron recursos para el mismo, por lo tanto, el desarrollo de la meta se encuentra eventualmente suspendido. La situación fue expuesta ante el Comité Técnico para Gestión del Recurso Humano, instancia que realiza seguimiento a los proyectos intersectoriales, y desde Presidencia y Departamento Nacional de Planeación DNP, se generó el compromiso de gestionar la búsqueda y asignación de recursos para el proyecto desde otras carteras dada su relevancia. Ante esta decisión, la Red Mutis, como aliado estratégico, y el equipo de la Dirección de Calidad, realizaron ajustes a la propuesta metodológica en relación con el tiempo de ejecución y dinámica de trabajo en el 2020 debido al COVID19. Aún no se han resuelto recursospara el proyecto. </t>
  </si>
  <si>
    <t>No hay avances ni en la parte cualitativa, ni tampoco avances en la parte cuantitativa. * Como lo expresa la persona los recursos están bloqueados, no hay avances qué se recomienda para validar el reporte?</t>
  </si>
  <si>
    <t>En el mes de junio se tramitó un traslado presupuestal tal como se soporta en el documento FINANCIACIÓN ESTRATEGIAS DE MITIGACIÓN DE LA DESERCIÓN EN EDUCACIÓN SUPERIOR, EN EL MARCO DE LA EMERGENCIA ECONÓMICA, SOCIAL Y ECOLÓGICA VIGENCIA 2020, por lo anterior los recursos proyectados para el cumplimiento del indicador fueron trasladados al Fondo Solidario para la Educación  Esta afectación presupuestal repercute sobre el Plan de Acción, en el indicador No. 102, toda vez que sin recursos no es posible dar avance a este proceso.</t>
  </si>
  <si>
    <t>Presentan el avance cualitativo, pero esta mal redactado y sigue pendiente el avance cuantitativo, debido a que su periodicidad es trimestral, por lo tanto debiera presentar avances cuantitativos para el segundo trimestre del año. 
* La persona no ha remitido la información de avance, se solcitará la eliminación del indicador toda vez que por el recorte de presupuesto no se puede realizar. * Se actualiza con base en la información remitida. * El indicador no tiene avances toda vez que los recursos proyectados inicialmene fueron bloqueados y ahora fueron objeto de traslado a ICETEX quedando desfinanciado el proyecto.</t>
  </si>
  <si>
    <t xml:space="preserve">En julio a partir de la apropiación de recursos designados por Minhacienda a la Dirección de Fomento ES, se aprobó que se destinaran 280.000.000 millones de pesos para el desarrollo del proyecto de Esquema de Movilidad Educativa y formativa a cargo de la Dirección de Calidad ES. Con el fin de que la ejecución presupuestal se realice desde Fomento, para  reducir el tiempo de gestión en la solicitud y trámite de traslado de recursos a la Dirección de Calidad, se realizó la consulta al DNP  para confirmar si dicha ejecución puede llevarse a cabo desde la actividad en la que está situado el recurso en la Dirección de Fomento ES que corresponde a: “Acompañar o apoyar técnicamente a las IES en el desarrollo de elementos metodológicos del marco nacional de cualificaciones en diferentes sectores productivos”. En el momento, se espera respuesta de DNP.  </t>
  </si>
  <si>
    <t xml:space="preserve">En el mes de septiembre se definieron los documentos del proyecto - Estudio Previo y Análisis del Sector - los cuales fueron revisados y aprobados por el comité de contratación. Posteriormente se realizó la invitación publica y estudios previos del proyecto mediante SECOP para recibir las propuestas de los proponentes con plazo máximo al 2 de octubre que cierra la invitación.  </t>
  </si>
  <si>
    <t>08/10/2020 OAPF: Se procede a revisar el reporte de avances, según los siguientes criterios:
Consistencia: No cumple con el criterio. El área no reporta avance cuantitativo en el periodo y el indicador tiene periodicidad trimestral.
Completitud: Cumple con el criterio. El área reporta avances cualitativos con las acciones y avances de la gestión.
Calidad: Cumple con los criterios de la Guía de seguimiento al PAI “PL-GU-03 Versión 4”. 
Soportes: No cumple. El área no reporta soportes en la carpeta de Medios de Verificación correspondiente al indicador. 
Notas adicionales:
RTA área 08/10/2020: No se reporta avance cuantitativo porque aún no se ha cumplido con los hitos establecidos, se coloca en la carpeta del indicador el análisis del sector y estudio previo descrito en el avance.
EL área aclara por qué no reporta avance cuantitativo y reporta evidencias según el avance cuantitativo.</t>
  </si>
  <si>
    <t xml:space="preserve">En octubre a razón de que el covenio con la Red Mutis solo pudo iniciar en octubre debido al congelamiento de recursos financieros, los hitos del indicador debieron ajustarse y se está en trámite interno con la Oficina de Planeación del MEN. El 23 de octubre se adjudicó el convenio CO1.PCCNTR.1916504 de 2020 entre el MEN y la RUM, se realizó acta de inicio con la revisión por parte del MEN de las hojas de vida del equipo del proyecto presentadas por la RUM. El 29 de octubre se llevó a cabo la primer reunión de supervisión con el Comité Técnico del proyecto, se validó el plan de trabajo y productos a entregar. </t>
  </si>
  <si>
    <t xml:space="preserve">OAPF (06/11/2020) : El área no reportó el avance en según la Guía de seguimiento al  PAI  PL-GU-03_V4.
AREA 09/11/2020:  Con base en la reunión del día de hoy remiten el avance del indicador, el cual se carga en la matriz.
10/11/2020 OAPF:
Consistencia: Cumple. Para octubre el área no reporta avance cuantitativo y no se tiene meta programada.
Completitud: Cumple con el criterio. El área reporta avances cualitativos con las acciones y avances de la gestión.
Calidad: Cumple con los criterios de la Guía de seguimiento al PAI “PL-GU-03 Versión 4”. 
Soportes: Cumple. No aplica para el periodo.
Notas adicionales: </t>
  </si>
  <si>
    <t>Dic i) La meta no se cumplió debido al congelamiento de recursos que implicó ajuste de alcance. ii)Mediante convenio del 15 de octubre de 2020 con la Red Mutis se realizaron talleres virtuales de construcción colaborativa con el sector para proponer las rutas de movilidad de cada uno de niveles formativos y educativos en noviembre y diciembre iii) Se formularon las propuestas para el diseño del Esquema de Movilidad y la ruta sugerida para el pilotaje del mismo Productos desarrollados: i) Documento Metodologico para Talleres virtuales de construcción colaborativa ii) Documento propuesta de metodología para el diseño del Esquema de Movilidad EyF iii) Documento con propuesta de  hoja   ruta  para la implementación   y desarrollo de un pilotaje del Esquema de  Movilidad  En el siguiente enlace están organizados los documentos del proyecto: https://mineducaciongovco.sharepoint.com/sites/CO1PCCNTR1845728DE2020MEN-REDUNIVERSITARIAJOSECELESTINOMUTIS/Documentos%20compartidos/Forms/AllItems.aspx</t>
  </si>
  <si>
    <t>17/01/2021 OAPF:
Consistencia: Cumple. el área no reporta avance cuantitativo aunque no se tiene meta programada.
Completitud: Cumple con el criterio. El área reporta avances cualitativos con las acciones y avances de la gestión en movilidad educativa.
Calidad: Cumple con los criterios de la Guía de seguimiento al PAI “PL-GU-03 Versión 4”. 
Soportes: No cumple, el área no reporta evidencia en Medios de verificación y no hay acceso al enlace referido en avance cualitativo.
Notas adicionales: 
24/01/2021 OAPF: El área reportó soportes y se valida este inidicador.</t>
  </si>
  <si>
    <t>Porcentaje de avance en la estrategia de articulación de los actores del SAC y órganos de asesoría (CONACES-CESU-CNA-COMISIÓN PERMANENTE)</t>
  </si>
  <si>
    <t>Fórmula= A+B+C
A= Matriz de análisis de artículación, actividades a desarrollar 2020.
B= Propuesta de lineamientos estratégicos artículación actores del SAC.
C=Propuesta reglamentaria de la comisión permanente.</t>
  </si>
  <si>
    <t xml:space="preserve">Por instrucción de Comite Directivo y la Subdireccion de Contratación, se avanzó en la construcción de la propuesta para realizar un concurso de méritos que permitiera avanzar con la selección de un proponente que apoyará la construcción de la estrategia de articulación de los actores del Sistema de Aseguramiento de la Calidad SAC y órganos de asesoría Comisión Nacional Intersectorial de Aseguramiento de la Calidad de la Educación (CONACES) –  Consejo Nacional de Educación Superior (CESU) y Consejo Nacional de Acreditación - (CNA). </t>
  </si>
  <si>
    <t xml:space="preserve">Durante el periodo de febrero de 2020, se avanzó con la revisión de la propuesta para la contratación del proponente que apoyará la articulación del Sistema de Aseguramiento de la Calidad SAC en los despachos del Viceministerio Educación Superior y Ministerio. Se realizó mesa de trabajo con la subdirección de contratación y se ajustaron aspectos juridicos del proyecto. Se congelan los recursos en el mes de febrero, lo cual retraso el calendario propuesto para el avance.   Por otro lado, la Dirección de Calidad elaboró una matriz de trabajo, para identificar aspectos que permitan establecer un cronograma de trabajo y que articulen el ejercicio de la Comisión Nacional Intersectorial de Aseguramiento de la Calidad de la Educación (CONACES) –  Consejo Nacional de Educación Superior (CESU) y Consejo Nacional de Acreditación - (CNA).
</t>
  </si>
  <si>
    <t>Durante el periodo de marzo de 2020, se avanzó en este indicador “ Porcentaje de avance en la estrategia de articulación de los actores del SAC y órganos de asesoría (CONACES-CESU-CNA-COMISIÓN PERMANENTE)” remitiendo a los a los miembros de la Comisión Permanente la matriz de trabajo que permita recoger las apuestas que cada uno de estos organismos tiene en el marco académico a fin de generar temas artículados de discución.  Es así como se remitió a cada uno de los miembros de la comisión permanente para que se realice su diligenciamiento. Se espera que esto llegue el 30 de marzo para iniciar su análisis.</t>
  </si>
  <si>
    <t>En la sesión virtual realizada con la Comisión Permanente de Calidad el día 16 de abril de 2020, se realizó la observación de que no todos los miembros habían entregado las matrices diligenciadas, por ello se amplió el plazo a 24 de abril de 2020. 
En la última semana del mes de abril, se inició el análisis de las 10 matrices recibidas de los miembros de la Comisión Permanente de Calidad (CESU, CNA y CONACES), la cuales  acogen los siguientes temas: (i) acreditación de alta calidad, (ii) Registro Calificado, (iii) Políticas, (iv) transferencia de conocimientos y (v) mesas académicas. Cada uno de estos temas fue valorado de acuerdo a la urgencia, importancias, confianza en el  Sistema de Aseguramiento de la Calidad y confianza en el Sistema de Aseguramiento de la Calidad.</t>
  </si>
  <si>
    <t xml:space="preserve">En el mes de mayo se llevo a cabo el análisis de las matrices se priorizaron los temas enfocados a: 1-importancia, 2-la urgencia, 3-la confianza en el Sistema de Aseguramiento de la Calidad (SAC) y 4-el Fortalecimiento SAC. Se categorizaron y subcategorías los temas (Anexo 1 Mayo – Matriz consolidada). Conclusiones - priorización: se identificó que lo importante son las políticas, y la urgencia es la Acreditación. Consideran que la confianza y el fortalecimiento del Sistema de Aseguramiento de la Calidad (SAC), se da con las políticas. Subtemas identificados: 1. Guías y lineamientos para registro calificado y acreditación, 2. Escuela de pares académicos, 3. la pedagogía - socialización, 4. criterios resultados de aprendizaje.  Se articularon estrategias para abordar COVID 19  y elaborará un cronograma. (Anexo 2 Mayo – Presentación Estrategias y plan comisión permanente). </t>
  </si>
  <si>
    <t xml:space="preserve">Existe la descripcion cualitativa de lo hasta ahora realizado, pero el indicador se evalua de manera trimestral, por lo que la proxima evaluacion cuantitativa estaría para el mes de junio. * La formula del indicador esta dada por hitos, como lo manifesto Marcela los hitos no pueden tener cumplimientos parciales, por lo anterior el primer hito esta programado para cumplirse en junio, de acuerdo con la hoja de hitos, qué se debe hacer para la validación del reporte?. </t>
  </si>
  <si>
    <t xml:space="preserve">En el mes de junio de las conclusiones de priorización realizadas en el mes de mayo, se llevo a cabo un cronograma y el seguimiento a las acciones que se articularon entorno a la priorización de acciones para atender compromisos de los actores del Consejo Nacional de Educación Superior CESU, Consejo Nacional de Acreditación CNA y la comisión nacional intersectorial de aseguramiento de la calidad se la educación superior CONACES, frente al estrategias para abordar el covid 19 (Anexo 1 Junio - Acta Comisión Permanente de Calidad).  </t>
  </si>
  <si>
    <t>Presenta avance cualitativo y cuantitativo</t>
  </si>
  <si>
    <t xml:space="preserve">En el mes de julio se ha realizado el seguimiento a los compromisos establecidos en la matriz sobre Guias y protocolos que han venido trabajando de manera articulada CNA Y CONACES (Anexo Julio - Acta 08 de julio). Adicional, se adelantó una reunión para establecer aspectos jurídicos que puedan dar soporte a la propuesta de reglamentación de la Comisión Permanente de Calidad (28 de julio - Teams). </t>
  </si>
  <si>
    <t xml:space="preserve">En el mes de agosto se continuó con el seguimiento de la matriz y con el fin de avanzar en una estrategia organizada que incluya los objetivos y estrategias trazadas para el 2020, se ha establecido una línea de trabajo para los meses de agosto y septiembre, que permita a los miembros de la Comisión programas y preparase para las sesiones de trabajo (Anexo 1 Agosto  - Línea de trabajo Comisión Permanente, Anexo 2 Actas Comisión No 11, 12 y 13). Sobre la reglamentación de la Comisión Permanente de Calidad, se presentó las propuestas por parte de la Dirección de Calidad a la Oficina Asesora Jurídica, con el fin de definir la ruta jurídica sobre la expedición de la normativa correspondiente (Anexo 3 Agosto - Acta reunión OAJ). </t>
  </si>
  <si>
    <t>En el mes de septiembre, en acta de la sesión del 23 de septiembre de 2020 del Consejo Nacional de Educación Superior – CESU, se explica que ante la existencia de una reglamentación independiente de los órganos que integran la Comisión Permanente, es decir, reglamento del Consejo Nacional de Educación Superior - CESU, reglamento del Consejo Nacional de Acreditación – CNA y Resolución por la cual se organiza la Comisión Nacional Intersectorial de Aseguramiento de la Calidad de la Educación Superior - CONACES, se considera que ya existen unas pautas en cada órgano para las labores que desempeñan los miembros y por lo tanto, no se encuentra conveniente expedir una reglamentación que reitere disposiciones contenidas en las normas de referencia.</t>
  </si>
  <si>
    <t>08/10/2020 OAPF: Se procede a revisar el reporte de avances, según los siguientes criterios:
Consistencia: No cumple con el criterio. El área no reporta avance cuantitativo en el periodo y el indicador tiene periodicidad trimestral. Falta registrar la meta de septiembre.
Completitud: Cumple con el criterio. 
Calidad: Cumple con los criterios de la Guía de seguimiento al PAI “PL-GU-03 Versión 4”. 
Soportes: Cumple. El área reporta soportes en la carpeta de Medios de Verificación correspondiente al indicador. 
Notas adicionales:
RTA Área 08/10/2020: No se registraron metas de avance para el mes de septiembre y para este periodo no se cumplieron hitos por ello no se registra avance cuantitativo.
13/10/2020: OAPF: EL área aclara por qué no registraron metas ni avance cuantitativo. Para septiembre no tenía programado hito.</t>
  </si>
  <si>
    <t>En octubre en el marco del proceso de articulación, se realizó presentación del balance de la Comisión Permanente de Calidad sobre sus actividades de agosto y septiembre con los elementos articuladores que permiten identificar las estrategias que se han venido adelantando, la cual fue compartida con el Consejo Nacional de Educación Superior – CESU (Anexo 1 Octubre Presentación).
Por otra parte con el concenso de las actividades por realizar, se organizó un plan de trabajo de la comisión para los meses de octubre, noviembre y diciembre, los cuales ya fueron revisados por los Comisionados y avalados por los mismos (Anexo 2 octubre - Cronograma de Trabajo Comisión Permanente de Calidad). 
Por otra parte se ha venido trabajando en las pautas de funcionamiento de la Comisión Permanente de Calidad tomando la naturaleza de la Comisión,  como un espacio de articulación al que se designan participantes, y con la asistencia permanente de la Dirección de Calidad.</t>
  </si>
  <si>
    <t>09/11/2020 OAPF:
Consistencia: Cumple. Para octubre el área no reporta avance cuantitativo y no se tiene meta programada.
Completitud: Cumple con el criterio. El área reporta avances cualitativos con las acciones y avances de la gestión.
Calidad: Cumple con los criterios de la Guía de seguimiento al PAI “PL-GU-03 Versión 4”. 
Soportes: Cumple. El área reporta evidencias de lo descrito en avance cualitativo en “Medios de verificación”.
Notas adicionales: OAPF sugirió desde septiembre profundizar en la justificación de las modificaciones de la fórmula y sus hitos.</t>
  </si>
  <si>
    <t>En noviembre se avanzó en la identificación de los ejes estratégicos mediante un trabajo con la Comisión Permanente de Calidad, donde se les presentó el taller (Anexo 1. acta 24 del 13 de nov de 2020). Derivado de los ejercicios realizados anteriormente y con las observaciones y recomendaciones del la Comisiòn Permanente de Calidad (CESU, CNA Y CONACES), se elaboró un documento que refleja los ejes estratégicos de articulación que tendrá el SAC (Anexo 2 Doc. Estrategia de articulaciòn), cumpliendo así con el hito programado para este periodo.</t>
  </si>
  <si>
    <t>07/12/2020 OAPF:
Consistencia: Cumple. Para octubre el área reporta avance cuantitativo correspondiente a la meta programada.
Completitud: Cumple con el criterio. El área reporta avances cualitativos con las acciones y avances de la gestión.
Calidad: Cumple con los criterios de la Guía de seguimiento al PAI “PL-GU-03 Versión 4”. 
Soportes: Cumple. El área reporta evidencias de lo descrito en avance cualitativo en “Medios de verificación” y soporte del hito en "Entregables hitos"</t>
  </si>
  <si>
    <t xml:space="preserve">En diciembre la propuesta de reglamentación fue cursada en acta 230920, en su punto numero 5 indica la solicitud, discusión y aprobación ante el CESU. Esta misma lleva un anexo que especifica las caracteristicas de la conformación y funciones Anexo Diciembre No. 1 Acta y No. 2 Anexos del Acta 230920, cumpliendo así el hito propuesto para este periodo. </t>
  </si>
  <si>
    <t>17/01/2021 OAPF:
Consistencia: Cumple. Para octubre el área reporta avance cuantitativo correspondiente a la meta programada.
Completitud: Cumple con el criterio. El área reporta avances cualitativos con las acciones y avances de la gestión en la estrategia de articulación del SAC.
Calidad: Cumple con los criterios de la Guía de seguimiento al PAI “PL-GU-03 Versión 4”. 
Soportes: Cumple. El área reporta evidencias de lo descrito en avance cualitativo en “Medios de verificación” y soporte del hito en "Entregables hitos"</t>
  </si>
  <si>
    <t>Porcentaje de avance en la conformación del banco de pares</t>
  </si>
  <si>
    <t>trimestral</t>
  </si>
  <si>
    <t>A+B+C
A= Depuración de la Base de Datos de Pares contra la Base de Datos de la Registraduría Nacional del Estado Civil (30%)
B=Actualización de la Base de Datos del Banco de Pares en el SACES (30%)
C= Publicación del Acto Administrativo de Pares (40%)</t>
  </si>
  <si>
    <t>Base de datos del Banco de Pares, consolidada y operando en el nuevo SACES.</t>
  </si>
  <si>
    <t>Este indicador tiene hitos a partir de mayo, debido a que se encuentra relacionado con el contrato suscrito para la implementación del nuevo SACES y por otra parte la reglamentación del Banco de Pares se programó para finales del segundo semestre, en cabeza de la Dirección para la Calidad de la Educación Superior.</t>
  </si>
  <si>
    <t>Durante el mes de mayo, se incorporaron a la Base de Datos de Pares, los Pares que evalúan Instituciones Prestadoras de Servicios de Salud, se depuró la base de Datos de los  Pares que intervienen en los procesos de Registro Calificado y Acreditación y se comparó, contra la Base de Datos de la Registraduría Nacional del Estado Civil, con la colaboración de la Oficina de Tecnología y Sistemas de la Información, de esta manera se obtuvo la base de Datos de Pares, depurada.</t>
  </si>
  <si>
    <t>Presentan avances cualitativos y cuantitatrivos</t>
  </si>
  <si>
    <t>Para el mes de junio no hay hitos programados. Actalmente se cuenta con una Base de Datos de Pares consolidada con información de los Pares que intervienen en los procesos de Registro Calificado, de Acreditación y quienes evalúan Instituciones Prestadoras de Servicios de Salud. La base se depuró mediante  comparación entre la Base de Datos consolidada de Pares del Sistema de Aseguramiento de la Calidad del Ministerio de Educación Nacional contra la Base de Datos de la Registraduría Nacional del Estado Civil, con la colaboración de la Oficina de Tecnología y Sistemas de la Información, de esta manera se obtuvo la base de Datos de Pares depurada.</t>
  </si>
  <si>
    <t>Presenta avance cualitativo, su periodicidad es trimestral, por lo tanto debiera presentar avances cuantitativos para el segundo trimestre del año * La formula de cálculo esta dada por el cumplimiento de hitos el primero fue previsto para mayo y el siguiente esta para julio.</t>
  </si>
  <si>
    <t>En el mes de julio la base de datos de Pares depurada contiene 4000 registros validados. Se entregó la base a la Unión Temporal M&amp;Q y SUPPORTICAL quien es la encargada de hacer el desarrollo del proceso de radicado, por lo tanto, cuando este salga a producción, los Pares que se visualicen son los que ya cuentan con su calidad y depuración.</t>
  </si>
  <si>
    <t xml:space="preserve">09/08/20202: Se adiciona en el mes de julio. 6/08/2020 - OAPF: Para este mes de julio, no deberian reportar avances cuantitativos, pues su medicion es trimestral. (Porque ???). La descripción del avance cualitativo debe ajustarse pues debe empezar con el mes de reporte  EJ: Durante el mes de julio""""_x000D_
_x000D_
_x000D_
6/08/2020 - Area para los ajustes _x000D_
_x000D_
</t>
  </si>
  <si>
    <t>Al finalizar el mes de agosto la Dirección de Calidad para la Educación Superior reasignó a la Subdirección de Aseguramiento de la Calidad de la Educación Superior, la elaboración del Proyecto de Acto Administrativo para Formalizar el Banco de Pares, dependencia que a su vez encargó de la elaboración del proyecto de acto administrativo a un equipo multidisciplinario de profesionales de los grupos de Aseguramiento de la Calidad de la Educación Superior y del  Grupo de Registro Calificado. Este equipo realizó una reunión en la última semana de agosto con el fin de acordar un horizonte de trabajo dos meses  para entregar el proyecto, que deberá pasar a revisión de la Oficina Juridica a finales de octubre. Así las cosas, se espera que en noviembre se publique el Proyecto  de Acto Administrativo para consulta ciudadana y de esta forma el Acto Administrativo para la Formalización del Banco de Pares sea publicado en la página web del Ministerio de Educación Nacional a finales del año 2020.</t>
  </si>
  <si>
    <t>En el mes de septiembre: El equipo multidisciplinario de profesionales de Aseguramiento de la Calidad de la Educación Superior está constituido por servidores del Grupo de Registro Calificado y del Consejo Nacional de Acreditación. El equipo realizó reuniones semanales durante el mes de septiembre para adelantar el proyecto abordando los temas que deben ir dentro del acto administrativo que deberá pasar a revisión de la Oficina Jurídica a finales de octubre. Se espera publicar el proyecto de acto administrativo en noviembre para consulta ciudadana, para formalizarlo y publicarlo en la página web del Ministerio de Educación Nacional a finales del año 2020.</t>
  </si>
  <si>
    <t xml:space="preserve">Fecha (08/10)- OAPF
Completitud: Cumple con el criterio
Consistencia: Cumple con el criterio 
Calidad: Cumple con el criterio 
Soportes: Cumple con el criterio
Notas adicionales: </t>
  </si>
  <si>
    <t>En octubre el equipo multidisciplinario de profesionales de Aseguramiento de la Calidad de la Educación Superior, constituido por servidores del Grupo de Registro Calificado y del Consejo Nacional de Acreditación, realizó reuniones semanales durante el mes para adelantar el proyecto de acto adminidtrativo con los temas que se deben incluir y  que deberá pasar a revisión de la Oficina Jurídica a mediados de noviembre. Se espera publicar el proyecto de acto administrativo en la página del Ministerio a finales de noviembre para someterlo a consulta ciudadana y poderlo formalizar y publicar en la página web del Ministerio de Educación Nacional a finales del año 2020.</t>
  </si>
  <si>
    <t>OAPF (06/11/2020) : El área no reportó el avance en según la Guía de seguimiento al  PAI  PL-GU-03_V4 .
ÁREA 08/11/2020: Se carga reporte.
09/11/2020 OAPF: 
Consistencia: Cumple. Para octubre no se tiene meta programada y el área no reporta avance cuantitativo.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o en “Entregables hitos” 
Notas adicionales:</t>
  </si>
  <si>
    <t>En noviembre el equipo de profesionales de la Subdrección de Aseguramiento y del Consejo Nacional de Acreditación realizaron cuatro reuniones, una de estas con asesores del Despacho del Viceministro de Educación Superior para revisar los contenidos del proyecto de Resolución por medio de la cual se creará y reglamentará el Banco de Pares Académicos del Sistema de Aseguramiento de la Calidad de la Educación Superior y del Sistema Nacional de Acreditación y se establecen las condiciones de selección, ingreso, permanencia y el régimen aplicable a los pares que llevan a cabo la verificación de las condiciones de calidad en procesos de inspección y vigilancia, trámites institucionales, registro calificado, acreditación de programas académicos e instituciones de educación superior. El proyecto deberá pasar a revisión de la Oficina Asesora Jurídica y publicar para consulta ciudadana de tal forma que el definitvo se publique a finales del año 2020.</t>
  </si>
  <si>
    <t>07/12/2020 OAPF: 
Consistencia: Cumple. Para octubre no se tiene meta programada y el área no reporta avance cuantitativo.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o en “Entregables hitos” 
Notas adicionales:</t>
  </si>
  <si>
    <t>El equipo de profesionales de la Subdrección de Aseguramiento y del Consejo Nacional de Acreditación entregaron a los asesores del Despacho del Viceministro de Educación Superior el proyecto de Resolución por medio de la cual se creará y reglamentará el Banco de Pares Académicos del Sistema de Aseguramiento de la Calidad de la Educación Superior y del Sistema Nacional de Acreditación y se establecen las condiciones de selección, ingreso, permanencia y el régimen aplicable a los pares que llevan a cabo la verificación de las condiciones de calidad en procesos de inspección y vigilancia, trámites institucionales, registro calificado, acreditación de programas académicos e instituciones de educación superior para revisión de los contenidos. El proyecto debió pasar a revisión de la Oficina Asesora Jurídica para que fuera publicar para consulta ciudadana a finales del año 2020, cumpliendo el 95% del 100% de la meta proyectada.</t>
  </si>
  <si>
    <t>17/01/2021 OAPF: 
Consistencia: Cumple, el reporta avance cuantitativo frente a la meta programada.
Completitud: Cumple con el criterio. El área reporta avances cualitativos con las acciones y avances de la gestión del acto administrativo para la consolidación del banco de pares .
Calidad: Cumple con los criterios de la Guía de seguimiento al PAI “PL-GU-03 Versión 4”. 
Soportes: Cumple, el area reporta soportes “Medios de verificación” y en “Entregables hitos” 
Notas adicionales: Del hito se presentaron avances, no obstante no se cumplió com acto acto administrativo publicado.</t>
  </si>
  <si>
    <t>Porcentaje de solicitudes atendidas de registro calificado radicadas por las Instituciones de Educación Superior</t>
  </si>
  <si>
    <t>(A/B)*100
A= Número de solicitudes atendidas
B= Número de solicitudes radicadas
Donde B incluye el rezago de la vigencia anterior + las solicitudes radicadas en la vigencia actual</t>
  </si>
  <si>
    <t>Reporte de segumiento por etapas a las solicitudes de registro calificado radicadas por las IES en SACES</t>
  </si>
  <si>
    <t>En el mes de enero para este indicador se finalizó la radicación en la Unidad de Atención al Ciudadano UAC de los actos administrativos que hacian parte del plan de choque de los trámites de 2019 radicados por las instituciones para registros calificados, así como la sincronización en el sistema de aseguramiento de calidad de la educación superior - SACES para que la oferta se evidenciara en el sistema nacional de información para la educación superior SNIES.</t>
  </si>
  <si>
    <t>Presenta la descripcion del avance cualitativo.
No presenta avance cuantitativo, su validacion es mensual</t>
  </si>
  <si>
    <t>En el mes de febrero se elaboraron y revisaron los actos administrativos generados de la evaluación en sala de Comisión Nacional de CONACES y su radicación en la Unidad de Atención al Ciudadano, para ser sincronizados y evidenciarse en elsistema nacional de información para la educación superior SNIES. Atendiendo 245 tramites que corresponden al 12% del total de solcitudes radicadas para ser resueltas en este periodo, superando asi la meta propuesta para febrero.</t>
  </si>
  <si>
    <t>Presenta los respectivos avances tanto cualitativo, como el cuantitativo.</t>
  </si>
  <si>
    <t>En el mes de marzo se elaboraron y revisaron los actos administrativos generados de la evaluación en sala de Comisión Nacional de CONACES y su radicación en la Unidad de Atención al Ciudadano, para ser sincronizados y evidenciarse en elsistema nacional de información para la educación superior SNIES. Atendiendo 281 tramites que corresponden al 14% del total de solcitudes radicadas para ser resueltas en este periodo, superando así la meta propuesta para marzo.</t>
  </si>
  <si>
    <t xml:space="preserve">En el mes de abril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Atendiendo 276 tramites que corresponden al 14% del total de solcitudes radicadas para ser resueltas en este periodo, superando así la meta propuesta para abril. </t>
  </si>
  <si>
    <t xml:space="preserve">En el mes de MAYO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Atendiendo 337 tramites que corresponden al 16% del total de solIcitudes radicadas para ser resueltas en este periodo, superando así la meta propuesta para este mes.  </t>
  </si>
  <si>
    <t>Se presenta la descripcion del avance tanto cualitativo como de los avances cuantitativos.</t>
  </si>
  <si>
    <t xml:space="preserve">En el mes de JUNIO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Atendiendo de 1434, 351 tramites que corresponden al 16% del total de solicitudes radicadas para ser resueltas en este periodo, superando así la meta propuesta para este mes.  </t>
  </si>
  <si>
    <t>Presenta avance cualitativo, su periodicidad es mensual, por lo tanto debiera presentar avances cuantitativos. * Se coloca 16 % de acuerdo con la descripción cualitativa, se solicito confirmación desde el envío de la información pero aún no han confirmado.</t>
  </si>
  <si>
    <t>En el mes de julio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julio 2435, se finalizaron 422 trámites que corresponden al 17%. %  Nota:  es importante mencionar que hay tramites que por la suspensión de términos por tema de la pandemia, que se encuentran en la UAC, razón por la cual aún no se hacen visibles en la plataforma como finalizados.</t>
  </si>
  <si>
    <t xml:space="preserve">6/08/2020 - OAPF: Para este mes de julio, se reportan avances cuantitativos, pues su medicion es mensual. La descripción del avance cualitativo evidencia de manera clara los resultados de la gestion.
</t>
  </si>
  <si>
    <t>En el mes de agosto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agosto 2609, se finalizaron 484 trámites que corresponden al 19%.  Nota:  es importante mencionar que hay tramites que por la suspensión de términos por tema de la pandemia, que se encuentran en la UAC, razón por la cual aún no se hacen visibles en la plataforma como finalizados.</t>
  </si>
  <si>
    <t xml:space="preserve">07/09- OAPF:
Completitud: No cumple con este cirterio. No hay medio de verificacion. 
RTA área - 
07/09- OAPF:
Consistencia: No cumple con este cirterio. No hay medio de verificacion. Y existe un avance cuantitativo de 19 en agosto
RTA área - Fecha : 
07/09- OAPF:
Calidad: No cumple con este cirterio. No hay medio de verificacion. Y existe un avance cuantitativo de 19 en agosto. 
RTA área: 
07/09- OAPF:
Soportes: No cumple con este cirterio. No hay medio de verificacion. 
RTA área - Fecha : 
07/09- OAPF:
Notas adicionales:
07/05 OAPF: </t>
  </si>
  <si>
    <t>En el mes de septiembre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septiembre 2916, se finalizaron 530 trámites que corresponden al 18%.  Nota:  es importante mencionar que hay tramites que por la suspensión de términos por tema de la pandemia, que se encuentran en la UAC, razón por la cual aún no se hacen visibles en la plataforma como finalizados.</t>
  </si>
  <si>
    <t>En el mes de octubre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octubre 3037, se finalizaron 702 trámites que corresponden al 23%.  Nota:  es importante mencionar que hay tramites que por la suspensión de términos por tema de la pandemia, que se encuentran en la UAC, razón por la cual aún no se hacen visibles en la plataforma como finalizados.</t>
  </si>
  <si>
    <t>OAPF (06/11/2020) : El área no reportó el avance en según la Guía de seguimiento al  PAI  PL-GU-03_V4 .
ÁREA 08/11/2020: Se carga reporte.
09/11/2020 OAPF: 
Consistencia: Cumple. El área reporta avance cuantitativo y la periodicidad del indicador es mensual.
Completitud: Cumple con el criterio. El área reporta avances cualitativos con las acciones y avances de la gestión.
Calidad: Cumple con los criterios de la Guía de seguimiento al PAI “PL-GU-03 Versión 4”. 
10/11/2020: Se carga el medio de verificación remitido en las carpetas del indicador.
Soportes: No cumple. El área no reporta evidencias en “Medios de verificación”.
Notas adicionales:
ÁREA 09/11/2020: Se solcita el medio de verificación, en espera del envío para actualizar de acuerdo con la solcitud.
11/11/2020 OAPF: Se verifica reporte en medios de verificación y se procede a validar.</t>
  </si>
  <si>
    <t>En el mes de noviembre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noviembre 3247, se finalizaron 764 trámites que corresponden al 24%. Nota:  es importante mencionar  que la suspensión de términos por tema de la pandemia finalizó el 1 de noviembre, por los que aún  se encuentran procesos detenidos en la UAC, razón por la cual aún no se hacen visibles en la plataforma como finalizados.</t>
  </si>
  <si>
    <t>07/12/2020 OAPF: 
Consistencia: Cumple. El área reporta avance cuantitativo y la periodicidad del indicador es mensual.
Completitud: Cumple con el criterio. El área reporta avances cualitativos con las acciones y avances de la gestión.
Calidad: Cumple con los criterios de la Guía de seguimiento al PAI “PL-GU-03 Versión 4”. 
Soportes: No cumple. El área no reporta soportes de los avances en la carpeta de “Medios de verificación”.
Notas adicionales:
07/12/2020 Área: Se cargaron los soportes.
10/12/2020 OAPF: Se verifica el reporte de soportes en Medios de verificación.</t>
  </si>
  <si>
    <t>En el mes de diciembre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noviembre 4.061, se finalizaron 963 trámites que corresponden al 24%. Nota: es importante mencionar  que la suspensión de términos por tema de la pandemia finalizó el 1 de noviembre, por los que aún  se encuentran procesos detenidos en la UAC, razón por la cual aún no se hacen visibles en la plataforma como finalizados.</t>
  </si>
  <si>
    <t>17/01/2021 OAPF: 
Consistencia: Cumple. El área reporta avance cuantitativo y la periodicidad del indicador es mensual.
Completitud: Cumple con el criterio. El área reporta avances cualitativos con las acciones y avances de la gestión.
Calidad: Cumple con los criterios de la Guía de seguimiento al PAI “PL-GU-03 Versión 4”. 
Soportes: Cumple. El área reporta soportes de los avances en la carpeta de “Medios de verificación”.
Notas adicionales:</t>
  </si>
  <si>
    <t>Porcentaje de avance en el ajuste funcional y operativo necesario para la implementación del Decreto 1330 de 2019</t>
  </si>
  <si>
    <t>Fórmula= A+B+C
A= Implementación de la plataforma tecnologica para atender el trámite de registro calificado. 40%
B= Lineamientos, procedimientos definidos para la atnción de los trámites en las diferentes etapas. 40%.
C= Formulación y apropiación de 5 resoluciones especificas relacionadas con el decreto 1330. 20%.</t>
  </si>
  <si>
    <t>Publicación de documentos de calidad en el Sistema Integrado de Gestión</t>
  </si>
  <si>
    <t>Para el mes de enero se proyectaron las resoluciones especificas de preradicado y radicado, se realizaron las pruebas de la plataforma para la primera etapa de preradicado y se definieron lineamientos frente a la transcición del decreto 1330 y la aplicación a los procesos radicados en el sistema aseguramiento de la calidad de educación superior SACES desde el 25 de julio de 2019.</t>
  </si>
  <si>
    <t>Presenta la descripcion del avance cualitatitvo</t>
  </si>
  <si>
    <t xml:space="preserve">En el mes de febrero se inició la validación de las resolcuiones de preradicado y radicado por parte de la alta dirección, se definió el documeento de control de cambios para la etapa de preradicado en la plataforma bizagi, se definieron las plantillas de los actos administrativos con decreto 1330.  </t>
  </si>
  <si>
    <t>En el mes de marzo se deja en consulta a la comunidad la resolución de preradicado y radicado, se valida la etapa de preradicado para pasar a producción, se definen las guías de completitud para la revisión en debida forma de los documentos radicados por las instituciones de educación superior en los dierentes tramites, así como la definición de lineamientos para esta primera etapa.</t>
  </si>
  <si>
    <t xml:space="preserve">En el mes de abril se recogen las observaciones de la comunidad, frente a la consulta realizada referente a la resolución de preradicado y radicado, se valida la etapa de preradicado para pasar a producción, se definen los lineamientos como complemento a las guías de completitud para la revisión en debida forma de los documentos radicados  por las instituciones de educación superior en los trámites relacionados con programas acreditados y programas de IES acreditados. </t>
  </si>
  <si>
    <t>Contiene el respectivo avance cualitatitvo.</t>
  </si>
  <si>
    <t>En el mes de mayo se responde cada una de las observaciones a proyecto de resolucion de preradicado y radicado, en cuanto a la nueva plataforma, se realizan las pruebas de la etapa de preradicado y se inicia el diseño de gestión del cambio para salir a producción en el mes de junio y se adelanta lo correspondiente a la implementación de la etapa de radicado. Se realiza un plan de choque con el fin de evacuar las completitudes que se encontraban en el sistema de todas las salas de evaluación de la conaces y se define la ruta y los instrumentos necesarios para gestionar las completitudes de la sala de salud.</t>
  </si>
  <si>
    <t>Presentas la descripcion de los avances cualitativos, el avance cuantitativo deberá presentarlo el 30 de junio, debido a que los avances se miden trimestral..</t>
  </si>
  <si>
    <t>Durante el mes de junio se realizaron las siguientes acciones: A. En la implementación de la plataforma tecnológica para atender el trámite de registro calificado, se lleva de avance el 23% del 40% designado._x000D_
B. De los lineamientos y procedimientos definidos, se ha avanzado en lo pertinente con la atención de vistas virtuales y condiciones de Radicado y Pre-radicado, con un avance el 16%  del 40% designado._x000D_
C. Formulación y apropiación da las 5 resoluciones se ha avanzado en las de Radicado, Pre-radicado, Banco CONACES, Procedimientos RC, lo que nos deja con un avance el 10% del 20% designado</t>
  </si>
  <si>
    <t>No presenta ni avance cualitatitvo, ni tampoco avance cuantitativo.* Se solicito y no han enviado avance.</t>
  </si>
  <si>
    <t>En julio la implementación de la plataforma tecnológica para atender el trámite de registro calificado, se lleva de avance el 23% del 40% designado. De los lineamientos y procedimientos definidos, se ha avanzado en lo pertinente con la atención de vistas virtuales y condiciones de Radicado y Pre-radicado, con un avance el 16%  del 40% designado. Formulación y apropiación da las 5 resoluciones se ha avanzado en las de Radicado, Pre-radicado, Banco CONACES, Procedimientos RC, lo que nos deja con un avance el 10% del 20% designado.</t>
  </si>
  <si>
    <t>En agosto la implementación de la plataforma tecnológica para atender el trámite de registro calificado, se lleva de avance el 30% del 40% designado. De los lineamientos y procedimientos definidos, se ha avanzado en lo pertinente con la atención de vistas virtuales y condiciones de Radicado y Pre-radicado, con un avance el 25%  del 40% designado. Formulación y apropiación da las 5 resoluciones se ha avanzado en las de Radicado, Pre-radicado, Banco CONACES, Procedimientos RC, lo que nos deja con un avance el 10% del 20% designado.</t>
  </si>
  <si>
    <t>En septiembre el hito de la implementación de la plataforma tecnológica para atender el trámite de registro calificado, se ha cumplido con el 40% en el marco del contrato, haciendo entrega al MEN de la etapa de Pre-radicado, se evidencia en la URL http://192.168.31.188/RegistroCalificaTest/ donde está publicada la aplicación en el ambiente de certificación.  Para el hito 2 programado para noviembre de lineamientos y procedimientos definidos en lo pertinente con la atención de vistas virtuales y condiciones de Radicado y Pre-radicado, se finalizó el documento de visitas de verificación de condiciones de calidad haciendo uso de herramientas tecnológicas (protocolo diseñado por la sala de la CONACES) llegando al 40% del 40% designado cumpliendo así la meta antes de lo previsto inicialmente. Formulación y apropiación da las 5 resoluciones se ha avanzado en las de Radicado, Pre-radicado, Banco CONACES, Procedimientos RC, lo que nos deja con un avance el 10% del 20% designado.</t>
  </si>
  <si>
    <t>Fecha (08/10)- OAPF
Completitud: Cumple con el criterio
Consistencia: Cumple con el criterio 
Calidad: Cumple con el criterio 
Soportes: No cumple con el criterio. Los soportes que se cargan en la carpeta de medio de verificación no corresponden a los avances reportados. Para el primer hito se entiende que es la URL reportada, sin embargo, al cargar lo página no permite visibilizarla. Para el segundo hito se entiende que se tiene el lineamiento o procedimiento definido, sin embargo, no se identifica en los documentos que se encuentran en los medios de verificación. No se evidencia el documento que soporte el 10% de avance reportado para el hito 3
Notas adicionales: 
RTA Área 09102020: La persona lider del indicador precisa que los formatos si obedecen al avance toda vez que dan cuenta de los procedimientos definidos, uno se detalla ya en el procedimiento realizado ante una IES y el otro es el formato sin su respectivo diligenciamiento.  En cuanto a la URL el ingeniero manifiesta que su ingreso se puede realizar solamente a ravés de VPN puesto que los servidores estan en el ministerio y solamente se permite el acceso de esta manera, se carga un video con el acceso a la plataforma para su verificación. Se cargan los soportes solicitados de avance del hito 3.
13/10/2020 OAPF: Se tienen en cuenta las aclaraciones del área sobre la pertinencia de las evidencias reportadas y el camino para acceder a la URL referente al primer hito. Igualmente las aclaraciones sobre cumplimiento y avance de los hitos 2 y 3.</t>
  </si>
  <si>
    <t>En octubre, en la implementación de la plataforma tecnológica para atender el trámite de registro calificado, se ha cumplido con el 40% del 40% designado en el marco del contrato, haciedo entrega al MEN de la etapa de Pre-radicado.  En cuanto a los lineamientos y procedimientos definidos en lo pertinente con la atención de vistas virtuales y condiciones de Radicado y Pre-radicado, en el mes de septiembre se realizaron 159 visitas de verificación de condiciones de calidad haciendo uso de herramientas tecnológicas (protocolo diseñado por la sala de la CONACES) llegando al 40% del 40% desigando. Formulación y apropiación da las 5 resoluciones se ha avanzado en las de Radicado, Pre-radicado, Banco CONACES, Procedimientos RC, lo que nos deja con un avance el 10% del 20% designado.</t>
  </si>
  <si>
    <t>En Noviembre en la implementación de la plataforma tecnológica para atender el trámite de registro calificado, se ha cumplido con el 40%  del 40% designado en el marco del contrato, haciedo entrega al MEN de la etapa de Pre-radicado. 
En cuanto a los lineamientos y procedimientos definidos en lo pertinente con la atención de vistas virtuales y condiciones de Radicado y Pre-radicado, en el mes de septiembre se realizaron 185 visitas de verificación de condiciones de calidad haciendo uso de herramientas tecnológicas (protocolo diseñado por la sala de la CONACES) llegando al 40% del 40% desigando.
Formulación y apropiación da las 5 resoluciones se ha avanzado en las de Radicado, Pre-radicado, Banco CONACES, Procedimientos RC, lo que nos deja con un avance el 10% del 20% designado.</t>
  </si>
  <si>
    <t>07/12/2020 OAPF: 
Consistencia: Cumple. El área no reporta avance cuantitativo puesto que la meta programada para noviembre se reportó con anticipación en octubre.
Completitud: Cumple con el criterio. El área reporta avances cualitativos con las acciones y avances de la gestión.
Calidad: Cumple con los criterios de la Guía de seguimiento al PAI “PL-GU-03 Versión 4”. 
Soportes: Cumple. Los soportes de los avances cuantitativos ya se habían reportado. 
Notas adicionales:</t>
  </si>
  <si>
    <t xml:space="preserve">Diciembre: Hito 1: Cumplido con la implementación de la plataforma tecnológica para atender el trámite de registro calificado. Hito 2: Se finalizó el documento de visitas de verificación de condiciones de calidad haciendo uso de herramientas tecnológicas (protocolo diseñado por la sala de la CONACES) Hito 3: Se cumple el hito 20% de apropiación y formulación de la normativa relacionada con Condiciones de Calidad Institucionales (etapa de pre radicado), Condiciones de Calidad de Programa (etapa de radicado), Banco de CONACES, Banco de Pares y Procedimiento de Registro Calificado. Mediante procesos de apropiación de los contenidos normativos del Decreto 1330 de 2019 y del Sistema Nacional de Acreditación, se llevaron a cabo, a lo largo del año 2020, sesiones de trabajo con la Comisión Permanente de Calidad integrada por representantes de la CONACES, el CESU y el CNA, y conforme al procedimiento establecido para la expedición normativa se formularon 5 resoluciones. </t>
  </si>
  <si>
    <t>17/01/2021  OAPF
El área no reporta avance cuantitativo, ni avance cualitativo. Tampoco soportes.
18/01/2021:  Se carga el avance y medios de verificación reportados por el área.
18/01/2021 OAPF: 
Consistencia: Cumple. El área reporta avance cuantitativo frente a la meta programada.
Completitud: Cumple con el criterio. El área reporta avances cualitativos con las acciones y avances de la gestión.
Calidad: Cumple con los criterios de la Guía de seguimiento al PAI “PL-GU-03 Versión 4”. 
Soportes: Cumple. Los soportes se reportan en Medios de Verificación.</t>
  </si>
  <si>
    <t>2.6.4. Mejoramiento del Subsistema de Convalidaciones</t>
  </si>
  <si>
    <t>Porcentaje de solicitudes de convalidaciones atendidas</t>
  </si>
  <si>
    <t>PAI-Trazadora 2020</t>
  </si>
  <si>
    <t>mensual</t>
  </si>
  <si>
    <t>(A/B)*100
A= Número de solicitudes de convalidaciones atendidas
B= Número de solicitudes de convalidaciones radicadas
Donde B incluye el rezago de la vigencia anterior + las solicitudes radicadas en la vigencia actual</t>
  </si>
  <si>
    <t>Reporte de segumiento a las solicitudes de convalidaciones radicadas</t>
  </si>
  <si>
    <t>Se refleja el aumento de la meta por la implementación del plan de choque que se realizó en el mes de diciembre de 2019 y enero de 2020, se priorizaron acciones de emisión de resoluciones de procesos que estaban detenidos en el sistema para cumplir con los tiempos establecidos en la resolución 10687 de 2019. Se expidieron un mayor número de resoluciones al proyectado inicialmente debido al plan de choque implementado.</t>
  </si>
  <si>
    <t>Presenta la descripcion del avance cualitatitvo
Tambein presenta el avance cuantitativo, debido a qeu su validacion es mensual</t>
  </si>
  <si>
    <t>1. Teniendo en cuenta que se retoman las actividades normales de volumen de convalidaciones, se refleja la diferencia porcentual de la meta de enero a febrero debido al plan de choque ejecutado entre los meses de diciembre y enero.  Se expidieron un mayor número de resoluciones al proyectado inicialmente debido al plan de choque implementado.</t>
  </si>
  <si>
    <t>1. se realiza la reasignación de roles en el equipo permitiendo unos mejores resultados en la productividad. Se inicia un seguimiento a la productividad de forma individual, a partir de las metas individualmente establecidas, se establecen estrategias y metas para incrementar la producción del grupo.</t>
  </si>
  <si>
    <t>Desde el inicio del mes de abril se contrató la firma Pájaro y Asociados con el fin de resolver las solicitudes del sistema anterior de convalidaciones (denominado Vumen), así como algunas actividades en el nuevo sistema (CONVALIDA), las cuales están siendo prioridad en plan de descongestión de convalidaciones. De esta manera se prevé aumentar el volumen de respuesta en los casos que se encuentran vencidos.</t>
  </si>
  <si>
    <t>En el mes de mayo se continuó avanzando en el plan de descongestión del sistema de convalicaciones vumen, paralelamente se adelantan los procesos en el sistema bizagi, lo cual se ha venido disminuyendo el numero de solicitudes abiertas en el sistema anterior, una vez estas solicitudes se cierren la meta se aumentará teniendo en cuenta que únicamente se atenderán las solicitudes del sistema actual.</t>
  </si>
  <si>
    <t>Presenta avances en la parte cualitativa del indicador, asi mismo, hay avances cuantitatrivos.</t>
  </si>
  <si>
    <t>En el mes de junio se aumentó la meta ya que aun se avanza en la priorización del cierre de casos del sistema anterior y paralelamente se gestionan los casos del sistema bizagi, se han realizado planes de acción donde se identifican cuellos de botella al interior del grupo y se reasignan profesionales en estas etapas para optimizar el proceso.</t>
  </si>
  <si>
    <t>Se realiza la actualización del indicador teniendo en cuenta el resultado mensual, se refleja el aumento de la meta debido a los planes de acción realizados en el equipo de trabajo y se sigue realizando la priorización de los casos del sistema anterior sin perder de vista el sistema actual, de esta forma teniendo en cuenta el numero actual de solicitudes se distribuyen los equipos de trabajo.</t>
  </si>
  <si>
    <t xml:space="preserve">09/08/2020: Se solicita nuevamente envío de la información al responsable. _x000D_
6/08/2020 - OAPF: Para este mes de julio, se deben reportar avances cuantitativos, pues su medicion es mensual. Aunque incluyó la descripción cualitativa, no esta bien radactada._x000D_
_x000D_
6/08/2020 - Area para los ajustes </t>
  </si>
  <si>
    <t>En el mes de agosto de 2020 para este indicador de convalidaciones se alcanza la meta debido a los planes de acción proyectados y realizados en el proceso, por lo anterior, se evidencia el aumento de la meta debido a la mejora de la productividad del equipo y los seguimientos realizados semanalmente.</t>
  </si>
  <si>
    <t xml:space="preserve">07/09- OAPF:
Completitud: Cumple con este cirterio. Se cumplio con el montaje del medio de verificacion, donde se constata el cumplimiento del 68%. 
RTA área - Se cargó el medio de verificación
07/09- OAPF:
Consistencia: Cumple con este cirterio. Se cumplio con el montaje del medio de verificacion, donde se constata el cumplimiento del 68%. 
RTA área - Fecha : Se cargó el medio de verificación
07/09- OAPF:
Calidad: No cumple con este cirterio. e cumplio con el montaje del medio de verificacion, donde se constata el cumplimiento del 68%. 
RTA área: 
07/09- OAPF:
Soportes: No cumple con este cirterio. No hay medio de verificacion. 
RTA área - Fecha :  Se cargó medio de verificación.
07/09- OAPF:
Notas adicionales:
07/05 OAPF: </t>
  </si>
  <si>
    <t xml:space="preserve">Para el mes de septiembre se supera la meta con un resultado del 72% debido a las estrategias realizadas semana a semana de acuerdo a los resultados obtenidos, de esta manera mediante las cifras semanales se toman decisión que permitan mejorar el flujo de trabajo y cumplir las metas del grupo de trabajo </t>
  </si>
  <si>
    <t xml:space="preserve">Fecha (08/10)- OAPF
Completitud: Cumple con el criterio
Consistencia: Cumple con el criterio. 
Calidad: Cumple con el criterio 
Soportes: No Cumple con el criterio. No se encuentra subida la evidencia de septiembre 
Notas adicionales: </t>
  </si>
  <si>
    <t>En el mes de octubre se alcanza una meta del 74%, se continúan implementando los planes de acción y estrategias semanales lo que permite identificar oportunidades de mejora y además identificar cuellos de botella para la organización semanal del equipo de trabajo con el fin de alcanzar las metas establecidas para el cumplimiento del indicador.</t>
  </si>
  <si>
    <t>09/11/2020 OAPF: 
Consistencia: Cumple. El área reporta avance cuantitativo y el indicador tiene periodicidad mensual.
Completitud: Cumple con el criterio. El área reporta avances cualitativos con las acciones y avances de la gestión.
Calidad: Cumple con los criterios de la Guía de seguimiento al PAI “PL-GU-03 Versión 4”. 
Soportes: Cumple. El área reporta en “Medios de verificación” el soporte que evidencie el cumplimiento de la meta reportada. 
Notas adicionales:</t>
  </si>
  <si>
    <t>En el mes de noviembre se incrementa la meta con respecto al periodo anterior debido al seguimiento semanal de la productividad y la priorización de casos de acuerdo a su fecha de radicación , lo anterior se mantiene de acuerdo a la organización del equipo de trabajo en  los diferentes frentes cumpliendo con las metas propuestas y seguimiento de la productividad diaria.</t>
  </si>
  <si>
    <t>07/12/2020 OAPF: 
Consistencia: Cumple. El área reporta avance cuantitativo y el indicador tiene periodicidad mensual.
Completitud: Cumple con el criterio. El área reporta avances cualitativos con las acciones y avances de la gestión.
Calidad: Cumple con los criterios de la Guía de seguimiento al PAI “PL-GU-03 Versión 4”. 
Soportes: Cumple. El área reporta en “Medios de verificación” el soporte que evidencie el cumplimiento de la meta reportada. 
Notas adicionales:</t>
  </si>
  <si>
    <t>En el mes de diciembre se continuaron implementando los planes de acción semanales con el fin de mejorar el flujo de trabajo, diciembre ha sido uno de los meses en los que mas se ha recibido solicitudes de convalidación 1467  en total, lo cual se seguirán cumpliendo los tiempos de respuesta de acuerdo al criterio correspondiente. La meta alcanzada para esta vigencia es del 77%.</t>
  </si>
  <si>
    <t>18/01/2021 OAPF: 
Consistencia: Cumple. El área reporta avance cuantitativo frente a la meta programada.
Completitud: Cumple con el criterio. El área reporta avances cualitativos con las acciones y avances de la gestión.
Calidad: Cumple con los criterios de la Guía de seguimiento al PAI “PL-GU-03 Versión 4”. 
Soportes: Cumple. El área reporta el soporte en “Medios de verificación”. 
Notas adicionales:</t>
  </si>
  <si>
    <t>Porcentaje de avance en la definición e implementación de un nuevo modelo de convalidaciones y de su nueva plataforma tecnológica</t>
  </si>
  <si>
    <t xml:space="preserve">A+B+C=66%
A. Elaborar los insumos para el diseño de las piezas comunicativas de socialización del nuevo proceso y nueva resolución de convalidación de títulos de educación superior en Colombia
B. Poner a disposición de los ciudadanos instrumentos de consulta de los sistemas educativos del mundo (guías y documentos paso a paso)
C. Implementar espacios pedagógicos de apropiación del trámite de convalidaciones con los diferentes actores </t>
  </si>
  <si>
    <t>Informe de avance en la definición e implementación de un nuevo modelo de convalidaciones y de su nueva plataforma tecnológica</t>
  </si>
  <si>
    <t>El equipo de internacionalización proyectó la propuesta metodológica de revisión de las nuevas Guías de Sistemas Educativos del Mundo. Se realizaron reuniones con la Subdirección de Aseguramiento de la Calidad y la Dirección para la Calidad de la Educación Superior con el fin de determinar las condiciones necesarias de la nueva propuesta de Guías de Sistemas Educativos en asocio con la Asociación Colombiana de Universidades – ASCUN, en términos de la información y el medio de difusión de esta para los ciudadanos.</t>
  </si>
  <si>
    <t>En compañía de la Asociación Colombiana de Universidades – ASCUN se revisaron los lineamientos técnicos, de uso del lenguaje y condiciones de la información que deben contener las Guías de Sistemas Educativos del Mundo. Se llevo a cabo una reunión en la sede Elemento del Ministerio de Educación, a la cual asistieron representantes de la Oficina Asesora de Comunicaciones, la Dirección de Calidad para la Educación Superior, la Oficina de Cooperación y Asuntos Internacionales del Ministerio, así como miembros de ASCUN y la Red Colombiana de Internacionalización – RCI, para revisar los avances de la propuesta digital de las Guías.</t>
  </si>
  <si>
    <t>El Ministerio de Educación Nacional recibió por parte de ASCUN la propuesta gráfica y responsiva (es decir, de uso tanto en computador como en dispositivos móviles) de dos Guías de Sistemas Educativos del Mundo correspondientes a Colombia y el sistema de los Estados Unidos. En esta propuesta se aclaró la estructura de la Guía, el lenguaje y un diseño responsive para plataforma web. Es importante señalar que se planteó la necesidad de realizar una sesión de evaluación con actores externos para tener un diagnóstico completo de la propuesta.</t>
  </si>
  <si>
    <t>En abril ya se cuenta con un prototipo de las Guías de Sistemas Educativos, el cual se materializó en una primera versión de la Guía del Sistema Educativo de Estados Unidos; sin embargo, teniendo en cuenta las indicaciones recibidas por parte de la Dirección de Calidad de la Educación Superior, se ha dado una pausa al proyecto de las Guías de Sistemas Educativos, mientras se consiguen los recursos necesarios para continuar el trabajo con el socio estratégico que es la Asociación Colombiana de Universidades - ASCUN.</t>
  </si>
  <si>
    <t>En el mes de mayo se revisó el prototipo de las Guías y se ha continuado en la recolección de información para construir las futuras. Sin embargo, teniendo en cuenta las indicaciones recibidas por parte de la Dirección de Calidad de la Educación Superior, se ha dado una pausa al proyecto de las Guías de Sistemas Educativos, mientras se consiguen los recursos necesarios para continuar el trabajo con el socio estratégico que es la Asociación Colombiana de Universidades - ASCUN.
Se ajustó la presentación utilizada en foros y encuentros virtuales de presentación de la resolución y proceso de convalidación.
Se adelantó un webinar el 21 de mayo con COLFUTURO con el fin de presentar el proceso de convalidación a todos los beneficiados de los créditos-beca de esa institución, estuvieron conectados 587 personas en el evento.</t>
  </si>
  <si>
    <t>Presenta avances en la parte cualitativa del indicador, asi mismo, hay avances cuantitativos.</t>
  </si>
  <si>
    <t>En el mes de junio se continuó con la recolección de información técnica de sistemas educativos del mundo, priorizando de los cuales se reciben mayor número de solicitudes.  Se continua con el proceso externo detenido por la priorización de recursos del Ministerio, atendiendo a la directriz dada por parte de la Dirección de Calidad de la Educación Superior.
Se ajustó la presentación utilizada en foros y encuentros virtuales de presentación de la resolución y proceso de convalidación.</t>
  </si>
  <si>
    <t xml:space="preserve">Presenta avance cualitativo, su periodicidad es trimestral, por lo tanto debiera presentar avances cuantitativos para el segundo trimestre del año * Se adiciona el avance cuantitativo._x000D_
</t>
  </si>
  <si>
    <t xml:space="preserve">Para la vigencia del mes de julio se informó desde la Dirección de Calidad de la Educación Superior la posibilidad de tener recursos para el desarrollo de las Guías de Sistemas Educativos, por lo tanto, se inició la preparación de documentos para salir a cotizar esta propuesta en la plataforma SECOP II. </t>
  </si>
  <si>
    <t xml:space="preserve">09/08/2020: Se solicita nuevamente envío de la información al responsable. _x000D_
6/08/2020 - OAPF:  La descripción del avance cualitativo evidencia de manera clara los resultados de la gestion._x000D_
Para este mes de julio, no deberian reportar avances cuantitativos, pues su medicion es trimestral. _x000D_
_x000D_
6/08/2020 - Area para los ajustes </t>
  </si>
  <si>
    <t>En el mes de agosto se construyó la estructura de cotización para ser cargada a SECOP II, a la cual se invitaron cinco universidades y ASCUN, sólo se recibió la cotización de esta última organización y con ello se inició la construcción de los documentos de Análisis del Sector y Estudio Previo que serán cargados en septiembre a la plataforma NEON del Ministerio, para llevar a cabo el Convenio entre el MEN y ASCUN. Finalmente, se concertó la realización de 15 Guías de Sistemas Educativos (14 de los países de los cuales se reciben mayor número de solicitudes de convalidación más la Guía de Colombia), en concordancia con el presupuesto asignado.</t>
  </si>
  <si>
    <t>En el mes de septiembre se construyó el Estudio Previo y el Análisis del Sector del Convenio entre el MEN y ASCUN. Finalmente, se concertó la realización de 15 Guías de Sistemas Educativos (14 de los países de los cuales se reciben mayor número de solicitudes de convalidación más la Guía de Colombia), en concordancia con el presupuesto asignado; este convenio fue aprobado por el Comité de Contratación del Ministerio y firmado el 25 de septiembre, por lo que desde ese día se han empezado las reuniones y tareas iniciales del proyecto.
Se han adelantado reuniones con el Sistema Nacional de Evaluación, Acreditación y Certificación de la Calidad Educativa de Perú, así como con el Consejo Nacional de Evaluación y Acreditación (CONEA) de Ecuador para difundir el proceso de convalidación de títulos de educación superior en nuestro país, así como aclarar dudas sobre el proceso mismo.</t>
  </si>
  <si>
    <t xml:space="preserve">Fecha (08/10)- OAPF
Completitud: Cumple con el criterio
Consistencia: Cumple con el criterio 
Calidad: Cumple con el criterio 
Soportes: Cumple con el criterio. 
Notas adicionales: </t>
  </si>
  <si>
    <t>En el mes de octubre se dio inicio al Convenio de actualización, construcción y rediseño de las Guías de Sistemas Educativos del Mundo entre el MEN y ASCUN. Se adelantó el trabajo en los primeros tres productos: 1) la propuesta gráfica de las Guías, acorde a las recomendaciones de la Oficina de Comunicaciones del Ministerio; 2) la propuesta de adaptación de las Guías acorde a la recomendación del Instituto Nacional para Ciegos – INCI y las normas internacionales; y, 3) el plan de validación de la información de las Guías con los Ministerios y Embajadas de los países objeto de este instrumento. Se participó en las dos sesiones de la Feria Virtual de Servicios para colombianos en el Exterior organizada por el Programa Colombia Nos Une los días 7 y 13 de octubre, en donde se promovió y explicó el proceso de convalidación de títulos de educación superior en Colombia, sus requisitos y criterios.</t>
  </si>
  <si>
    <t>En el mes de noviembre se recibieron los productos del primer pago del Convenio de actualización, construcción y rediseño de las Guías de Sistemas Educativos del Mundo entre el MEN y ASCUN: 1) la propuesta gráfica de las Guías, acorde a las recomendaciones de la Oficina de Comunicaciones del Ministerio; 2) la propuesta de adaptación de las Guías acorde a la recomendación del Instituto Nacional para Ciegos – INCI y las normas internacionales; y, 3) el plan de validación de la información de las Guías con los Ministerios y Embajadas de los países objeto de este instrumento; asimismo, se revisó la primera entrega de las Guías en formato plano, con el fin de iniciar el envío a Ministerios y Embajadas para su validación. Por otro lado, se presentó la propuesta gráfica de las Guías en dos Focus Group el día 12 de noviembre, donde participaron instituciones nacionales e internacionales, así como estudiantes, profesores y padres de familia, cumpliento con el hito proyectado para este periodo.</t>
  </si>
  <si>
    <t>07/12/2020 OAPF: 
Consistencia: Cumple. Para noviembre se tiene meta programada y el área reporta avance cuantitativo.
Completitud: Cumple con el criterio. El área reporta avances cualitativos con las acciones y avances de la gestión.
Calidad: Cumple con los criterios de la Guía de seguimiento al PAI “PL-GU-03 Versión 4”. 
Soportes: Cumple. El área reporta soportes en “Entregables hitos” 
Notas adicionales:</t>
  </si>
  <si>
    <t>Para la vigencia de diciembre, en el proyecto de Actualización y rediseño de las Guías de Sistemas Educativos del Mundo, se cuentan con los siguientes productos: a. Documentos en formato plano (.DOCX y .PDF) de quince Guías; b. Propuesta Gráfica de las Guías se estableció una propuesta en HTML5 que reemplazará el actual formato en PDF de las Guías, para mejorar la interacción; c. Propuesta de adaptación de las Guías a las condiciones del Instituto Nacional para Ciegos – INCI; d. Plan de validación de las Guías: se planteó una estrategia de envío de los documentos antes de la etapa editorial y gráfica del proyecto a los Ministerios de cada país. Se cumple la totalidad de la meta propuesta para la vigencia llegando al 30%.</t>
  </si>
  <si>
    <t>18/01/2021 OAPF: 
Consistencia: Cumple, el área reporta avance cuantitativo para diciembre de acuerdo con la meta programada.
Completitud: Cumple con el criterio. El área reporta avances cualitativos con las acciones y avances de la gestión de Guías de convalidaciones.
Calidad: Cumple con los criterios de la Guía de seguimiento al PAI “PL-GU-03 Versión 4”. 
Soportes: Cumple. El área reporta soportes en “Entregables hitos” 
Notas adicionales:</t>
  </si>
  <si>
    <t>Subdirección de Inspección y Vigilancia</t>
  </si>
  <si>
    <t>2.6.5. Fortalecimiento de las acciones preventivas y de vigilancia</t>
  </si>
  <si>
    <t>017</t>
  </si>
  <si>
    <t>INSPECCIÓN Y VIGILANCIA ES</t>
  </si>
  <si>
    <t>Servicio de inspección y vigilancia del sector educativo</t>
  </si>
  <si>
    <t>Porcentaje de medidas preventivas y/o de vigilancia especial en IES gestionadas.</t>
  </si>
  <si>
    <t>A/B * 100
A= Número Total de Medidas gestionadas con corte al periodo evaluado
B=Número Total de Medidas Vigentes al corte del periodo evaluado</t>
  </si>
  <si>
    <t>Tabla de seguimiento de indicador con las medidas impuestas</t>
  </si>
  <si>
    <t>Durante el mes de Enero, la Subdirección de inspección y Vigilancia conformó el  equipo de trabajo orientado a la atención de las actividades generadas en el proceso preventivo de forma conjunta con el área de contratación, de igual forma realizo actividades para establecer el  plan de trabajo 2020 que gestionará las Medidas preventivas y de vigilancia especial vigentes. En el mes de Enero, el avance del indicador es de 0% , las 33 medidas preventivas y/o de vigilancia especial impuestas en 9 IES  no cuentan con las 3 actividades prioritarias(diagnóstico inicial, visita e informe de avance) que permiten gestionar  las medidas, no obstante se han realizado acciones que permiten avanzar en el cumplimiento del objetivo, se realizo una visita (1)Fundación Universidad Autónoma de Colombia, logrando la gestión en visitas de  1 medida de las 33 vigentes.</t>
  </si>
  <si>
    <t xml:space="preserve">Presenta la descripcion del avance cualitativo.
</t>
  </si>
  <si>
    <t>En el mes de Febrero, el avance del indicador es de 0% , las 33 medidas preventivas y/o de vigilancia especial impuestas en 9 IES  no cuentan con las 3 actividades prioritarias(diagnóstico inicial, visita e informe de avance) que permiten gestionar  las medidas, no obstante se han realizado acciones que permiten avanzar en el cumplimiento del objetivo: El informe diagnóstico se encuentra en proceso de elaboración, se realizaron (4)visitas; (3)Fundación Universidad Autónoma de Colombia,  (1) Universidad Autónoma del Caribe. Logrando la gestión en visitas de  2 medidas de las 33 vigentes, adicionalmente se generaron 5 actos administrativos que apalancan la gestión de las medidas impuestas.</t>
  </si>
  <si>
    <t>En el mes de Marzo, el avance del indicador es de el 3% , se gestionó 1 medida de las 33 medidas preventivas y/o de vigilancia especial impuestas en 9 IES correspondiente a la gestion de la medida de delegados de la Fundacion Universidad Autonoma de Colombia. Se continuan las actividades de gestion respectivas en las restantes 32 medidas impuestas razon por la cual para este mes se realizaron los informes diagnosticos de las 33 medidas dando cumplimiento a una de las actividades establecidas como hito al 100%. En ese sentido, en razón a la emergencia sanitaria se cancelaron las comisiones desde principios de marzo, razón por la cual no se han podido realizar visitas, adicionalmente la información recaudada en las visitas que se habian realizado previamente se enecuentra en las instalaciones fisicas del Ministerio por su caracter reservado información a la cual no se ha podido tener acceso, afectando así el cumplimiento de la meta.</t>
  </si>
  <si>
    <t>En el mes de Abril el avance del indicador es del 12%, se gestionaron en este mes 3 medidas preventivas y/o de vigilancia especial impuestas en la Fundación Autónoma de Colombia-FUAC; Señalamiento de condiciones, Inspector In situ y reemplazo de Directivos. Logrando en lo corrido del año la gestión de 4 medidas de las de las 33 medidas preventivas y/o de vigilancia especial impuestas en 9 IES. Se continúan las actividades de gestión en las restantes 29 medidas, para las cuales se cuenta con un  informe diagnóstico, una programación para las visitas y/o requerimientos de información y entregas de informes de seguimiento. El cumplimiento de las actividades para este mes  se ha visto afectado por la  emergencia sanitaria, toda vez que la información recaudada previamente se encuentra en las instalaciones físicas del MEN, adicionalmente hubo concentración de esfuerzos en la gestión de medidas impuestas en la FUAC, lo que retrasó la terminación de los informes de seguimiento programados.</t>
  </si>
  <si>
    <t>En el mes de Mayo el avance del indicador es del 18%, se gestionaron en este mes 2 medidas preventivas y/o de vigilancia especial en La Universidad Autónoma del Caribe correspondientes a Fiducia e Inspector in Situ. Logrando en lo corrido del año la gestión de 6 medidas de las de las 33 medidas preventivas y/o de vigilancia especial impuestas en 9 IES.El cumplimiento de las actividades para este mes  se ha visto afectado por la  emergencia sanitaria, toda vez que la información recaudada previamente se encuentra en el MEN,adicionalmente hubo concentración de esfuerzos en el informe integral de la  FUAC y la revisión del plan de pagos de La San Martin, lo que retrasó la terminación de los informes de seguimiento programados para Mayo de las medidas de  la universidad de la Guajira(3) y de la Fundación Universitaria San Martin(6).De igual forma se continúan las actividades de gestión en las restantes 27 medidas, para las cuales se cuenta con un  informe diagnóstico y un plan de trabajo.</t>
  </si>
  <si>
    <t>Existe avance tanto cualitativo, como cuantitativo del indicador.</t>
  </si>
  <si>
    <t>En el mes de junio el avance del indicador es del 42%, se gestionaron en este mes 8 medidas preventivas y/o de vigilancia especial, 5  en La Fundacion Universidad San Martin(Fiducia, Inspector in Situ,Plan de mejoramiento,Institutos de Salvamento y señalamiento de condiciones), 3 en la Universidad de la Guajira (plan de mejoramiento, señalamiento de condiciones e inspector in situ). Logrando en lo corrido del año la gestión de 14 medidas de las de las 33 medidas preventivas y/o de vigilancia especial impuestas en 9 IES. El cumplimiento positivo para este mes se dio principalmente por la concentración de esfuerzos en la elaboracion de los informes de gestion resultado de las visitas realizadas antes de la emergencia sanitaria y la  informacion solicitada durante la misma emergencia.De igual forma se continúan las actividades de gestión en las restantes 19 medidas, para las cuales se cuenta con un  informe diagnóstico y un plan de trabajo para su gestión.</t>
  </si>
  <si>
    <t>En el mes de julio el avance del indicador es del 62%, se gestionaron en este mes 6 medidas preventivas y/o de vigilancia especial, 5  en La Universidad del Pacifico(Fiducia, Inspector in Situ,Plan de mejoramiento, señalamiento de condiciones),1 en la Fundacion Universitaria San Martin (Delegados). Logrando en lo corrido del año la gestión de 20 medidas de las de las 33 medidas preventivas y/o de vigilancia especial impuestas en 9 IES. El cumplimiento para este mes se dio principalmente por la elaboracion de los informes de gestion, resultado de las visitas realizadas antes de la emergencia sanitaria .De igual forma se continúan las actividades de gestión en las restantes 13 medidas, para las cuales se cuenta con un  informe diagnóstico y un plan de trabajo para su gestión.</t>
  </si>
  <si>
    <t xml:space="preserve">6/08/2020 - OAPF: Para este mes de julio, no deberian reportar avances cuantitativos, pues su medicion es trimestral. La descripción del avance cualitativo evidencia de manera clara los resultados de la gestion.
</t>
  </si>
  <si>
    <t>En el mes de Agosto se gestionaron 5 medidas preventivas y de vigilancia especial , 3 en el  Instituto Nacional de Formación Técnica Profesional de San Andrés(Plan de mejoramientos, Inspector in Situ, Señalamiento de Condiciones) y 2 medidas en  Universidad Autónoma del Caribe(remplazo de directivos, Institutos de salvamento). Logrando en lo corrido del año la gestión de 25 medidas  de las 33 medidas preventivas y/o de vigilancia especial impuestas en 9 IES. De igual forma se continúan las actividades de gestión en las restantes 8 medidas, para las cuales se cuenta con un  informe diagnóstico y un plan de trabajo para su gestión.</t>
  </si>
  <si>
    <t>A Septiembre el avance del indicador es del 76% porcentaje acumulado del trimestre, se gestionaron dentro de trimestre, 11 medidas preventivas y/o de vigilancia especial, 5 en La Universidad del Pacifico (Fiducia, Inspector in Situ, Plan de mejoramiento, señalamiento de condiciones),1 en la Fundación Universitaria San Martin (Delegados), 3 en el  Instituto Nacional de Formación Técnica Profesional de San Andrés(Plan de mejoramiento, Inspector in Situ, Señalamiento de Condiciones) y 2 medidas en  Universidad Autónoma del Caribe(remplazo de directivos, Institutos de salvamento). Este resultado no alcanzo lo planeado,  en razón a que en el mes de septiembre no se gestionaron medidas, debido a la concentración de esfuerzos en la atención de las observaciones  de la evaluación integral de la Fundación Autónoma de Colombia, se estima superar esta brecha en el mes de Octubre. En lo corrido del año se llevan gestionadas 26 medidas de las 34 medidas preventivas y/o de vigilancia especial impuestas en 9 IES.</t>
  </si>
  <si>
    <t>Fecha (08/10)- OAPF
Completitud: Cumple con el criterio
Consistencia: No cumple con el criterio. en el avance cualitativo se reporta que no hay avance, sin embargo, en el cuantitativo se reporta 76. Revisar y ajustar
Calidad: Cumple con el criterio 
Soportes: Cumple con el criterio. 
Notas adicionales: 
RTA Área 09/10/2020: Se modifica la redacción, para su mayor comprensión.
13/10/2020 OAPF: Se tiene en cuenta la mejora de la redacción del avance cualitativo y el soporte reportado en Medio de verificación que muestra el avance del 76 registrado en avance cuantitativo para septiembre.</t>
  </si>
  <si>
    <t>En el mes de Octubre se gestionaron 4 medidas preventivas y de vigilancia especial , 1 medida en la Universidad Autónoma del Caribe(Plan de mejoramiento), 1 medida en la Universidad INCCA de Colombia (Inspector In situ) y 2 en la Universidad Nacional Abierta y a Distancia UNAD(Plan de mejoramiento, señalamiento de condiciones). Logrando en lo corrido del año la gestión de 30 medidas de las 34 medidas preventivas y/o de vigilancia especial impuestas en 9 IES. De igual forma se continúan las actividades de gestión en las restantes 4 medidas, para las cuales se cuenta con un  informe diagnóstico y un plan de trabajo para su gestión.</t>
  </si>
  <si>
    <t>En el mes de Noviembre se gestionó 1 medida preventiva y de vigilancia especial en la Universidad Autónoma del Caribe(Señalamiento de condiciones). Logrando en lo corrido del año la gestión de 31 medidas de las 34 medidas preventivas y/o de vigilancia especial impuestas en 9 IES. De igual forma se continúan las actividades de gestión en las restantes 3 medidas, para las cuales se cuenta con un  informe diagnóstico y un plan de trabajo para su gestión.</t>
  </si>
  <si>
    <t>08/12/2020 OAPF: 
Consistencia: Cumple. Para noviembre no se tiene meta programada y el área no reporta avance cuantitativo.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o en “Entregables hitos” 
Notas adicionales:</t>
  </si>
  <si>
    <t>En el mes de Diciembre se gestionaron 6 medidas preventivas y/o  de vigilancia especial; (2) en  la Universidad Metropolitana(Señalamiento de condiciones, e inspector in situ), (1) en la Universidad Incca de Colombia( señalamiento de condiciones) y (3) en La Unversidad  Popular del Cesar (Señalamiento de condiciones, Inspector in situ, Fiducia),Logrando en lo corrido del año la gestión de las 37 medidas de las 37 medidas preventivas y/o de vigilancia especial impuestas en 10 IES. Logrando un cumplimiento del 100% y por ende dando cumplimiento a la meta propuesta para la vigencia.</t>
  </si>
  <si>
    <t>18/01/2021 OAPF: 
Consistencia: Cumple, la dependencia reporta avance cuantitativo frente a la meta programada.
Completitud: Cumple con el criterio. El área reporta avances cualitativos con el avance de la gestión final a diciembre.
Calidad: Cumple con los criterios de la Guía de seguimiento al PAI “PL-GU-03 Versión 4”. 
Soportes: Cumple, el área reporte soporte en “Medios de verificación” 
Notas adicionales:</t>
  </si>
  <si>
    <t xml:space="preserve">Porcentaje de avance en el diseño e implementación de una estrategia para la correcta conservacion y destinación de bienes y rentas de las IES </t>
  </si>
  <si>
    <t>A + B + C +D.
A=Contratación de una firma para la elaboración de un mecanismo de alertas tempranas para monitorear las IES en aspectos contables y financieros.
B= Elaborar un mecanismo de alertas tempranas para monitorear las IES en aspectos contables y financieros.
C=Generar el primer reporte de alertas tempranas a partir del mecanismo elaborado.
D=Implementar el acompañamiento a IES en actividades de socialización y actualización sobre la normativa que rige la educación superior en Colombia, con base en el reporte de alertas.</t>
  </si>
  <si>
    <t>Informe de seguimiento</t>
  </si>
  <si>
    <t>En el mes de enero, el equipo de la Subdirección  Inspección y Vigilancia dio inicio al trabajó con la firma Ernst &amp; Young en el diseño de tableros de control financiero de las Instituciones de Educación Superior, que permitirán monitorear el desempeño financiero y elaborar acciones preventivas para la correcta conservación y destinación de sus bienes y rentas . Se realizaron las primeras mesas de trabajo relacionadas con la planeación del proyecto y la asignación de roles y responsables. Esto gracias a la adición del contrato CO1.PCCNTR.1104132 de 2019, hasta marzo 30 de 2020 por $198.000.000 que permitió adelantar el cumplimiento de un porcentaje de la meta.</t>
  </si>
  <si>
    <t>En el mes de febrero, a través de múltiples mesas de trabajo, el equipo de la Sub. De Inspección y Vigilancia junto con el equipo de la firma contratada Ernst &amp; Young, así como con profesionales de la Sub. De Desarrollo Sectorial y de la Oficina de Tecnología y Sistemas de Información, consolidó el diseño de tableros de control financieros, el cual constituye el mecanismo de alertas tempranas, que permitirán monitorear el desempeño financiero y ejecutar acciones preventivas para la correcta conservación y destinación de bienes y rentas de las Instituciones de Educación Superior.</t>
  </si>
  <si>
    <t>En el mes de marzo, con el diseño consolidado de tableros de control financiero, el equipo de la Sub. De Inspección y Vigilancia, y la firma contratada Ernst &amp; Young, trabajaron en su implementación en la plataforma Power BI de Microsoft tomando como fuente primaria la información financiera reportada por las IES en el SNIES. Se realizó un piloto para hacer validación de reportes, el cual fue ajustado y aprobado para su puesta en producción. Así mismo, el equipo de la Sub. de Inspección y Vigilancia recibió capacitación por parte de la firma contratada en el uso de esta herramienta. El hito programado para este primer trimestre fue cumplido exitosamente, lo cual corresponde a la contratación de una firma para la elaboración del mecanismo de tableros de control financiero.</t>
  </si>
  <si>
    <t>En el mes de abril, el equipo de la Subdirección de Inspección y Vigilancia generó reportes de indicadores financieros derivados de la herramienta tableros de control financiero, con los cuales realizó cruces de información que permitieron obtener el primer consolidado de 64 instituciones de educación superior que presentaron un desempeño económico no favorable durante el año 2018. Con base en lo anterior, y una vez estén reportado los estados financieros 2019 de las instituciones de educación superior en el SNIES, se espera avanzar en los meses de mayo y junio en el primer informe, lo cual constituye el entregable “Mecanismo de alertas tempranas para monitorear las IES en aspectos contables y financieros”</t>
  </si>
  <si>
    <t>En el mes de mayo, el equipo de la Subdirección de Inspección y Vigilancia generó espacios de trabajo con las áreas del Ministerio involucradas en la actualización de la información reportada por las instituciones de educación superior. Lo anterior, para buscar soluciones respecto de las dificultades relacionadas con la disposición de la información correspondiente al año 2019. Como resultado de lo anterior, se realizó actualización en la plataforma que permitirá en el mes de junio se generar el reporte de desempeño económico comparativo de los años 2018 y 2019, lo cual constituye el entregable “Mecanismo de alertas tempranas para monitorear las IES en aspectos contables y financieros”.</t>
  </si>
  <si>
    <t>Se presenta avance cualitativo, el avance cuantitativo se debrá presentar en el mes de junio debido a que su medicion es trimestral. .</t>
  </si>
  <si>
    <t>En el mes de juno, el equipo de la Subdirección de Inspección y Vigilancia en conjunto con la Subdirección de Desarrollo Sectorial decidieron ampliar el plazo para el reporte de la información financiera en el SNIES por parte de las instituciones de educación superior hasta julio 30 de 2020, en atención de diversas dificultades que han presentado las instituciones para efectuar el reporte.  Lo anterior, retrasa 1 mes el reporte de desempeño económico comparativo de los años 2018 y 2019, lo cual constituye el entregable “Mecanismo de alertas tempranas para monitorear las IES en aspectos contables y financieros”.</t>
  </si>
  <si>
    <t>Presenta avance cualitativo, su periodicidad es trimestral, por lo tanto debiera presentar avances cuantitativos para el segundo trimestre del año. * En la descripción se explica porque no fue posible cumplir con el hito.</t>
  </si>
  <si>
    <t>El avance de Julio esta dado por la solución del defecto en  la actualizacion de la informacion desde SNIES que no permitía visualizar los datos cargados por la IES  en el tablero financiero. Esta solucion  permitió la terminacion del mecanismo de alertas tempranas según Hito establecido para el mes de Junio. En cuanto a la generacion del  primer reporte  de alertas tempranas tuvo que trasladarse del mes de Julio como se habia planeado inicialmente al mes de Agosto, en razón que se amplió el plazo de cargue de los EEFF 2019 en el SNIES hasta julio 30 de 2020, en atención de diversas dificultades que han manifestado las instituciones para efectuar el reporte. Se carga medio de verificación.</t>
  </si>
  <si>
    <t xml:space="preserve">09/08/2020: Las metas estan dadas en marzo, junio, julio y diciembre, el mes anterior tenia previsto un cumplimiento de 10,5 y se cumplio hasta julio. 
6/08/2020 - OAPF: Para este mes de julio, no deberian reportar avances cuantitativos, pues su medicion es trimestral. (Por que ??? ). La descripción del avance cualitativo evidencia de manera clara los resultados de la gestion.
6/08/2020 - Area para los ajustes </t>
  </si>
  <si>
    <t>El resultado del mes de Agosto se da debido a que  la generacion del  primer reporte  de alertas tempranas tuvo que reprogramarse del mes de Agosto como se habia planeado inicialmente al mes de Septiembre, en razón que se amplió el plazo de cargue de los EEFF 2019 en el SNIES hasta Agosto 28 de 2020, en atención de las diversas dificultades que han manifestado las instituciones para efectuar el cargue de la informacion.</t>
  </si>
  <si>
    <t>Para el mes de septiembre se encuentra en construcción el primer informe de alertas tempranas, con un avance del 80%, se estima su terminación y validación con el Jefe de área el día 9 de octubre. La reprogramación del informe se dio por la ampliación de los plazos de cargue de los EEFF 2019 en el SNIES hasta el mes de Agosto (en atención de las diversas dificultades que han manifestado las instituciones para efectuar el cargue de la información) y a la concentración de actividades a ejecutar dentro del área en el mes.</t>
  </si>
  <si>
    <t xml:space="preserve">Fecha (08/10)- OAPF
Completitud: Cumple con el criterio
Consistencia: Cumple con el criterio. 
Calidad: Cumple con el criterio 
Soportes: Cumple con el criterio. 
Notas adicionales: </t>
  </si>
  <si>
    <t>En el mes de Octubre se generó por parte de  la Subdirección de Inspección y Vigilancia el primer informe de alertas tempranas financieras cumpliendo asi el trercer hito. Donde se evidenciaron principalmente los siguientes aspectos entre otros; 41 IES no han reportado en los dos ultimos años información financiera PUC en El Sistema Nacional de Información de la Educación Superior- SNIES, este reporte fue enviado a Sectorial y actualmente se encuentra en validacion conjunta, tambien se detectaron 43 IES con alerta Alta según los indicadores analizados, Instituciones que son foco de las actividades preventivas y que son base para la estructuracion de las actividades actuales y las estrategias futuras por parte de área.</t>
  </si>
  <si>
    <t>09/11/2020 OAPF: 
Consistencia: Cumple. El área reporta avance cuantitativo y el indicador tiene periodicidad mensual.
Completitud: Cumple con el criterio. El área reporta avances cualitativos con las acciones y avances de la gestión.
Calidad: Cumple con los criterios de la Guía de seguimiento al PAI “PL-GU-03 Versión 4”. 
Soportes: No cumple. El área debe reportar en “Entregables hitos” el entregable correspondiente al tercer hito, según lo descrito en avance cualitativo. El área reporta en “Medios de verificación” el soporte que sustenta el avance cuantitativo reportado para octubre. 
Notas adicionales:
AREA 09/11/2020:  Con base en la aclaración se cargan los medios de verificación también en la carpeta de entregables.
09/11/2020 OAPF:  Se verifica el reporte en la carpeta “Entregables hitos”  y se valida el reporte de seguimiento.</t>
  </si>
  <si>
    <t>En el mes de noviembre se realizaron capacitaciones a las IES por parte de  la Subdirección de Inspección y Vigilancia, donde se instó dentro de la misma a  la importancia del reporte en la herramienta HECCA del  Sistema  Nacional de Información de la Educación Superior, brindando así acompañamiento a las instituciones, como parte de la ejecución de la estrategia,  donde se evidenció mediante el  reporte de alertas tempranas que existen IES que no han reportado información financiera PUC en los dos últimos años, que la reportan incompleta o sin la  oportunidad según lo establecido, de igual forma se han realizado los informes  financieros de 24 IES con alerta financiera Alta, los cuales son base para la estructuración de las actividades actuales y actividades  futuras por parte del área.</t>
  </si>
  <si>
    <t>08/12/2020 OAPF: 
Consistencia: Cumple. El indicador tiene periodicidad trimestral y no se reporta avance cuantitativo.
Completitud: Cumple con el criterio. El área reporta avances cualitativos con las acciones y avances en el acompañamiento a las IES en ejecución de la estrategia.
Calidad: Cumple con los criterios de la Guía de seguimiento al PAI “PL-GU-03 Versión 4”. 
Soportes: Cumple. No aplica el reporte de soportes.</t>
  </si>
  <si>
    <t xml:space="preserve">En el mes de Diciembre se finalizaron las capacitaciones a las IES por parte de  la Subdirección de Inspección y Vigilancia, como parte de la ejecución de la estrategia,  donde se evidenció mediante el  reporte de alertas tempranas, que existen IES que no han reportado información financiera PUC en el SNIES durante los  dos últimos años, que la reportan incompleta o sin la  oportunidad según lo establecido. Logrando asi con la ejecucion  de este ultimo hito dar cumplimiento a la meta propuesta para la vigencia, de igual forma se realizaron los informes  financieros de 32  IES con alerta financiera Alta, los cuales son una de las  base para la estructuración de las actividades actuales y   futuras por parte del área. </t>
  </si>
  <si>
    <t>18/01/2021  OAPF: 
Consistencia: Cumpl, la dependencia reporte avance cuantitativo según la periodicidad trimestral del indicador.
Completitud: Cumple con el criterio. El área reporta avances cualitativos con las acciones y avances en las capacitaciones a las IES en ejecución de la estrategia.
Calidad: Cumple con los criterios de la Guía de seguimiento al PAI “PL-GU-03 Versión 4”. 
Soportes: Cumple, la dependencia reporta reporte soportes en "Entregable de hitos" y en "Medios de verificación".
Notas adicionales: Se cumple hito programado.</t>
  </si>
  <si>
    <t>CNA</t>
  </si>
  <si>
    <t>Porcentaje de avance en la implementación del Modelo integrado de formación, evaluación, retroalimentación y seguimiento al desempeño de los pares académicos de acreditación.</t>
  </si>
  <si>
    <t xml:space="preserve">Fórmula= A+B+C
A. Segunda cohorte de formación integral 2020 de 100 pares de acreditación, desarrollada.
B. Banco de Pares depurado y ampliado a través de la actualización de información de los pares formados y la implementación del modelo de gestión integral de evaluación de pares académicos de acreditación en SACES (tercera etapa).
C. Identificación de ajustes de los módulos actuales y/o identificación del diseño de nuevos módulos del curso de pares académicos de Acreditación, realizados acorde con la actualización de los Lineamientos  de Acreditación. </t>
  </si>
  <si>
    <t>Informe de implementación del Modelo integrado de formación, evaluación, retroalimentación y seguimiento al desempeño de los pares académicos de acreditación.</t>
  </si>
  <si>
    <t xml:space="preserve">Se llevó a cabo el levantamiento de los requisitos funcionales y técnicos relacionados con la contratación de la tercera etapa de desarrollo del  Sistema de Aseguramiento de la Calidad de Educación Superior (SACES) que  hace parte del proyecto de modernización de los sistemas de información del Ministerio liderado por la Dirección de Calidad y que para el Consejo Nacional de Acreditación CNA representa la oportunidad de robustecer el sistema de información que soporta los procesos de acreditación. Este desarrollo incluye el módulo de gestión integral de pares  académicos de acreditación.  </t>
  </si>
  <si>
    <t>Se llevaron a cabo los procesos de validación y ajustes de los términos generales para la contratación  correspondiente al desarrollo del  Sistema de Aseguramiento de la Calidad de Educación Superior (SACES), cuyo proceso de contratación está siendo definido por la Subdirección de Aseguramiento de la Calidad, con  el apoyo de la Oficina de Tecnología, este proceso integra los desarrollos del proceso de evaluación integral de pares académicos de acreditación.</t>
  </si>
  <si>
    <t>El Consejo Nacional Acreditación participó en la estructuración del Registro Unico, ejercicio que permite identificar las interacciones que existen entre los diferentes  sistemas de información del Ministerio y la información que debe contener un registro común que pueda ser consultado por ellos de manera automatica mejorando la eficiencia en las consultas y que son relevantes para los procesos que atenderá  Sistema de Aseguramiento de la Calidad de Educación Superior (SACES).</t>
  </si>
  <si>
    <t>En el mes de abril el CNA se encuentra a la expectativa de los avances en los procesos de estudio de necesidad y términos de referencia que son los estadios previos necesarios para la contracción de la tercera etapa de desarrollo del Sistema de Información SACES que adelanta la  Subdirección de Aseguramiento de la Calidad, con el fin de poder establecer el cronograma de trabajo específico acorde con  el objeto que se defina para este contrato.</t>
  </si>
  <si>
    <t xml:space="preserve">En el mes de mayo  el Consejo Nacional de  Acreditación - CNA fué invitado por la Subdirección de Aseguramiento de la Calidad para participar en la reunión convocada por la Oficina de Tecnología y Sistemas de Información, con el fin de conocer  la nueva estructura del proyecto de gestión integral de pares, que incluye los pares de CNA, con base en la versión del documento técnico previamente concertado y que se desarrollará con la fabrica de Software. De igual manera en el mes de mayo se llevo a cabo una reunión con Colombia Aprende, la Oficina de Tecnología y la Oficina de Innvovación con el fin de dar cierre a los inconvenientes reporetados por el CNA  en el proceso de inscripción de pares en el 2019 y se estableció un plan de acción conjunto que permita  convocar a formación de nuevos pares en el mes de julio. Respecto a la revisión del curso, se está desarrollando la propuesta del plan de contenidos para los nuevos módulos. </t>
  </si>
  <si>
    <t xml:space="preserve">En el mes de junio el Consejo Nacional de  Acreditación - CNA fué invitado por la Subdirección de Aseguramiento de la Calidad para participar en la reunión convocada por la Oficina de Tecnología y Sistemas de Información, con el fin de conocer el alcance del proyecto de gestión integral de pares, que incluye los temas relacionados con los pares Académicos de CNA. De igual manera en el mes de junio se avanzó con Colombia Aprende en la organización de la capacitación en la plataforma MOODLE, se valido un cronograma detallado de acciones conjuntas con la Oficina de Tecnología y la Oficina de Innvovación para avanzar en la apertura de la seguna cohorte de formación de nuevos pares en el mes de julio. Respecto a la revisión del curso, se está validadndo la propuesta del plan de contenidos para los nuevos módulos. </t>
  </si>
  <si>
    <t xml:space="preserve">Presenta avance cualitativo, su periodicidad es trimestral, por lo tanto debiera presentar avances cuantitativos para el segundo trimestre del año. * La formula del indicador esta dada por hitos, el primer hito esta programado para cumplirse en septiembre. </t>
  </si>
  <si>
    <t>En el mes de julio el Consejo Nacional de Acreditación - CNA fue invitado por la Subdirección de Aseguramiento de la Calidad para participar en la reunión convocada por la Oficina de Tecnología y Sistemas de Información, con el fin de establecer las etapas para el desarrollo del proyecto de gestión integral de pares, que incluye los temas relacionados con los pares Académicos de CNA. De igual manera en el marco del lanzamiento de la 2da cohorte del curso de pares de acreditación se recibió capacitación en el uso de MOODLE, se consolidó la base de datos de Pares a convocar y se establecieron las preguntas y actividades a realizar como complemento al contenido de cada módulo. Respecto a la revisión del curso, se está validando la propuesta del plan de contenidos para los nuevos módulos acorde con las modificaciones incluídas en el Acuerdo CESU 02 del 2020.</t>
  </si>
  <si>
    <t xml:space="preserve">En el mes de agosto: Hito A: Respecto a la 2da cohorte del curso de formación integral de pares de acreditación se culminó la capacitación en Moodle, se avanzó en el desarrollo de los cuestionarios y la estructuración de las evaluaciones de cada módulo y las actividades a realizar como complemento. Hito B: El Consejo Nacional de Acreditación participó en las reuniones programadas por la Subdirección para avanzar en la estructuración del acto administrativo relacionado con los pares. Internamente se llevó a cabo el levantamiento de los flujos de procesos de la llevan procesos de gestión integral de pares académicos. Hito C: Respecto a la revisión de los contenidos del curso de formación integral de pares de acreditación, se continuó el ejercicio de identificación de nuevos contenidos a desarrollar, que permitan afianzar las competencias de los pares en los procesos de evaluación externa y los ajustes a los módulos acorde con el Acuerdo 002 del 1° de julio de 2020.  </t>
  </si>
  <si>
    <t xml:space="preserve">En el mes de septiembre: Hito A: Respecto a la 2da cohorte del curso y luego de resolver los inconvenientes surgidos por la migración de los cursos que afectó el cronograma general del curso, se culminó el proceso de adaptación de las evaluaciones y se procedió a ajustar el cronograma de impartición, con lo cual este hito finalizará en el mes de diciembre. Hito B: El Consejo Nacional de Acreditación participó en las reuniones programadas por la Subdirección en el marco de la estructuración del acto administrativo de pares del Sistema de Aseguramiento de la Calidad y las reuniones llevadas a cabo en el marco del levantamiento de requerimientos de primer nivel del aplicativo para la gestión integral de pares. Hito C: Respecto a la revisión de los contenidos del curso de formación integral de pares de acreditación, se elaboró una matriz que sistematiza los principales ajustes acorde con el Acuerdo 002 del 1° de julio de 2020.  </t>
  </si>
  <si>
    <t>Fecha (08/10)- OAPF
Completitud: Cumple con el criterio
Consistencia: No Cumple con el criterio. No se reportó avance cuantitativo. Si no ha avance se debe reportar 0  
Calidad: Cumple con el criterio 
Soportes: Cumple con el criterio. 
Notas adicionales: No se ha reportado avance cuantitativo en todo el año. Revisar que pasa con la el cálculo el indicador
RTA área 08/10/2020: Con base en la solicitud, se coloca avance 0 en la columna cuantitativa, las metas estan dadas por tres hitos A= 40 en septiembre, 30 en octubre y 30 en noviembre como se visualiza en la matriz.
13/10/2020 OAPF: El área reportó 0 en avance cuantitativo respecto a la meta para septiembre asociada al cumplimiento del primer hito programado también para septiembre. Se recomienda revisar el carácter trimestral del indicador frente a la asociación de metas con base en los hitos programados para los meses de septiembre, octubre y noviembre.</t>
  </si>
  <si>
    <t>En Octubre: Hito A: 2da cohorte del curso se culminó el proceso de adaptación de las evaluaciones y se procedió a ajustar el cronograma de impartición. Hito B: Conformación del Banco de Pares acorde con lo previsto en el Acuerdo CESU 02 de 2020 se avanzó con la Subdirección de calidad en la elaboración del borrador de acto administrativo de pares del Sistema de Aseguramiento de la Calidad y en la consolidación del documento de requerimientos de primer nivel del aplicativo para la gestión integral de pares. La Tercera Etapa de desarrollo del SACES -CNA se aplaza para el 2021 imposibilitando así cumplir con el hito propuesto para este periodo. Hito C: Respecto a la revisión de los contenidos del curso de formación integral de pares de acreditación, se identificaron los principales ajustes que requiere el curso acorde con el Acuerdo 002 del 1° de julio de 2020 y se procedió a solicitar cotización para determinar el costo de este desarrollo para incluirlo en el presupuesto 2021</t>
  </si>
  <si>
    <t>09/11/2020 OAPF: 
Consistencia: No cumple. El área no reporta avance cuantitativo y para octubre tiene una meta programada de 30. Si este avance es cero (0) debe reportarlo y aclarar esta situación en avance cualitativo. 
Completitud: Cumple con el criterio. El área reporta avances cualitativos con las acciones y avances de la gestión.
Calidad: Cumple con los criterios de la Guía de seguimiento al PAI “PL-GU-03 Versión 4”. 
Soportes: No cumple. El área no reporta evidencias en “Entregables hitos” ni en la carpeta de “Medios de verificación” para el mes de octubre.
Notas adicionales:
ÁREA 10/11/2020: Se incorora la aclaración solcitada, delno cumplimeitno del hito propuesto.
10/11/2020 OAPF: El área registra cero (0) en avance cuantitativo y por eso no aplica reporte de soportes.</t>
  </si>
  <si>
    <t>En noviembre: Hito A: La 2da cohorte del curso de formación de pares se tomó la decisión de postergar el lanzamiento para febrero de 2021. Enviando un formulario de pre- inscripción para que los pares manifiesten su voluntad de realizar el curso en el año siguiente. Hito B: Se avanzó en la consolidación de la versión final del proyecto de resolución por el cual se crea el banco de pares del Sistema de Aseguramiento de la Calidad de la Educación Superior y el Sistema Nacional de Acreditación y se brindó apoyo a la Subdirección de Aseguramiento de la Calidad en el diligenciamiento del documento de soporte de memoria justificativa de este acto administrativo, el cual seguirá curso ante la jurídica de la Dirección de Calidad para su trámite.Hito C: La actualización de los contenidos del curso de pares  se incorpora al Plan de Acción 2021, con el fin de poder contar con los recursos necesarios para su desarrollo, por esta razón no es posible cumplir con el hito proyectado para este periodo.</t>
  </si>
  <si>
    <t>07/12/2020 OAPF: 
Consistencia: Cumple. El área reporta avance cuantitativo en cero (0) y aclara la situación en avance cualitativo.  
Completitud: Cumple con el criterio. El área reporta avances cualitativos con las acciones de la gestión y la aclaración del no cumplimiento del hito C.
Calidad: Cumple con los criterios de la Guía de seguimiento al PAI “PL-GU-03 Versión 4”. 
Soportes: Cumple. No se registra avance cuatitativo y el área no reporta evidencias en “Entregables hitos” ni en la carpeta de “Medios de verificación”.</t>
  </si>
  <si>
    <t>Diciembre: Hito A: La 2da cohorte del curso se desarrollará en el 2021. Hito B: Se brindó apoyo a la Subdirección de Aseguramiento de la Calidad, para la consolidación de la versión final del proyecto de resolución por el cual se crea el banco de pares del Sistema de Aseguramiento de la Calidad de la Educación Superior y el Sistema Nacional de Acreditación. De igual manera se brindó apoyo en la consolidación de los términos para la contratación del desarrollo del aplicativo para la gestión integral de pares Los procesos fueron liderados por la Subdirección de Aseguramiento de la Calidad de la educación Superior. Las tareas asignadas al CNA fueron entregadas en las fechas acordadas por Yules Alejandro Espinosa y Luis Bernardo Carrillo y el líder del proyecto - Mauricio Rios, respectivamente. Hito C: Identificación de necesidades de ajustes del curso de pares en modalidad B-Learning alojado en Colombia Aprende, con la cual se solicitó cotización.</t>
  </si>
  <si>
    <t>18/01/2021 OAPF: 
Consistencia: Cumple. El área reporta avance cuantitativo según la meta de noviembre.  
Completitud: Cumple con el criterio. El área reporta avances cualitativos con las acciones de la gestión adelantada y la decisión de postergar una variable para 2021.
Calidad: Cumple con los criterios de la Guía de seguimiento al PAI “PL-GU-03 Versión 4”. 
Soportes: Cumple, se reporta soporte en Medios de verificación.</t>
  </si>
  <si>
    <t>Porcentaje de avance en la estrategia de Internacionalización del Sistema Nacional de Acreditación SNA</t>
  </si>
  <si>
    <t>Fórmula= A+B+C
A= Planear y llevar a cabo el estudio de percepción con los diferentes actores del Sistema Nacional de Acreditación, con el fin de copnsolidar información vital a incorporar al informe de autoeveluación con fines de renovación de la certificación internaional ante INQAAHE. 
B= Desarrollar el 50% de las actividades definidas en la hoja de ruta necesaria para la preparación del CNA al proceso de Reconocimiento ante la World Federation for Medical Education (WFME).
C= Desarrollo del 50% de la convocatoria de acreditación internacional en el marco de ARCUSUR 2019-2020:  implementación de los procesos de acreditación para programas de disciplinas nuevas y segundos ciclos de disciplinas que ya se han sometido al proceso, según términos de referencia en proceso de definición.</t>
  </si>
  <si>
    <t xml:space="preserve">Cumplimiento de las acciones definidas en la hoja de ruta del proceso </t>
  </si>
  <si>
    <t xml:space="preserve">En el marco del Acuerdo de Adhesión de Colombia con el Sistema de Acreditación Regional de Carreras Universitarias para el Mercado Común del Sur MERCOSUR (ARCU-SUR),  orientado a obtener una mejora permanente en la formación de las personas, siguiendo patrones de calidad requeridos para la promoción del desarrollo económico, social, político y cultural de la zona del MERCOSUR y siendo el Consejo Nacional de Acreditación - Colombia miembro de la Red de Agencias Nacionales de Acreditación (RANA), se abrió oficialmente en el año 2019 la convocatoría de acreditación de programas 2020-2021. De acuerdo con el cronograma establecido para la convocatoria, la primera actividad se cumple en el mes de marzo. </t>
  </si>
  <si>
    <t xml:space="preserve">En desarrollo del cronograma de la convocatoria para la acreditación de programas en el marco del Sistema de Acreditación Regional de Carreras Universitarias ARCU SUR para el Mercado Común del Sur MERCOSUR (ARCU-SUR), se está a la expectativa de recibir las postulaciones oficiales de los programas que participarán, con esta información se llevará a cabo la revisión de los requisistos y el análisis de la informacón por áreas del conocimiento. </t>
  </si>
  <si>
    <t>Una vez recibidas las postulaciones, se llevó a cabo un análisis de los programas por área de conocimento. Se  esta en la fase de revisión de requisitos y la proyección de las respuestas a las institucioines con el fin de que puedan seguir con el proceso de autoevaluación con fines de renovación de la acreditación nacional y en el de manera simultánea con el proceso de acreditación internacional con el Sistema de Acreditación Regional de Carreras Universitarias para el MERCOSUR (ARCU-SUR).</t>
  </si>
  <si>
    <t>En el mes de abril se dieron los siguientes avances Hito B- Se remitieron las comunicaciones formales de 36 IES con el fin de informarles que pueden seguir con el proceso de autoevaluación con fines de renovación de la acreditación nacional y de manera simultánea con el proceso de acreditación internacional con el Sistema de Acreditación Regional de Carreras Universitarias para el MERCOSUR (ARCU-SUR). De igual manera, se ha avanzado con la Secretaría Protempore de Arcusur que hoy está en cabeza de ANEAES - Uruguay, con el fin de evaluar algunos temas que están relacionados con el acceso al banco de pares de Arcusur, las directrices que se darán a los diferentes países miembros sobre el desarrollo de los cronogramas previamente establecidos para las convocatorias. Hito C: Consolidación de la matriz de planeación del proceso de reconocimiento ante la World Federation Medical Education, e identificación d la información que deberá aportar la agencia para cumplir con requisitos.</t>
  </si>
  <si>
    <t xml:space="preserve">En el mes de mayo se dieron los siguientes avances Hito B: El Consejo Nacional de Acreditación – CNA llevó a cabo una reunión con el Dr. William Cornejo – Consejero del área de la salud, con el fin de analizar la matriz de planeación del proceso de reconocimiento ante la World Federation Medical Education y avanzar en la postulación oficial del CNA. Hito C- Se atendieron las reuniones programadas por la Red de Agencias Nacionales de Acreditación – RANA en el marco del Sistema de Acreditación Regional de Carreras Universitarias para el MERCOSUR (ARCU-SUR), así : La segunda reunión virtual de la RANA, en la cual se presentaron los informes solicitados respecto al número de programas académicos acreditados en el marco Arcu-sur y el estado de avance de la convocatoria 2020-2021. También se participó en las reuniones programadas por la Secretaría Protempore de Arcu-sur (ANEAES – Uruguay), con el fin de avanzar en la estructuración del curso virtual de formación de pares. </t>
  </si>
  <si>
    <t>Avances del mes de junio: Hito A: En la más reciente reunión del pleno de Sistema Iberoamericano de Aseguramiento de la Calidad de la Educación Superior, (21/05/2020), el CNA manifestó su disposición de participar en el proceso de validación de buenas prácticas a desarrollarse en el segundo semestre de 2020. Hito B: En el marco del proceso de reconocimiento ante la World Federetion Medical Education, se revisaron las condiciones para la aplicación al reconocimiento y el acompañamiento, se envió la carta de manifestación de intención. Hito C- Se prepararon comunicaciones dirigidas a la la Secretaría Protempore de Paraguay respecto a las titulaciones de Medicina Veterinaria y Zootecnia en la Convocatoria, así como la solicitud de evaluación de viabilidad a la participación de programas en la modalidad virtual o a distancia. Se realizó un análisis sobre el procedimiento para la radicación de informes de autoevaluación, con el fin de brindar la información a las IES.</t>
  </si>
  <si>
    <t xml:space="preserve">Presenta avance cualitativo, su periodicidad es trimestral, por lo tanto debiera presentar avances cuantitativos para el segundo trimestre del año.* La formula del indicador esta dada por hitos, el primer hito esta programado para cumplirse en septiembre. </t>
  </si>
  <si>
    <t xml:space="preserve">En julio: Hito A: Caracterización de actores, objetivo y alcance del estudio de percepción con el fin de solicitar las cotizaciones de al menos dos firmas. Hito B:  En el marco del proceso de reconocimiento ante la World Federetion Medical Education, se recibió respuesta a comunicación de manifestación de intención de participar en el proceso y las instrucciones para complementar la solicitud, para lo cual se desarrolló reunión de preparación y se procedió a la traducción de la documentación. Hito C- Tras analizar la situación actual de la Convocatoria de Acreditación Regional ARCUSUR, se estimó necesario proceder a la modificación del cronograma con el fin de dar garantías a las Instituciones participantes de poder completar los procesos de autoevaluación exitosamente. Se procedió a enviar comunicaciones a 34 Instituciones de Educación Superior, informando sobre las modificaciones al cronograma y aclarando el procedimiento para la radicación de informes de autoevaluación._x000D_
</t>
  </si>
  <si>
    <t>En agosto: Hito A:  Se establecieron objetivos generales y específicos que se esperan lograr con cada uno de los actores a partir del estudio, esencial para la estructuración de instrumentos. Hito B:  En el marco del proceso de reconocimiento ante la World Federetion Medical Education se realizó el seguimiento al cronograma y el análisis del formulario preliminar de elegibilidad. En relación con el proceso a llevarse a cabo con el Sistema Iberoamericano de Aseguramiento de la Calidad de la Educación Superior - SIACES se revisaron los procedimientos administrativos para el pago de los costos asociados al proceso. Hito C: Se realizó análisis de disponibilidad de pares internacionales para la conformación de los equipos de evaluación externa en preparación a la siguiente etapa de la convocatoria; se preparó la participación del Consejo Nacional de Acreditación en la primera reunión del segundo semestre 2020 de la Red de Agencias de Acreditación.</t>
  </si>
  <si>
    <t xml:space="preserve">07/09- OAPF:
Completitud: Cumple con el criterio 
RTA área - Fecha : Se modifica y se remite correo con la explicación de avance del hito.
07/09- OAPF:
Consistencia: No cumple con este cirterio.
RTA área - Fecha : 
07/09- OAPF:
Calidad: No cumple el criterio de calidad.
RTA área - Fecha : 
07/09- OAPF:
Soportes: Cumple con el criterio
RTA área - Fecha :
07/09- OAPF:
Notas adicionales:
</t>
  </si>
  <si>
    <t xml:space="preserve">En septiembre: Hito A:  Se establecieron objetivos generales y específicos que se esperan lograr con el estudio, en la elaboración de la ficha general del proyecto, se determinó que lo estratégico se realice en el 2021. Hito B: En el marco del proceso de reconocimiento ante la World Federetion Medical Education se tradujeron los documentos soporte para avanzar en la entrega de los documentos preliminares. Se hizo entrega oficial del informe ejecutivo que da cuenta del cumplimiento de los principios definidos por el Sistema Iberoamericano de Aseguramiento de la Calidad de la Educación Superior-SIACES. Hito C: Se culminó la etapa de desarrollo del curso virtual de formación de pares internacionales en el contexto Arcusur, en cuyo contexto Colombia participa con un docente colombiano experto en el rol de tutor. En relación con la convocatoria de acreditación de programas se ha cumplido con lo establecido en el cronograma. </t>
  </si>
  <si>
    <t>Fecha (08/10)- OAPF
Completitud: Cumple con el criterio
Consistencia: No Cumple con el criterio. No se reportó avance cuantitativo. Si no ha avance se debe reportar 0  
Calidad: Cumple con el criterio 
Soportes: Cumple con el criterio. 
Notas adicionales: No se ha reportado avance cuantitativo en todo el año. Revisar que pasa con la el cálculo el indicador
RTA área 08/10/2020: Con base en la solicitud, se coloca avance 0 en la columna cuantitativa, las metas están dadas por tres hitos A= 30 en septiembre, 40 en noviembre y 30 en diciembre como se visualiza en la matriz.
13/10/2020 OAPF: El área reportó 0 en avance cuantitativo respecto a la meta para septiembre asociada al cumplimiento del primer hito programado también para septiembre. Se recomienda revisar el carácter trimestral del indicador frente a la asociación de metas con base en los hitos programados para los meses de septiembre, noviembre y diciembre.</t>
  </si>
  <si>
    <t xml:space="preserve">En octubre: Hito A:  Se avanzó en la primera etapa del estudio de percepción, que tiene como propósito validar la metodología y los instrumentos. Hito B: En el marco del proceso de reconocimiento ante la World Federetion Medical Education se avanzó en la estructuración del formulario de aplicación preliminar y la preparación del presupuesto y documentación para los trámites administrativos para el envío del informe preliminar SIACES. Hito C: Se culminó el curso virtual piloto de formación de pares internacionales en el área de economía del Sistema de Acreditación Regional de Carreras Universitarias ARCU-SUR. En relación con la convocatoria de acreditación de programas se ha cumplido con lo establecido en el cronograma. </t>
  </si>
  <si>
    <t>09/11/2020 OAPF: 
Consistencia: Cumple. El área no reporta avance cuantitativo y el indicador tiene periodicidad trimestral.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ni en “Entregables hitos” 
Notas adicionales:</t>
  </si>
  <si>
    <t xml:space="preserve">En noviembre: Hito A:  En cumplimiento de la primera etapa del estudio de percepción, se han centrado en la validación del objetivo general del proyecto, los objetivos específicos en función de cada uno de los actores en los que se enfocara el estudio. Hito B: En el marco del proceso de reconocimiento ante la World Federetion Medical Education el hito relacionado con la postulación del CNA ante la WFME ya surtió su trámite efectivo dandose por cumplida esta etapa del proceso. Se empezó el alistamiento de la visita virtual del proceso de validación de buenas prácticas del Sistema Iberoamericano de Aseguramiento de la Calidad de la Educación Superior-SIACES. Hito C: Se preparó una propuesta de protocolo para el desarrollo de visitas virtuales de evaluación externa que fue presentada ante la Red de Agencias Nacionales de Acreditación y aprobada para su implementación piloto en la Convocatoria en desarrollo. Se inició la recepción de informes de autoevaluación.  </t>
  </si>
  <si>
    <t>07/12/2020 OAPF: 
Consistencia: Cumple. El área reporta avance cuantitativo y se registra meta para noviembre.
Completitud: Cumple con el criterio. El área reporta avances cualitativos con las acciones y avances de la gestión.
Calidad: Cumple con los criterios de la Guía de seguimiento al PAI “PL-GU-03 Versión 4”. 
Soportes: No cumple. Los soportes reportados en “Medios de verificación” y en “Entregables hitos” no corresponden a las actividades descritas en avance cualitativo de noviembre.
Notas adicionales:
10/12/2020 Área: Se modifica la redacción del avance con base en la solicitud aclarando el cumplimeitno del hito B con la WFME.</t>
  </si>
  <si>
    <t>Diciembre: Hito A: Se da cumplimiento a 1ra etapa del estudio de percepción, con la validación del objetivo general del proyecto, los objetivos específicos en función de la caracterización decada uno de los actores en los que se enfocara el estudio. Hito B: En el marco del proceso de reconocimiento ante la World Federetion Medical Education se cumplió con la acptación del CNA al proceso en el mes de julio y el pago de pago del proceso de examen del formulario de solicitud de elegibilidad para el Programa de Reconocimiento. Se atendió la visita virtual de ares internacionales del proceso de validación de buenas prácticas del Sistema Iberoamericano de Aseguramiento de la Calidad de la Educación Superior-SIACES. Hito C: Acorde con las actividades programadas en el cronograma ajustado, dando inico a la recepción de informes de autoevaluación de los programas postulados.</t>
  </si>
  <si>
    <t>18/01/2021 OAPF: 
Consistencia: Cumple. El área reporta avance cuantitativo frente a la meta programada.
Completitud: Cumple con el criterio. El área reporta avances cualitativos con las acciones y avances de la gestión.
Calidad: Cumple con los criterios de la Guía de seguimiento al PAI “PL-GU-03 Versión 4”. 
Soportes: Cumple. Reporta como soporte el informe sobre avances del indicador en “Medios de verificación” y en “Entregables hitos” .
Notas adicionales: se valida hito.</t>
  </si>
  <si>
    <t>Porcentaje de avance en el ajuste funcional y operativo necesario para la implementación del Acuerdo del CESU que actualiza el modelo de acreditación</t>
  </si>
  <si>
    <t>Fórmula= A+B
A= Acuerdo del CESU por el cual se actualiza el modelo de acreditación en alta calidad, firmado
B= Elaboración, actualización y publicación de las guías de procedimiento y los correspondientes formatos, finalizado.</t>
  </si>
  <si>
    <t>Procedimiento elaborado</t>
  </si>
  <si>
    <t xml:space="preserve">Teniendo en cuenta que el Acuerdo por el cual se actualiza el Modelo de Acreditación no ha sido expedido por el Consejo de Educación Superior - CESU, no es posible avanzar con la actualización de las guías correspondientes. Este trabajo requiere integrar y desarrollar los aspectos que contemplen dicha actualización. </t>
  </si>
  <si>
    <t>Teniendo en cuenta que el Acuerdo por el cual se actualiza el Modelo de Acreditación en Alta Calidad aun no ha sido promulgado, las guías no pueden ser actualizadas, por lo que se está haciendo un levantamiento general de las guías y los ajustes preliminares que podran requerir y se está difuniendo la metodología para llevar a cabo dicha actualización y los miembros del equipo que participarán en esta labor.</t>
  </si>
  <si>
    <t>Con base en el texto preliminar del Acuerdo que fué puesto a consulta de la Comunidad Académica, se ha llevado a cabo la identificacón de las guías que requieren ajustes así como de las nuevas guías que se debe estructurar con el fin de definir la estrategias para avanzar en su revisión, de igual manera se ha ido cumpliendo los procesos de revisión y aprobación del borrador del acuerdo por el cual se actualizan los lineamientos de acreditación los cuales surtieron el periodo de consulta y se estan analizando las recomendaciones para incluirlas en la nueva versión.</t>
  </si>
  <si>
    <t>En abril y con base en la identificación de las guías que requieren ajustes, así como de las nuevas guías que se debe estructurar se ha definido el documento matriz para avanzar en su desarrollo, de igual manera se ha ido cumpliendo los procesos de revisión y aprobación del borrador del acuerdo por el cual se actualizan los lineamientos de acreditación los cuales surtieron el periodo de consulta y se están analizando las recomendaciones para incluirlas en la nueva versión.</t>
  </si>
  <si>
    <t xml:space="preserve">En el mes de mayo y en relación con el Hito A: la Comisión Permanente analizó las observaciones recibidas durante el periodo de consulta del borrador de Acuerdo por el cual se actualizan los lineamientos de acreditación en Alta Calidad, con el fin de estructurar el contenido final del Acuerdo. En cuanto al Hito B: se estructuraron los primeros borradores de las guías de procedimiento. </t>
  </si>
  <si>
    <t xml:space="preserve">En el mes de junio y en relación con el Hito A: Se expidió el Decreto No. 843 con fecha 13 de junio de 2020 por el cual se adiciona el Capítulo 7 al título 3 de la parte 5 del libo 2 del decreto 1075 de 2015- Unico Reglamentario del Sector Educación y se perfila el documento definitivo del  Acuerdo por el cual se actualizan los lineamientos de acreditación en Alta Calidad, con este avance tan importante se espera para el próximo mes poder cumplir con el hito propuesto para junio. En cuanto al Hito B: se estructuraron los primeros borradores de las guías de procedimiento, las cuales se sometieron a revisión general jurídica y tecnica por parte de la Secretaría Tecnica del CNA. </t>
  </si>
  <si>
    <t>Presenta avance cualitativo, su periodicidad es trimestral, por lo tanto debiera presentar avances cuantitativos para el segundo trimestre del año. * En el avance se describe la imposibilidad de cumplir el hito en este periodo.</t>
  </si>
  <si>
    <t xml:space="preserve">En el mes de julio y en relación con el Hito A: Se expidió el acuerdo CESU 02 de 2020 por el cual se actualizan el modelo de acreditación en Alta Calidad, con lo cual se cumple con el hito propuesto para junio, se carga evidencia del acuedo. En cuanto al Hito B: se estructuró la guía para el seguimiento de los planes de mejoramiento y los documentos preliminares de las guías de procedimiento para Condiciones Iniciales y Autoevaluación de Programas Académicos e Instituciones. </t>
  </si>
  <si>
    <t>En el mes de Agosto y en relación con el Hito A: Se expidió en el mes de Julio el acuerdo CESU 02 de 2020 por el cual se actualizan el modelo de acreditación en Alta Calidad, con lo cual se cumple con este hito. En cuanto al Hito B: se estructuró la guía para el seguimiento de los planes de mejoramiento y los documentos preliminares de las guías de procedimiento para Condiciones Iniciales y Autoevaluación de Programas Académicos e Instituciones y para la definición de los aspectos a evaluar de programas académicos e instituciones se encuentran avanzando las correspondientes consultas con la comunidad académica.</t>
  </si>
  <si>
    <t xml:space="preserve">07/09- OAPF:
Completitud: Cumple con el criterio 
RTA área - Fecha : 
07/09- OAPF:
Consistencia: Cumple con este cirterio.
RTA área - Fecha : 
07/09- OAPF:
Calidad: Cumple el criterio de calidad.
RTA área - Fecha : 
07/09- OAPF:
Soportes: Cumple con el criterio, pues se anexa el acuerdo CESU 02
RTA área - Fecha :
07/09- OAPF:
Notas adicionales:
</t>
  </si>
  <si>
    <t>En el mes de septiembre: Hito A: Se encuentra cumplido con la expedición en el mes de Julio el acuerdo CESU 02 de 2020, por el cual se actualizan el modelo de acreditación en Alta Calidad. Hito B: El Consejo ha avanzado en la estructuración de las guías definidas en dicho acuerdo acorde con el cronograma establecido para tal fin el cual se armoniza con el tiempo definido para tal fin en el Acuerdo CESU 02 de 1o. de julio de 2020 (Plazo: 6 meses a partir de su expedición) y en la definición del Código de Ética y Buen Gobierno del Consejo Nacional de Acreditación, definido en el Acuerdo CESU 01 de 2020.</t>
  </si>
  <si>
    <t>Fecha (08/10)- OAPF
Completitud: Cumple con el criterio
Consistencia: No Cumple con el criterio. No se reporta avance cuantitativo del indicador. Si no se tiene avance se debe reportar 0
Calidad: No Cumple con el criterio. Se revisará nuevamente de acuerdo con el avance cuantitativo que se reporte
Soportes: No cumple con el criterio.  Se deben eliminar de la carpeta de medios de verificación los documentos informe agosto e informe septiembre. Se recomienda revisar la guía de seguimiento el numeral en el que se explica como y que medios de verificación se deben subir
Notas adicionales: El medio de verificación no es acorde con el  indicador. Se sugiere revisar.
RTA área 08/10/2020: Con base en la solicitud, se coloca avance 0 en la columna cuantitativa, el CNA remite un informe detallado de las metas y por eso se carga para mayor detalle, los meses anteriores no habian dado la indicación, sino lo considera pertinente no hay problema, se puede eliminar. Se elimina de medios de verificación lo solicitado.
13/10/2020 OAPF: Se verifica la respuesta del área y se mantiene como Notas adicionales que: El medio de verificación no es acorde con el indicador. Se sugiere revisar.</t>
  </si>
  <si>
    <t>En el mes de Octubre: Hito A: Se encuentra cumplido con la expedición en el mes de Julio el acuerdo CESU 02 de 2020, por el cual se actualizan el modelo de acreditación en Alta Calidad. Hito B: El Consejo ha avanzado en la revisión de las guías ante el CESU, acorde con el cronograma establecido en el Acuerdo CESU 02 de 1o. de julio de 2020 (Plazo: 6 meses a partir de su expedición) y en la definición del Código de Ética y Buen Gobierno del Consejo Nacional de Acreditación, definido en el Acuerdo CESU 01 de 2020.</t>
  </si>
  <si>
    <t>En el mes de noviembre: Hito A: Se encuentra cumplido con la expedición en el mes de Julio el acuerdo CESU 02 de 2020, por el cual se actualizan el modelo de acreditación en Alta Calidad. Hito B: El Consejo se encuentra consolidando la versión final de las guías luego de las observaciones recibidas por parte del CESU.</t>
  </si>
  <si>
    <t>08/12/2020 OAPF: 
Consistencia: Cumple. El área no reporta avance cuantitativo y el indicador tiene periodicidad trimestral.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ni en “Entregables hitos” 
Notas adicionales:</t>
  </si>
  <si>
    <t xml:space="preserve">Diciembre: Elaboración versiones definitivas de las guías: Guía de aspectos a evaluar para Programas Académicos, Guía de aspectos a evaluar para Instituciones, Guía de Seguimiento y evaluación de los planes de mejoramiento, Guía de Trámite de acreditación en alta calidad, Guía de Condiciones iniciales de Programas académicos y e instituciones,  Guía de Autoevaluación de Programas académicos y e instituciones.  las cuales fueron entregadas para aprobación al Consejo Nacional de Educación Superior (CESU). </t>
  </si>
  <si>
    <t>18/01/2021 OAPF: 
Consistencia: Cumple, la dependencia reporta avance cuantitativo para diciembre y el indicador tiene periodicidad trimestral.
Completitud: Cumple con el criterio. El área reporta avances cualitativos con las acciones y avances de la gestión.
Calidad: Cumple con los criterios de la Guía de seguimiento al PAI “PL-GU-03 Versión 4”. 
Soportes: Cumple, la dependencia reporta en Medios de verificacíon como soporte informe de avance a indicadores y enuncia guías adelantadas.
Notas adicionales:</t>
  </si>
  <si>
    <t>Porcentaje de avance en la implementación de Estrategias Pedagógicas de Apropiación del nuevo modelo de acreditación de Alta Calidad</t>
  </si>
  <si>
    <t xml:space="preserve">Fórmula= A+B+C+D
A= Protocolos establecidos para la publicación periódica de información con el fin de que el portal se mantenga activo y dar mayor difusión a los procesos y actividades de CNA.
B= Nueva estructura del portal web diseñada e implementada, acorde con los parámetros definidos por Gobierno en Línea.
C=Eventos programados por el CNA, desarrollados.
D=IES atendidas de acuerdo con demanda </t>
  </si>
  <si>
    <t xml:space="preserve">En enero se avanzó:
hito a. Con base en el documento de diagnóstico de características que debe cumplir el sitio web de acuerdo a lo establecido por Gobierno en Línea. Se trabaja con la Dir. Tecnología para validar la estructura del nuevo portal y presentar el documento versión 1 de la estructura, el cual es la base para que Newtemberg lleve a cabo la correspondiente propuesta económica y técnica del proyecto. 
hito d. De igual manera se han atendido 5 IES de manera presencial. </t>
  </si>
  <si>
    <t>En febrero se avanzó:
hito a. Se avanzó de manera significativa en la estructuración del portal desde la perspectiva funcional y estructural con el apoyo del equipo conformado por la Dirección de tecnología y la Oficina de Comunicaciones. Se entregó el documento de estructura y sobre el mismo se llevó a cabo la propuesta económica técnica de Newtember para su desarrollo. 
Hito d. De igual manera se han atendido 20 IES de manera presencial.</t>
  </si>
  <si>
    <t>En Marzo se avanzó:
hito a: Se elaboró el documento de requerimientos funcionales con el apoyo del equipo conformado por la Dirección de tecnología y la Oficina de Comunicaciones. Se entregó el documento para su análisis y ajustes y se continúa con el ejercicio de Benchmarking de otras páginas a nivel internacional con el fin de compilar información de buenas prácticas. 
hito c: Se realizó el evento internacional relacionado con la actualización del modelo de acreditación el 4 de marzo de 2020.
hito d:De igual manera se han atendido 6 IES de manera presencial y 50 por correo electrónico y de manera telefónica .</t>
  </si>
  <si>
    <t xml:space="preserve">En el mes abril se avanzó:
hito a: Se llevó a cabo una reunión con el grupo de apoyo del proyecto con base en el documento de requerimientos funcionales con el apoyo del equipo conformado por la Dirección de tecnología y la Oficina de Comunicaciones, con el fin de avanzar en el desarrollo de los procesos internos necesarios para su evaluación y ajustes. 
hito b: Se están consolidando los resultados del Estudio de Imagen, con el fin de enviarlos a la oficina de Comunicaciones y avanzar en el manual de imagen institucional. 
hito c: Se realizó el ajuste al plan de eventos del CNA acorde con las directrices de la Dirección de Calidad.
hito d: De igual manera se han atendido 18 IES por correo electrónico, 37 de manera telefónica y 3 reuniones virtuales. </t>
  </si>
  <si>
    <t>En el mes mayo se ha llevado a cabo los siguientes avances: Hito A: Se está elaborando el informe de los resultados del Estudio de Imagen, con el fin de enviarlos a la oficina de Comunicaciones y avanzar en el manual de imagen institucional. hito B: El documento de requerimientos funcionales fue remitido a la Oficina de tecnología para su validación. De igual manera se está avanzando en los procesos de contratación con Fábrica de Software para consolidar esta etapa y comenzar el desarrollo del nuevo portal. Hito c: Se realizó la solicitud a la Dirección Administrativa de las directivas relacionadas con la planeación de eventos mediados por plataformas virtuales y se están llevando a cabo los ajustes teniendo en cuenta los objetivos y público al que están dirigidos los eventos que están contemplados en el plan de eventos. Hito D: Durante el mes de mayo se han atendido en total 170 solicitudes de IES, así: 67 por correo electrónico, 97 de manera telefónica y 6 reuniones virtuales.</t>
  </si>
  <si>
    <t>Avances de junio son: Hito A: Sistematización del estudio de personalidad de marca, insumo para el manual de imagen institucional del CNA. hito B: Radicación del documento final de requerimientos funcionales Cordis:SOL-462153. Ajustes al levantamiento de necesidades del portal, para establecer la metodología de actualización, depuración y validación de contenidos. Hito c: Ajuste al plan de eventos, que incluye acompañamiento a IES mediante un encuentro nacional y el proceso de validación de buenas prácticas y certificación internacional con el Sistema Iberoamericano de Aseguramiento de la Calidad de la Educación Superior, incluyendo las fichas académicas y metodológicas, así como las correspondientes solicitudes. Hito D: Durante lo corrido del año se han atendido en total 646 solicitudes de IES. En junio: 196 correo electrónico,1 presencial,76 telefónicamente, y 29 en reuniones virtuales – Total 302.</t>
  </si>
  <si>
    <t xml:space="preserve">Presenta avance cualitativo, su periodicidad es mensual, por lo tanto debiera presentar avances cuantitativos para el mes. * La formula del indicador esta dada por 4 hitos, el primer hito esta programado para cumplirse en agosto. </t>
  </si>
  <si>
    <t>Avances de julio son: Hito A:Se culminó la consolidación y análisis de los resulados del Ejercicio de Personalidad de Marca, creación de Brief, insumo base para avanzar con la Oficina de Comunicaciones en la estructuración de una nueva imagen del CNA hito B: Entrega de Wireframes por Newtemberg para el sitio WEB, creación de la matriz de contenidos. Acercamiento con SNIES para embeber cifras, estadísticas y buscador de IES en el Portal WEB. Hito c: Ajuste al plan de eventos, las fichas académicas y metodológicas y las correspondientes solicitudes. Gestiones llevadas a cabo ente la Dirección de Calidad y la dirección Administrativa con el fin de establecer el avance en el proceso de adición con el operador logístico. Hito D: Durante lo corrido del año se han atendido en total 985 solicitudes de IES. En julio: 218 por correo electrónico,1 presencial,96 telefónicamente, y 24 en reuniones virtuales – Total 339.</t>
  </si>
  <si>
    <t>09/08/2020: Las metas estan dadas por tres hitos para cumplirse en agosto, octubre y diciembre. 6/08/2020 - OAPF: Para este mes de julio, se  debiera reportar avances cuantitativos, pues su medicion es mensual ( Por que  ??? ). _x000D_
La descripción del avance cualitativo evidencia de manera clara los resultados de la gestion._x000D_
_x000D_
6/08/2020 - Area para los ajustes</t>
  </si>
  <si>
    <t>En agosto: Hito A: Se entregó y socializó insumo base para la elaboración de nueva imagen institucional, la cual se encuentra en proceso de aprobación del Viceministro, el desarrollo ha tomado más tiempo del previsto lo que ha impedido el cumplimiento del hito programado para este periodo hito B: Se aprobó la segunda propuesta de Wireframes. Se han liderado reuniones semanales para establecer y consolidar contenidos, fotografías, esquemas interactivos etc, y demás insumos para el montaje. Se adelantaron encuentros con el SNIES y el OLE con el objetivo de establecer los indicadores y cifras de interés para la comunidad académica que se puedan mbeber en la nueva página . Hito c: Para su desarrollo se está a la espera de avance en los procesos de adición del contrato del actual operador logístico. D: Durante lo corrido del año se han atendido en total 2578 solicitudes de IES. En agosto: 1334 por correo electrónico, 3 presencial,216 telefónicamente, y 40 en reuniones virtuales – Total 1593</t>
  </si>
  <si>
    <t xml:space="preserve">07/09- OAPF:
Completitud: Cumple con el criterio 
RTA área - Fecha : 
07/09- OAPF:
Consistencia: Cumple con este cirterio.
RTA área - Fecha : 
07/09- OAPF:
Calidad: Cumple el criterio de calidad.
RTA área - Fecha : 
07/09- OAPF:
Soportes: Cumple con el criterio, pues se anexa el Informe de avance de indicadores
RTA área - Fecha :
07/09- OAPF:
Notas adicionales:
</t>
  </si>
  <si>
    <t>En Septiembre: Hito A: En relación con el diseño del portal Web del CNA, se avanza en la actualización de los contenidos, para lo cual se han liderado por parte de comunicaciones reuniones semanales para establecer y consolidar los avances. Se adelantaron encuentros con el SNIES y el OLE con para establecer los indicadores y cifras de interés que se puedan embeber en la nueva página. El proyecto tiene un desfase en su cronograma debido a que el proceso de consolidación y aprobación del manual de imagen institucional se encuentra en aprobación. Hito B: En relación con los protocolos para mantener actualizados los contenidos de la página se avanza en la definición de la matriz de caracterización de contenidos. Hito c: Se llevó a cabo el ajuste final al plan de eventos. D: Durante lo corrido del año se han atendido en total 5271 solicitudes de IES. En septiembre: 2366 por correo electrónico, 4 presenciales, 298 telefónicamente, y 40 en reuniones virtuales – Total 2693</t>
  </si>
  <si>
    <t>Fecha (08/10)- OAPF
Completitud: Cumple con el criterio
Consistencia: Cumple con el criterio
Calidad: No Cumple con el criterio. Es un indicador mensual y no se ha presentado avance cuantitativo durante todo el año, se debe revisar que esta pasando con el cálculo del indicador.
Soportes: No cumple con el criterio.  No se reportan avances cuantitativos durante el año para este indicador. Se deben eliminar los documentos que están subidos en la carpeta de medios de verificación
Notas adicionales: 
Rta área 08/10/2020: No se reporte avance cuantitativo porque no han cumplido con los hitos, los cuales de acuerdo con la matriz estan dados así: 30 agosto, 30 octubre y 40 diciembre.  Se eliminan los documentos cargados en meses anteriores de acuerdo con la solicitud.
13/10/2020 OAPF: Se recomienda revisar el carácter mensual del indicador frente a la asociación de metas con base en los hitos programados el primero para agosto que no se cumplió, el segundo para enero y el tercero para diciembre. Igualmente revisar la pertinencia del Medio de verificación “Procedimiento elaborado” frente al indicador y su fórmula.</t>
  </si>
  <si>
    <t>En octubre: Hito A: En relación con el diseño del portal Web del CNA, se avanza en la actualización de los contenidos, el 29 de octubre se conoció la propuesta de Logo, así como, las propuestas de diseño gráfico del sitio, lo que ha permitido avanzar en los procesos de consolidación y aprobación de la imagen institucional. Hito B: En relación con los protocolos para mantener actualizados los contenidos de la página se avanza en la definición de la matriz de caracterización de contenidos. El cronograma de desarrollo del proyecto de portal web del CNA tubo un retraso 2 meses, lo cual ha afectado culminar la matriz de caracterización de contenidos, impidiendo así el cumplimiento del hito programado para este periodo. Hito c: Se llevó a cabo el ajuste final al plan de eventos. D: Durante lo corrido del año se han atendido en total 7986 solicitudes de IES. En Octubre: 2340 por correo electrónico, 5 presenciales, 320 telefónicamente, y 50 en reuniones virtuales – Total 2715</t>
  </si>
  <si>
    <t>09/11/2020 OAPF: 
Consistencia: No cumple. Para octubre se tiene meta programada y el área no reporta avance cuantitativo. En caso de no presentar ningún avance debe reportar cero (0) y explicar en avance cualitativo.
Completitud: No cumple con el criterio. El área reporta avances cualitativos con las acciones y avances de la gestión, no obstante debe explicar las razones por la que no reporta avance cuantitativo.
Calidad: Cumple con los criterios de la Guía de seguimiento al PAI “PL-GU-03 Versión 4”. 
Soportes: No cumple. El área no reporta evidencias en “Entregables hitos” ni en la carpeta de “Medios de verificación”.
Notas adicionales:
ÁREA 09/11/2020: Se solcita la aclaración, en espera del envío para actualizar de acuerdo con la solcitud.
ÁREA 10/11/2020:  Se ajusta redacción, indicando el no cumplimeitno del hito en el periodo programado.
11/11/2020 OAPF: En atención a las aclaraciones del área de procede a validar. Dado que no reportan avance cuantitativo, no es necesario reportar Soportes.</t>
  </si>
  <si>
    <t>En Noviembre: Hito A: Se aprobó la propuesta de Logo y el Manual de Identidad Corporativa del CNA que especifica la distribución del logo, especificaciones de la paleta de color, así como, su aplicación en diferentes formatos. Se ha realizado las propuestas de diseño gráfico del Portal versión 4_V4 y versión 5_V5 que ya fueron aprobadas. Hito B: Estructuración de la matriz de gestión de contenidos, la cual integrará los aspectos relacionados con la caracterización de los contenidos de cada sección y subsección que hacen parte de la nueva estructura del portal web del CNA. Hito c: Se llevó a cabo la liberación de recursos relacionada con el proceso con el Sistema Iberoamericano de Aseguramiento de la Calidad - SIACES en el plan de eventos. D: Durante lo corrido del año se han atendido en total 7612 solicitudes de IES. En Noviembre: 1886 por correo electrónico, 8 presenciales, 395 telefónicamente, y 52 en reuniones virtuales – Total 2341</t>
  </si>
  <si>
    <t>08/12/2020 OAPF: 
Consistencia: Cumple. Para noviembre no se tiene meta programada y el área no reporta avance cuantitativo.
Completitud: Cumple. El área reporta avances cualitativos con las acciones y avances de la gestión.
Calidad: Cumple con los criterios de la Guía de seguimiento al PAI “PL-GU-03 Versión 4”. 
Soportes: Cumple. No aplica repotar soportes para el periodo.
Notas adicionales: El área no ha reportado avances cuantitativos  en lo recorrido de la vigencia. En diciembre debe reportar el avance cuantitativo con base en el cumplimiento de los hitos y así mismo repotar los soportes en "Entregables hitos" y en "Medios de verificación".</t>
  </si>
  <si>
    <t>En Diciembre: Hito A: Se aprobaron las previstas de la nueva página wb del CNA, con base en la nueva estructura se definieron los protocolos para la publicación y actualizaipon de los contenidos de la nueva página web. Hito B: Se aprueban las previstas de la nueva página web entregadas por Newtenber, cumpliendo con ello el desarrollo de la nueva página web. Hito c: Se desarrollaron todos los eventos previstos en el plan de ventos ajustado. D: Durante lo corrido del año se han atendido en total 8896 solicitudes de IES, así: 232 por correo electrónico, 3 presenciales, 139 telefónicamente, y 45 en reuniones virtuales – Total 416</t>
  </si>
  <si>
    <t xml:space="preserve">18/01/2021 OAPF: 
Consistencia: Cumple, el area reporta avance cuantitativo frente a la meta programada.
Completitud: Cumple. El área reporta avances cualitativos con las acciones y avances de la gestión de los hitos para diciembre y la vigencia.
Calidad: Cumple con los criterios de la Guía de seguimiento al PAI “PL-GU-03 Versión 4”. 
Soportes: Cumple, el área repota soportes en "Entregables hitos" y "Medios de verificación"
Notas adicionales: </t>
  </si>
  <si>
    <t>Porcentaje de  investigaciones administrativas abiertas, gestionadas.</t>
  </si>
  <si>
    <t xml:space="preserve"> ((A / B)+(C / D)) * 100
A=Sumatoria de actos administrativos proferidos dentro de las investigaciones iniciadas a 31 de diciembre de 2019 en etapa preliminar.
B=Línea base de investigaciones en etapa preliminar a corte de diciembre 31 de 2019.
C=Sumatoria de informes finales radicados en el marco de las investigaciones iniciadas a 31 de diciembre de 2019 en etapas posteriores a la investigación preliminar.
D=Línea base de investigaciones en etapas posteriores a la investigación preliminar a corte de diciembre 31 de 2019.</t>
  </si>
  <si>
    <t>Actos administrativos de las investigaciones en etapa preliminar que impulsen a la siguiente etapa del procedimiento y  la radicación informes finales de las investigaciones en etapas posteriores a investigación preliminar.</t>
  </si>
  <si>
    <t>En el mes de enero, la Subdirección de Inspección y Vigilancia adelantó a través de los funcionarios de planta, la proyección de los actos administrativos enunciados en el presente indicador, estos actos, comprenden la procedencia en cuanto a la formulación de pliego de cargos o el archivo de las investigaciones preliminares correspondientes. Esto, conforme a las circunstancias de tiempo, modo y lugar que puedan evidenciarse a partir del material probatorio recaudado en cada investigación y que implica un estudio pormenorizado de todos y cada uno de los aspectos recién enunciados. Dicha proyección puede tener dependiendo de la complejidad de cada uno de los expedientes una estimación mayor en tiempo, respecto a la proyección de cada acto administrativo. Finalmente cabe advertir que la contratación de los profesionales de apoyo, en cuanto a la sustanciación de las investigaciones administrativas adelantadas por la Subdirección de Inspección y Vigilancia se dio el 15 de enero de 2020.</t>
  </si>
  <si>
    <t>Presenta la descripcion del avance cualitativo,e.</t>
  </si>
  <si>
    <t>En el curso del mes de febrero se evidenció que a diciembre de 2019 en la Subdirección de Inspección y vigilancia cursaban un total de 40 investigaciones administrativas discriminadas en las siguientes etapas procesales: investigaciones preliminares (20), pliego de cargos (1), descargos (5), período probatorio (5), alegatos de conclusión (1), fallo 1° instancia (1) y en decisión de recurso de reposición (6). Bajo dichas consideraciones se viene adelantando la sustanciación en mayor medida de las investigaciones que cursan en etapa de investigación preliminar, esto a fin de evidenciar el cumplimiento en el indicador de gestión propuesto y formulado de manera previa.</t>
  </si>
  <si>
    <t xml:space="preserve">hito a: Se elaboró el documento de requerimientos funcionales con el apoyo del equipo conformado por la Dirección de tecnología y la Oficina de Comunicaciones. Se entregó el documento para su análisis y ajustes y se continúa con el ejercicio de Benchmarking de otras páginas a nivel internacional con el fin de compilar información de buenas prácticas. </t>
  </si>
  <si>
    <t xml:space="preserve">En el mes de abril de 2020 se viene adelantando la proyección de los distintos actos administrativos que evidencien el avance de la siguiente etapa de la respectiva investigación administrativa. Al respecto cabe enunciar que pese a la proyección y avance de dicha actividad, mediante resolución 003963 del 18 de marzo de 2020 se determinó la suspensión de términos en la totalidad de investigaciones adelantadas a través de la Subdirección de Inspección y Vigilancia en contra de las instituciones de educación superior hasta el 30 de mayo de 2020, como consecuencia del decreto de la emergencia sanitaria por parte del gobierno nacional en el marco de la pandemia COVID-19. Esta hecho se refiere con el fin de evidenciar el posible impacto que dicha medida puede tener en el cumplimiento del indicador, ya que todo acto procesal que emerja en el curso de las investigaciones debe realizarse en el marco de la reanudación de términos procesales. </t>
  </si>
  <si>
    <t>Presenta el respectivo avance tanto cualitativo.</t>
  </si>
  <si>
    <t xml:space="preserve">En el mes de mayo de 2020 se viene adelantando la proyección de los distintos actos administrativos que evidencien el avance de la siguiente etapa de la respectiva investigación administrativa. Al respecto cabe enunciar que pese a la proyección y avance de dicha actividad, mediante resolución 003963 del 18 de marzo de 2020 se determinó la suspensión de términos en la totalidad de investigaciones adelantadas a través de la Subdirección de Inspección y Vigilancia en contra de las instituciones de educación superior hasta el 30 de mayo de 2020, como consecuencia del decreto de la emergencia sanitaria por parte del gobierno nacional en el marco de la pandemia COVID-19. Esta hecho se refiere con el fin de evidenciar el posible impacto que dicha medida puede tener en el cumplimiento del indicador, ya que todo acto procesal que emerja en el curso de las investigaciones debe realizarse en el marco de la reanudación de términos procesales. </t>
  </si>
  <si>
    <t>En el mes de junio de 2020 se viene adelantando la proyección de los distintos actos administrativos que evidencien el avance de la siguiente etapa de la respectiva investigación administrativa. Al respecto cabe enunciar que pese a la proyección y avance de dicha actividad, mediante la Resolución No. 008412 del 29 de mayo de 2020 se amplía la suspensión de términos legales conforme a lo señalado en la Resolución 003963 del 18 de marzo de 2020 dentro de las investigaciones administrativas adelantadas por el Ministerio de Educación Nacional en contra de las Instituciones de Educación Superior, como consecuencia del decreto de la emergencia sanitaria por parte del gobierno nacional en el marco de la pandemia COVID-19. Este hecho se refiere con el fin de evidenciar el posible impacto que dicha medida puede tener en el cumplimiento del indicador, ya que todo acto procesal que emerja en el curso de las investigaciones debe realizarse en el marco de la reanudación de términos procesales.</t>
  </si>
  <si>
    <t>Presenta avance cualitativo, su periodicidad es semestral, por lo tanto debiera presentar avances cuantitativos para el semestre de la vigencia. * El avance indica la imposibilidad de cumplimiento para este periodo.</t>
  </si>
  <si>
    <t>En el mes de julio de 2020 se viene adelantando la proyección de los distintos actos administrativos que evidencien el avance de la siguiente etapa de la respectiva investigación administrativa. Al respecto cabe enunciar que pese a la proyección y avance de dicha actividad, mediante la Resolución No. 008412 del 29 de mayo de 2020 se amplía la suspensión de términos legales conforme a lo señalado en la Resolución 003963 del 18 de marzo de 2020 dentro de las investigaciones administrativas adelantadas por el Ministerio de Educación Nacional en contra de las Instituciones de Educación Superior, como consecuencia del decreto de la emergencia sanitaria por parte del gobierno nacional en el marco de la pandemia COVID-19. Este hecho se refiere con el fin de evidenciar el posible impacto que dicha medida puede tener en el cumplimiento del indicador, ya que todo acto procesal que emerja en el curso de las investigaciones debe realizarse en el marco de la reanudación de términos procesales.</t>
  </si>
  <si>
    <t xml:space="preserve">6/08/2020 - OAPF: Para este mes de julio, no deberian reportar avances cuantitativos, pues su medicion es semestral. La descripción del avance cualitativo evidencia de manera clara los resultados de la gestion.
</t>
  </si>
  <si>
    <t>En el mes de agosto de 2020 se viene adelantando la proyección de los distintos actos administrativos que evidencien el avance de la siguiente etapa de la respectiva investigación administrativa. Al respecto cabe enunciar que pese a la proyección y avance de dicha actividad, mediante la Resolución No. 008412 del 29 de mayo de 2020 se amplía la suspensión de términos legales conforme a lo señalado en la Resolución 003963 del 18 de marzo de 2020 dentro de las investigaciones administrativas adelantadas por el Ministerio de Educación Nacional en contra de las Instituciones de Educación Superior, como consecuencia del decreto de la emergencia sanitaria por parte del gobierno nacional en el marco de la pandemia COVID-19. Este hecho se refiere con el fin de evidenciar el posible impacto que dicha medida puede tener en el cumplimiento del indicador, ya que todo acto procesal que emerja en el curso de las investigaciones debe realizarse en el marco de la reanudación de términos procesales.</t>
  </si>
  <si>
    <t>Septiembre: Mediante la expedición de las resoluciones No. 008412 del 29 de mayo de 2020 se amplió la suspensión de términos legales conforme a lo señalado en la Resolución 003963 del 18 de marzo de 2020 dentro de las investigaciones administrativas adelantadas por el Ministerio de Educación Nacional en contra de las Instituciones de Educación Superior, como consecuencia del decreto de la emergencia sanitaria por parte del gobierno nacional en el marco de la pandemia COVID-19. Esta circunstancia puntual (COVID-19) no ha permitido evidenciar avances en el indicador propuesto, toda vez que todo acto procesal que emerja en el curso de las investigaciones debe realizarse en el marco de la reanudación de términos procesales.</t>
  </si>
  <si>
    <t>Fecha (08/10)- OAPF
Completitud: Cumple con el criterio
Consistencia: Cumple con el criterio. 
Calidad: No Cumple con el criterio. Ajustar redacción no es claro el reporte
Soportes: Cumple con el criterio.  
Notas adicionales: 
RTA Área 09/10/2020: Se modifica nuevamente el avance cualitativo de acuerdo con la solicitud.
13/10/2020 OAPF: En atención al ajuste efectuado por el área en la redacción del avance cualitativo, se valida el seguimiento reportado.</t>
  </si>
  <si>
    <t>Mediante la expedición de las resoluciones No. 008412 del 29 de mayo de 2020 se amplió la suspensión de términos legales conforme a lo señalado en la Resolución 003963 del 18 de marzo de 2020 dentro de las investigaciones administrativas adelantadas por el Ministerio de Educación Nacional en contra de las Instituciones de Educación Superior, como consecuencia del decreto de la emergencia sanitaria por parte del gobierno nacional en el marco de la pandemia COVID-19. Esta circunstancia puntual (COVID-19) no ha permitido evidenciar avances en el indicador propuesto, toda vez que todo acto procesal que emerja en el curso de las investigaciones debe realizarse en el marco de la reanudación de términos procesales. Ahora, mediante la Resolución No. 020215 del 23 de octubre de 2020 se determinó el levantamiento en la suspensión de términos a partir del 1 de noviembre de 2020.</t>
  </si>
  <si>
    <t>OAPF (06/11/2020) : El área no reportó el avance en según la Guía de seguimiento al  PAI  PL-GU-03_V4 .
ÁREA 08/11/2020: Se carga reporte.
09/11/2020 OAPF: 
Consistencia: Cumple. Para octubre no se tiene meta programada y el área no reporta avance cuantitativo.
Completitud: Cumple con el criterio. El área reporta la expedición de la Resolución No. 020215 del 23 de octubre de 2020 se determinó el levantamiento en la suspensión de términos a partir del 1 de noviembre de 2020.
Calidad: Cumple con los criterios de la Guía de seguimiento al PAI “PL-GU-03 Versión 4”. 
Soportes: Cumple. No aplica para el periodo el reporte en “Medios de verificación” o en “Entregables hitos” 
Notas adicionales</t>
  </si>
  <si>
    <t xml:space="preserve">En noviembre: Mediante la Resolución No. 020215 del 23 de octubre de 2020, el Ministerio de Educación Nacional determinó el levantamiento en la suspensión de los términos correspondientes a las investigaciones administrativas sancionatorias adelantadas en contra de las Instituciones de Educación Superior. En tal sentido, y con la incorporación de nuevos funcionarios investigadores se determinó la asignación de dichas investigaciones a estos. Expedidos los actos en donde se oficializa tal circunstancia, se iniciará la expedición de las resoluciones que prosigan con las etapas procesales de las citadas investigaciones. </t>
  </si>
  <si>
    <r>
      <t xml:space="preserve">04/12/2020 OAPF: Se solicita reportar oportunamente el seguimiento de avances y los soportes respectivos.
</t>
    </r>
    <r>
      <rPr>
        <b/>
        <sz val="11"/>
        <rFont val="Calibri"/>
        <family val="2"/>
        <scheme val="minor"/>
      </rPr>
      <t xml:space="preserve">04/12/2020 Área: </t>
    </r>
    <r>
      <rPr>
        <sz val="11"/>
        <rFont val="Calibri"/>
        <family val="2"/>
        <scheme val="minor"/>
      </rPr>
      <t>Se recibe la información de avance el día de hoy, por esta razón se  carga hasta este momento.
08/12/2020 OAPF: 
Consistencia: Cumple. Para noviembre no se tiene meta programada y el área no reporta avance cuantitativo.
Completitud: Cumple con el criterio. El área reporta la expedición de la Resolución No. 020215 del 23 de octubre de 2020, que determinó el levantamiento en la suspensión de términos a partir del 1 de noviembre de 2020 y que se iniciará la expedición de las resoluciones que prosigan con las etapas procesales de las citadas investigaciones.
Calidad: Cumple con los criterios de la Guía de seguimiento al PAI “PL-GU-03 Versión 4”. 
Soportes: Cumple. No aplica para el periodo el reporte en “Medios de verificación” o en “Entregables hitos” 
Notas adicionales: El área no ha reportado el avance cuantitativo del primer semestre. En diciembre debe reportar el avance cuantitativo total con base en el cumplimiento de los hitos y así mismo repotar los soportes en "Entregables hitos" y en "Medios de verificación".</t>
    </r>
  </si>
  <si>
    <t>Durante diciembre se llevó a cabo la expedición de la Resolución No. 022098 por medio de la cual se resuelven los recursos de reposición  interpuestos contra la sanción impuesta  mediante Resolución No. 003174 de fecha 28 de marzo de 2019 dentro de la investigación iniciada con Resolución No. 02653 del 12 de febreo de 2016. Debe reiterarse que solo hasta el 1 de noviembre se determinó el levantamiento de los términos procesales en las investigaciones administrativas en contra de las IES. En tal sentido, el porcentaje propuesto para el cumplimiento de la meta, tal y como se habia referido no pudo cumplirse como consecuencia de la ocurrencia del denominado COVID 19 y la suspensión de términos entre el 19 de marzo y el 31 de octubre de 2020.</t>
  </si>
  <si>
    <t xml:space="preserve">18/01/2021 OAPF: 
Consistencia: Cumple, el área reporta avance cuantitativo en cero (0) y expone las razones en avance cualitativo.
Completitud: Cumple con el criterio. El área reporta la expedición de la Resolución No. 022098, por medio de la cual resuelven un recurso de reposioción y reitera que el levantamiento de la suspensión de términos rigió a partir del 1 de noviembre de 2020, situación que no permitió cumplir la meta.
Calidad: Cumple con los criterios de la Guía de seguimiento al PAI “PL-GU-03 Versión 4”. 
Soportes: No Cumple, el área no reporta soporte en “Medios de verificación” ni en "Entregables hitos"
Notas adicionales:
24/01/2021 OAPF: El área reportó soportes puesto que no hay avance cuantitativo y se valida este inidicador.
</t>
  </si>
  <si>
    <t>Porcentaje de visitas administrativas realizadas a programas de derecho de IES no acreditadas</t>
  </si>
  <si>
    <t xml:space="preserve">Fórmula= (A/B)*100
A= Numero de visitas adelantadas a los programas de derecho ofertados y desarrollados por IES no acreditadas
B= Número de programas de derecho ofertados y desarrollados por IES no acreditadas </t>
  </si>
  <si>
    <t xml:space="preserve">Informes de visita de verificacion de las condiciones de calidad a los programas de derecho ofertados y desarrollados por IES no acreditadas .- Archivo de la Subdirección de Inspección y Vigilancia </t>
  </si>
  <si>
    <t>En el mes de enero la Subdirección de Inspección y Vigilancia a las IES avanzó en la elaboración del listado registro de Instituciones de Educación Superior que dentro del territorio nacional cuentan con autoización para  ofertar y desarrollar el programa de derecho, de acuerdos con el Sistema Nacional de Información de Educación  Superior-SNIES-</t>
  </si>
  <si>
    <t>Presenta la descripcion del avance cualitativo</t>
  </si>
  <si>
    <t>La subdirección de Inspección y Vigilancia consolidó del listado de registro de Instituciones de Educación Superior que dentro del territorio nacional cuentan con autoización para  ofertar y desarrollar el programa de derecho, de acuerdos con el Sistema Nacional de Información de Educación  Superior -SNIES-</t>
  </si>
  <si>
    <t>El equipo de la Subdirección de Inspección y Vigilancia a las IES durante el mes de marzo, trabajó en la construcción de un documento guía que registra los aspectos metodológicos a tener en cuenta por parte de los Pares Académicos (aspectos a evaluar) al momento de realizar las visitas a los programas de derecho de Instituciones de Educación Superior no acreditadas. Teniendo en cuenta la coyuntura provocada por el COVID-19 se tiene replantear un cronograma de visita en el que se contemple el uso de herramientas tecnológicas, hasta tanto se supere le Emergencia.</t>
  </si>
  <si>
    <t xml:space="preserve">Durante el mes de abril la Subdirección de Inspección y Vigilancia atendiendo el listado consolidado de IES no acreditadas que ofertan el programa de derecho en el territorio nacional, elaboró la propuesta de cronograma de visitas a ejecutar durante la vigencia 2020, el cual contiene la relación de 42  instituciones y el mes probable de ejecución </t>
  </si>
  <si>
    <t>Durante el mes de mayo la Subidrección de Inspección y Vigilancia a las Institucionde de Educación Superior (IES), atendiendo el interés de la Asociación Colombiana de Facultades de Derecho "ACOFADE" en participar activamente en la materialización del cumplimiento del indicador, recibió relación de IES interesadas en la realización de las visitas, para lo cual se procedió a ajustar la propuesta de cronograma presentado en el mes de abril.</t>
  </si>
  <si>
    <t xml:space="preserve">Aunque presenta avance cualitativo, a mayo ya se deberia tener avances cuantitativos del indicador, por cuanto su medicion es mensual. </t>
  </si>
  <si>
    <t>Durante el mes de junio atendiendo la situación de anormalidad provocada por el COVID-19, la cual  ha impedido la prestación del servicio educativo de manera presencial, la Sibdireccción de Inspección y Vigilancia ha venido trabajando en la eventual formualción y adopción de una estrategia que mediante el uso de las herramientas técnologicas permita ejecutar la actividad principal del indicador, esto es, el desarrollo de visitas a las IES no acreditadas que ofertan y desarrrollan el programa de derecho.</t>
  </si>
  <si>
    <t>Presenta avance cualitativo, su periodicidad es trimestral, por lo tanto debiera presentar avances cuantitativos para el segundo trimestre del año. * El avance describe la imposibilidad de avance del indicador.</t>
  </si>
  <si>
    <t>Durante el mes de julio se inicio el proceso de preselección de los pares academicos conforme al perfil establecido para el desarrollo de las visitas a las IES, las cuales atendiendo sus calendarios académicos tendrán inicio durante el mes de agosto del año en curso. En el período reportado se ajustaron los formatos o documentos necesarios que deberan ser diligenciados por los pares. Se advierte que no se reporta avance cuantitaivo en razón a que en el mes de julio las Universidades en su gran mayoria se encontraban en receso ac adémico aunado a la pandemia COVID19 que implicó crear nuevos formatos que atendieran la nueva dinámica de la virtualidad en las visitas.</t>
  </si>
  <si>
    <t>Durante el mes de agosto no ha podido registrarse avance cuantitativo en razón a la complejidad que ha representado la adopción de formatos de documentos que deben publicarse en el desarrollo de la actividad (visitas) por parte de los pares acádemicos, todo ello atendiendo la rigurosidad que debe observarse debido a la coincidencia de visitas en el marco del Dcto. 1330 de 2019 que viene liderando la Subdirección de Aseguramiento de la Calidad. Se espera contar con capacitación a los pares e inicios de visitas en el mes de septiembre.</t>
  </si>
  <si>
    <t>Durante el mes de septiembre no se registró avance cuantitativo, toda vez que se realizaron actividades tendientes a ajustar los formularios o documentos que soportaran el desarrollo de la actividad, además de lo anterior se llevó a cabo capacitación con el operador de pares académicos y la interventoría cuyo propósito fue socializar la metodología de las sesiones de trabajo, definir roles y responsabilidades de los intervinientes.</t>
  </si>
  <si>
    <r>
      <t xml:space="preserve">Fecha (08/10)- OAPF
Completitud: Cumple con el criterio
Consistencia: No Cumple con el criterio. en el avance cualitativo se reporta que no se avanzó cuantitativamente, en este sentido en la columna avance cuantitativo se debe reportar 0 
Calidad: No Cumple con el criterio. es un indicador trimestral y no se ha reportado avance durante todo e año, se debe revisar que pasa con el cálculo del indicador. 
Soportes: No Cumple con el criterio. No se ha reportado avance cuantitativo durante el año, por lo tanto se deben eliminar los documentos que se subieron en la carpeta de medios de verificación. 
Notas adicionales: 
RTA Área 08/10/2020: se coloca 0 en la columna cuantitativa de acuerdo con las observaciones de la OAPF, la persona no ha reportado avance cuantitativo porque no se ha cumplido, mes a mes se encuentran las razones, la meta esta dada así:  julio 9,6, agosto 10,5, septiembre 6,6 , octubre 5,7, noviembre 7,6 de acuerdo a lo consignado en esta matriz.  Con base en la solcitiud se eliminan los documentos.
</t>
    </r>
    <r>
      <rPr>
        <sz val="11"/>
        <color rgb="FFFF0000"/>
        <rFont val="Calibri"/>
        <family val="2"/>
        <scheme val="minor"/>
      </rPr>
      <t>1</t>
    </r>
    <r>
      <rPr>
        <sz val="11"/>
        <rFont val="Calibri"/>
        <family val="2"/>
        <scheme val="minor"/>
      </rPr>
      <t>3/10/2020 OAPF: El área reportó 0 en avance cuantitativo. Se sugiere revisar la distribución de metas en los meses de julio, agosto, septiembre, octubre y noviembre frente a la periodicidad trimestral del indicador.</t>
    </r>
  </si>
  <si>
    <t xml:space="preserve">Durante el mes de octubre se realizaron las cuarenta y dos (42) visitas a programas de derecho de institituciones de educación superior no acreditadas, mismas que estaban agendadas para la vigencia 2020, también se cuentan con los respectivos informes rendidos por los pares académicos que fueron asignados para liderar la sesión de trabajo. Se advierte que las actividades que acreditan la meta del indicador se cumplieron durante el mes reportado, en razón a la disponibilidad de los pares académicos y la implementación de la virtualidad que evitó el traslado o desplazamiento de estos a ciudades. La evidencia de las actividad la constituyen los informes adjuntos. </t>
  </si>
  <si>
    <t xml:space="preserve">09/11/2020 OAPF: 
Consistencia: No cumple. Se solicita revisar el avance reportado teniendo en cuenta que la unidad de medida es porcentaje y la meta total para 2020 es de 20. Se reporta un avance de 40, este es el número de visitas? Si se alcanzó el 100% de lo programado, la cifra correcta será 20.
Completitud: Cumple con el criterio. El área reporta avances cualitativos con las acciones y avances de la gestión.
Calidad: Cumple con los criterios de la Guía de seguimiento al PAI “PL-GU-03 Versión 4”. 
Soportes: Cumple. El área reporta evidencias en “Medios de verificación”.
Notas adicionales:
ÁREA 09/11/2020: Con base en lo solicitado, se verifica la información y para 2020 la meta es 40, esta bien como se encuentra reporado.
10/11/2020 OAPF: Se tiene en cuenta la aclaración del área y se valida. </t>
  </si>
  <si>
    <t>Para noviembre se reporta que el indicador número 208 objeto de este reporte y denominado: “Porcentaje de visitas administrativas realizadas a programas de derecho de IES no acreditadas” fue cumplido en su totalidad en el reporte realizado para el periodo de octubre, por lo anterior el avance para este periodo se entiende como cumplido en su totalidad.</t>
  </si>
  <si>
    <t>08/12/2020 OAPF: 
Consistencia: No cumple. El área reporta para noviembre avance cuantitativo de 40 y según lo expresado en avance cualitativo este valor ya fue registrado en octubre, razón por la cual no debe registrarse nuevamente en noviembre y así evitar duplicar el avance en la meta del indicador. Completitud: Cumple con el criterio. El área reporta en avance cualitativo la gestión adelantada y cumplimiento de la meta del indicador.
Calidad: Cumple con los criterios de la Guía de seguimiento al PAI “PL-GU-03 Versión 4”. 
Soportes: Cumple. No aplica para el periodo.
Notas adicionales:
10/12/2020 OAPF: En acuerdo con el área, se elimina el valor registrado como avance en noviembre para evitar la duplicidad. Se procede a validar.</t>
  </si>
  <si>
    <t>Diciembre: El cumplimiento a la meta fijada a este indicador para la vigencia 2020, fue reportado en el mes de octubre, dicho cumplimiento se materializa con la realización de cuarenta (40) visitas con apoyo de las herramientas técnologicas a instituciones de educación superior no acreditadas, así mismo, con la existencia de cuarenta (40) informes rendidos por los pares academicos, a través de los cuale se verificaron las condiciones de calidad y desarrollo del citado programa.</t>
  </si>
  <si>
    <t>18/01/2021 OAPF: 
Consistencia: Cumple, el área no reporta avance cuantitativo para diciembre y no tenía meta programada.
Completitud: Cumple con el criterio. El área reporta en avance cualitativo la gestión adelantada y cumplimiento de la meta del indicador con anticipación.
Calidad: Cumple con los criterios de la Guía de seguimiento al PAI “PL-GU-03 Versión 4”. 
Soportes: Cumple, reporta soporte en "Medios de verificació.
Notas adicionales:</t>
  </si>
  <si>
    <t>Porcentaje de trámites de RC atendidos en menor tiempo establecido en el Decreto 1330 de 2019</t>
  </si>
  <si>
    <t>(A/B)*100
A= Número de solicitudes de RC finalizadas en menor tiempo establecido en el Decreto 1330 de 2019
B= Número de  solicitudes de RC finalizadas</t>
  </si>
  <si>
    <t>Para el mes de enero, se atendieron con decreto 1330 antes de los seis meses el 4 % de los tramites radicados en vigencia de este decreto iniciando con el cumplimeito de la meta. Así como la sincronización en el sistema de aseguramiento de calidad de la educación superior - SACES para que la oferta se evidenciara en el sistema nacional de información para la educación superior SNIES.</t>
  </si>
  <si>
    <t>Presenta la descripcion del avance cualitativo,</t>
  </si>
  <si>
    <t>Para el mes de febrero, se atendieron con decreto 1330 antes de los seis meses el 3 % de los tramites radicados en vigencia de este decreto continuando con el cumplimiento de la meta. Así como la sincronización en el sistema de aseguramiento de calidad de la educación superior - SACES para que la oferta se evidenciara en el sistema nacional de información para la educación superior SNIES.</t>
  </si>
  <si>
    <t>Para el mes de marzo, se atendieron con decreto 1330 antes de los seis meses el 2 % de los tramites radicados en vigencia de este decreto cumpliendo la meta propuesta para este periodo. Así como la sincronización en el sistema de aseguramiento de calidad de la educación superior - SACES para que la oferta se evidenciara en el sistema nacional de información para la educación superior SNIES.</t>
  </si>
  <si>
    <t>Para el mes de abril, se atendieron con decreto 1330 antes de los seis meses el 0,2% de los tramites radicados en vigencia de este decreto, lo cual esta por debajo de la meta propuesta para este periodo. Este número de procesos finalizados con sincronización en el sistema de aseguramiento de calidad de la educación superior - SACES para que la oferta se evidenciara en el sistema nacional de información para la educación superior SNIES.</t>
  </si>
  <si>
    <t>Para el mes de mayo, se atendieron con decreto 1330 antes de los seis meses 14 solicitudes que corresponde al 0,67% de los tramites radicados en vigencia de este decreto, lo cual esta por debajo de la meta propuesta para este periodo. Estos procesos estan en la etapa de sincronización en el sistema de aseguramiento de calidad de la educación superior - SACES para que la oferta se evidenciara en el sistema nacional de información para la educación superior SNIES.</t>
  </si>
  <si>
    <t>Presenta avance cualitativo, pero No tiene meta definida para la vigencia 2020, y al mes de  mayo ya  deberia tener avances cuantitativos del indicador, por cuanto su medicion es trimestral.  * Las metas estan en la columna META 2020, seria ponerlas en la columna que se resaltó en rojo pero el archivo esta protegido y no permite hacer el cambio.</t>
  </si>
  <si>
    <t>Para el mes de JUNIO se atendieron con decreto 1330 antes de los seis meses 18 solicitudes que corresponde al 0,82% de los tramites radicados en vigencia de este decreto. Estos procesos estan en la etapa de sincronización en el sistema de aseguramiento de calidad de la educación superior - SACES para que la oferta se evidenciara en el sistema nacional de información para la educación superior SNIES.</t>
  </si>
  <si>
    <t>Presenta avance cualitativo, su periodicidad es trimestral, por lo tanto debiera presentar avances cuantitativos para el segundo trimestre del año. *Se coloca 0,82 % de acuerdo con la descripción cualitativa, se solicito confirmación desde el envío de la información pero aún no han confirmado.</t>
  </si>
  <si>
    <t>Del total de tramites acumulados a julio 2435, 35 tramites se finalizaron antes de los 6 meses,  que correspondes al 1.59 %.  Nota:  es importante mencionar que hay tramites que por la suspensión de términos por tema de la pandemia, que se encuentran en la UAC, razón por la cual aún no se hacen visibles en la plataforma como finalizados.</t>
  </si>
  <si>
    <t xml:space="preserve">09/08/2020:  Las metas estan dadas mensualmente.
9/08/2020 - OAPF:  Entonces deberán modificar la periodicidad que estaba definida...
6/08/2020 - OAPF: Para este mes de julio, no deberian reportar avances cuantitativos, pues su medicion es trimestral. (Por que ??? ).
La descripción del avance cualitativo debe ajustar la redaccion
6/08/2020 - Area para los ajustes </t>
  </si>
  <si>
    <t>El total de tramites acumulados a agosto es de 2609; 29 tramites se finalizaron antes de los 6 meses,  que correspondes al 1.11 % (en el mes).  Nota:  es importante mencionar que hay tramites que por la suspensión de términos por tema de la pandemia, que se encuentran en la Unidad de Atención al Ciudadano, razón por la cual aún no se hacen visibles en la plataforma como finalizados.</t>
  </si>
  <si>
    <t xml:space="preserve">07/09- OAPF:
Completitud: Cumple con este cirterio. Se hace aclaración en la parte descriptiva.
RTA área - Se ajusta
07/09- OAPF:
Consistencia: Cumple con este cirterio. Se hace aclaración en la parte descriptiva.
RTA área - Fecha : No se expresa el año en el reporte, dónde dice?.
07/09- OAPF:
Calidad: Cumple con este criterio, 
RTA área: Modificado.
07/09- OAPF:
Soportes: No cumple con el criterio, no se anexa medio de verificación todavia.
RTA área - Fecha : Se solicito.
07/09- OAPF:
Notas adicionales:
07/05 OAPF: </t>
  </si>
  <si>
    <t>Del total de tramites acumulados a agosto 2916; 40 trámites se finalizaron antes de los 6 meses, que correspondes al 1.37 % (en el mes).  Nota:  es importante mencionar que hay tramites que, por la suspensión de términos por tema de la pandemia, que se encuentran en la UAC, razón por la cual aún no se hacen visibles en la plataforma como finalizados.</t>
  </si>
  <si>
    <t xml:space="preserve">Fecha (08/10)- OAPF
Completitud: Cumple con el criterio
Consistencia: Cumple con el criterio 
Calidad: Cumple con el criterio 
Soportes: Cumple con el criterio 
Notas adicionales: </t>
  </si>
  <si>
    <t>Del total de tramites acumulados a octubre 3037; 29 tramites se finalizaron antes de los 6 meses en el mes,  que correspondes al 0,96 %.  Nota:  es importante mencionar que hay tramites que por la suspensión de términos por tema de la pandemia, que se encuentran en la UAC, razón por la cual aún no se hacen visibles en la plataforma como finalizados.</t>
  </si>
  <si>
    <t>OAPF (06/11/2020) : El área no reportó el avance en según la Guía de seguimiento al  PAI  PL-GU-03_V4 .
ÁREA 08/11/2020: Se carga reporte.
09/11/2020 OAPF: 
Consistencia: Cumple. El área reporta avance cuantitativo. El indicador tiene periodicidad mensual.
Completitud: Cumple con el criterio. El área reporta avances cualitativos con las acciones y avances de la gestión.
Calidad: Cumple con los criterios de la Guía de seguimiento al PAI “PL-GU-03 Versión 4”. 
Soportes: No cumple. El área no reporta evidencias en “Medios de verificación”.
Notas adicionales:
ÁREA 09/11/2020: Se solcita el mediode verificación, en espera del envío para actualizar de acuerdo con la solcitud.
10/11/2020: Se carga el medio de verificación remitido en las carpetas del indicador.
11/11/2020 OAPF: Se procede a validar</t>
  </si>
  <si>
    <t>Del total de trámites acumulados a noviembre 3247; 50 trámites se finalizaron antes de los 6 meses en el mes,  que correspondes al 1,54 %.  Nota:  es importante mencionar  que la suspensión de términos por tema de la pandemia finalizó el 1 de noviembre, por los que aún  se encuentran procesos detenidos en la UAC, razón por la cual aún no se hacen visibles en la plataforma como finalizados.</t>
  </si>
  <si>
    <t>07/12/2020 OAPF: 
Consistencia: Cumple. El área reporta avance cuantitativo. El indicador tiene periodicidad mensual.
Completitud: Cumple con el criterio. El área reporta avances cualitativos con las acciones y avances de la gestión.
Calidad: Cumple con los criterios de la Guía de seguimiento al PAI “PL-GU-03 Versión 4”. 
Soportes: Cumple. El área reporta soporte en excel  en “Medios de verificación”.
Notas adicionales:</t>
  </si>
  <si>
    <t>Del total de tramites acumulados a noviembre 4,061 ; 15 tramites se finalizaron antes de los 6 meses en el mes,  que correspondes al 0,37 %.  Nota:  es importante mencionar  que la suspensión de términos por tema de la pandemia finalizó el 1 de noviembre, por los que aún  se encuentran procesos detenidos en la UAC, razón por la cual aún no se hacen visibles en la plataforma como finalizados.</t>
  </si>
  <si>
    <t>18/01/2021 OAPF: 
Consistencia: Cumple. El área reporta avance cuantitativo frente a la meta programada.
Completitud: Cumple con el criterio. El área reporta avances cualitativos con las acciones y avances de la gestión en la atención de trámites de registro calificado.
Calidad: Cumple con los criterios de la Guía de seguimiento al PAI “PL-GU-03 Versión 4”. 
Soportes: Cumple. El área reporta soporte en excel  en “Medios de verificación”.
Notas adicionales:</t>
  </si>
  <si>
    <t>Porcentaje de trámites de convalidaciones atendidos en menor tiempo al establecido en la Resolución 10687 de 2019</t>
  </si>
  <si>
    <t>(A/B)*100
A= Número de solicitudes de convalidaciones finalizadas en menor tiempo establecido en la Resolución 10687 de 2019
B= Número de  solicitudes de convalidaciones finalizadas</t>
  </si>
  <si>
    <t>Para el periodo de enero del año 2020, en lo que respecto al avance del indicador: “Porcentaje de trámites de convalidaciones atendidos en menor tiempo al establecido en la Resolución 10687 de 2019” se realizó una validación del número de solicitudes allegadas el Ministerio desde el inicio de la vigencia de la resolución 10687 de 2019. Al contar con el número total se procedió a revisar las solicitudes que debían tramitarse por el criterio de acreditación o reconocimiento de alta calidad. A partir de esos resultados, se decidió priorizar los casos que pudieran resolverse sin necesidad de ser llevados a una evaluación académica por parte de las salas CONACES, para lo que se realizó un plan de choque interno entre diciembre de 2019 y enero de 2020, con el fin de atender este tipo de solicitudes.</t>
  </si>
  <si>
    <t>Para el  periodo del mes de febrero del año 2020, en lo que respecta al avance del indicador “Porcentaje de trámites de convalidaciones  atendidos en menor tiempo al establecido en la Resolución 10687 de 2019”, a través de la reasignación de actividades y cambio en los roles de trabajo de los miembros del equipo de trabajo de Convalidaciones Superior, se equilibraron las tareas para fortalecer el proceso de emisión de resoluciones en el criterio de acreditación/reconocimiento de alta calidad, así como el acompañamiento en las sesiones programadas en las salas CONACES, para evacuar rápidamente los casos analizados en esta instancia.</t>
  </si>
  <si>
    <t>Con respecto al período del mes de marzo del año 2020, en lo que respecta al avance del indicador “Porcentaje de trámites de convalidaciones atendidos en menor tiempo al establecido en la Resolución 10687 de 2019”, se diseñaron ejercicios de seguimiento a la productividad en cada etapa del proceso, poniendo especial atención en la etapa de validación y proyección de resolución. Se generaron una serie de reuniones con el equipo de trabajo interno de convalidaciones, así como con la Oficina Asesora de Tecnología, con el fin de encontrar los cuellos de botella del proceso para atender con mayor celeridad las solicitudes de convalidación.</t>
  </si>
  <si>
    <t>En abril con el fin de optimizar labores en puntos del proceso en los cuales se han detectado cuellos de botella, se decidió reasignar dos profesionales más de apoyo en etapa de validación de requisitos, un estadio del proceso donde se verifican los documentos allegados por el solicitante y se decide el criterio de convalidación. Con esta propuesta se pretende dar respuesta oportuna a las solicitudes dentro de los términos establecidos. Esta actividad se propone en los otros cuellos de botella identificados en el marco del proceso de convalidación.</t>
  </si>
  <si>
    <t>En el mes de mayo se sigue fortaleciendo el equipo de trabajo mejorando los tiempos de respuesta de acuerdo a los términos establecidos, se ha aumentado el apoyo en las etapas de validación e internacionalización con el fin de disminuir los cuellos de botella identificados, de esta manera se ha venido logrando la descongestion del sistema y mejora del proceso</t>
  </si>
  <si>
    <t>Presenta los avances tanto  cualitativos, como cuantitativos..</t>
  </si>
  <si>
    <t>En el mes de junio se aumentó la meta ya que se han abordado los casos de acuerdo a los tiempos de radicación, igualmente priorizando los casos del sistema anterior y realizando planes de acción que permitan cumplir los tiempos establecidos de la normatividad vigente, además se contó con el apoyo de una firma externa lo cual ha permitido mejorar los tiempos de respuesta en los últimos meses.</t>
  </si>
  <si>
    <t>Presenta su avance cualitatitvo, como el cuantitativo.</t>
  </si>
  <si>
    <t>En el me de julio se continúa con el seguimiento del equipo de trabajo para la mejora en la oportunidad de respuesta a las solicitudes de convalidación. Se realizan ajustes a la distribución del equipo para continuar con el incremento de la meta y revisión de la misma para identificar su ajuste toda vez que por la dinámica y cumplimiento se ha materializado un incremento.</t>
  </si>
  <si>
    <t xml:space="preserve">09/08/2020: Se solicita nuevamente envío de la información al responsable. 
6/08/2020 - OAPF: La descripción del avance cualitativo evidencia de manera clara los resultados de la gestion._x000D_
_x000D_
6/08/2020 - Area para los ajustes </t>
  </si>
  <si>
    <t>En el mes de agosto de 2020 para este indicador, se  continúa el trabajo interno a fin de incrementar la oportunidad de respuesta de las solicitudes a través del seguimiento constante de la productividad y de los casos próximos a vencer así como aquellos que se adelantan por el criterio expedito de acreditación.</t>
  </si>
  <si>
    <t>Para el mes de septiembre se supera la meta con un resultado del 75%, debido a la organización del grupo semanalmente y al aumento de programación de las salas de evaluación de la comisión nacional intersectorial de aseguramiento de la calidad de la educación superior -CONACES- lo cual permite evaluar una cantidad mayor de casos dando cumplimiento a los términos establecidos.</t>
  </si>
  <si>
    <t>Fecha (08/10)- OAPF
Completitud: Cumple con el criterio
Consistencia: Cumple con el criterio 
Calidad: Cumple con el criterio 
Soportes: No Cumple con el criterio, no se adjuntan los medios de verificación 
Notas adicionales: 
RTA Área 09/10/2020: Se carga el medio de verificación solicitado en la carpeta del indicador.
13/10/2020 OAPF: El área reportó en la carpeta de medio de verificación el archivo del cálculo del cálculo del avance del indicador.</t>
  </si>
  <si>
    <t>En el mes de octubre de 2020 para este indicador, se continuan implementando planes de acción y estrategías que permitan el cumplimiento de los tiempos de respuesta de acuerdo a la resolucion 10687, para el cumplimiento de las metas fijadas trimestralmente para este indicador. Se  continúa el trabajo interno a fin de incrementar la oportunidad de respuesta de las solicitudes a través del seguimiento constante de la productividad y de los casos próximos a vencer así como aquellos que se adelantan por el criterio expedito de acreditación.</t>
  </si>
  <si>
    <t>09/11/2020 OAPF: 
Consistencia: Cumple. El área no reporta avance cuantitativo y el indicador tiene periodicidad trimestral.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y en “Entregables hitos” 
Notas adicionales:</t>
  </si>
  <si>
    <t>En el mes de noviembre se continua con el cumplimiento de la oportunidad en los trámites de acuerdo a la resolución 10687 de 2019, realizando seguimiento semanal de cumplimiento de los tiempos y priorizando las solicitudes desde su fecha de radicación de acuerdo a los tiempos establecidos para cada criterio de convalidación.</t>
  </si>
  <si>
    <t>08/12/2020 OAPF: 
Consistencia: Cumple. El área no reporta avance cuantitativo y el indicador tiene periodicidad trimestral.
Completitud: Cumple con el criterio. El área reporta avances cualitativos con las acciones y avances de la gestión en convalidaciones.
Calidad: Cumple con los criterios de la Guía de seguimiento al PAI “PL-GU-03 Versión 4”. 
Soportes: Cumple. No aplica para el periodo el reporte en “Medios de verificación” y en “Entregables hitos” 
Notas adicionales:</t>
  </si>
  <si>
    <t>Al mes de diciembre se avanzó de una manera importante los tiempos de respuesta u oportunidad en la respuesta, lo anterior debido a los planes de acción implementados semana a semana, identificando los tiempos de respuesta y priorizando las solicitudes de acuerdo a su fecha de radicación y criterio aplicable, se supera la meta propuesta para la vigencia, llegando al 97%.</t>
  </si>
  <si>
    <t>18/01/2021 OAPF: 
Consistencia: Cumple. El área reporta avance cuantitativo y el indicador tiene periodicidad trimestral.
Completitud: Cumple con el criterio. El área reporta avances cualitativos con las acciones y avances de la gestión en convalidaciones.
Calidad: Cumple con los criterios de la Guía de seguimiento al PAI “PL-GU-03 Versión 4”. 
Soportes: Cumple, el área reporta soporte en “Medios de verificación”  
Notas adicionales:</t>
  </si>
  <si>
    <t>Gestión con valores para Resultados</t>
  </si>
  <si>
    <t>Dirección de Fomento de la Educación Superior</t>
  </si>
  <si>
    <t>COBERTURAES</t>
  </si>
  <si>
    <t>Fortalecimiento de la educación superior pública</t>
  </si>
  <si>
    <t>2.1. Fortalecimiento de la Educación Superior pública</t>
  </si>
  <si>
    <t>2.1.1. Fortalecimiento de la Educación Superior Pública</t>
  </si>
  <si>
    <t>024</t>
  </si>
  <si>
    <t>Fomento - Acuerdos</t>
  </si>
  <si>
    <t>01FESP</t>
  </si>
  <si>
    <t>Fortalecimiento de la Educación Superior Pública</t>
  </si>
  <si>
    <t>Porcentaje de avance en la ejecución de los Planes de Fomento a la Calidad</t>
  </si>
  <si>
    <t>Sumatoria del ponderado de los hitos definidos</t>
  </si>
  <si>
    <t>De acuerdo a lo entregables definidos en los hitos</t>
  </si>
  <si>
    <t xml:space="preserve">En el mes de enero, se conformó un equipo de trabajo dedicado a la orientación conceptual de los Planes de Fortalecimiento institucional que incluyen en uno de sus capítulos, el PFC. Se  propuso hacer un cierre de los planes 2019 para que las IES ejecuten los recursos entregados en el 2019 de acuerdo a los compromisos adquiridos. </t>
  </si>
  <si>
    <t>El indicador se encuentra expresado en términos del % de avance en la implementación de los PFC.  A la fecha de corte, el área reporta avances sobre las acciones desarrolladas pero no se aportan medios de verificación. No se presentan avances cuantitativos y dada la periodicidad, solo será evaluada hasta el mes de marzo. Se reportan avances sobre el hito programado para el mes, pero no se aportan medios de verificación para constatar su cumplimiento. Se da por validado</t>
  </si>
  <si>
    <t>En el mes de febrero, el equipo técnico realizo mesa de trabajo con el fin de ser acordar el contenido mínimo de los informes de seguimiento de los PFC 2019 con corte a diciembre 31 de 2019. El informe debe contener: informe de rectoría (efectos e impactos), ajustes al PFC, resultados por proyecto de inversión (ficha de seguimiento), seguimiento a las observaciones del corte anterior y plan de trabajo esperado con nuevo corte a marzo del 2020.</t>
  </si>
  <si>
    <t>El área reporta avances sobre acciones desarrolladas para cumplimiento del indicador, congruente con el hito programado para el mes. Se da por validado OK</t>
  </si>
  <si>
    <t>En el mes de marzo, la Dirección de Fomento de la Educación Superior recibió la información de las 61 IES y su PFC a la calidad; con la  información recibida el equipo de trabajo definió los elementos de análisis y revisión a tener en cuenta para generar los respectivos informes por IES. La definición es: Insistir en la dimensión estratégica y de impacto de los PFC en la inversión de la IES desde el informe de rectoría. Pertinencia y justificación suficiente de las modificaciones realizadas a los Planes. Coherencia entre resultados de avance del objeto del proyecto, recursos comprometidos y ejecutados, relación entre giros y movimientos de la cuenta bancaria de destinación específica.</t>
  </si>
  <si>
    <t>En el mes de abril, La Dirección de Fomento a la Educación Superior a partir de la definición de la estructura de informe de seguimiento generó y remitió el 100% de los informes de seguimiento de los PFC con corte a 31 de diciembre de 2019, identificando que el porcentaje de compromiso promedio de recursos es del 63% y ejecución de recursos del 37%. Teniendo en cuenta ese resultado se solicitó una nueva información con corte a 31 de marzo de 2020 que deberá ser compilada y analizada en el mes de mayo</t>
  </si>
  <si>
    <t>El área presenta avances cualitativos sobre las acciones desarrolladas durante el periodo, las cuales son congruentes con los resultados del hito asociado. Por su periodicidad se evalúa avance cuantitativo al corte de junio. Se valida OK</t>
  </si>
  <si>
    <t>Durante el mes de mayo, se recopilaron 51 de los 61 nuevos informes de seguimiento al cumplimiento del objeto de los proyectos incluidos en el PFC de 2019 de cada una de las IES, se solicitó directamente al rector de cada una cuando no hubieran enviado el informe. Antes del 12 de junio deben ser enviados los informes de seguimiento con corte a marzo 31 de 2020 indicando, cuando sea pertinente, cuales Planes se pueden considerar cerrados y cuales deberán presentar en el nuevo informe de seguimiento con corte a Junio 30 de 2020</t>
  </si>
  <si>
    <t>El área presenta avances cualitativos sobre las acciones desarrolladas durante el periodo. Por su periodicidad se evalúa avance cuantitativo al corte de junio. Pese a lo anterior, se identifica un hito programado para el mes el cual se explica que no ha sido desarrollado por redefinición de la estrategia. En este sentido se sugiere revisar/ ajustar los hitos programados en la vigencia. Por esta razón no es posible validar. NO VALIDADO.</t>
  </si>
  <si>
    <t>En el mes de Junio. La Dirección de Fomento de la Educación Superior tras analizar la información recibida de las 61 Instituciones de Educación Superior, respecto de su Plan de Fomento a la Calidad observó un avance en el compromiso de recursos del 74% y de la ejecución del 50% que si bien representa avances respecto del corte a 31 de diciembre/2019, evidencia que las IES deben avanzar en el cumplimiento de los mismos. Se solicitará un nuevo informe de seguimiento con corte a junio 30 como evidencia de la labor que realiza el Ministerio de Educación Nacional frente a la gestión de este recurso adicional. Respecto de la nueva versión del Plan de Fomento a la Calidad 2020.2022, que será el capitulo 4 de los Planes de Fortalecimiento Institucional se ha ajustado su entrega y aprobación final para el mes de septiembre de 2020, en atención a las condiciones especiales de gestión por la emergencia sanitaria por COVID 19</t>
  </si>
  <si>
    <r>
      <t xml:space="preserve">El área presenta avances cualitativos sobre la gestión realizada. Teniendo en cuenta que la programación de metas (con periodicidad de evaluación trimestral) está sujeta al cumplimiento de hitos, el valor del avance reportado de 5 corresponde al cumplimiento del hito previsto para el mes de abril; no obstante, se alerta que el área tiene hitos programados en mayo y junio sin cumplimiento. Al respecto, se recomienda dar revisión a los hitos programados para el segundo semestre, toda vez que el no cumplimiento afecta el cumplimiento del indicador. NO VALIDADO
</t>
    </r>
    <r>
      <rPr>
        <b/>
        <u/>
        <sz val="11"/>
        <color theme="1"/>
        <rFont val="Calibri"/>
        <family val="2"/>
        <scheme val="minor"/>
      </rPr>
      <t>Nota OAPF (10/08/2020)</t>
    </r>
    <r>
      <rPr>
        <sz val="11"/>
        <color theme="1"/>
        <rFont val="Calibri"/>
        <family val="2"/>
        <scheme val="minor"/>
      </rPr>
      <t xml:space="preserve">: Mediante comunicación IE-030578 del 05/08 el área solicita el ajuste de los hitos, y por ende se reprograman las metas trimestrales. Validado OK. En este sentido, se da validación SI
</t>
    </r>
  </si>
  <si>
    <t>Durante el mes de Julio, el Ministerio de Educación Nacional informó a las IES la distribución de los recursos de los Planes de Fomento para el 2020 y criterios para el 2021 y 2022 a cada una de las IES.  Se remitieron además las guías para la elaboración de los PFC (capitulo 4 de los PFI) y se realizaron actividades de capacitación para envío de la primera versión el 14 de agosto. El giro de los recursos mediante resolución a 58 IES, incluida la UAIIN y sin incluir las 5 TTU adscritas se posterga para el mes de agosto en atención al avance del plan de trabajo con las IES.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</si>
  <si>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 para el periodo. e) </t>
    </r>
    <r>
      <rPr>
        <u/>
        <sz val="11"/>
        <color theme="1"/>
        <rFont val="Calibri"/>
        <family val="2"/>
        <scheme val="minor"/>
      </rPr>
      <t>Notas adicionales:</t>
    </r>
    <r>
      <rPr>
        <sz val="11"/>
        <color theme="1"/>
        <rFont val="Calibri"/>
        <family val="2"/>
        <scheme val="minor"/>
      </rPr>
      <t xml:space="preserve"> De conformidad con lo acordado con el área en reunión del 05/08, mediante oficio IE-030578 del 05/08 se solicitó el ajuste de la HV del indicador e hitos de mayo, junio y octubre con reprogramación para octubre y diciembre. Respecto al indicador no se viabilizan ajustes pero se reprograma la meta trimestral por efectos de la reprogramación de hitos. Conclusión: Dado el cumplimiento de los criterios, se procede a VALIDAR OK</t>
    </r>
  </si>
  <si>
    <t>Durante el mes de agosto, el Ministerio de Educación Nacional recibió documentos de 59 IES de las 63 quienes formularon una primera versión del Plan de Fomento a la Calidad 2020, atendiendo a la guías y anexos remitidos por el Ministerio de Educación Nacional en el mes de julio. Sin embargo, con la distribución de recursos de Plan de Pago de Pasivos, las Instituciones pueden optar por pasar recursos de esta fuente para aumentar la financiación de los PFC, con lo cual la versión final de los Planes quedará para 14 de septiembre para las IES que decidan hacer esos ajustes. Para las demás, se iniciará la revisión del PFC a partir del 7 de septiembre</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</si>
  <si>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 para el periodo. e) </t>
    </r>
    <r>
      <rPr>
        <u/>
        <sz val="11"/>
        <color theme="1"/>
        <rFont val="Calibri"/>
        <family val="2"/>
        <scheme val="minor"/>
      </rPr>
      <t>Notas adicionales:</t>
    </r>
    <r>
      <rPr>
        <sz val="11"/>
        <color theme="1"/>
        <rFont val="Calibri"/>
        <family val="2"/>
        <scheme val="minor"/>
      </rPr>
      <t xml:space="preserve"> Se valida cumplimiento del hito programado para el periodo. Conclusión: Dado el cumplimiento de los criterios, se procede a VALIDAR OK</t>
    </r>
  </si>
  <si>
    <t>Durante el mes de septiembre, se generó la Resolución No. 18029 del Ministerio de Educación Nacional la cual formaliza el giro de recursos para financiar el Plan de Fomento a la Calidad y el Plan de pago de Obligaciones de las 58 Instituciones de Educación Superior públicas, así mismo se adelantaron los trámites de distribución para las 5 TTU adscritas y sus PFC. Los recursos totales ascienden a $350.000 millones.</t>
  </si>
  <si>
    <r>
      <rPr>
        <b/>
        <u/>
        <sz val="11"/>
        <color theme="1"/>
        <rFont val="Calibri"/>
        <family val="2"/>
        <scheme val="minor"/>
      </rPr>
      <t>Análisis OAPF (08/10/2020)</t>
    </r>
    <r>
      <rPr>
        <sz val="11"/>
        <color theme="1"/>
        <rFont val="Calibri"/>
        <family val="2"/>
        <scheme val="minor"/>
      </rPr>
      <t xml:space="preserve">. Se procede a evaluar los criterios de calidad del PAI, con los siguientes resultados: a) Completitud: El área reporta avances cualitativos y cuantitativos dada la periodicidad del indicador; b) Consistencia: El reporte guarda consistencia frente al indicador y su fórmula de medición; c) Calidad: El reporte permite generar conclusiones frente al avance; se atienden recomendaciones de la OAPF. d) Soportes: Se aporta como medio de verificacion copia de la Resolución de formalización de giros a las IES públicas para financiar el PFC en atención al articulo 183 del PND. e) Notas adicionales: No se presentan hitos asociados para el periodo. Conclusión: Dado el cumplimiento de los criterios, se procede a VALIDAR OK
</t>
    </r>
    <r>
      <rPr>
        <b/>
        <u/>
        <sz val="11"/>
        <color theme="1"/>
        <rFont val="Calibri"/>
        <family val="2"/>
        <scheme val="minor"/>
      </rPr>
      <t xml:space="preserve">
Nota OAPF (10/08/2020):</t>
    </r>
    <r>
      <rPr>
        <sz val="11"/>
        <color theme="1"/>
        <rFont val="Calibri"/>
        <family val="2"/>
        <scheme val="minor"/>
      </rPr>
      <t xml:space="preserve"> Mediante comunicación IE-030578 del 05/08 el área solicita el ajuste de los hitos, y por ende se reprograman las metas trimestrales. Validado OK</t>
    </r>
  </si>
  <si>
    <t xml:space="preserve">Durante el mes de octubre, y posterior a la presentación de los informes de las IES con avances del PFC 2019 con corte a septiembre 30 de 2020, se diseño un plan Piloto para que dos IES (UTP y UTS) presenten un informes síntesis y se diseñe a partir de dicho informe una infografía y un video con los resultados y transformaciones logrados con los proyectos de inversión que los componen. </t>
  </si>
  <si>
    <t>Análisis OAPF (10/11/2020). 
a) Completitud: El área reporta avances cualitativos. Por su periodicidad no requiere reporte de avances cuantitativos; 
b) Consistencia: El reporte guarda consistencia frente al indicador y su fórmula de medición; 
c) Calidad: El reporte permite generar conclusiones frente al avance; se atienden recomendaciones de la OAPF. 
d) Soportes: No aplica para el periodo 
e) Notas adicionales: Se presentan entregables para validar el hito asociado al periodo. Conclusión: Dado el cumplimiento de los criterios, se procede a VALIDAR OK</t>
  </si>
  <si>
    <t xml:space="preserve">Durante el mes de noviembre y con la participación activa de la Universidad Tecnológica de Pereira y de las Unidades Tecnológicas de Santander se elaboraron informes tipo, sobre el uso de los recursos adicionales del 2019 con énfasis en los Planes de Fomento a la Calidad y acompañados de su respectivo video. En estas piezas de difusión se da cuenta de las metas y logros institucionales con el uso de los recursos adicionales.                                        </t>
  </si>
  <si>
    <t>Análisis OAPF (09/12/2020). 
a) Completitud: El área reporta avances cualitativos. Por su periodicidad no requiere reporte de avances cuantitativos;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hitos para el periodo. Conclusión: Dado el cumplimiento de los criterios, se procede a VALIDAR OK</t>
  </si>
  <si>
    <t>Durante el mes de diciembre, se consolidó el seguimiento a la ejecución del PFC 2019 a partir de información suministrada por las IES con corte a 30 de septiembre del 2020. El resultado se socializó ante el SUE y la mesa de diálogo y tiene un resultado de avance en compromiso de recursos del 85% y del 69%. Se precisa además porcentajes de ejecución por línea de inversión. Se socializó el video producido por la UTP sobre resultados uso consolidado de recursos adicionales 2019.  A cada IES que no tiene ejecución del 100% se le solicito informar tiempo de ejecución hasta completar las metas previstas. 22 de las 61 IES ya reportan ejecución del 100%</t>
  </si>
  <si>
    <r>
      <rPr>
        <b/>
        <u/>
        <sz val="11"/>
        <color theme="1"/>
        <rFont val="Calibri"/>
        <family val="2"/>
        <scheme val="minor"/>
      </rPr>
      <t>Nota OAPF (10/08/2020):</t>
    </r>
    <r>
      <rPr>
        <sz val="11"/>
        <color theme="1"/>
        <rFont val="Calibri"/>
        <family val="2"/>
        <scheme val="minor"/>
      </rPr>
      <t xml:space="preserve"> Mediante comunicación IE-030578 del 05/08 el área solicita el ajuste de los hitos, y por ende se reprograman las metas trimestrales. Validado OK
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No aplica para el periodo 
e) Notas adicionales: Se presentan hitos para el periodo, con soportes. </t>
    </r>
  </si>
  <si>
    <t>Subdirección de Desarrollo Sectorial</t>
  </si>
  <si>
    <t>Financiación de la educación superior</t>
  </si>
  <si>
    <t>020</t>
  </si>
  <si>
    <t>Fomento Universidades</t>
  </si>
  <si>
    <t>Porcentaje de avance en el proceso de revisión integral de fuentes y usos de los recursos de las Instituciones de Educación Superior públicas</t>
  </si>
  <si>
    <t>Sumatoria de ponderados de hitos</t>
  </si>
  <si>
    <t>De acuerdo a los hitos definidos</t>
  </si>
  <si>
    <t>En el mes de enero, se definió la necesidad de contar con un asesor externo que proponga el alcance y calendario de talleres regionales que permitan generar insumos para una propuesta de reforma de los artículos 86 y 87 de la ley 30 de 1992 que tienen que ver con fuentes y usos de recursos de las IES oficiales y que incluyan además las ITTU oficiales que hoy son 30 instituciones.</t>
  </si>
  <si>
    <t>El área presenta avances cualitativos para el periodo, no se aportan medios de verificación, pero dada la periodicidad, la evaluación del reporte cuantitativo se da hasta el corte de marzo. Se da por validado OK</t>
  </si>
  <si>
    <t>En el mes de febrero, se socializo en la mesa nacional de diálogo y en las plataformas de estudiantes y profesores de las IES oficiales, la necesidad de avanzar en esta labor, por lo cual se invitó a conformar una mesa de trabajo con la que se pueda socializar la propuesta de talleres y avances para reforma de ley 30 en sus artículos 87 y 87 como está previsto en el texto del Plan Nacional de Desarrollo.</t>
  </si>
  <si>
    <t>En el mes de marzo, con la Red de Instituciones Técnicas profesionales, Tecnológicas e Instituciones Universitarias RED TTU, se inició la conformación de una mesa técnica de trabajo que permitirá avanzar en la caracterización financiera de estas IES de tal manera que tras la reforma de los artículos 86 y 87 de la Ley 30, se espera contar con insumos para identificar potenciales temas a financiar desde el PGN para las 30 IES</t>
  </si>
  <si>
    <t>El área presenta avances cualitativos para el periodo, se aportan medios de verificación coherentes con los hitos. Se da por validado OK</t>
  </si>
  <si>
    <t>En el mes de abril, la Dirección de Fomento de la Educación Superior presentó las primeras metodologías de distribución de recursos adicionales para el 2020, que incluyen aumentos a la base presupuestal y excedentes de cooperativas. Se evidenció que las caracteristicas estructurales de la financiación de la educación superior pública pueden corregirse de manera limitada con los recusos adicionales y que se hace preciso abordar una revisión estructural a los articulos de la Ley 30. Se acuerda tener en el mes de mayo una sesión con los Rectores del SUE donde se presentará la propuesta de vicerrectores financieros de las Universidades sobre esta materia.</t>
  </si>
  <si>
    <t>El área presenta avances cualitativos sobre las acciones desarrolladas durante el periodo. No tiene hitos asociados para el mes. Por su periodicidad se evalúa avance cuantitativo al corte de junio. Se valida OK</t>
  </si>
  <si>
    <t>En el mes de mayo y en cumplimiento del Decreto Legislativo 662 de 2020, se adelantó con las Instituciones de Educación Superior Públicas un levantamiento de información sobre la caracterización socio económica de las matrículas de los estudiantes de pregrado que permitan identificar con datos actualizados el porcentaje de estudiantes que reciben algún tipo de apoyos para el pago parcial o total de la misma, estableciendo la vulnerabilidad que por este tema se genere para las Instituciones. Los resultados se conocerán en junio 12 y son insumo para la determinación de fuentes de ingresos del sistema</t>
  </si>
  <si>
    <t>En el mes de Junio. La Dirección de Fomento de la Educación Superior elaboró base de datos con la información suministrada por las 63 Instituciones de Educación Superior Pública, en la que se caracterizó el ingreso por matrícula de pregrado, los valores brutos, descuentos sobre la matricula, fuente de dichos descuentos y valores de los mismos. La información permitió actualizar la caracterización socio económica de la población activa de pregrados que alcanza el 78% para Estratos 1 y 2 y el 96% cuando se le agrega el Estrato 3. La distribución de los $97.500 millones permitirá beneficiar a más de 150.000 estudiantes y el trabajo aporta un insumo para reformas de artículos 86 y 87 de la ley 30 de 1992. Los talleres previstos se han postergado para el segundo semestre del 2020, dada la coyuntura del sector la emergencia COVID, dando prioridad a la implementación de las medidas pertinentes en este contexto.</t>
  </si>
  <si>
    <r>
      <rPr>
        <b/>
        <u/>
        <sz val="11"/>
        <color theme="1"/>
        <rFont val="Calibri"/>
        <family val="2"/>
        <scheme val="minor"/>
      </rPr>
      <t>Nota OAPF (10/07/2020)</t>
    </r>
    <r>
      <rPr>
        <sz val="11"/>
        <color theme="1"/>
        <rFont val="Calibri"/>
        <family val="2"/>
        <scheme val="minor"/>
      </rPr>
      <t xml:space="preserve">: El área presenta avances cualitativos sobre las acciones desarrolladas durante el periodo. Cuenta con un hito asociado para el mes correspondiente a la realización de talleres; sin embargo, se ha manifestado que esta actividad será desarrollada en el segundo semestre. Por tanto, se sugiere dar revisión a los hitos programados para la vigencia. Teniendo en cuenta que el cumplimiento del indicador está asociado al cumplimiento de hitos, no es posible dar  validación al indicador. NO VALIDADO
</t>
    </r>
    <r>
      <rPr>
        <b/>
        <u/>
        <sz val="11"/>
        <color theme="1"/>
        <rFont val="Calibri"/>
        <family val="2"/>
        <scheme val="minor"/>
      </rPr>
      <t>Nota OAPF (10/08/2020)</t>
    </r>
    <r>
      <rPr>
        <sz val="11"/>
        <color theme="1"/>
        <rFont val="Calibri"/>
        <family val="2"/>
        <scheme val="minor"/>
      </rPr>
      <t>: De conformidad con lo acordado en reunión del 05/08 y el oficio IE-030578 del 05/08 se solicitó el ajuste a la meta programada para el trimestre por reprogramación del hito; el área aporta la evidencia que permite validar cumplimiento. Se da por validado OK</t>
    </r>
  </si>
  <si>
    <t>Durante el mes de julio, el Ministerio de Educación Nacional adelantó la formulación del Plan de Auxilio de Matrículas derivado del cumplimiento del Decreto 662, articulo 3, numeral 4 que permite evidenciar como se compone la matrícula de pregrado y su financiación, insumo importante para la revisión de los artículos 86 y 87 de la Ley 30 de 1992.</t>
  </si>
  <si>
    <r>
      <rPr>
        <b/>
        <u/>
        <sz val="11"/>
        <color theme="1"/>
        <rFont val="Calibri"/>
        <family val="2"/>
        <scheme val="minor"/>
      </rPr>
      <t xml:space="preserve">Análisis OAPF (10/08/2020).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El área aporta las evidencias del hito (ajustado) asociado al mes de junio. e) </t>
    </r>
    <r>
      <rPr>
        <u/>
        <sz val="11"/>
        <color theme="1"/>
        <rFont val="Calibri"/>
        <family val="2"/>
        <scheme val="minor"/>
      </rPr>
      <t>Notas adicionales:</t>
    </r>
    <r>
      <rPr>
        <sz val="11"/>
        <color theme="1"/>
        <rFont val="Calibri"/>
        <family val="2"/>
        <scheme val="minor"/>
      </rPr>
      <t xml:space="preserve"> De conformidad con lo acordado con el área en reunión del 05/08, mediante oficio IE-030578 del 05/08 se solicitó el ajuste de los hitos de junio y septiembre. Conclusión: Dado el cumplimiento de los criterios, se procede a VALIDAR OK</t>
    </r>
  </si>
  <si>
    <t>En el mes de agosto, el Ministerio de Educación Nacional en el marco de una Asamblea de Rectores del Sistema Universitario Estatal recibió una primera propuesta de la comisión financiera de dicho organismo para reformar los artículos 86 y 87 de la Ley 30, que someten a consideración del Ministerio de Educación Nacional. A partir de dicho documento, el MEN debe definir el esquema de trabajo para dar respuesta a esta iniciativa y avanzar en el proceso de revisión integral de fuentes y usos de los recursos de las Instituciones.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</si>
  <si>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El área aporta las evidencias del hito (ajustado) asociado al mes de junio. e) </t>
    </r>
    <r>
      <rPr>
        <u/>
        <sz val="11"/>
        <color theme="1"/>
        <rFont val="Calibri"/>
        <family val="2"/>
        <scheme val="minor"/>
      </rPr>
      <t>Notas adicionales:</t>
    </r>
    <r>
      <rPr>
        <sz val="11"/>
        <color theme="1"/>
        <rFont val="Calibri"/>
        <family val="2"/>
        <scheme val="minor"/>
      </rPr>
      <t xml:space="preserve"> No se identifican hitos asociados para el periodo. De otra parte, mediante oficio IE-030711 del 06/08 el área solicitó el estudio de viabilidad de eliminación de este indicador del PAI 2020. Al respecto, la OAPF solicita ampliar la justificación de esta solicitud para proceder a estudiar y responder al área técnica. Mientras tanto, el indicador continúa vigente.  Conclusión: Dado el cumplimiento de los criterios para el mes, se procede a VALIDAR OK</t>
    </r>
  </si>
  <si>
    <t>En el mes de septiembre, se terminó la distribución y giro de los recursos del Plan de Auxilios de matriculas a las IES públicas, previsto en el Decreto 662 de 2020 y se consolidó el dato de estudiantes beneficiarios. Igualmente en el marco del seguimiento a los acuerdos suscritos para la educación superior pública, se realizo una sesión de la mesa nacional de diálogo el viernes 25 de septiembre en la que se acordó, en el punto seguimiento a otros acuerdos,  retomar la agenda de trabajo sobre la reforma de los artículos 86 y 87 de la Ley 30 de 1992. Las plataformas definirán el mecanismo de trabajo para formular propuestas iniciales que recojan, hasta donde sea posible, la elaborado por el SUE y que fue presentada en el mes de agosto.</t>
  </si>
  <si>
    <r>
      <rPr>
        <b/>
        <u/>
        <sz val="11"/>
        <color theme="1"/>
        <rFont val="Calibri"/>
        <family val="2"/>
        <scheme val="minor"/>
      </rPr>
      <t>Análisis OAPF (08/10/2020)</t>
    </r>
    <r>
      <rPr>
        <sz val="11"/>
        <color theme="1"/>
        <rFont val="Calibri"/>
        <family val="2"/>
        <scheme val="minor"/>
      </rPr>
      <t>. Se procede a evaluar los criterios de calidad del PAI, con los siguientes resultados: a) Completitud: El área reporta avances cualitativos y cuantitativos;  b) Consistencia: El reporte guarda consistencia frente a la definición del indicador, relacionado con ajustes a los articulos 86 y 87 de la Ley 30/1992. c) Calidad: El reporte permite generar conclusiones frente al avance; se atienden recomendaciones de la OAPF. d) Soportes: El área aporta las evidencias del hito asociado al periodo evaluado. 
e) Notas adicionales: Cabe anotar que mediante oficios IE-030711 del 06/08 y IE-036044 del 15/09 el área solicitó la eliminación del indicador en el PAI 2020. Al respecto, la OAPF solicitó dar alcance ampliando justificación de la solicitud; en el segundo oficio el área manifestó que por efectos de la pandemia, el MEN no realizará acciones para el cumplimiento de este indicador en 2020, razón por la cual se solicita la reprogramación para 2021. Cabe anotar que los hitos asociados guardan relación a las acciones desarrolladas por efectos de la aplicación del Decreto 662 de 2020 relacionado con el Fondo Solidario para la Educación, mas no se encuentra consistencia frente a los ajustes sobre la Ley 30 de 1992, que corresponde a la finalidad del indicador. Al aplicarse la reprogramación del indicador pasándolo a 0% en 2020, los hitos quedan igualmente inactivos.  Teniendo en cuenta que se han efectuado reportes sobre acciones derivadas al cumplimiento del indicador, se propone reajustar la meta, dejando una ponderación inferior a 100 para la vigencia 2020 y programar el cumplimiento total en 2021.
Conclusión: Dado el cumplimiento de los criterios para el mes, se procede a VALIDAR OK
Nota OAPF (10/08/2020): Mediante comunicación IE-030578 del 05/08 se solicita el ajuste a la meta trimestral por reprogramación del hito. Validado OK</t>
    </r>
  </si>
  <si>
    <t>En el mes de octubre, a partir de la propuesta presentada por la comisión de vicerrectores del SUE, se acordó con el viceministro de educación superior la identificación de unos puntos mínimos que deben contener las propuestas que se elaboren en torno a la reforma de los artículos 86 y 87. Se elaboró una primera presentación con ese contenido para que pueda ser socializado en el mes de noviembre ante el pleno de rectores del SUE y la red TTU</t>
  </si>
  <si>
    <t>Análisis OAPF (10/11/2020). 
a) Completitud: El área reporta avances cualitativos.  
b) Consistencia: El reporte guarda consistencia frente a la definición del indicador, relacionado con ajustes a los articulos 86 y 87 de la Ley 30/1992. 
c) Calidad: El reporte permite generar conclusiones frente al avance; se atienden recomendaciones de la OAPF. 
d) Soportes: El área aporta las evidencias del hito asociado al periodo evaluado. 
e) Notas adicionales: no se presentan hitos asociados al periodo. Conclusión: Dado el cumplimiento de los criterios para el mes, se procede a VALIDAR OK</t>
  </si>
  <si>
    <t>Durante el mes de noviembre, no se presentaron avances en el cumplimiento de este indicador, debido a que el desarrollo de actividades que conduzcan a elaborar ajustes a los artículos 86 y 87 de la ley 30 serán acordados en la mesa nacional de diálogo del mes de diciembre y en el 2021 se retomarán los documentos del SUE y las observaciones que sobre el tiene el Ministerio de Educación Nacional</t>
  </si>
  <si>
    <t>Análisis OAPF (09/12/2020). 
a) Completitud: El área reporta avances cualitativos.  
b) Consistencia: El reporte guarda consistencia frente a la definición del indicador. 
c) Calidad: El reporte permite generar conclusiones frente al avance; se atienden recomendaciones de la OAPF. 
d) Soportes: No aplica para el periodo. 
e) Notas adicionales: no se presentan hitos asociados al periodo. Conclusión: Dado el cumplimiento de los criterios para el mes, se procede a VALIDAR OK</t>
  </si>
  <si>
    <t xml:space="preserve">Durante el mes de diciembre, desde la Subdirección de Desarrollo Sectorial se remitió comunicación a todas las Instituciones de Educación Superior públicas para que remitieran información final de ejecución del Plan de Auxilio de matrículas incluyendo política de implementación, ajustes a la política, listado de beneficiarios y porcentaje final de beneficio asignado. Esta información sirve de insumo para propuesta de distribución de recursos del FSE para el 2021.1 y será insumo para reforma de artículos 86 y 87 </t>
  </si>
  <si>
    <t xml:space="preserve">Análisis OAPF (18/01/2021). 
a) Completitud: El área reporta avances cualitativos y cuantitativos.   
b) Consistencia: El reporte guarda consistencia frente a la definición del indicador. 
c) Calidad: El reporte permite generar conclusiones frente al avance; se atienden recomendaciones de la OAPF. 
d) Soportes: No aplica para el periodo. 
e) Notas adicionales: Se presentan hitos asociados al periodo, con soportes. </t>
  </si>
  <si>
    <t>021</t>
  </si>
  <si>
    <t>Fomento- Apoyo IES</t>
  </si>
  <si>
    <t>Número de proyectos de infraestructura Física en IES publicas y privadas acompañados en su formulación y estructuración susceptibles de ser financiados con regalías y con tasa compensada FINDETER</t>
  </si>
  <si>
    <t xml:space="preserve">Suma de proyectos de Infraestructura con acompañamiento.
</t>
  </si>
  <si>
    <t>Soportes de conceptos y pronunciamientos técnicos</t>
  </si>
  <si>
    <t>N/A</t>
  </si>
  <si>
    <t>En el mes de enero, la Subdirección de Apoyo a la Gestión de las IES contaba con una estructura básica de estudio de mercado que soportaría la contratación requerida. Con dicho insumo se inició la estructuración del estudio de mercado para ser validado por las áreas y luego con apoyo de la oficina asesora de contratación ser registrado en SECOP.</t>
  </si>
  <si>
    <t>El indicador se encuentra expresado en términos del No. de proyectos de infraestructura de IES PyP acompañadas por el MEN . A la fecha de corte, el área reporta avances sobre las acciones desarrolladas pero no se aportan medios de verificación. No se presentan avances cuantitativos y dada la periodicidad, solo será evaluada hasta el mes de marzo. No hay hitos asociados para el periodo. Se da por validado OK</t>
  </si>
  <si>
    <t>En el mes de febrero, se avanzó en la consolidación del estudio de mercado, se publicó en SECOP con la oficina asesora de contratación y se amplió el plazo para la recepción de propuestas. Al final del proceso no se presentó ningún oferente. Las directivas decidieron solicitar cotización particular a la entidad Enterritorio como aliado estratégico en el campo.</t>
  </si>
  <si>
    <t>El área reporta avances parciales en el proceso de contratación de la firma que brindará la asesoría para acompañar proyectos de infraestructura Física en IES. Al respecto, se presentan como medios de verificación los anexos publicados en SECOP; no obstante, el hito del mes correspondía en formalizar la gestión contractual; por tanto, el avance es parcial. TEniendo en cuenta que la periodicidad del indicador es TRIMESTRAL y por tanto no proceden avances cuantitativos, se da por validado el reporte del periodo OK</t>
  </si>
  <si>
    <t>En el mes de marzo, se radico solicitud de cotización de servicio de asesoría a Enterritorio para cotización, con el fin de contar con cotización del costo por proyecto de acompañamiento de asesoría para poder definir el proceso de contratación con el MEN o tomar las decisiones que correspondan con el proceso de contratación.</t>
  </si>
  <si>
    <t>El área presenta avances cualitativos sobre las acciones precontractuales desarrolladas; no obstante, el hito del mes corresponde al inicio de las acciones de ejecución de la contratación; por tanto se evidencia rezago del indicador; adicionalmente, teniendo en cuenta la periodicidad trimestral, se esperaban avances cuantitativos para el periodo. Por tanto, no es posible validar el indicador.</t>
  </si>
  <si>
    <t>En el mes de abril, la Dirección de Fomento a la Educación Superior desarrolló mesa de trabajo virtual con Enterritorio para revisar el alcance de la solicitud de cotización de servicio de asesoría enviada (se elimina de la solicitud proyectos por Findeter y se delimita a proyectos presentados por regalias). Esto con el fin de contar con la cotización. Nos encontramos a la espera de la entrega para para poder definir el proceso de contratación con el MEN o tomar las decisiones que correspondan con el proceso de contratación. Se informa a las directivas para tomar las decisiones que corresponda sobre este proceso de contratación</t>
  </si>
  <si>
    <t>En el mes de mayo, atendiendo la emergencia sanitaria se modificó la estrategia para ser desarrollada de manera virtual y lograr el cumplimiento del indicador. Adicionalmente, el PLC que se había destinado para dar cumplimiento al indicador se reformulo y redujo el monto con el fin de fortalecer al grupo de regalías de la Oficina Asesora de Planeación que apoyará a SAGIES en la revisión de los proyectos que presenten las IES, relacionados con los temas de FINDETER y SGR. Por lo anterior, el indicador y sus hitos se mantienen para ser desarrollados con el equipo técnico interno, quienes revisaran cada uno de los proyectos presentados y darán cuenta del número de radicaciones atendidas.</t>
  </si>
  <si>
    <t>Se presentan avances cualitativos sobre el estado del indicador. Por su periocidad, la evaluación sobre los avances cuantitativos tendrá lugar hasta el mes de junio. Cabe anotar que mediante oficio 2020-IE-021893 del 29/05 se solicitó ajuste a la meta justificada en la reducción presupuestal y  los hitos programados; al respecto, el hito programado en junio fue ajustado para mayo conforme a la solicitud; no obstante, no se presenta cumplimiento ni se aportan entregables. Por tal razón no es posible dar validación. NO VALIDADO</t>
  </si>
  <si>
    <t>En el mes de Junio la Dirección de Fomento a la Educación Superior, luego de acuerdo con la Oficina Asesora de Planeación, desarrolló proceso de contratación para siete personas para el Grupo de Regalías. Con este grupo la Oficina Asesora de Planeación hará en adelante los informes del PAI en los siguientes meses</t>
  </si>
  <si>
    <r>
      <rPr>
        <b/>
        <u/>
        <sz val="11"/>
        <rFont val="Calibri"/>
        <family val="2"/>
        <scheme val="minor"/>
      </rPr>
      <t>Nota OAPF (10/07/2020)</t>
    </r>
    <r>
      <rPr>
        <sz val="11"/>
        <rFont val="Calibri"/>
        <family val="2"/>
        <scheme val="minor"/>
      </rPr>
      <t xml:space="preserve">: El indicador está expresado en términos del No. De proyectos de infraestructura gestionados por el MEN con recursos SGR. El área manifiesta que asignó recursos para la contratación de profesionales del equipo de regalias de la OAP y que en adelante, la OAPF hará los reportes de cumplimiento al indicador. Se aclara que pese a que la gestión es compartida con un área transversal, el cumplimiento de la meta está a cargo del área responsable de la gestión de proyectos de infraestructura, que en este caso corresponde a la Dir. Fomento. Teniendo en cuenta que el indicador tiene periodicidad trimestral y que no se presentan avances cuantitativos, ni se aportan evidencias, no es posible dar validación. NO VALIDADO
</t>
    </r>
    <r>
      <rPr>
        <b/>
        <u/>
        <sz val="11"/>
        <rFont val="Calibri"/>
        <family val="2"/>
        <scheme val="minor"/>
      </rPr>
      <t>Nota OAPF (11/08/2020)</t>
    </r>
    <r>
      <rPr>
        <sz val="11"/>
        <rFont val="Calibri"/>
        <family val="2"/>
        <scheme val="minor"/>
      </rPr>
      <t>: De conformidad con lo acordado en la reunión del 05/08, el área presenta soportes que permiten validar los avances realizados a la fecha. Para efectos del seguimiento del segundo semestre, se ajusta validación en SI.</t>
    </r>
  </si>
  <si>
    <t xml:space="preserve">En el mes de julio, el Ministerio de Educación Nacional realizo pronunciamiento técnico de 3 proyectos del SGR por lo cual se anexa informe con recopilación de la información de la totalidad de conceptos generados. Los soportes de los conceptos puedes ser consultados con código BPIN en la plataforma SUIFP en la dirección www.suifp-sgr.dnp.gov.co._x000D_
Adicionalmente, se anexan en las carpetas 3 validaciones técnicas realizadas a IES en el mes de julio por concepto tasa compensada de Findeter. _x000D_
</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</si>
  <si>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para el periodo. Mediante oficio IE-035078 del 05/08 se solicita la reprogramación de hitos. Según lo acordado en reunión del 05/08 el área carga los soportes que permiten validar el reporte a junio de 29 proyectos (7 SGR y 22 Findeter), para efectos del seguimietno del segundo semestre. Adicionalmente presentan evidencias de julio (3 SGR y 3 Findeter) y agosto (2 SGR) que se tendrán en cuenta en la validación de septiembre. Conclusión: Dado el cumplimiento de los criterios, se procede a VALIDAR OK</t>
    </r>
  </si>
  <si>
    <t>En el mes de agosto, la Subdirección de Apoyo a la Gestión de las IES se recibió solicitud de concepto mediante radicado el radicado 2020-ER-192529 el pasado 21/08/2020 del Colegio de Estudios Superiores de Administración CESA. La solicitud se encuentra en revisión por parte del equipo técnico con le fin de expedir concepto. _x000D_
En el mes de julio se cargo la relación de conceptos emitidos con corte al 31 de julio, en el mes de agosto no se emitieron conceptos adicionales.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</si>
  <si>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al periodo, sobre el cual no se aportan evidencias que permitan validar su cuplimiento. Conclusión: Dado el cumplimiento de los criterios del mes para el indicador, se procede a VALIDAR OK</t>
    </r>
  </si>
  <si>
    <t>En el mes de septiembre, el Ministerio de Educación Nacional realizo pronunciamiento técnico de 8 proyectos del SGR por lo cual se anexa como medio de verificación informe con recopilación de la información de la totalidad de conceptos generados. Los soportes de los conceptos puedes ser consultados con código BPIN en la plataforma SUIFP en la dirección www.suifp-sgr.dnp.gov.co._x000D_
Para el mes de septiembre no se solicitaron conceptos con recursos por concepto tasa compensada de Findeter. _x000D_
A la fecha se han realizado un total 50 conceptos discriminados así: de 29 pronunciamientos  técnicos de proyectos del SGR y 21 conceptos con recursos por concepto tasa compensada de Findeter.</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</si>
  <si>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de acuerdo con la periodicidad;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aporta como medio de verificación un informe de seguimiento a septiembre de los conceptos generados. e) </t>
    </r>
    <r>
      <rPr>
        <u/>
        <sz val="11"/>
        <color theme="1"/>
        <rFont val="Calibri"/>
        <family val="2"/>
        <scheme val="minor"/>
      </rPr>
      <t>Notas adicionales:</t>
    </r>
    <r>
      <rPr>
        <sz val="11"/>
        <color theme="1"/>
        <rFont val="Calibri"/>
        <family val="2"/>
        <scheme val="minor"/>
      </rPr>
      <t xml:space="preserve"> No se identifican hitos asociados para el periodo. Sin embargo, se aportan entregables que permiten validar el cumplimiento del hito asociado a agosto. Conclusión: Dado el cumplimiento de los criterios del mes para el indicador, se procede a VALIDAR OK</t>
    </r>
  </si>
  <si>
    <t xml:space="preserve">En el mes de Octubre, la Subdirección de Apoyo a la Gestión de las IES realizo acompañamiento y emitió concepto técnico al proyecto "Reforzamiento Estructural Casa Fundadores" Presentado por el CESA para acceder a recursos de Tasa Compensada.
Adicionalmente, se recibió por parte de Uniminuto subsanaciones mediante radicado 2020-ER-260409 correspondientes al proyecto Uniminuto Sede Neiva, el cual se encuentra en revisión.
</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</si>
  <si>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No aplica para el periodo. 
e) Notas adicionales: No se identifican hitos asociados para el periodo. Conclusión: Dado el cumplimiento de los criterios del mes para el indicador, se procede a VALIDAR OK</t>
  </si>
  <si>
    <t xml:space="preserve">En el mes de Noviembre, la Subdirección de Apoyo a la Gestión de las IES realizo acompañamiento y emitió concepto técnico al proyecto "Uniminuto Sede Neiva" presentado por la Corporación Universitaria Minuto de Dios para acceder a recursos de Tasa Compensada.                                                                                                                                                                                                                                                                                                                                                            
                                                                                                                                                           </t>
  </si>
  <si>
    <t>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entregables para validar el hito del periodo. Conclusión: Dado el cumplimiento de los criterios del mes para el indicador, se procede a VALIDAR OK</t>
  </si>
  <si>
    <t>En el mes de Diciembre, la Subdirección de Apoyo a la Gestión de las IES  realizó la consolidación de toda la información reportada en el año para la cual se emitieron 23 conceptos correspondientes a 12 proyectos. Adicional a lo anterior, a la fecha, el colegio superior de Administración CESA mediante radicado 2020-ER- 339043 radicó información para obtener la viabilización de un nuevo proyecto. Para el cierre de año se realizó el acompañamiento a 54 proyectos de Infraestructura (23 de tasa compensada y 31 de SGR).</t>
  </si>
  <si>
    <t xml:space="preserve">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hitos asociados para el periodo. </t>
  </si>
  <si>
    <t>Cierre de brechas regionales y urbano-rurales</t>
  </si>
  <si>
    <t xml:space="preserve">2.3. Acceso, permanencia y graduación en la Educación Superior </t>
  </si>
  <si>
    <t>2.3.1. Mejora de la cobertura de Educación Superior</t>
  </si>
  <si>
    <t>05BRECHAS</t>
  </si>
  <si>
    <t>Cierre de Brechas</t>
  </si>
  <si>
    <t>Tasa de cobertura en educación superior</t>
  </si>
  <si>
    <t>Tasa de Cobertura Bruta educación superior = (Matriculados en programas de pregrado / Población entre 17 y 21 años) x 100</t>
  </si>
  <si>
    <t>Reportes anuales Subdirección de Desarrollo Sectorial</t>
  </si>
  <si>
    <t>En el mes de enero se llevaron a cabo las siguientes acciones: 1. El componente de Equidad, inició su periodo de validación de información de los potenciales beneficiarios de acuerdo con el reporte del SNIES. En el componente de Excelencia, previa validación de requisitos, al cierre de enero cuenta con 2.177 beneficiarios que han legalizado su crédito condonable. 2. Se realizaron reuniones para determinar el plan de trabajo y la hoja de ruta para la distribución de recursos 2020. 3. En el marco de las acciones para el cierre de brechas y el fortalecimiento de los procesos de regionalización y educación rural, se realizaron acciones de planeación de la estrategia para 2020. 4. Con el fin de facilitar el acceso a programas de pregrado, en enero se dispuso a través de la página web del ICETEX el formulario de solicitud de créditos educativos en las convocatorias de los Fondos de Discapacidad y las líneas de Crédito Tú Eliges para el período 2020-1.</t>
  </si>
  <si>
    <t>Reporte registrado en aplicativo SINERGIA del DNP, con aprobación del 10/02/2020</t>
  </si>
  <si>
    <t xml:space="preserve">En el mes de febrero, el Ministerio de Educación Nacional realizó las siguientes acciones: 1. Elaboración de la propuesta de batería de indicadores para su incorporación en las nuevas metodologías de distribución de recursos para Instituciones de Educación Superior Públicas, la cual se encuentra en proceso de evaluación. 2. Se avanzó en la identificación preliminar de municipios con focalización de proyectos de Educación Rural en 2020, como parte de la propuesta para el fortalecimiento de acciones de cierre de brechas urbano - rurales. 3. En conjunto con ICETEX, el Ministerio de Educación dio continuidad al proceso de formalización de créditos condonables, correspondiente a la recepción de formularios de aceptación e inscripción, junto con los documentos de legalización de créditos y firma de garantías; al corte de febrero, 2.998 jóvenes han completado este proceso. </t>
  </si>
  <si>
    <t>Reporte registrado en aplicativo SINERGIA del DNP, con aprobación del 10/03/2020</t>
  </si>
  <si>
    <t>En el mes de marzo, el Ministerio de Educación Nacional realizó las siguientes acciones: 1. Continuó con la legalización de créditos condonables para los estudiantes del componente Excelencia Generación E y se preparó la Junta Administradora para la aprobación de los primeros beneficiarios del componente Equidad Vigencia 2020; 2. Con base en los acuerdos del comité de paro y el Plan Nacional de Desarrollo, se comenzó a trabajar con el modelo de distribución de cuatro puntos porcentuales adicionales para funcionamiento de IES públicas que harán base presupuestal; 3. Se definieron términos para estudio de mercado y levantamiento de proyectos de regionalización y educación rural desarrolladas por las IES; y 4. Se tramitó pago por $123 mil millones a Icetex para garantizar los recursos dirigidos a condonaciones a los mejores Saber Pro, así como para realizar los desembolsos de renovación de los Fondos del Programa Ser Pilo Paga y Generación E Componente Equidad y Excelencia</t>
  </si>
  <si>
    <t>Reporte registrado en aplicativo SINERGIA del DNP, con aprobación del 15/04/2020</t>
  </si>
  <si>
    <t>Para el mes de abril, el Ministerio de Educación Nacional presentó los siguientes avances: a) Fortalecimiento de la demanda. Se realizó la gestión contractual para la adición de recursos que financiarán la adjudicación de los Fondos Poblacionales de Discapacidad, Población Rrom y Víctimas para la vigencia 2020-2. De igual manera, se gestionaron recursos para el pago a ICETEX de las adjudicaciones de los Fondos de poblaciones Afrodescendientes e Indígenas. b) Programa Generación E. En sesión de la Junta Administradora del Componente de Equidad, se aprobaron 21.381 estudiantes beneficiarios que cumplieron los requisitos. En cuanto al Componente de Excelencia, al corte de abril se han legalizado 3.741 créditos a jóvenes de bajos recursos y alto desempeño académico. c) Fortalecimiento a Instituciones de Educación Superior- IES Públicas. Se presentó la propuesta metodológica para la aprobación de distribución de recursos correspondientes a la base presupuestal IPC+4 y de excedentes de coope</t>
  </si>
  <si>
    <t>Reporte cualitativo registrado en aplicativo SINERGIA del DNP, con aprobación del 09/05/2020</t>
  </si>
  <si>
    <t>En el mes de mayo, se alcanzaron los siguientes avances: a) Fortalecimiento de la demanda. Se gestionaron las adiciones a los convenios 389 de 2013 y 1189 de 2015, para garantizar los recursos de las convocatorias de nuevas adjudicaciones del Fondo de Población Víctima y Población Rrom. Se tramitaron las trasferencias de recursos al Icetex para cubrir los compromisos de adjudicaciones y renovaciones de otros fondos y subsidios y condonaciones en el 2020-2s. b) Programa Generación E. En sesión de la Junta Administradora del Componente de Equidad, se llegó a 28.263 estudiantes beneficiarios. En cuanto al Componente de Excelencia, se han legalizado 3.848 créditos a jóvenes de bajos recursos y alto desempeño académico. c) Fortalecimiento a Instituciones de Educación Superior- IES Públicas. Se socializaron y se aprobaron las metodologías de distribución correspondiente a los cuatro puntos porcentuales y cooperativas para el funcionamiento de las IES.</t>
  </si>
  <si>
    <t>Reportado a SINERGIA el 10/06/2020. El avance se encuentra expresado en términos del % de tasa de cobertura alcanzada en el año con medición anual. El área presenta avances cualitativos sobre el indicador. No se identifican hitos asociados para el periodo. Se valida OK</t>
  </si>
  <si>
    <t>Para el mes de junio, el Ministerio de Educación Nacional presentó los siguientes avances asociados a las estrategias que impactarán en el aumento de la cobertura en educación superior:  a) Programa Generación E: Con las aprobaciones realizadas en la última sesión de la Junta Administradora del Componente de Equidad, al corte de junio se cuenta con 33.948 estudiantes beneficiarios de la meta programada de 80.000. En cuanto al Componente de Excelencia, se han legalizado 4.034 créditos a jóvenes de bajos recursos y alto desempeño académico. b) Fortalecimiento a Instituciones de Educación Superior- IES Públicas. Se socializó y se aprobó la metodología de distribución de recursos, en el marco de lo dispuesto por el Decreto 662 de 2020 como medida de mitigación de la deserción por efecto de la declaratoria de emergencia económica, social y ecológica; así mismo, se avanzó en la preparación de la metodología de distribución de los recursos que se implementarán para los Planes de fortalecimiento a la Calidad.</t>
  </si>
  <si>
    <t>Reportado en SINERGIA y aprobado por DNP el 10/07/2020. El avance se encuentra expresado en términos del % de tasa de cobertura alcanzada en el año con medición anual. El área presenta avances cualitativos sobre el indicador. No se identifican hitos asociados para el periodo. Se valida OK</t>
  </si>
  <si>
    <t>Para el mes de julio, el Ministerio de Educación Nacional presentó los siguientes avances asociados a las estrategias que impactarán en el aumento de la cobertura en educación superior: a) Programa Generación E: Con las aprobaciones realizadas en la última sesión de la Junta Administradora del Componente de Equidad, al corte de julio se cuenta con 36.047 estudiantes beneficiarios de la meta programada de 80.000. En cuanto al Componente de Excelencia, 4.106 jóvenes de bajos recursos y alto desempeño académico han sido beneficiados. b) Adjudicaciones 2020-2: Se dio apertura a través de Icetex, a las convocatorias para las adjudicaciones del periodo 2020-2 de los siguientes Fondos: Reparación para la Población Víctima del Conflicto Armado, Población Rrom, Beca Alfonso López Michelsen, Álvaro Ulcué Chocué y Fondo Especial de Comunidades Negras. c) Fortalecimiento a Instituciones de Educación Superior- IES Públicas: En el marco de lo dispuesto por el Decreto 662 de 2020, se trasladaron los recursos al Fondo Solidario para la Educación con el fin de financiar la línea de auxilio económico de pago de la matrícula de jóvenes en condición de vulnerabilidad.</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</si>
  <si>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El indicador presentaba un hito asociado para el mes, sin embargo, de conformidad con lo acordado con el área en reunión del 05/08, mediante oficio IE-030711 del 06/08 se solicitó la reprogramación del hito para septiembre. Conclusión: Dado el cumplimiento de los criterios, se procede a VALIDAR OK</t>
    </r>
  </si>
  <si>
    <t>Para el mes de agosto, el Ministerio de Educación Nacional presentó los siguientes avances asociados a las estrategias que impactarán en el aumento de la cobertura en educación superior:  a) Programa Generación E: Con las aprobaciones realizadas en la sesión mensual de la Junta Administradora del Componente de Equidad, al corte de agosto se cuenta con 36.047 estudiantes beneficiarios de la meta programada de 80.000. En cuanto al Componente de Excelencia,  4.202 jóvenes de bajos recursos y alto desempeño académico han sido beneficiados. De igual manera, se avanza en el trabajo con las Instituciones de Educación Superior para agilizar el reporte al Sistema Nacional de Información de Educación Superior y de esta forma dar continuidad con el proceso de aprobación de nuevos beneficiarios. b) Adjudicaciones 2020-2: Se avanza en el proceso de adjudicaciones de créditos y becas de los Fondos: Reparación para la Población Víctima del Conflicto Armado, Población Rrom, Beca Alfonso López Michelsen, Álvaro Ulcué Chocué y Fondo Especial de Comunidades Negras. c)  Fortalecimiento a Instituciones de Educación Superior- IES Públicas: Se avanza en la adjudicación de auxilios económicos para pago de la matrícula de jóvenes en condición de vulnerabilidad, a través de la línea de crédito de ICETEX dispuesta para tal fin, en el marco de lo dispuesto por el Decreto 662 de 2020.</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</si>
  <si>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El indicador no presenta hitos asociados para el periodo. Conclusión: Dado el cumplimiento de los criterios, se procede a VALIDAR OK</t>
    </r>
  </si>
  <si>
    <t xml:space="preserve">Durante el mes de septiembre, el Ministerio de Educación Nacional presentó los siguientes avances asociados a las estrategias que impactarán en el aumento de la cobertura en educación superior:  a) Generación E: con las aprobaciones realizadas por la Junta Administradora del Componente de Equidad, se llegó a 47.658 estudiantes beneficiarios. En cuanto al Componente de Excelencia, se han legalizado 4.209 créditos a jóvenes de bajos recursos y alto desempeño académico. b) Adjudicaciones: se mantuvieron abiertas las inscripciones de las líneas Tú Eliges del Icetex para las adjudicaciones para el periodo 2020-2 de subsidios de sostenimiento y tasa en época de estudio. Adicionalmente, se expidió la Resolución No. 15894 de 2020 mediante la cual se otorgó la Beca Omaira Sánchez al estudiante que obtuvo el mejor resultado en las Pruebas Saber 11 del año 2019. </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</si>
  <si>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El indicador presenta hito asociado para el periodo, sobre el cual no se da validación por cuanto no se aportan entregables que permitan validar su cumplimiento. Conclusión: Dado el cumplimiento de los criterios del indicador para el mes, se procede a VALIDAR OK</t>
    </r>
  </si>
  <si>
    <t>Durante el mes de octubre, se mantuvieron abiertas las inscripciones de las líneas Tú Eliges del Icetex para las adjudicaciones 2020-2 de subsidios de sostenimiento y tasa en época de estudio. Así mismo el Icetex inició los desembolsos de los créditos otorgados en el 2020-2 a los beneficiarios de los Fondos de Población Víctima, Población con Discapacidad, Población Rrom y Alfonso López Michelsen.</t>
  </si>
  <si>
    <t xml:space="preserve">Análisis OAPF (09/11/2020). 
a) Completitud: El área reporta avances cualitativos; por su periodicidad no se evalúan avances cuantitativos para el periodo. 
b) Consistencia: El reporte guarda consistencia frente al mes anterior. 
c) Calidad: El reporte permite generar conclusiones frente al avance; se atienden recomendaciones de la OAPF, sin embargo para SINERGIA se realizaron ajustes de redacción. d) Soportes: No aplican para el periodo. 
e) Notas adicionales: Reportado en Sinergia el 09/11/2020. Se recuerda que tiene el hito de septiembre pendiente. </t>
  </si>
  <si>
    <t xml:space="preserve">Durante el mes de noviembre, el Icetex continuó el proceso de desembolsos de los créditos otorgados en el 2020-2 a los beneficiarios de los Fondos de Población Víctima, Población con Discapacidad, Población Rrom, Becas de Posgrado Mejores Saber PRO y Alfonso López Michelsen. Igualmente, se publicaron los resultados de adjudicación del Fondo Especial de Comunidades Negras de la convocatoria 2020-2, el conjunto de estas acciones contribuye al cumplimiento de la tasa de cobertura en educación superior. Adicionalmente se adelantaron los procesos de cálculo de tasa de cobertura en educación superior con una avance de 52.2% para 2019. Las bases consolidadas pueden ser consultadas en el link: https://snies.mineducacion.gov.co/portal/ESTADISTICAS/Bases-consolidadas/. </t>
  </si>
  <si>
    <t xml:space="preserve">Análisis OAPF (08/12/2020). 
a) Completitud: El área reporta avances cualitativos; por su periodicidad no se evalúan avances cuantitativos para el periodo. 
b) Consistencia: El reporte guarda consistencia frente al mes anterior. 
c) Calidad: El reporte permite generar conclusiones frente al avance; se atienden recomendaciones de la OAPF, sin embargo para SINERGIA se realizaron ajustes de redacción. d) Soportes: No aplican para el periodo. 
e) Notas adicionales: Reportado en Sinergia el 09/12/2020. Se reporta avance cuantitativo diciembre 2019. </t>
  </si>
  <si>
    <t xml:space="preserve">Durante el mes de diciembre, se evidencio el balance en la ejecución de las estrategias dispuestas en el PND para fomentar el acceso a Educación Superior con calidad con énfasis en equidad, entre las cabe destacar Generación E, que brindó oportunidades de acceso a más de 160 mil jóvenes a través de sus componentes de Equidad y Excelencia; se continuó con el avance en el apoyo a la demanda a través de fondos poblacionales y líneas del ICETEX, Fondos de Población Víctima, Población con Discapacidad, Población Rrom, Becas de Posgrado Mejores Saber PRO y Alfonso López Michelsen, así como la publicación del Fondo Especial de Comunidades Negras. </t>
  </si>
  <si>
    <t xml:space="preserve">Análisis OAPF (10/01/2021. 
a) Completitud: El área reporta avances cualitativos; por su periodicidad no se evalúan avances cuantitativos para el periodo. 
b) Consistencia: El reporte guarda consistencia frente al mes anterior. 
c) Calidad: El reporte permite generar conclusiones frente al avance; se atienden recomendaciones de la OAPF, sin embargo para SINERGIA se realizaron ajustes de redacción. d) Soportes: No aplican para el periodo. 
e) Notas adicionales: Reportado en Sinergia el 10/01/2021. </t>
  </si>
  <si>
    <t>DESERCIÓN ES</t>
  </si>
  <si>
    <t>Tasa de deserción anual en programas universitarios</t>
  </si>
  <si>
    <t>TD período = (Desertores período t / matrícula período t-2) * 100</t>
  </si>
  <si>
    <t>En el mes de enero se llevaron a cabo las siguientes acciones: 1. Se adelantó proceso de planeación y propuesta de articulación para el desarrollo de las estrategias de permanencia en educación superior para el 2020. 2. Se diseñaron las guías de la primera y segunda sesión del programa de mentorías, se validó la plataforma en Moddle y se vinculó a 100 estudiantes más para el piloto. 3. Se inició la construcción de requerimiento técnico para el diseño y desarrollo del módulo de permanencia en SNIES.</t>
  </si>
  <si>
    <t>Durante el mes de febrero se realizaron las siguientes acciones que impactarán en la meta de reducción de deserción de programas universitarios en 2020: 1. Socialización de las estrategias de permanencia y bienestar con los estudiantes de Generación E de la Universidad de Cartagena. 2. Realización del primer Tour 2020 "Soy Generación E" en la Universidad Surcolombiana. 3. Realización de la reunión de avance del programa de Mentorías con la universidad EAFIT. 4. Finalización del proceso de emparejamiento de los 150 mentores y estudiantes que iniciarán el pilotaje en el mes de marzo. 5. Avance en la construcción del requerimiento técnico para el diseño y desarrollo del módulo de permanencia en el Sistema Nacional de Información de la Educación Superior (SNIES). 6. Consolidación del informe de acciones para acceso y permanencia con información de 30 Instituciones de Educación Superior públicas, que permitirá la identificación de estrategias de acceso y permanencia con enfoque diferencial.</t>
  </si>
  <si>
    <t>Durante el mes de marzo, el Ministerio de Educación Nacional continuó con el proceso de consolidación de las acciones realizadas y a realizarse en materia de acceso y permanencia por parte de las Instituciones de Educación Superior públicas y privadas a la luz del Modelo de gestión de permanencia y graduación estudiantil en las Instituciones de Educación Superior, a través del cual se busca identificar las estrategias de acceso y permanencia con enfoque diferencial. Esta información es relevante para el desarrollo de estrategias encaminadas a la reducción de deserción de programas universitarios.</t>
  </si>
  <si>
    <t>En el marco del desarrollo de estrategias orientadas a la reducción de deserción de programas universitarios, en el mes de abril, el Ministerio de Educación Nacional-MEN inició el piloto del Programa de mentorías denominado Soy Generación E, a través de dos (2) Webinar dirigidos a estudiantes y mentores. Así mismo, se actualizó el curso de mentorías en la página web Portal Colombia Aprende y fueron asignados 137 usuarios en la plataforma Microsoft Teams para mentores con 4 delegados del MEN que realizarán su seguimiento.</t>
  </si>
  <si>
    <t>Reporte cualitativo registrado en aplicativo SINERGIA del DNP, con aprobación del 08/05/2020</t>
  </si>
  <si>
    <t>En el marco del desarrollo de estrategias orientadas a la reducción de la deserción de programas universitarios, el Ministerio de Educación Nacional avanzó durante el mes de mayo, en la definición del uso de instrumentos virtuales para el levantamiento de estrategias y proyectos por parte de las Instituciones de Educación Superior en materia de acceso y permanencia, trabajo realizado con el apoyo de ASCUN, la Red de Permanencia Bogotá y  la Red Permanencia de Antioquia. Igualmente, se dio continuidad con el Programa de Mentorías, culminando la primera sesión; conforme a los resultados de este proceso, se identificaron al corte de mayo, 111 parejas activas (de las cuales 101 tuvieron su primera sesión), y el retiro de 19 estudiantes y 4 mentores. De otra parte, durante el mes se revisó la Guía 3 y la evaluación a la primera sesión de este programa.</t>
  </si>
  <si>
    <t>Reportado a SINERGIA el 10/06/2020. El área presenta avances cualitativos sobre las acciones desarrolladas durante el periodo. No aplica evaluación cuantitativa dada la periodicidad anual. No hay hitos asociados al periodo. SE valida OK</t>
  </si>
  <si>
    <t>Como parte de las estrategias orientadas a la reducción de la deserción de programas universitarios, en el mes de junio el Ministerio de Educación Nacional avanzó con la  publicación de la tercera guía del Programa de Mentorías. Así mismo, realizó el Primer Encuentro de conexión del Programa de Mentorías para estudiantes y mentores, y el Tour virtual "Soy Generación E", que contó con una participación de 450 estudiantes.</t>
  </si>
  <si>
    <t>Reportado en SINERGIA y aprobado por DNP el 10/07/2020. El área presenta avances cualitativos sobre las acciones desarrolladas durante el periodo. No aplica evaluación cuantitativa dada la periodicidad anual. No hay hitos asociados al periodo. Se valida OK</t>
  </si>
  <si>
    <t>Como parte de las estrategias orientadas a la reducción de la deserción de programas universitarios, en el mes de julio el Ministerio de Educación Nacional avanzó con el diseño de la cuarta y quinta guía del Programa piloto de Mentorías. A su vez, se realizó el segundo Tour virtual "Soy Generación E" con estudiantes de Instituciones de Educación Superior ubicadas en los departamentos de Cauca, Nariño y Putumayo, el cual tuvo lugar el día 24 de julio y contó con la participación de 148 beneficiarios del programa, para un total acumulado a la fecha de 622 estudiantes participantes.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</si>
  <si>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El indicador presentaba un hito asociado para el mes; debe validarse con el área los entregables aportados sobre el hito. Conclusión: Dado el cumplimiento de los criterios, se procede a VALIDAR OK</t>
    </r>
  </si>
  <si>
    <t>Como parte de las estrategias orientadas a hacer seguimiento y reducción de la deserción de programas universitarios, en el mes de agosto el Ministerio de Educación Nacional presentó la herramienta de medición de estrategias de permanencia a las Instituciones de Educación Superior, en el marco del contrato de Innovación y Tecnología con EAFIT. De igual manera, se logró avanzar en la imagen del programa y la estrategia de medios que utilizará.</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</si>
  <si>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El indicador no presenta hito asociados para el mes; no obstante, continúa pendiente la entrega del hito correspondientes al mes de julio. Conclusión: Dado el cumplimiento de los criterios del indicador para el mes, se procede a VALIDAR OK</t>
    </r>
  </si>
  <si>
    <t>Como parte de las estrategias orientadas a hacer seguimiento y reducción de la deserción de programas universitarios, durante el mes de septiembre el Ministerio de Educación Nacional avanzó en el piloto de mentoría con el diseño y aprobación de la Guía No. 5; adicionalmente, se realizó la convocatoria de estudiantes y mentores en el marco del contrato con EAFIT para el programa de mentorías; de igual manera, se realizaron 3 tours virtuales "Soy Generación E" en los departamentos de La Guajira, Magdalena, San Andrés, Antioquia y Santander.</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</si>
  <si>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El indicador presenta hito asociado para el mes, sin embargo, no se aportan entregables que permitan validar su cumplimiento, al igual que continúa pendiente la entrega del hito correspondientes al mes de julio. Conclusión: Dado el cumplimiento de los criterios del indicador para el mes, se procede a VALIDAR OK</t>
    </r>
  </si>
  <si>
    <t>Durante el mes de octubre  y como parte de las estrategias orientadas a hacer seguimiento y reducción de la deserción de programas universitarios, la dirección de fomento de la Educación superior realizó 5 Tours virtuales que permitieron la participación de estudiantes de generación E de los departamentos de Sucre, Córdoba, César, Chocó, Bolívar y Quindío. Adicionalmente cerró la convocatoria de mentores y estudiantes del programa de Mentorías que se viene desarrollando en 2020</t>
  </si>
  <si>
    <t xml:space="preserve">Análisis OAPF (10/11/2020). 
a) Completitud: El área reporta avances cualitativos; por su periodicidad no se evalúan avances cuantitativos para el periodo; 
b) Consistencia: El reporte guarda consistencia frente al indicador. 
c) Calidad: El reporte permite generar conclusiones frente al avance; se atienden recomendaciones de la OAPF, sin embargo para SINERGIA se realizaron ajustes de redacción. d) Soportes: No aplican para el periodo. 
e) Notas adicionales: Reportado en Sinergia el 10/11/2020. Se recuerda que tiene el hito de septiembre pendiente. </t>
  </si>
  <si>
    <t xml:space="preserve">Durante el mes de noviembre, la Dirección de Fomento de la educación superior avanzó con la realización de 4 encuentros con mentores del programa de mentorías "Soy Generación E", adicionalmente publicó las 5 guías de mentoría en el portal Colombia Aprende. Adicionalmente se realizaron 3 tours virtuales para los estudiantes de Generación E. Estas acciones impactan el cumplimiento de la meta de deserción en programas universitarios. Adicionalmente se adelantaron los procesos de cálculo de tasa de deserción anual en programas universitarios con una avance de 8.8% para 2019. Cifras oficiales en https://www.mineducacion.gov.co/sistemasdeinformacion/1735/w3-article-357549.html?_noredirect=1. </t>
  </si>
  <si>
    <t xml:space="preserve">Análisis OAPF (08/12/2020). 
a) Completitud: El área reporta avances cualitativos; por su periodicidad no se evalúan avances cuantitativos para el periodo; 
b) Consistencia: El reporte guarda consistencia frente al indicador. 
c) Calidad: El reporte permite generar conclusiones frente al avance; se atienden recomendaciones de la OAPF, sin embargo para SINERGIA se realizaron ajustes de redacción. d) Soportes: No aplican para el periodo. 
e) Notas adicionales: Reportado en Sinergia el 09/12/2020. Se reporta avance cuantitativo diciembre 2019. </t>
  </si>
  <si>
    <t xml:space="preserve">Durante el mes de diciembre, se evidenció la ejecución de las estrategias de acompañamiento a las IES, se fortalecieron las estrategias para promover la permanencia en el sistema y se diseñaron e implementaron estrategias adicionales para mitigar el impacto de la deserción como efecto de la emergencia derivada por el COVID (fondo solidario de la educación y líneas de crédito en condiciones especiales). Se cerraron con éxito los procesos: encuentros con mentores del programa de mentorías y tour virtuales del programa de Generación E (19 toures más el evento de dos años del programa).                                   </t>
  </si>
  <si>
    <t xml:space="preserve">Análisis OAPF (10/01/2021). 
a) Completitud: El área reporta avances cualitativos; por su periodicidad no se evalúan avances cuantitativos para el periodo; 
b) Consistencia: El reporte guarda consistencia frente al indicador. 
c) Calidad: El reporte permite generar conclusiones frente al avance; se atienden recomendaciones de la OAPF, sin embargo para SINERGIA se realizaron ajustes de redacción. d) Soportes: No aplican para el periodo. 
e) Notas adicionales: Reportado en Sinergia el 10/01/2021. </t>
  </si>
  <si>
    <t>Subdirección de Apoyo a la Gestión de las IES</t>
  </si>
  <si>
    <t>Gradualidad en la gratuidad para el acceso a educación superior de la población vulnerable</t>
  </si>
  <si>
    <t>023</t>
  </si>
  <si>
    <t xml:space="preserve">Generación E
</t>
  </si>
  <si>
    <t>03GEEQUIDAD</t>
  </si>
  <si>
    <t xml:space="preserve">Generación E </t>
  </si>
  <si>
    <t>Estudiantes beneficiados por el componente de equidad de Generación E</t>
  </si>
  <si>
    <t>E3-E4-E5</t>
  </si>
  <si>
    <t>Generación E (equidad) = Sumatoria de estudiantes de Generación E - Sumatoria de estudiantes beneficiarios del componente de excelencia de Generación E en el periodo t</t>
  </si>
  <si>
    <t>Reportes de seguimiento por el equipo de gestión de Generación E</t>
  </si>
  <si>
    <t xml:space="preserve">Al corte del mes de enero, 22.368 jóvenes de todo el país han dado cumplimiento a los requisitos de la convocatoria para acceder al componente de Equidad del programa Generación E.  Sobre este total, 5.205 estudiantes dieron aceptación al beneficio.                                                                                                                                              </t>
  </si>
  <si>
    <t>En el mes de febrero se dio continuidad a la implementación de la estrategia Tour Generación E, llegando a 300 estudiantes de grados décimo y once con el formato “Quiero Ser Generación E” en el municipio de Palermo (Huila) y 70 estudiantes con el formato “Soy Generación E” en la Universidad Surcolombiana. Adicionalmente, se realizó comité técnico con los directivos de las Instituciones de Educación Superior del país, como una estrategia para afianzar el Programa en estas Instituciones Educativas.</t>
  </si>
  <si>
    <t>En el mes de marzo, la Junta Administradora aprobó la modificación del reglamento operativo del componente de Equidad del programa Generación E para homologar una sola versión del reglamento. Así mismo, se llevó a cabo reunión con el Departamento de la Prosperidad Social con el fin de unificar procedimientos y cronograma con el programa Jóvenes en Acción para los beneficiarios de este programa que también hacen parte del componente de Equidad.  De otra parte, se avanzó en la preparación de la sesión de la Junta Administradora del mes de abril, a través de la cual se dará aprobación a los primeros estudiantes beneficiados del programa en la vigencia 2020.</t>
  </si>
  <si>
    <t>Reporte registrado en aplicativo SINERGIA del DNP, con aprobación del 16/04/2020</t>
  </si>
  <si>
    <t>En la sesión de la Junta Administradora del componente de Equidad realizada en el mes de abril, se aprobaron 21.381 nuevos beneficiarios de este componente que han cumplido la totalidad de requisitos, los cuales corresponden a estudiantes de todas las Instituciones de Educación Superior públicas del país. De otra parte, se dio inicio a la preparación del segundo corte de información de beneficiarios, con base en lo reportado por las Instituciones de Educación Superior en el Sistema Nacional de Información de la Educación Superior (SNIES), para su aprobación en la siguiente Junta Administradora.</t>
  </si>
  <si>
    <t>En sesión de la Junta Administradora del componente de Equidad realizada en el mes de mayo, se aprobaron 6.882 nuevos beneficiarios de este componente que han cumplido la totalidad de requisitos, los cuales corresponden a estudiantes de todas las Instituciones de Educación Superior públicas del país, para un total de 28.263 beneficiarios en la vigencia 2020 y 103.399 beneficiarios en lo corrido desde la implementación del Programa. De otra parte, se avanzó en la preparación del tercer corte de información de beneficiarios, con base en lo reportado por las Instituciones de Educación Superior en el Sistema Nacional de Información de la Educación Superior (SNIES), para su aprobación en la siguiente Junta Administradora.</t>
  </si>
  <si>
    <t>Reportado a SINERGIA el 10/06/2020. Se verifica cumplimiento del hito asociado al periodo de evaluación, el cual es consistente con el reporte cualitativo. Se valida OK</t>
  </si>
  <si>
    <t>En la sesión de la Junta Administradora del componente de Equidad realizada en el mes de junio, se aprobaron 5.685 nuevos beneficiarios que han cumplido la totalidad de requisitos, los cuales corresponden a estudiantes de todas las Instituciones de Educación Superior públicas del país, para un total de 33.948 beneficiarios al corte de junio de la meta programada de 80.000 beneficiarios para 2020. De otra parte, se inició la preparación del siguiente corte de información de beneficiarios, con base en lo reportado por las Instituciones de Educación Superior en el Sistema Nacional de Información de la Educación Superior (SNIES), para su aprobación en la próxima Junta Administradora.</t>
  </si>
  <si>
    <t>Reportado en SINERGIA y aprobado por DNP el 10/07/2020. El indicador está expresado en términos del No. De beneficiarios de componente de equidad; se presentan avances cualitativos y cuantitativos, no obsrante no se entregan soportes que permitan validar este cumplimiento. Adicionalmente existe un hito asociado para el mes correspondiente sobre el cual se reportan avances pero no se aportan medios de verificación. Por tal razón no es posible dar validación al indicador. NO VALIDADO
OAPF (09/08/2020): De conformidad con lo acordado en la reunión del 05/08 se verifica la entrega del soporte de Seguimiento; se procede a validar OK para efectos en los reportes de meses siguientes.</t>
  </si>
  <si>
    <t>En la sesión de la Junta Administradora del componente de Equidad realizada en el mes de julio, se presentaron y aprobaron 2.097 nuevos jóvenes que cumplieron con los requisitos para pertenecer al componente de Equidad según el reglamento operativo; adicionalmente se presentaron 3 inclusiones de beneficiarios por fallo judicial, para un total de 36.048 beneficiarios para 2020. De otra parte, se avanzó con el trabajo con las Instituciones de Educación Superior con el fin de agilizar el reporte en el Sistema Nacional de Información de la Educación Superior (SNIES) y de esta forma dar continuidad con el proceso de aprobación de nuevos beneficiarios.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</si>
  <si>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El indicador presenta un hito asociado para el mes, sobre el cual se aporta entregable que permite evidenciar cumplimiento. Conclusión: Dado el cumplimiento de los criterios, se procede a VALIDAR OK</t>
    </r>
  </si>
  <si>
    <t>En la sesión de la Junta Administradora del componente de Equidad realizada en el mes de agosto, se presentaron y aprobaron 857 nuevos jóvenes los cuales cumplieron con los requisitos para pertenecer al componente de Equidad según el reglamento operativo vigente; adicionalmente se presentaron 2 inclusiones de beneficiarios por fallo judicial, para un total de 36.907 beneficiarios para 2020. Así mismo, se continúa trabajando junto con las Instituciones de Educación Superior con el fin de agilizar el reporte de matrícula al Sistema Nacional de Información de Educación Superior (SNIES) y de esta forma, dar continuidad con el proceso de aprobación de nuevos beneficiarios.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</si>
  <si>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El indicador no presenta hitos asociado para el mes; sin embargo, se alerta que se encuentra un hito pendiente de cumplimiento correspondiente al mes de junio. Conclusión: Dado el cumplimiento de los criterios del indicador para el periodo, se procede a VALIDAR OK</t>
    </r>
  </si>
  <si>
    <t>En la sesión de la Junta Administradora del componente de Equidad realizada en el mes de septiembre, se presentaron y aprobaron 10.750 nuevos jóvenes que cumplieron con los requisitos para pertenecer al componente de Equidad según el reglamento operativo; adicionalmente se presentó 1 inclusión de beneficiario por fallo judicial, llegando así a un total de 47.658 beneficiarios para 2020. De otra parte, se continúa trabajando en conjunto con las Instituciones de Educación Superior para agilizar el reporte al Sistema Nacional de Información de Educación Superior (SNIES) y de esta forma dar continuidad con el proceso de verificación y aprobación de nuevos beneficiarios para el programa.</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</si>
  <si>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El indicador no presenta hitos asociados para el mes; sin embargo, se alerta nuevamente que se encuentra un hito pendiente de cumplimiento correspondiente al mes de junio. Conclusión: Dado el cumplimiento de los criterios del indicador para el periodo, se procede a VALIDAR OK</t>
    </r>
  </si>
  <si>
    <t>En el mes de octubre, el Ministerio de Educación Nacional en las sesiones de la Junta Administradora del componente de Equidad presento y aprobo 9.252 nuevos jóvenes que cumplieron con los requisitos para pertenecer al componente de Equidad según el reglamento operativo, por lo anterior se llega a un total de 56.910 beneficiarios en lo que va corrido de 2020. Así mismo, se continua en el trabajo con las IES para agilizar el reporte al Sistema Nacional de Información de Educación Superior (SNIES) y de esta forma dar continuidad con el proceso de aprobación de nuevos beneficiarios.</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</si>
  <si>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Adicionalmente, existe un hito asociado para el mes correspondiente sobre el cual se reportan avances pero hace falta uno de los entregables. Por tal razón no es posible dar validación al indicador. NO VALIDADO</t>
  </si>
  <si>
    <t xml:space="preserve">En el mes de noviembre, la Dirección de Fomento a la Educación Superior participó en las sesiones de la Junta Administradora del componente de Equidad realizadas en el mes de noviembre, en las que se presentaron y aprobaron 4.690 nuevos jóvenes que cumplieron con los requisitos para pertenecer al componente de Equidad según el reglamento operativo, por lo anterior se llega a un total de 61.600 beneficiarios en lo que va corrido de 2020. Así mismo, se continua el trabajo con las IES para agilizar el reporte al Sistema Nacional de Información de Educación Superior (SNIES) y de esta forma dar continuidad con el proceso de aprobación de nuevos beneficiarios. </t>
  </si>
  <si>
    <t xml:space="preserve">Análisis OAPF (08/12/2020).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09/12/2020. </t>
  </si>
  <si>
    <t xml:space="preserve">Durante el mes de diciembre y teniendo en cuenta las sesiones de la Junta Administradora del componente de Equidad realizadas en el mes de noviembre, se presentaron y aprobaron 18.400 nuevos jóvenes que cumplieron con los requisitos para pertenecer al componente de Equidad según el reglamento operativo, por lo anterior se llega a un total de 80.000 beneficiarios en lo que va corrido de 2020. Este dato incluye los beneficiarios que se aprobaron en la Junta Administradora del día 31 de diciembre de 2020 (esta información puede ser susceptible de modificaciones según la base de datos que entrega el ICETEX en la segunda semana de enero de 2021). </t>
  </si>
  <si>
    <t xml:space="preserve">Análisis OAPF (09/01/2021). 
a) Completitud: El área reporta avances cualitativos y cuantitativos.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09/01/2021. Adicionalmente, se reporta parte del entregable del hito del mes. </t>
  </si>
  <si>
    <t>Reconocimiento de la excelencia académica</t>
  </si>
  <si>
    <t>04GEEXELENCIA</t>
  </si>
  <si>
    <t>Estudiantes de alto rendimiento académico y bajos ingresos beneficiados por el componente de excelencia de Generación E</t>
  </si>
  <si>
    <t>Generación E (excelencia) = Sumatoria de estudiantes matriculados en IES acreditadas en alta calidad en el período t beneficiarios del componente de excelencia de Generación E</t>
  </si>
  <si>
    <t xml:space="preserve">Durante el mes de enero, se avanzó en el proceso de legalización de matrícula para el primer semestre de 2020, con 2.177 beneficiarios del componente de Excelencia.                                                                                                                                                                                                                                        </t>
  </si>
  <si>
    <t>En el mes de febrero se continuó con el proceso de formalización de los créditos condonables correspondiente al diligenciamiento de formularios de aceptación e inscripción, remisión de los documentos de legalización de créditos y firma de garantías. Al corte de febrero, 2.998 jóvenes han completado este proceso. 
Cabe mencionar que para la vigencia 2020 se adicionaron $119.351 millones para la atención de los beneficiarios del componente excelencia.</t>
  </si>
  <si>
    <t xml:space="preserve">En el mes de marzo, la Dirección de Fomento a la Educación Superior junto con el ICETEX continuaron con el proceso de formalización de los créditos condonables, en los cuales los jóvenes diligenciaron los formularios de aceptación e inscripción, remitieron los documentos de legalización del crédito y firmaron garantías. Con corte al 31 de marzo han completado el proceso de formalización 3.662 jóvenes. </t>
  </si>
  <si>
    <t>Durante el mes de abril, el Ministerio de Educación Nacional MEN, en conjunto con ICETEX, avanzó con la formalización de créditos condonables para el segundo semestre de la vigencia 2020. En el marco de este proceso, los jóvenes diligenciaron los formularios de aceptación e inscripción, remitieron los documentos de legalización del crédito y firmaron garantías. Al corte del 30 de abril, se ha completado el proceso de formalización para 3.741 beneficiarios.</t>
  </si>
  <si>
    <t>En el mes de mayo, el Ministerio de Educación Nacional, en conjunto con ICETEX, avanzó con la formalización de créditos condonables para el primer semestre de la vigencia 2020. En el marco de este proceso, los jóvenes diligenciaron los formularios de aceptación e inscripción, remitieron los documentos de legalización del crédito y firmaron garantías. Al corte del 31 de mayo, se ha completado el proceso de formalización para 3.848 beneficiarios. De igual manera, el Ministerio avanzó con la gestión para ampliar la fecha de legalización programada para el segundo semestre de 2020, así como la ampliación del número de beneficiarios a 4.200.</t>
  </si>
  <si>
    <t xml:space="preserve">Durante el mes de junio, el Ministerio de Educación Nacional, en conjunto con ICETEX, avanzó con la formalización de créditos condonables para el segundo semestre de la vigencia 2020. En el marco de este proceso, los jóvenes diligenciaron los formularios de aceptación e inscripción, remitieron los documentos de legalización del crédito y firmaron garantías. Al corte del 30 de junio, se ha completado el proceso de formalización para 4.034 beneficiarios. </t>
  </si>
  <si>
    <t>Reportado en SINERGIA y aprobado por DNP el 10/07/2020. El indicador está expresado en términos del No. De beneficiarios de componente de excelencia; se presentan avances cualitativos y cuantitativos, no obstante no se entregan soportes que permitan validar este cumplimiento. Adicionalmente existe un hito asociado para el mes correspondiente sobre el cual no se reportan avances ni medios de verificación. Por tal razón no es posible dar validación al indicador. NO VALIDADO
OAPF (09/08/2020): De conformidad con lo acordado en la reunión del 05/08 se verifica la entrega del soporte de Seguimiento; se procede a validar OK para efectos en los reportes de meses siguientes.</t>
  </si>
  <si>
    <t>Finaliza el mes de julio con 4.106 beneficiarios de la convocatoria del componente de Excelencia para la vigencia 2020. De este total, al corte de julio, 102 estudiantes se encontraban adelantando el proceso de legalización (88 de los cuales estaban a la espera del concepto jurídico viable y 14 jóvenes en validación de documentos con las Instituciones de Educación Superior y Junta Administradora). Cabe destacar que con este resultado el componente de Excelencia sobrepasa la meta propuesta de 4.000 estudiantes beneficiarios para 2020.</t>
  </si>
  <si>
    <t>Durante el mes de agosto, el Ministerio de Educación Nacional en conjunto con ICETEX, avanzó en la formalización de créditos condonables para el segundo semestre de la vigencia 2020. En el marco de este proceso, los jóvenes diligenciaron los formularios de aceptación e inscripción, remitieron los documentos de legalización del crédito y firmaron garantías. Al corte del periodo, 4.202 beneficiarios del componente de Excelencia han completado su proceso de formalización, sobrepasando la meta propuesta de 4.000 estudiantes beneficiarios para 2020.</t>
  </si>
  <si>
    <t>Durante el mes de septiembre, el Ministerio de Educación Nacional MEN, junto con ICETEX, avanzó con la formalización de créditos condonables para el segundo semestre de la vigencia 2020. En el marco de este proceso, los jóvenes diligenciaron los formularios de aceptación e inscripción, remitieron los documentos de legalización del crédito y firmaron garantías. Al corte del 30 de septiembre, se completó el proceso de formalización para 4.209 beneficiarios, sobrepasando la meta propuesta de 4.000 estudiantes beneficiarios para la vigencia 2020.</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</si>
  <si>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El indicador no presenta hitos asociado para el mes; sin embargo, se alerta nuevamente que se encuentra un hito pendiente de cumplimiento correspondiente al mes de junio. Conclusión: Dado el cumplimiento de los criterios del indicador para el periodo, se procede a VALIDAR OK</t>
    </r>
  </si>
  <si>
    <t>En el mes de octubre, ya se cuenta con el cumplimiento de la metas para la vigencia 2020; sin embargo, el ICETEX y el Ministerio de Educación adicionaron nuevos beneficiarios en cumplimiento de fallos judiciales, los cuales son incluidos en la base de datos sin pasar por Junta Administradora. Al corte del 30 de octubre, se ha completado el proceso de formalización para 4.237 beneficiarios del componente de excelencia del programa Generación E.</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</si>
  <si>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Adicionalmente, existe un hito asociado para el mes correspondiente sobre el cual se reportan avances pero hace falta uno de los entregables. Por tal razón no es posible dar validación al indicador. NO VALIDADO
</t>
  </si>
  <si>
    <t>Durante el mes de noviembre, se contaba con la meta de la vigencia cumplida; adicionalmente, el ICETEX y el Ministerio de Educación adicionaron nuevos beneficiarios en cumplimiento de fallos judiciales, los cuales son incluidos en la base de datos sin tener que pasar por Junta Administradora. Al corte del 30 de noviembre, se ha completado el proceso de formalización para 4.239 beneficiarios.</t>
  </si>
  <si>
    <t xml:space="preserve">Durante el mes de diciembre de 2020 no se presentaron acciones judiciales que ordenaran incluir estudiantes al componente de Excelencia del programa de Generación E, por lo que el número se mantiene igual al reportado en el mes de noviembre que corresponde a 4.239 beneficiarios, cifra que da por cumplida la meta de 4.000 estudiantes del componente para el año 2020.                                                                                                                                                                                                                                                             </t>
  </si>
  <si>
    <t xml:space="preserve">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09/12/2020. Adicionalmente, se aportan entregables que permiten dar cumplimiento al hito programado. </t>
  </si>
  <si>
    <t>3. Mas y mejor Educación Rural</t>
  </si>
  <si>
    <t>3.3.4. Acceso y permanencia en la Educación Superior rural</t>
  </si>
  <si>
    <t>RURAL</t>
  </si>
  <si>
    <t>Nuevos cupos en educación técnica, tecnológica, y superior, habilitados en zonas rurales</t>
  </si>
  <si>
    <t>Variable de medición
Número de nuevos cupos en educación superior para la zona rural:  Se entiende como nuevo cupo, la diferencia entre la matrícula atendida en el nivel técnico, tecnológico y universitario en la zona rural y  la matrícula proveniente de la zona rural atendida en municipios intermedios en el año de observación, menos la matrícula en el nivel técnico, tecnológico y universitario en la zona rural y  la matrícula proveniente de la zona rural atendida en municipios intermedios del año inmediatamente anterior al del período de observación. 
NcESr = Nuevos cupos en educación técnica, tecnológica, y universitario, habilitados en la zona rural
MESrt= Matrícula en educación superior en el nivel técnico, tecnológico, y universitario en la zona rural, más la matrícula proveniente de la zona rural atendida en municipios intermedios para el periodo en observación
MES rt-1 = Matrícula en educación superior en el nivel técnico, tecnológico, y universitario en la zona rural, más la matrícula proveniente de la zona rural atendida en municipios intermedios para el año inmediatamente anterior al del período de observación.
n = Cuenta desde el primer cupo hasta el último cupo generado en el año de observación.
t = año de observación
t-1= año inmediatamente anterior al del período de observación.</t>
  </si>
  <si>
    <t>Informes de estrategia de educación rural</t>
  </si>
  <si>
    <t>El área no presenta avances en el periodo</t>
  </si>
  <si>
    <t>En el mes de abril, la Subdirección de apoyo a las IES continuó con proceso con la Sudirección de Desarrollo Sectorial, para la consolidación y validación del reporte de cupos de educación superior en zonas rurales, la información cuenta con rezago de 180 días debido al proceso que requiere de revisión y validación. Este rezago se reportó en la ficha de construcción del indicador</t>
  </si>
  <si>
    <t xml:space="preserve">OAPF: Es obligatorio presentar avances cualitativos que evidencien la gestión del MEN en este indicador. EL MEN debe evidenciar las estrategias de fomento para promover en las IES la ampliación de cupos. </t>
  </si>
  <si>
    <t>En el mes de mayo, la Dirección de fomento de la Educación Superior como parte de las acciones para el cumplimiento de los compromisos del Plan Marco de Implementación, con la generación de cupos y ante el congelamiento de recursos definió instrumento virtual para identificación de acciones con las IES de proyectos y estrategias para la promoción de cupos en zonas rurales. Dicho instrumento se remitirá para levantamiento de información en el mes de junio.</t>
  </si>
  <si>
    <t xml:space="preserve">OAPF: Se valida la información sugiero ampliar la descripción de los avances debido a que está información es insumo para reportar avance de segumiento de los indicadores  DNP en la plataforma de SIIPO y para la Consejería de Estabilización y Reconciliación. </t>
  </si>
  <si>
    <t>En el mes de Junio. La Dirección de Fomento de la Educación Superior como parte de las acciones para el fortalecimiento de las apuestas para la educación rural que permitan la ampliación de cupos en municipios rurales y PDET, propuso incluir en los Planes de Fomento Institucional que los recursos que se entreguen a las IES permitan desarrollar acciones en zonas rurales como línea transversal; para avanzar en el fortalecimiento de los procesos de Educación Rural</t>
  </si>
  <si>
    <t xml:space="preserve">OAPF: Se valida la información no hay comentarios. </t>
  </si>
  <si>
    <t>En el mes de julio, la Subdirección de Apoyo a la Gestión de las IES como parte de las acciones de fortalecimiento para la creación de cupos, acompaño las mesas de trabajo con la Agencia de Renovación del Territorio ART para la identificación de acciones de las IES en los departamentos de Putumayo, Norte de Santander, Antioquia y Nariño</t>
  </si>
  <si>
    <r>
      <t xml:space="preserve">Fecha (10/08)-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solicita ampliar la información e indicar cuales son las acciones puntuales de fortalecimiento que se realizarán.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</si>
  <si>
    <t>En el mes de agosto, la Subdirección de Apoyo a la Gestión de las IES como parte de las acciones de fortalecimiento para la creación de cupos, definió herramienta para la consolidación de experiencias de las IES en la apuesta de educación rural, e identificación de las acciones que permitirán la promoción de cupos en zonas rurales.</t>
  </si>
  <si>
    <r>
      <t xml:space="preserve">Fecha (10/09)-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solicita ampliar la información e indicar cuales son las acciones puntuales de fortalecimiento que se realizarán.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</si>
  <si>
    <t>En el mes de Septiembre, desde la Subdirección de Apoyo a la Gestión de las Instituciones de Educación Superior, como parte de las acciones de fortalecimiento para la ampliación de cupos, remitió a las instituciones de educación superior el Instrumento diseñado para la identificación de las acciones a desarrollar en temas de educación superior para las zonas rurales que permitan la promoción y ampliación de nuevos cupos en educación técnica, tecnológica y superior</t>
  </si>
  <si>
    <r>
      <t xml:space="preserve">Fecha (08/10/20)-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cuenta con hitos asociados para el periodo.</t>
    </r>
  </si>
  <si>
    <t>En el mes de Octubre, la Subdirección de apoyo a la Gestión de las Instituciones de Educación Superior, como parte de las acciones de fortalecimiento para la ampliación de cupos, recibió reporte de acciones por parte de las IES sobre acciones de educación superior en zonas rurales que se consolidaran en el mes de noviembre, y permitirán la identificación de acciones asociadas a la promoción y ampliación de nuevos cupos en educación técnica, tecnológica y superior.</t>
  </si>
  <si>
    <r>
      <t xml:space="preserve">Fecha (08/11/20)-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cuenta con hitos asociados para el periodo.</t>
    </r>
  </si>
  <si>
    <t>En el mes de Noviembre, la Subdirección de apoyo a la Gestión de las Instituciones de Educación Superior, como parte de las acciones de fortalecimiento para la ampliación de cupos, consolidó el reporte de acciones por parte de 63 IES sobre acciones de educación superior en zonas rurales , con las cuales se han identificado 83 proyectos para el fortalecimiento de la educación rural.</t>
  </si>
  <si>
    <r>
      <t xml:space="preserve">Fecha (08/11/20)-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Se sugiere para el corte de diciembre dejar descrita la mayor información para el cierre de esta vigencia.</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r>
      <rPr>
        <u/>
        <sz val="11"/>
        <color theme="1"/>
        <rFont val="Calibri"/>
        <family val="2"/>
        <scheme val="minor"/>
      </rPr>
      <t xml:space="preserve">Se aporta evidencia para dar cumplimiento del hito. </t>
    </r>
  </si>
  <si>
    <t xml:space="preserve">En el mes de Diciembre, la Subdirección de apoyo a la Gestión de las Instituciones de Educación Superior, como parte de las acciones de fortalecimiento para la ampliación de cupos, consolidó matriz con las acciones por parte de 63 IES sobre educación superior en zonas rurales, con las cuales identificaron 83 proyectos para el fortalecimiento de la educación rural. Se priorizaron las acciones en función del cruce de información con los Nodos de educación superior, ecosistemas de media y cobertura de acciones de financiación como generación E. Para el cierre de 2020 el reporte de cupos correspondió a 3.941 estudiantes en educación técnica, tecnológica, y superior, habilitados en zonas rurales. Este indicador tiene un rezago de 180 días para el reporte en el número de cupos de acuerdo como esta planteado en la ficha del indicador.  </t>
  </si>
  <si>
    <r>
      <t xml:space="preserve">Fecha (22/01/2020)- OAPF
Completitud: Cumple con el criterio
Consistencia: Cumple con el criterio
Calidad: Cumple con el criterio.
Soportes: Pendiente soporte cuantitativo. 
</t>
    </r>
    <r>
      <rPr>
        <sz val="11"/>
        <color rgb="FFC00000"/>
        <rFont val="Calibri"/>
        <family val="2"/>
        <scheme val="minor"/>
      </rPr>
      <t xml:space="preserve">Observaciones: Se aprueba la descripción cuantitativa, pendiente los medios de verificación conforme a la medición del indicador. El indicador será aprobado cuando se cuente con está información y se apruebe el cargue en SIIPO. </t>
    </r>
  </si>
  <si>
    <t>Nuevos cupos en educación técnica, tecnológica, y superior, habilitados en municipios del programa de desarrollo con Enfoque territorial PDET</t>
  </si>
  <si>
    <t>Variable de medición
Número de nuevos cupos en educación superior para municipios PDET:  Se entiende como nuevo cupo, la diferencia entre la matrícula atendida en el nivel técnico, tecnológico y universitario en municipios PDET para el año de observación y  la matrícula en el nivel técnico, tecnológico y universitario en municipios PDET del año inmediatamente anterior al del período de observación. 
NcESp = Nuevos cupos en educación técnica, tecnológica, y universitario, habilitados en municipios PDET
MESpt= Matrícula en educación superior en el nivel técnico, tecnológico, y universitario en municipios PDET en el año de observación.
MES pt-1 = Matrícula en educación superior en el nivel técnico, tecnológico, y universitario en municipios PDET para el año inmediatamente anterior al del período de observación.
n = Cuenta desde el primer cupo hasta el último cupo generado en el año de observación.
t = año de observación
t-1= año inmediatamente anterior al del período de observación.</t>
  </si>
  <si>
    <t>En el mes de abril, la Subdirección de apoyo a las IES continuó con proceso con la Sudirección de Desarrollo Sectorial, para la consolidación y validación del reporte de cupos de educación superior en municipios PDET la información cuenta con rezago de 180 días debido al proceso que requiere de revisión y validación. Este rezago se reportó en la ficha de construcción del indicador</t>
  </si>
  <si>
    <t>En el mes de Junio, la Dirección de fomento de la Educación Superior como parte de las acciones para el cumplimiento de los compromisos del Plan Marco de Implementación, con la generación de cupos y ante el congelamiento de recursos revisó instrumento virtual para identificación de acciones con las IES de proyectos y estrategias para la promoción de cupos en zonas rurales. El instrumento se enviará a las IES en cuanto sea aprobado.</t>
  </si>
  <si>
    <t>Durante el mes de julio, la Subdirección de Apoyo a la Gestión de las IES como parte de las acciones de fortalecimiento para la creación de cupos, acompañamos las mesas de trabajo con la Agencia de Renovación del Territorio ART para la identificación de acciones de las ÍES en los departamentos de Putumayo, Catatumbo y bajo Cauca.</t>
  </si>
  <si>
    <r>
      <t xml:space="preserve">Fecha (10/08)-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solicita ampliar la información e indicar cuales son las acciones puntuales de fortalecimiento que se realizarán.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</si>
  <si>
    <t>En el mes de agosto, la Subdirección de Apoyo a la Gestión de las IES como parte de las acciones de fortalecimiento para la creación de cupos, definió herramienta para la consolidación de experiencias de las IES en la apuesta de educación rural y zonas PDET, e identificación de las acciones para la promoción de cupos en zonas rurales y zonas PDET</t>
  </si>
  <si>
    <t>En el mes de Septiembre, desde la Subdirección de Apoyo a la Gestión de las Instituciones de Educación Superior, como parte de las acciones de fortalecimiento para la ampliación de cupos, remitió a las instituciones de educación superior el Instrumento diseñado para la identificación de las acciones a desarrollar en temas de educación superior en zonas rurales y PDET que permitan la promoción y ampliación de nuevos cupos</t>
  </si>
  <si>
    <r>
      <t xml:space="preserve">Fecha (08/10/20)-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El indicador presenta un hito asociado para el mes; no obstante, el soporte aportado no corrresponde al hito programado.
</t>
    </r>
  </si>
  <si>
    <t>En el mes de octubre, la Subdirección de apoyo a la Gestión de las Instituciones de Educación Superior, como parte de las acciones de fortalecimiento para la ampliación de cupos, recibió reporte de acciones por parte de las IES sobre acciones de educación superior en zonas rurales que se consolidaran en el mes de noviembre. En dicho procesos se realizará la identificación de acciones de educación superior en zonas rurales y PDET que permitan la promoción y ampliación de cupos</t>
  </si>
  <si>
    <t>En el mes de Noviembre, la Subdirección de apoyo a la Gestión de las Instituciones de Educación Superior, como parte de las acciones de fortalecimiento para la ampliación de cupos, consolidó el reporte de acciones por parte de 63 IES sobre acciones de educación superior en zonas rurales , con las cuales se han identificado 83 proyectos para el fortalecimiento de la educación rural, sobre los cuales se esta revisando la cobertura en municipios PDET</t>
  </si>
  <si>
    <r>
      <t xml:space="preserve">Fecha (08/11/20)-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Se sugiere para el corte de diciembre dejar descrita la mayor información para el cierre de esta vigencia.</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cuenta con hitos asociados para el periodo.</t>
    </r>
  </si>
  <si>
    <t xml:space="preserve">En el mes de Diciembre, la Subdirección de apoyo a la Gestión de las Instituciones de Educación Superior, como parte de las acciones de fortalecimiento para la ampliación de cupos, consolidó matriz con las acciones por parte de 63 IES sobre educación superior en zonas rurales y PDET, con las cuales se han identificado 83 proyectos para el fortalecimiento de la educación rural y PDET. Se priorizaron las acciones en función del cruce de información con los Nodos de educación superior, ecosistemas de media y cobertura de acciones de financiación como generación E. Para el cierre de 2020 el reporte de cupos correspondió a  1.769 estudiantes en educación técnica, tecnológica, y superior, habilitados en municipios del programa de desarrollo con Enfoque territorial PDET. Este indicador tiene un rezago de 180 días para el reporte en el numero de cupos de acuerdo como esta planteado en la ficha del indicador.  </t>
  </si>
  <si>
    <t>Becas con créditos condonables en educación técnica, tecnológica y universitaria otorgadas a la población rural más pobre, incluyendo personas con discapacidad</t>
  </si>
  <si>
    <t xml:space="preserve">Sumatoria de beneficiarios de créditos condonables en educación técnica profesional, tecnológica y universitaria otorgados a la población rural con condiciones socioeconómicas vulnerables, incluyendo personas con discapacidad.
Variable de medición:
Se hará medición al número de créditos condonables para la formación en programas del nivel técnico profesional, tecnológico y universitario otorgados (los cuales pueden ser condonables si el beneficiario cumple con los requisitos de condonación específicos) que sean asignados a la población proveniente de municipios rurales y rurales dispersos, y que cuente con condiciones socioeconómicas vulnerables reconocidas a través de la ficha SISBEN (incluyendo personas con discapacidad). 
La información para construir este indicador, será extraída de las bases de datos de créditos adjudicados del Instituto Colombiano de Crédito Educativo y Estudios Técnicos en el Exterior (ICETEX) quien es la institución encargada del manejo de los diferentes fondos para el apoyo a la demanda de programas de formación en los niveles de educación superior. </t>
  </si>
  <si>
    <t>N.D.</t>
  </si>
  <si>
    <t xml:space="preserve">En el mes de Enero. La Dirección de Fomento de la Educación Superior tramitó para el componente Equidad la validación de información de los potenciales beneficiarios de acuerdo con el reporte del SNIES. En el componente Excelencia logró legalizar 2.177 beneficiarios con crédito condonable previa validación de requisitos.  </t>
  </si>
  <si>
    <t>El área presenta avances frente a las acciones desarrolladas para dar cumplimiento al indicador; No se aportan medios de verificación; no obstante, teniendo en cuenta la periodicidad, la evaluación del avance cuantitativo se da hasta el final de la vigencia. Se da por validado OK</t>
  </si>
  <si>
    <t xml:space="preserve">En el mes de Febrero. La Dirección de Fomento a la Educación Superior junto con el ICETEX continuó con el proceso de formalización de los créditos condonables, en los cuales los jóvenes diligenciaron los formularios de aceptación e inscripción, remitieron los documentos de legalización del crédito y firmaron garantías. Con corte al 29 de febrero han completado el proceso de formalización 2.998 jóvenes. _x000D_
</t>
  </si>
  <si>
    <t>En el mes de marzo. La Dirección de Fomento de la Educación Superior preparó los lineamientos para la realización del piloto de mentorías dentro de la estrategia de Permanencia y Bienestar para los beneficiarios del programa Generación E. Se eligieron 137 mentores y 137 estudiantes para realizar esta fase del proyecto. Así mismo, continua con la legalización de los estudiantes del componente de Excelencia y  preparó la Junta Administradora para la aprobación de los primeros beneficiarios del componente de Equidad. De los estudiantes aprobados en el componente de Excelencia se encuentran 177 que provienen de zonas rurales.</t>
  </si>
  <si>
    <t xml:space="preserve">En el mes de abril, la Subdirección de Apoyo a la Gestión de las IES validó que 3.394 estudiantes rurales vulnerables son beneficiados por los componentes de Equidad y Excelencia del programa Generación E, estos jóvenes se encuentran cursando sus estudios de pregrado en el primer semestre de 2020. Se aclara que para la caracterización de estos estudiantes se prioriza PDET cuando el municipio es PDET y RURAL </t>
  </si>
  <si>
    <t>En el mes de mayo, la Subdirección de Apoyo a la Gestión de las IES validó que 4.264 estudiantes rurales vulnerables son beneficiarios por los componentes de Equidad y Excelencia del programa Generación E, estos jóvenes se encuentran cursando sus estudios de pregrado en el primer semestre de 2020. Se aclara que para la caracterización de estos estudiantes se prioriza PDET cuando el municipio es PDET y RURAL.</t>
  </si>
  <si>
    <t>En el mes de junio, la Dirección de Fomento de la Educación Superior validó que 4.832 estudiantes que provienen de municipios catalogados como rural y rural disperso son beneficiarios de los componentes de Equidad y Excelencia del programa Generación E, estos jóvenes se encuentran cursando sus estudios de pregrado en el primer semestre de 2020 en Instituciones de Educación Superior tanto públicas como privadas. Se aclara que para la caracterización de estos estudiantes se prioriza PDET cuando el municipio es PDET y RURAL. _x000D_
Las acciones adelantadas para los componentes Equidad y Excelencia de Generación E se encuentran soportadas en el indicador 152 y 153; toda vez que los jóvenes priorizados en municipios de PDET y Rural hacen parte de la totalidad de beneficiarios de Generación E</t>
  </si>
  <si>
    <t>En el mes de julio, la Subdirección de Apoyo a la Gestión de las IES validó que 4.864 estudiantes provienen de municipios catalogados como rural y rural disperso que son beneficiados por los componentes de Equidad y Excelencia del programa Generación E, estos jóvenes se encuentran cursando sus estudios de pregrado en el primer semestre de 2020 en Instituciones de Educación Superior tanto públicas como privadas. Se aclara que para la caracterización de estos estudiantes se prioriza PDET cuando el municipio es PDET y RURAL.</t>
  </si>
  <si>
    <r>
      <t xml:space="preserve">Fecha (10/08)- OAPF
</t>
    </r>
    <r>
      <rPr>
        <b/>
        <u/>
        <sz val="11"/>
        <color theme="1"/>
        <rFont val="Calibri"/>
        <family val="2"/>
        <scheme val="minor"/>
      </rPr>
      <t>Completitud:</t>
    </r>
    <r>
      <rPr>
        <b/>
        <sz val="11"/>
        <color theme="1"/>
        <rFont val="Calibri"/>
        <family val="2"/>
        <scheme val="minor"/>
      </rPr>
      <t xml:space="preserve"> Cumple con el criterio de información reportada</t>
    </r>
    <r>
      <rPr>
        <sz val="11"/>
        <color theme="1"/>
        <rFont val="Calibri"/>
        <family val="2"/>
        <scheme val="minor"/>
      </rPr>
      <t xml:space="preserve">.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</si>
  <si>
    <t>En el mes de agosto, la Subdirección de Apoyo a la Gestión de las IES validó que 5.108 estudiantes provienen de municipios catalogados como rural y rural disperso son beneficiados por los componentes de Equidad y Excelencia del programa Generación E, estos jóvenes se encuentran cursando sus estudios de pregrado en Instituciones de Educación Superior tanto públicas como privadas. Es importante precisar que para la caracterización de estos estudiantes se prioriza PDET cuando el municipio es PDET y RURAL.</t>
  </si>
  <si>
    <t>En el mes de septiembre, la Subdirección de Apoyo a la Gestión de las IES validó que 6.521 estudiantes provienen de municipios catalogados como rural y rural disperso que son beneficiados por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
El indicador no tiene en hitos o en su estructura contemplado reportar acciones de fortalecimiento. Teniendo en cuenta que el programa GE contempla una estrategia a nivel nacional, se cuenta con beneficiarios de la mayoría de los municipios del país.</t>
  </si>
  <si>
    <r>
      <t xml:space="preserve">Fecha (08/10/20)-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Cumple con el criteri</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El indicador presenta un hito asociado para el mes, sobre el cual no se aportan entregables que permitan validar su cumplimiento.
</t>
    </r>
  </si>
  <si>
    <t>En el mes de octubre, la Subdirección de Apoyo a la Gestión de las IES validó que 7.660 estudiantes provienen de municipios catalogados como rural y rural disperso que son beneficiados por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</si>
  <si>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t>En el mes de noviembre, la Subdirección de Apoyo a la Gestión de las IES validó que 8.195 estudiantes provienen de municipios catalogados como rural y rural disperso que son beneficiados por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</si>
  <si>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r>
      <t xml:space="preserve">Fecha (10/12/20)-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cuenta con hitos asociados para el periodo.</t>
    </r>
  </si>
  <si>
    <t>En el mes de diciembre, la Subdirección de Apoyo a la Gestión de las IES validó que 10.265 estudiantes provienen de municipios catalogados como rural y rural disperso que son beneficiados por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</si>
  <si>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r>
      <t xml:space="preserve">Fecha (22/01/2020)- OAPF
Completitud: Cumple con el criterio
Consistencia: Cumple con el criterio
Calidad: Cumple con el criterio.
Soportes: Cumple con el criterio.
</t>
    </r>
    <r>
      <rPr>
        <sz val="11"/>
        <color rgb="FFC00000"/>
        <rFont val="Calibri"/>
        <family val="2"/>
        <scheme val="minor"/>
      </rPr>
      <t xml:space="preserve">Observaciones: Se aprueba la descripción cuantitativa,  los medios de verificación conforme a la medición del indicador ya fueron recibidos por correo por parte a la OPAF serán cargados por la OAPF para validación. El indicador será aprobado cuando se cuente con está validación y se apruebe el cargue en SIIPO. </t>
    </r>
  </si>
  <si>
    <t>Becas con créditos condonables en educación técnica, tecnológica y universitaria otorgadas a la población de municipios PDET, incluyendo personas con discapacidad</t>
  </si>
  <si>
    <t>Sumatoria de beneficiarios de créditos condonables en educación técnica profesional, tecnológica y universitaria otorgados a la población rural con condiciones socioeconómicas vulnerables de municipios PDET, incluyendo personas con discapacidad.</t>
  </si>
  <si>
    <t>En el mes de Enero. La Dirección de Fomento de la Educación Superior tramitó para el componente Equidad la validación de información de los potenciales beneficiarios de acuerdo con el reporte del SNIES. En el componente Excelencia logró legalizar 2.177 beneficiarios con crédito condonable previa validación de requisitos.</t>
  </si>
  <si>
    <t xml:space="preserve">En el mes de Febrero. La Dirección de Fomento de la Educación Superior junto con el ICETEX continuó con el proceso de formalización de los créditos condonables, en los cuales los jóvenes diligenciaron los formularios de aceptación e inscripción, remitieron los documentos de legalización del crédito y firmaron garantías. Con corte al 29 de febrero completaron el proceso de formalización 2.998 jóvenes. </t>
  </si>
  <si>
    <t>En el mes de Marzo. La Dirección de Fomento de la Educación Superior preparó los lineamientos para la realización del piloto de mentorías dentro de la estrategia de Permanencia y Bienestar para los beneficiarios del programa Generación E. Se eligieron 137 mentores y 137 estudiantes para realizar esta fase del proyecto. Así mismo, continuó con la legalización de los estudiantes del componente de Excelencia y preparó la Junta Administradora para la aprobación de los primeros beneficiarios del Componente Equidad. De los estudiantes del componente Excelencia aprobados. A marzo se encontraron 160 beneficiarios provenientes de municipios PDET.</t>
  </si>
  <si>
    <t>En el mes de abril, la Subdirección de Apoyo a la Gestión de las IES validó que 3.221 estudiantes que provienen de municipios PDET son beneficiados por los componentes de Equidad y Excelencia del programa Generación E, estos jóvenes se encuentran cursando sus estudios de pregrado en el primer semestre de 2020. Se aclara que para la caracterización de estos estudiantes se prioriza PDET cuando el municipio es PDET y RURAL</t>
  </si>
  <si>
    <t xml:space="preserve">OAPF: Por favor validar lo siguiente, DNP identificó que el reporte de 2019  tenía incluído en la medición PDET el municipio San Jacinto del Cauca, Bolívar (código 13655) que no es un municipio PDET. El municipio PDET es San Jacinto, Bolívar (código 13654).Verificar, si es necesario corregir y ajustar la información reportada. </t>
  </si>
  <si>
    <t>En el mes de mayo, la Subdirección de Apoyo a la Gestión de las IES validó que 5.228 estudiantes que provienen de municipios PDET son beneficiados por los componentes de Equidad y Excelencia del programa Generación E, estos jóvenes se encuentran cursando sus estudios de pregrado en el primer semestre de 2020. Se aclara que para la caracterización de estos estudiantes se prioriza PDET cuando el municipio es PDET y RURAL</t>
  </si>
  <si>
    <t>En el mes de junio, la Dirección de Fomento de la Educación Superior validó que 5.616 estudiantes que provienen de municipios catalogados como PDET, son participantes de los componentes de Equidad y Excelencia del programa Generación E, estos jóvenes se encuentran cursando sus estudios de pregrado en el primer semestre de 2020 en Instituciones de Educación Superior tanto públicas como privadas. Se aclara que para la caracterización de estos estudiantes se prioriza PDET cuando el municipio es PDET y RURAL. _x000D_
Las acciones adelantadas para los componentes Equidad y Excelencia de Generación E se encuentran soportadas en el indicador 152 y 153; toda vez que los jóvenes priorizados en municipios de PDET y Rural hacen parte de la totalidad de beneficiarios de Generación E</t>
  </si>
  <si>
    <t>En el mes de julio, la Subdirección de Apoyo a la Gestión de las IES validó que 5.627 estudiantes que provienen de municipios catalogados como PDET, son participantes de los componentes de Equidad y Excelencia del programa Generación E, estos jóvenes se encuentran cursando sus estudios de pregrado en el primer semestre de 2020 en Instituciones de Educación Superior tanto públicas como privadas. Se aclara que para la caracterización de estos estudiantes se prioriza PDET cuando el municipio es PDET y RURAL</t>
  </si>
  <si>
    <t>En el mes de agosto, la Subdirección de Apoyo a la Gestión de las IES validó que 6.027 estudiantes que provienen de municipios catalogados como PDET, son participantes de los componentes de Equidad y Excelencia del programa Generación E, estos jóvenes se encuentran cursando sus estudios de pregrado en el primer semestre de 2020 en Instituciones de Educación Superior tanto públicas como privadas. Se aclara que para la caracterización de estos estudiantes se prioriza PDET cuando el municipio es PDET y RURAL</t>
  </si>
  <si>
    <t>En el mes de septiembre, la Subdirección de Apoyo a la Gestión de las IES validó que 7.370 estudiantes que provienen de municipios catalogados como PDET, son beneficiarios de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
El indicador no tiene en hitos o en su estructura contemplado reportar acciones de fortalecimiento. 
Teniendo en cuenta que el programa GE contempla una estrategia a nivel nacional, se cuenta con beneficiarios de la mayoría de los municipios del país.</t>
  </si>
  <si>
    <r>
      <t xml:space="preserve">Fecha (08/10/20)-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Cumple con el criteri</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r>
      <rPr>
        <u/>
        <sz val="11"/>
        <color theme="1"/>
        <rFont val="Calibri"/>
        <family val="2"/>
        <scheme val="minor"/>
      </rPr>
      <t xml:space="preserve">
</t>
    </r>
    <r>
      <rPr>
        <sz val="11"/>
        <color theme="1"/>
        <rFont val="Calibri"/>
        <family val="2"/>
        <scheme val="minor"/>
      </rPr>
      <t>El indicador presenta un hito asociado para el mes del cual no se identifican entregables que permitan validar su cumplimiento.</t>
    </r>
  </si>
  <si>
    <t>En el mes de octubre, la Subdirección de Apoyo a la Gestión de las IES validó que 8.731 estudiantes que provienen de municipios catalogados como PDET, son participantes de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</si>
  <si>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t>En el mes de noviembre, la Subdirección de Apoyo a la Gestión de las IES validó que 9.448 estudiantes que provienen de municipios catalogados como PDET, son participantes de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</si>
  <si>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t>En el mes de diciembre, la Subdirección de Apoyo a la Gestión de las IES validó que 11.171 estudiantes que provienen de municipios catalogados como PDET, son participantes de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</si>
  <si>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t>2.2. Financiamiento de la Educación Superior</t>
  </si>
  <si>
    <t>2.2.2. Financiamiento de la Educación Superior</t>
  </si>
  <si>
    <t>022</t>
  </si>
  <si>
    <t>Fondos ICETEX</t>
  </si>
  <si>
    <t>02FIES</t>
  </si>
  <si>
    <t>Financiamiento de la Educación Superior</t>
  </si>
  <si>
    <t>Número de beneficiarios de subsidios y condonaciones de créditos otorgados a través del Icetex</t>
  </si>
  <si>
    <t>Suma de los estudiantes con créditos Icetex que son beneficiarios de subsidios de tasa o sostenimiento o de condonaciones del 25%  o como mejores Saber PRO.</t>
  </si>
  <si>
    <t>Informes desde ICETEX</t>
  </si>
  <si>
    <t>En el mes de enero, se autorizó la transferencia de $181.196.793.990 al Icetex mediante Resolución 972 de 2020, para cubrir las siguientes actividades del primer semestre de 2020:
* $32.734.216.389 - Condonaciones del 25% de los créditos otorgados bajo las líneas tradicionales de Icetex de estudiantes que hayan obtenido su título y se encuentren en los estratos socioeconómicos y niveles-puntajes del Siben establecidos en la normatividad.
* $31.708.857.637 - Renovaciones de los Subsidios de sostenimiento a estudiantes con créditos de las líneas Icetex focalizados por SISBÉN.
* $116.753.719.964 - Subsidio a la tasa de interés en época de estudio de créditos educativos adjudicados en todas las líneas Icetex.
Adicionalmente, el Icetex mantuvo disponible su plataforma para adelantar los procesos de renovación para 2020-1 de los créditos en todas las líneas Icetex.</t>
  </si>
  <si>
    <t>El indicador se encuentra expresado en términos del No. De Beneficiarios de subsidios y condonaciones de los fondos de Icetex. A la fecha de corte, el área reporta avances sobre las acciones desarrolladas, que son congruentes con el hito programado para el mes. No se presentan avances cuantitativos y dada la periodicidad, solo será evaluada hasta el mes de junio. Se da por validado OK</t>
  </si>
  <si>
    <t>En febrero, se autorizó la transferencia de $ 194.460.981.279 al Icetex mediante Resolución 2269 de 2020, para cubrir las siguientes actividades del primer semestre de 2020:
* $10.910.902.478 - Adjudicaciones de créditos educativos en todas las líneas de Icetex.
* $ 9.813.643.840 - Adjudicaciones de los Subsidios de sostenimiento a estudiantes con créditos de las líneas Icetex focalizados por SISBÉN.
* $ 173.736.434.961 - Subsidio a la tasa de interés en época de amortización de créditos educativos adjudicados en todas las líneas ICETEX.
Adicionalmente, el Icetex mantuvo disponible su plataforma para adelantar los procesos de legalización para 2020-1 de los créditos en todas las líneas Icetex.</t>
  </si>
  <si>
    <t>el área reporta avances sobre las acciones desarrolladas, que son congruentes con el hito programado para el mes. No se presentan avances cuantitativos y dada la periodicidad, solo será evaluada hasta el mes de junio. Se da por validado OK</t>
  </si>
  <si>
    <t>En el mes de marzo, se autorizó la transferencia de $ 2.044.879.840 al Icetex mediante Resolución 3276 de 2020, para cubrir las condonaciones del 100% de los créditos educativos otorgados a estudiantes para que cursaran sus progarmas de pregrado y que hubieran obtenido su título profesional, así como un resultado sobresaliente en las Pruebas SABER PRO.</t>
  </si>
  <si>
    <t xml:space="preserve">En el mes de abril, la Dirección de Fomento de la Educación Superior tramitó CDPS para garantizar recursos que cubran condonaciones por mejores Saber Pro, Subsidios de sostenimiento en líneas de Icetex y Subsidios a la tasa de interés en época de estudio y amortización así:_x000D_
CDP 124220 - Condonaciones Saber PRO - $1.673.083.506_x000D_
CDP  124320 - Subsidios sostenimiento Líneas Icetex - $8.029.344.960_x000D_
CDP 123820 -  Subsidios sostenimiento Líneas Icetex - $ 29.139.238.425_x000D_
CDP 124820 - Subsidio tasa de interés en época de amortización - $49.075.497.491_x000D_
</t>
  </si>
  <si>
    <t>El área presenta avances frente a las acciones desarrolladas para dar cumplimiento al indicador; No se aportan medios de verificación; no obstante, teniendo en cuenta la periodicidad, la evaluación del avance cuantitativo se da hasta el mes de junio. Se da por validado OK</t>
  </si>
  <si>
    <t>En el mes de mayo, la Dirección de Fomento de la Educación Superior de acuerdo con los recursos disponibles del proyecto de inversión tramitó las resoluciones de transferencia de recursos al Icetex para garantizar recursos que cubran condonaciones por mejores Saber Pro, Subsidios de sostenimiento en líneas de Icetex y Subsidios a la tasa de interés en época de estudio y amortización así:_x000D_
Resolución No. 7918/2020 - Condonaciones Saber PRO - $1.673.083.506_x000D_
Resolución No. 8151/2020 - Adjudicar subsidios de sostenimiento Líneas Icetex - $8.029.344.960_x000D_
Resolución No. 8151/2020 - Renovar subsidios sostenimiento Líneas Icetex - $ 29.139.238.425_x000D_
Resolución No. 8151/2020 - Subsidio tasa de interés en época de amortización - $ 84.075.497.491</t>
  </si>
  <si>
    <t>El área presenta los avances frente a las acciones desarrolldas para dar cumplimiento al indicador. Se presentan medios de verificación que soportan los avances. No se asocian hitos asociados al periodo. Se valida OK</t>
  </si>
  <si>
    <t>En el mes de Junio, la Dirección de Fomento de la Educación Superior, de acuerdo con el reporte del Icetex, para el periodo 2020-1 benefició 94.393 estudiantes en las actividades de subsidios de sostenimiento (44.434 beneficiarios), subsidio a la tasa de interés en época de estudio (46.810 beneficiarios), condonaciones del 25% (3.117 beneficiarios) y condonaciones Mejores Saber PRO (32 beneficiarios):
En el mes de junio, y de acuerdo con la disponibilidad del PAC, se realizaron transferencias al Icetex por $ 121.244.080.876 para garantizar recursos que cubran Subsidios de sostenimiento en líneas de Icetex y Subsidios a la tasa de interés en época de estudio y amortización así:
Adjudicar subsidios de sostenimiento Líneas Icetex - $8.029.344.960 (Orden de Pago 137858420)
Renovar subsidios sostenimiento Líneas Icetex - $ 29.139.238.425 (Orden de Pago 137858420)
Subsidio tasa de interés en época de amortización - $ 84.075.497.491 (Órdenes de Pago 137865620 y 137867120)</t>
  </si>
  <si>
    <t>Mediante comunicación 2020-IE-025253 del 27/06/2020, el Viceministerio anexa formato de modificación del proyecto de Icetex, donde se solicita y aprueba modificación a la meta de este indicador, pasando de 373.103 a 305.214;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Respecto al avance, se presenta reporte cuantitativo y cualitativo sobre el cumplimiento semestral, lo que guarda consistencia con el hito programado para el mes; como soporte se anexan las resoluciones de giro a ICETEX para garantizar los recursos en dichos fondos; queda pendiente la entrega del informe de beneficiarios mencionada en los hitos. Se valida OK</t>
  </si>
  <si>
    <t>En el mes de Julio, El Ministerio de Educación Nacional realizó tramites y acciones requeridas para lograr el reporte del Icetex, con corte al 31 de julio de 2020 se tuvieron 255.047 beneficiarios en las actividades de: - Subsidios de sostenimiento (42.822 beneficiarios), Subsidio a la tasa de interés en época de estudio y amortización (204.408 beneficiarios), condonaciones del 25% (3.762 beneficiarios) y condonaciones Mejores Saber PRO (55 beneficiarios). A la fecha de cierre de este reporte, queda pendiente la información sobre beneficiaros por concepto de tasa de amortización, cuya información se encuentra en análisis del Icetex.</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</si>
  <si>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 Se identifica un hito asociado para el periodo, sobre el cual se aportan los entregables que permiten validar su cumplimiento.</t>
    </r>
    <r>
      <rPr>
        <sz val="11"/>
        <color theme="1"/>
        <rFont val="Calibri"/>
        <family val="2"/>
        <scheme val="minor"/>
      </rPr>
      <t xml:space="preserve"> Conclusión: Dado el cumplimiento de los criterios, se procede a VALIDAR OK</t>
    </r>
  </si>
  <si>
    <t xml:space="preserve">Durante el mes de agosto, la Subdirección de apoyo a la Gestión de las IES mantuvo abiertas las inscripciones de las líneas Tú Eliges del Icetex para las adjudicaciones 2020-2 de subsidios de sostenimiento y tasa en época de estudio. En el link https://portal.icetex.gov.co/Portal/Home/HomeEstudiante/creditos/detalle/calendario?NombreCredito=Credito-Tu-Eliges-100-por-ciento se puede consultar el cronograma de inscripciones en la plataforma de Icetex._x000D_
_x000D_
Es necesario mencionar que se encuentran bloqueados $182.300 millones por el Ministerio de Hacienda y Crédito Público destinados a la financiación de subsidios de tasa de interés en época de estudio y amortización, así como para las condonaciones del 25% del período 2020-2, por esta razón durante el mes de agosto no se programó PAC ni realizaron transferencias al Icetex._x000D_
</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</si>
  <si>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 Se identifica un hito asociado para el periodo, sobre el cual NO se aportan entregables que permitan validar su cumplimiento.</t>
    </r>
    <r>
      <rPr>
        <sz val="11"/>
        <color theme="1"/>
        <rFont val="Calibri"/>
        <family val="2"/>
        <scheme val="minor"/>
      </rPr>
      <t xml:space="preserve"> Conclusión: Dado el cumplimiento de los criterios del indicador para el mes, se procede a VALIDAR OK</t>
    </r>
  </si>
  <si>
    <t>Durante el mes de septiembre, se mantuvieron abiertas las inscripciones de las líneas Tú Eliges del Icetex para las adjudicaciones 2020-2 de subsidios de sostenimiento y tasa en época de estudio. Se puede consultar el cronograma de inscripciones en la plataforma de Icetex en el link https://portal.icetex.gov.co/Portal/Home/HomeEstudiante/creditos/detalle/calendario?NombreCredito=Credito-Tu-Eliges-100-por-ciento_x000D_
Es importante mencionar que se encuentran bloqueados $182.300 millones por el Ministerio de Hacienda y Crédito Público destinados a la financiación de subsidios de tasa de interés en época de estudio y amortización, así como para las condonaciones del 25% del período 2020-2, por esta razón durante el mes de septiembre no se programó PAC ni realizaron transferencias al Icetex.</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</si>
  <si>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 No se identifican hitos asociados para el periodo.</t>
    </r>
    <r>
      <rPr>
        <sz val="11"/>
        <color theme="1"/>
        <rFont val="Calibri"/>
        <family val="2"/>
        <scheme val="minor"/>
      </rPr>
      <t xml:space="preserve"> No obstante, se alerta sobre el hito pendiente del mes de agosto. Conclusión: Dado el cumplimiento de los criterios del indicador para el mes, se procede a VALIDAR OK</t>
    </r>
  </si>
  <si>
    <t>Durante el mes de octubre, se mantuvieron abiertas las inscripciones de las líneas Tú Eliges del Icetex para las adjudicaciones 2020-2 de subsidios de sostenimiento y tasa en época de estudio. Se puede consultar el cronograma de inscripciones en la plataforma de Icetex en el link https://portal.icetex.gov.co/Portal/Home/HomeEstudiante/creditos/detalle/calendario?NombreCredito=Credito-Tu-Eliges-100-por-ciento
De acuerdo con el informe de Icetex, al 30 de septiembre de 2020 se tenian 233.869 beneficiarios de los subsidios a la tasa de interés, subsidio de sostenimiento y condonaciones por graduación, así: Subsidios de Tasa de Interés en época de estudio y Sostenimiento: 73.264 beneficiarios; Subsidios de Tasa de Interés en época de amortización: 156.763 beneficiarios; Condonaciones del 25%: 3.772 beneficiarios y Condonaciones Mejores Saber PRO: 70 beneficiarios.</t>
  </si>
  <si>
    <t xml:space="preserve">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No obstante, se alerta sobre el hito pendiente del mes de agosto. Adicionalmente, se reporta avance cuantitativo durante el mes, cuando el indicador tiene periodicidad semestral. Conclusión: Dado el cumplimiento de los criterios del indicador para el mes, se procede a VALIDAR OK </t>
  </si>
  <si>
    <t>Durante el mes de noviembre y de acuerdo con el informe de Icetex, al 31 de octubre de 2020 se tienen 219.945 beneficiarios de los subsidios a la tasa de interés, subsidio de sostenimiento y condonaciones por graduación, así: Subsidios de Tasa de Interés en época de estudio y Sostenimiento: 76.726 beneficiarios; Subsidios de Tasa de Interés en época de amortización: 138.846 beneficiarios; Condonaciones del 25%: 4.298 beneficiarios y Condonaciones Mejores Saber PRO: 75 beneficiarios. Una vez el Ministerio de Hacienda y Crédito Público retire el bloqueo de los recursos asignados a estas actividades, se podrá avanzar en la meta estimada para la vigencia 2020.</t>
  </si>
  <si>
    <t xml:space="preserve">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No obstante, se alerta sobre el hito pendiente del mes de agosto. Conclusión: Dado el cumplimiento de los criterios del indicador para el mes, se procede a VALIDAR OK </t>
  </si>
  <si>
    <t>Durante el mes de diciembre y de acuerdo con el informe de Icetex, al 31 de octubre de 2020 se tienen 244.516 beneficiarios de los subsidios a la tasa de interés, subsidio de sostenimiento y condonaciones por graduación, así: Subsidios de Tasa de Interés en época de estudio y Sostenimiento: 82.366 beneficiarios; Subsidios de Tasa de Interés en época de amortización: 153.763 beneficiarios; Condonaciones del 25%: 5.307 beneficiarios y Condonaciones Mejores Saber PRO: 80 beneficiarios. En diciembre se desbloquearon y transfirieron a Icetex los recursos que estaban pendientes de asignar a estas actividades, por lo que el resultado definitivo de la ejecución de estos recursos se reflejará en el informe que remita Icetex con corte al cierre de la vigencia 2020.</t>
  </si>
  <si>
    <t xml:space="preserve">Mediante comunicación 2020-IE-025253 del 27/06/2020, el Viceministerio anexa formato de modificación del proyecto de Icetex, donde se solicita y aprueba modificación a la meta de este indicador, pasando de 373.103 a 305.214;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Análisis OAPF (18/01/2021). 
a) Completitud: El área reporta avances cualitativos y cuantitativos de acuerdo a la periodicidad.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No obstante, se alerta sobre el hito pendiente del mes de agosto. Está pendiente el resultado definitivo de la ejecución de recursos. 
</t>
  </si>
  <si>
    <t>Número de beneficiarios adjudicados en los fondos poblacionales</t>
  </si>
  <si>
    <t>F08</t>
  </si>
  <si>
    <t>E3-E5-E27</t>
  </si>
  <si>
    <t>Suma de los nuevos beneficiarios adjudicados en los fondos poblacionales (Indígenas, Comunidades Negras, Rrom, Víctimas y Discapacidad)</t>
  </si>
  <si>
    <t>En el mes de enero se expidieron los CDPs correspondientes, así:
* CDP 104320 por $5.775.145.940 para las adjudicaciones del Fondo dirigido a la Población Víctima.
* CDP 104220 por $125.955.284 para las adjudicaciones del Fondo dirigido a la Población Rom.
* CDP 104120 por $106.947.147 para las adjudicaciones del Fondo dirigido a la Población con Discapacidad.
Las convocatorias para la adjudicacion de nuevos beneficiarios en los fondos dirigidos a grupos poblacionales están programadas para el segundo semestre de 2020.</t>
  </si>
  <si>
    <t>Durante el mes de febrero se estructuró el documento CONFIS para el aval fiscal con las bases técnicas y financieras que permitan tramitar el CONPES de declaración de Importancia estratégica de las adjudicaciones del segundo semestre de 2020 de los Fondos que se relacionan a continuación:
* Fondo Población Con Discapacidad
* Fondo Población Rom
* Fondo Población Víctima</t>
  </si>
  <si>
    <t>En el mes de marzo se declaro la Emergencia Económica, Social y Ecológica (Decreto 417 de 2020), por lo cual se desistirá del trámite de aval fiscal, CONPES y autorización de vigencias futuras para las convocatorias programadas durante el segundo semestre de 2020 de los Fondos de Población Víctima, Población Rom y con Discapacidad. Ante esta situación, será necesario modificar las metas proyectadas para la vigencia, pues los recursos se reducen aproximadamente en un 90% para cumplir las metas inicialmente fijadas para el año 2020._x000D_
En abril se expedirán los CDPs para las adjudicaciones de los Fondos de Población Indígena y Comunidades Negras.</t>
  </si>
  <si>
    <t>En el mes de abril, la Dirección de Fomento a la Educación Superior inició la elaboración de estudios previos para adelantar las adiciones de los convenios 44 de 2010, 389 de 2013 y 1189 de 2015 para realizar las convocatorias de nuevas adjudicaciones del 2020-2 de los Fondos de Población con Discapacidad, Población Víctima y Población Rrom, respectivamente. Adicionalmente se expidió el CDP 124420 por $6.521.413.500 para las adjudicaciones del Fondo Especial de Comunidades Negras y el CDP 124520 por $4.347.609.000 para las adjudicaciones del Fondo de Población Indígena.</t>
  </si>
  <si>
    <t>El área presenta avances frente a las acciones desarrolladas para dar cumplimiento al indicador; No se aportan medios de verificación; no obstante, teniendo en cuenta la periodicidad, la evaluación del avance cuantitativo se da hasta el final de la vigencia. No obstante, este indicador tiene hitos programados para el mes, del cual el área ha informado que no se realizará esta gestión; por tanto, debe realizarse la reprogramación de los hitos para dar validación. Hasta tanto NO es posible dar validación.</t>
  </si>
  <si>
    <t>En el mes de mayo, la Dirección de Fomento de la Educación Superior tramitó las minutas para formalizar las adiciones de los convenios 389 de 2013 y 1189 de 2015 para realizar las convocatorias de nuevas adjudicaciones del 2020-2 de los Fondos de Población Víctima y Población Rrom, respectivamente. Igualmente se realizaron mesas de trabajo con la Fundación Saldarriaga Concha y el Icetex para establecer las condiciones de adición del convenio 44 de 2020 (Fondo Población con Discapacidad). Al cierre de mayo se encuentra pendiente la propuesta del Icetex de modificación de los gastos de administración del Fondo._x000D_
Adicionalmente se tramitó la Resolución No. 7919 de 2020 de transferencia de recursos al Icetex para garantizar las adjudicaciones del Fondo Especial de Comunidades Negras por $6.521.413.500  y  las adjudicaciones del Fondo de Población Indígena por $4.347.609.000.</t>
  </si>
  <si>
    <t>El indicador está expresado en términos de beneficiarios a fondos poblacionales; pese a la gestión indicada durante el mes, se identifican hitos sin cumplimiento del mes y meses anteriores que según lo que informan, no serán desarrollados por redefinición de las acciones. Al respecto, se solicita la redefinición y reprogramación de los hitos del indicador. Por este motivo no es posible validarlo. NO SE VALIDA.</t>
  </si>
  <si>
    <t>En el mes de junio, El Ministerio de Educación Nacional suscribió las minutas para formalizar las adiciones de los convenios 389 de 2013 y 1189 de 2015 para realizar las convocatorias de nuevas adjudicaciones del 2020-2 de los Fondos de Población Víctima y Población Rrom, respectivamente. Igualmente se elaboró el estudio previo de adición y modificación del convenio 44 de 2020 (Fondo Población con Discapacidad), el cual se radicó en el aplicativo NEON con el código EP-2020-0947
Igualmente, se realizaron los siguientes desembolsos para garantizar los recursos que cubran las adjudicaciones del período 2020-2 de los Fondos de Población Víctima y Población Rrom:
Fondo Población Víctima: $ 5.775.145.940 (Orden de Pago 165374020)
Fondo Población Rrom: $ 125.955.284 (Orden de Pago 165365020)
Los nuevos beneficiarios de los fondos poblacionales se adjudicarán mediante convocatoria que se realizará en el tercer trimestre del año para el período 2020-2</t>
  </si>
  <si>
    <t>Mediante comunicación 2020-IE-025253 del 27/06/2020, el Viceministerio anexa formato de modificación del proyecto de Icetex, donde se solicita y aprueba modificación a la meta de este indicador, pasando de 5.023 a 4.542;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Respecto al avance, teniendo en cuenta la periodicidad, este indicador se evalúa hasta el mes de diciembre. Frente a la gestión desarrollada, el área reporta avances en concordancia con el hito programado para el mes, correspondientes a la gestión de adición de los convenios, pero no se aportan soportes que permitan evidenciar el proceso.  Por lo anterior, no es posible validar el cumplimiento del indicador. NO VALIDADO
Nota OAPF (11/08/2020): Mediante oficio IE-030578 del 05/08 se ajusta hito y entregables del mes de junio y se aportan los entregables que permiten validar su cumplimiento. por tanto se procede a la validación OK</t>
  </si>
  <si>
    <t>En el mes de julio, El Ministerio de Educación Nacional suscribió la minuta de adición del convenio 44 de 2010 para garantizar los recursos de la convocatoria de nuevas adjudicaciones del 2020-2 del Fondos de Población con Discapacidad. Igualmente se dio apertura a las convocatorias del Fondo de Reparación para la Población Víctima del Conflicto Armado, del Fondo de Población Rrom, del Fondo Álvaro Ulcué Chocué y del Fondo Especial de Comunidades Negras. Igualmente, se realizó el desembolso de $106.947.147 con Orden de Pago No. 202389820 en SIIF, para garantizar los recursos que cubran las adjudicaciones del período 2020-2 del Fondo de Población con Discapacidad.</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</si>
  <si>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de conformidad con lo acordado con el área en reunión del 05/08, mediante oficio IE-030578 del 05/08 se solicitaron ajustes y se adelantó la reprogramación. El área aportó entregables que pudieron validar el cumplimiento asociado al mes. Conclusión: Dado el cumplimiento de los criterios, se procede a VALIDAR OK</t>
    </r>
  </si>
  <si>
    <t>En el mes agosto, el Ministerio de Educación Nacional realizo las adjudicaciones de los Fondos de Población Víctima, Población con Discapacidad y Población Rrom, así:_x000D_
_x000D_
* Publicación de resultados en plataforma de Icetex - Fondo Población Víctima - 4 de agosto de 2020. _x000D_
* Publicación de resultados en plataforma de Icetex - Fondo Población con Discapacidad -  19 de agosto de 2020._x000D_
* Publicación de resultados en plataforma de Icetex -  Fondo Población Rrom - 11 de agosto de 2020._x000D_
_x000D_
Los resultados de las convocatorias se pueden consultar en el link https://portal.icetex.gov.co/Portal/Home/HomeEstudiante/gestion-credito-estudiante/consulta-de-resultados_x000D_
_x000D_
Se anexan las actas de las Juntas Administradoras de cada Fondo, en las cuales se evidencia la adjudicación de nuevos beneficiarios. Las actas se encuentran en trámite de firma de las partes a la fecha de este reporte.</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</si>
  <si>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se aportan evidencias que permiten validar su cumplimiento. Conclusión: Dado el cumplimiento de los criterios, se procede a VALIDAR OK</t>
    </r>
  </si>
  <si>
    <t>En el mes de septiembre, se mantuvieron habilitados los formularios de legalización del crédito para 2020-2 en la plataforma de Icetex de los beneficiarios adjudicados en los Fondos de Reparación de la Población Víctima, Población con Discapacidad y Población Rrom. Durante septiembre se mantuvo disponible el formulario de inscripciones en la plataforma de Icetex para la convocatoria 2020-2 del Fondo Álvaro Ulcué Chocué (Población Indígena), tal como se puede consultar en el link https://portal.icetex.gov.co/Portal/Home/HomeEstudiante/fondos-en-administracion-Listado/fondo-comunidades-_x000D_
Así mismo, a partir del 14 septiembre se realizó la evaluación de los proyectos (Trabajos Comunitarios) presentados por los aspirantes en cada Departamento del Fondo Especial de Comunidades Negras.</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</si>
  <si>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no se aportan evidencias que permitan validar su cumplimiento. Conclusión: Dado el cumplimiento de los criterios, se procede a VALIDAR OK</t>
    </r>
  </si>
  <si>
    <t>En el mes de octubre, el Icetex inició giro de recursos a los beneficiarios de los créditos adjudicados en el 2020-2 de los Fondos Población Víctimas, Discapacidad y Rrom.
- De acuerdo con cronograma de la convocatoria 2020-2 del Fondo Álvaro Ulcué Chocué (Población Indígena), en octubre se publicaron los resultados y se inició el proceso de legalización de créditos, el cual terminará el 30 de noviembre;  se puede consultar en el link https://portal.icetex.gov.co/Portal/Home/HomeEstudiante/fondos-en-administracion-Listado/fondo-comunidades-indigenas (hito de septiembre)
-Asimismo, entre el 16 y el 23 de octubre se evaluaron los proyectos (Trabajos Comunitarios) presentados por los aspirantes en cada Departamento del Fondo Especial de Comunidades Negras, tal como se puede consultar en el link https://portal.icetex.gov.co/Portal/Home/HomeEstudiante/fondos-en-administracion-Listado/fondo-comunidades-negras
Los resultado Fondo Especial de Comunidades Negras se publicarán 16 de noviembre.</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</si>
  <si>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presenta hito asociado para el mes, sobre el cual se aportan evidencias que permitan validar su cumplimiento. Conclusión: Dado el cumplimiento de los criterios, se procede a VALIDAR OK
</t>
  </si>
  <si>
    <t>En el mes de noviembre el Icetex continuó con el giro de recursos a los beneficiarios de los créditos adjudicados en el 2020-2 de los Fondos de Población Víctima, Discapacidad y Rrom. De acuerdo con el cronograma de la convocatoria 2020-2 del Fondo Álvaro Ulcué Chocué (Población Indígena), en noviembre culminó el plazo para que los beneficiarios realizaran el proceso de legalización de créditos, tal como se puede consultar en el link https://portal.icetex.gov.co/Portal/Home/HomeEstudiante/fondos-en-administracion-Listado/fondo-comunidades-indigenas Asimismo, el 16 de noviembre se publicaron los resultados del Fondo Especial de Comunidades Negras, tal como se puede consultar en el link https://portal.icetex.gov.co/Portal/Home/HomeEstudiante/fondos-en-administracion-Listado/fondo-comunidades-negras</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</si>
  <si>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presenta hito asociado para el mes, sobre el cual se aportan evidencias que permitan validar su cumplimiento. Conclusión: Dado el cumplimiento de los criterios, se procede a VALIDAR OK</t>
  </si>
  <si>
    <t>Durante el mes de diciembre y de acuerdo con los procesos de adjudicación realizados durante el período 2020-2 de los Fondos Poblacionales se otorgaron 5.623 créditos condonables así:
Fondo Población Rrom: 6
Fondo Población con Discapacidad: 1
Fondo Población Víctima: 481
Fondo Población Indígena: 2.557
Fondo Comunidades Negras: 2.578
A partir de la gestión de saldos disponibles en los Fondos de Población Víctima, Indígenas y Comunidades Negras se garantizaron mayores otorgamientos a los proyectados para la vigencia.</t>
  </si>
  <si>
    <t>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no presenta hito asociado para el mes. Conclusión: Dado el cumplimiento de los criterios, se procede a VALIDAR OK</t>
  </si>
  <si>
    <t>Número de beneficiarios renovados en los fondos poblacionales</t>
  </si>
  <si>
    <t>Suma de los beneficiarios renovados en los fondos poblacionales (Indígenas, Comunidades Negras, Rrom, Víctimas y Discapacidad)</t>
  </si>
  <si>
    <t>Durante el mes de enero el Icetex mantuvo disponible su plataforma para adelantar los procesos de renovación para 2020-1 de los fondos en administración dirigidos a las Comunidades Negras, Población Indígena, Población con Discapacidad, Población Rom y Población Víctima del Conflicto Armado de Colombia.</t>
  </si>
  <si>
    <t>En el mes de febrero, se autorizó el desembolso de $   15.639.255.582 al Icetex correspondiente a los Fondos de Población con Discapacidad, Población Rom y Población Víctima del Conflicto Armado de Colombia, para cubrir las siguientes actividades del primer y segundo semestre de 2020:_x000D_
_x000D_
* $ 294.603.846  - Convenio 44 de 2010 - Población Con Discapacidad._x000D_
_x000D_
* $ 109.424.286 - Convenio 1189 de 2015 - Población Rom._x000D_
_x000D_
* $15.235.227.450 - Convenio 1463 de 2017 - Población Víctima._x000D_
_x000D_
Adicionalmente, el Icetex mantuvo disponible su plataforma para adelantar los procesos de renovación para 2020-1 de los fondos en administración dirigidos a las Comunidades Negras, Población Indígena, Población con Discapacidad, Población Rom y Población Víctima del Conflicto Armado de Colombia.</t>
  </si>
  <si>
    <t>En concordancia con la Emergencia Económica, Social y Ecológica que declaró el Gobierno Nacional mediante el Decreto 417 de 2020, se ajustaron las expectativas de recursos y metas en las actividades del proyecto de inversión. En consecuencia, no se tramitarán las vigencias futuras excepcionales previstas para la  convocatoria 2020-2 del Fondo dirigido a la Población Rrom, por lo cual la convocatoria se adelantará como está programada pero sin los recursos previstos con vigencia futura para la adjudicación de 18 nuevos beneficiarios (necesarios para el cumplimiento de la meta). Se revisarán durante elmes de abril y mayo los saldos disponibles de este y otros fondos que permitan adjudicar la mayor cantidad de beneficiarios posible en la convocatoria.</t>
  </si>
  <si>
    <t>En el mes de abril, la Dirección de Fomento de la Educación Superior tramitó el CDP 124120 por $16.209 millones para garantizar recursos que cubran renovaciones del fondo especial de comunidades negras. De los demás fondos poblacionales se autorizaron los recursos durante el primer trimestre de 2020................ ._x000D_
..............................................................................................................................................................................................................................</t>
  </si>
  <si>
    <t>En el mes de mayo, la Dirección de Fomento de la Educación Superior tramitó la Resolución 7919 de 2020 de transferencia al Icetex para garantizar recursos que cubran la renovaciones del 2020-2 por $16.209 millones del Fondo Especial de Comunidades Negras._x000D_
.....................................................................................................................................................................</t>
  </si>
  <si>
    <t>En el mes de Junio, La Dirección de Fomento de la Educación Superior de acuerdo con el reporte del Icetex, para el periodo 2020-1 benefició 10.756 estudiantes en las actividades de renovaciones de fondos poblacionales, mediante el Fondo de Población Víctima (2.095 beneficiarios), Fondo de Población Indígena (3.073 beneficiarios), Fondo Población Comunidades Negras (5.532 beneficiarios), Fondo Población Rrom (16 beneficiarios) y Fondo Población con Discapacidad (40 beneficiarios).</t>
  </si>
  <si>
    <r>
      <rPr>
        <b/>
        <u/>
        <sz val="11"/>
        <color theme="1"/>
        <rFont val="Calibri"/>
        <family val="2"/>
        <scheme val="minor"/>
      </rPr>
      <t xml:space="preserve">Nota OAPF (10/07/2020): </t>
    </r>
    <r>
      <rPr>
        <sz val="11"/>
        <color theme="1"/>
        <rFont val="Calibri"/>
        <family val="2"/>
        <scheme val="minor"/>
      </rPr>
      <t xml:space="preserve">Mediante comunicación 2020-IE-025253 del 27/06/2020, el Viceministerio anexa formato de modificación del proyecto de Icetex, donde se solicita y aprueba modificación a la meta de este indicador, pasando de 21.469 a 17.197;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Respecto al avance, se presenta reporte cuantitativo y cualitativo sobre el cumplimiento semestral; sin embargo, como soporte solo se identifica la resolución de giro a ICETEX para la garantía de los recursos del fondo de indígenas y no se aporta el informe de beneficiarios que se relaciona como medio de verificación.  En este sentido, sin soportes no es posible dar validación al indicador. NO VALIDADO
</t>
    </r>
    <r>
      <rPr>
        <b/>
        <u/>
        <sz val="11"/>
        <color theme="1"/>
        <rFont val="Calibri"/>
        <family val="2"/>
        <scheme val="minor"/>
      </rPr>
      <t>Nota OAPF (05/08/2020)</t>
    </r>
    <r>
      <rPr>
        <sz val="11"/>
        <color theme="1"/>
        <rFont val="Calibri"/>
        <family val="2"/>
        <scheme val="minor"/>
      </rPr>
      <t>: Según lo acordado en reunión del 05/08, el área aportó los medios de verificación que permiten validar el reporte cuantitativo del periodo; se procede a validar SI para efectos de presentar el cumplimiento para el segundo semestre.</t>
    </r>
  </si>
  <si>
    <t>En el mes de julio, El Ministerio de Educación Nacional realizó tramites y acciones requeridas para lograr el reporte del Icetex, con corte al 31 de julio de 2020 se tuvieron 12.586 beneficiarios en las actividades de renovaciones de fondos poblacionales, mediante el Fondo de Población Víctima (2.234 beneficiarios), Fondo de Población Indígena (3.666 beneficiarios), Fondo Población Comunidades Negras (6.628 beneficiarios), Fondo Población Rrom (16 beneficiarios) y Fondo Población con Discapacidad (42 beneficiarios).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</si>
  <si>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se aportan entregables que pudieron validar el cumplimiento asociado al mes. Según lo acordado con el área, efectuada la entrega del medio de verificación del cuantitativo con corte a junio, se procede a ajustar la validación para efectos del seguimiento del segundo semestre. Conclusión: Dado el cumplimiento de los criterios, se procede a VALIDAR OK</t>
    </r>
  </si>
  <si>
    <t>Durante el mes de agosto, El Ministerio mantuvo habilitados los formularios de actualización de datos y renovación de créditos para el 2020-2 de los beneficiarios de los Fondos poblacionales de Icetex._x000D_
_x000D_
De acuerdo con el reporte del Icetex, con corte al 31 de julio de 2020 se tuvieron 12.586 beneficiarios en las actividades de renovaciones de fondos poblacionales, mediante el Fondo de Población Víctima (2.234 beneficiarios), Fondo de Población Indígena (3.666 beneficiarios), Fondo Población Comunidades Negras (6.628 beneficiarios), Fondo Población Rrom (16 beneficiarios) y Fondo Población con Discapacidad (42 beneficiarios).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</si>
  <si>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 No se identifican hitos asociados para el mes.</t>
    </r>
    <r>
      <rPr>
        <sz val="11"/>
        <color theme="1"/>
        <rFont val="Calibri"/>
        <family val="2"/>
        <scheme val="minor"/>
      </rPr>
      <t xml:space="preserve"> Conclusión: Dado el cumplimiento de los criterios del indicador para el mes, se procede a VALIDAR OK</t>
    </r>
  </si>
  <si>
    <t>Durante el mes de septiembre, se mantuvieron habilitados los formularios de actualización de datos y renovación de créditos para el 2020-2 de los beneficiarios de los Fondos poblacionales en la plataforma de Icetex. De acuerdo con el reporte del Icetex, con corte al 31 de agosto de 2020 se tuvieron 13.410 beneficiarios en las actividades de renovaciones de fondos poblacionales, mediante el Fondo de Población Víctima (3.261 beneficiarios), Fondo de Población Indígena (4.000 beneficiarios), Fondo Población Comunidades Negras (6.990 beneficiarios), Fondo Población Rrom (17 beneficiarios) y Fondo Población con Discapacidad (42 beneficiarios).</t>
  </si>
  <si>
    <t>Análisis OAPF (09/10/2020).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mes. Conclusión: Dado el cumplimiento de los criterios del indicador para el mes, se procede a VALIDAR OK</t>
  </si>
  <si>
    <t>Durante el mes de octubre, se mantuvieron habilitados los formularios de actualización de datos y renovación de créditos para el 2020-2 de los beneficiarios de los Fondos poblacionales en la plataforma de Icetex.
De acuerdo con el reporte del Icetex, con corte al 30 de septiembre de 2020 se tuvieron 14.380 beneficiarios en las actividades de renovaciones de fondos poblacionales, mediante el Fondo de Población Víctima (2.478 beneficiarios), Fondo de Población Indígena (4.370 beneficiarios), Fondo Población Comunidades Negras (7.472 beneficiarios), Fondo Población Rrom (17 beneficiarios) y Fondo Población con Discapacidad (43 beneficiarios).</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</si>
  <si>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mes. Adicionalmente, se reporta avance cuantitativo durante el mes, cuando el indicador tiene periodicidad semestral. Conclusión: Dado el cumplimiento de los criterios del indicador para el mes, se procede a VALIDAR OK</t>
  </si>
  <si>
    <t>Durante el mes de noviembre y de acuerdo con el reporte del Icetex, con corte al 31 de octubre de 2020 se tuvieron 15.084 beneficiarios en las actividades de renovaciones de fondos poblacionales, mediante el Fondo de Población Víctima (2.543 beneficiarios), Fondo de Población Indígena (4.745 beneficiarios), Fondo Población Comunidades Negras (7.735 beneficiarios), Fondo Población Rrom (17 beneficiarios) y Fondo Población con Discapacidad (44 beneficiarios).</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</si>
  <si>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mes. Conclusión: Dado el cumplimiento de los criterios del indicador para el mes, se procede a VALIDAR OK</t>
  </si>
  <si>
    <t>Durante el mes de diciembre y de acuerdo con el reporte del Icetex, con corte al 30 de noviembre de 2020 se tuvieron 15.730 beneficiarios en las actividades de renovaciones de fondos poblacionales, así:
Fondo Población Rrom: 17
Fondo Población con Discapacidad: 44
Fondo Población Víctima: 2.605
Fondo Población Indígena: 5.052
Fondo Comunidades Negras: 8.012</t>
  </si>
  <si>
    <t xml:space="preserve">Mediante comunicación 2020-IE-025253 del 27/06/2020, el Viceministerio anexa formato de modificación del proyecto de Icetex, donde se solicita y aprueba modificación a la meta de este indicador, pasando de 21.469 a 17.197;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presenta un hito asociado para el mes con su respectivo soporte. </t>
  </si>
  <si>
    <t>4.3.2. Pacto por la Equidad – Comunidades Negras, Afrocolombianas, Raizales y Palanqueras (NARP)</t>
  </si>
  <si>
    <t>Número de beneficiarios adjudicados en Fondos NO poblacionales determinados por Ley (excluye Generación E)</t>
  </si>
  <si>
    <t>Suma de los nuevos beneficiarios adjudicados en los fondos NO poblacionales (Mejores Bachilleres, Mejores Saber PRO, Omaira, DIH, Luis Robles, Ciudadanos de Paz, Hipólita)</t>
  </si>
  <si>
    <t xml:space="preserve">Durante el mes de enero, no se adelantaron acciones sobre estos fondos, pues las convocatorias para la adjudicacion de nuevos beneficiarios en los fondos NO poblacionales están programadas para el segundo semestre de 2020. _x000D_
                                                                                                                                                                                 _x000D_
</t>
  </si>
  <si>
    <t xml:space="preserve">Durante el mes de febrero, no se adelantaron acciones sobre estos fondos, pues las convocatorias para la adjudicacion de nuevos beneficiarios en los fondos NO poblacionales están programadas para el segundo semestre de 2020. _x000D_
                                                                                                                                                                                 _x000D_
</t>
  </si>
  <si>
    <t xml:space="preserve">Durante el mes de marzo, no se adelantaron acciones sobre estos fondos, pues las convocatorias para la adjudicacion de nuevos beneficiarios en los fondos NO poblacionales están programadas para el segundo semestre de 2020. </t>
  </si>
  <si>
    <t>En el mes de abril, la Dirección de Fomento de la Educación Superior tramitó el CDP 124620 por $20.306.134 para garantizar recursos que cubra la adjudicación de la Beca Omaira Sánchez 2020 y el CDP 124720 por $150.000.000 para cubrir las adjudicaciones del Fondo Becas de Posgrado Mejores Saber PRO 0.1%...........................................................................................................................................................................................................................................................................................................................................................................</t>
  </si>
  <si>
    <t>En el mes de mayo, la Dirección de Fomento de la Educación Superior tramitó la Resolución No. 7917 de 2020 de transferencias al Icetex por $20.306.134 para garantizar recursos que cubra la adjudicación de la Beca Omaira Sánchez 2020 y por $150.000.000 para cubrir las adjudicaciones del Fondo Becas de Posgrado Mejores Saber PRO 0.1%._x000D_
.................................................................................................................................................................................................................................................</t>
  </si>
  <si>
    <t>El indicador está expresado en términos del No. De beneficiarios a fondos no poblacionales; se reportan avances cualitativos de este proceso, pero la evaluación del indicador se realiza hasta el final de la vigencia por su periodicidad anual. No se identifican hitos asociados para el periodo evaluado. Se valida OK.</t>
  </si>
  <si>
    <t>En el mes de junio, se tramitó la prórroga del convenio 1462 de 2017 (Fondo Beca Alfonso López Michelsen), a través de la cual se autoriza al Icetex reutilizar los saldos del mismo Fondo para las adjudicaciones de 2020-2 para la financiación de programas de Maestría en Derecho Internacional Humanitario. Al cierre de este informe, la minuta se encuentra en trámite de firma por parte de la Vicepresidencia de Fondos en Administración del Icetex._x000D_
Igualmente, el 23 de junio de 2020 se llevó a cabo sesión del Comité Evaluador de Becas para autorizar la convocatoria 2020-2 del Fondo Becas de Posgrado Mejores Saber PRO 0.1%. _x000D_
Así mismo, mediante radicado 2020-IE-023036 del 10 de junio de 2020, se remitió a la Oficina Asesora Jurídica el documento borrador de Resolución para el otorgamiento de la Beca Omaira Sánchez 2020-2._x000D_
Las adjudicaciones de los fondos no poblacionales se tienen previstas mediante convocatorias para el 2020-2 que se desarrollarán en el tercer trimestre del año.</t>
  </si>
  <si>
    <t>Mediante comunicación 2020-IE-025253 del 27/06/2020, el Viceministerio anexa formato de modificación del proyecto de Icetex, donde se solicita y aprueba modificación a la meta de este indicador, pasando de 857 a 850;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Respecto al avance, teniendo en cuenta que el indicador tiene periodicidad anual, no se realizará evaluación de avances cuantitativos sino hasta final de la vigencia; se reportan avances cualitativos de este proceso y no se identifican hitos asociados para el periodo evaluado. Se valida OK.</t>
  </si>
  <si>
    <t>En el mes de julio, El Ministerio de Educación Nacional tramitó la prórroga del convenio 1462 de 2017, a través de la cual se autoriza al Icetex reutilizar los saldos del mismo Fondo para las adjudicaciones de 2020-2. Al cierre de este informe, la minuta se encuentra en trámite de firma del Viceministro de Educación Superior. Igualmente, el 21 de julio de 2020 se abrió la convocatoria de este Fondo a través de la plataforma de Icetex. _x000D_
_x000D_
Así mismo, mediante oficio 2020-IE-029843 del 30 de julio de 2020, la Oficina Asesora Jurídica aprobó la Resolución de otorgamiento de la Beca Omaira Sánchez 2020. Al cierre de este reporte, se encuentra pendiente el visto bueno de la Oficina Asesora de Planeación y Finanzas, como requisito para firma de la señora Ministra, el cual se solicitó con oficio 2020-IE-029912 del 30 de julio de 2020. Finalmente, mediante Resolución 13913 de 2020 se otorgaron los subsidios del Fondo Mejores Bachilleres.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</si>
  <si>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se aportan entregables que pudieron validar el cumplimiento asociado al mes. Mediante oficio IE-030578 del 05/08 el área solicita la reprogramación de hitos de este indicador, lo cual es viabilizado y ajustado en la matriz. Conclusión: Dado el cumplimiento de los criterios, se procede a VALIDAR OK</t>
    </r>
  </si>
  <si>
    <t>En el mes de agosto, el Ministerio el 4 de agosto firmó la prórroga del convenio 1462 de 2017 (Fondo Beca Alfonso López Michelsen), a través de la cual se autoriza al Icetex reutilizar los saldos del mismo Fondo para las adjudicaciones de 2020-2 para la financiación de programas de Maestría en Derecho Internacional Humanitario.
El 11 de agosto se publicaron los resultados de la convocatoria del Fondo Beca Alfonso López Michelsen del período 2020-2. Se anexa la comunicación del Icetex mediante el cual confirma la adjudicación de 2 beneficiarios y la publicación correspondiente en la plataforma de Icetex, la cual puede consultarse en el link https://portal.icetex.gov.co/Portal/Home/HomeEstudiante/gestion-credito-estudiante/consulta-de-resultados
Adicionalmente, para el final de agosto se encontraba en trámite de firma de la Ministra la resolución de otorgamiento de la Beca Omaira Sánchez para el 2020.</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</si>
  <si>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se aportan entregables que pudieron validar el cumplimiento asociado al mes. Conclusión: Dado el cumplimiento de los criterios, se procede a VALIDAR OK</t>
    </r>
  </si>
  <si>
    <t>En el mes de septiembre, legalizaron sus créditos educativos los 2 beneficiarios de la convocatoria 2020-2 del Fondo Beca Alfonso López Michelsen para cursar programas de Maestría en Derecho Internacional Humanitario._x000D__x000D_
_x000D__x000D_
Adicionalmente, se expidió la Resolución No. 15894 de 2020 mediante la cual se otorgó la Beca Omaira Sánchez al estudiante que obtuvo el mejor resultado en las Pruebas Saber 11 del año 2019.</t>
  </si>
  <si>
    <t>Análisis OAPF (09/10/2020).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presenta hito asociado para el mes, sobre el cual se aportan entregables que pudieron validar el cumplimiento asociado al mes. Conclusión: Dado el cumplimiento de los criterios, se procede a VALIDAR OK}</t>
  </si>
  <si>
    <t>En el mes de octubre, el Icetex inició el trámite de desembolso a los beneficiarios de la convocatoria 2020-2 del Fondo Beca Alfonso López Michelsen para cursar programas de Maestría en Derecho Internacional Humanitario.
Adicionalmente, se inició el proceso de legalización del crédito otorgado mediante la Resolución No. 15894 de 2020, referente a la Beca Omaira Sánchez.</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</si>
  <si>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no presenta hito asociado para el mes. Conclusión: Dado el cumplimiento de los criterios, se procede a VALIDAR OK</t>
  </si>
  <si>
    <t>En el mes de noviembre el Icetex continuó con el trámite de desembolso a los beneficiarios de la convocatoria 2020-2 del Fondo Beca Alfonso López Michelsen para cursar programas de Maestría en Derecho Internacional Humanitario y del Fondo de Becas de Posgrado Mejores Saber PRO 2020-2. Adicionalmente, continuó con el proceso de legalización del crédito otorgado mediante la Resolución No. 15894 de 2020, referente a la Beca Omaira Sánchez.</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</si>
  <si>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no presenta hito asociado para el mes. Conclusión: Dado el cumplimiento de los criterios, se procede a VALIDAR OK</t>
  </si>
  <si>
    <t>Durante el mes de diciembre y de acuerdo con los procesos de adjudicación realizados en la vigencia 2020 de los Fondos Poblacionales, se otorgaron 872 créditos condonables así:
Fondo Subsidios a Mejores Bachilleres: 855
Fondo Beca Omaira Sánchez: 1
Fondo Beca Alfonso López Michelsen: 2
Fondo Programa Becas Hipólita: 14
................................................................................................................................................................</t>
  </si>
  <si>
    <t>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no presenta hito asociado para el mes. Conclusión: Dado el cumplimiento de los criterios, se procede a VALIDAR OK</t>
  </si>
  <si>
    <t>Porcentaje de incremento anual de beneficiarios del Fondo especial para el pueblo Rrom (créditos educativos)</t>
  </si>
  <si>
    <t>1.A.1</t>
  </si>
  <si>
    <t>Incremento porcentual anual = ((Beneficiarios año t - Beneficiarios año t-1) / Beneficiarios año t-1) * 100</t>
  </si>
  <si>
    <t xml:space="preserve">En el mes de enero se adelantó la estructuración de la convocatoria del fondo para la atención de la población Rrom que se abrirá en el segundo semestre de 2020.                                                                                                                                                                            </t>
  </si>
  <si>
    <t>En el mes de febrero, la Dirección de Fomento a la Educación Superior,  elaboró las proyecciones financieras para tramitar el Conpes de declaración de importancia estratégica que garantice la sostenibilidad financiera de las adjudicaciones que se realicen entre el 2020 y el 2022 del Fondo en administración para la atención de la población Rrom.</t>
  </si>
  <si>
    <t>En concordancia con el Decreto 417/2020 a través del cual se declaró la emergencia económica, social y ecológica, durante el mes de marzo, el Ministerio de Educación Nacional revisó y ajustó las expectativas de recursos y metas proyectadas para la adjudicación de beneficios a Fondos Poblacionales. En consecuencia, se definió que no se tramitarán vigencias futuras excepcionales para la convocatoria 2020-2 del Fondo dirigido a la Población Rrom. En virtud de lo anterior, dicha convocatoria se adelantará en los términos programados, pero sin recursos de vigencias futuras para la adjudicación de 18 nuevos beneficiarios, necesarios para el cumplimiento de la meta. En este sentido, durante los meses de abril y mayo se revisarán los saldos disponibles de los fondos que permitan adjudicar la mayor cantidad de beneficiarios posibles a las convocatorias del segundo semestre.</t>
  </si>
  <si>
    <t>En el mes de abril, el Ministerio de Educación Nacional avanzó en la preparación del estudio previo para adelantar la adición del Convenio 1189 de 2015, a través del cual se adelantará el proceso de adjudicación de créditos condonables del Fondo de atención de Población Rrom para el segundo semestre de la vigencia 2020. ..........................................................................................................................................................................................................</t>
  </si>
  <si>
    <t>Durante el mes de mayo,el Ministerio de Educación Nacional continuó con los procesos contractuales para adicionar el Convenio 1189 de 2015 a través del cual se respalda  el proceso de adjudicación de créditos condonables del Fondo de atención a Población Rrom, que surtirá durante el segundo semestre de la vigencia 2020.
..................................................................................................................................................................................................................................................</t>
  </si>
  <si>
    <t>Reportado a SINERGIA y aprobado el 10/06/2020. Este indicador se encuentra expresado en términos de % de incremento de beneficiarios al Fondo Poblacional; se presentan avances cualitativos sobre el proceso, pero no se reportan avances cuantitativos, en virtud a que el indicador se mide de forma anual. Este indicador tiene asociado un hito para el mes sobre el cual no se presentan avances, por tanto no es posible validar el cumplimiento. NO VALIDADO. Se recomienda revisar los hitos programados.</t>
  </si>
  <si>
    <t>Durante el mes de junio, el Ministerio de Educación Nacional adelantó el proceso de adición del Convenio 1189 de 2015 a través del cual se respalda el proceso de adjudicación de créditos condonables del Fondo de atención a Población Rrom y se realizó el desembolso por valor de $126 millones para garantizar los recursos que cubrirán estas adjudicaciones durante el segundo semestre de 2020.</t>
  </si>
  <si>
    <t>Reportado en SINERGIA y aprobado por DNP el 10/07/2020. Este indicador se encuentra expresado en términos de % de incremento de beneficiarios al Fondo Poblacional; se presentan avances cualitativos sobre el proceso, pero no se reportan avances cuantitativos, en virtud a que el indicador se mide de forma anual. El área manifiesta que a la echa de corte se adicionó el Convenio a través del cual se asegurarán los recursos para la convocatoria; no obstante, respecto a la programación de hitos, no se da cumplimiento toda vez que el hito está expresado en términos del cierre de la convocatoria. Por tanto no es posible validar el cumplimiento. NO VALIDADO. Se recomienda revisar los hitos programados.
Nota OAPF (12/08/2020): Se valida la entrega de soportes pendientes de hitos de meses anteriores. Se valida OK.</t>
  </si>
  <si>
    <t>Durante el mes de julio, se dio apertura al proceso de adjudicaciones para el periodo 2020-2 del Fondo para la atención de la Población Rrom, a través de la plataforma de Icetex. Dicha convocatoria, consiste en créditos condonables dirigidos a personas colombianas miembros del pueblo Rrom, registrados en el censo oficial, en proceso de admisión o que estén cursando un programa académico técnico profesional, tecnológico o universitario en Instituciones de Educación superior reconocidas por el Ministerio de Educación Nacional. Estos créditos financian costos de matrícula ordinaria y sostenimiento. De conformidad con el calendario de la convocatoria, durante el mes de julio surtió el proceso de inscripción de aspirantes y durante el mes de agosto se iniciará con las fases de verificación de requisitos, aprobación por parte de la Junta Administradora, publicación y legalización.</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</si>
  <si>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NO guarda consistencia frente al indicador y su fórmula de medición; c) </t>
    </r>
    <r>
      <rPr>
        <u/>
        <sz val="11"/>
        <color theme="1"/>
        <rFont val="Calibri"/>
        <family val="2"/>
        <scheme val="minor"/>
      </rPr>
      <t>Calidad</t>
    </r>
    <r>
      <rPr>
        <sz val="11"/>
        <color theme="1"/>
        <rFont val="Calibri"/>
        <family val="2"/>
        <scheme val="minor"/>
      </rPr>
      <t xml:space="preserve">: Para validar con el área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un hito asociado para el mes con entregables. Conclusión: PENDIENTE POR VALIDACIÓN Y CARGUE EN SINERGIA.</t>
    </r>
    <r>
      <rPr>
        <u/>
        <sz val="11"/>
        <color theme="1"/>
        <rFont val="Calibri"/>
        <family val="2"/>
        <scheme val="minor"/>
      </rPr>
      <t xml:space="preserve">
Análisis OAPF (10/08/2020): Se ajusta consistencia y calidad en el reporte. Se carga y aprueba por DNP en SINERGIA. Se procede a validar OK. </t>
    </r>
  </si>
  <si>
    <t>Dentro de las acciones efectuadas para la promoción e incremento de beneficiarios del Fondo especial para el pueblo Rrom, en el mes de agosto el Ministerio de Educación Nacional realizó las adjudicaciones correspondientes al período 2020-2. Igualmente, se habilitó durante el mes, la plataforma para la actualización de datos y renovación de créditos de los beneficiarios de dicho Fondo.</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</si>
  <si>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Se identifica consistencia y calidad en el reporte; no obstante, para el reporte en SINERGIA se realizan ajustes a la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un hito asociado para el mes con entregables. Se carga en SINERGIA el día 09/09/2020. Conclusión: Se procede a validar OK.</t>
    </r>
  </si>
  <si>
    <t>Dentro de las acciones efectuadas para la promoción e incremento de beneficiarios del Fondo especial para el pueblo Rrom, durante el mes de septiembre se mantuvieron habilitados en la plataforma del Icetex, los formularios de legalización de créditos y los formularios de actualización de datos y renovación de créditos para el periodo 2020-2 del Fondo de atención a la Población Rrom. De acuerdo con el reporte del Icetex al corte del periodo, se cuenta con 17 beneficiarios que renovaron sus créditos educativos.</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</si>
  <si>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Se identifica consistencia y calidad en el reporte; no obstante, para el reporte en SINERGIA se realizan ajustes a la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no cuenta con hitos programados para el periodo evaluado. Se carga en SINERGIA el día 09/10/2020. Conclusión: Se procede a validar OK.</t>
    </r>
  </si>
  <si>
    <t>En el mes de octubre, el Icetex inició el desembolso a los beneficiarios adjudicados en la convocatoria de 2020-2 del Fondo de atención a la Población Rrom.
Igualmente, durante el mes de octubre se mantuvieron habilitados los formularios de actualización de datos y renovación de créditos para el 2020-2 de los beneficiarios del Fondo de atención a la Población Rrom. De acuerdo con el reporte del Icetex, con corte al 30 de septiembre de 2020 se tenían 17 beneficiarios que renovaron sus créditos educativos.</t>
  </si>
  <si>
    <t xml:space="preserve">Análisis OAPF (10/11/2020). 
a) Completitud: El área reporta avances cualitativos; por su periodicidad no se evalúan avances cuantitativos para el periodo; 
b) Consistencia: El reporte guarda consistencia frente al indicador y su fórmula de medición; 
c) Calidad: Se identifica consistencia y calidad en el reporte; se atienden recomendaciones de la OAPF, no obstante para el reporte en SINERGIA se realizan ajustes a la redacción. 
d) Soportes: No aplican para el periodo. 
e) Notas adicionales:  El indicador no cuenta con hitos programados para el periodo evaluado. Se carga en SINERGIA el día 10/11/2020. </t>
  </si>
  <si>
    <t xml:space="preserve">En el mes de noviembre el Icetex continuó con el proceso de desembolso a los beneficiarios adjudicados en la convocatoria de 2020-2 del Fondo de atención a la Población Rrom. De acuerdo con el reporte del Icetex, con corte al 30 de octubre de 2020 se tenían 17 beneficiarios que renovaron sus créditos educativos.                                                                                                     </t>
  </si>
  <si>
    <t xml:space="preserve">Análisis OAPF (09/12/2020). 
a) Completitud: El área reporta avances cualitativos; por su periodicidad no se evalúan avances cuantitativos para el periodo; 
b) Consistencia: El reporte guarda consistencia frente al indicador y su fórmula de medición; 
c) Calidad: Se identifica consistencia y calidad en el reporte; se atienden recomendaciones de la OAPF, no obstante para el reporte en SINERGIA se realizan ajustes a la redacción. 
d) Soportes: No aplican para el periodo. 
e) Notas adicionales:  El indicador no cuenta con hitos programados para el periodo evaluado. Se carga en SINERGIA el día 09/12/2020. </t>
  </si>
  <si>
    <t>En el mes de diciembre el Icetex continuó con el proceso de desembolso a los beneficiarios adjudicados en la convocatoria del Fondo de atención a la Población Rrom. De acuerdo con el proceso de adjudicación del Fondo que se llevó a cabo en el período 2020-2, se otorgaron 6 nuevos créditos condonables, equivalente al 11,5%. Para cumplir con la meta del 25% se debían otorgar 13 créditos, pero la demanda que se presentó a la convocatoria fue solo de 6 estudiantes Rrom. Así mismo, y de acuerdo con el reporte del Icetex, con corte al 30 de noviembre de 2020, 17 beneficiarios realizaron el proceso de renovación de sus créditos educativos.</t>
  </si>
  <si>
    <t xml:space="preserve">Análisis OAPF (10/01/2021). 
a) Completitud: El área reporta avances cualitativos y cuantitativos para el periodo. 
b) Consistencia: El reporte guarda consistencia frente al indicador y su fórmula de medición; 
c) Calidad: Se identifica consistencia y calidad en el reporte; se atienden recomendaciones de la OAPF, no obstante para el reporte en SINERGIA se realizan ajustes a la redacción. 
d) Soportes: No aplican para el periodo. Reportado en Sinergia el 10/01/2021. </t>
  </si>
  <si>
    <t>4.3.4. Pacto por la Equidad – Población con Discapacidad</t>
  </si>
  <si>
    <t>Número de beneficiarios renovados en Fondos NO poblacionales (excluye Generación E)</t>
  </si>
  <si>
    <t>Suma de los beneficiarios renovados en los fondos NO poblacionales (Mejores Bachilleres, Mejores Saber PRO, Ser Pilo Paga, Omaira, DIH, Luis Robles, Ciudadanos de Paz, Hipólita)</t>
  </si>
  <si>
    <t>Durante el mes de enero el Icetex mantuvo disponible su plataforma para adelantar los procesos de renovación para 2020-1 de los créditos de los Fondos No poblacionales.</t>
  </si>
  <si>
    <t>En el mes de febrero se tramitaron pagos para cubrir las renovaciones del primer semestre de 2020 de los Fondos en administración Programa Ser Pilo Paga y la Beca Omaira Sánchez, así:</t>
  </si>
  <si>
    <t>En el mes de abril, la Dirección de Fomento de la Educación Superior tramitó CDPS para garantizar recursos que cubran las renovaciones de fondos no poblacionales así:_x000D_
CDP 123520 - Ser Pilo Paga 1 y 2 - $8.886.384.203_x000D_
CDP 123620 - Ser Pilo Paga 3 - $7.519.248.172_x000D_
CDP 123720 - Ser Pilo Paga 4 - $6.379.968.146..............................................................................................................................</t>
  </si>
  <si>
    <t>Durante el mes de mayo, la Dirección de Fomento de la Educación Superior tramitó las minutas de adición a los 3 convenios mediante los cuales se implementa el Programa Ser Pilo Paga, para garantizar recursos que cubran las renovaciones 2020-2 así:_x000D_
Adición al convenio 42 de 2016 - Ser Pilo Paga 1 y 2 - $8.886.384.203_x000D_
Adición al convenio 259 de 2017 - Ser Pilo Paga 3 - $7.519.248.172_x000D_
Adición al convenio 757 de 2018 - Ser Pilo Paga 4 - $6.379.968.146</t>
  </si>
  <si>
    <t>Durante el mes de junio, de acuerdo con el reporte del Icetex, para el periodo 2020-1 se tuvieron 24.061 beneficiarios en las actividades de renovaciones de fondos poblacionales, mediante el Fondo Ser Pilo Paga (23.824 beneficiarios), Fondo Mejores Bachilleres (226 beneficiarios), Fondo Mejores Saber Pro 0.1% (4 beneficiarios), Fondo Beca Alfonso López Michelsen (2 beneficiarios), Fondo Beca Omaira Sánchez (2 beneficiarios), Fondo Jóvenes Ciudadanos de Paz (2) y Fondo Excelencia Docente(1 beneficiario).
Igualmente, en el mes de junio, la Dirección de Fomento de la Educación Superior realizó desembolsos al Icetex para garantizar recursos que cubran las renovaciones 2020-2 del Fondo Ser Pilo Paga, así:
Adición al convenio 42 de 2016 - Ser Pilo Paga 1 y 2 - $8.886.384.203 (Orden de Pago 155563620)
Adición al convenio 259 de 2017 - Ser Pilo Paga 3 - $7.519.248.172  (Orden de Pago 155557920)
Adición al convenio 757 de 2018 - Ser Pilo Paga 4 - $6.379.968.146  (Orden de Pago 155548320)</t>
  </si>
  <si>
    <t>Mediante comunicación 2020-IE-025253 del 27/06/2020, el Viceministerio anexa formato de modificación del proyecto de Icetex, donde se solicita y aprueba modificación a la meta de este indicador, pasando de 26.227 a 133.941;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Respecto al avance, se presenta reporte cuantitativo y cualitativo sobre el cumplimiento semestral; se presentan hitos programados para este mes con cumplimiento y soportes ; sin embargo, no se aporta la evidencia del avance del indicador que permita validar su cumplimiento. En este sentido, no es posible dar validación. NO VALIDADO
Nota OAPF (11/08/2020): De conformidad con lo acordado en reunión del 05/08, el área remite soportes que permiten validar el cumplimiento del indicador. POr tal razón, se ajusta validación del reporte para efectos del seguimiento del segundo semestre 2020. Validado OK</t>
  </si>
  <si>
    <t>Durante el mes de julio, el Ministerio de Educación Nacional con el propósito de incrementar el número de beneficiarios renovados en Fondos NO poblacionales, abrió la convocatoria de nuevas adjudicaciones 2020-2 del Fondo para la atención de la  Población Rrom a través de la plataforma de Icetex. ............................................................................................................................................................................................................................................................................</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</si>
  <si>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Mediante oficio IE-035078 del 05/08 el área solicita el ajuste del hito y entregable del mes de diciembre. De otra parte, el área aporta los soportes pendientes del mes de junio que permiten validar el seguimiento. Conclusión: Dado el cumplimiento de los criterios, se procede a VALIDAR OK</t>
    </r>
  </si>
  <si>
    <t>Durante el mes de agosto, el Ministerio mantuvo habilitados los formularios de actualización de datos y renovación de créditos para el 2020-2 de los beneficiarios de los Fondos No poblacionales de Icetex._x000D_
_x000D_
De acuerdo con el reporte del Icetex, con corte al 31 de julio de 2020 se tuvieron 24.142 beneficiarios en las actividades de renovaciones de fondos NO poblacionales, mediante el Fondo Ser Pilo Paga (23.888 beneficiarios), Fondo Mejores Bachilleres (235 beneficiarios), Fondo Mejores Saber Pro 0.1% (12 beneficiarios), Fondo Beca Alfonso López Michelsen (2 beneficiarios), Fondo Beca Omaira Sánchez (2 beneficiarios), Fondo Jóvenes Ciudadanos de Paz (2) y Fondo Excelencia Docente(1 beneficiario).</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</si>
  <si>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Dentro del reporte cualitativo, no se mencionan avances sobre FSE, los cuales hacen parte de la meta programada de este indicador.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 No se identifican hitos asociados para el mes.</t>
    </r>
    <r>
      <rPr>
        <sz val="11"/>
        <color theme="1"/>
        <rFont val="Calibri"/>
        <family val="2"/>
        <scheme val="minor"/>
      </rPr>
      <t xml:space="preserve"> Conclusión: Dado el cumplimiento de los criterios del indicador para el mes, se procede a VALIDAR OK</t>
    </r>
  </si>
  <si>
    <t>Durante el mes de septiembre, se mantuvieron habilitados los formularios de actualización de datos y renovación de créditos para el 2020-2 de los beneficiarios de los Fondos No poblacionales en la plataforma de Icetex._x000D_ De acuerdo con el reporte del Icetex, con corte al 31 de julio de 2020 se tuvieron 25.614 beneficiarios en las actividades de renovaciones de fondos NO poblacionales, mediante el Fondo Ser Pilo Paga (25.349 beneficiarios), Fondo Mejores Bachilleres (244 beneficiarios), Fondo Mejores Saber Pro 0.1% (14 beneficiarios), Fondo Beca Alfonso López Michelsen (2 beneficiarios), Fondo Beca Omaira Sánchez (2 beneficiarios), Fondo Jóvenes Ciudadanos de Paz (2) y Fondo Excelencia Docente(1 beneficiario).</t>
  </si>
  <si>
    <t>Análisis OAPF (09/10/2020). Se procede a evaluar los criterios de calidad del PAI, con los siguientes resultados: a) Completitud: El área reporta avances cualitativos; por su periodicidad no se evalúan avances cuantitativos para el periodo; Dentro del reporte cualitativo, no se mencionan avances sobre FSE, los cuales hacen parte de la meta programada de este indicador.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mes. Conclusión: Dado el cumplimiento de los criterios del indicador para el mes, se procede a VALIDAR OK</t>
  </si>
  <si>
    <t>Durante el mes de octubre, se mantuvieron habilitados los formularios de actualización de datos y renovación de créditos para el 2020-2 de los beneficiarios de los Fondos No poblacionales en la plataforma de Icetex.
De acuerdo con el reporte del Icetex, con corte al 30 de septiembre de 2020 se tuvieron 26.098 beneficiarios en las actividades de renovaciones de fondos NO poblacionales, mediante el Fondo Ser Pilo Paga (25.796 beneficiarios), Fondo Mejores Bachilleres (281 beneficiarios), Fondo Mejores Saber Pro 0.1% (15 beneficiarios), Fondo Beca Alfonso López Michelsen (2 beneficiarios), Fondo Beca Omaira Sánchez (2 beneficiarios), Fondo Jóvenes Ciudadanos de Paz (2) y Fondo Excelencia Docente(1 beneficiario).</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</si>
  <si>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Adicionalmente, se reporta avance cuantitativo durante el mes, cuando el indicador tiene periodicidad semestral. Dado el cumplimiento de los criterios del indicador para el mes, se procede a VALIDAR OK</t>
  </si>
  <si>
    <t>Durante el mes de noviembre y de acuerdo con el reporte del Icetex, con corte al 31 de octubre de 2020 se tuvieron 26.296 beneficiarios en las actividades de renovaciones de fondos NO poblacionales, mediante el Fondo Ser Pilo Paga (25.860 beneficiarios), Fondo Mejores Bachilleres (291 beneficiarios), Fondo Mejores Saber Pro 0.1% (15 beneficiarios), Fondo Beca Alfonso López Michelsen (2 beneficiarios), Fondo Beca Omaira Sánchez (2 beneficiarios), Fondo Jóvenes Ciudadanos de Paz (2) y Fondo Excelencia Docente(124 beneficiario).</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</si>
  <si>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Dado el cumplimiento de los criterios del indicador para el mes, se procede a VALIDAR OK</t>
  </si>
  <si>
    <t>Durante el mes de diciembry de acuerdo con el reporte del Icetex, con corte al 30 de noviembre de 2020 se tuvieron 302.122 beneficiarios en las actividades de renovaciones de fondos NO poblacionales, así:
Fondo Ser Pilo Paga: 25.929 
Fondo Subsidios a Mejores Bachilleres: 292 
Fondo Mejores Saber Pro 0.1%: 15 
Fondo Beca Alfonso López Michelsen: 2 
Fondo Beca Omaira Sánchez: 2
Fondo Jóvenes Ciudadanos de Paz: 2
Fondo Excelencia Docente: 147
Fondo Solidario - Auxilio IES Públicas: 269.267
Fondo Solidario - ETDH: 6.466</t>
  </si>
  <si>
    <t xml:space="preserve">Mediante comunicación 2020-IE-025253 del 27/06/2020, el Viceministerio anexa formato de modificación del proyecto de Icetex, donde se solicita y aprueba modificación a la meta de este indicador, pasando de 26.227 a 133.941;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presenta un hito asociado para el mes con su respectivo soporte. </t>
  </si>
  <si>
    <t>Porcentaje de avance en el proceso de distribución y asignación de recursos para las IES públicas.</t>
  </si>
  <si>
    <t>En el mes de enero se realizó el giro de los recursos Art 86 de la Ley 30 para funcionamiento y concurrencia por quinceavas para las Instituciones de Educación Superior Públicas</t>
  </si>
  <si>
    <t>En el mes de febrero la Subdirección de Desarrollo Sectorial realizó el giro de los recursos Art 86 de la Ley 30 para funcionamiento y concurrencia por quinceavas para las Instituciones de Educación Superior Públicas. Se elaboró Resolución No. 2138 de 2020 y Resolución modificatoria No. 2271 de 2020 para la distribución y giro de los recursos de Art. 86 de inversión. Se envió la solicitud a las IES del valor de Descuento de Votaciones con el fin de posteriormente realizar el giro de estos recursos.</t>
  </si>
  <si>
    <t>En el mes de marzo la Subdirección de Desarrollo Sectorial realizó el giro de los recursos Art 86 de la Ley 30 para funcionamiento y concurrencia por quinceavas para las Instituciones de Educación Superior Públicas. Se solicitó a la oficina Asesora de Planeación la desagregación  de la Resolución 001 para distribuir recursos de: descuento de votaciones, Estampilla Pro Universidad Nacional y demás Universidades, recursos para las Instituciones Técnicas, Tecnológicas y Universitarias (ITTU) que no reciben transferencias del PGN en el marco del Art. 183 de PND y recursos correspondientes a los 4 puntos porcentuales para ITTU descentralizadas en el marco del Art. 183 de PND. Se solicitó el PAC de giro de recursos adicionales: recursos para las ITTU que no reciben transferencias del Presupuesto General de la Nación en el marco del Art. 183 de PND y recursos correspondientes a los 4 puntos porcentuales para ITTU descentralizadas</t>
  </si>
  <si>
    <t>El área presenta avances cualitativos y cuantitativos para el periodo. Se da validación OK</t>
  </si>
  <si>
    <t>En el mes de abril, la subdirección de desarrollo sectorial, mediante la resolución 5072 del 3 de abril de 2020 se ordenó el giro de los recursos de descuento de votaciones para universidades, estampilla Pro-Universidad Nacional, recursos de apoyo para funcionamiento para las ITTU descentralizadas y recursos de fortalecimiento de base presupuestal para las ITTU. Adicionalmente, se elaboró las metodologías de distribución de los recursos de excedentes de cooperativas y fortalecimiento de base presupuestal de las Universidades Públicas</t>
  </si>
  <si>
    <t>En el mes de mayo, la subdirección de desarrollo sectorial profirió resolución 8093 del 22 de mayo de trasferencia de recursos adicionales a las IES por concepto de: 4 puntos porcentuales adicionales al IPC y excedentes de cooperativas ............................................................................................................................................................................................</t>
  </si>
  <si>
    <t>En el mes de junio, En virtud del Decreto 662 del 2020, el Gobierno Nacional destinará recursos adicionales a las IES públicas con le fin de subsidiar el valor de la matricula a población vulnerable para contrarrestar los efectos de la pandemia COVID-19 en materia de deserción estudiantil. Con base en lo anterior se recopiló información de las IES públicas como: Población estratificada, beneficios por entes Gubernamentales, territoriales, o de entidades privadas con el fin de poder tener la caracterización de la población por cada IES y tener criterios que permitan una distribución de recursos que beneficie a la población vulnerable y que no cuente con beneficios._x000D_
Frente a los recursos de Planes de Fortalecimiento a la Educación contemplados en el Plan de Desarrollo y en los acuerdos con las plataformas estudiantiles y profesorales, se avanza en la propuesta metodológica de distribución de estos recursos</t>
  </si>
  <si>
    <t>El área presenta avances cualitativos sobre las acciones desarrolladas durante el periodo. Cuenta con un hito asociado para el mes correspondiente a la distribución de recursos con soportes que permiten evidenciar su cumplimiento. Se da por validado OK</t>
  </si>
  <si>
    <t>En el mes de julio se avanzó en la recopilación de información financiera y presupuestal de las Instituciones de Educación Superior con el fin de establecer el estado financiero de las IES y de esta manera trabajar en la metodología de distribución de los recursos de saneamiento de pasivos en el marco del articulo 183 del Plan Nacional de Desarrollo.  Frente a los recursos para el fortalecimiento institucional, fue aprobado por el viceministro la metodología de distribución de recursos que para el 2020 corresponde a $200.000 millones._x000D_
En el marco del decreto legislativo 662 de 2020, fue aprobado el Reglamento Operativo de la línea de Auxilios y con esto se avanzará en el proceso de giro de los $97.500 millones a cada una de las IES para los Planes de Auxilio de Matrícula, con el fin de subsidiar el valor de la matricula a población vulnerable para contrarrestar los efectos de la pandemia COVID-19 en materia de deserción estudiantil.</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</si>
  <si>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para el periodo. Conclusión: Dado el cumplimiento de los criterios, se procede a VALIDAR OK</t>
    </r>
  </si>
  <si>
    <t>En el mes de agosto, se avanzó en la propuesta y aprobación de la metodología de distribución de los recursos de saneamiento de pasivos en el marco del articulo 183 del Plan Nacional de Desarrollo.  Frente a los recursos para el fortalecimiento institucional, se viene avanzando para el giro de recursos a las instituciones de educación superior._x000D_
En el marco del decreto legislativo 662 de 2020, se han venido avanzando en mesas técnicas con las instituciones de educación superior con el objetivo de avalar los Planes de Auxilio de Matrícula. Para este mes se aprobaron para giro 31 instituciones que corresponde a $59.994 millones y serán girados a través del ICETEX, con el fin de subsidiar el valor de la matricula a población vulnerable para contrarrestar los efectos de la pandemia COVID-19 en materia de deserción estudiantil.</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</si>
  <si>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para el periodo. Conclusión: Dado el cumplimiento de los criterios, se procede a VALIDAR OK</t>
    </r>
  </si>
  <si>
    <t xml:space="preserve">En el mes de septiembre, mediante la Resolución 018029 del 28 de septiembre de 2020, se realizó la distribución de los recursos correspondientes al Plan de Fortalecimiento institucional y Plan de Pago de Obligaciones en el marco del artículo 183 del Plan Nacional de Desarrollo. _x000D_
De igual manera se han realizado al 30 de septiembre, giros a 45 Instituciones de Educación Superior por $76.107 millones, correspondientes al Fondo Solidario de Educación._x000D_
</t>
  </si>
  <si>
    <r>
      <rPr>
        <b/>
        <u/>
        <sz val="11"/>
        <color theme="1"/>
        <rFont val="Calibri"/>
        <family val="2"/>
        <scheme val="minor"/>
      </rPr>
      <t>Análisis OAPF (08/10/2020)</t>
    </r>
    <r>
      <rPr>
        <sz val="11"/>
        <color theme="1"/>
        <rFont val="Calibri"/>
        <family val="2"/>
        <scheme val="minor"/>
      </rPr>
      <t>. Se procede a evaluar los criterios de calidad del PAI, con los siguientes resultados: a) Completitud: El área reporta avances cualitativos y cuantitativos dada la periodicidad del indicador; b) Consistencia: El reporte guarda consistencia frente al indicador y su fórmula de medición; c) Calidad: El reporte permite generar conclusiones frente al avance; se atienden recomendaciones de la OAPF. d) Soportes: Se aporta como medio de verificacion copia de la Resolución de formalización de giros a las IES públicas para financiar el pago de pasivos en atención al articulo 183 del PND e incremento de base de recursos de funcionamiento en el marco del art 87 de la Ley 30/1992; e) Notas adicionales: No se presentan hitos asociados para el periodo. Conclusión: Dado el cumplimiento de los criterios, se procede a VALIDAR OK</t>
    </r>
  </si>
  <si>
    <t>En el mes de octubre, se dio inicio a la evaluación y revisión de los Planes de Fortalecimiento Institucional y los planes de pago de obligaciones de las instituciones de educación superior, de esta manera se puede aprobar el uso de los recursos correspondientes a pago de pasivos y planes de fomento a la calidad establecidos en el artículo 183 del Plan Nacional de Desarrollo</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</si>
  <si>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hitos asociados para el periodo. Conclusión: Dado el cumplimiento de los criterios, se procede a VALIDAR OK</t>
  </si>
  <si>
    <t>En el mes de noviembre, se continuó con la evaluación y revisión de los Planes de Fortalecimiento Institucional y los planes de pago de obligaciones de las instituciones de educación superior, a la fecha se encuentran aprobados 26 planes de pago de obligaciones de IES. Una vez se de el concepto favorable, las IES pueden dar inicio a la apropiación para el uso de los recursos correspondientes a pago de pasivos y planes de fomento a la calidad establecidos en el artículo 183 del Plan Nacional de Desarrollo</t>
  </si>
  <si>
    <t>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hitos asociados para el periodo. Conclusión: Dado el cumplimiento de los criterios, se procede a VALIDAR OK</t>
  </si>
  <si>
    <t xml:space="preserve">Durante el mes de diciembre se consolidaron los esfuerzos que se realizaron durante el año 2020, en el proceso de distribución y asignación de recursos para las IES públicas,   fueron trasferidos 675.522 millones adicionales para funcionamiento e inversión a las 63 IES publicas del país, honrando los acuerdos suscritos con el sector en 2018, para el mejoramiento integral de la prestación del servicio                                                                                                                         </t>
  </si>
  <si>
    <t xml:space="preserve">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hitos asociados para el periodo. </t>
  </si>
  <si>
    <t>13INTEG_SI</t>
  </si>
  <si>
    <t>Fortalecimiento de los procesos de información para la toma de decisiones en educación superior</t>
  </si>
  <si>
    <t xml:space="preserve">Porcentaje de avance en el proceso de producción y publicación de la información estadística del sector </t>
  </si>
  <si>
    <t>En el mes de enero la Subdirección de Desarrollo Sectorial realizó actividades de planeación estratégica para el proceso de generación y publicación de estadísticas 2019 en lo referente a estudiantes, Instituciones de Educación Superior y graduados.</t>
  </si>
  <si>
    <t>En el mes de febrero la Subdirección de Desarrollo Sectorial realizó el ajuste a las cifras estadísticas de cierre 2018 y generó las bases y perfiles departamentales y municipales de información de Educación Superior Colombiana</t>
  </si>
  <si>
    <t>En el mes de marzo la Subdirección de Desarrollo Sectorial revisó los campos de la variable matrícula del módulo poblacional para mejoras en la calidad en la validación en el Sistema Nacional de Información de la Educación Superior</t>
  </si>
  <si>
    <t>El área presenta avances cualitativos para el periodo, no se aportan medios de verificación. NO hay hitos programados para el periodo. Se da por validado OK</t>
  </si>
  <si>
    <t xml:space="preserve">En el mes de abril, la subdirección de desarrollo sectorial, en el marco de la emergencia sanitaria, envió comunicación a las IES anunciando la apertura permanente del SNIES para poder finalizar o hacer ajustes al reporte de información de 2019, se adjunta comunicación enviada._x000D_
Se ha propuesto que el cierre de las cifras de la vigencia 2019 que estaba programado para abril, se realice el 30 de julio de 2020. Por tanto se modificarían a su vez los hitos de los meses de julio y septiembre. _x000D_
</t>
  </si>
  <si>
    <t>El área presenta avances cualitativos sobre las acciones desarrolladas durante el periodo. Pese a que se cuenta con una periodicidad semestral y por cuanto su evaluación de avances cuantitativos se realizará al corte de junio, este indicador presenta un hito para el mes evaluado con cumplimiento parcial. por tanto se recmienda revisar la reprogramación de los hitos y hasta tanto no se da validación.</t>
  </si>
  <si>
    <t xml:space="preserve">En el mes de mayo, la subdirección de desarrollo sectorial ajustó las bases históricas para la publicación en la página web del SNIES y construyó el insumo para los mapas interactivos, que pueden ser consultados en_x000D__x000D_
https://hecaa.mineducacion.gov.co/consultaspublicas/content/poblacional/index.jsf_x000D__x000D__x000D_
</t>
  </si>
  <si>
    <t xml:space="preserve">Durante el mes de junio la Subdirección de Desarrollo Sectorial realizó la revisión del contenido de visualizador BI para la publicación de las estadísticas oficiales del SNIES. Las visualizador de Power BI con las bases de prueba para los años 2016 y 2017  puede ser consultada en:  _x000D_
http://192.168.32.164:8380/eportal/web/snies1/11_x000D__x000D_
</t>
  </si>
  <si>
    <t xml:space="preserve">El área presenta avances cualitativos sobre la gestión realizada, no tiene meta cuantitativa programada y no se identifican hitos para el periodo programado. Se valida OK </t>
  </si>
  <si>
    <t xml:space="preserve">En el mes de julio la Subdirección de Desarrollo Sectorial avanzó en el cierre de las bases estadísticas correspondientes a la vigencia 2019. Se espera poder avanzar en la revisión de la estructura de la información poblacional de matrícula total, matrícula primer curso, inscritos y admitidos. Para avanzar en el proceso de producción y publicación de la información estadística del sector. Las bases preliminares de cierre pueden ser consultada en:  _x000D_ https://snies.mineducacion.gov.co/portal/REPORTE-IES/_x000D__x000D_
</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</si>
  <si>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para el periodo, sobre el cual el área presenta soportes que permiten validar el cumplimiento. Conclusión: Dado el cumplimiento de los criterios, se procede a VALIDAR OK</t>
    </r>
  </si>
  <si>
    <t>Durante el mes de agosto,  la Subdirección de Desarrollo Sectorial realizó la presentación de los principales indicadores de la serie histórica de permanencia y graduación, continua con el trabajo de cierre de las bases estadísticas correspondientes a la vigencia 2019, este proceso permitirá avanzar en la revisión de la estructura de la información poblacional para la producción y publicación de la información estadística del sector</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</si>
  <si>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al periodo. Conclusión: Dado el cumplimiento de los criterios, se procede a VALIDAR OK</t>
    </r>
  </si>
  <si>
    <t>Durante el mes de septiembre, la Subdirección de Desarrollo Sectorial logro el cierre estadístico del sistema para los datos con corte a 2019, se realizaron las primeras publicaciones de información estadística del sector que pueden ser consultadas en https://snies.mineducacion.gov.co/portal/</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</si>
  <si>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dada la periodicidad;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validan como medios de verficiación archivos de estadísticos de matrícula, docentes 2019 y un informe sobre cierre estadístico. e) </t>
    </r>
    <r>
      <rPr>
        <u/>
        <sz val="11"/>
        <color theme="1"/>
        <rFont val="Calibri"/>
        <family val="2"/>
        <scheme val="minor"/>
      </rPr>
      <t>Notas adicionales:</t>
    </r>
    <r>
      <rPr>
        <sz val="11"/>
        <color theme="1"/>
        <rFont val="Calibri"/>
        <family val="2"/>
        <scheme val="minor"/>
      </rPr>
      <t xml:space="preserve">  Mediante IE-36044 del 15/09 el área solicita reprogramación hito de septiembre para octubre. Conclusión: Dado el cumplimiento de los criterios, se procede a VALIDAR OK</t>
    </r>
  </si>
  <si>
    <t xml:space="preserve">Durante el mes de octubre, la subdirección de desarrollo sectorial avanzo en el proceso de publicación de las bases poblacionales consolidadas, los perfiles departamentales y para cada una de las IES con información 2019, las mismas se encuentran en proceso de aval por parte del despacho de la Ministra. Se podrán consultar un día hábil después de la autorización en el link: 
https://snies.mineducacion.gov.co/portal/ESTADISTICAS/
</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</si>
  <si>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identifican hitos asociados para el periodo. Dado el cumplimiento de los criterios del indicador para el mes, se procede a VALIDAR OK</t>
  </si>
  <si>
    <t xml:space="preserve">Durante el mes de noviembre y como parte del avance en el proceso de producción y publicación de la información estadística del sector, se publicaron las bases estadísticas de cierre 2019, los perfiles estadísticos por departamento, región e IES.                                                                                                                                 </t>
  </si>
  <si>
    <t xml:space="preserve">Durante el mes de diciembre y como parte del avance en el proceso de producción y publicación de la información estadística del sector, en 2020 se publicaron las bases estadísticas de cierre 2019, los perfiles estadísticos por departamentos, región e IES. Se realizarón las actualizaciones de las estadísticas e indicadores del sector y se realizó la respectiva publicación en los sitios web correspondientes (SNIES, SPADIES, OLE)                                                                                                                                                                                                                                                                                                                                             </t>
  </si>
  <si>
    <t xml:space="preserve">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t>
  </si>
  <si>
    <t>Número de documentos técnicos y de análisis sectorial de educación superior</t>
  </si>
  <si>
    <t>Sumatoria de documentos generados</t>
  </si>
  <si>
    <t>De acuerdo a la cantidad de documentos generados</t>
  </si>
  <si>
    <t>En el mes de enero, la Subdirección de desarrollo sectorial que hace parte integral de la Dirección de Fomento de la educación Superior, desarrolló actividades de planeación estratégica, en las cuales se definieron ocho documentos técnicos en los cuales se realiza análisis sectorial de educación superior.</t>
  </si>
  <si>
    <t>Durante el mes de febrero la Subdirección de Desarrollo Sectorial  inicio la elaboración de los 2 documentos relacionados con el mercado laboral de graduados de Educación Superior regionalizado, con la selección de dos regiones representativas, la definición de la estructura del documento y la selección de las fuentes de información.</t>
  </si>
  <si>
    <t>Durante el mes de marzo la Subdirección de Desarrollo Sectorial continúa  la elaboración de los 2 documentos relacionados con el mercado laboral de graduados de Educación Superior regionalizado, con la selección de dos regiones representativas, la definición de la estructura del documento y la selección de las fuentes de información.  Se proyectó el borrador del documento de análisis de cifras de matrícula y cobertura 2018.</t>
  </si>
  <si>
    <t>El área presenta avances cualitativos para el periodo, no se aportan medios de verificación, pero dada la periodicidad, el área debió reportar avances cuantitativos. NO se valida</t>
  </si>
  <si>
    <t>Durante el mes de abril la Subdirección de Desarrollo Sectorial estructura el documento maestro relacionado con el mercado laboral de graduados de Educación Superior regionalizado y selecciona las regiones más representativas en el sistema de indicadores para el perfil de graduados y situación laboral: Centro Occidente y Centro Oriente. Se adjunta como evidencia la  estructura del documento maestro, que incluye los criterios para la selección de las regiones.</t>
  </si>
  <si>
    <t>El área presenta avances cualitativos sobre las acciones desarrolladas durante el periodo, no obstante, indica que se aporta un medio de verificación que no se identificó en la carpeta del indicador. TEniendo en cuenta la periodicidad semestral y evaluación al corte de junio, se da validación OK</t>
  </si>
  <si>
    <t xml:space="preserve">Durante el mes de mayo, la Subdirección de Desarrollo Sectorial avanzó con la construcción de la versión inicial del primer documento relacionado con el mercado laboral de graduados de Educación Superior para la región Centro Occidente.  Se adjunta como evidencia el documento en versión inicial, que inicia el proceso de revisión._x000D__x000D_
Así mismo el equipo del OLE inicia la elaboración de los documentos sectoriales, con la selección por demanda de los sectores relacionados con el pacto por el crecimiento._x000D__x000D_
</t>
  </si>
  <si>
    <t>El área presenta avances cualitativos sobre las acciones desarrolladas en el periodo. No se identifican hitos asociado. Se valida OK</t>
  </si>
  <si>
    <t>Durante el mes de junio la Subdirección de Desarrollo Sectorial avanzó con la construcción de la versión inicial del segundo documento relacionado  con el mercado laboral de graduados de Educación Superior para la región Centro Oriente.  Se adjunta como evidencia el documento elaborado por el equipo del OLE, que inicia el proceso de aprobación y publicación, junto con el documento de la región Centro Occidente. Así mismo se construyó el documento sobre el Análisis de cifras y cobertura 2018 en Educación Superior.</t>
  </si>
  <si>
    <t>El Indicador está expresado en términos del No. De documentos de analisis sectorial entregados. Se reportan avances cualitativos sobre la gestión realizada y se soporta con dos documentos, uno relacionado con la región Centro occidente (en proceso de validación) y uno de anaálisis sectorial 2018. Se da validación al indicador</t>
  </si>
  <si>
    <t xml:space="preserve">Durante el mes de julio la Subdirección de Desarrollo Sectorial, inicia la elaboración de los 2 documentos técnicos sectoriales, con la estructura del documento maestro y la selección de los sectores relacionados con el pacto por el crecimiento,  industrias de la Construcción y Software – TI.   Se adjunta como evidencia la  estructura del documento maestro elaborado por el equipo del OLE, que incluye la justificación  para la selección de los sectores. </t>
  </si>
  <si>
    <t xml:space="preserve">Durante el mes de agosto,  la Subdirección de Desarrollo Sectorial, continúa con la elaboración de los documentos técnicos sectoriales, con la gestión de información sobre el directorio de las empresas de los sectores seleccionados Construcción y Software – TI, adicionalmente realizó la primera versión del documento de cambio metodológico de con indicadores de permanencia y graduación. </t>
  </si>
  <si>
    <t xml:space="preserve">Durante el mes de septiembre, la Subdirección de Desarrollo Sectorial, avanzó con los ajustes en la metodología, el cálculo en el ambiente de pruebas y los cuadros de salida para los indicadores IBC y tasa de cotización.   _x000D_
Adicionalmente realizó la aplicación de la encuesta de percepción del Impacto COVID-19 en los indicadores de educación superior. </t>
  </si>
  <si>
    <t>Análisis OAPF (09/10/2020). Se procede a evaluar los criterios de calidad del PAI, con los siguientes resultados: a) Completitud: El área reporta avances cualitativos y cuantitativos; b) Consistencia: El indicador está medido en términos del No. de documentos técnicos y de análisis sectorial generados; al respecto, en el reporte se mencionan avances sobre unos documentos pero no se aclara si este avance corresponde a alguno o todos los documentos técnicos; c) Calidad: El reporte permite generar conclusiones frente al avance; se atienden recomendaciones de la OAPF. d) Soportes: Se aportan medios de verificación que permiten validar el cumplimiento del indicador. e) Notas adicionales:  Se identifica un hito asociado para el periodo, pero los soportes entregados no permiten validar el cumplimiento de este hito. Conclusión: Dado el análisis, no es posible validar el cumplimiento de los criterios del indicador.</t>
  </si>
  <si>
    <t>Durante el mes de octubre, la Subdirección de Desarrollo Sectorial, avanzó con la actualización del sistema de indicadores en ambiente de pruebas del Observatorio Laboral OLE y con base en esta información se construye el boletín sectorial que contiene los avances con fecha de corte 2019 de los indicadores relacionados con títulos de educación superior y situación laboral.    Se adjunta como evidencia el boletín sectorial   que inicia el proceso de revisión para publicación en el portal del OLE.</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</si>
  <si>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No se identifican hitos asociados para el periodo. Conclusión: Dado el cumplimiento de los criterios del indicador para el mes, se procede a VALIDAR OK</t>
  </si>
  <si>
    <t xml:space="preserve">Durante el mes de noviembre la Subdirección de Desarrollo Sectorial, avanzó con la definición de la estructura del segundo boletín sectorial de indicadores del OLE  2017-2019, relacionado con la situación laboral y el perfil de graduados.   Se adjunta como evidencia la estructura del documento que se entregará en el mes de diciembre, una vez sean aprobadas las cifras definitivas por las directivas del Ministerio. Adicionalmente publicó el documento de análisis del cierre estadístico 2019 y resultados de la encuesta de percepción del impacto del covid en educación superior. El documento puede ser consultado en el link: https://snies.mineducacion.gov.co/portal/401926:_x000D_
</t>
  </si>
  <si>
    <t>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Se identifican hitos asociados para el periodo, con soportes. Conclusión: Dado el cumplimiento de los criterios del indicador para el mes, se procede a VALIDAR OK</t>
  </si>
  <si>
    <t xml:space="preserve">Durante el mes de diciembre y como parte del cierre de las actividades desarrolladas en 2020 la Subdirección de Desarrollo Sectorial, se elaboraron los documentos de análisis programados (4 documentos del OLE y 4 documentos de análisis y monitoreo del sector). Se publicaron los documentos de análisis del cierre estadístico 2019 y resultados de la encuesta de percepción del impacto del covid en educación superior. El documento puede ser consultado en el link: https://snies.mineducacion.gov.co/portal/401926:
                                                                                                                                                                                                                                                                         </t>
  </si>
  <si>
    <t xml:space="preserve">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No se identifican hitos asociados para el periodo. </t>
  </si>
  <si>
    <t>Porcentaje de avance el proceso de revisión y mejoramiento conceptual de los sistemas de información y fortalecimiento de la analítica</t>
  </si>
  <si>
    <t>En enero la Subdirección de Desarrollo Sectorial definió las temáticas de Extensión y Permanencia para la actualización de los módulos del Sistema Nacional de Información de la Educación Superior SNIES</t>
  </si>
  <si>
    <t>En el mes de febrero la Subdirección de Desarrollo Sectorial formuló y socializó el plan de trabajo y responsables para la actualización coceptual de los módulos de Extensión y Permanencia del Sistema Nacional de Información de la Educación Superior SNIES</t>
  </si>
  <si>
    <t>En el mes de marzo la Subdirección de Desarrollo Sectorial entregó la versión inicial de los módulos actualizados de Extensión y Permanencia del Sistema Nacional de Información de la Educación Superior SNIES</t>
  </si>
  <si>
    <t>Durante el mes de abril la Subdirección de Desarrollo Sectorial avanza en el diseño conceptual del módulo de Permanencia incluyendo las variables correspondientes a la Clasificación Estadística Internacional de Enfermedades y Problemas Relacionados con la Salud - CIE 10, con el fin de ampliar las variables suministradas por el SNIES y SPADIES.</t>
  </si>
  <si>
    <t>En el mes de mayo, la subdirección de desarrollo sectorial revisó los documentos preliminares de la estructura conceptual de los módulos de permanencia y extensión institucional, se identificaron los faltantes de información de las bases de datos de fuentes externas, en particular del ICFES y del ICETEX, y se realizaron reuniones para ajustar los convenios de intercambio y suministro e información, para estandarizar la estructura de las bases requeridas y asegurar la información requerida</t>
  </si>
  <si>
    <t>En el mes de junio la Subdirección de Desarrollo Sectorial realizó una mesa de seguimiento al Módulo de permanencia, se revisó y avaló el marco teórico y conceptual, se construyó la primera versión de la plantilla que describe los campos de información que hacen parte del Módulo y programó el avance del diseño de las salidas y reportes. Se programo reunión con el ICFES para el 06 de julio de 2020 para formalizar la modificación del convenio que permite el suministro de información para el seguimiento a la permanencia.</t>
  </si>
  <si>
    <t>En el mes de julio la Subdirección de Desarrollo Sectorial,  avanzó en el proceso de revisión y mejoramiento conceptual de los sistemas de información y fortalecimiento de la analítica convocando la mesa mensual se seguimiento al Módulo de permanencia. Así mismo se elaboró y envío al ICFES el diccionario de datos requerido para el Módulo de extensión, se acordó realizar reunión del convenio de suministro e intercambio de información hasta contar con las versiones finales de los anexos técnicos del convenio.</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</si>
  <si>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Mediante oficio IE-030711 del 05/08 el área solicita la reprogramación del hito asociado julio para el mes de octubre. Esta solicitud incluye ajuste en las metas trimestrales de septiembre y diciembre. Conclusión: Dado el cumplimiento de los criterios, se procede a VALIDAR OK</t>
    </r>
  </si>
  <si>
    <t>Durante el mes de agosto, la Subdirección de Desarrollo Sectorial proyectó versión final de convenio con el ICFES para el suministro de información con base en el diccionario de datos validado, se solicito concepto a la Dirección de Planeación del Icfes para formalizar compromiso de entrega de datos de manera permanente. Se revisó y ajustó la versión final del documento con la propuesta del módulo de permanencia.</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</si>
  <si>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al periodo. Conclusión: Dado el cumplimiento de los criterios, se procede a VALIDAR OK</t>
    </r>
  </si>
  <si>
    <t>Durante el mes de septiembre, la subdirección de desarrollo sectorial revisó y ajusto la versión final del anexo técnico del convenio de intercambio de información entre el ICFES y el Ministerio de Educación. Se efectuó la revisión del marco teórico y la ficha estadística de los indicadores de permanencia, se definió la metodología para validar el proceso del modelo probabilístico y el escenario para modificar algunas variables, se están realizando pruebas de consistencia del modelo.</t>
  </si>
  <si>
    <r>
      <rPr>
        <b/>
        <u/>
        <sz val="11"/>
        <color theme="1"/>
        <rFont val="Calibri"/>
        <family val="2"/>
        <scheme val="minor"/>
      </rPr>
      <t xml:space="preserve">Análisis OAPF (8/10/2020). </t>
    </r>
    <r>
      <rPr>
        <sz val="11"/>
        <color theme="1"/>
        <rFont val="Calibri"/>
        <family val="2"/>
        <scheme val="minor"/>
      </rPr>
      <t>Se procede a evaluar los criterios de calidad del PAI, con los siguientes resultados: a) Completitud: El área reporta avances cualitativos y cuantitativos dada la periodicidad del indicador; b) Consistencia: El reporte guarda consistencia frente al indicador y su fórmula de medición; c) Calidad: El reporte permite generar conclusiones frente al avance; se atienden recomendaciones de la OAPF. d) Soportes: Se valida la entrega de medios de verificacion consistentes con el reporte que permiten validar su cumplimietno. e) Notas adicionales: Se identifica un hito asociado para el periodo sobre el cual se aportan entregables que permiten validar su cumplimiento. Conclusión: Dado el cumplimiento de los criterios, se procede a VALIDAR OK</t>
    </r>
    <r>
      <rPr>
        <b/>
        <u/>
        <sz val="11"/>
        <color theme="1"/>
        <rFont val="Calibri"/>
        <family val="2"/>
        <scheme val="minor"/>
      </rPr>
      <t xml:space="preserve">
Nota OAPF (11/08/2020)</t>
    </r>
    <r>
      <rPr>
        <sz val="11"/>
        <color theme="1"/>
        <rFont val="Calibri"/>
        <family val="2"/>
        <scheme val="minor"/>
      </rPr>
      <t>: Mediante oficio IE-030711 del 06/08 se solicita el ajuste un hito y por tanto se reprograman metas trimestrales de sep y dic. Validado OK</t>
    </r>
  </si>
  <si>
    <t xml:space="preserve">Durante el mes de octubre,  la subdirección de desarrollo sectorial se encuentra en el proceso de elaboración del documento con la descripción conceptual y el modelo de estimación de la probabilidad de riesgo de deserción en educación superior.                                                                                                                                                                       </t>
  </si>
  <si>
    <t>Durante el mes de noviembre la subdirección de desarrollo sectorial como parte del el proceso de revisión y mejoramiento conceptual de los sistemas de información y fortalecimiento de la analítica, avanzó en la consolidación de los documentos conceptuales de los módulos de extensión, permanencia y bienestar.</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</si>
  <si>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identifican hitos asociados para el periodo con evidencias. Dado el cumplimiento de los criterios del indicador para el mes, se procede a VALIDAR OK</t>
  </si>
  <si>
    <t xml:space="preserve">Durante el mes de diciembre y como parte del proceso que adelanto en 2020, la subdirección de desarrollo sectorial realizo los procesos de revisión y mejoramiento conceptual de los sistemas de información y fortalecimiento de la analítica, avanzó en la consolidación de los documentos conceptuales de los módulos de extensión, permanencia y bienestar, así como la revisión conceptual de módulos no poblacionales del SNIES, y trabajó en el fortalecimiento del modelo analítico de datos para la estimación de la deserción de la educación superior                                                                                                                                                                                                                                                                                                                                                                                                                                      </t>
  </si>
  <si>
    <r>
      <rPr>
        <b/>
        <u/>
        <sz val="11"/>
        <color theme="1"/>
        <rFont val="Calibri"/>
        <family val="2"/>
        <scheme val="minor"/>
      </rPr>
      <t>Nota OAPF (11/08/2020)</t>
    </r>
    <r>
      <rPr>
        <sz val="11"/>
        <color theme="1"/>
        <rFont val="Calibri"/>
        <family val="2"/>
        <scheme val="minor"/>
      </rPr>
      <t xml:space="preserve">: Mediante oficio IE-030711 del 06/08 se solicita el ajuste un hito y por tanto se reprograman metas trimestrales de sep y dic. Validado OK
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identifican hitos asociados para el periodo con evidencias. </t>
    </r>
  </si>
  <si>
    <t>Porcentaje de avance en el proceso de soporte, actualización, mejoramiento e integración de los sistemas de información de educación superior</t>
  </si>
  <si>
    <t>En el mes de enero la Subidrección de Desarrollo Sectorial inició el proceso identificó los ajustes necesarios para el sistema de información (SNIES "Sistema Nacional de Información de Educación Superior" - SPADIES "Sistema para Prevención de La Deserción en la Educación Superior" - OLE "Observatorio Laboral para la Educación"), soporte especializado, funcional y creación de servicios Web para la integración de los sistemas</t>
  </si>
  <si>
    <t>En el mes de febrero la Subdirección de Desarrollo Sectorial inició el proceso contractual para los ajustes a los sistemas de información (SNIES "Sistema Nacional de Información de Educación Superior" - SPADIES "Sistema para la Prevención de la Deserción en la Educación Superior" - OLE "Observatorio Laboral para la Educación"), soporte especializado, funcional y creación de servicios Web para la integración de los sistemas.</t>
  </si>
  <si>
    <t>En el mes de marzo la Subdirección de Desarrollo Sectorial obtuvo el licenciamiento herramienta de cargue  y soporte funcional de los sistemas de información  (SNIES "Sistema Nacional de Información de Educación Superior" - SPADIES "Sistema para la Prevención de la Deserción en la Educación Superior" - OLE "Observatorio Laboral para la Educación")</t>
  </si>
  <si>
    <t>El área presenta avances cualitativos para el periodo,se aportan medios de verificación parcial sobre los hitos reportados. Se da por validado OK</t>
  </si>
  <si>
    <t xml:space="preserve">En el mes de Abril la subdirección de desarrollo sectorial ejecutó recursos del contrato de SOFINSER por valor de $9.170.700 correspondiente a la Factura FV-3-102 Soporte especializado ejecución febrero de 2020, también se ejecutaron $19.883.556: correspondiente a la FV-3-103: Bolsa de horas (88) ejecución marzo y soporte especializado. Se instalo la versión, 4.5.2. en ambiente de certificación – pruebas y en ambiente productivo, la cual contiene mejoras en temas de accesibilidad como alto contraste y tamaño de la letra. Se hizo en entrega de la licencia de uso No. S0030 de la nueva versión, se activó la licencia a partir del 21 de febrero de 2020 hasta el 20 de febrero de 2022. Ejecución que corresponde al 100%_x000D_
</t>
  </si>
  <si>
    <t>En el mes de mayo, la subdirección de desarrollo sectorial continuó con la ejecución del contrato CO1.PCCNTR.1388265 de 2020, se realizó el soporte básico y especializado funcional y técnico del sistema con la atención de 204 tickets, se crearon las funcionalidades para cruces masivos, diagnóstico automático de sincronización de datos SNIES-SPADIES para la integración de los sistemas, se desarrolla el módulo de encuestas para recoger información de los sistemas. Ejecución del 43,9%</t>
  </si>
  <si>
    <t>En el mes de junio la Subdirección de Desarrollo Sectorial continuó con la ejecución del contrato CO1.PCCNTR.1388265 de 2020, se realizó el soporte básico, especializado, funcional y técnico del sistema con la atención de 240 tickets, se crearon las funcionalidades para continuar la integración de los sistemas, específicamente se crearon los protocolos para calidad de datos, se terminó la primera etapa de automatización del proceso probabilístico de INES, se modificaron las plantillas para el reporte de información financiera, se configuraron los cubos para la publicación de datos en BI deO3. Ejecución del 48%</t>
  </si>
  <si>
    <r>
      <t xml:space="preserve">El área presenta avances cualitativos frente a la gestión; no obstante, tiene hitos programados para el periodo y sobre este hito, una medición del indicador. Se ha reportado que no fue posible dar cumplimiento al hito por retrasos en otro proceso. Se recomienda revisar y reprogramar los hitos asociados para la segunda vigencia conforme al desarrollo de la estrategia, de manera que no se afecte el cumplimiento del indicador. No es posible dar validación. NO VALIDADO
</t>
    </r>
    <r>
      <rPr>
        <b/>
        <u/>
        <sz val="11"/>
        <color theme="1"/>
        <rFont val="Calibri"/>
        <family val="2"/>
        <scheme val="minor"/>
      </rPr>
      <t>Nota OAPF (11/08/2020)</t>
    </r>
    <r>
      <rPr>
        <sz val="11"/>
        <color theme="1"/>
        <rFont val="Calibri"/>
        <family val="2"/>
        <scheme val="minor"/>
      </rPr>
      <t xml:space="preserve">: De conformidad con lo acordado con el área en reunión del 05/08, mediante oficio IE-030165 del 02/08 se solicitó la eliminación del hito pendiente de junio y reprogramación de un nuevo hito para el mes de octubre. En este sentido, teniendo en cuenta que se aportan los soportes de las acciones enunciadas en el reporte, y con fines de seguimiento para el segundo semestre de 2020, se da por validado el reporte de junio. </t>
    </r>
  </si>
  <si>
    <t>Durante el mes de julio la Subdirección de Desarrollo Sectorial, continuó con la ejecución del contrato CO1.PCCNTR.1388265 de 2020, se realizó el soporte básico y especializado, funcional y técnico del sistema con la atención de 107 tickets. Se crearon las funcionalidades para continuar la integración de los sistemas, específicamente se desarrollo y parametrizó la funcionalidad del directorio de usuarios, autoridades y directivos, se realizaron las pruebas en ambiente de certificación del aplicativo INES y se realizó el piloto en campo del proceso completo del INES incluyendo la socialización de resultados. Se habilitaron en producción las plantillas para el reporte de información financiera, se elaboraron los protocolos para respuestas estandarizadas a ajustes recurrentes. A la fecha se avanza en la ejecución del 56,65%</t>
  </si>
  <si>
    <r>
      <rPr>
        <b/>
        <u/>
        <sz val="11"/>
        <color theme="1"/>
        <rFont val="Calibri"/>
        <family val="2"/>
        <scheme val="minor"/>
      </rPr>
      <t xml:space="preserve">Análisis OAPF (10/08/2020).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De conformidad con lo acordado con el área en reunión del 05/08, mediante oficio IE-030165 del 02/08 se solicitó la eliminación del hito pendiente de junio y reprogramación de un nuevo hito para el mes de octubre. Conclusión: Dado el cumplimiento de los criterios, se procede a VALIDAR OK</t>
    </r>
  </si>
  <si>
    <t>Durante el mes de agosto, la Subdirección de Desarrollo Sectorial continuó ejecución del contrato CO1.PCCNTR.1388265 de 2020, se realizó el soporte básico y especializado funcional y técnico del sistema con la atención de 165 horas de esfuerzo en atención de tickets, se desarrollaron funcionalidades para la integración de los sistemas, específicamente se realizó el desarrollo el esquema de visualización de los resultados de las encuestas del OLE, se realizó el procesamiento y validación de datos históricos de graduados para validar la línea estadística de indicadores del observatorio laboral y los ajustes en la caracterización en inconsistencias producidas por la integración del repositorio de datos. Ejecución del 65,9%</t>
  </si>
  <si>
    <t>Durante el mes de septiembre, la subdirección de desarrollo sectorial continuó con la ejecución del contrato CO1.PCCNTR.1388265 de 2020, se realizó el soporte básico y especializado funcional y técnico del sistema con la atención de 183 horas de esfuerzo en atención de tickets, se desarrollaron funcionalidades para la integración de los sistemas, específicamente se realizó el ajuste en la parametrización de la consulta de participantes por nombre y apellido, se implemento la plantilla de corrección masiva de datos, se implemento el formulario para el seguimiento de información poblacional consolidado, se diseño el esquema automatizado de gestión de control de inscripción a capacitaciones virtuales. Ejecución del 72%</t>
  </si>
  <si>
    <t>Análisis OAPF (08/10/2020). Se procede a evaluar los criterios de calidad del PAI, con los siguientes resultados: a) Completitud: El área reporta avances cualitativos; respecto al avance cuantitativo por ser 0 para el periodo no requiere de medios de verificación;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al periodo. Conclusión: Dado el cumplimiento de los criterios, se procede a VALIDAR OK</t>
  </si>
  <si>
    <t xml:space="preserve">Durante el mes de octubre, la subdirección de desarrollo sectorial continuó con la ejecución del contrato CO1.PCCNTR.1388265 de 2020, se realizó el soporte básico y especializado funcional y técnico del sistema con la atención de 305 horas de esfuerzo en atención de tickets, se desarrollaron funcionalidades para la integración de los sistemas, específicamente se realizó el ajuste en la consulta de auditoría por participante, implementación del ajuste metodológico del OLE por rangos de salarios, ajuste consultas pública del SNIES por registro único, ajuste del extracto para seleccionar indicadores de reporte, implementación de la plantilla de calendario académico y ajustes a validaciones por protocolos. Ejecución del 74,14%
</t>
  </si>
  <si>
    <t>Durante el mes de noviembre la subdirección de desarrollo sectorial continuó con la ejecución del contrato CO1.PCCNTR.1388265 de 2020, se realizó el soporte básico y especializado funcional y técnico del sistema con la atención de 305 horas de esfuerzo en atención de tickets, se desarrollaron funcionalidades para la integración de los sistemas, específicamente se realizó el ajuste en la consulta de auditoría por participante, implementación del ajuste metodológico del OLE por rangos de salarios, ajuste consultas pública del SNIES por registro único, ajuste del extracto para seleccionar indicadores de reporte, implementación de la plantilla de calendario académico y ajustes a validaciones por protocolos. Ejecución del 74,14%</t>
  </si>
  <si>
    <t xml:space="preserve">Durante el mes de diciembre la subdirección de desarrollo sectorial, realizó el proceso de soporte básico y especializado funcional y técnico del sistema de Información SNIES, se desarrollaron funcionalidades para la integración de los sistemas, específicamente se realizó el ajuste en la consulta de auditoría por participante, implementación del ajuste metodológico del OLE por rangos de salarios, ajuste consultas pública del SNIES por registro único, ajuste del extracto para seleccionar indicadores de reporte, implementación de la plantilla de calendario académico y ajustes a validaciones por protocolos. Para 2020 se consolido el proceso de integración de los sistemas de educación superior (SNIES, SPADIES, OLE) garantizando una entrada única de datos y mejorando la calidad del reporte de información.               
                                                                     </t>
  </si>
  <si>
    <r>
      <rPr>
        <b/>
        <u/>
        <sz val="11"/>
        <color theme="1"/>
        <rFont val="Calibri"/>
        <family val="2"/>
        <scheme val="minor"/>
      </rPr>
      <t>Nota OAPF (10/08/2020)</t>
    </r>
    <r>
      <rPr>
        <sz val="11"/>
        <color theme="1"/>
        <rFont val="Calibri"/>
        <family val="2"/>
        <scheme val="minor"/>
      </rPr>
      <t xml:space="preserve">: Mediante comunicación IE-030578 del 05/08 se solicita el ajuste a la meta trimestral por reprogramación del hito. Validado OK
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presenta hito asociado y se valida el soporte. </t>
    </r>
  </si>
  <si>
    <t>2.8.1. Internacionalización de las Instituciones de Educación Superior</t>
  </si>
  <si>
    <t>14INTER</t>
  </si>
  <si>
    <t>Fomento a la Internacionalización de la Educación Superior</t>
  </si>
  <si>
    <t>Porcentaje de avance de la estrategia para promover a Colombia como destino académico y científico</t>
  </si>
  <si>
    <t>En el mes de enero, se realizaron reuniones con la oficina de Cooperación Internacional del Ministerio de Educación Nacional, con el fin de establecer el apoyo requerido desde la Dirección de Fomento de la Educación Superior en la estrategia proyectada para poner a Colombia como destino académico y científico.</t>
  </si>
  <si>
    <t>El indicador se encuentra expresado en términos % de implementación de la estrategia de promoción de la ES . A la fecha de corte, el área reporta avances sobre las acciones desarrolladas en el marco del diseño de la estrategia, no se aportan medios de verificación. No se presentan avances cuantitativos y dada la periodicidad, solo será evaluada hasta el mes de marzo. No hay hitos asociados para el periodo. Se da por validado OK</t>
  </si>
  <si>
    <t>En el mes de febrero, se realizaron reuniones con la oficina de Cooperación Internacional del Ministerio de Educación Nacional, tres reuniones con la Universidad EAN y con MINCIT con el fin estructurar e implementar el apoyo requerido que permita convertir a Colombia como destino académico y científico.</t>
  </si>
  <si>
    <t>Nuevamente, el área presenta avances sobre las acciones desarrolladas en el marco de la implementación de la estrategia de promoción internacional de la ES del país. No se presentan medios de verificación, ni se reportan avances cuantitativos, pero dada la periodicidad del indicador solo se evaluará hasta el próximo mes. No hay hitos asociados al indicador para el mes. Se da por validado OK</t>
  </si>
  <si>
    <t>Durante el mes de marzo se estructuró una primera versión de los términos de referencia y versión inicial en estudios previos trabajada con el abogado del VES. Se cuenta con una versión preliminar de insumo y se programó cita a mesa técnica para el jueves 2 de abril vía TEAMS con Fiducoldex y Fabián Vega para aclarar dudas sobre el procesos de adhesión. Así como validar las fechas de conformidad con la coyuntura.</t>
  </si>
  <si>
    <t>El área presenta avances cualitativos con acciones precontractuales desarrolladas en el marco de la contratación del aliado que implementará la estrategia de internacionalización; sin embargo, no se aportan con medios de verificación que permitan evidenciar las acciones desarrolladas ni el cumplimiento del hito programado para el mes. Por tanto, no es posible validar el reporte del periodo.</t>
  </si>
  <si>
    <t>En el mes de abril, la Dirección de Fomento a la Educación Superior llevo a cabo la mesa de trabajo con Fiducoldex y se aclararon temas sobre el proceso de adhesión. Así mismo se avanzo en al construcción del Insumo previo para el convenio con EAN el cual tiene fecha de mesa técnica para el viernes 8 de mayo. Con Procolombia se realizaron mesas de trabajo con el fin de configurar una encuesta para aplicar virtualmente con 23 preguntas sobre internacionalización de la Educación Superior. Esta encuesta se remitirá en el mes de mayo a personas seleccionadas por su trayectoria y conocimiento del tema.</t>
  </si>
  <si>
    <t>Durante el mes de mayo, se aplicó la encuesta a los especialistas en internacionalización y se consolidaron los resultados. En la última semana se realizaron dos reuniones, la primera para validación de resultados y la segunda para la presentación de estos ante los expertos. Se trabaja en los estudios previos, el CDP está programado para salir el 15 de junio, estos recursos son i9ndispensables para efectuar el convenio.</t>
  </si>
  <si>
    <t>El área presenta avances cualitativos sobre las acciones desarrolladas en el periodo. No obstante, se identifica un hito programado para el mes sobre el cual no se da cumplimiento. Por tal razón, no es posible validar el indicador. Se sugiere revisar las actividades asociadas</t>
  </si>
  <si>
    <t>En el mes de junio, Se cargo el estudio previo en Neon y se tiene previsto firma del proceso para el 15 de Julio. Se avanzo en la realización de la entrega de resultados con los expertos y se acordó desarrollar una nueva reunión para tratar temas que no se vislumbraron en la encuesta inicial. Se ratificó con ProColombia y el Ministerio de Comercio la aprobación para la financiación de la Plataforma para la Promoción de la Internacionalización de la Educación Superior.</t>
  </si>
  <si>
    <t>De conformidad con la solicitud con radicado 2020-IE-023958 del 19/06/2020, la SAGIES solicita la reprogramación de hitos de este indicador en virtud a la redefinición de la estrategia asociada al indicador. Se viabilizan ajustes y teniendo en cuenta que las metas están asociadas al cumplimiento de hitos, se procede al ajuste de metas.
El área presenta avances cualitativos sobre la gestión realizada; teniendo en cuenta que este indicador está sujeto al cumplimiento de hitos y que no cuenta con hitos programados para el periodo, se procede a validar.</t>
  </si>
  <si>
    <t xml:space="preserve">Durante el mes de julio se avanzó en el proceso contractual con la Universidad EAN, el cual aborda 4 frentes de trabajo que permitirá desarrollar las actividades de la estrategia de posicionamiento del país como destino académico y científico. El convenio fue firmado y se encuentra iniciando su ejecución.                                                                                                                                                                                                                                                    </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</si>
  <si>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para el periodo con evidencias que permitan validar su cumplimiento. Conclusión: Dado el cumplimiento de los criterios, se procede a VALIDAR OK</t>
    </r>
  </si>
  <si>
    <t xml:space="preserve">En el mes de agosto, se avanzó en la definición del equipo de trabajo por parte de la EAN. Así mismo se efectuaron las reuniones de inicio del convenio y mesas de trabajo para articular las acciones a desarrollar en el convenio que permitan avanzar en la estrategia de promover a Colombia como destino académico y científico.                                                                                                                                                                                                                                                                                                                                         </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</si>
  <si>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para el periodo pero NO se aportan evidencias que permitan validar su cumplimiento. Conclusión: Dado el cumplimiento de los criterios del indicador para el periodo, se procede a VALIDAR OK</t>
    </r>
  </si>
  <si>
    <t>Durante el mes de septiembre, se avanzó en el desarrollo de los talleres con las Instituciones de educación superior con el fin de recopilar información sobre sus procesos de internacionalización. Igualmente se elaboró el documento de  factibilidad y arquitectura, para la plataforma de internacionalización de educación superior del MEN que busca ser el insumo para la construcción de la plataforma que se utilizará para promocionar a Colombia como destino académico y científico. Se adjuntan los soportes correspondientes a los hitos del MEN de agosto (que no fue validado, el adjunto corresponde al documento metodológico con el análisis de las tendencias de los estudiantes internacionales (entrantes) a las instituciones de educación superior IES) y el correspondiente al mes de septiembre.</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</si>
  <si>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evidencian soportes correspondientes al cumplimiento de los hitos de agosto y septiembre. e) </t>
    </r>
    <r>
      <rPr>
        <u/>
        <sz val="11"/>
        <color theme="1"/>
        <rFont val="Calibri"/>
        <family val="2"/>
        <scheme val="minor"/>
      </rPr>
      <t>Notas adicionales:</t>
    </r>
    <r>
      <rPr>
        <sz val="11"/>
        <color theme="1"/>
        <rFont val="Calibri"/>
        <family val="2"/>
        <scheme val="minor"/>
      </rPr>
      <t xml:space="preserve">  Se identifica un hito asociado para el periodo con soportes que permitieron validar su cumplimiento. Conclusión: Dado el cumplimiento de los criterios del indicador para el periodo, se procede a VALIDAR OK</t>
    </r>
  </si>
  <si>
    <t xml:space="preserve">Durante el mes de octubre, se culminaron los talleres con Universidades e Instituciones Técnicas, con el propósito de lograr la recolección de información que permitiera la construcción del primer borrador correspondiente a los lineamientos de la internacionalización.                                                                                                                                            </t>
  </si>
  <si>
    <t xml:space="preserve">Durante el mes de noviembre, se avanzo en la arquitectura y diseño de la plataforma web y su articulación con el SNIES, se remitieron las primeras versiones de los documentos referentes al componente de calidad. Se construyo y remitió para validación el contenido de la pagina web Study in Colombia y se efectuaron las reuniones de seguimiento del convenio con la universidad EAN.                                                                                       </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</si>
  <si>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adicionales:No se identifican hitos asociados para el periodo. Dado el cumplimiento de los criterios del indicador para el mes, se procede a VALIDAR OK</t>
  </si>
  <si>
    <t>Durante el mes de diciembre, se finalizaron las acciones correspondientes al diseño y operabilidad de la plataforma online para promocionar al país como destino académico y científico. Se desarrollaron los documentos que permitirán desarrollar los lineamientos de Calidad para la Internacionalización de la Educación Superior. Así mismo en alianza con las IES y las asociaciones para la internacionalización se construyo la estrategia país para la presencia y participación de Colombia en conferencias, ferias y escenarios internacionales.</t>
  </si>
  <si>
    <t>Apuesta para impulsar una educación
superior incluyente y de calidad</t>
  </si>
  <si>
    <t>T y T</t>
  </si>
  <si>
    <t>2.4. Fortalecimiento de la Educación Técnica y Tecnológica</t>
  </si>
  <si>
    <t>2.4.1. Identidad y reconocimiento de la educación T&amp;T</t>
  </si>
  <si>
    <t>07TyT</t>
  </si>
  <si>
    <t>Fortalecimiento de la Educación Técnica y Tecnológica</t>
  </si>
  <si>
    <t xml:space="preserve">Número de estudiantes en programas TyT en IES y Programas Acreditados 
</t>
  </si>
  <si>
    <t>Sumatoria  de estudiantes en programas TyT en IES y Programas Acreditados</t>
  </si>
  <si>
    <t>Reporte Anual de la Subdirección de Desarrollo Sectorial</t>
  </si>
  <si>
    <t>En el mes de enero se formalizó la mesa de trabajo interinstitucional entre los Ministerios de Trabajo, Industria Comercio y Turismo y Educación para definir los mecanismos e instrumentos necesarios para estimular a empresarios e instituciones de educación superior para innovar mediante la modalidad dual. Con el propósito de lograr que la oferta de programas técnicos profesionales y tecnológicos sean más pertinentes con las demandas de desarrollo del país.</t>
  </si>
  <si>
    <t>En el mes de febrero se realizarón reuniones individuales y grupales con rectores de instituciones de educación superior acreditadas y públicas, con el fin de identificar oportunidades de trabajo conjunto con las cámaras de comercio locales y empresarios con presencia en el territorio, para que conjuntamente se exploren los medios para implementar la modalidad dual de formación, principalmente en los niveles técnico profesional y tecnológico. Se planeó llevar a cabo un evento en la ciudad de Cali en el mes de abril.</t>
  </si>
  <si>
    <t xml:space="preserve">Durante el mes de marzo se trabajó junto con los rectores representantes de la junta directiva de la Asociación Colombiana de Instituciones con formación Técnica Profesional, Tecnológica o Universitaria ACIET y se definió la agenda para el evento planeado para el 14 de abril de 2020, los principales componentes e invitados. _x000D_
De otra parte, se llevó a cabo una reunión virtual para definir la conveniencia de realizar el evento, dadas las últimas medidas adoptadas para afrontar la pandemia. La conclusión fue postergar el evento para el segundo semestre del 2020._x000D_
</t>
  </si>
  <si>
    <t>Durante el mes de abril, la Dirección de Fomento a la Educación Superior contempló el análisis de diferentes tipos de estrategias o mecanismos para fomentar la educación técnica profesional y tecnológica en medio de la crisis generada por la pandemia.
Una de las alternativas es el fomento del diseño curricular a partir de los ciclos propedeuticos contemplados en la Ley 749 de 2002, en el sentido de atar a los jóvenes a carreras cortas que les permita una más rápida inserción laboral, así como también continuar su proceso formativo al ciclo siguiente, si así lo decide.</t>
  </si>
  <si>
    <t>El área presenta avances frente a las acciones desarrolladas para dar cumplimiento al indicador; No se aportan medios de verificación; no obstante, teniendo en cuenta la periodicidad, la evaluación del avance cuantitativo se da hasta el final de la vigencia. Este indicador tiene hitos asociados para este mes, pero no se da cumplimiento, razón por la cual NO es posible dar validación.</t>
  </si>
  <si>
    <t>Durante el mes de mayo, la Dirección de Fomento de la Educación Superior y teniendo en cuenta la emergencia sanitaria, analizará para ajuste los planes institucionales de las IES y los hitos que se proyectaron para el cumplimiento del indicador. Así mismo se evaluará dentro de la Subdirección de apoyo a la gestión de las IES que estrategias pueden desarrollarse para el cumplimiento del indicador.</t>
  </si>
  <si>
    <t>El indicador está expresado en términos del No. De estudiantes matriculados en TyT. Teniendo en cuenta la periodicidad, solo se evaluará el avance cuantitativo hasta el mes de diciembre; no obstante, se reportan avances cualitativos sobre los procesos efectuados durante el mes. No se identifican hitos asociados al cumplimiento del mes, pero se alerta en que hay hitos sin cumplir de meses anteriores. Se valida OK</t>
  </si>
  <si>
    <t>Durante el mes de junio, la Dirección de Fomento de la Educación Superior y teniendo en cuenta la emergencia sanitaria, analizará para ajuste los planes institucionales de las IES y los hitos que se proyectaron para el cumplimiento del indicador. Así mismo se evaluará dentro de la Subdirección de apoyo a la gestión de las IES que estrategias pueden desarrollarse para el cumplimiento del indicador.</t>
  </si>
  <si>
    <t>El indicador está expresado en términos del No. de estudiantes matriculados en TyT. Teniendo en cuenta la periodicidad, solo se evaluará el avance cuantitativo hasta el mes de diciembre; no obstante, se reportan avances cualitativos sobre los procesos efectuados durante el mes. Se identifica hito asociado correspondiente al desarollo de un evento, sobre el cual no se reportan avances ni se presentan soportes de cumplimiento, adicional a un hito pendiente de meses anterior. En virtud de lo anterior, no es posible dar validación al reporte. NO VALIDADO
Nota OAPF (11/08/2020): Mediante oficio IE-030578 del 05/08 se solicitó el ajuste de los hitos asociados a este indicador con reprogramación para el mes de octubre. Se procede al ajuste y por tanto se da validación al reporte de junio.</t>
  </si>
  <si>
    <t>En el mes de julio, la Dirección de Fomento de la Educación Superior a través de la estrategia de Fortalecimiento a los Sistemas Internos de Aseguramiento de la Calidad priorizó el criterio de carácter académico Técnico Profesional y Tecnológico en la selección de las IES que recibirán acompañamiento en el mejoramiento de la calidad de acuerdo con lo establecido en el Decreto 1330 de 2019 y el Acuerdo CESU 002 de 2020 que permitirá la articulación de los procesos de registro calificado y acreditación de programas.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</si>
  <si>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 No se identifican hitos asociados para el mes. Mediante oficio IE-030578 del 05/08 se solicitó la repogramación de los hitos asociados al indicador. Conclusión: Dado el cumplimiento de los criterios, se procede a VALIDAR OK</t>
    </r>
  </si>
  <si>
    <t>En el mes de agosto, la Dirección de Fomento de la Educación Superior a través de la estrategia de Fortalecimiento a los Sistemas Internos de Aseguramiento de la Calidad seleccionó 27 instituciones de educación superior técnicas profesionales y tecnológicas que recibirán acompañamiento en el mejoramiento de la calidad de acuerdo con lo establecido en el Decreto 1330 de 2019 y el Acuerdo CESU 002 de 2020 que permitirá la articulación de los procesos de registro calificado y acreditación de programas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</si>
  <si>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 No se identifican hitos asociados para el mes. Conclusión: Dado el cumplimiento de los criterios, se procede a VALIDAR OK</t>
    </r>
  </si>
  <si>
    <t>En el mes de septiembre, la Dirección de Fomento de la Educación Superior a través de la estrategia de "Fortalecimiento a los Sistemas Internos de Aseguramiento de la Calidad" celebró el convenio CO1.PCCNTR.1857503 de 2020 con la Universidad del Valle que tiene por objeto "Aunar esfuerzos para brindar acompañamiento y apoyo técnico a instituciones de educación superior del país en el fortalecimiento de sus sistemas internos de aseguramiento de la calidad". Para este proceso se han designado profesionales con experiencia en programas e instituciones con oferta TyT, con el fin de promover el mejoramiento de la calidad y procesos de autoevaluación con fines de acreditación. De la misma forma, los talleres que se vienen diseñando con el CNA incluyen apartados específicos para instituciones TyT</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</si>
  <si>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 No se identifican hitos asociados para el mes. Conclusión: Dado el cumplimiento de los criterios, se procede a VALIDAR OK</t>
    </r>
  </si>
  <si>
    <t>En el mes de octubre, la Dirección de Fomento de la Educación Superior a través de la estrategia de "Fortalecimiento a los Sistemas Internos de Aseguramiento de la Calidad" viene ejecutando el convenio CO1.PCCNTR.1857503 de 2020 con la Universidad del Valle atendiendo las particularidades de las 27 instituciones TyT que participan en dicha estrategia. Asimismo, el diseño de los talleres se ha realizado teniendo en cuenta las particularidades de estas IES en sus procesos de registro calificado y acreditación. Se contó con la participación de Instituto Tecnológico Metropolitano como Par Amigo, quien brindó algunas orientaciones específicas en procesos de acreditación para aquellas IES con oferta TyT</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</si>
  <si>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Existe un hito asociado para el mes correspondiente sobre el cual no se reportan avances y soporte. </t>
  </si>
  <si>
    <t>En el mes de noviembre, la Dirección de Fomento de la Educación Superior a través de la estrategia de "Fortalecimiento a los Sistemas Internos de Aseguramiento de la Calidad (SIAC)" viene ejecutando el convenio CO1.PCCNTR.1857503 de 2020 con la Universidad del Valle atendiendo las particularidades de las 27 instituciones TyT y de las 78 en total que cuentan con oferta en TyT que participan en dicha estrategia. Los talleres realizados entre el 23 y 26 de noviembre han permitido que las IES TyT que están siendo acompañadas identificaran su diversidad en el diseño de un SIAC. Asimismo, en el desarrollo del plan de acción en el marco del proyecto, se logró que cada una de las 78 IES con oferta TyT presentara acciones propias de su nivel y de manera preliminar manifestaran su interés de iniciar procesos de acreditación institucional o de programas</t>
  </si>
  <si>
    <t xml:space="preserve">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presentan hitos asociados para el periodo. Se incluyó avance diciembre 2019. </t>
  </si>
  <si>
    <t xml:space="preserve">Durante el mes de diciembre, la Dirección de Fomento de la Educación Superior a través de la estrategia de "Fortalecimiento a los Sistemas Internos de Aseguramiento de la Calidad (SIAC)"  ejecutó el convenio CO1.PCCNTR.1857503 de 2020 con la Universidad del Valle y se logró una clasificación de los 78 IES con oferta TyT sobre el estado de avance o madurez de sus SIAC que permitirá tomar decisiones para el 2021; con el fin, de apoyar aquellos procesos de acreditación institucional o de programas TyT para estas IES. Para el cierre de 2019 número de estudiantes en programas TyT en IES y Programas Acreditados fue de 82.784
</t>
  </si>
  <si>
    <t xml:space="preserve">Análisis OAPF (18/01/2021).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Se presentan hitos asociados para el periodo, con soportes. </t>
  </si>
  <si>
    <t>2.4.2. Favorecimiento de la pertinencia, inclusión laboral y desarrollo productivo</t>
  </si>
  <si>
    <t>Porcentaje de avance en la implementación del piloto modalidad dual</t>
  </si>
  <si>
    <t>Porcentaje de avance de acuerdo a los Siguientes Hitos:
1) Construcción del currículo 40% 
2) Formación de Formadores 20%  (Se ajusta a 0%)
3)Obtención de Registros Calificados 20% (Se ajusta a 60%) 
4)Inscripción y selección de estudiantes 20% (Se ajusta a 0%)</t>
  </si>
  <si>
    <t>Documentos  de seguimiento de cada una de las etapas</t>
  </si>
  <si>
    <t xml:space="preserve">En el mes de enero, se llevó a cabo la primera mesa ampliada con empresarios para definir el alcance de su participación y resolver dudas por parte del Ministerio de Trabajo y de Educación._x000D_
Se planeo la siguiente sesión con instituciones de educación superior, para avanzar el plan de ruta sobre los aspectos curriculares._x000D_
</t>
  </si>
  <si>
    <t xml:space="preserve">El indicador está expresado en términos del % de implmentación del pilotaje de modalidad dual. Para el mes el area presenta acciones pero no se aportan medios de verificación que permitan evidenciarlos; no obstante, considerando la periodicidad trimestral del indicador, la evaluación se realizará hasta el corte de marzo. No se asocian hitos para el periodo. se da por validado OK </t>
  </si>
  <si>
    <t>En el mes de febrero, se continuo con las mesas de trabajo ampliadas con instituciones de educación superior para definir el alcance de su participación y resolver dudas por parte del Ministerio de Educación, así como concretar la voluntad institucional.
Adicionalmente, se planearon los mecanismos para abordar el desarrollo curricular de tres posibles programas del nivel tecnólogo.</t>
  </si>
  <si>
    <t xml:space="preserve">Para el mes el area presenta acciones pero no se aportan medios de verificación que permitan evidenciarlos; no obstante, considerando la periodicidad trimestral del indicador, la evaluación se realizará hasta el corte de marzo. No se asocian hitos para el periodo. se da por validado OK </t>
  </si>
  <si>
    <t xml:space="preserve">En el mes de marzo, se retomaron las inquietudes planteadas por los empresarios; por tal motivo, fue necesario realizar sesiones individuales para resolverlas jurídicamente y presupuestalmente._x000D_
Se llevó a cabo la segunda mesa ampliada con instituciones de educación superior para definir la construcción del plan de curricular y resolver dudas por parte del Ministerio de Trabajo._x000D_
</t>
  </si>
  <si>
    <t>El area presenta reporte de acciones desarrolladas pero no aporta evidencias para constatar su cumplimiento y tampoco se presentan avances cuantitativos, pese a la periodicidad del indicador</t>
  </si>
  <si>
    <t>En el mes de abril, la Dirección de Fomento a la Educación Superior continuó atendiendo las inquietudes planteadas por los empresarios e IES; para lo cual fue necesario realizar sesiones individuales._x000D_
Se llevó a cabo la 3a mesa de trabajo con instituciones de educación superior para definir la posible ruta metodológica del plan de curricular y resolver dudas por parte de las entidades paricipantes de la mesa dual._x000D_
Se definió terminar un documento orientador para todos los actores interesados.</t>
  </si>
  <si>
    <t>Durante el mes de mayo, La Dirección de Fomento de la Educación Superior finalizó la elaboración del documento orientador y socializó mediante correo electrónico a IES y empresarios interesados en el proyecto Piloto de Educación DUAL. Se llevaron a cabo las tres mesas curriculares con IES y empresarios los días 27, 28 y 29 de mayo en las que se definieron los líderes que se encargaran en avanzar las tres condiciones de calidad de los programas.</t>
  </si>
  <si>
    <t>En el mes de junio, la Dirección de Fomento de la Educación Superior presenta los siguientes avances: Se realizaron tres mesas técnicas para cada uno de los tecnólogos con todas las empresas e IES comprometidas con el piloto en donde se presentó y aprobó el plan detallado de acción  y empezar la ejecución durante la vigencia 2020.</t>
  </si>
  <si>
    <t>En el mes julio, se realizaron reuniones para los tecnólogos, en las que se aplicaron los instrumentos y protocolos para definir resultados de aprendizaje y competencias a desarrollar por los jóvenes. Se validó resumen de funciones tomadas como referentes, para la elaboración del análisis funcional considerado en el proyecto. Así mismo, se discutió sobre la definición del propósito de formación, el modelo de alternancia acorde al análisis de necesidades del sector empresarial específico del programa, el establecimiento de los resultados esperados de aprendizaje, la asignación de créditos académicos y la definición del plan de estudios._x000D_
Para Julio se proyectaba contar con Documento técnico del currículo; sin embargo, la emergencia sanitaria COVID 19 ha dificultado el agendamiento de reuniones requeridas y el cumplimiento de las acciones necesarias para la implementación del piloto, se espera se de cumplimiento al hito del mes de julio en octubre.</t>
  </si>
  <si>
    <r>
      <rPr>
        <b/>
        <u/>
        <sz val="11"/>
        <color theme="1"/>
        <rFont val="Calibri"/>
        <family val="2"/>
        <scheme val="minor"/>
      </rPr>
      <t xml:space="preserve">Análisis OAPF (10/08/2020).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De conformidad con lo acordado con el área en reunión del 05/08, mediante oficio IE-030578 del 05/08 se solicitó la reprogramación del hito de julio para octubre, eliminación de los hitos de octubre y diciembre, y ajuste en la ponderación del hito de noviembre. Conclusión: Dado el cumplimiento de los criterios, se procede a VALIDAR OK</t>
    </r>
  </si>
  <si>
    <t>En el mes de agosto, la Subdirección de Apoyo a la Gestión de las IES acompaño el diseño de la estrategia de formación de los futuros tutores de las empresas, que harán parte del piloto de educación DUAL. De otra parte, se participó en la construcción de la estrategia comunicacional para dar a conocer la iniciativa a través de un Webinar con la revista Semana con el propósito de incentivar la participación de más empresas Colombianas.</t>
  </si>
  <si>
    <t>En el mes de septiembre, la Subdirección de Apoyo a la Gestión de las IES acompañó la presentación del piloto de Educación Dual al Consejo Superior de la Uniempresarial con el fin de aunar esfuerzos e involucrar a Confecamaras como un nuevo aliado; así mismo se acompañó la validación del plan de comunicación del modelo de educación dual, que tiene por objetivos: (i) Posicionar el modelo de Educación Dual como una alternativa para formar a los jóvenes en calidad y pertinencia, facilitando así su inserción al mercado laboral; (ii) Visibilizar y poner en valor el esfuerzo conjunto del Gobierno Nacional, academia y sector privado para enfrentar los retos del desempleo juvenil y (iii) Atraer nuevos aliados para sumarse a la iniciativa.</t>
  </si>
  <si>
    <r>
      <rPr>
        <b/>
        <u/>
        <sz val="11"/>
        <color theme="1"/>
        <rFont val="Calibri"/>
        <family val="2"/>
        <scheme val="minor"/>
      </rPr>
      <t>Análisis OAPF (08/10/2020).</t>
    </r>
    <r>
      <rPr>
        <sz val="11"/>
        <color theme="1"/>
        <rFont val="Calibri"/>
        <family val="2"/>
        <scheme val="minor"/>
      </rPr>
      <t xml:space="preserve"> Se procede a evaluar los criterios de calidad del PAI, con los siguientes resultados: a) Completitud: El área reporta avances cualitativos; respecto al avance cuantitativo por corresponder a 0 para el periodo, no se validan medios de verificación;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al periodo. Conclusión: Dado el cumplimiento de los criterios, se procede a VALIDAR OK
</t>
    </r>
    <r>
      <rPr>
        <b/>
        <u/>
        <sz val="11"/>
        <color theme="1"/>
        <rFont val="Calibri"/>
        <family val="2"/>
        <scheme val="minor"/>
      </rPr>
      <t xml:space="preserve">
Nota OAPF (10/08/2020)</t>
    </r>
    <r>
      <rPr>
        <sz val="11"/>
        <color theme="1"/>
        <rFont val="Calibri"/>
        <family val="2"/>
        <scheme val="minor"/>
      </rPr>
      <t>: Mediante comunicación IE-030578 del 05/08 se solicita el ajuste a la meta trimestral por reprogramación del hito. Validado OK</t>
    </r>
  </si>
  <si>
    <t xml:space="preserve">En el mes de octubre, la Subdirección de Apoyo a la Gestión de las IES llevó a cabo la identificación de IES que podrían vincularse a la iniciativa de forma activa, con el fin de contar una mayor cantidad de posibles oferentes. De otra parte se revisó y validó la propuesta de Manual Operativo del piloto, con el fin de poder compartirlo con los demás actores interesados en vincularse con la iniciativa. </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</si>
  <si>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Existe un hito asociado para el mes correspondiente sobre el cual se reportan avances y soporte.  Conclusión: Dado el cumplimiento de los criterios, se procede a VALIDAR OK</t>
  </si>
  <si>
    <t>En el mes de noviembre, la Sub. de Apoyo a la Gestión de las IES realizó un sondeo con las 7 IES vinculadas al piloto (IU Antonio José Camacho, U Sergio Arboleda, ITM, UniCartagena, UniEmpresarial, Tecnológico de Antioquia y UNAB) y se logró a través de una estrategia de escalonamiento que 3 más participaran (UniValle, UniQuindío y Alexander von Humboldt, alcanzando un total de 10 IES. Se pasó de 3 programas tecnológicos (gestión humana, comercial, producción industrial) a 7 programas (desarrollo de software, turismo, industria 4.0 y procesamiento de alimentos. Ninguna IES radicará solicitud de registro calificado en el último ciclo del 2020 (23 de nov a 4 de dic) y para este año se cuenta con el registro calificado del programa Tecnología en Gestión Humana de la UNAB obtenido el 1 de septiembre a través de la resolución 16299 de 2020 y con quien se iniciaron actividades de difusión a través de la Consejería Presidencial para la Juventud como miembro de la Mesa Técnica del Piloto</t>
  </si>
  <si>
    <t xml:space="preserve">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Se adjuntan los soportes para el hito. </t>
  </si>
  <si>
    <t>Durante el mes de diciembre, la Subdirección de Apoyo a la Gestión de las IES participó en 5 mesas técnicas del Piloto. Se diseñó el plan de acción del 2021 de acuerdo con el estado actual de cada uno de los programas en cada IES; con el definir las acciones particulares con cada una de ellas. La IU Antonio José Camacho decidió radicar en el último ciclo la solicitud de registro calificado para uno de los programas. También, se acordaron reuniones con MinComercio para avanzar en la consecución de nuevas empresas teniendo en cuenta el sector al que aplican los programas y la región en la que se ubican las IES.</t>
  </si>
  <si>
    <r>
      <rPr>
        <b/>
        <u/>
        <sz val="11"/>
        <color theme="1"/>
        <rFont val="Calibri"/>
        <family val="2"/>
        <scheme val="minor"/>
      </rPr>
      <t>Nota OAPF (10/08/2020)</t>
    </r>
    <r>
      <rPr>
        <sz val="11"/>
        <color theme="1"/>
        <rFont val="Calibri"/>
        <family val="2"/>
        <scheme val="minor"/>
      </rPr>
      <t xml:space="preserve">: Mediante comunicación IE-030578 del 05/08 se solicita el ajuste a la meta trimestral por reprogramación del hito. Validado OK
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No aplican para el periodo. 
e) Notas adicionales: No se presentan hitos asociados para el periodo. </t>
    </r>
  </si>
  <si>
    <t>Formación de capital humano de alto nivel</t>
  </si>
  <si>
    <t>2.7. Formación de capital humano de alto nivel</t>
  </si>
  <si>
    <t>2.7.1. Formación de capital humano de alto nivel</t>
  </si>
  <si>
    <t>11INVEST_CH</t>
  </si>
  <si>
    <t>Fomento a la Investigación y Formación de maestrías y doctorados</t>
  </si>
  <si>
    <t>Estudiantes matriculados en programas de maestría y doctorado</t>
  </si>
  <si>
    <t>E34</t>
  </si>
  <si>
    <t>Estudiantes en programas de maestría y doctorado = Sumatoria de estudiantes matriculados en IES en programas de maestría y doctorado en el período t</t>
  </si>
  <si>
    <t xml:space="preserve">Al cierre de enero, finalizó el proceso de postulación a la segunda convocatoria  del Programa de Excelencia doctoral del Bicentenario, para dar inicio, por parte de Colciencias, a la fase de evaluación de propuestas de investigación presentadas.                                                                                                                                                                                                                                                             </t>
  </si>
  <si>
    <t>Durante el mes de febrero de 2020, se avanzó con el proceso de evaluación de propuestas de investigación presentadas en la fase del segundo cierre de la convocatoria para estudiantes doctorales realizada por Colciencias (hoy Minciencias) a través de la cual, se elegirán 507 beneficiarios que completarán la meta de 1.000 estudiantes doctorales de becas Bicentenario financiadas con recursos de regalías. Esta meta contribuye en parte, al cumplimiento de la meta anual de 79.700 estudiantes matriculados en programas de maestría y doctorado programada para 2020.</t>
  </si>
  <si>
    <t>Como aporte al cumplimiento de la meta de 79.700 estudiantes matriculados en programas de maestría y doctorado programada para 2020, en el mes de marzo, el Ministerio de Educación Nacional inició el proceso de conciliación de los recursos aportados al Fondo Becas de Posgrado Mejores Saber Pro, con el fin de establecer el estado de cada beneficiario y los saldos disponibles del Fondo, para garantizar la adjudicación de más beneficiarios en la convocatoria programada para el segundo semestre de 2020. Así mismo, se avanzó en la aprobación y giro de los recursos de la primera convocatoria y la evaluación de propuestas de la convocatoria 2020. De otra parte, se continúa con el proceso de evaluación de propuestas presentadas en la fase del segundo cierre de la convocatoria para estudiantes doctorales de becas Bicentenario financiadas con recursos del SGR, cuyos resultados se publicarán a finales del mes de abril, según se indica en el Informe No. 3 publicado por MinCiencias.</t>
  </si>
  <si>
    <t>En cumplimiento a la meta de 79.700 estudiantes matriculados en programas de maestría y doctorado para 2020, durante el mes de abril el Ministerio de Educación Nacional apropió recursos por valor de $150 millones destinados a la financiación de las adjudicaciones del Fondo de Becas de Posgrado Mejores Saber PRO 0.1% para la convocatoria del segundo semestre de 2020. De otra parte, el Ministerio de Ciencia, Tecnología e Innovación - MinCiencias publicó el listado definitivo de propuestas de proyectos elegibles de la Convocatoria 005 de 2019 para estudiantes doctorales de becas Bicentenario financiadas con recursos del SGR.</t>
  </si>
  <si>
    <t>En cumplimiento a la meta de 79.700 estudiantes matriculados en programas de maestría y doctorado para 2020, durante el mes de mayo el Ministerio de Educación Nacional dio continuidad al proceso de transferencia de recursos al ICETEX para garantizar las adjudicaciones del Fondo de Becas de Posgrado Mejores Saber PRO 0.1%, así como el giro de los recursos correspondientes a la convocatoria desarrollada en la vigencia  2019.</t>
  </si>
  <si>
    <t>Reportado a SINERGIA el 10/06/2020. Se presentan avances cualitativos sobre las acciones desarrolladas para dar cumplimiento al indicador. No se presentan avances cuantitativos dada la periodicidad. No se identifican hitos asociados al periodo de cumplimiento. Se valida OK</t>
  </si>
  <si>
    <t>En cumplimiento a la meta de 79.700 estudiantes matriculados en programas de maestría y doctorado para 2020, durante el mes de junio, se avanzó en el proceso de formalización de las aprobaciones de la convocatoria 2019 para estudiantes doctorales de becas Bicentenario financiadas con recursos del Sistema General de Regalías,  con base en la lista de elegibles publicada por el Ministerio de Ciencia, Tecnología e Innovación - MinCiencias y se avanzó en la recopilación de documentación de beneficiarios para el nuevo proceso de Becas 2020.</t>
  </si>
  <si>
    <t>Reportado en SINERGIA el 10/07/2020. Este indicador debía presentar reporte cuantitativo correspondiente al rezago de 2019 y dato preliminar del corte de junio, pero según se ha manifestado por el área en correo remitido el día 08 de julio, se presentará información oficial hasta después del 31 de julio. Adicionalmente se cuenta con un hito programado para el mes, sobre el cual tampoco se presentan avances ni soportes que permitan evidenciar su cumplimiento. Por tal razón, no es posible dar validación al indicador.</t>
  </si>
  <si>
    <t>En cumplimiento a la meta de 79.700 estudiantes matriculados en programas de maestría y doctorado para 2020, durante el mes de julio se tramitó la prórroga del convenio 1462 de 2017, a través de la cual se autoriza al Icetex reutilizar los saldos del Fondo Beca Alfonso López Michelsen para las adjudicaciones del periodo 2020-2 y la financiación de programas de Maestría en Derecho Internacional Humanitario; así mismo, se avanzó en la apertura de esta convocatoria a través de la plataforma de Icetex. De otra parte, se continúa con el proceso de formalización de las aprobaciones de Becas Bicentenario para estudiantes doctorales financiadas con recursos del Sistema General de Regalías.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</si>
  <si>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No se identifican hitos asociados para el periodo. Se alerta que este indicador tiene pendiente reportes de avance cuantitativos del corte 2019-12 y 2020-6. Conclusión: Dado el cumplimiento de los criterios, se procede a VALIDAR OK</t>
    </r>
  </si>
  <si>
    <t>En cumplimiento a la meta de 79.700 estudiantes matriculados en programas de maestría y doctorado para 2020, durante el mes de agosto, se publicaron los resultados de la convocatoria de adjudicaciones para el periodo 2020-2 del Fondo Beca Alfonso López Michelsen para la financiación de programas de Maestría en Derecho Internacional Humanitario. Como resultado de este proceso, se presentaron 11 aspirantes y conforme a la asignación presupuestal y las condiciones de selección, se aprobaron 2 créditos educativos.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</si>
  <si>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El indicador no presenta hitos asociado para el mes; sin embargo, se alerta que se encuentran dos hitos pendientes de cumplimiento correspondiente a los meses de marzo y junio. Conclusión: Dado el cumplimiento de los criterios del indicador para el periodo, se procede a VALIDAR OK</t>
    </r>
  </si>
  <si>
    <t xml:space="preserve">En cumplimiento a la meta de 79.700 estudiantes matriculados en programas de maestría y doctorado para 2020, durante el mes de septiembre, se logró la legalización de los créditos educativos para los 2 beneficiarios de la convocatoria 2020-2 del Fondo Beca Alfonso López Michelsen que cursarán programas de Maestría en Derecho Internacional Humanitario                                                                                                                                                                                                                                                   </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</si>
  <si>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El indicador no presenta hitos asociado para el mes; sin embargo, se alerta que se encuentran dos hitos pendientes de cumplimiento correspondiente a los meses de marzo y junio. Conclusión: Dado el cumplimiento de los criterios del indicador para el periodo, se procede a VALIDAR OK</t>
    </r>
  </si>
  <si>
    <t>En el mes de octubre el Icetex inició el trámite de desembolso a los beneficiarios de la convocatoria 2020-2 del Fondo Beca Alfonso López Michelsen para cursar programas de Maestría en Derecho Internacional Humanitario  ...........................................................................................................................................................................................................................................................................................................................</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</si>
  <si>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El indicador no presenta hitos asociado para el mes; sin embargo, se alerta que se encuentran dos hitos pendientes de cumplimiento correspondiente a los meses de marzo y junio. Se alerta que este indicador tiene pendiente reportes de avance cuantitativos del corte 2019-12 y 2020-6. 
</t>
  </si>
  <si>
    <t>En el mes de noviembre el Icetex continuó el trámite de desembolso a los beneficiarios de la convocatoria 2020-2 del Fondo Beca Alfonso López Michelsen para cursar programas de Maestría en Derecho Internacional Humanitario. Igualmente se consolidaron cifras oficiales para estudiantes de estos niveles de formación llegando a un total de 70,854 beneficiarios ...........................................................................................................................................................................................................................................................................................................................</t>
  </si>
  <si>
    <t xml:space="preserve">Análisis OAPF (08/12/2020).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09/12/2020. El indicador no presenta hitos asociado para el mes; sin embargo, se alerta que se encuentran dos hitos pendientes de cumplimiento correspondiente a los meses de marzo y junio. Se reporta el avance cuantitativo del corte 2019-12. </t>
  </si>
  <si>
    <t xml:space="preserve">Durante el mes de diciembre y a lo largo del año se acompaño la convocatoria de becas de formación doctoral del bicentenario, realizada por MinCiencias con recursos del SGR en el marco de los acuerdos suscritos en 2018. El Icetex continuó con los tramites de desembolso a los beneficiarios de la convocatoria Alfonso López Michelsen para cursar programas de Maestría en Derecho Internacional Humanitario. Se consolidaron las cifras oficiales para estudiantes de estos niveles de formación llegando a un total de 70,854 beneficiarios.                                                                              </t>
  </si>
  <si>
    <t xml:space="preserve">Análisis OAPF (10/01/2021).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10/01/2021. El indicador presenta hitos asociado para el mes para el cual no se aportan entregables. Adicionalmente, se alerta que se encuentran dos hitos pendientes de cumplimiento correspondiente a los meses de marzo y junio. Se reporta el avance cuantitativo del corte 2019-12. </t>
  </si>
  <si>
    <t>TRANESRURAL</t>
  </si>
  <si>
    <t>Tasa de tránsito inmediato a la educación superior en zonas rurales</t>
  </si>
  <si>
    <t>TTI  = (estudiantes de primer curso que provienen de zonas rurales matriculados en programas académicos de pregrado en el período t  / estudiantes matriculados en grado 11 en período t-1 que residen en zonas rurales) * 100</t>
  </si>
  <si>
    <t xml:space="preserve">En el mes de enero se adelantaron las siguientes acciones: 
1. Se realizó la planeación estratégica de acciones para el cierre de brechas y el fortalecimiento de los procesos de educación rural. 
2. Se realizó la validación de información de los potenciales beneficiarios del programa "Generación E"                                                                                                                                                                                                                               </t>
  </si>
  <si>
    <t>En el mes de Febrero, el Ministerio de Educación Nacional avanzó con la propuesta de estrategia para el fortalecimiento de acciones encaminadas al cierre de brechas urbano - rurales, avanzando en la identificación preliminar de municipios para la focalización de proyectos en 2020. Adicionalmente, brindó la asistencia y acompañamiento al Departamento del Magdalena en la identificación del proyecto Universidad al Pueblo, para articulación de acciones conjuntas.</t>
  </si>
  <si>
    <t>Dando continuidad a las acciones de fortalecimiento encaminadas al cierre de brechas urbano-rurales, y con base en la información reportada por las Instituciones de Educación Superior en el SNIES, contrastada con las bases del SISBEN, el Registro Único de Víctimas y el  Censo Indígena, en el mes de marzo de 2020 el Ministerio de Educación Nacional finalizó el proceso de validación de requisitos de los potenciales beneficiarios a procesos de apoyo a la vinculación a la Educación superior, resultados que serán aprobados en la próxima Junta Administradora del Fondo. Así mismo, durante el mes de marzo se avanzó en la definición de los términos para el estudio de mercado y levantamiento de proyectos de regionalización y educación rural desarrollados por las Instituciones de Educación Superior. De otra parte, se brindó acompañamiento a la Macrorueda Institucional en el Departamento de Casanare, para brindar orientaciones a procesos de fortalecimiento de educación superior en las regiones.</t>
  </si>
  <si>
    <t>En el marco de las acciones de fortalecimiento para el cierre de brechas urbano- rurales y con base en los resultados de beneficiarios de los componentes de Equidad y Excelencia del Programa Generación E aprobados por la Junta Administradora, durante el mes de abril el Ministerio de Educación Nacional identificó 3.394 estudiantes rurales vulnerables beneficiados que se encuentran cursando estudios de pregrado en el primer semestre de 2020 y 3.221 estudiantes beneficiados que provienen de municipios PDET rurales. De otra parte, frente a la gestión en temas de ruralidad, se dio inicio a la estrategia de levantamiento del inventario de proyectos de educación superior asociados con la ruralidad, así como la identificación de buenas prácticas desarrolladas por parte de las Instituciones de Educación Superior.</t>
  </si>
  <si>
    <t>Reporte cualitativo registrado en aplicativo SINERGIA del DNP, con aprobación del 09/05/2020. No obstante, el indicador tiene hitos asociados a este mes e hitos de meses anteriores sin cumplimiento, razón por la cual se recomienda dar revisión y/o reprogramacion de los hitos; hasta tanto NO es posible dar validación del reporte.</t>
  </si>
  <si>
    <t>En el marco de las acciones de fortalecimiento para el cierre de brechas urbano- rurales y con base en los resultados de beneficiarios de los componentes de Equidad y Excelencia del Programa Generación E, durante el mes de mayo el Ministerio de Educación Nacional identificó a 4.264 estudiantes rurales beneficiados pertenecientes a población vulnerable, que se encuentran cursando estudios de pregrado en el primer semestre de 2020, así como a 5.228 estudiantes beneficiados que provienen de municipios PDET rurales.</t>
  </si>
  <si>
    <t>Reportado a SINERGIA el 10/06/2020. El avance se encuentra expresado en términos del % de tasa de tránsito a ES logrado en el año, con medición anual. El área presenta avances cualitativos sobre el indicador. No se identifican hitos asociados para el periodo. se valida OK</t>
  </si>
  <si>
    <t>Al corte de mes de junio, el Ministerio de Educación Nacional ha identificado 4.832 estudiantes rurales vulnerables y 5.616 estudiantes beneficiados que provienen de municipios PDET rurales, que han sido beneficiados de los componentes de Equidad y Excelencia del Programa de Generación E,  los cuales se encuentran cursando estudios de pregrado en el primer semestre de 2020. Estos resultados son reflejo de las acciones desarrolladas por el Ministerio para fortalecer el cierre de brechas urbano- rurales, lo que impacta en el aumento de la tasa de tránsito inmediato a la educación superior en zonas rurales.</t>
  </si>
  <si>
    <t>Reportado SINERGIA el 10/07/2020. El avance se encuentra expresado en términos del % de tasa de tránsito a ES logrado en el año, con medición anual. El área presenta avances cualitativos sobre el indicador. No se identifican hitos asociados para el periodo. se valida OK</t>
  </si>
  <si>
    <t>En el marco de las acciones de fortalecimiento para el cierre de brechas urbano- rurales, en el mes de julio el Ministerio de Educación Nacional acompañó las mesas de trabajo con la Agencia de Renovación del Territorio (ART), para la identificación de acciones de promoción del acceso a la educación superior de jóvenes provenientes de zonas rurales, realizadas por las Instituciones de Educación Superior ubicadas en los departamentos de Putumayo, Norte de Santander, Antioquia y Nariño.</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</si>
  <si>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Se identifica un hito asociado al mes, sobre el cual se aportan evidencias que permiten validar su cumplimiento. Conclusión: Dado el cumplimiento de los criterios, se procede a VALIDAR OK</t>
    </r>
  </si>
  <si>
    <t>En el marco de las acciones de fortalecimiento para el cierre de brechas urbano- rurales orientadas a la promoción del tránsito a la educación superior, en el mes de agosto el Ministerio de Educación Nacional avanzó en la consolidación de la línea de Fomento de procesos educación superior rural Innovadores y flexibles, con la cual se plantea el fortalecimiento de los procesos de articulación con la educación media.</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</si>
  <si>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Se identifica un hito asociado al mes, sobre el cual no se aportan evidencias que permitan validar su cumplimiento. Conclusión: Dado el cumplimiento de los criterios del indicador, se procede a VALIDAR OK</t>
    </r>
  </si>
  <si>
    <t>Al corte de septiembre el Ministerio de Educación Nacional ha identificado 6.528 estudiantes rurales vulnerables y 7.379 estudiantes beneficiados que provienen de municipios PDET rurales, que han sido beneficiados de los componentes de Equidad y Excelencia del Programa de Generación E, los cuales se encuentran cursando estudios de pregrado. Estos resultados son reflejo de las acciones desarrolladas por el Ministerio para fortalecer el cierre de brechas urbano- rurales, lo que impacta en el aumento de la tasa de tránsito inmediato a la educación superior en zonas rurales.</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</si>
  <si>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No se identifican hitos asociados para el periodo evaluado. Mediante oficio IE-036044 del 15/09, se solicita la reprogramación del hito programado inicialmente de agosto para octubre, justificado en el retraso del proceso de generación de estadísticas sectoriales vigencia 2019. Se valida ajuste en tablero de hitos. Conclusión: Dado el cumplimiento de los criterios del indicador, se procede a VALIDAR OK</t>
    </r>
  </si>
  <si>
    <t>En el mes de octubre, el Ministerio de Educación Nacional identifico 7.660 estudiantes rurales vulnerables y 8.731 estudiantes beneficiados que provienen de municipios PDET rurales, que han sido beneficiados de los componentes de Equidad y Excelencia del Programa de Generación E, los cuales se encuentran cursando estudios de pregrado. Estos resultados son reflejo de las acciones desarrolladas por el Ministerio para fortalecer el cierre de brechas urbano- rurales, lo que impacta en el aumento de la tasa de tránsito inmediato a la educación superior en zonas rurales.</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</si>
  <si>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Adicionalmente, existe un hito asociado para el mes correspondiente sobre el cual se reportan avances y soporte. 
</t>
  </si>
  <si>
    <t xml:space="preserve">Durante el mes de noviembre, el Ministerio de Educación Nacional ha identificado 8.195 estudiantes rurales vulnerables y 9.448 estudiantes beneficiados que provienen de municipios PDET rurales, que han sido beneficiados de los componentes de Equidad y Excelencia del Programa de Generación E, los cuales se encuentran cursando estudios de pregrado. Estos resultados son reflejo de las acciones desarrolladas por el Ministerio para fortalecer el cierre de brechas urbano- rurales, lo que impacta en el aumento de la tasa de tránsito inmediato a la educación superior en zonas rurales. Esta fue cálculada logrando un avance de 25,2% para 2019. </t>
  </si>
  <si>
    <t xml:space="preserve">Análisis OAPF (08/12/2020).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09/12/2020. Se reporta el avance cuantitativo pendiente de 2019. </t>
  </si>
  <si>
    <t xml:space="preserve">Durante el mes de diciembre y como parte de las acciones desarrolladas en 2020, se avanzó en la consolidación de las estrategias para fomentar el acceso a Eduación Superior a jóvenes provenientes de municipios rurales y rurales dispersos y PDET, en particular a través del programa de generación E y su componente de Equidad, que ha permitido brindar oportunidades de acceso a jóvenes del 98% de municipios del país. Las acciones desarrolladas por el Ministerio buscan fortalecer el cierre de brechas urbano- rurales, lo que impacta en el aumento de la tasa de tránsito inmediato a la educación superior en zonas rurales, la cual fue cálculada y reportada con un avance de 25,2% para 2019. </t>
  </si>
  <si>
    <t xml:space="preserve">Análisis OAPF (10/01/2021).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10/01/2021. Adicionalmente, para el hito programado no se aportan los soportes correspondientes. </t>
  </si>
  <si>
    <t>Número de Instituciones de Educación Superior oficiales con énfasis rural en líneas de inversión de sus Planes de Fomento a la Calidad</t>
  </si>
  <si>
    <t>Sumatoria de proyectos en los planes de fomento con énfasis de regionalización y rural en IES Publicas</t>
  </si>
  <si>
    <t>Planes de Fomento a la Calidad de las IES</t>
  </si>
  <si>
    <t>En el mes de enero, la Dirección de Fomento de la Educación Superior conformó el equipo de trabajo encargado de hacer seguimiento a los proyectos de la línea de inversión en fortalecimiento de la regionalización y fomento de la educación superior rural en los PFC, de las Instituciones de Educación Superior, que destinaron recursos de inversión en proyectos dentro de la línea definida previamente por el MEN.</t>
  </si>
  <si>
    <t xml:space="preserve">El indicador está expresado en términos del No de IES que aplican lineas rurales en los PFC. Para el mes el area presenta acciones pero no se aportan medios de verificación que permitan evidenciarlos; no obstante, considerando la periodicidad trimestral del indicador, la evaluación se realizará hasta el corte de marzo. No se asocian hitos para el periodo. se da por validado OK </t>
  </si>
  <si>
    <t>En el mes de febrero, se solicitó información a las IES para que den cuenta del seguimiento y avance de los proyectos de la línea de inversión en regionalización y ruralidad dentro de los PFC y que permita evidenciar el impacto estratégico del proyecto, su avance en cumplimiento de metas y su correspondencia tanto de recursos comprometidos como recursos ejecutados, con los respectivos soportes y avances.</t>
  </si>
  <si>
    <t xml:space="preserve">En el mes de marzo, se realizó seguimiento con corte al 31 de diciembre de todas las IES que tienen proyectos de inversión dentro de la línea de los PFC en regionalización y ruralidad. Se definieron los elementos mínimos de análisis y estructura del informe que debía remitir la IES por línea de inversión. </t>
  </si>
  <si>
    <t>En el mes de abril, la Dirección de Fomento a la Educación Superior tras la revisión de la información detallada de las IES públicas que incluyeron dentro del PFC 2019 proyectos de la linea de inversión en fortalecimiento de la regionalización y fomento de la educación superior rural, se generan informes que invitan a que las IES mejoren los resultados y avances de los proyectos que tienen recursos apropiados.</t>
  </si>
  <si>
    <t>En el mes de mayo, se recopila información de seguimiento a los proyectos de regionalización y rural que las IES incluyeron en el PFC 2019 y con el corte de marzo 31 de 2020. Por otra parte, se presenta al SUE y red TTU la guía para formulación de los Planes de Fortalecimiento Integral 2020-2022 que incluye dentro de los objetivos de política para el uso de los recursos adicionales, la mayor presencia regional de las diversas dimensiones de la misionalidad de cada IES en los contextos regionales y rurales para la formulación.</t>
  </si>
  <si>
    <t>Se presentan avances cualitativos sobre el estado del indicador. Por su periocidad, la evaluación sobre los avances cuantitativos tendrá lugar hasta el mes de junio. Pese a lo anterior, se identifica un hito asociado al indicador para el mes, sin cumplimiento. se sugiere revisar/ajustar la programación de hitos, conforme al desarrollo de la estrategia en la vigencia. Por tal razón no es posible dar validación. NO VALIDADO</t>
  </si>
  <si>
    <t>En el mes de Junio. La Dirección de Fomento de la Educación Superior realizó seguimiento a los proyectos de inversión que las Instituciones de Educación Superior incluidas en los Planes de Fomento a la Calidad 2019; con corte al marzo 31 de 2020, se evidencia que de los 15 proyectos se ha comprometido el 60% de los recursos, equivalentes a $2.038 millones y se ha alcanzado una ejecución del 36% equivalentes a $1.232 millones. Los proyectos deben ser objeto de un nuevo seguimiento con corte a 30 de junio por parte de las instituciones. Por el contexto de la emergencia COVID 19 y priorización de implementación de medidas para su mitigación, la entrega de proyectos de inversión dentro de los Planes de Fomento a la Calidad y en otros capítulos del Plan de Fortalecimiento Institucional, se postergan para el mes de septiembre.</t>
  </si>
  <si>
    <t>El área presenta avances cualitativos sobre la gestión realizada, donde manifiesta que los PFI se entregarán hasta el mes de septiembre, lo cual retraza el cumplimiento del indicador. En este sentido se recomienda revisar la meta e hitos programados. Dada la periodIcidad trimestral con evaluación cuantitativa al presente mes sobre el cual no se presentan avances ni se aportan evidencias, no es posible validar el indicador. NO VALIDADO</t>
  </si>
  <si>
    <t>En el mes de julio, el Ministerio de Educación Nacional presento la guía para la formulación de los PFC 2020 que incluye el objetivo de política sobre mejor presencia de la misionalidad de las IES en lo regional y lo rural y dentro de las líneas propuestas de PFC que busca que facilite articular proyectos de inversión en lo rural y articuladas con Plan Marco de Implementación.</t>
  </si>
  <si>
    <r>
      <rPr>
        <b/>
        <u/>
        <sz val="11"/>
        <color theme="1"/>
        <rFont val="Calibri"/>
        <family val="2"/>
        <scheme val="minor"/>
      </rPr>
      <t xml:space="preserve">Análisis OAPF (10/08/2020).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 para el periodo. e) </t>
    </r>
    <r>
      <rPr>
        <u/>
        <sz val="11"/>
        <color theme="1"/>
        <rFont val="Calibri"/>
        <family val="2"/>
        <scheme val="minor"/>
      </rPr>
      <t>Notas adicionales:</t>
    </r>
    <r>
      <rPr>
        <sz val="11"/>
        <color theme="1"/>
        <rFont val="Calibri"/>
        <family val="2"/>
        <scheme val="minor"/>
      </rPr>
      <t xml:space="preserve"> De conformidad con lo acordado con el área en reunión del 05/08, mediante oficio IE-030578 del 05/08 se solicitó el ajuste de la HV del indicador e hitos de mayo y junio con reprogramación para agosto y septiembre. Respecto al indicador se ajusta periodicidad de trimestral a anual con reprogramación de la meta. Conclusión: Dado el cumplimiento de los criterios, se procede a VALIDAR OK</t>
    </r>
  </si>
  <si>
    <t>En el mes de agosto, El Ministerio de Educación Nacional con la recepción del capítulo 4 del Plan de Fortalecimiento Institucional de 59 de 62 IES podrán identificar los proyectos de inversión que las instituciones decidieron incluir una mayor presencia misional en territorios y con especial énfasis en lo rural. Se espera consolidar la información de las IES durante el mes de septiembre e insistir en la formulación de los PFC de las 4 IES restantes, incluyendo la UAIIN</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</si>
  <si>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 para el periodo. e) </t>
    </r>
    <r>
      <rPr>
        <u/>
        <sz val="11"/>
        <color theme="1"/>
        <rFont val="Calibri"/>
        <family val="2"/>
        <scheme val="minor"/>
      </rPr>
      <t>Notas adicionales:</t>
    </r>
    <r>
      <rPr>
        <sz val="11"/>
        <color theme="1"/>
        <rFont val="Calibri"/>
        <family val="2"/>
        <scheme val="minor"/>
      </rPr>
      <t xml:space="preserve"> Se valida el cumplimiento del hito programado para el periodo. Conclusión: Dado el cumplimiento de los criterios, se procede a VALIDAR OK</t>
    </r>
  </si>
  <si>
    <t>Durante el mes de septiembre, tras la presentación de la primera versión de los Planes de Fomento a la Calidad 2020, se realizó un primer inventario de proyectos de inversión asociados con las líneas de fortalecimiento de la regionalización y fomento de la educación pública rural, detectando que 16 de las IES publicas (25.4%) presentaron proyectos asociados con estos asuntos y se estima que el total de estos proyectos en todo el subsistema son 20</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</si>
  <si>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 para el periodo. e) </t>
    </r>
    <r>
      <rPr>
        <u/>
        <sz val="11"/>
        <color theme="1"/>
        <rFont val="Calibri"/>
        <family val="2"/>
        <scheme val="minor"/>
      </rPr>
      <t>Notas adicionales: Se identifican hitos programados para el mes, no obstante, no se aporta el entregable relacionado para dar cumplimiento del hito</t>
    </r>
    <r>
      <rPr>
        <sz val="11"/>
        <color theme="1"/>
        <rFont val="Calibri"/>
        <family val="2"/>
        <scheme val="minor"/>
      </rPr>
      <t>. Conclusión: Dado el cumplimiento de los criterios, se procede a VALIDAR OK</t>
    </r>
  </si>
  <si>
    <t>Durante el mes de octubre, teniendo en cuenta la recepción de los 41  informes de las IES sobre el PFC 2019 con corte a septiembre 30 de 2020, se viene elaborando un archivo que consolida resultados de cumplimiento de objeto de los proyectos de inversión, así como de los recursos ejecutados, incluyendo la línea de fomento a la educación superior rural. Este informe debe consolidarse para el mes de noviembre</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</si>
  <si>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 para el periodo. 
e) Notas adicionales: No se identifican hitos programados para el mes. Conclusión: Dado el cumplimiento de los criterios, se procede a VALIDAR OK</t>
  </si>
  <si>
    <t xml:space="preserve">Durante el mes de noviembre y teniendo en cuenta que con el informe tipo que fue creado por la UTP se incluyen resultados sobre proyectos de inversión de la línea de inversión en ruralidad, se espera que el informe sea replicado por las demás IES que tienen proyectos en esta misma línea, que permitan consolidar los resultados del PFC 2019 en todo el sistema de educación superior pública </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</si>
  <si>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 para el periodo. 
e) Notas adicionales: No se identifican hitos programados para el mes. Conclusión: Dado el cumplimiento de los criterios, se procede a VALIDAR OK</t>
  </si>
  <si>
    <t>Durante el mes de diciembre, se consolidó el seguimiento a los proyectos de inversión de los PFC 2019 en la línea de fomento a la educación superior regional y rural, que con 15 proyectos representó una destinación del 2,9% de los recursos adicionales de fomento de esa vigencia. El resultado del seguimiento a septiembre 30 de 2020 es avance de compromiso de recursos al 79% y de ejecución del 59%</t>
  </si>
  <si>
    <r>
      <rPr>
        <b/>
        <sz val="11"/>
        <color theme="1"/>
        <rFont val="Calibri"/>
        <family val="2"/>
        <scheme val="minor"/>
      </rPr>
      <t>Nota OAPF (10/08/2020):</t>
    </r>
    <r>
      <rPr>
        <sz val="11"/>
        <color theme="1"/>
        <rFont val="Calibri"/>
        <family val="2"/>
        <scheme val="minor"/>
      </rPr>
      <t xml:space="preserve"> Mediante comunicación IE-030578 del 05/08 se solicita el ajuste la meta por cambio en la periodicidad de trimestral a anual. Validado OK
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 para el periodo. 
e) Notas adicionales: No se identifican hitos programados para el mes. Conclusión: Dado el cumplimiento de los criterios, se procede a VALIDAR OK</t>
    </r>
  </si>
  <si>
    <t>Número de proyectos con oferta de Educación Superior en nodos de desarrollo Rural (énfasis municipios PDET)</t>
  </si>
  <si>
    <t>Sumatoria de proyectos con oferta de educación en nodos de desarrollo rural.</t>
  </si>
  <si>
    <t>Informes de avance de la implementación de la estrategia de Ruralidad</t>
  </si>
  <si>
    <t>Durante el mes de enero, se identificó mediante jornada de planeación las líneas de trabajo para la construcción de la propuesta de convocatoria a las IES para el fortalecimiento de proyectos de educación superior en zonas PDET y rurales, para ello se plantean estrategias para que recojan acciones de IES públicas y privadas, se planteó solicitar cruce de información con la presencia de IES en región y el desarrollo de oferta de educación superior</t>
  </si>
  <si>
    <t xml:space="preserve">Para el mes el area presenta acciones pero no se aportan medios de verificación que permitan evidenciarlos; no obstante, considerando la periodicidad del indicador, la evaluación se realizará hasta final de la vigencia. No se asocian hitos para el periodo. se da por validado OK </t>
  </si>
  <si>
    <t>En el mes de febrero, se presentó esquema de la convocatoria y la estructura de las líneas a financiar, retomando las apuestas que las IES plantean en términos de atención a municipios PDET. Se reactivo mesa de trabajo con RIMISP para fortalecimiento en la definición de los nodos de educación superior, como eje de trabajo para fortalecer las acciones en materia de educación rural.</t>
  </si>
  <si>
    <t xml:space="preserve">Para el mes el area presenta acciones pero no se aportan medios de verificación que permitan evidenciarlos; no obstante, considerando la periodicidad del indicador, la evaluación se realizará al final de la vigencia. No se asocian hitos para el periodo. se da por validado OK </t>
  </si>
  <si>
    <t>En el mes de marzo, se diseñaron los términos de la convocatoria para las IES, a fin de realizar estudio de mercado para apoyar proyectos de educación superior que se encuentren desarrollando las IES; el equipo de trabajo de la Subdirección de Apoyo a la Gestión de las IES realizó revisión en conjunto con del equipo asesor del VES y de la oficina de contratación a la espera del desbloqueo de recursos que permita el lanzamiento de la convocatoria.</t>
  </si>
  <si>
    <t>En el mes de abril, la Dirección de Fomento a la Educación Superior identificó que los recursos destinados al fomento de proyectos con oferta de Educación Superior en nodos de desarrollo rural se mantiene. Se definió como estrategia iniciar con el levantamiento de proyectos de educación superior que en la actualidad se encuentren en ejecución, para la identificación de buenas prácticas, y contar con el estudio de mercado para apoyar proyectos de contarse con el desbloqueo de los recursos.</t>
  </si>
  <si>
    <t>El área presenta avances frente a las acciones desarrolladas para dar cumplimiento al indicador; No se aportan medios de verificación; no obstante, teniendo en cuenta la periodicidad, la evaluación del avance cuantitativo se da hasta el final de la vigencia. Este indicador tiene hitos asociados para este mes e hitos pendientes de meses anteriores, pero no se da cumplimiento, razón por la cual NO es posible dar validación.</t>
  </si>
  <si>
    <t>En el mes de mayo, la Dirección de Fomento de la Educación Superior ante el aplazamiento de los recursos para la promoción de proyectos en zonas rurales, avanzó en la consolidación del formato virtual para recoger con las IES acciones, estrategias y proyectos de presencia regional y atención a las poblaciones de zonas rurales. Así mismo, se definió con la ART la participación en las jornadas de trabajo con los municipios PDET, participando en el mes de mayo en la mesa de trabajo el PDET Macarena - Guaviare para la construcción de un plan de trabajo para el fortalecimiento de la educación superior rural para los departamentos del Meta y Guaviare.</t>
  </si>
  <si>
    <t>El area presenta avances cualitativos sobre este indicador. No se evalúan avances cuantitativos dada la periodicidad anual. No se identifican hitos asociados. Se valida OK</t>
  </si>
  <si>
    <t>En el mes de Junio, la Dirección de Fomento de la Educación Superior ante el aplazamiento de los recursos para la promoción de proyectos en zonas rurales, avanzó en la consolidación del formato virtual para recoger con las IES acciones, estrategias y proyectos de presencia regional y atención a las poblaciones de zonas rurales. Así mismo, se definió con la ART la participación en las jornadas de trabajo con los municipios PDET, participando en el mes de junio en la mesa de trabajo el PDET Choco - PDET Tolima - PDET Sur de Bolívar - PDET Montes de María - PDET Antioquia - PDET Sierra Nevada y Serranía del Perijá para la construcción de un plan de trabajo para la consolidación de las acciones propuestas por IES en función de los compromisos y solicitudes que han manifestado los municipios PDET.</t>
  </si>
  <si>
    <t>El area presenta avances cualitativos sobre este indicador. No se evalúan avances cuantitativos dada la periodicidad anual. No se identifican hitos asociados para el periodo, no obstante, se alerta sobre hitos pendientes de meses anteriores. Se valida OK</t>
  </si>
  <si>
    <t>Durante el mes de julio, la Subdirección de Apoyo a la Gestión de las IES trabajo en consolidación de las acciones identificadas en los espacios de trabajo con las mesas de ART, y consolidación de acciones para el levantamiento de proyectos por parte de las IES en las regiones rurales y municipios PDET</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</si>
  <si>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 No se identifican hitos asociados para el mes. Mediante oficio IE-030578 del 05/08 se solicitó la repogramación de los hitos asociados al indicador pasando de febrero y abril a julio. Conclusión: Dado el cumplimiento de los criterios, se procede a VALIDAR OK</t>
    </r>
  </si>
  <si>
    <t>Durante el mes de agosto, la Subdirección de Apoyo a la Gestión de las IES como parte las acciones para la identificación de los proyectos de educación rural definió la herramienta para la consolidación de experiencias de las IES en la apuesta de educación rural para la consolidación de proyectos regionales en articulación con propuesta de nodos. Se cuenta con estructura de NODOS a partir de definición y cruce de información con el equipo de sectorial</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</si>
  <si>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valida cumplimiento del hito programado para el periodo. Conclusión: Dado el cumplimiento de los criterios del indicador para el mes, se procede a VALIDAR OK</t>
    </r>
  </si>
  <si>
    <t>En el mes de Septiembre, desde la Subdirección de Apoyo a la Gestión de las Instituciones de Educación Superior, como parte de las acciones de fortalecimiento para proyectos a nivel rural, remitió a las instituciones de educación superior el Instrumento diseñado para la identificación de las acciones a desarrollar en temas de educación superior en zonas rurales y PDET</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</si>
  <si>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al periodo, sobre el cual no se aportan evidencias que permitan validar su cumplimiento. Conclusión: Dado el cumplimiento de los criterios del indicador para el mes, se procede a VALIDAR OK</t>
    </r>
  </si>
  <si>
    <t>En el mes de Octubre, la Subdirección de apoyo a la Gestión de las Instituciones de Educación Superior, como parte de las acciones para el fortalecimiento de proyectos a nivel rural, recibió por parte de 80 IES acciones en regionalización y educación rural, que se consolidaran en el mes de noviembre para la identificación de proyectos a nivel rural</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</si>
  <si>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Conclusión: Dado el cumplimiento de los criterios del indicador para el mes, se procede a VALIDAR OK</t>
  </si>
  <si>
    <t>En el mes de noviembre, la subdirección de apoyo a la gestión de las instituciones de educación superior, recogió y consolidó la información de los proyectos de educación rural y la base de datos para la definición de nodos de educación superior, así como el cruce con los ecosistemas de media que posibilita el reconocimiento de acciones y proyectos con oferta de educación superior en zonas rurales y municipios PDET</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</si>
  <si>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Conclusión: Dado el cumplimiento de los criterios del indicador para el mes, se procede a VALIDAR OK</t>
  </si>
  <si>
    <t>En el mes de diciembre, la subdirección de apoyo a la gestión de las IES en atención a las acciones desarrolladas por las IES y consolidadas en el banco de experiencias de educación superior rural y en cruce de acciones con las apuestas de Nodos de educación superior, y ecosistemas de media, además del impacto del programa generación E en las zonas rurales, ha identificado y definido 3 proyectos para su fortalecimiento en 2021 (se anexa matriz y ppt con la identificación de los proyectos con oferta de educación superior en nodos de desarrollo Rural (énfasis municipios PDET)</t>
  </si>
  <si>
    <t>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presentan hitos asociados para el periodo, con soportes. Conclusión: Dado el cumplimiento de los criterios del indicador para el mes, se procede a VALIDAR OK</t>
  </si>
  <si>
    <t>Nuevos programas de educación técnica, tecnológica y universitaria en áreas relacionadas con el desarrollo rural</t>
  </si>
  <si>
    <t xml:space="preserve">Producto </t>
  </si>
  <si>
    <t xml:space="preserve">Sumatoria anual de programas nuevos, programas existentes con ampliación de cobertura o extensión en el nivel de formación técnico profesional, tecnológico y universitaria relacionados con el área de conocimiento de agronomía, veterinaria, zootecnia y  otras ciencias agrarias afines, así como los diferentes programas de formación ofertados en municipios rurales y rurales dispersos.   </t>
  </si>
  <si>
    <t xml:space="preserve">Reporte de programas diseñados, con ampliación de lugar de oferta en el marco de las acciones de fomento </t>
  </si>
  <si>
    <t>En el mes de enero, la Subdirección de Apoyo a la Gestión de las IES en el desarrollo de este indicador de PMI en el que se enmarcan las acciones de educación rural y cierre de brechas; incorporó acciones para la definición de líneas de trabajo para la construcción de la propuesta de convocatoria a las IES para el fortalecimiento de proyectos de educación superior en zonas PDET y rurales (con acciones de oferta flexible e innovadora), para ello se plantearon acciones para recoger acciones de IES públicas y privadas</t>
  </si>
  <si>
    <t>En el mes de febrero, se definió el diseño o ajuste de programas de forma flexible e innovadora a las de líneas a financiar, retomando las apuestas que las IES plantean en términos de atención a municipios PDET. Se planteó identificar la oferta en articulación con la apuesta de nodos de educación superior</t>
  </si>
  <si>
    <t>En el mes de marzo, se continuó con el diseño de la convocatoria  para las IES y se incluyeron acciones para el diseño de programas que aporten al desarrollo rural, desde modalidades flexibles e innovadoras; se estableció que la convocatoria debe contar con el estudio de mercado definido en la convocatoria, que permita apoyar proyectos de educación superior que en estén desarrollando las IES. El equipo de trabajo de la Subdirección de Apoyo a la Gestión de las IES realizó revisión en conjunto con del equipo asesor del VES y de la oficina de contratación a la espera del desbloqueo de recursos que permita el lanzamiento de la convocatoria.</t>
  </si>
  <si>
    <t>En el mes de abril, la Dirección de Fomento a la Educación Superior definió como estrategia ante el bloque de los recursos, realizar levantamiento de proyectos desarrollados por las IES en Zonas rurales que permita la identificación de  diseño  e implementación de programas que aporten al desarrollo rural, desde modalidades flexibles e innovadoras y que posibiliten avanzar en las acciones propuestas, ya que por la emergencia educativa, se está en proceso de fortalecimiento de proyectos y oferta actual presente en las zonas rurales.</t>
  </si>
  <si>
    <t>Durante el mes de mayo, la Dirección de Fomento de la Educación Superior como parte de las acciones para el cumplimiento de los compromisos del Plan Marco de Implementación, con la promoción para la creación de programas en zonas rurales, y ante el congelamiento de recursos que se mantiene realizó las siguientes actividades: 1. mesas de trabajo con la dirección de calidad para definición de talleres para construcción de resolución de rural a realizarse en el mes de Junio, y la participación en el primer taller de expertos de IES en relación con el tema de calidad y educación rural. 2.  instrumento virtual para identificación de acciones con las IES de proyectos y estrategias para la promoción de cupos en zonas rurales. Dicho instrumento se remitirá para levantamiento de información en el mes de junio. 3. Participación en la mesa de trabajo el PDET Macarena - Guaviare, para consolidación de plan de trabajo y fortalecimiento de oferta de programas en zonas rurales</t>
  </si>
  <si>
    <t xml:space="preserve">OAPF: Se valida la información no hay comentarios. Está información es insumo para reportar avance de segumiento de los indicadores  DNP en la plataforma de SIIPO y para la Consejería de Estabilización y Reconciliación. </t>
  </si>
  <si>
    <t xml:space="preserve">En el mes de Junio, la Dirección de Fomento de la Educación Superior participó en la preparación y desarrollo del segundo taller con expertos para la construcción de la resolución de rural, se liderará una de las mesas en las que estarán como expertos (Decano de Agronomía de la U Cauca, Rector de U caldas, delegado del CESU, delegado del SENA ) con quienes se analizaron condiciones de calidad </t>
  </si>
  <si>
    <t>Durante el mes de julio , la Subdirección de apoyo a la Gestión de las IES acompaño los espacios de trabajo con la dirección de aseguramiento de la calidad, y expertos de educación rural, consolidando propuesta para el desarrollo de talleres a nivel regional en el mes de septiembre para construcción de la resolución de educación rural en el marco del decreto 1330.</t>
  </si>
  <si>
    <t>En el mes de agosto, la Subdirección de Apoyo a la Gestión de las IES como parte de las acciones de fortalecimiento para la creación de programas, definió herramienta para la consolidación de experiencias de las IES en la apuesta de educación rural, e identificación de las acciones para la promoción de cupos en zonas rurales y zonas PDET</t>
  </si>
  <si>
    <t>En el mes de Septiembre, desde la Subdirección de Apoyo a la Gestión de las Instituciones de Educación Superior, como parte de las acciones de fortalecimiento para la ampliación de programas, remitió a las instituciones de educación superior el Instrumento diseñado para la identificación de las acciones a desarrollar en temas de educación superior para las zonas rurales que permitan la promoción y ampliación de la oferta en programas de educación técnica, tecnológica y superior</t>
  </si>
  <si>
    <r>
      <t xml:space="preserve">Fecha (08/10/2020)-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se identifican hitos asociados para el periodo</t>
    </r>
  </si>
  <si>
    <t>En el mes de Octubre, la Subdirección de apoyo a la Gestión de las Instituciones de Educación Superior, como parte de las acciones de fortalecimiento para la ampliación programas, recibió inventario de acciones de educación superior en zonas rurales que se consolidarán en el mes de noviembre para identificar las acciones de promoción y ampliación de la oferta programas</t>
  </si>
  <si>
    <t>En el mes de Noviembre, la Subdirección de apoyo a la Gestión de las Instituciones de Educación Superior, como parte de las acciones de fortalecimiento de nuevos programas de educación TyT , consolidó el reporte de acciones por parte de 63 IES sobre acciones de educación superior en zonas rurales , con las cuales se han identificado 83 proyectos para el fortalecimiento de la educación rural y la posibilidad de generar nuevos programas en áreas relacionadas con el desarrollo rural</t>
  </si>
  <si>
    <r>
      <t xml:space="preserve">Fecha (08/11/20)-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Cumple con el criterio</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cuenta con hitos asociados para el periodo.</t>
    </r>
  </si>
  <si>
    <t>En el mes de Diciembre, la Subdirección de apoyo a la Gestión de las Instituciones de Educación Superior, consolidó matriz con las acciones por parte de 63 IES sobre educación superior en zonas rurales, con las cuales se han identificado 83 proyectos para el fortalecimiento de la educación rural. Se priorizaron las acciones en función del cruce de información con los Nodos de educación superior, ecosistemas de media y cobertura de acciones de financiación como generación E. Así mismo se reportaron 2 nuevos programas de educación técnica, tecnológica y universitaria en áreas relacionadas con el desarrollo rural</t>
  </si>
  <si>
    <t>4.3.5.  Pacto por la Equidad – Equidad para las Mujeres</t>
  </si>
  <si>
    <t>09INCLUSION</t>
  </si>
  <si>
    <t>Educación Inclusiva</t>
  </si>
  <si>
    <t xml:space="preserve">Avance en la estrategia de promoción, acceso y permanencia para la formación profesional de las mujeres en disciplinas no tradicionales para ellas, formulada e implementada </t>
  </si>
  <si>
    <t>Porcentaje de avance en la implementación de la  estrategia de promoción, acceso y permanencia para la formación profesional de las mujeres en disciplinas no tradicionales para ellas formuladas e implementadas</t>
  </si>
  <si>
    <t>Documento de la estrategia de acceso y permanencia con enfoque de género</t>
  </si>
  <si>
    <t>En el mes de enero, se consolidó informe de la estrategia de formación de mujeres en carreras no tradicionales, la cual recoge acciones en clave de trayectoria educativa, es decir desde primera infancia hasta educación superior. Dicho informe paso por revisión del equipo asesor del despacho de la ministra y remisión a la alta instancia de género.</t>
  </si>
  <si>
    <t>En el mes de febrero, se realizaron mesas de trabajo con el equipo de educación media en el marco de las acciones del proyecto de educación rural financiado con recursos BID, a fin de fortalecer las estrategias de orientación sociocupacional en los estudiantes de media, como parte de la estrategia de orientación sociocupacional en clave de trayectoria educativa.</t>
  </si>
  <si>
    <t>En el mes de marzo, se realizaron dos mesas de trabajo con el equipo de la alta consejería para la equidad de género, y al alta consejería para la estabilización, con quienes se aclaró nuevamente que la estrategia de formación para mujeres rurales en carreras no tradicionales, se definió por parte del MEN en clave de trayectoria educativa, por lo cual los avances e impacto van en función de las acciones desde primera infancia hasta educación superior.</t>
  </si>
  <si>
    <t>En el mes de abril, la Dirección de Fomento a la Educación Superior realizó ajuste al informe sobre indicador de genero, reiterando que la apuesta de la estrategia se da en clave de trayectoria educativa. También presentó informe de avance ante el despacho del Plan Marco de Implementación, en la que se reconcieron los avances en materia de la consolidación de la estrategia y las acciones promovidas en vinculación en el marco del programa Generación E</t>
  </si>
  <si>
    <t>Durante el mes de mayo, la Dirección de Fomento de la Educación Superior como parte de las acciones de fortalecimiento de la estrategia de formación de mujeres en carreras no tradicionales, realizó la identificación de la necesidad y la  definición de incluir la construcción de contenidos que permitan promover la orientación de mujeres en carreras no tradicionales, en el marco de las acciones para la promoción de trayectorias educativas completas, proceso que se encuentra en contratación por parte del MEN.</t>
  </si>
  <si>
    <t>Durante el mes de Junio, La Dirección de Fomento de la Educación Superior adelantó proceso de contratación con EAFIT para que en el marco del Laboratorio de Innovación y trayectorias educativas completas contribuya material para el fortalecimiento de los contenidos para la promoción de la formación de mujeres en carreras no tradicionales para ellas.</t>
  </si>
  <si>
    <t xml:space="preserve">En el mes de julio, la Subdirección de Apoyo a la Gestión de las IES colaboro con los avances de la estrategia en clave de trayectoria educativa por línea así: Dentro de las acciones para la promoción, acceso y permanencia para la formación profesional de las mujeres en disciplinas no tradicionales para ellas, se reportan las acciones que hacen parte de la estrategia consolidada en clave de trayectoria educativa por parte del MEN en las 6 líneas de trabajo._x000D__x000D_
Se anexa documento con el detalle por cada línea._x000D__x000D_
</t>
  </si>
  <si>
    <r>
      <t xml:space="preserve">Fecha (10/08)- OAPF
</t>
    </r>
    <r>
      <rPr>
        <b/>
        <u/>
        <sz val="11"/>
        <color theme="1"/>
        <rFont val="Calibri"/>
        <family val="2"/>
        <scheme val="minor"/>
      </rPr>
      <t>Completitud:</t>
    </r>
    <r>
      <rPr>
        <b/>
        <sz val="11"/>
        <color theme="1"/>
        <rFont val="Calibri"/>
        <family val="2"/>
        <scheme val="minor"/>
      </rPr>
      <t xml:space="preserve"> Cumple con el criterio de información reportada</t>
    </r>
    <r>
      <rPr>
        <sz val="11"/>
        <color theme="1"/>
        <rFont val="Calibri"/>
        <family val="2"/>
        <scheme val="minor"/>
      </rPr>
      <t xml:space="preserve">.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Se adjunta información de avance. </t>
    </r>
  </si>
  <si>
    <t>En el mes de agosto, desde la subdirección de apoyo a la gestión de las IES se avanzó en la definición de los elementos para la construcción de materiales de orientación en el marco de la estrategia proyectat-T, que aporten en la transformación cultural sobre estereotipos de género en la elección de carrera de las mujeres.</t>
  </si>
  <si>
    <r>
      <t xml:space="preserve">Fecha (10/09)-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solicita ampliar la información e indicar cuales son las acciones puntuales de fortalecimiento que se realizarán.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Notas adicionales: Continúa pendiente el hito programado correspondiente al mes de febrero</t>
    </r>
  </si>
  <si>
    <t>Durante el mes de septiembre , la Subdirección de apoyo a la gestión de las Instituciones de educación superior, avanzó en la estructuración de los materiales para el fomento de la formación de mujeres, desde los enfoques de STEAM, Rural, Género, como parte del fortalecimiento de la estrategia de orientación</t>
  </si>
  <si>
    <r>
      <t xml:space="preserve">Fecha (08/10/20)-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se identifican hitos asociados para el periodo.</t>
    </r>
  </si>
  <si>
    <t>Durante el mes de Octubre, la Subdirección de apoyo a la gestión de las Instituciones de educación superior, avanzó en la construcción de guiones para la miniserie web en la que se fomentaran los temas de STEAM  Rural, Género, como parte del fortalecimiento de la estrategia de orientación. Se elaboraron infografías animadas para el fortalecimiento de los procesos de orientación sociocupacional en el marco de la estrategia Proyecta-T</t>
  </si>
  <si>
    <t>Durante el mes de Noviembre, la Subdirección de apoyo a la gestión de las Instituciones de educación superior, avanzó en la grabación de la miniserie web con la cual se fomentaran los temas de STEAM Rural, Género, como parte del fortalecimiento de la estrategia de orientación. Se participó en espacio de trabajo con la alta consejería para la equidad de la mujer, y la consejería para la estabilización y el fortalecimiento de la estrategia de promoción para el acceso y permanencia de las mujeres en educación superior.</t>
  </si>
  <si>
    <r>
      <t xml:space="preserve">Fecha (08/11/20)-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Cumple con el criterio</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No se presentan los entregables para dar cumplimiento al hito de noviembre. </t>
    </r>
  </si>
  <si>
    <t>Durante el mes de Diciembre, la Subdirección de apoyo a la gestión de las Instituciones de educación superior, recibió los productos finales para el fortalecimiento de la estrategia de orientación sociocupacional, miniserie web con la cual se fomentaran los temas de STEAM Rural, Género, como parte del fortalecimiento de la estrategia de orientación, dichos materiales serán publicados en el marco de la estrategia Proyecta.T. Adicionalmente y como parte de los avances en acceso y permanencia de las mujeres rurales en carreras no tradicionales para ellas, se cuenta con el reporte de beneficiarias de Generación E (este reporte con datos de las beneficiarias se acordó con Gabriela de la OAFP, incluir la actualización una vez se entregue el cruce por parte del equipo de generación E)</t>
  </si>
  <si>
    <t>4.2.2. Bienestar y permanencia</t>
  </si>
  <si>
    <t>Número de Instituciones de Educación Superior con políticas de Educación Inclusiva e Intercultural definidas</t>
  </si>
  <si>
    <t>F05</t>
  </si>
  <si>
    <t>E20</t>
  </si>
  <si>
    <t>Sumatoria de Instituciones de Educación Superior con políticas de Educación Inclusiva e Intercultural definidas</t>
  </si>
  <si>
    <t>Reporte de las IES, seguimiento por SAGIES</t>
  </si>
  <si>
    <t>En el mes de enero, se solicitó información relacionada con las políticas de educación inclusiva existentes en las instituciones de educación superior, las que han implementado en el índice de inclusión y las posibles candidatas para hacer la prueba piloto de INES dentro de SNIES, es de anotar que se proyectaron las acciones sin un recursos asignado para su ejecución.</t>
  </si>
  <si>
    <t>El área presenta avances frente a las acciones desarrolladas para dar cumplimiento al indicador; No se aportan medios de verificación; no obstante, teniendo en cuenta la periodicidad, la evaluación del avance cuantitativo se da hasta el mes de marzo. Se da por validado OK</t>
  </si>
  <si>
    <t xml:space="preserve">En el mes de febrero, se avanzó en la remisión de invitaciones para implementar pruebas piloto de INES en  SNIES de las cuales 12 instituciones de educación superior aceptaron con carta formal firmada por los rectores para hacer parte del pilotaje. Se remitieron cartas de invitación, se recibieron respuestas formales y se preparó con Subdirección de Desarrollo Sectorial las direcciones para la implementación de la herramienta en estudiantes, administrativos y docentes. </t>
  </si>
  <si>
    <t>En el mes de marzo, se trabajó con el equipo de la Subdirección de Desarrollo Sectorial en el diseño y puesta en funcionamiento de INES dentro de SNIES y se remitieron las direcciones web a los funcionarios delegados de las 12 instituciones de educación superior para el pilotaje. Dicho proceso de aplicación, permitió organizar mesa de trabajo virtual con los delegados y se entregaron las direcciones para aplicar la encuesta a partir del 24 de marzo de 2020. La Encuesta estuvo abierta  todo el mes de marzo y continuará aperturado para su implementación durante el mes de abril.</t>
  </si>
  <si>
    <t>El área presenta avances frente a las acciones desarrolladas para dar cumplimiento al indicador; No se aportan medios de verificación; teniendo en cuenta la periodicidad,no es posible dar validación al reporte del periodo</t>
  </si>
  <si>
    <t>En el mes de abril, la Dirección de Fomento a la Educación Superior trabajó con el equipo de la Subdirección de Desarrollo Sectorial en la continuidad del pilotaje de de INES dentro de SNIES y se recolectaron los datos de participantes de 8 instituciones hasta el 24 de abril. Se cierra a satisfacción el proceso y se inicia segunda fase de acompañamiento con un total de 10 IES (8 del pilotaje y 2 acompañamientos particulares)</t>
  </si>
  <si>
    <t>En el mes de mayo, la Dirección de Fomento a la Educación Superior trabajó con el equipo de la Subdirección de Desarrollo Sectorial en la continuidad del pilotaje de INES dentro de SNIES, se cerró a satisfacción el proceso de recolección de datos y se inicia segunda fase de acompañamiento con un total de 10 IES (8 del pilotaje y 2 acompañamientos particulares) estructurando la visualización de la herramienta en SNIES y recogiendo datos para crear usuarios dentro de la misma.</t>
  </si>
  <si>
    <t>En el mes de Junio, la Dirección de Fomento a la Educación Superior trabajó con el equipo de la Subdirección de Desarrollo Sectorial y la SAGIES  en la continuidad del pilotaje de INES dentro de SNIES, se cerró a satisfacción la estructura de visualización de resultados de las 8 IES del pilotaje, se crean usuarios dentro del sistema para los delegados y se define desarrollar socialización en Julio luego de regreso de las IES de vacaciones</t>
  </si>
  <si>
    <t>El indicador está expresado en términos del No. De IES con definición de la política de inclusividad, sobre el cual el área manifiesta que está desarrollando un pilotaje; no obstante, no se presentan soportes ni evidencias que permitan evidenciar el cumplimiento de la meta programada. No se identifican hitos asociados para el mes, pero se alerta que existen hitos pendientes de meses anteriores. Teniendo en cuenta que la periodicidad de evaluación cuantitativa es trimestral y no se presentan avances ni soportes que permitan evidenciar el cumplimiento, no es posible dar validación al indicador. NO VALIDADO
Nota OAPF (11/08/2020) De conformidad con lo acordado en reunión del 05/08, el área presenta soportes que respaldan las acciones desarrolladas durante el periodo en 12 IES. Por tanto, se procede a validar el reporte para efectos del seguimiento en el segundo semestre de 2020. Validado OK</t>
  </si>
  <si>
    <t>Durante el mes de julio, la Subdirección de apoyo a la Gestión de las IES culmina el diseño de la plataforma INES dentro de SNIES y se espera la definición de fecha para evento con las IES participantes. Se firman los documentos de aprobación de lo diseñado por Sofinser. Así mismo se espera lanzar la herramienta para este segundo semestre del año</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</si>
  <si>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para el periodo. Mediante oficio IE-035078 del 05/08 se solicita la reprogramación de hitos. Según lo acordado en reunión del 05/08 el área carga los soportes que permiten validar el reporte de junio, para efectos del seguimietno del segundo semestre. Conclusión: Dado el cumplimiento de los criterios, se procede a VALIDAR OK</t>
    </r>
  </si>
  <si>
    <t>Durante el mes de agosto, la Subdirección de apoyo a la Gestión de las IES y la Subdirección de Desarrollo Sectorial definieron como fecha de presentación de la herramienta y resultados el 2 de septiembre. Así mismo se espera desarrollar lanzamiento de la herramienta con invitación a taller a las IES y comunicación oficial desarrolla la convocatoria correspondiente. Se anexa soporte de la invitación a participar en el INES, la invitación a la mesa de resultados y la presentación de la herramienta.</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</si>
  <si>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programado para el periodo, pero la evidencia cargada no permite validar su cumplimiento. Conclusión: Dado el cumplimiento de los criterios del indicador en el periodo, se procede a VALIDAR OK</t>
    </r>
  </si>
  <si>
    <t>Durante el mes de septiembre, la Subdirección de apoyo a la Gestión de las IES y la Subdirección de Desarrollo Sectorial presentaron la herramienta y resultados el 2 de septiembre a las IES que hicieron parte del pilotaje.  _x000D_
Así mismo, se confirmó que el lanzamiento de la herramienta a la totalidad de las IES se realizara entre el 13 y 16 de octubre a través de 6 talleres en la que se presentaran los beneficios del módulo y se detallaran las acciones a realizar para le diligenciamiento. Se anexa como soporte la invitación a participar en los talleres de INES enviado a las IES, informe con corte septiembre de las políticas y se anexa la política numero 13 recolectada.</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</si>
  <si>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El medio de verificación permite validar el avance del indicador. e) </t>
    </r>
    <r>
      <rPr>
        <u/>
        <sz val="11"/>
        <color theme="1"/>
        <rFont val="Calibri"/>
        <family val="2"/>
        <scheme val="minor"/>
      </rPr>
      <t>Notas adicionales:</t>
    </r>
    <r>
      <rPr>
        <sz val="11"/>
        <color theme="1"/>
        <rFont val="Calibri"/>
        <family val="2"/>
        <scheme val="minor"/>
      </rPr>
      <t xml:space="preserve"> No se identifican hitos asociados para el periodo; no obstante, se aporta entregable del hito de agosto. Conclusión: Dado el cumplimiento de los criterios del indicador en el periodo, se procede a VALIDAR OK</t>
    </r>
  </si>
  <si>
    <t>Durante el mes de octubre, la Subdirección de apoyo a la Gestión de las IES y la Subdirección de Desarrollo Sectorial desarrollaron 6 talleres de capacitaciones a todas las IES del país en el uso del nuevo módulo de SNIES denominado INES en donde se tuvo una convocatoria amplia de mas de 600 personas inscritas y se desarrollaron los talleres sin ninguna novedad. Se anexa como soporte el listado de inscritos a los talleres de la herramienta INES</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</si>
  <si>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El medio de verificación permite validar el avance del indicador. 
e) Notas adicionales: No se identifican hitos programados para el mes. Conclusión: Dado el cumplimiento de los criterios del indicador en el periodo, se procede a VALIDAR OK</t>
  </si>
  <si>
    <t>Durante el mes de noviembre, la Subdirección de apoyo a la Gestión de las IES y la Subdirección de Desarrollo Sectorial consolidaron el documento que soporta estructuralmente la herramienta INES dentro de SNIES.  Se anexa como soporte el documento de estructura del nuevo módulo  y presentación utilizada en los talleres en el mes anterior donde se puede ver las fechas de apertura y uso de INES de ahora en adelante Se remite enlace como soporte de noviembre https://edusitios.colombiaaprende.edu.co/</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</si>
  <si>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El medio de verificación permite validar el avance del indicador. 
e) Notas adicionales: Se presentan soportes para el cumplimiento del hito. Conclusión: Dado el cumplimiento de los criterios del indicador en el periodo, se procede a VALIDAR OK</t>
  </si>
  <si>
    <t>Durante el mes de diciembre, la Subdirección de apoyo a la Gestión de las IES desarrolló los resultados obtenidos en los talleres desarrollados durante el mes de octubre y se cargaron en la página HECCA las memorias de los talleres y se desarrollaron. En paralelo se inicio el trabajo de consolidar nuevo requerimiento para solicitar ajustes a la herramienta que redunden en mejoras del sistema para su apertura nacional en febrero de 2021. Para 2020 se llego a 13 Instituciones de Educación Superior con políticas de Educación Inclusiva e Intercultural definidas</t>
  </si>
  <si>
    <t xml:space="preserve">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El medio de verificación permite validar el avance del indicador. 
e) Notas adicionales: No se presentan hitos asociados para el periodo. </t>
  </si>
  <si>
    <t>Instituciones de educación superior públicas con gestión en los Consejos Superiores para ampliación de cupos para la población Rrom</t>
  </si>
  <si>
    <t>1.A.15</t>
  </si>
  <si>
    <t>IES con gestión = Sumatoria de IES con gestión para la ampliación de cupos en el período t</t>
  </si>
  <si>
    <t>Reporte IES</t>
  </si>
  <si>
    <t>Durante el mes de enero, se avanzó en el proceso de planeación de acciones a seguir durante la vigencia 2020 para el cumplimiento de esta meta por parte de los delegados de las Instituciones de Educación Superior ante los Consejos Superiores, con el fin de retomar las sesiones de los Consejos, una vez reactivados los calendarios académicos en las respectivas Instituciones de Educación Superior.</t>
  </si>
  <si>
    <t>Durante el mes de febrero, el Ministerio de Educación Nacional preparó el informe de las acciones realizadas por las Instituciones de Educación Superior en favor de la población Rrom, en el cual se detallan las acciones desarrolladas en 2019 por las Instituciones de Educación Superior, en el marco de la ejecución de programas de bienestar y permanencia estudiantil con enfoque de educación inclusiva.  Este documento se presentará a partir del mes de marzo en los Consejos Superiores de las Instituciones de Educación Superior públicas, con el fin de fortalecer la gestión de ampliación de cupos para la población Rrom en la vigencia 2020.</t>
  </si>
  <si>
    <t>Durante el mes de marzo, el Ministerio de Educación Nacional avanzó en el diseño de un instrumentó que permita complementar la información de educación superior en materia de acceso diferencial para el pueblo Rrom. Una vez implementada y a partir de los resultados que genere, se gestionarán, ante los Consejos superiores de las Instituciones de Educación Superior Públicas, las acciones en favor del acceso diferencial para estudiantes pertenecientes al Pueblo Rrom.</t>
  </si>
  <si>
    <t>Reporte registrado en aplicativo SINERGIA del DNP, aprobado el día 16/04/2020</t>
  </si>
  <si>
    <t>En el mes de abril, el Ministerio de Educación Nacional presentó ante las Instituciones de Educación Superior Públicas del país, la herramienta virtual para fortalecer la gestión ante los Consejos Superiores de dichas Entidades, solicitando la identificación de acciones y acuerdos para el acceso y permanencia diferencial de la población Rrom.</t>
  </si>
  <si>
    <t>Reporte cualitativo registrado en aplicativo SINERGIA del DNP, con aprobación del 08/05/2020. No obstante, el indicador tiene hitos asociados a este mes sin soportes que permitan validar su cumplimiento; hasta tanto NO es posible dar validación del reporte.</t>
  </si>
  <si>
    <t>En el marco de la contingencia derivada por la emergencia sanitaria, durante el mes de mayo los Consejos Superiores de las Instituciones de Educación Superior del país se encuentran desarrollando acciones para la definición de estrategias orientadas a la atención y permanencia de los estudiantes en general, lo que ha limitado el desarrollo de acciones específicas para fortalecer el acceso de la población Rrom a la Educación Superior. En este sentido, en el mes de junio el Ministerio retomará esta gestión ante las Instituciones de Educación Superior para dar continuidad al proceso de fortalecimiento de esta estrategia.</t>
  </si>
  <si>
    <t>Reportado a SINERGIA y aprobado el 10/06/2020. Este indicador se encuentra expresado en el No de IES con gestion ante los Consejos Superiores. El área manifiesta que la gestión sobre este tema en particular no se ha dado por efectos de la contingencia por el COVID y por tanto se realizará hasta el segundo semestre. No obstante, la evaluación del cumplimiento cuantitativo tendrá lugar hasta final de la vigencia. No se asocian hitos al cumplimiento del periodo, pero si existen hitos sin cumplimiento de meses anteriores. Se da por validado para el periodo. VALIDADO OK</t>
  </si>
  <si>
    <t>Durante el mes de Junio, el Ministerio de Educación Nacional diseñó un instrumento virtual dirigido a las Instituciones de Educación Superior, el cual fue entregado a los Consejos Superiores de dichas Instituciones, para la identificación de las acciones que se están desarrollando en el marco de la emergencia económica, social y ecológica por efectos del COVID-19, para garantizar las condiciones de acceso y permanencia de la población Rrom.</t>
  </si>
  <si>
    <t>Reportado en SINERGIA el 10/07/2020. Este indicador se encuentra expresado en el No de IES con gestion ante los Consejos Superiores. El área manifiesta que avanzó en el diseño de un instrumento para caracterizar a la población Rrom en el marco de las acciones desarrolladas por las IES ante el COVID. No obstante, la evaluación del cumplimiento cuantitativo tendrá lugar hasta final de la vigencia. No se asocian hitos al cumplimiento del periodo, pero si existen hitos sin cumplimiento de meses anteriores. Se da por validado para el periodo. VALIDADO OK</t>
  </si>
  <si>
    <t>Con base en los resultados del instrumento virtual presentado ante las Instituciones de Educación Superior del país, durante el mes de julio el Ministerio de Educación Nacional avanzó en la revisión y análisis de las acciones adelantadas por las Instituciones de Educación Superior para la promoción del acceso y la permanencia del pueblo Rrom en el marco de la emergencia económica, social y ecológica derivada del COVID-19. A la fecha de corte se cuenta con aportes recibidos por parte de 30 Instituciones que manifiestan estar implementando estrategias institucionales para el acceso y permanencia de población vulnerable; de este total, 11 Instituciones han implementado estrategias diferenciales de apoyo y acompañamiento a grupos étnicos, entre ellos al pueblo Rrom.</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</si>
  <si>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No se identifican hitos asociados para el mes; sin embargo, el área aporta evidencias del hito pendiente del mes de abril. Conclusión: Dado el cumplimiento de los criterios, se procede a VALIDAR OK</t>
    </r>
  </si>
  <si>
    <t>Durante el mes de agosto, el Ministerio de Educación Nacional avanzó en la consolidación, revisión y análisis de la información solicitada a las Instituciones de Educación Superior respecto a las acciones adelantadas para la promoción del acceso y la permanencia del Pueblo Rrom en el marco de la emergencia económica, social y ecológica derivada del COVID-19. Al cierre de este ejercicio, se identificó que 13 Instituciones de Educación Superior desarrollan, a través de sus unidades de bienestar, acciones de apoyo y  acompañamiento a grupos étnicos, en específico para garantizar la permanencia estudiantil de la población Rrom.</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</si>
  <si>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No se identifican hitos asociados para el mes. Conclusión: Dado el cumplimiento de los criterios, se procede a VALIDAR OK</t>
    </r>
  </si>
  <si>
    <t>Durante el mes de septiembre, el Ministerio de Educación Nacional divulgó los resultados del Informe de acciones de las Instituciones de Educación Superior relacionadas con la atención en la emergencia sanitaria, como parte de la estrategia para la promoción del acceso y permanencia de la población Rrom en Educación superior, dando cumplimiento a los requerimientos y solicitudes hechas por los estudiantes pertenecientes a la población y a los representantes de las KUMPANY.</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</si>
  <si>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No se identifican hitos asociados para el mes. Conclusión: Dado el cumplimiento de los criterios, se procede a VALIDAR OK</t>
    </r>
  </si>
  <si>
    <t>Durante el mes de Octubre, desde la Subdirección de Apoyo a la Gestión de las IES se realizaron acciones de acompañamiento  y atención a las solicitudes de los representantes de las KUMPANY frente a las acciones en el marco del Fondo Rrom. Se proyecto revisión de proyectos comunitarios para la primera semana de noviembre.</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</si>
  <si>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Adicionalmente, existe un hito asociado para el mes correspondiente frente al cual no se reportan avances ni soportes. 
</t>
  </si>
  <si>
    <t xml:space="preserve">En el mes de Noviembre, debido a que las Instituciones de Educación Superior se encontraban en procesos de cierre no se realizaron gestiones con los Consejos Superiores que permitan el fomento de acceso en número de cupos para el Pueblo Rrom. Sin embargo, como parte de las acciones se remitió a las IES públicas solicitud para identificación de acciones en acceso y permanencia para la población Rrom. Adicionalmente, se realizó presentación ante la Mesa Nacional del pueblo Rrom de los resultados de la convocatoria del fondo Rrom del año 2020 y se informó también durante el espacio el envió de la herramienta a las IES en el marco de promover las acciones de Acceso y permanencia de pueblo Rrom. </t>
  </si>
  <si>
    <t xml:space="preserve">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09/12/2020. Adicionalmente, existe un hito asociado para el mes correspondiente frente al cual no se reportan avances ni soportes. </t>
  </si>
  <si>
    <t xml:space="preserve">Durante el mes de diciembre, la subdirección de apoyo a la gestión de las IES realizó la consolidación del Informe  de la herramienta de las estrategias de Acceso y Permanencia que implementan las IES, la cual con apoyo del equipo de delegados de consejos superiores, y en virtud de la gestión ante los mismos para la ampliación de cupos de la población Rrom a Educación superior, se identifica que 15 IES cuentan con cupos diferenciados para acceso de la población rrom, además que en dos sesiones de consejos superiores en las IES: INSTITUCIÓN UNIVERSITARIA ANTONIO JOSÉ CAMACHO (UNIAJC), INSTITUTO TÉCNICO AGRÍCOLA ITA se retomó el tema para fortalecer sus acciones con población Rrom. Es preciso señalar que en virtud de la emergencia la gestión con las IES se avanzó en 2020 con la caracterización de las acciones afirmativas hacia la población Rrom lo cual se presentará en los espacios con lel pueblo Rrom en 2021. </t>
  </si>
  <si>
    <t xml:space="preserve">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hito para el periodo con soporte. Reportado en Sinergia el 10/01/2021. </t>
  </si>
  <si>
    <t>Porcentaje de avance en la construcción de lineamientos para atención de violencia contra la mujer en las IES</t>
  </si>
  <si>
    <t>Suma de avances porcentuales según los hitos</t>
  </si>
  <si>
    <t>Documento de la estrategia y lineamientos</t>
  </si>
  <si>
    <t>En el mes de enero, se realizó presentación con el equipo de inspección y vigilancia, sobre el documento de análisis de las acciones de las IES en materia de protocolos, lo que permitió la identificación de vacíos en las IES en la construcción de protocolos y rutas de atención para las violencias basadas en género - VBG</t>
  </si>
  <si>
    <t>En el mes de febrero, se realizaron jornadas de trabajo con ONU Mujeres a fin de estructurar el documento base para el trabajo de discusión con las IES, que será el insumo para la construcción de los lineamientos para la construcción de protocolos y rutas de atención ante las violencias basadas en género. Se revisó propuesta de metodología para el abordaje de trabajo con las IES en región.</t>
  </si>
  <si>
    <t>En el mes de marzo, se entregó por parte de ONU Mujeres la primera versión del documento orientador para el trabajo con las IES a nivel regional, para la construcción de protocolos y rutas de atención a las violencias basadas en género. En vista de las condiciones a causa de la emergencia sanitaria, se solicitó a ONU mujeres poder replantear las acciones de encuentros con las IES, y que se puedan definir mecanismos virtuales con los cuales se pueda recoger las apreciaciones de las IES en la definición de los lineamientos para la construcción de protocolos y rutas para la prevención, detección y atención de las violencias basadas en género.</t>
  </si>
  <si>
    <t>En el mes de abril, la Dirección de Fomento a la Educación Superior avanzó en la redefinición de acciones virtuales para la articulación con las IES en el proceso de construcción de los protocolos, el cual se habia planteado para realizar en talleres presenciales. Se definió el levantamiento de información con herramientas virtuales que se implementarán en el mes de mayo</t>
  </si>
  <si>
    <t>El área presenta avances cualitativos sobre las acciones desarrolladas durante el periodo. Pese a que se cuenta con una periodicidad semestral y por cuanto su evaluación de avances cuantitativos se realizará al corte de junio, este indicador presenta un hito para el mes evaluado sin cumplimiento; por tanto se recomienda revisar la reprogramación de los hitos y hasta tanto no se da validación.</t>
  </si>
  <si>
    <t>En el mes de mayo, la Dirección de Fomento de la Educación Superior realizó 5 talleres virtuales con las IES a fin de continuar con la ruta en la definición de los lineamientos para la construcción de protocolos de violencias basadas en género, y se remitió a las IES encuesta virtual para el enriquecimiento del documento, lo que permitió que se contara con reporte de 112 IES que han respondido la encuesta al 31 de mayo.</t>
  </si>
  <si>
    <t>Se presentan avances cualitativos sobre el estado del indicador y se adjuntan soportes que permitan validar la información reportada. Por su periocidad, la evaluación sobre los avances cuantitativos tendrá lugar hasta el mes de junio. No se identifican hitos asociados a este indicador para el periodo. Se valida OK</t>
  </si>
  <si>
    <t>Durante el mes de Junio, La Dirección de Fomento de la Educación Superior continuó con el proceso de encuesta virtual a las IES con el fin de recoger sus aportes al documento de discusión sobre lineamientos para acción de protocolos para la prevención, detección y atención de violencias basadas en género. Se desarrolló laboratorio creativo con la participación de expertas nacional e internacionales. En proceso la consolidación del documento de lineamientos para revisión y aprobación del equipo del Men en el mes de Julio</t>
  </si>
  <si>
    <t>El indicador está expresado en términos de la gestión realizada para la construcción de lineamienots asociados con violencia de género; al respecto, teniendo en cuenta que el cumplimiento de la meta está asociado a los hitos programados, no se identifican avances. por tanto, dada la periodicidad de evaluación trimestral, no es posible validar el indicador. NO VALIDADO
Nota OAPF (11/08/2020): Mediante oficio IE-030578 del 05/08 el área solicita la reprogramación de hitos del segundo para el tercer timestre. Se validan ajustes y se procede a la reprogramación de las metas trimestrales. Se da por validado el reporte de junio para efectos del seguimiento del segundo semestre 2020. Validado OK</t>
  </si>
  <si>
    <t>En el mes de julio, la Subdirección de Apoyo a la Gestión de las IES entregó versión final del documento de lineamientos para inicio de validación por parte del equipo directivo. Se realizó presentación de los avances de los lineamientos con la alta consejería para la equidad de la mujer.................................................................................................................................................</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</si>
  <si>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Mediante oficio IE-30578 del 05/08 se solicita la reprogramación de hitos por redefinición de la estrategia. Este ajuste incluye ajuste a las metas trimestrales del segundo y tercer trimestre. Conclusión: Dado el cumplimiento de los criterios, se procede a VALIDAR OK</t>
    </r>
  </si>
  <si>
    <t>Durante el mes de agosto y como parte del proceso de validación del documento de Lineamientos para la construcción de protocolos de prevención, detección y atención a las violencias basadas en género se remitió para revisión del equipo directivo (asesora despacho Ministra, Viceministros y equipo directivo VES) se recibió retroalimentación por parte de la Dra. Diana Martínez, reconociendo los avances del documento. (se anexa documento validado, y presentación que recoge balance del proceso)</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</si>
  <si>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valida cumplimiento del hito programado para el periodo. Conclusión: Dado el cumplimiento de los criterios, se procede a VALIDAR OK</t>
    </r>
  </si>
  <si>
    <t>Durante el  mes de septiembre, se remitió  a revisión el documento de lineamientos por parte del despacho de la señora Ministra, así mismo durante este mes se consolidó la Caja de herramientas, herramienta pedagógica para que las IES puedan avanzar en  la implementación de protocolos  para prevención, la  detección y atención de las Violencias Basadas en Género. Se inició proceso de diagramación de la portada y tabla de contenido del documento final._x000D_
_x000D_
El medio de verificación fue remitido en el mes de agosto de forma anticipada.</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</si>
  <si>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y cuantitativos, dada la periodicidad del indicador; b) Consistencia: El reporte guarda consistencia frente al indicador y su fórmula de medición; c) Calidad: El reporte permite generar conclusiones frente al avance; se atienden recomendaciones de la OAPF. d) Soportes: El medio de verificación aportado es consistente con el reporte. e) Notas adicionales: Se valida cumplimiento del hito programado para el periodo. Conclusión: Dado el cumplimiento de los criterios, se procede a VALIDAR OK</t>
    </r>
    <r>
      <rPr>
        <b/>
        <u/>
        <sz val="11"/>
        <color theme="1"/>
        <rFont val="Calibri"/>
        <family val="2"/>
        <scheme val="minor"/>
      </rPr>
      <t xml:space="preserve">
Nota OAPF (11/08/2020):</t>
    </r>
    <r>
      <rPr>
        <sz val="11"/>
        <color theme="1"/>
        <rFont val="Calibri"/>
        <family val="2"/>
        <scheme val="minor"/>
      </rPr>
      <t xml:space="preserve"> Mediante oficio IE-030578 del 05/08 se solicita el ajuste de los hitos, lo que por efecto genera reprogramación de las metas del segundo y tercer trimestre. Validado OK</t>
    </r>
  </si>
  <si>
    <t>Durante el  mes de octubre, se consolidó documento, caja de herramientas versión final y se trabajo en la propuesta gráfica para aprobación del Viceministro. En articulación con la subdirección de aseguramiento de la calidad y jurídica se trabajó en la propuesta de directiva para la adopción de los lineamientos de prevención, detección y atención a las violencias basadas en género la cual requiere del visto bueno de jurídica para su expedición. Se proyectó el desarrollo de espacios de socialización con rectoras de las IES, ASCUN, SUE, RED ITTU que se desarrollarían en el mes de noviembre .</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</si>
  <si>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Conclusión: Dado el cumplimiento de los criterios, se procede a VALIDAR OK</t>
  </si>
  <si>
    <t>Durante el mes de noviembre, desde la subdirección de apoyo a la gestión de las IES se realizó con el documento consolidado socialización del mismo con los rectores y delegados del Sistema Universitario Estatal SUE, la Red de Instituciones Técnicas y Tecnológicas ITTU, Asociación Colombiana de Universidades ASCUN, y la RED de rectoras y se ajustó propuesta de directiva para la adopción de los lineamientos recogiendo las observaciones de la oficina jurídica y los aportes de los espacios de socialización</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</si>
  <si>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Conclusión: Dado el cumplimiento de los criterios, se procede a VALIDAR OK</t>
  </si>
  <si>
    <t xml:space="preserve">Durante el mes de diciembre, se dio aprobación de la imagen para los lineamientos de prevención, detección y atención a las violencias basadas en género, para la construcción de protocolos y rutas por parte de las Instituciones de educación superior, con esto se da por cumplida la construcción del documento y su caja de herramientas. Elementos fundamentales para la apropiación y consolidación de acciones en pro de la equidad de género y la apuesta por que las IES sean territorios libres de Violencias Basada en Genero. Adicionalmente el 15 de diciembre se realizó socialización de las experiencias de 7 IES en el marco de la convocatoria SER IES Libres de Violencias Basadas en Genero. </t>
  </si>
  <si>
    <t xml:space="preserve">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t>
  </si>
  <si>
    <t>Alianza por la calidad y pertinencia de la educación y formación del talento humano</t>
  </si>
  <si>
    <t>MARCO</t>
  </si>
  <si>
    <t xml:space="preserve">Marco Nacional de Cualificaciones </t>
  </si>
  <si>
    <t>5.1. Marco Nacional de Cualificaciones</t>
  </si>
  <si>
    <t>5.1.1. Institucionalidad, gobernanza y sostenibilidad del Marco Nacional de Cualificaciones</t>
  </si>
  <si>
    <t>12MNC</t>
  </si>
  <si>
    <t>Implementación MNC</t>
  </si>
  <si>
    <t>Reglamentación e implementación del Marco Nacional de Cualificaciones (MNC)</t>
  </si>
  <si>
    <t>3866
3920</t>
  </si>
  <si>
    <t>% Avances MNC = (% de avance del Hito Diseño de la institucionalidad , gobernanza y sostenibilidad del MNC *13%)+(% de avance del Hito Unificación de la ruta metodológica para el diseño de cualificaciones*13%)+(% de avance de Hito Reglamentación del MNC *20%)+( % de avance Hito Implementación de la institucionalidad, gobernanza y sostenibilidad*  18%) + (% de avance de Hito Diseño de catálogos de cualificaciones en sectores priorizados *19%) +( % de avance hito Fomento de la oferta basada en Cualificaciones *17%)</t>
  </si>
  <si>
    <t>De acuerdo a los entregables definidos en los hitos</t>
  </si>
  <si>
    <t>Durante el mes de enero de 2020 se avanzó en el desarrollo de los siguientes hitos: Institucionalidad - Gobernanza: el Ministerio de Educación presentó en la primera reunión de la Comisión de Gestión de Recurso Humano una propuesta del escenario de transición para avanzar en la creación de una institucionalidad única y autónoma.  Reglamentación: se realizó una mesa técnica para avanzar en la propuesta del decreto del Marco de Cualificaciones a radicar en la Oficina Jurídica del Ministerio de Educación.  Diseño de cualificaciones: se desarrolló el primer Comité Técnico 2020 para los convenios con CAMACOL y con Colsubsidio, con el objeto de realizar seguimiento técnico, administrativo y financiero. Fomento de oferta: se brindó acompañamiento a la Dirección de Fomento para revisar las posibles alianzas que deberán adelantarse para desarrollar la estrategia de apropiación con las Instituciones de Educación Superior (IES) a nivel nacional.</t>
  </si>
  <si>
    <t>En el mes de febrero, se avanzó en los siguientes hitos: a) Institucionalidad y Gobernanza. El Ministerio de Educación Nacional gestionó el acompañamiento por parte del Departamento Administrativo de la Función Pública, en el diseño de la hoja de ruta para estructurar la Entidad única y autónoma encargada del Marco Nacional de Cualificaciones. b) Reglamentación. Se establecieron acuerdos en torno a 3 de las 4 secciones que hacen parte del decreto que reglamentará el Marco Nacional de Cualificaciones. c) Diseño cualificaciones. CAMACOL finalizó el análisis funcional del sector Construcción y COLSUBSIDIO finalizó el análisis de la categoría Creaciones Funcionales de Economía Naranja. d)Fomento de oferta. Se analizó la propuesta técnica de la empresa consultora que apoyará el diseño y desarrollo de estrategia de apropiación del Marco Nacional de Cualificaciones con las Instituciones de Educación Superior a nivel nacional.</t>
  </si>
  <si>
    <t>En el mes de marzo, se avanzó en los siguientes hitos: a) Institucionalidad y Gobernanza. Se concertó el modelo de Institucionalidad y Gobernanza transitorio y se formalizó en el proyecto de Decreto del Marco Nacional de Cualificaciones. b) Reglamentación. Se presentó propuesta de Decreto concertado técnicamente en sus cuatro secciones, la cual se encuentra en proceso de revisión jurídica. c) Diseño cualificaciones. Se avanzó en el diseño del perfil de competencias de las cualificaciones identificadas para el sector de Construcción y la categoría Creaciones Funcionales de Economía Naranja en conjunto con equipos de CAMACOL y Colsubsidio. d) Fomento de oferta. Se avanzó en la gestión de la alianza para el diseño y desarrollo de la estrategia de apropiación e implementación del Marco Nacional de Cualificaciones en las Instituciones de Educación Superior a nivel nacional.</t>
  </si>
  <si>
    <t>En el mes de abril, se avanzó en los siguientes hitos: a) Institucionalidad y Gobernanza. Se solicitó al Departamento Nacional de Planeación- DNP, la inclusión en la próxima agenda CGERH, de la definición del medio para formalizar la creación del Grupo intersectorial. b) Reglamentación. Se radicó memoria justificativa y propuesta de Decreto del Marco Nacional de Cualificaciones- MNC ajustado conforme a las observaciones presentadas por el Ministerio de Educación Nacional MEN, Presidencia de la República, Ministerio de Trabajo, Ministerio de Comercio, Industria y Turismo y SENA. d) Diseño cualificaciones. Se avanzó en la gestión contractual para prorrogar los convenios MEN-Camacol y MEN-CET (Colsubsidio) debido al impacto de emergencia sanitaria; así mismo, se adelantaron sesiones con representantes de la Economía Naranja e industrias químicas para formalizar nuevas alianzas. e) Fomento de oferta. Se adelantaron gestiones precontractuales para el proceso de contratación del aliado</t>
  </si>
  <si>
    <t>Reporte cualitativo registrado en aplicativo SINERGIA del DNP, con aprobación del 08/05/2020. No obstante, el indicador tiene hitos asociados a este mes sin cumplimiento; se recomienda al área revisar y/o reprogramar los hitos; hasta tanto NO es posible dar validación del reporte</t>
  </si>
  <si>
    <t>En el mes de mayo, se avanzó en los siguientes hitos: a) Institucionalidad y Gobernanza: se presentó en CGERH propuesta para formalizar el grupo intersectorial a través de Presidencia; b) Reglamentación: la Oficina Jurídica del MEN aprobó versiones de la memoria justificativa y propuesta de Decreto del MNC, con el fin de continuar trámite de publicación para observaciones ciudadanas por parte del MEN y MinTrabajo;  c) Diseño cualificaciones: los equipos técnicos Camacol y Colsubsidio avanzaron en la consolidación de la estrategia para verificar componentes 1 y 2 de las cualificaciones; así mismo, se publicó solicitud de cotizaciones en SECOP II como para proceso competitivo que se adelanta para diseñar de cualificaciones de la Economía Naranja e Industria Químicas-Farmacéutica. d) Fomento de oferta: se reformuló estrategia basada en cualificaciones con las IES, teniendo en cuenta los impactos generados por el COVID-19 y se avanzó en gestiones para actualización del Edusitio.</t>
  </si>
  <si>
    <t>Reportado a SINERGIA el 10/06/2020. Se reportan avances cualitativos de la gestión desarrollada, los cuales son coherentes con los soportes entregados del hito del mes de abril, el cual estaba pendiente; no obstante, el indicador tenía asociado como hito el Decreto sancionado y firmado para el mes de mayo. Por lo anterior no es posible dar validación al hito, pero se recomienda revisar y reprogramar los hitos asociados para el resto de la vigencia.</t>
  </si>
  <si>
    <t>En el mes de junio, se avanzó en los siguientes hitos: a) Institucionalidad y Gobernanza: Se formalizó el grupo intersectorial del MNC que apoyará la Institucionalidad y gobernanza transitoria del MNC; b) Reglamentación: Al corte, se espera respuesta por parte del Ministerio del Trabajo de la revisión en versión final del proyecto de decreto del MNC y memoria justificativa; c) Diseño cualificaciones: los equipos técnicos Camacol y Colsubsidio avanzan en ajustes de los segmentos 1 y 2 del perfil de competencias a partir de la revisión del Ministerio de Educación; de igual manera se avanza en proceso precontractual para suscribir el convenio de cooperación internacional con el PNUD para diseñar cualificaciones de la Economía Naranja e Industria Químicas-Farmacéutica. d) Fomento de oferta: Se retomó proceso contractual con Quilificar quien apoyará el desarrollo de la estrategia de apropiación e implementación del MNC y fomento de oferta basada en cualificaciones.</t>
  </si>
  <si>
    <t>Reportado en SINERGIA y aprobado por DNP el 10/07/2020. Se atendió el hito programado para el mes. Se valida OK</t>
  </si>
  <si>
    <t>En el mes de julio, se avanzó en los hitos: a) Institucionalidad y Gobernanza: Se desarrollaron dos sesiones del grupo técnico intersectorial para avanzar en las acciones de estructuración de la hoja de ruta de implementación de la Institucionalidad. b) Reglamentación: Se ajustó la memoria justificativa y el Decreto del Marco Nacional de Cualificaciones (MNC) según comentarios recibidos por parte el Ministerio de Trabajo. Los documentos se encuentran en proceso de revisión y visto bueno por parte del Viceministro de Educación Superior, para su posterior envío a la Oficina Asesora Jurídica del Ministerio de Educación. c) Diseño cualificaciones: El equipo técnico Camacol realizó el proceso de verificación de los componentes 1 y 2 de las cualificaciones; así mismo, el equipo de CET Colsubsidio avanzó en el despliegue de la convocatoria para la verificación de los componentes 1 y 2 de las cualificaciones; de otra parte, se formalizó el convenio con PNUD para diseñar cualificaciones de Economía Naranja e Industria Químicas-Farmacéutica. d) Fomento de oferta: Se formalizó el contrato con la firma Qualificar para apoyar el desarrollo de la estrategia de fomento de oferta basada en cualificaciones.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</si>
  <si>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no presenta meta definida para el periodo, por tanto no se evalúan avances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Se aportan evidencias que permitan validar los avances descriptivos. e) </t>
    </r>
    <r>
      <rPr>
        <u/>
        <sz val="11"/>
        <color theme="1"/>
        <rFont val="Calibri"/>
        <family val="2"/>
        <scheme val="minor"/>
      </rPr>
      <t>Notas adicionales:</t>
    </r>
    <r>
      <rPr>
        <sz val="11"/>
        <color theme="1"/>
        <rFont val="Calibri"/>
        <family val="2"/>
        <scheme val="minor"/>
      </rPr>
      <t xml:space="preserve"> Reportado en Sinergia el 09/08/2020. De conformidad con la solicitud presentada mediante oficio IE-030676 del 06/08 se reprograman hitos; sobre el hito del presente mes se presentan evidencias que soportan su cumplimiento. De otra parte, el área aporta evidencias del hito pendiente de marzo, para respaldar avance cuantitativo.Conclusión: Dado el cumplimiento de los criterios, se procede a VALIDAR OK</t>
    </r>
  </si>
  <si>
    <t>En el mes de agosto, se avanzó en los hitos: a) Institucionalidad y Gobernanza: se realizaron dos sesiones del grupo técnico intersectorial para articular acciones y avanzar en el diseño de cualificaciones del sector químico-farmacéutico, en el marco de la institucionalidad transitoria. b) Reglamentación: El Viceministro de Educación Superior envió al Ministerio de Trabajo para revisión técnica y jurídica el Decreto del Marco Nacional de Cualificaciones (MNC) y memoria justificativa. c) Diseño cualificaciones: Los equipos técnicos de Camacol y Colsubsidio avanzaron en el diseño de los segmentos 3 y 4 de las cualificaciones; de otra parte, en el Convenio MEN - PNUD se avanzó en la descripción de la fase de planeación para el diseño de los catálogos del sector químico - farmacéutico y artes y patrimonio. d) Fomento de oferta: La firma Qualificar entregó propuesta metodológica para socialización de los catálogos de cualificaciones, divulgación del Marco Nacional de Cualificaciones (MNC) y fomento de oferta basada en cualificaciones.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</si>
  <si>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Se aportan evidencias que permitan validar los avances descriptivos. e) </t>
    </r>
    <r>
      <rPr>
        <u/>
        <sz val="11"/>
        <color theme="1"/>
        <rFont val="Calibri"/>
        <family val="2"/>
        <scheme val="minor"/>
      </rPr>
      <t>Notas adicionales:</t>
    </r>
    <r>
      <rPr>
        <sz val="11"/>
        <color theme="1"/>
        <rFont val="Calibri"/>
        <family val="2"/>
        <scheme val="minor"/>
      </rPr>
      <t xml:space="preserve"> Reportado en Sinergia el 09/09/2020. Conclusión: Dado el cumplimiento de los criterios, se procede a VALIDAR OK</t>
    </r>
  </si>
  <si>
    <t>En el mes de septiembre, se avanzó en los hitos: a) Institucionalidad y Gobernanza: se realizó sesión con el Departamento Administrativo de la Función Pública para analizar hoja de ruta que permita crear una entidad única y autónoma. De otra parte, se llevó a cabo el quinto Comité del Grupo Técnico Intersectorial. b) Reglamentación: se recibió aval de la oficina jurídica del Ministerio de Trabajo para la consulta pública del Decreto, y a la fecha se encuentra en revisión por parte de la Ministra de Educación. c) Diseño cualificaciones: Los equipos técnicos de Camacol y Colsubsidio avanzaron en la verificación y ajuste del segmento 3 y diseño de la cartilla. Así mismo, en Convenio PNUD se aprobó la adición para el diseño de cualificaciones de turismo y moda. d) Fomento de oferta: en el contrato con Qualificar se avanzó en la gestión con actores de Gobierno para desarrollar sesiones propuestas en la metodología para socializar el Marco Nacional de Cualificaciones, los catálogos y su normativa. Igualmente, se orientaron sesiones de fomento a la Universidad Cooperativa y Unidades Tecnológicas de Santander.</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</si>
  <si>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Se aportan evidencias que permitan validar los avances descriptivos. e) </t>
    </r>
    <r>
      <rPr>
        <u/>
        <sz val="11"/>
        <color theme="1"/>
        <rFont val="Calibri"/>
        <family val="2"/>
        <scheme val="minor"/>
      </rPr>
      <t>Notas adicionales:</t>
    </r>
    <r>
      <rPr>
        <sz val="11"/>
        <color theme="1"/>
        <rFont val="Calibri"/>
        <family val="2"/>
        <scheme val="minor"/>
      </rPr>
      <t xml:space="preserve"> Reportado en Sinergia el 09/10/2020. El indicador presenta un hito asociado para el mes sobre el cual se aportan evidencias que permitan validar su cumplimiento. Conclusión: Dado el cumplimiento de los criterios, se procede a VALIDAR OK</t>
    </r>
  </si>
  <si>
    <t>En el mes de octubre, se avanzó en los hitos a) Institucionalidad y Gobernanza: se coordinaron acciones con el grupo intersectorial y el DAFP para revisar los aspectos que permita crear la entidad que se encargará de la operatividad del MNC. b) Reglamentación: 29 oct el Viceministro de Educación Superior envió propuesta de Decreto validada por la Ministra de Educación a Mintrabajo para coordinar acciones y adelantar consulta pública. c) Diseño cualificaciones: se cuenta con el diseño de catálogos de cualificaciones del sector construcción y de creaciones funcionales de Economía Naranja; convenio PNUD se avanzó en caracterización de turismo y moda, segmentos 1 y 2 de cualificaciones de Industrias Culturales y BKH para químico-farmacéutico y Artes y Patrimonio. d) Fomento de oferta: se concertó plan de divulgación del MNC y catálogos con el Viceministro, Directoras de Fomento y de Calidad. Se articularon acciones con MinCIT para sesiones con Comisiones Regionales de Competitividad.</t>
  </si>
  <si>
    <t xml:space="preserve">Análisis OAPF (10/11/2020). 
a) Completitud: El área reporta avances cualitativos. Se alerta que no reportó avances cuantitativos. 
b) Consistencia: El reporte guarda consistencia frente al indicador y su fórmula de medición. Sin embargo, no reportó avance cuantitativo. 
c) Calidad: El reporte permite generar conclusiones frente al avance; se atienden recomendaciones de la OAPF, sin embargo para SINERGIA se realizaron ajustes de redacción. d) Soportes: No se aportan las evidencias correspondientes. 
e) Notas adicionales: Reportado en Sinergia el 10/11/2020. El indicador presenta un hito asociado para el mes sobre el cual se aportan evidencias que permitan validar su cumplimiento. 
</t>
  </si>
  <si>
    <t>En el mes de noviembre, se avanzó en los hitos a) Institucionalidad y Gobernanza: articuladamente con la Función Pública se elaboró y compartió instrumento a MinTrabajo, MinComercio, SENA y DNP para recoger información que permita elaborar hoja de ruta para crear la entidad encargada de operar el MNC. b) Reglamentación: se realizó consulta pública del Decreto del MNC, se avanza en los ajustes a partir de los comentarios recibidos en los portales de MinTrabajo y MEN. c) Diseño cualificaciones: se organizó el lanzamiento del catálogo de cualificaciones de construcción y en el marco del convenio con PNUD se diseñó y verificó la cadena de valor de los sectores químico-farmacéutico, artes y patrimonio, turismo, moda, así mismo se diseñaron los segmentos 3 y 4 de cualificaciones de Industrias Culturales. d) Fomento de oferta: se desarrollaron sesiones de socialización del MNC con Comisiones Regionales, Agremiaciones ETDH y Educación Superior, pares académicos, Conaces, CNA e IES.</t>
  </si>
  <si>
    <t xml:space="preserve">Análisis OAPF (08/12/2020). 
a) Completitud: El área reporta avances cualitativos. Se alerta que no reportó avances cuantitativos. 
b) Consistencia: El reporte guarda consistencia frente al indicador y su fórmula de medición. Sin embargo, no reportó avance cuantitativo. 
c) Calidad: El reporte permite generar conclusiones frente al avance; se atienden recomendaciones de la OAPF, sin embargo para SINERGIA se realizaron ajustes de redacción. d) Soportes: No se aportan las evidencias correspondientes. 
e) Notas adicionales: Reportado en Sinergia el 09/12/2020. No se reporta avance cuantitativo. </t>
  </si>
  <si>
    <t xml:space="preserve">En el mes de diciembre se avanzó en los hitos a) Institucionalidad y Gobernanza: se elaboró articuladamente con el grupo intersectorial propuesta de hoja de ruta para crear la entidad encargada de operar el MNC. b) Reglamentación: se dio respuesta a los comentarios realizados por la ciudadanía a la propuesta del Decreto del MNC, a partir de los cuales se realizaron ajustes al articulado del Decreto. c) Diseño cualificaciones: se realizó el lanzamiento del catálogo de cualificaciones de construcción y en el marco del convenio con PNUD se diseñó el catálogo de cualificaciones de la categoría de Economía Naranja – Industrias Culturales, también se avanzó en la estructuración del campo de observación de los sectores químico-farmacéutico, artes y patrimonio, turismo, moda d) Fomento de oferta: se desarrollaron sesiones de socialización del MNC con IES, Conaces, CESU, secretarías de educación y con el sector productivo en articulación con Presidencia y MinCIT. </t>
  </si>
  <si>
    <t xml:space="preserve">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se aportan las evidencias correspondientes. 
e) Notas adicionales: Reportado en Sinergia el 10/01/2021. Adicionalmente, se reporta un hito con soportes. </t>
  </si>
  <si>
    <t>INNOVACION</t>
  </si>
  <si>
    <t>Educación virtual</t>
  </si>
  <si>
    <t xml:space="preserve">2.5. Innovación en la Educación Superior </t>
  </si>
  <si>
    <t>2.5.1. Fomento de la innovación en la Educación Superior</t>
  </si>
  <si>
    <t>08INNOVACION</t>
  </si>
  <si>
    <t>Innovación Educactiva y transformación Digital</t>
  </si>
  <si>
    <t>Porcentaje de avance en la  puesta en marcha laboratorio virtual de innovación educativa en E.S</t>
  </si>
  <si>
    <t>Sumatoria de los hitos de la puesta en marchade las líneas de servicio del laboratorio virtual de innovación educativa en E.S</t>
  </si>
  <si>
    <t xml:space="preserve">Durante el mes de enero, la Dirección de Fomento de la Educación Superior, avanzó en la revisión de las necesidades contractuales, en la revisión de ajustes de perfeccionamiento de los productos de la Dirección de Fomento de la Educación Superior del Contrato 033 de 2019 y en la formulación de las acciones a desplegar en el marco del Laboratorio de Innovación Educativa para la Educación Superior. </t>
  </si>
  <si>
    <t xml:space="preserve">Durante el mes de febrero, la Dirección de Fomento de la Educación Superior, avanzó en la revisión de la propuesta técnica y económica de la Universidad EAFIT, en el seguimiento a los ajustes realizados de dicha propuesta y en la elaboración de los estudios previos del Contrato 2020 (incluyendo el cronograma de entregables y pagos del Laboratorio de Innovación Educativa con la Educación Superior) </t>
  </si>
  <si>
    <t>Durante el mes de marzo la Dirección de Fomento de la Educación Superior avanzó en la revisión y ajustes de la metodología del evento del lanzamiento del Laboratorio de Innovación Educativa de la Educación Superior y en la implementación de la Mesa de Trabajo con el Área de Contratación para los ajustes del estudio previo del Contrato.</t>
  </si>
  <si>
    <t xml:space="preserve">Durante el mes de abril la Dirección de Fomento de la Educación superior avanzó en la revisión, actualización y ajuste de los productos del contrato para operación del Laboratorio de acuerdo a la coyuntura del Covid - 19, asi mismo se avanzó en el ajuste de las lineas de servicio que se implementarán en la fase 1 del Laboratorio de Innovación Educativa para la Educación Superior. </t>
  </si>
  <si>
    <t xml:space="preserve">Durante el mes de mayo, la Dirección de Fomento de la Educación Superior avanzó en la entrega y radicación de la versión definitiva del Estudio Previo y documentos relacionados, para la celebración del Contrato de Ciencia y Tecnología con la Universidad Eafit. Para ello, se desarrollaron diferentes mesas de trabajo con la Subdirección de Contratación del Ministerio y la Universidad EAFIT, mediante las cuales se perfeccionaron todos los documentos relacionados con la propuesta técnica y económica de la Universidad Eafit. </t>
  </si>
  <si>
    <t>Durante el mes de Junio la Dirección de Fomento avanzó en el perfeccionamiento del Estudio Previo del Contrato de Ciencia y Tecnología con el apoyo del Despacho del Viceministerio de Educación Superior y la Subdirección de Contratación. Producto de ello, se avanzó en la celebración y formalización del Contrato de Ciencia y Tecnología con la Universidad Eafit con las firmas de ambas partes, así como en la respectiva suscripción del acta de inicio para la ejecución del mismo.</t>
  </si>
  <si>
    <t>El área presenta avances cualitativos sobre la gestión realizada; teniendo en cuenta que este indicador está sujeto al cumplimiento de hitos y que no cuenta con hitos programados para el periodo, se procede a validar.</t>
  </si>
  <si>
    <t xml:space="preserve">Durante el mes de julio la Dirección de Fomento de la Educación Superior en el marco del contrato CO1.PCCNTR.1619395 con la Universidad EAFIT, avanzó  en la actualización de la Plataforma del Laboratorio de Innovación Educativa para la Educación Superior, así como en el proceso para la migración de esta plataforma de los servidores de la Universidad EAFIT a los servidores del MEN. Así mismo, se avanzó en la organización del evento del Lanzamiento del Laboratorio. </t>
  </si>
  <si>
    <t xml:space="preserve">Durante el mes de agosto, la Dirección de Fomento de la Educación Superior en el marco del contrato CO1.PCCNTR.1619395 con la Universidad EAFIT, avanzó en la actualización de la plataforma del Laboratorio de Innovación Educativa para la Educación Superior Co - Lab,  así como en el proceso de migración de esta de servidores de EAFIT a servidores del Ministerio de Educación. Así mismo se avanzó en la organización del lanzamiento del laboratorio el cual se realizará el 2 de septiembre de 2020. Por otra parte se avanzó en el diseño de los términos de referencia para la convocatoria de buenas prácticas en innovación educativa y transformación digital, dirigida a las IES el país. </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</si>
  <si>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para el periodo; sin embargo, el soporte entregado por el área no permite validar el cumplimiento. Conclusión: Dado el cumplimiento de los criterios del indicador para el mes, se procede a VALIDAR OK</t>
    </r>
  </si>
  <si>
    <t>Durante el mes de septiembre, la Dirección de Fomento de la Educación Superior, realizó el día 2 de septiembre el lanzamiento de la plataforma del Laboratorio de Innovación Educativa para la Educación Superior Co-Lab. Así  mismo se avanzó en el perfeccionamiento de la Convocatoria de buenas prácticas en innovación educativa de educación superior,  por otra parte se avanzó en la puesta en marcha de la línea de servicio del laboratorio denominada "promoción de la innovación educativa" con la organización de 6 webinars y 6 encuentros los cuales se desarrollaran en los meses de octubre y noviembre.</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</si>
  <si>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anexa Informe del evento realizado. e) </t>
    </r>
    <r>
      <rPr>
        <u/>
        <sz val="11"/>
        <color theme="1"/>
        <rFont val="Calibri"/>
        <family val="2"/>
        <scheme val="minor"/>
      </rPr>
      <t>Notas adicionales:</t>
    </r>
    <r>
      <rPr>
        <sz val="11"/>
        <color theme="1"/>
        <rFont val="Calibri"/>
        <family val="2"/>
        <scheme val="minor"/>
      </rPr>
      <t xml:space="preserve">  Se identifica un hito asociado para el periodo, sobre el cual se presenta entregable que permite validar su cumplimiento; sin embargo, queda pendiente la entrega parcial de soportes para validar cumplimiento del hito de mayo. Conclusión: Dado el cumplimiento de los criterios del indicador para el mes, se procede a VALIDAR OK</t>
    </r>
  </si>
  <si>
    <t>Durante el mes de octubre, la Dirección de Fomento de la Educación Superior avanzó en la publicación de la convocatoria "Buenas prácticas en innovación educativa en educación superior", sobre la cual se han recibido más de 100 buenas prácticas para ser publicadas en la plataforma Laboratorio de Innovación Educativa para la Educación Superior Co-Lab.  Así mismo se avanzó en la puesta en marcha de la fase II del Plan Padrino, la cual hace parte de la línea de servicio de asistencia técnica y en la realización del primer webinar y encuentro virtual de la línea de servicio "promoción de la innovación educativa"</t>
  </si>
  <si>
    <t>Durante el mes de noviembre, la Dirección de Fomento de la Educación Superior avanzó en el desarrollo de la convocatoria "Buenas prácticas en innovación educativa en educación superior", publicando los resultados en la pagina web del Laboratorio de Innovación Educativa para la Educación Superior Co-lab: https://colab.colombiaaprende.edu.co/buenas-practicas/. Así mismo se avanzó en el desarrollo de 4 encuentros virtuales en los cuales se trabajo entorno a los siguientes temas: Mecanismos para acelerar la innovación educativa: Laboratorios,  Señales de transformación digital, Bienestar Universitario no presencial y seguridad de la información y privacidad. Por otra parte se avanzó en el la ejecución de la segunda etapa del Plan Padrino con el desarrollo de los siguientes procesos de capacitación: Diplomado en competencias TAC para desarrollo profesoral (U. Militar), Seminario en habilidades pedagógicas en enseñanza en línea (U. EAN), Diplomado en competencias digitales (Uniminuto)</t>
  </si>
  <si>
    <t>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No se identifican hitos asociados para el periodo. Conclusión: Dado el cumplimiento de los criterios del indicador para el mes, se procede a VALIDAR OK</t>
  </si>
  <si>
    <t>Durante el mes de diciembre y como cierre a las activiadades de 2020 se informa que la Dirección de Fomento de la Educación Superior puso en marcha las cuatro  líneas de servicio del Laboratorio de Innovación Educativa para la Educación Superior Co-Lab previstas para desarrollar durante el año (Inspiratorio, buenas practicas, banco de recursos e innovatorio). Se adjunta informe de actividades del Laboratorio de Innovación Educativa para la Educación Superior, entregado por la Universidad EAFIT en el marco del contrato de Ciencia y Tecnología No. CO1.PCCNTR.1619395</t>
  </si>
  <si>
    <t xml:space="preserve">Análisis OAPF (18/01/2021). 
a) Completitud: El área reporta avances cualitativos.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Se identifica un hito asociado para el periodo, con los soportes correspondientes. </t>
  </si>
  <si>
    <t>Número de estudiantes en programas virtuales y a distancia</t>
  </si>
  <si>
    <t>Sumatoria de número de estudiantes que están matriculados en  programas de educación virtual  y a distancia.</t>
  </si>
  <si>
    <t>Reporte de matricula Subdirección de Desarrollo Sectorial</t>
  </si>
  <si>
    <t>Durante el mes de enero, la Dirección de Fomento de la Educación Superior realizó revisión de los términos de referencia de la convocatoria de educación virtual en el marco del Contrato 0033 de 2019 y remitió solicitud de cambios a la Universidad Eafit con el detalle de la información requerida por el Ministerio de Educación Nacional con relación a los términos de referencia.</t>
  </si>
  <si>
    <t xml:space="preserve">Durante el mes de febrero, la Dirección de Fomento de la Educación Superior envío comunicaciones dirigidas a la Universidad Eafit con el fin de que la institución realice los ajustes solicitados por el equipo técnico de la Dirección con respecto a los términos de referencia de la convocatoria de educación virtual en el marco del Contrato 0033 de 2019_x000D_
</t>
  </si>
  <si>
    <t xml:space="preserve">Durante el mes de marzo, la Dirección de Fomento de la Educación Superior reiteró las solicitudes de ajuste dirigidas a la Universidad Eafit con el fin de que la institución de respuesta al detalle de la revisión realizada por el Equipo Técnico con respecto a los términos de referencia de la convocatoria de educación virtual en el marco del Contrato 0033 de 2019_x000D_
</t>
  </si>
  <si>
    <t>Durante el mes de abril la Dirección de Fomento de la Educación Superior, avanzó en la revisión, actualización y ajuste de la convocatoria para el fortalecimiento de la educación virtual dirigida a todas las Instituciones de Educación Superior, teniendo en cuenta las nuevas necesidades, capacidades y prioridades que presentan las IES en el marco de la emergencia sanitaria del Covid - 19.</t>
  </si>
  <si>
    <t>Durante el mes de mayo, la Dirección de Fomento de la Educación Superior, avanzó en la revisión, actualización y ajuste de la convocatoria para el fortalecimiento de la educación virtual dirigida a todas las Instituciones de Educación Superior, teniendo en cuenta las nuevas necesidades, capacidades y prioridades que presentan las IES en el marco de la emergencia sanitaria del Covid - 19.</t>
  </si>
  <si>
    <t>El indicador está expresado en términos del No. De estudiantes matriculados en virtualidad. Teniendo en cuenta la periodicidad, solo se evaluará el avance cuantitativo hasta el mes de diciembre; no obstante, se reportan avances cualitativos sobre los procesos efectuados durante el mes. No se identifican hitos asociados al cumplimiento del mes, y los hitos sin cumplir fueron reprogramados. Se valida OK</t>
  </si>
  <si>
    <t>Durante el mes de junio, la Dirección de Fomento de la Educación Superior, avanzó en la revisión, actualización y ajuste de la convocatoria para el fortalecimiento de la educación virtual dirigida a todas las Instituciones de Educación Superior, teniendo en cuenta las nuevas necesidades, capacidades y prioridades que presentan las IES en el marco de la emergencia sanitaria del Covid - 19.</t>
  </si>
  <si>
    <t>El indicador está expresado en términos del No. de estudiantes matriculados en virtualidad. Teniendo en cuenta la periodicidad, solo se evaluará el avance cuantitativo hasta el mes de diciembre; no obstante, se reportan avances cualitativos sobre los procesos efectuados durante el mes. No se identifican hitos asociados al cumplimiento del mes, y los hitos sin cumplir fueron reprogramados. Se valida OK</t>
  </si>
  <si>
    <t>Durante el mes de julio, la Dirección de Fomento de la Educación Superior, avanzó en el rediseño de los términos de referencia de la convocatoria para el fortalecimiento de la oferta de programas bajo la modalidad virtual y a distancia dirigida a todas las Instituciones de Educación Superior del país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</si>
  <si>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para el periodo. Conclusión: Dado el cumplimiento de los criterios, se procede a VALIDAR OK</t>
    </r>
  </si>
  <si>
    <t xml:space="preserve">Durante el mes de agosto, la Dirección de Fomento de la Educación Superior, avanzó en el rediseño de los términos de referencia de la convocatoria para el fortalecimiento de la oferta de programas bajo la modalidad virtual y a distancia dirigida a todas las IES del país, la cual se ejecutará en el 2021,dada la disponibilidad de recursos. </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</si>
  <si>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al periodo, sobre el cual no se aportan entregables que permitan evidenciar su cumplimiento. Adicionalmente se alerta que está pendiente un hito del mes de marzo. Conclusión: Dado el cumplimiento de los criterios del indicador para el mes, se procede a VALIDAR OK</t>
    </r>
  </si>
  <si>
    <t xml:space="preserve">Durante el mes de septiembre, la Dirección de Fomento de la Educación Superior avanzó en el rediseño de los términos de referencia de la convocatoria para el fortalecimiento de la oferta de programas bajo la modalidad virtual y a distancia, la cual estará dirigida a todas las IES del país, esta se ejecutará en el 2021, teniendo en cuenta la disponibilidad de recursos. </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</si>
  <si>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al periodo, sobre el cual no se aportan entregables que permitan evidenciar su cumplimiento. Adicionalmente se alerta que están pendientes de cumplimientos los hitos de marzo y agosto. Conclusión: Dado el cumplimiento de los criterios del indicador para el mes, se procede a VALIDAR OK</t>
    </r>
  </si>
  <si>
    <t>Durante el mes de octubre, la Dirección de Fomento de la Educación Superior avanzó en el rediseño de los términos de referencia para la convocatoria que tiene como objetivo el fortalecimiento de la oferta de programas bajo la modalidad virtual y a distancia, la cual se ejecutará en 2021, teniendo en cuenta la restricción de disponibilidad presupuestal actual.</t>
  </si>
  <si>
    <t>Durante el mes de noviembre, la Dirección de Fomento de la Educación Superior avanzó en el rediseño de los términos de referencia para la convocatoria que tiene como objetivo el fortalecimiento de la oferta de programas bajo la modalidad virtual y a distancia, la cual se ejecutará en 2021, teniendo en cuenta la restricción de disponibilidad presupuestal actual.</t>
  </si>
  <si>
    <t xml:space="preserve">Durante el mes de diciembre 2020 la Dirección de Fomento de la Educación Superior entrega el documento: "CONVOCATORIA PARA CONFORMAR UN BANCO DE ELEGIBLES CON EL FIN DE FOMENTAR EL DISEÑO DE PROGRAMAS ACADÉMICOS EN EDUCACIÓN SUPERIOR EN LA MODALIDAD VIRTUAL, SU COMBINACIÓN O INTEGRACIÓN CON OTRAS MODALIDADES" con el fin de ser implementada el próximo año. Este documento se anexa como parte del avance que busca promover mas estudiantes en programas virtuales y a distancia que cerro en 462.048 estudiantes
</t>
  </si>
  <si>
    <t xml:space="preserve">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presentan hitos asociados para el periodo, con soportes parciales. </t>
  </si>
  <si>
    <t>2.6.1. Fortalecimiento del Sistema de Aseguramiento de la Calidad</t>
  </si>
  <si>
    <t>06CALIDAD_INFRA</t>
  </si>
  <si>
    <t>Mejoramiento-Infraestructura</t>
  </si>
  <si>
    <t>Porcentaje de avance del proyecto de Infraestructura para la Universidad Autónoma Indígena Intercultural</t>
  </si>
  <si>
    <t>Documentos de estudios técnicos y diseños.</t>
  </si>
  <si>
    <t xml:space="preserve">En el mes de enero. La Direccion de Fomento a la Educación Superior preparó insumo de contratación para proyecto de infraestructura con la UAIIN y se convoca a reunión con ellos para que presenten la estructura técnica del proyecto a desarrollar. Presentaron un proyecto de encerramiento y construcción en la sede La Colina y se solicitan los documentos técnicos para avanzar en el convenio </t>
  </si>
  <si>
    <t>El indicador se encuentra expresado en términos % de implementación del proyecto de infraesctura para la UAIIN .  A la fecha de corte, el área reporta avances sobre las acciones desarrolladas con la IES, pero no se aportan medios de verificación. No se presentan avances cuantitativos y dada la periodicidad, solo será evaluada una vez al año. No hay hitos asociados para el periodo. Se da por validado OK</t>
  </si>
  <si>
    <t>En el mes de febrero, la UAIIN cambió de proyecto, pasando de una construcción en la sede La Colina a la compra de un lote colindo a la sede La aldea; la IES se comprometió en desarrollar la negociación con el fin de enviar la documentación correspondiente al MEN para validación y avance en el insumo del convenio.</t>
  </si>
  <si>
    <t>Nuevamente, el área presenta avances sobre las acciones desarrolladas en el marco del desarrollo de un proyecto de infraestructura en la IES. No se presentan medios de verificación, ni se reportan avances cuantitativos, pero dada la periodicidad del indicador solo se evaluará una vez al año. No hay hitos asociados al indicador para el mes. Se da por validado OK</t>
  </si>
  <si>
    <t>En el mes de marzo, la UAIIN informo al MEN en respuesta formal a comunicado enviado para saber cómo iba la negociación del lote que la decisión de los mayores era volver al proyecto inicial. Dado esto, se remitió comunicación a la institución con los documentos técnicos requeridos para estudio técnico; estos documentos permitirán dar viabilidad y avanzar en el insumo técnico correspondiente. En paralelo, se trabajó desde la Subdirección de Desarrollo Sectorial para definir con la DIAN con que Rut debe tramitarse el recurso a la UAIIN y que incide en la constitución de este convenio.</t>
  </si>
  <si>
    <t>El área presenta avances sobre las acciones desarrolladas en el marco del desarrollo del proyecto de infraestructura en la IES. No se presentan medios de verificación, ni se reportan avances cuantitativos, pero dada la periodicidad del indicador solo se evaluará una vez al año. Hay un hito asociado al indicador para este mes que corresponde al contrato celebrado para iniciar el proceso, sobre el cual no se indican avances. En este sentido, no es posible validar el reporte del periodo.</t>
  </si>
  <si>
    <t>En el mes de abril, la Dirección de Fomento a la Educación Superior volvió a enviar comunicacion formal a la UAIIN solicitando el envío de los documentos técnicos requeridos para el insumo de contratación. La institución no dió respuesta al requerimiento y por tanto el MEN no pudó avanzar en este proceso contractual. Se informa a las directivas para las decisiones que haya lugar</t>
  </si>
  <si>
    <t>El área presenta avances frente a las acciones desarrolladas para dar cumplimiento al indicador; No se aportan medios de verificación; no obstante, teniendo en cuenta la periodicidad, la evaluación del avance cuantitativo se da hasta el final de la vigencia. Este indicador tiene hitos pendientes de meses anteriores sin cumplimiento, se recomienda revisar y reprogramar los hitos. Se da validacion OK</t>
  </si>
  <si>
    <t>En el mes de mayo, la Dirección de Fomento a la Educación Superior desarrolló acercamiento con la UAIIN solicitando nueva reunión, la cual se concretó y desarrollo el pasado 28 de mayo. La institución no tiene definido todavía el proyecto y por tanto el MEN no pudo avanzar en este proceso contractual. Se informa a las directivas para las decisiones que haya lugar y se programó nuevo encuentro para el 5 de junio</t>
  </si>
  <si>
    <t>El indicador se encuentra expresado en términos % de implementación del proyecto de infraesctura para la UAIIN .  A la fecha de corte, el área reporta avances sobre las acciones desarrolladas. No se presentan avances cuantitativos y dada la periodicidad, solo será evaluada una vez al año. No hay hitos asociados para el periodo. Se da por validado OK</t>
  </si>
  <si>
    <t>En el mes de Junio, la Dirección de Fomento a la Educación Superior desarrolló nuevos acercamiento con la UAIIN para concretar el proyecto a presentar. Se desarrollaron reuniones el 2, 5, 11, 24,  de junio para lograr primera versión de proyecto y borrador de convenio. El insumo se trabajo con el abogado Jorge Ortiz asignado desde el despacho y se compartió en primera versión con los jefes. En reunión también se apoyo el ajuste del proyecto presentado por la UAIIN  y el presupuesto detallado del mismo. Se plantean nuevas reuniones posteriores para seguir con los ajustes. Ya se cuenta con el CDP del convenio</t>
  </si>
  <si>
    <t>El indicador se encuentra expresado en términos % de implementación del proyecto de infraesctura para la UAIIN .  A la fecha de corte, el área reporta avances sobre las acciones desarrolladas. No se presentan avances cuantitativos y dada la periodicidad, solo será evaluada una vez al año. No hay hitos asociados para el periodo; no obstante, se alerta que se identifican hitos pendientes de cumplimiento de meses anteriores. Se da por validado OK</t>
  </si>
  <si>
    <t>Durante el mes de julio, la Subdirección de Apoyo a la Gestión de las IES consolidó propuesta de proyecto que se revisó por la oficina de contratación y fue devuelto con observaciones. Al fecha se vienen adelantando reuniones para analizar el caso y se espera respuesta de las directivas sobre los pasos a seguir, estas reuniones con distintas instancias buscan revisar salidas para el cumplimiento de los compromisos en los términos definidos en el insumo, pues no se pretende por parte de la institución el cambio del proyecto, ni el alcance del mismo.</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</si>
  <si>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Mediante oficio IE-030578 del 05/08 se solicitó la repogramación de los hitos asociados al indicador pasando de marzo a octubre y de julio a diciembre. No se identifican hitos asociados al periodo de evaluación. Conclusión: Dado el cumplimiento de los criterios, se procede a VALIDAR OK</t>
    </r>
  </si>
  <si>
    <t>En el mes de agosto, el Ministerio desarrollo mesas de trabajo entre la Subdirección de Apoyo ala Gestión de las IES, la OAPF y con la oficina de contratación con la intensión de determinar una ruta de transferencia del recurso a la UAIIN; esto debido a que se consideró inviable la constitución de un convenio interadministrativo. Se encuentra en revisión la posibilidad de constituir un convenio marco o un memorando de entendimiento de donde se desprendan resoluciones de transferencia de recursos para la actual y las siguientes vigencias.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</si>
  <si>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al periodo de evaluación. Conclusión: Dado el cumplimiento de los criterios, se procede a VALIDAR OK</t>
    </r>
  </si>
  <si>
    <t>En el mes de septiembre, el Ministerio desarrollo mesas de trabajo entre la Subdirección de Apoyo ala Gestión de las IES, la OAPF y con la oficina de contratación con la intensión de determinar una ruta de transferencia del recurso a la UAIIN; esto debido a que se consideró inviable la constitución de un convenio interadministrativo. Se encuentra en construcción un memorando de entendimiento  de donde se desprendan resoluciones de transferencia de recursos para la actual y las siguientes vigencias. Se deja en la carpeta versiones preliminares de estos documentos así como soporte del concepto solicitado al DNP para la pertinencia del traslado de los recursos</t>
  </si>
  <si>
    <t>Análisis OAPF (09/10/2020).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al periodo de evaluación. Conclusión: Dado el cumplimiento de los criterios, se procede a VALIDAR OK</t>
  </si>
  <si>
    <t>En el mes de octubre, el Ministerio desarrollo mesas de trabajo entre la Subdirección de Apoyo a la Gestión de las IES, la OAPF y con la oficina de contratación donde se definió  la ruta para la entrega de los recursos para la UAIIN como una transferencia de recursos. Durante este mes de valido el ingreso del primer desembolso y se constituyo comité de seguimiento a los mismos para el desarrollo de estudios y diseños de la sede La Colina. Sobre el segundo giro está pendiente su transferencia en el próximo mes. Se deja como soporte resolución del primer giro, acta de constitución de comité de seguimiento y carta de intención firmada por el Vice como soporte del segundo giro que se hará. (De acuerdo a la modificación de la estrategia realizada no se contara con convenio por lo que para el cumplimiento del hito se anexan los soportes anteriormente mencionados.)</t>
  </si>
  <si>
    <t>En el mes de noviembre, el Ministerio desarrollo mesas de trabajo entre la Subdirección de Apoyo a la Gestión de las IES, la OAPF y con la oficina de contratación donde se definió  la ruta para la entrega de los recursos para la UAIIN como una transferencia de recursos. Durante este mes se estructuro una propuesta de resolución de transferencia y se compartió con todas las áreas. En el marco del comité de seguimiento se solicito informe del proceso de adjudicación de los estudios y diseños así como la interventoría correspondiente. Sobre el segundo giro está pendiente su transferencia en el próximo mes. Se deja como soporte propuesta de resolución con comentarios de la OAJ, certificación bancaria solicitada e informe de la adjudicación allegado</t>
  </si>
  <si>
    <t>En el mes de diciembre, el Ministerio desarrollo trabajo con las áreas financiera y jurídica para la consolidación de la resolución de traslado de recursos así como el tramite financiero correspondiente. En el marco del comité de seguimiento la Universidad entregó primera versión de avances en los diseños, se desarrolla segundo comité y se continuará con el acompañamiento y la consolidación de los estudios detallados del proyecto.</t>
  </si>
  <si>
    <t>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Se identifican hitos asociados para el periodo, y se validan los soportes. Conclusión: Dado el cumplimiento de los criterios del indicador para el mes, se procede a VALIDAR OK</t>
  </si>
  <si>
    <t>Instituciones de Educación Superior públicas con proyectos destinados al mejoramiento de los factores de alta calidad</t>
  </si>
  <si>
    <t>Sumatoria de IES públicas que formulan o implementan Planes de Fomento a la Calidad</t>
  </si>
  <si>
    <t>Planes recibidos</t>
  </si>
  <si>
    <t>En el mes de enero se avanzó en el análisis de perfiles de los profesionales del Ministerio de Educación Nacional que brindarán el acompañamiento a la estrategia de Planes de Fomento a la Calidad de la vigencia 2020. Una vez seleccionado el equipo, se procederá a la definición de los proyectos destinados al mejoramiento de los factores de Calidad en las Instituciones de Educación Superior.</t>
  </si>
  <si>
    <t>Al cierre del mes de febrero, se consolidó el grupo de trabajo orientado a la implementación de la estrategia Planes de Fomento Alta Calidad Educación Superior. Al respecto, el 12 de febrero de 2020, se desarrolló reunión con los jefes de planeación de las 61 Instituciones de Educación Superior para consensuar y aclarar detalles de la entrega de los resultados a la implementación de los planes de fomento 2019 - previa solicitud realizada, y la estructura básica de los planes de fomento a implementarse para la vigencia 2020.</t>
  </si>
  <si>
    <t>En el mes de marzo de 2020, el Ministerio de Educación Nacional consolidó el análisis de los planes de fomento entregados por las Instituciones de Educación Superior en el marco de la implementación de la estrategia "Planes de Fomento Alta Calidad Educación Superior" y avanzó en la preparación de la retroalimentación a las 61 Instituciones, sobre la gestión realizada en la vigencia 2019.</t>
  </si>
  <si>
    <r>
      <t xml:space="preserve">El área no presenta avances en el periodo
</t>
    </r>
    <r>
      <rPr>
        <b/>
        <u/>
        <sz val="11"/>
        <color theme="1"/>
        <rFont val="Calibri"/>
        <family val="2"/>
        <scheme val="minor"/>
      </rPr>
      <t>Nota OAPF (11/08/2020)</t>
    </r>
    <r>
      <rPr>
        <sz val="11"/>
        <color theme="1"/>
        <rFont val="Calibri"/>
        <family val="2"/>
        <scheme val="minor"/>
      </rPr>
      <t>: Mediante oficio IE-030578 del 05/08 se solicita el ajuste a la periodicidad del indicador y por tanto se reprograman metas. Validado OK</t>
    </r>
  </si>
  <si>
    <t>En el mes de abril, el Ministerio de Educación Nacional socializó con las Instituciones de Educación Superior públicas del país, los resultados de la implementación de los Planes de Fomento a la Calidad y saneamiento de pasivos desarrollados en la vigencia 2019. Así mismo, presentó ante el Sistema Universitario Estatal -SUE y la Red de Instituciones técnicas profesionales, tecnológicas e Instituciones Universitarias públicas Red TTU, los lineamientos para la formulación del Plan de Fortalecimiento Institucional- PFI para la vigencia 2020. Teniendo en cuenta que esta herramienta articula estratégicamente los recursos adicionales, contendrá cinco (5) objetivos de política en torno a los cuales deberá articularse la gestión de las Instituciones de Educación Superior y los recursos asignados para las siguientes vigencias.</t>
  </si>
  <si>
    <t>En el mes de mayo, el Ministerio de Educación avanzó en la formulación de los criterios técnicos para la asignación de recursos orientados a los Planes de Fortalecimiento Institucional de las Instituciones de Educación Superior; estos criterios corresponden al aumento de la base presupuestal y excedentes de cooperativas, cuya distribución quedó incluida en la Resolución Ministerial No. 8093 de 2020.  Adicionalmente, se avanzó en la primera versión de las Guías orientadoras para la construcción de los primeros capítulos del documento denominado Plan de Fortalecimiento Institucional, el cual deberá remitirse por parte de las Instituciones educativas al finalizar el mes de junio.</t>
  </si>
  <si>
    <t>Reportado a SINERGIA y aprobado el 10/06/2020. Este indicador no cuenta con hitos asociados. Se reportan avances cuantitativos, y dada la periodicidad la evaluación del avance cuantitativo tendrá lugar hasta el próximo mes. Se da por validado OK</t>
  </si>
  <si>
    <t>En el mes de junio el Ministerio de Educación Nacional divulgó la guía con orientaciones para la construcción de los capítulos de diagnóstico, compromisos y mejoras de funcionamiento de los Planes de Fortalecimiento Institucional a presentarse por parte de las 63 Instituciones de Educación Superior públicas del país. Así mismo, se programaron reuniones de acompañamiento técnico para la entrega de estos capítulos en el mes de julio. Igualmente se avanzó en el proceso de  distribución de los recursos adicionales de los Planes de Fomento a la Calidad, que constituyen el capítulo 4 de los Planes de Fortalecimiento Institucional.</t>
  </si>
  <si>
    <t>Reportado en SINERGIA y aprobado el 10/07/2020. ESte indicador no cuenta con hitos programados. El área presenta avances cualitativos sobre la gestión realizada; sin embargo, teniendo en cuenta la periodicidad trimestral con evaluación al corte de junio no se presentan avances cuantitativos que permitan evidenciar cumplimiento. Al respecto, se sugiere revisar la periodicidad de este indicador, toda vez que por sus características debería corresponder a un periodicidad anual con reporte de gestión mensual. En este sentido, no es posible dar validación. NO VALIDADO
Nota OAPF (11/08/2020): Mediante oficio IE-030578 del 05/08 se solicita el ajuste a la periodicidad del indicador y por tanto se reprograman metas. Validado OK</t>
  </si>
  <si>
    <t>Durante el mes de julio, el Ministerio de Educación Nacional avanzó con la consolidación de la información remitida por parte de 62 Instituciones de Educación Superior correspondiente a los capítulos de diagnóstico, compromisos y mejoras de funcionamiento de los Planes de Fortalecimiento Institucional, y con el diseño de estructura del Informe de observaciones. De otra parte, se remitieron las guías de los capítulos 4, 6 7 y 8, se realizaron talleres de capacitación sobre el capítulo 4 denominado Planes de Fomento a la Calidad, y se brindó asistencia técnica para la realización de ajustes en la actualización del capítulo 2 denominado Compromisos estratégicos de las Instituciones de Educación Superior, con el uso de recursos adicionales.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</si>
  <si>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El indicador no presentaba hitos asociados, sin embargo, de conformidad con lo acordado con el área en reunión del 05/08, mediante oficio IE-030578 del 05/08 se solicitaron ajustes en el tipo, meta, periodicidad e inclusión de hitos, de los cuales se incluye hito para el mes de julio, sobre el cual se aportan entregables. Frente a la solicitud, se validan ajustes en la periodicidad e inclusión de hitos, quedando igual que en SINERGIA. Conclusión: Dado el cumplimiento de los criterios, se procede a VALIDAR OK</t>
    </r>
  </si>
  <si>
    <t>Durante el mes de agosto, el Ministerio de Educación Nacional realizó la distribución de recursos para financiar el Plan de Pago de Obligaciones-PPO para las 62 Instituciones de Educación Superior-IES y remitió las guías actualizadas, luego de realizar talleres sobre los capítulos 6 (investigación) 7 (infraestructura) y 8 (formación doctoral) que hacen parte de los Planes de Fortalecimiento Institucional, herramienta de planeación de mediano plazo que proyectará el uso articulado de los recursos adicionales. De igual manera, se remitieron 10 informes con observaciones a los capítulos iniciales de los Planes de Fortalecimiento Institucional.</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</si>
  <si>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El indicador presenta un hito asociado para el mes, sobre el cual se aportan entregables que permiten validar el cumplimiento. Conclusión: Dado el cumplimiento de los criterios, se procede a VALIDAR OK</t>
    </r>
  </si>
  <si>
    <t>Durante el mes de septiembre, el Ministerio de Educación Nacional presentó el Informe de propuestas de mejora a los capítulos 1 al 3 del Plan de Fortalecimiento Institucional y al capítulo 4 del mismo documento que corresponde a los Planes de Fomento a la Calidad. Se definieron además, los criterios a seguir en la revisión de los capítulos 5 (plan de pago de obligaciones). De otra parte, se realizó el inventario de los capítulos 6 al 8 (investigación, infraestructura y formación doctoral), de conformidad con lo presentado por las Instituciones de Educación Superior durante el mes anterior.</t>
  </si>
  <si>
    <r>
      <rPr>
        <b/>
        <u/>
        <sz val="11"/>
        <color theme="1"/>
        <rFont val="Calibri"/>
        <family val="2"/>
        <scheme val="minor"/>
      </rPr>
      <t>Análisis OAPF (09/10/2020)</t>
    </r>
    <r>
      <rPr>
        <sz val="11"/>
        <color theme="1"/>
        <rFont val="Calibri"/>
        <family val="2"/>
        <scheme val="minor"/>
      </rPr>
      <t>.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09/10/2020. El indicador no presenta hitos asociados para el mes. Conclusión: Dado el cumplimiento de los criterios, se procede a VALIDAR OK
Nota OAPF (11/08/2020): Mediante oficio IE-030578 del 05/08 se solicita el ajuste a la periodicidad del indicador y por tanto se reprograman metas. Validado OK</t>
    </r>
  </si>
  <si>
    <t xml:space="preserve">En el mes de octubre, teniendo en cuenta que las IES presentaron versiones iniciales de los capítulos del Plan de Fortalecimiento Institucional se informó a las 63 IES el plan de trabajo para ajustar y presentación a aprobación de CSU o CD el capitulo 4 (PFC) y la presentación de los demás capítulos antes de que concluya el mes de noviembre. El plazo para entregar los Acuerdos de aprobación del PFC se amplia hasta el 15 de diciembre al igual que las discusiones sobre los demás capítulos del PFI </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</si>
  <si>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Adicionalmente, existe un hito asociado para el mes correspondiente frente al cual no se presentan los soportes correspondientes.  
</t>
  </si>
  <si>
    <t xml:space="preserve">Durante el mes de noviembre, para orientar a las Instituciones de Educación Superior en la presentación del Plan de Fortalecimiento ante los Consejos Superiores o Directivos, se adelantaron versiones piloto del capítulo 2 de dicho plan para la UTCH, UNAD y Colegio Mayor de Antioquia, que fueron socializadas a las demás instituciones para que los usen como referentes en la presentación solicitada. Los acuerdos finales deben ser enviados en el mes de diciembre al Ministerio de Educación Nacional. </t>
  </si>
  <si>
    <t xml:space="preserve">Durante el mes de diciembre y como resultado de la gestión del año, 63 IES públicas alcanzaron a formular o implementan Planes de Fomento a la Calidad. Adicionalmente el MEN adelanta el proceso de recolección de información sobre los planes de fortalecimiento institucional que las instituciones de educación superior han socializado ante los consejos superiores o directivos según corresponda, teniendo que a la fecha se han recibido documentos de 15 Universidades y de 13 Instituciones Técnicas Tecnológicas e instituciones universitarias públicas. </t>
  </si>
  <si>
    <t>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10/01/2021. 
Nota OAPF (11/08/2020): Mediante oficio IE-030578 del 05/08 se solicita el ajuste a la periodicidad del indicador y por tanto se reprograman metas. Validado OK</t>
  </si>
  <si>
    <t>5.1.2. Construcción de catálogos sectoriales</t>
  </si>
  <si>
    <t>Número de Catálogos de Cualificaciones diseñados en sectores concertados en los pactos por el crecimiento y en la política de desarrollo productivo.</t>
  </si>
  <si>
    <t>Numero</t>
  </si>
  <si>
    <t>Sumatoria de catálogos diseñados (Economía Naranja/ Categoría 2 - “Industrias Culturales, Categoría 3 - "Creaciones Funcionales, Nuevos Medios y Software de Contenidos" y Construcción)</t>
  </si>
  <si>
    <t>Catálogos de Cualificaciones diseñados</t>
  </si>
  <si>
    <t>Según acuerdo en reunión sostenida con el área el pasado 21/04/2020 se definió que no se tendría en cuenta para el primer trimestre. Validado OK</t>
  </si>
  <si>
    <t>En el mes de abril, la Dirección de Fomento a la Educación Superior cuenta con avances en el diseño de los perfiles de competencias de las cualificaciones identificadas en el sector de la construcción y en la categoría de Creaciones funcionales de la Economía Naranja. Los Aliados Camacol y CET Colsubsidio solicitaron prórroga en tiempo para dar respuesta a los establecidos contractualmente debido al impactos que ha generado la declaración de emergencia sanitaria.</t>
  </si>
  <si>
    <t>En el mes de mayo, los equipos técnicos de los convenios 240 de 2019 suscrito entre el MEN y CET Colsubsidio y el convenio 201 de 2019 suscrito entre el MEN y CAMACOL avanzan en la consolidación de la estrategia para verificar componentes 1 y 2 de las cualificaciones, desde el MEN se enviaron los lineamientos para el desarrollo y aplicación de los instrumentos de verificación. Respecto a la gestión para formalizar nuevas alianzas para el diseño de cualificaciones, se elaboraron los documentos precontractuales y estudios del sector para publicar solicitud de cotizaciones en SECOP II y posteriormente iniciar proceso competitivo.</t>
  </si>
  <si>
    <t>En el mes de junio, los equipos técnicos de los convenios 240 de 2019 suscrito entre el MEN y CET Colsubsidio y el convenio 201 de 2019 suscrito entre el MEN y CAMACOL avanzan en ajustes de los segmentos 1 y 2 del perfil de competencias a partir de las revisiones del Ministerio de Educación y realizan el alistamiento de instrumentos de verificación a través de medios virtuales con actores del sector. De otra parte, se avanzó en proceso precontractual para suscribir convenio de cooperación internacional con el PNUD para diseñar las cualificaciones de la Economía Naranja (Industrias culturales y Artes y Patrimonio) e Industria  Químicas-Farmacéutica.</t>
  </si>
  <si>
    <t>El área presenta avances cualitativos sobre las acciones desarrolladas en el periodo. El hito programado para el mes está en función de la entrega de los documentos de 3 componentes, sin embargo, con el reporte y evidencias suministradas, no es posible evidenciar el cumplimiento de la meta programada para el trimestre. No es posible validar el indicador. No validado
Nota OAPF (11/08/2020): De conformidad con lo acordado en reunión del 05/08, el área carga los soportes que permiten evidenciar las acciones desarrolladas para el mes de junio; por ende, se procede a la validación del reporte de junio, para efectos del seguimiento del segundo semestre 2020. Validado OK</t>
  </si>
  <si>
    <t>En el mes de julio, el equipo técnico del convenio 201 de 2019 suscrito entre el MEN y CAMACOL realizaron el proceso de verificación de los segmentos 1 y 2 de las cualificaciones identificadas en el sector construcción. Así mismo el equipo técnico del convenio 240 de 2019 suscrito entre el MEN y CET Colsubsidio hicieron el despliegue de convocatoria para la primera semana de agosto con el objetivo de desarrollar el proceso de verificación de los componentes 1 y 2 de las cualificaciones identificadas en el sector TIC. De otra parte, se suscribió convenio de cooperación internacional con el PNUD mediante el cual se diseñarán las cualificaciones de la Economía Naranja (Industrias culturales y Artes y Patrimonio) e Industria Químicas-Farmacéutica en atención a los compromisos de pactos por el crecimiento.</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</si>
  <si>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no presenta meta definida para el periodo, por tanto no se evalúan avances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identificaron hitos asociados para el mes. Mediante oficio IE-030676 del 06/08, el área solicita la reprogramación de los hitos de junio y agosto para septiembre, octubre y diciembre. Conclusión: Dado el cumplimiento de los criterios, se procede a VALIDAR OK</t>
    </r>
  </si>
  <si>
    <t>En el mes de agosto, el equipo técnico del convenio 201 de 2019 suscrito entre el MEN y CAMACOL diseñaron los segmentos 3 y 4 de las cualificaciones identificadas en el sector construcción. De otra parte, el equipo técnico del convenio 240 de 2019 suscrito entre el MEN y CET Colsubsidio avanzaron en el diseño de los segmentos 3 y 4 de las cualificaciones identificadas en los subsectores de software, tecnologías de información, telecomunicaciones y contenidos digitales, se fortalecieron los documentos 3 y 4 del sector TIC. De otra parte, en el marco de cooperación internacional con el PNUD se avanzó en la descripción de la fase de planeación e identificación de actores clave de las categorías de Economía Naranja (Industrias culturales y Artes y Patrimonio) y del sector de Industria Químicas-Farmacéutica.</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</si>
  <si>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no presenta meta definida para el periodo, por tanto no se evalúan avances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identificaron hitos asociados para el mes. Conclusión: Dado el cumplimiento de los criterios, se procede a VALIDAR OK</t>
    </r>
  </si>
  <si>
    <t>En el mes de septiembre, los equipos técnicos de los convenios suscritos con CAMACOL y CET COLSUBSIDIO avanzaron en la verificación del componente 3 correspondiente a formación asociada de las cualificaciones diseñadas en la Categoría de Economía Naranja - Creaciones Funcionales, Nuevos Medios y Software de Contenidos y del sector de la Construcción. También, se avanzo en la elaboración y diagramación de la cartilla.</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</si>
  <si>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anexa copia del documento de cualificaciones de la categoría creaciones funcionales. e) </t>
    </r>
    <r>
      <rPr>
        <u/>
        <sz val="11"/>
        <color theme="1"/>
        <rFont val="Calibri"/>
        <family val="2"/>
        <scheme val="minor"/>
      </rPr>
      <t>Notas adicionales:</t>
    </r>
    <r>
      <rPr>
        <sz val="11"/>
        <color theme="1"/>
        <rFont val="Calibri"/>
        <family val="2"/>
        <scheme val="minor"/>
      </rPr>
      <t xml:space="preserve">  Se identifica un hito asociado al periodo con soportes que permiten validar su cumplimiento. Conclusión: Dado el cumplimiento de los criterios, se procede a VALIDAR OK</t>
    </r>
  </si>
  <si>
    <t>En el mes de octubre, los equipos técnicos de los convenios suscritos con CAMACOL y CET COLSUBSIDIO entregaron el diseño de los catálogos de cualificaciones en la Categoría de Economía Naranja - Creaciones Funcionales, Nuevos Medios y Software de Contenidos y en el sector de la Construcción, esta publicación presenta los principales resultados de cada proyecto,  fueron remitidas a los responsables técnicos y oficinas de comunicaciones tanto del Ministerio de Educación, como de las entidades aliadas con el objetivo de recibir el visto bueno para la publicación oficial.</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</si>
  <si>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identifica un hito asociado al periodo con soportes que permiten validar su cumplimiento. Conclusión: Dado el cumplimiento de los criterios, se procede a VALIDAR OK</t>
  </si>
  <si>
    <t>En el mes de noviembre, articuladamente con CAMACOL se organizó el lanzamiento del catálogo de cualificaciones del sector construcción y en el marco del convenio con PNUD se diseñó y verificó con expertos técnicos la cadena de valor de los sectores químico-farmacéutico, artes y patrimonio, turismo, moda, así mismo se diseñaron los segmentos 3 (Referentes para la educación y formación) y 4 (Parámetros de calidad) de cualificaciones de Industrias Culturales.</t>
  </si>
  <si>
    <t>En el mes de diciembre, articuladamente con CAMACOL se realizó el lanzamiento del catálogo de cualificaciones del sector construcción y en el marco del convenio con PNUD se diseñó el componente de la formación asociada de las cualificaciones y se elaboró el catálogo de cualificaciones de la Categoría de Economía Naranja - Industrias Culturales. Logrando así la meta de número de Catálogos de Cualificaciones diseñados en sectores concertados en los pactos por el crecimiento y en la política de desarrollo productivo.</t>
  </si>
  <si>
    <t xml:space="preserve">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presentan hitos para el periodo, con soportes. </t>
  </si>
  <si>
    <t>06CALIDAD_SAC</t>
  </si>
  <si>
    <t>Fomento al Mejoramiento de la Calidad</t>
  </si>
  <si>
    <t>140A</t>
  </si>
  <si>
    <t xml:space="preserve"> Número de IES acompañadas en el fortalecimiento de los sistemas internos de aseguramiento de la calidad</t>
  </si>
  <si>
    <t>Suma del número de IES acompañadas técnicamente para el fortalecimiento de los Sistemas Internos de Aseguramiento de la Calidad en el marco del Decreto 1330 de 2019.</t>
  </si>
  <si>
    <t>Reporte Seguimiento SAGIES</t>
  </si>
  <si>
    <t>En el mes de abril, la Dirección de Fomento a la Educación Superior desarrolló el documento de convocatoria que servirá para la selección de las IES que recibirán acompañamiento para el fortalecimiento de los SIAC. También, se inició la elaboración del instrumento de autorreferenciación que será utilizado para la caracterización y perfilación de las IES seleccionadas. Asimismo, se inició la construcción del modelo de acompañamiento in house teniendo en cuenta la coyuntura del 2020</t>
  </si>
  <si>
    <t>En el mes de mayo, la Dirección de Fomento de la Educación Superior validó la convocatoria "Acompañamiento para el fortalecimiento de los Sistemas Internos de Aseguramiento de la Calidad" con la Directora de Calidad y se inició proceso de aprobación para ser publicada. También, se diseñaron cinco formularios en la web como instrumento de autoreferenciación que será utilizado para la caracterización y perfilación de las IES seleccionadas. De igual forma, se inició contacto con expertos en Sistema de Aseguramiento de la Calidad para hacer parte del equipo que realizará este proceso de acompañamiento in house</t>
  </si>
  <si>
    <t>El área presenta avances cualitativos sobre las acciones desarrolladas en el periodo. No se identifican hitos asociados para el periodo puesto que mediante comunicación 2020-IE-021893 se solicitó la reprogramación del hito programado inicialmente para mayo. Se valida OK</t>
  </si>
  <si>
    <t>En el mes de junio, la Dirección de Fomento de la Educación Superior socializó la convocatoria "Acompañamiento para el Fortalecimiento de los Sistemas Internos de Aseguramiento de la Calidad" con la Comisión Permanente de Calidad. Además, fue aprobada por el Viceministro de Educación Superior y la Directora de Fomento anunció la Convocatoria en la tercera sesión (10 de junio) del II Foro Internacional de Aseguramiento de la Calidad</t>
  </si>
  <si>
    <t>Se presentan avances cualitativos pero dada la periodicidad, el área debió suminsitrar evidencias que permitan validar el cumplimiento. No es posible validar el indicador.
Nota OAPF (11/08/2020): De conformidad con lo acordado en reunión del 05/08, se presentan evidencias que permiten soportar los avances cualitativos presentados en el reporte periódico; razón por la cual, se procede a validar SI para efectos del seguimiento trimestral. Validado OK</t>
  </si>
  <si>
    <t>En el mes de julio, la Dirección de Fomento de la Educación Superior ajustó la estrategia teniendo en cuenta la adición presupuestal dada durante el mes. Se procedió a invitar a 24 IES a presentar una propuesta técnica y económica para brindar acompañamiento a diversas instituciones de educación superior en el Fortalecimiento de los Sistemas Internos de Aseguramiento de la Calidad, cuyo plazo vence el día 5 de agosto. Adicionalmente, se público la convocatoria  "Acompañamiento para el Fortalecimiento de los Sistemas Internos de Aseguramiento de la Calidad" en la página web del Ministerio https://www.mineducacion.gov.co/portal/secciones/Convocatorias-y-concursos/400111:CONVOCATORIA-Acompanamiento-para-el-Fortalecimiento-de-los-Sistemas-Internos-de-Aseguramiento-de-la-Calidad para seleccionar a las IES que recibirán este acompañamiento y su cronograma estableció como fecha de cierre el 21 de agosto</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</si>
  <si>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pero el área suministra soportes pendientes del mes anterior, con lo cual se valida el seguimiento de JUNI. e) </t>
    </r>
    <r>
      <rPr>
        <u/>
        <sz val="11"/>
        <color theme="1"/>
        <rFont val="Calibri"/>
        <family val="2"/>
        <scheme val="minor"/>
      </rPr>
      <t>Notas adicionales:</t>
    </r>
    <r>
      <rPr>
        <sz val="11"/>
        <color theme="1"/>
        <rFont val="Calibri"/>
        <family val="2"/>
        <scheme val="minor"/>
      </rPr>
      <t xml:space="preserve">  No se identifican hitos asociados para el periodo, pero el área aporta evidencias del hito programado para junio que permiten validar su cumplimiento. Conclusión: Dado el cumplimiento de los criterios, se procede a VALIDAR OK</t>
    </r>
  </si>
  <si>
    <t>En el mes  de agosto, la Dirección de Fomento de la Educación Superior recibió 3 propuestas técnicas y económicas, y procedió a hacer la selección de la IES que brindará acompañamiento a diversas instituciones de educación superior en el Fortalecimiento de los Sistemas Internos de Aseguramiento de la Calidad. El 28 de agosto se inició formalmente proceso de contratación directa por un valor de $3.580.000.000 que incluyen tres acciones: acompañamiento técnico, talleres de reflexión y diálogo, y talleres Calidad ES de Todos. Adicionalmente, se desarrolló el proceso de postulación, subsanación, evaluación y selección de las 100 IES que recibirán acompañamiento técnico en el marco de la convocatoria "Acompañamiento para el Fortalecimiento de los Sistemas Internos de Aseguramiento de la Calidad" y cuya publicación de resultados se realizará el 1 de septiembre.</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</si>
  <si>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valida cumplimiento del hito programado para el periodo. Conclusión: Dado el cumplimiento de los criterios, se procede a VALIDAR OK</t>
    </r>
  </si>
  <si>
    <t>En el mes de septiembre, la Dirección de Fomento de la Educación Superior adelantó el proceso de contratación con la Universidad del Valle y se celebró el convenio CO1.PCCNTR.1857503 de 2020 que tiene por objeto "Aunar esfuerzos para brindar acompañamiento y apoyo técnico a instituciones de educación superior del país en el fortalecimiento de sus sistemas internos de aseguramiento de la calidad". El 1 de septiembre se publicaron en la página del MEN los resultados de las IES seleccionadas para recibir acompañamiento técnico._x000D_
1. Acompañamiento técnico: el 28 de septiembre se realizó una sesión de bienvenida con las 100 IES seleccionadas y la UniValle._x000D_
2. Talleres de reflexión y diálogo: reuniones con expertos nacionales y Aneca (España) para validar las temáticas de estos talleres dirigidos a 230 IES no acreditadas. _x000D_
3. Talleres Calidad ES de Todos: sesiones de trabajo con el CNA y la Dirección de Calidad para definir la metodología de los talleres dirigidos a todas las IES</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</si>
  <si>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aportan soportes que permiten validar el avance del indicador. e) </t>
    </r>
    <r>
      <rPr>
        <u/>
        <sz val="11"/>
        <color theme="1"/>
        <rFont val="Calibri"/>
        <family val="2"/>
        <scheme val="minor"/>
      </rPr>
      <t>Notas adicionales:</t>
    </r>
    <r>
      <rPr>
        <sz val="11"/>
        <color theme="1"/>
        <rFont val="Calibri"/>
        <family val="2"/>
        <scheme val="minor"/>
      </rPr>
      <t xml:space="preserve"> NO se identifican hitos asociados para el periodo. Conclusión: Dado el cumplimiento de los criterios, se procede a VALIDAR OK</t>
    </r>
  </si>
  <si>
    <t>En el mes de octubre, la Dirección de Fomento de la Educación Superior continuó la ejecución del CO1.PCCNTR.1857503 de 2020, se tramitó el primer desembolso correspondiente a $716 millones y se recibieron los entregables: Entregable1.Categorización de las IES para acompañar y Entregable2. Instrumentos de acompañamiento. Adicionalmente:
1. Acompañamiento técnico: con las 100 IES seleccionadas se ejecutaron 4 etapas (categorización, avances previos, alistamiento y articulación) de las 6 contempladas en la Ruta de Fortalecimiento de los SIAC.
2. Talleres de reflexión y diálogo: se definió la metodología de los 8 talleres dirigidos a IES no acreditadas que se ejecutarán del 23 de noviembre al 3 de diciembre
3. Talleres Calidad ES de Todos: se diseñaron los 16 talleres (sesión 1: registro calificado, sesión 2: acreditación) que se realizarán entre el 3 y 27 de noviembre dirigidos a todas las IES del sector</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</si>
  <si>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Se identifica un hito asociado al periodo con soportes que permiten validar su cumplimiento. Conclusión: Dado el cumplimiento de los criterios, se procede a VALIDAR OK</t>
  </si>
  <si>
    <t>En el mes de noviembre, la Dirección de Fomento de la Educación Superior continuó la ejecución del CO1.PCCNTR.1857503 de 2020, se tramitó el segundo desembolso correspondiente a $1.432 millones y se recibieron los entregables: Entregable3. Plan de acción, Entregable7. Informe de planeación talleres de reflexión y diálogo, Entregable10. Informe de planeación Talleres Calidad ES de Todos, Entregable14. Documento del ABC normativo. Adicionalmente:
1. Acompañamiento técnico: con las 100 IES seleccionadas se ejecutaron las 2 etapas (planeación y socialización) que cumplen el total de las seis definidas en la Ruta de Fortalecimiento de los SIAC.
2. Talleres de reflexión y diálogo: se ejecutaron 6 talleres entre el 23 y 30 de noviembre, de los 8 programados
3. Talleres Calidad ES de Todos: se realizaron los 16 talleres planeados entre el 3 y 27 de noviembre dirigidos a todas las IES del sector</t>
  </si>
  <si>
    <t>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Conclusión: Dado el cumplimiento de los criterios, se procede a VALIDAR OK</t>
  </si>
  <si>
    <t>En el mes de diciembre, la Dirección de Fomento de la Educación Superior continuó y finalizó la ejecución del CO1.PCCNTR.1857503 de 2020, se tramitó el tercer desembolso correspondiente a $1.432 millones y se recibieron los entregables: Entregable4. Informe de oportunidades, Entregable11. Informes con la ejecución y memorias académicas, Entregable12. Certificados de los participantes, Entregable13. Documento de preguntas frecuentes. Y los entregables de contrapartida: Entregable5: Directorio digital,  Entregable6: Buenas prácticas, Entregable7: Informes con la ejecución y memorias académicas y Entregable8: Caracterización de las IES participantes. Adicionalmente:
1. Talleres de reflexión y diálogo: se ejecutaron los 2 talleres restantes el 1 y 2 de diciembre para un total de 8 programados
2. Se presentó al SUE balance del proceso de acompañamiento realizado a las 100 IES</t>
  </si>
  <si>
    <t xml:space="preserve">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No aplican para el periodo.  
e) Notas adicionales: Se presentan hitos asociados al periodo, con soportes. </t>
  </si>
  <si>
    <t>ODS 4. Educación de calidad</t>
  </si>
  <si>
    <t>Porcentaje de avance en el diseño e implementación del programa especifico para la promoción, acceso, permanencia y graduación de estudiantes indígenas en la educación superior concertado</t>
  </si>
  <si>
    <t>Sumatoria de los siguientes hitos: (diseño del programa 25%+ programa concertado 25%+ Implementación del programa 50%)</t>
  </si>
  <si>
    <t xml:space="preserve">Durante el mes de enero, se avanzó en la planeación de las acciones a seguir durante la vigencia 2020 para el cumplimiento de esta meta, definiendo los siguientes pasos: a) Definición del instrumento de recolección de acciones para el acceso y la permanencia, para su aplicación en Instituciones de Educación Superior públicas y privadas. b) Levantamiento de acciones por parte de las Insituciones de Educación Superior para el acceso y permanencia de población indígena. c) Identificación de beneficiarios de población indígena en el marco del programa Generación E.
</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</si>
  <si>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</si>
  <si>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febrero se avanzó en la estructuración del esquema e instrumento para la recolección de información de acciones realizadas por parte de las Instituciones de Edudación Superior para la promoción del acceso y permanencia de la población indígena en la educación superior. De igual manera, se avanzó en la construcción y consolidación del Informe de Acceso al programa Generación E para la población Indígena.</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</si>
  <si>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
</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</si>
  <si>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marzo, se avanzó en la consolidación y sistematización de estrategias desarrolladas por las Instituciones de Educación Superior públicas en 2019, de conformidad con la información reportada por las IES ante los Consejos Superiores. Este informe es la base para el ajuste de instrumento de recolección en 2020, en aras de contar con las acciones desarrolladas por dichas Entidades.</t>
  </si>
  <si>
    <t xml:space="preserve">Durante el mes de Abril, y teniendo en cuenta la emergencia sanitaria se desarrollaron Mesas de trabajo internas con el equipo  ACCESO Y PERMANENCIA para el ajuste de la Herramienta de gestión y caracterización de las estrategias  de acceso y permanencia para los pueblos indígenas para remisión a las IES </t>
  </si>
  <si>
    <t>Durante el mes de Mayo, y como parte de las acciones para la consolidación de la herramienta de recolección de información de las estrategias de acceso y permanencia de las IES para pueblos indígenas, se desarrollaron mesas de trabajo Grupo de ACCESO Y PERMANENCIA con los representantes de Bienestar y Permanencia de ASCUN y las redes de permanencia de Antioquia y Bogotá a fin de presentarles el esquema de recolección de información y recibir retroalimentación</t>
  </si>
  <si>
    <r>
      <rPr>
        <b/>
        <u/>
        <sz val="11"/>
        <color theme="1"/>
        <rFont val="Calibri"/>
        <family val="2"/>
        <scheme val="minor"/>
      </rPr>
      <t>Análisis OAPF (08/10/2020).</t>
    </r>
    <r>
      <rPr>
        <sz val="11"/>
        <color theme="1"/>
        <rFont val="Calibri"/>
        <family val="2"/>
        <scheme val="minor"/>
      </rPr>
      <t xml:space="preserve">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</si>
  <si>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Junio, y debido a las solicitudes presentadas por los estudiantes para el apoyo de acciones en el marco de la emergencia sanitaria para los pueblos indígenas se realizó solicitud a las IES de las acciones realizadas para la promoción del acceso y permanencia en el marco de emergencia por COVID-19</t>
  </si>
  <si>
    <t>Durante el mes de Julio, se recibió el reporte de 49 IES públicas que reportaron acciones de atención diferencial a las poblaciones destacando que las IES en el marco de la emergencia, señalan que los apoyos para la permanencia de los estudiantes a en el marco de emergencia por COVID-19, se brindan para la población en general.</t>
  </si>
  <si>
    <r>
      <rPr>
        <b/>
        <u/>
        <sz val="11"/>
        <color theme="1"/>
        <rFont val="Calibri"/>
        <family val="2"/>
        <scheme val="minor"/>
      </rPr>
      <t>Nota OAPF (09/09/2020</t>
    </r>
    <r>
      <rPr>
        <sz val="11"/>
        <color theme="1"/>
        <rFont val="Calibri"/>
        <family val="2"/>
        <scheme val="minor"/>
      </rPr>
      <t>): El área no aporta avances cualitativos para reporte a SINERGIA; Queda pendiente por validar.</t>
    </r>
  </si>
  <si>
    <t>Durante el mes de agosto, se consolidó el informe de 52 IES públicas que reportaron acciones de atención diferencial a las poblaciones destacando que las IES en el marco de la emergencia, señalan que los apoyos para la permanencia de los estudiantes en el marco de emergencia por COVID-19, se brindan para la población en general. En virtud de los resultados del informe se consolidó y ajustó herramienta para ampliar solicitud de acciones de acceso y permanencia a las IES Privadas. Esta información será base para presentar con las acciones de las IES y sobre estas articular estrategias para el fortalecimiento del acceso y permanencia de la población indígena.</t>
  </si>
  <si>
    <t>Durante el mes de Septiembre, se realizaron acciones de divulgación de los resultados del informe  de  las acciones  IES en virtud de la atención en la emergencia sanitaria como parte de la estrategia para la promoción del acceso y permanencia para la población Indígena en educación superior. Dando cumplimiento a los requerimientos y solicitudes hechas  por los estudiantes pertenecientes a la población  indígena y dando alcance a los diferentes  requerimientos de las entidades en las acciones realizadas.</t>
  </si>
  <si>
    <r>
      <t>Análisis OAPF (08/10/2020).</t>
    </r>
    <r>
      <rPr>
        <sz val="11"/>
        <color theme="1"/>
        <rFont val="Calibri"/>
        <family val="2"/>
        <scheme val="minor"/>
      </rPr>
      <t xml:space="preserve">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</si>
  <si>
    <t xml:space="preserve">Durante el mes de Octubre, se realizaron asistencias técnicas en las que se presentó el proceso de acceso para población indígena mediante el fondo Álvaro Ulcué, y el programa generación E, se continua con la divulgación de los resultados del informe de las acciones IES en virtud de la atención en la emergencia sanitaria como parte de la estrategia para la promoción del acceso y permanencia para la población Indígena en educación superior. </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</si>
  <si>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17/11/2020. Pendiente validación DNP. No se identifican hitos asociados para el mes. Conclusión: Dado el cumplimiento de los criterios, se procede a VALIDAR OK</t>
  </si>
  <si>
    <t xml:space="preserve">Durante el mes de noviembre, desde la Subdirección de Apoyo a la Gestión de las IES, se realizó el envío de la herramienta a las IES como parte de la estrategia para la promoción del acceso y permanencia de la población Indígena. Este instrumento permitirá visibilizar las estrategias que se desarrollan desde las Instituciones de Educación Superior con el fin de fortalecer las acciones en materia de inclusión y equidad para los pueblos indígenas del territorio nacional. </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</si>
  <si>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Dado el cumplimiento de los criterios, se procede a VALIDAR OK</t>
  </si>
  <si>
    <t xml:space="preserve">Durante el mes de diciembre, la subdirección de apoyo a la gestión de las IES realizó la consolidación del Informe de la herramienta de las estrategias de Acceso y Permanencia que implementan las IES en favor de los pueblos indígenas, con lo cual se cumple el avance en al estructuración de acciones afirmativas para el acceso y permanencia de la población indígena en ES, y se encuentra que 113 IES están implementado estrategias de acceso y permanencia para los Pueblos Indígenas. Esta información se consolidará para llevar a los espacios de trabajo con los pueblos indígenas. </t>
  </si>
  <si>
    <t xml:space="preserve">Análisis OAPF (10/01/2021). 
a) Completitud: El área reporta avances cualitativos y cuantitativos de acuerdo cpn su periodicidad.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Dado el cumplimiento de los criterios, se procede a VALIDAR OK. Reportado en Sinergia el 10/01/2021. </t>
  </si>
  <si>
    <t>Nuevos cupos otorgados para estudiantes indígenas en el Fondo Álvaro Ulcue Chocue abiertos</t>
  </si>
  <si>
    <t>Sumatoria de nuevos cupos otorgados  para esttudiantes indigenas en  convocatoria anual</t>
  </si>
  <si>
    <t xml:space="preserve">Durante el mes de enero, se realizó  Junta Virtual y comité Técnico Fondo el día 15 de enero de 2020                                                                                                                                                                                                                                                 </t>
  </si>
  <si>
    <t xml:space="preserve">Durante el mes de febrero, se realizó Junta Administradora de Fondo y comité Técnico el 25 de febrero                                                                                                                                                                                                                                                                                                                                                                                                                                                                                                                                                                                                                                   </t>
  </si>
  <si>
    <t>Durante el mes de marzo, se adelantaron las siguientes actividades en el marco de la junta administradora del Fondo: 1. Reunión Interinstitucional MEN- MININTERIOR - RED CIU   proceso de reglamentación de la ley 1986 de 2019 – Fondo Álvaro Ulcue Chocue, se acuerda ruta de trabajo._x000D__x000D_
2. Junta Administradora y comité técnico de seguimiento para próxima convocatoria 2020-2</t>
  </si>
  <si>
    <t>Durante el mes de abril, se realizaron: 1. Mesas de trabajo al proceso de revisión del articulado al borrador del reglamento del fondo de acuerdo a la ley 1986 de 2019, de acuerdo con el compromiso en el marco de la ley. como parte de las acciones de fortalecimiento del Fondo Álvaro Ulcue Chocue_x000D_
2. Junta y comité de seguimiento casos de condonación , como parte de las acciones de acompañamiento permanente y de fortalecimiento del Fondo Álvaro Ulcue Chocue</t>
  </si>
  <si>
    <t>Durante el mes de mayo, se avanzó en el envió del documento de Modificación del plan de trabajo para MPC - RED CIU, para la reglamentación del fondo Álvaro Ulcue Chocue en el marco de la ley 1986 de 2019._x000D__x000D_
Y se realizó  Comité técnico del fondo y Junta administradora para definición de fechas y requisitos convocatoria 2020-2</t>
  </si>
  <si>
    <t>Durante el mes de Junio, se realizó  Comité técnico del fondo y Junta administradora  del Fondo Álvaro Ulce Chocue, para la definición de fechas y requisitos convocatoria 2020-2, de acuerdo con lo establecido en el reglamento, la convocatoria tendrá apertura el día 06 de Julio  y cerraría el día 15 de septiembre de 2020</t>
  </si>
  <si>
    <t>Durante el mes de Julio, se dio apertura a la convocatoria 2-2020 del Fondo Álvaro Ulcue Chocue, de acuerdo con lo aprobado en la junta del mes de Junio, y se realizó  junta administradora para condonación de Créditos el 27 de Julio</t>
  </si>
  <si>
    <t xml:space="preserve">Durante el mes de agosto,  se dio la aprobación por parte de la Junta del Fondo Álvaro Ulcue, para la ampliación de plazo para el proceso de Inscripción y modificación calendario Convocatoria 2020-2 Dado a que a la fecha se han registrado en el sistema COR a la fecha se han registrado dos mil ochocientos treinta (2.830) formularios de inscritos a la convocatoria 2020-2 del Fondo Comunidades Indígenas, y por requerimiento del representante de los estudiantes del Fondo, se solicita a la Junta Administradora la aprobación del plazo del 06 de julio hasta el día 30 de septiembre de 2020 para culminar el proceso de inscripción de la Convocatoria 2020-2 </t>
  </si>
  <si>
    <t>Durante el mes de  Septiembre, desde la Subdirección de Apoyo a la Gestión de las IES se participó en el  comité técnico por parte de la Junta Administradora del Fondo Álvaro Ulcué Chocue, para realizar seguimiento al proceso de inscripción y de las novedades e inconvenientes por parte de algunos aspirantes a la convocatoria  2020-2. Debido a los inconvenientes y a la ampliación del cronograma se cuenta con el reporte de 5.885 aspirantes, que se encuentran en proceso de revisión y validación por parte del ICETEX, para la junta del 14 de octubre que busca la adjudicación de los beneficiarios según la meta del PND</t>
  </si>
  <si>
    <r>
      <rPr>
        <b/>
        <u/>
        <sz val="11"/>
        <color theme="1"/>
        <rFont val="Calibri"/>
        <family val="2"/>
        <scheme val="minor"/>
      </rPr>
      <t>Análisis OAPF (08/10/2020)</t>
    </r>
    <r>
      <rPr>
        <sz val="11"/>
        <color theme="1"/>
        <rFont val="Calibri"/>
        <family val="2"/>
        <scheme val="minor"/>
      </rPr>
      <t>.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</si>
  <si>
    <t>Durante el mes de  Octubre, desde la Subdirección de apoyo la gestión de las IES se participó en el  comité técnico por parte de la Junta Administradora del Fondo Álvaro Ulcué Chocué, para realizar seguimiento al proceso de convocatoria 2020-2. Se realizó junta para el 14 de octubre adjudicándose 2557 beneficiarios, está pendiente acta para formalización de los adjudicados.</t>
  </si>
  <si>
    <t xml:space="preserve">Durante el mes de noviembre se realizó el Comité Técnico y la Junta Administradora del Fondo Alvaro Ulcue Chocue, para realizar seguimiento al proceso de legalización de los 2557 cupos que se adjudicaron en el mes de octubre. Al 30 de noviembre se tienen los siguientes resultados del proceso de legalización de los beneficiarios del Fondo para lo cuál están pendientes por legalizar su crédito 783 estudiantes. </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</si>
  <si>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t>
  </si>
  <si>
    <t xml:space="preserve">Durante el mes de diciembre, se realizó el Comité Técnico y la Junta Administradora del Fondo Álvaro Ulcue Chocue, para realizar seguimiento al proceso de legalización de los 2.557 cupos que se adjudicaron en el mes de octubre.  Por solicitud de los delegados indígenas en la junta se amplió plazo de legalización para los beneficiarios estudiantes indígenas, teniendo en cuenta las condiciones particulares del 2020 con la emergencia sanitaria. </t>
  </si>
  <si>
    <t xml:space="preserve">Análisis OAPF (10/01/2021). 
a) Completitud: El área reporta avances cualitativos y cuantitativos de acuerdo con su periodicidad.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Conclusión: Dado el cumplimiento de los criterios, se procede a VALIDAR OK. Reportado en Sinergia el 10/01/2021. </t>
  </si>
  <si>
    <t xml:space="preserve">Porcentaje de solicitudes de acompañamiento para el  diseño,  construcción  y dotación efectivamente realizados. </t>
  </si>
  <si>
    <t>Numero de acompañamientos efectivamente  realizados/ número de solicitudes de acompañamiento recibidas</t>
  </si>
  <si>
    <t>Durante el mes de enero, se realizó  Asistencia Técnica en cumplimiento al Pueblo Yukpa del 22 al 24 de Enero de 2020 con delgados de la secretaria de educación y miembros del pueblo YUKPA en Valledupar brindando orientaciones de la ruta de creación de IES indígenas propias en el marco del decreto 1953</t>
  </si>
  <si>
    <t>Durante el mes de febrero, se brindó asistencia Técnica Pueblo Yukpa Codazzi - Cesar Estrategias de Acceso y Proceso Creación IES Indígenas en Valledupar brindando orientaciones de la ruta de creación de IES indígenas propias en el marco del decreto 1953</t>
  </si>
  <si>
    <t>Durante el mes de marzo, se desarrollan las siguientes asistencias técnicas: 1. Asistencia técnica con el resguardo Kwe’sx Yu’kiwe del municipio de Florida Valle del Cauca, con base en la sentencia No. 57 de 2019 emitida por el juez tercero civil del Circuito Especializado en Restitución de Tierras, para la creación de IES indígena propia, donde se presentó ruta de creación en el marco del 1953._x000D__x000D_
2. Reunión delegados del pueblo MISAK presento el PROCESO para la DE CREACIÓN ies indígenas, en el marco del decreto 1953.</t>
  </si>
  <si>
    <t>Durante el mes de abril,  se avanzó en mesas de trabajo con la UAIIN para la definición del proyecto de construcción de la sede la colina, como parte del fortalecimiento de la sede, priorizando por parte del equipo de la UAIIN, las acciones en torno al mejoramiento de la infraestructura sede la colina</t>
  </si>
  <si>
    <t>Durante el mes de mayo, no se recibió solicitud de asistencia técnica para proceso de creación de IES indígenas . Se avanzó en mesas de trabajo con la UAIIN para la estructuración del proyecto de construcción de la sede la colina, como parte de los compromisos de fortalecimiento de la UAIIN, compromiso ratificado en el marco del plan de acción de la comisión mixta</t>
  </si>
  <si>
    <t>Durante el mes de Junio, se realizaron las siguientes actividades, participación en los encuentros de retroalimentación del Plan Nacional Decenal de Lenguas Nativas. Donde se realizo a través de asistencia técnica virtual a los pueblos de la Amazonia la presentación del proceso de Creación IES en el Marco del decreto 1953 de 2014._x000D_
Se consolidaron las acciones para el seguimiento a los compromisos de la Minga sur Occidente en la cual se plantean  solicitud de pueblos Creación IES indígenas y propuesta de asistencia técnica</t>
  </si>
  <si>
    <t>Durante el mes de Julio, y como parte del compromiso para brindar asistencia técnica para la creación de IES indígenas propias, se adelantó reunión en el marco del cumplimiento de la Sentencia 057 de 2019 Resguardo resguardo Kwe’sx Yu’kiwe del municipio de Florida Valle del Cauca, con base en la sentencia No. 57 de 2019 emitida por el juez tercero civil del Circuito Especializado en Restitución de Tierras, en el cual se mantiene la definición de la ruta de creación de IES indígenas propias en el marco del 1953 de 2014.</t>
  </si>
  <si>
    <t>Durante el mes de agosto, se realizo asistencia técnica virtual a la Organización Nacional de los pueblos indígenas de la amazonia colombiana OPIAC  para el proceso de Creación de Instituciones de Educación Superior indígenas para lo cual se desarrollo de acuerdo a la normatividad del decreto 1953 en el capitulo VI</t>
  </si>
  <si>
    <t xml:space="preserve">Durante el mes de Septiembre , se realizo asistencia técnica virtual al pueblo AWA   para el proceso de Creación de Instituciones de Educación Superior indígenas  en el marco de la normatividad vigente del Decreto 1953 de 2014  en su capitulo VI. Se realizo seguimiento a compromiso de Asistencia técnica con delegados del pueblo MISAK Para continuar el acompañamiento al proceso de diseño  y construcción de instituciones Educación Superior Indígenas </t>
  </si>
  <si>
    <t>Durante el mes de Octubre, la Subdirección de Apoyo  a la  Gestión de las Instituciones de Educación Superior (IES) participó en la Mesa Regional de la Amazonía donde se  acordó con los delegados realizar un espacio técnico para los días 12 y 13 de Noviembre para revisar el  proceso de asistencia técnica en el marco del decreto 1953 de 2014 y conocer los  avances para la creación la institución de  Educación Superior Indígena por parte de OPIAC .</t>
  </si>
  <si>
    <t>Durante el mes de noviembre y como parte del compromiso para brindar asistencia técnica para la creación de IES indígenas propias, se adelantó la asistencia técnica para el pueblo MISAK, en el cual se mantiene la definición de la ruta de creación de IES indígenas propias en el marco del Decreto 1953 de 2014. Se programa para el día 17 de diciembre la próxima sesión de trabajo.</t>
  </si>
  <si>
    <t xml:space="preserve">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Pendiente cargue masivo en Sinergia por parte del DNP. </t>
  </si>
  <si>
    <t>Durante el mes de diciembre y como parte del compromiso para brindar asistencia técnica para la creación de IES indígenas propias, se acompaño espacio con la Mesa Regional Amazónica, para explicación del proceso de creación de IES indígenas propias, la asistencia técnica para el pueblo MISAK programada en diciembre se solicitó aplazamiento para el mes de enero 2021 por parte de los delegados Misak. Es preciso señalar que las asistencias técnicas solicitadas se atendieron y se brindó información en el marco del decreto 1953 de 2014.</t>
  </si>
  <si>
    <t xml:space="preserve">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En Sinergia solo deja editar enero 2020. Pendiente carue masivo. </t>
  </si>
  <si>
    <t>Porcentaje de Instituciones de Educación Superior Indigenas con asignación de recursos suficientes para su funcionamiento</t>
  </si>
  <si>
    <t>Número de IES Indígenas con asignación de recursos  para su funcionamiento /Número de IES indíegenas en funcionamiento</t>
  </si>
  <si>
    <t xml:space="preserve">Durante el mes de enero, se avanzó en la consolidación del convenio marco para la concurrencia de recursos de la nación para financiación de la UAIIN, firmado el 17 de enero por el Represéntate legal consejero mayor del CRIC y la Ministra de Educación                                                         </t>
  </si>
  <si>
    <t xml:space="preserve">Durante el mes de Febrero, se adelantaron espacios de trabajo para revisión del fortalecimiento de la UAIIN.                                                                                                                                                                                                                                                                                                         </t>
  </si>
  <si>
    <t xml:space="preserve">Durante el mes de marzo, se avanzó en el desarrollo de los procesos administrativos y financieros para adelantar los giros de los recursos de funcionamiento acordados en el marco del convenio firmado en el mes de febrero.  Adicionalmente y como parte del compromiso en comisión mixta con la UAIIN se avanzó en la definición de mecanismos de transferencia de los recursos del MEN y al CRIC  para fortalecimiento de infraestructura que comprende en dos fases , la primera fase construcción y dotación de dos laboratorios y dos auditorios como parte de los recursos de inversión </t>
  </si>
  <si>
    <t>Durante el mes de abril, y en concordancia con lo definido en el marco del convenio de concurrencia de recursos, el Martes 21 de abril se remitió por parte de la UAIIN comunicación con los documentos para el proceso de giro, con lo cual se avanza en el acto administrativo para la transferencia y se solicitó PAC para hacer el giro de las quinceavas correspondientes</t>
  </si>
  <si>
    <t>Durante el mes de mayo, se realizó el giro de los recursos correspondientes a los meses de enero a mayo para funcionamiento de la UAIIN de acuerdo con el convenio firmado en el mes de enero, correspondientes a 6.960 millones. Los giros de los recursos de funcionamiento se dan por quinceavas, giradas a mayo las correspondientes</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</si>
  <si>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</si>
  <si>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 xml:space="preserve">Durante el mes de Junio, se giraron los recursos de funcionamiento correspondientes a la quinceava del mes, adicionalmente se realizaron mesas de trabajo y ajustes al proyecto de fortalecimiento de la UAIIN a realizarse en la sede de La Colina, como parte del compromiso en el marco de la comisión mixta </t>
  </si>
  <si>
    <t>Durante el mes de Julio, y en atención a las necesidades de las IES y sus estudiantes,  en el marco del Fondo  Solidario de la educación  mediante el Decreto 662 de 2020 ,  fueron asignados a la  UAIIN   le  $134.800.196 para auxilios de matricula a sus estudiantes . Los recursos serán desembolsados en el mes de Agosto .</t>
  </si>
  <si>
    <t>Durante el mes de agosto, se giraron los recursos correspondientes a los auxilios para los estudiantes en el marco de la emergencia sanitaria, correspondientes a $ 134.800.196, adicionalmente se realizaron mesas de trabajo con la UAIIN para ajuste de mecanismo de transferencia de recursos para fortalecimiento de la Institución como parte del compromiso en comisión mixta</t>
  </si>
  <si>
    <t>Durante el mes de septiembre, se realizaron mesas de trabajo con la Universidad Autónoma Indígena Intercultural UAII, para la transferencia de los 5000 millones para fortalecimiento de la Institución como parte del compromiso en comisión mixta, definiéndose transferencia por medio de planes de fomento y memorando de intención</t>
  </si>
  <si>
    <t>Durante el mes de octubre, se realizó el giro de los recursos de funcionamiento correspondientes al mes, con relación a recursos de inversión se realizó el giro de los recursos por planes de fomento a la calidad para la Universidad Autonomía Indígena Intercultural UAIIN_CRIC, como parte del fortalecimiento de la UAIIN_CRIC , en el marco de los compromisos de la comisión mixta.</t>
  </si>
  <si>
    <t xml:space="preserve">Durante el mes de noviembre, se realizó el giro de los recursos de funcionamiento correspondientes al mes de noviembre. Con relación a recursos de inversión se realizó comité de seguimiento al giro de los recursos por Planes de Fomento a la Calidad para la Universidad Autonomía Indígena Intercultural UAIIN_CRIC, como parte del fortalecimiento de la UAIIN_CRIC , en el marco de los compromisos de la comisión mixta. </t>
  </si>
  <si>
    <t xml:space="preserve">Durante el mes de diciembre, se realizó el giro de los recursos de funcionamiento correspondientes al mes de diciembre. Con relación a recursos de inversión se realizaron los giros correspondientes al compromiso en comisión mixta, mediante dos resoluciones, la primera con los recursos de fomento por valor de $1.129.453.386
 y la segunda transferencia para mejoramiento de infraestructura por valor de $3.870.546.614 </t>
  </si>
  <si>
    <t xml:space="preserve">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En Sinergia solo deja editar enero 2020. Pendiente cargue masivo. </t>
  </si>
  <si>
    <t>Programa de acceso, permanencia y graduación a la educación superior del nivel profesional para las comunidades NARP implementado</t>
  </si>
  <si>
    <t xml:space="preserve">Durante el mes de enero, se avanzó en el proceso de planeación de acciones a seguir durante la vigencia 2020 para el cumplimiento de esta meta, definiendo para ello los siguientes pasos: 1, diseño: 1,1 definición instrumento de recolección de acciones con IES públicas y privadas._x000D_
para el acceso y la permanencia en IES públicas y privadas. _x000D_
1,2 Levantamiento de acciones por parte de las IES para acceso y permanencia de población NARP_x000D_
1,3 Identificación de beneficiarios de población NARP en el marco del programa Generación E_x000D_
</t>
  </si>
  <si>
    <t>Durante el mes de Febrero, se avanzó en la estructuración de esquema e instrumento para recolección de información de acciones de las IES para la promoción de acceso y permanencia de la población NARP en ES. Se consolidó  Informe de Acceso a Generación E para la población NARP  por Departamento</t>
  </si>
  <si>
    <t xml:space="preserve">Durante el mes de marzo, se avanzó en la consolidación y Sistematización de Estrategias IES Publicas a 2019, reportadas por las IES con apoyo del equipo de consejos superiores. Dicho informe es la base para el ajuste de instrumento de recolección en 2020 a fin de contar con mayor precisión parte de las IES de las acciones desarrolladas </t>
  </si>
  <si>
    <t xml:space="preserve">Durante el mes de Abril, y teniendo en cuenta la emergencia sanitaria se desarrollaron Mesas de trabajo internas con el equipo  ACCESO Y PERMANENCIA para el ajuste de la Herramienta de gestión y caracterización de las estrategias  de acceso y permanencia para las comunidades NARP para remisión a las IES </t>
  </si>
  <si>
    <t>Durante el mes de Mayo, y como parte de las acciones para la consolidación de la herramienta de recolección de información de las estrategias de acceso y permanencia de las IES para comunidades NARP, se desarrollaron mesas de trabajo Grupo de ACCESO Y PERMANENCIA con los representantes de Bienestar y Permanencia de ASCUN y las redes de permanencia de Antioquia y Bogotá a fin de presentarles el esquema de recolección de información y recibir retroalimentación</t>
  </si>
  <si>
    <t>Durante el mes de Junio, y debido a las solicitudes presentadas por los estudiantes para el apoyo de acciones en el marco de la emergencia sanitaria para la comunidad NARP se realizó solicitud a las IES de las acciones realizadas para la promoción del acceso y permanencia en el marco de emergencia por COVID-19</t>
  </si>
  <si>
    <t>Durante el mes de agosto, se consolidó el informe de 51 IES públicas que reportaron acciones de atención diferencial a las poblaciones destacando que las IES en el marco de la emergencia, señalan que los apoyos para la permanencia de los estudiantes a en el marco de emergencia por COVID-19, se brindan para la población en general. En virtud de los resultados del informe se consolidó y ajustó herramienta para ampliar solicitud de acciones de acceso y permanencia a las IES Privadas. Esta información será base para presentar con las acciones de las IES y sobre estas articular estrategias para el fortalecimiento del acceso y permanencia de la población NARP.</t>
  </si>
  <si>
    <t>Durante el mes de Septiembre, se realizaron acciones de divulgación de los resultados del informe  de  las acciones  IES en virtud de la atención en la emergencia sanitaria como parte de la estrategia para la promoción del acceso y permanencia para la población NARP en educación superior. Dando cumplimiento a los requerimientos y solicitudes hechas  por los estudiantes pertenecientes a la población  NARP y dando alcance a los diferentes  requerimientos de las entidades  de las acciones realizadas.</t>
  </si>
  <si>
    <t>Durante el mes de octubre, se recogieron por parte de la subdirección de apoyo a al gestión de las IES, la actualización de reporte de beneficiarios de Generación E pertenecientes a comunidades negras, afrocolombianas, palenqueras y raizales, como parte de las acciones de caracterización para la promoción del acceso y permanencia de la población NARP en educación superior.</t>
  </si>
  <si>
    <t>En el mes de noviembre, desde la subdirección de apoyo a la gestión de las IES, se remitió la herramienta diseñada para la consolidación de diagnostico de las acciones afirmativas para el acceso y la permanencia de población NARP que vienen desarrollando las IES públicas y privadas. El reporte de las Instituciones de educación superior, hace parte de los elementos para la consolidación del programa de acceso y permanencia para las comunidades NARP</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</si>
  <si>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Pendiente validación de cargue masivo hasta octubre en Sinergia DNP. No se identifican hitos asociados para el mes. Conclusión: Dado el cumplimiento de los criterios, se procede a VALIDAR OK</t>
  </si>
  <si>
    <t>Durante el mes de Diciembre, se revisó el diligenciamiento de la herramienta de las Instituciones de educación superior, se hizo nuevo llamado por escrito a las IES que no lo habían diligenciado y se hizo informe por parte de la subdirección de apoyo a la gestión de las instituciones de educación superior con la información de la herramienta para la identificación de acciones para el fomento del acceso y permanencia de las comunidades negras en el marco de las acciones de educación superior inclusiva, con lo cual se espera poder consolidar informes sobre las acciones para el fomento del acceso y permanencia de educación superior de las comunidades NARP</t>
  </si>
  <si>
    <t xml:space="preserve">10/01/2021 
a) Completitud: El área reporta avances cualitativos y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En Sinergia pendiente para cargue masivo. </t>
  </si>
  <si>
    <t>Estrategia para garantizar el acceso a educación de calidad de la comunidad NARP diseñada e implementada</t>
  </si>
  <si>
    <t xml:space="preserve">Durante el mes de enero, se avanzó en el proceso de planeación de acciones a seguir durante la vigencia 2020 para el cumplimiento de esta meta, definiendo para ello los siguientes pasos: 1, diseño: 1,1 definición instrumento de recolección de acciones con IES públicas y privadas._x000D__x000D_
para el acceso y la permanencia en IES públicas y privadas. _x000D__x000D_
1,2 Levantamiento de acciones por parte de las IES para acceso y permanencia de población NARP_x000D__x000D_
1,3 Identificación de beneficiarios de población NARP en el marco del programa Generación E_x000D__x000D_
</t>
  </si>
  <si>
    <t>Durante el mes de febrero, se avanzó en el Informe Consolidado de Acceso a Generación E para la población NARP de beneficiarios pertenecientes. Teniendo en cuenta que se plantea como avance en gratuidad en el componente de equidad</t>
  </si>
  <si>
    <t>Durante el mes de noviembre, se continúa por parte de la subdirección de apoyo a al gestión de las IES, la consolidación de reporte de beneficiarios de Generación E pertenecientes a comunidades negras, afrocolombianas, palenqueras y raizales, como parte de las acciones de caracterización para la promoción del acceso y permanencia de la población NARP en educación superior.</t>
  </si>
  <si>
    <t xml:space="preserve">Durante el mes de Diciembre, se revisó el diligenciamiento de la herramienta de las Instituciones de educación superior, se hizo nuevo llamado por escrito a las IES que no lo habían diligenciado y se hizo informe por parte de la subdirección de apoyo a la gestión de las instituciones de educación superior con la información de la herramienta para la identificación de acciones para el fomento del acceso y permanencia de las comunidades negras en el marco de las acciones de educación superior inclusiva, con lo cual se espera poder consolidar informes sobre las acciones para el fomento del acceso y permanencia de educación superior de las comunidades NARP. </t>
  </si>
  <si>
    <t xml:space="preserve">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En Sinergia pendiente para cargue masivo. </t>
  </si>
  <si>
    <t>Porcentaje de acompañamiento técnico a las solicitudes de creación de instituciones de educación superior etnoeducativas y universidades étnicas propias de la comunidades NARP</t>
  </si>
  <si>
    <t xml:space="preserve">Número de acompañamientos realizados/Número de acompañamientos solicitados </t>
  </si>
  <si>
    <t xml:space="preserve">Durante el mes de enero, no se presentaron solicitudes de acompañamiento para instituciones de educación superior etnoeducativas.                                                                                                                                                                                                                                                                                                                                                                                                                                                                                                                                                                                                                                                                                                                                                </t>
  </si>
  <si>
    <t xml:space="preserve">Durante el mes de febrero, no se presentaron solicitudes de acompañamiento para instituciones de educación superior etnoeducativas.                                                                                                                                                     </t>
  </si>
  <si>
    <t>Durante el mes de marzo,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</si>
  <si>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abril,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</si>
  <si>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mayo,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</si>
  <si>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Junio,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</si>
  <si>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y cuantitativos; sin embargo, teniendo en cuenta que no hay meta definida para 2020, el avance queda en 0 y no se requieren medios de verificación;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</si>
  <si>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Julio,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</si>
  <si>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Agosto,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</si>
  <si>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septiembre,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</si>
  <si>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octubre, no se presentaron solicitudes de acompañamiento para instituciones de educación superior etnoeducativas. Es preciso destacar que la creación de IES se enmarcan en lo establecido en el marco de la ley 30 de 1992. Y que dichas solicitudes deberán tramitarse formalmente ante la subdirección de aseguramiento a la calidad.</t>
  </si>
  <si>
    <t>Durante el mes de noviembre, no se presentaron solicitudes de acompañamiento para instituciones de educación superior etnoeducativas. Es preciso destacar que la creación de IES se enmarca en lo establecido en el marco de la ley 30 de 1992. Y que dichas solicitudes deberán tramitarse formalmente ante la subdirección de aseguramiento a la calidad.</t>
  </si>
  <si>
    <t>Durante el mes de diciembre, no se presentaron solicitudes de acompañamiento para instituciones de educación superior etnoeducativas. Es preciso destacar que la creación de IES se enmarca en lo establecido en el marco de la ley 30 de 1992. Y que dichas solicitudes deberán tramitarse formalmente ante la subdirección de aseguramiento a la calidad.</t>
  </si>
  <si>
    <t xml:space="preserve">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En Sinergia pendiente para cargue masivo. </t>
  </si>
  <si>
    <t>IES publicas con presencia en territorio mayoritariamente NARP con asignación de recursos adicionales en el marco del acuerdo de la mesa de dialogo para la construcción de acuerdos para  educación pública para fortalecimiento de su base presupuestal y para inversión</t>
  </si>
  <si>
    <t>sumatoria de IES publicas con presencia en territorio mayoritariamente NARP con asignación de recursos adicionales en el marco del acuerdo de la mesa de dialogo para la construcción de acuerdos para  educación pública para fortalecimiento de su base presupuestal y para inversión</t>
  </si>
  <si>
    <t xml:space="preserve">Durante el mes de enero, no se asignaron recursos adicionales  en el marco del acuerdo de la mesa de dialogo para la construcción de acuerdos para  educación pública para fortalecimiento de su base presupuestal y para inversión                                                                                                                                                                                                                                          </t>
  </si>
  <si>
    <t>Durante el mes de febrero, no se asignaron recursos adicionales  en el marco del acuerdo de la mesa de dialogo para la construcción de acuerdos para  educación pública para fortalecimiento de su base presupuestal y para inversión</t>
  </si>
  <si>
    <t xml:space="preserve">Durante el mes de marzo, no se asignaron recursos adicionales  en el marco del acuerdo de la mesa de dialogo para la construcción de acuerdos para  educación pública para fortalecimiento de su base presupuestal y para inversión                                                                                                                                                                                                                                                                          </t>
  </si>
  <si>
    <t xml:space="preserve">Durante el mes de abril, no se asignaron recursos adicionales  en el marco del acuerdo de la mesa de dialogo para la construcción de acuerdos para  educación pública para fortalecimiento de su base presupuestal y para inversión                                                                                                                                                                                                                                                                                                           </t>
  </si>
  <si>
    <t xml:space="preserve">Durante el mes de mayo, se asignaron recursos adicionales por valor de 19.060.310.185, para la Universidad del Valle, Universidad Tecnológica del Chocó, Universidad del Pacífico y Universidad de Nariño mediante resolución 008093 del 23 de mayo de 2020                                                                                                                                                                             </t>
  </si>
  <si>
    <t xml:space="preserve">Durante el mes de junio, no se asignaron recursos adicionales  en el marco del acuerdo de la mesa de dialogo para la construcción de acuerdos para  educación pública para fortalecimiento de su base presupuestal y para inversión                                                                                                                                                                                                                                                         </t>
  </si>
  <si>
    <t>Durante el mes de julio, no se asignaron recursos adicionales  en el marco del acuerdo de la mesa de dialogo para la construcción de acuerdos para  educación pública para fortalecimiento de su base presupuestal y para inversión</t>
  </si>
  <si>
    <t xml:space="preserve">Durante el mes de agosto, no se asignaron recursos adicionales  en el marco del acuerdo de la mesa de dialogo para la construcción de acuerdos para  educación pública para fortalecimiento de su base presupuestal y para inversión                                                                                                                                                                                                                                                                 </t>
  </si>
  <si>
    <t>Durante el mes de septiembre, la subdirección de desarrollo sectorial no realizó actividades ni acciones relacionadas con el indicador de IES publicas con presencia en territorio mayoritariamente NARP</t>
  </si>
  <si>
    <t xml:space="preserve">Durante el mes de octubre, no se asignaron recursos adicionales  en el marco del acuerdo de la mesa de dialogo para la construcción de acuerdos para  educación pública para fortalecimiento de su base presupuestal y para inversión                                                                                                                                </t>
  </si>
  <si>
    <t xml:space="preserve">Durante el mes de noviembre, no se realizaron acciones relacionadas con la asignación de recursos correspondientes a la medición de este indicador                                                                                                                                                                                                             </t>
  </si>
  <si>
    <t xml:space="preserve">Durante el mes de diciembre y como parte de la gestión de 2020 fueron trasferidos en el marco de los acuerdos suscritos en 2018, recursos adicionales para funcionamiento e inversión a 17 IES publicas que hacen presencia en territorios mayoritariamente NARP, así se cumple con la asignación de recursos adicionales en el marco del acuerdo de la mesa de dialogo para la construcción de acuerdos para  educación pública para fortalecimiento de su base presupuestal y para inversión.                                                                                                      </t>
  </si>
  <si>
    <t xml:space="preserve">Durante el mes de enero, no se presentaron solicitudes de acompañamiento para instituciones de educación superior etnoeducativas.                                                                                                                                                                                                                                                                                                                                                                </t>
  </si>
  <si>
    <t xml:space="preserve">Durante el mes de febrero, no se presentaron solicitudes de acompañamiento para instituciones de educación superior etnoeducativas.  </t>
  </si>
  <si>
    <t>Durante el mes de Junio,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</si>
  <si>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 xml:space="preserve">Durante el mes de octubre, no se presentaron solicitudes de acompañamiento para instituciones de educación superior etnoeducativas. Es preciso destacar que la creación de IES se enmarcan en lo establecido en el marco de la ley 30 de 1992. Y que dichas solicitudes deberán tramitarse formalmente ante la subdirección de aseguramiento a la calidad.                              </t>
  </si>
  <si>
    <t xml:space="preserve">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Pendiente validación de cargue masivo hasta octubre en Sinergia DNP. No se identifican hitos asociados para el mes. Conclusión: Dado el cumplimiento de los criterios, se procede a VALIDAR OK. En Sinergia pendiente para cargue masivo. </t>
  </si>
  <si>
    <t xml:space="preserve">Durante el mes de enero, no se asignaron recursos adicionales  en el marco del acuerdo de la mesa de dialogo para la construcción de acuerdos para  educación pública para fortalecimiento de su base presupuestal y para inversión                                                                                                                                                                                                                                                                                                                                          </t>
  </si>
  <si>
    <t xml:space="preserve">Durante el mes de marzo, no se asignaron recursos adicionales  en el marco del acuerdo de la mesa de dialogo para la construcción de acuerdos para  educación pública para fortalecimiento de su base presupuestal y para inversión                                                                                                                                                                                                                                         </t>
  </si>
  <si>
    <t xml:space="preserve">Durante el mes de abril, no se asignaron recursos adicionales  en el marco del acuerdo de la mesa de dialogo para la construcción de acuerdos para  educación pública para fortalecimiento de su base presupuestal y para inversión                                                                                                                      </t>
  </si>
  <si>
    <t xml:space="preserve">Durante el mes de mayo, se asignaron recursos adicionales por valor de 19.060.310.185, para la Universidad del Valle, Universidad Tecnológica del Chocó, Universidad del Pacífico y Universidad de Nariño mediante resolución 008093 del 23 de mayo de 2020                                                                                                                                                                                                                   </t>
  </si>
  <si>
    <t xml:space="preserve">Durante el mes de junio, no se asignaron recursos adicionales  en el marco del acuerdo de la mesa de dialogo para la construcción de acuerdos para  educación pública para fortalecimiento de su base presupuestal y para inversión                                                                                                                                                                                                                                                                     </t>
  </si>
  <si>
    <t xml:space="preserve">Durante el mes de agosto, no se asignaron recursos adicionales  en el marco del acuerdo de la mesa de dialogo para la construcción de acuerdos para  educación pública para fortalecimiento de su base presupuestal y para inversión                                                                                                                           </t>
  </si>
  <si>
    <t xml:space="preserve">Durante el mes de diciembre y como parte de la gestión de 2020 fueron trasferidos en el marco de los acuerdos suscritos en 2018, recursos adicionales para funcionamiento e inversión a 17 IES publicas que hacen presencia en territorios mayoritariamente NARP, así se cumple con la asignación de recursos adicionales en el marco del acuerdo de la mesa de dialogo para la construcción de acuerdos para  educación pública para fortalecimiento de su base presupuestal y para inversión.                                                                                                                   </t>
  </si>
  <si>
    <t xml:space="preserve">Consejos Superiores de universidades públicas realizados en los que el MEN presenta propuesta de aumento de cupos para la población de comunidades NARP </t>
  </si>
  <si>
    <t xml:space="preserve">Sumatoria de sesiones de Consejos Superiores de universidades públicas realizados en los que el MEN presenta propuesta de aumento de cupos para la población de comunidades NARP </t>
  </si>
  <si>
    <t xml:space="preserve">Durante el mes de enero, se avanzó en el proceso de planeación de acciones a seguir durante la vigencia 2020 para el cumplimiento de esta meta por parte de los delegados de las Instituciones de Educación Superior ante los Consejos Superiores                                                                                                                                                                                                                                                                                                                                 </t>
  </si>
  <si>
    <t>Durante el mes de febrero, el Ministerio de Educación Nacional preparó el informe de las acciones realizadas por las Instituciones de Educación Superior en favor de las comunidades negras, en el cual se detallan las acciones desarrolladas en 2019 por las Instituciones de Educación Superior, en el marco de la ejecución de programas de bienestar y permanencia estudiantil con enfoque de educación inclusiva. Este documento se presentará a partir del mes de marzo en los Consejos Superiores de las Instituciones de Educación Superior públicas, con el fin de fortalecer la gestión de ampliación de cupos para la población NARP en la vigencia 2020.</t>
  </si>
  <si>
    <t>Durante el mes de marzo, el Ministerio de Educación Nacional avanzó en el diseño de un instrumentó que permita complementar la información de educación superior en materia de acceso diferencial para las comunidades negras. Una vez implementada y a partir de los resultados que genere, se gestionarán, ante los Consejos superiores de las Instituciones de Educación Superior Públicas, las acciones en favor del acceso diferencial para estudiantes pertenecientes a las comunidades negra</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</si>
  <si>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no se reportan avances cuantitativos;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se aportan medios de verificación que permitan validar el reporte cualitativo. e) Notas adicionales: Se presenta para cargue masivo en SINERGIA el día 16/10/2020. Pendiente validación DNP. No se identifican hitos asociados para el mes. Conclusión: Teniendo en cuenta lo anterior no es posible validar el avance para el periodo.</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</si>
  <si>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En el mes de abril, el Ministerio de Educación Nacional presentó ante las Instituciones de Educación Superior Públicas del país, la herramienta virtual para fortalecer la gestión ante los Consejos Superiores de dichas Entidades, solicitando la identificación de acciones y acuerdos para el acceso y permanencia diferencial de las comunidades negras.</t>
  </si>
  <si>
    <t>Durante el mes de mayo, en el marco de la contingencia derivada por la emergencia sanitaria, durante el mes de mayo los Consejos Superiores de las Instituciones de Educación Superior del país se encuentran desarrollando acciones para la definición de estrategias orientadas a la atención y permanencia de los estudiantes en general, lo que ha limitado el desarrollo de acciones específicas para fortalecer el acceso de la población Rrom a la Educación Superior. En este sentido, en el mes de junio el Ministerio retomará esta gestión ante las Instituciones de Educación Superior para dar continuidad al proceso de fortalecimiento de esta estrategia.</t>
  </si>
  <si>
    <t>Durante el mes de Junio, el Ministerio de Educación Nacional diseñó un instrumento virtual dirigido a las Instituciones de Educación Superior, el cual fue entregado a los Consejos Superiores de dichas Instituciones, para la identificación de las acciones que se están desarrollando en el marco de la emergencia económica, social y ecológica por efectos del COVID-19, para garantizar las condiciones de acceso y permanencia de la población NARP</t>
  </si>
  <si>
    <t>Durante el mes de julio, con base en los resultados del instrumento virtual presentado ante las Instituciones de Educación Superior del país, durante el mes de julio el Ministerio de Educación Nacional avanzó en la revisión y análisis de las acciones adelantadas por las Instituciones de Educación Superior para la promoción del acceso y la permanencia de las comunidades NARP, en el marco de la emergencia económica, social y ecológica derivada del COVID-19. A la fecha de corte se cuenta con aportes recibidos por parte de 49  Instituciones que manifiestan estar implementando estrategias institucionales para el acceso y permanencia para la población estudiantil, dentro de la cual caracterizan que se benefician población NARP</t>
  </si>
  <si>
    <t>Durante el mes de agosto, se adelantó la consolidación de acciones solicitadas a las IES en virtud de la atención en la emergencia sanitaria como parte de la estrategia para la promoción del acceso y permanencia de las comunidades negras en educación superior. Se identifica que 43 IES en el marco de la emergencia desarrollan acciones de apoyo a través de sus unidades de bienestar para la permanencia de las comunidades negras</t>
  </si>
  <si>
    <t>Durante el mes de septiembre, se adelantó la consolidación de acciones solicitadas a las IES en virtud de la atención en la emergencia sanitaria como parte de la estrategia para la promoción del acceso y permanencia de las comunidades negras en educación superior. Se identifica que 43 IES en el marco de la emergencia desarrollan acciones de apoyo a través de sus unidades de bienestar para la permanencia de las comunidades negras, adicionalmente cerró la convocatoria para cupos en el fondo de comunidades negras el cual se encuentra en proceso de calificación para posterior adjudicación por parte de la Junta Administradora.</t>
  </si>
  <si>
    <t>Durante el mes de octubre se recogieron por parte de la subdirección de apoyo a al gestión de las IES, la actualización de reporte de beneficiarios de Generación E pertenecientes a comunidades negras, afrocolombianas, palenqueras y raizales, como parte de las acciones de caracterización para la promoción del acceso y permanencia de la población NARP en educación superior.</t>
  </si>
  <si>
    <t xml:space="preserve">Análisis OAPF (10/11/2020). 
a) Completitud: El área reporta avances cualitativos.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17/11/2020. Pendiente validación DNP. No se identifican hitos asociados para el mes. Conclusión: No se aportan medios de verificación que permitan validar el reporte cuantitativo del mes de septiembre. Pendiente para validar. </t>
  </si>
  <si>
    <t>En el mes de Noviembre, debido a que las Instituciones de Educación Superior se encontraban en procesos de cierre no se realizaron gestiones con los consejos Superiores que permitan el fomento de acceso en número de cupos para las comunidades negras, sin embargo como parte de las acciones se remitió a las IES públicas solicitud para identificación de acciones en acceso y permanencia para las comunidades negras.</t>
  </si>
  <si>
    <t xml:space="preserve">En el mes de diciembre, debido a que las instituciones de educación superior se encontraban en procesos de cierre no se realizaron gestiones con los consejos Superiores que permitan el fomento de acceso en número de cupos para las comunidades negras. Sin embargo, como parte de las acciones se realizó el diligenciamiento por parte de las IES públicas solicitud para identificación de acciones en acceso y permanencia para las comunidades negras, donde se identifican las que tienen cupos de acceso diferencial para NARP. </t>
  </si>
  <si>
    <t xml:space="preserve">Análisis OAPF (10/01/2021): 
a) Completitud: El área reporta avances cualitativos. El reporte cuantitativo se registra en 0 dado que no reportaron.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Conclusión: Dado el cumplimiento de los criterios, se procede a VALIDAR OK. Reportado en Sinergia el 10/01/2021. </t>
  </si>
  <si>
    <t xml:space="preserve"> Consejos Superiores de universidades públicas realizados en los que el MEN presenta propuesta de creación del programa técnico de médicos tradicionales, parteros, sobanderos y demás sanadores de los territorios de comunidades NARP </t>
  </si>
  <si>
    <t xml:space="preserve">Sumatoria de sesiones  de Consejos Superiores de universidades públicas realizados en los que el MEN presenta propuesta de creación del programa técnico de médicos tradicionales, parteros, sobanderos y demás sanadores de los territorios de comunidades NARP </t>
  </si>
  <si>
    <t>Durante el mes de febrero, teniendo en cuenta que la definición de programas es competencia de las IES y se enmarca en su autonomía para la definición de los procesos de formación, se solicita revisión para definir estrategia de abordaje con los consejos superiores</t>
  </si>
  <si>
    <t xml:space="preserve">Durante el mes de marzo, debido a la emergencia sanitaria, y teniendo en cuenta que la definición de programas es competencia de las IES y se enmarca en su autonomía.                                                                                                                                                                                                                                                                                                                                                                                                      </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</si>
  <si>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no se reportan avances cuantitativos; b) Consistencia: El reporte está incompleto; no guarda consistencia frente al indicador y su fórmula de medición; c) Calidad: El reporte no es claro, no se puede registrar en SINERGIA. d) Soportes: No se aportan medios de verificación que permitan validar el avance cualitativo. e) Notas adicionales: Pendiente por ajustar reporte para proceder al cargue en SINERGIA. No se identifican hitos asociados para el mes. Conclusión: Teniendo en cuenta lo anterior no es posible validar el avance para el periodo.</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</si>
  <si>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 xml:space="preserve">Durante el mes de abril, debido a la emergencia sanitaria, y teniendo en cuenta que la definición de programas es competencia de las IES y se enmarca en su autonomía.                                                                                                                                                                                                                                                                                                                                                                                               </t>
  </si>
  <si>
    <t xml:space="preserve">Durante el mes de mayo, debido a la emergencia sanitaria, y teniendo en cuenta que la definición de programas es competencia de las IES y se enmarca en su autonomía.                                                                                                                                                                                                                                                                                                                                                                 </t>
  </si>
  <si>
    <t>Durante el mes de junio, debido a la emergencia sanitaria, y teniendo en cuenta que la definición de programas es competencia de las IES y se enmarca en su autonomía de las IES, no se cuenta con propuestas ni puesta en agenda del tema ante los consejos superiores, por lo cual se revisara si en el marco de su autonomía viene desarrollando algún programa al respecto</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</si>
  <si>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no se reportan avances cuantitativos;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aplia por cuanto el área manifiesta no haber desarrollado acciones asociadas para el cumplimiento de la meta del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</si>
  <si>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julio, debido a la emergencia sanitaria, y teniendo en cuenta que la definición de programas es competencia de las IES y se enmarca en su autonomía de las IES, no se cuenta con propuestas ni puesta en agenda del tema ante los consejos superiores, por lo cual se revisara si en el marco de su autonomía viene desarrollando algún programa al respecto</t>
  </si>
  <si>
    <t>Durante el mes de agosto, Debido a la emergencia sanitaria, y teniendo en cuenta que la definición de programas es competencia de las IES y se enmarca en su autonomía de las IES, no se cuenta con propuestas ni puesta en agenda de la creación de programas, por lo cual se revisará con el equipo de consejos superiores como poder avanzar en el tema con los consejos superiores de las IES Públicas</t>
  </si>
  <si>
    <t>Durante el mes de septiembre, debido a la emergencia sanitaria, y teniendo en cuenta que la definición de programas es competencia de las IES y se enmarca en la autonomía de las IES, no se cuenta con propuestas ni puesta en agenda de la creación de programas, por lo cual se revisará con el equipo de consejos superiores como poder avanzar en el tema con los consejos superiores de las IES Públicas.</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</si>
  <si>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no se reportan avances cuantitativos;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 por cuanto el área manifiesta no haber desarrollado acciones asociadas para el cumplimiento de la meta del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</si>
  <si>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octubre, debido a la emergencia sanitaria, y teniendo en cuenta que la definición de programas es competencia de las IES y se enmarca en su autonomía de las IES, no se cuenta con propuestas ni puesta en agenda de la creación de programas, por lo cual se revisará con el equipo de consejos superiores como poder avanzar en el tema con los consejos superiores de las IES Públicas</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</si>
  <si>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 para el periodo. 
e) Notas adicionales: Se presenta para cargue masivo en SINERGIA el día 17/11/2020. Pendiente validación DNP. No se identifican hitos asociados para el mes. Conclusión: Dado el cumplimiento de los criterios, se procede a VALIDAR OK
Nota OAPF (09/09/2020): El área no aporta avances cualitativos para reporte a SINERGIA; Queda pendiente por validar.</t>
  </si>
  <si>
    <t xml:space="preserve">Durante el mes de noviembre desde la Subdirección de apoyo a la gestión de las Instituciones de Educación Superior IES, y teniendo en cuenta que el MEN debe garantizar la autonomía Universitaria se construyó un Plan de trabajo para la identificación de las necesidades y condiciones para la construcción de propuesta que se acompañará desde superior para presentarla en los consejos superiores. </t>
  </si>
  <si>
    <t>Durante el mes de diciembre desde la subdirección de apoyo a la gestión de las Instituciones de Educación Superior IES, y teniendo en cuenta que el MEN debe garantizar la autonomía Universitaria, se construyó un plan de trabajo para la identificación de las necesidades y condiciones para la construcción de propuesta que se acompañará desde superior para presentarla en los consejos superiores.</t>
  </si>
  <si>
    <t xml:space="preserve">Análisis OAPF (10/01/2021): 
a) Completitud: El área reporta avances cualitativos;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Conclusión: Dado el cumplimiento de los criterios, se procede a VALIDAR OK. Reportado en Sinergia el 10/01/2021. </t>
  </si>
  <si>
    <t>Porcentaje de nuevos estudiantes que acceden a educación superior a traves de del fondo condonable del ICETEX y otras estrategias que beneficien a las comunidades NARP</t>
  </si>
  <si>
    <t>Sumatoria de estudiantes NARP que acceden a educación superior a traves del fondo de comunidades negras y otras estrategias de acceso con relación al número de beneficiarios del Fondo de comunidades negras en el cuatrenio anterior/Total de estudiantes proyectados a 2022 (18.000)</t>
  </si>
  <si>
    <t>En el mes de octubre, entre el 16 y el 23 de octubre se evaluaron los proyectos (Trabajos Comunitarios) presentados por los aspirantes en cada Departamento del Fondo Especial de Comunidades Negras, tal como se puede consultar en el link https://portal.icetex.gov.co/Portal/Home/HomeEstudiante/fondos-en-administracion-Listado/fondo-comunidades-negras
Los resultado del Fondo Especial de Comunidades Negras se publicarán el 16 de noviembre.</t>
  </si>
  <si>
    <t>Durante el mes de noviembre y como parte del avance a los estudiantes que acceden a educación superior a través de del fondo condonable del ICETEX y otras estrategias que beneficien a las comunidades NARP, el 16 de noviembre se publicaron los resultados del Fondo Especial de Comunidades Negras, tal como se puede consultar en el link https://portal.icetex.gov.co/Portal/Home/HomeEstudiante/fondos-en-administracion-Listado/fondo-comunidades-negras
.........................................................</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</si>
  <si>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Pendiente diligenciamiento de meses enero a septiembre para envío de cargue masivo en Sinergia DNP. No se identifican hitos asociados para el mes. Conclusión: Dado el cumplimiento de los criterios, se procede a VALIDAR OK</t>
  </si>
  <si>
    <t>Durante el mes de diciembre y de acuerdo con el proceso de adjudicación del Fondo Especial de Comunidades Negras que se llevó a cabo en el período 2020-2, se otorgaron 2.578 nuevos créditos condonables, que equivalen al 20,6 % de nuevos estudiantes que acceden a educación superior a traves de del fondo condonable del ICETEX y otras estrategias que beneficien a las comunidades NARP
................................................................................</t>
  </si>
  <si>
    <t>Propuestas de creación de programas de licenciatura en etnoeducación que enfatice en los procesos pedagógicos y de investigación en comunidades negras, afrocolombianas, raizal y palenqueras presentadas a Consejos superiores de IES públicas</t>
  </si>
  <si>
    <t xml:space="preserve">Sumatoria de consejos superiores de IES en los que presenta  la solicitud de creación de programas de licenciatura en etnoeducación </t>
  </si>
  <si>
    <t>Durante el mes de noviembre desde la subdirección de apoyo a la gestión de las Instituciones de educación superior IES, y teniendo en cuenta que el MEN debe garantizar la autonomía Universitaria se construyó un Plan de trabajo para la identificación de las necesidades y condiciones para la construcción de propuesta que se acompañará desde superior para presentarla en los consejos superiores.</t>
  </si>
  <si>
    <t>Durante el mes de diciembre desde la subdirección de apoyo a la gestión de las Instituciones de educación superior IES, y teniendo en cuenta que el MEN debe garantizar la autonomía Universitaria se construyó un Plan de trabajo para la identificación de las necesidades y condiciones para la construcción de propuesta que se acompañará desde superior para presentarla en los consejos superiores.</t>
  </si>
  <si>
    <t xml:space="preserve">Propuestas presentadas a Consejos superiores de IES para la creación de oferta y acceso con criterios de  enfoque diferenciado y afirmativo para los  estudiantes de las comunidades negras, afrocolombianas, raizales y palenqueras </t>
  </si>
  <si>
    <t>Sumatoria de  Consejos superiores de IES en los que presenta  la solicitud de creación de oferta y acceso con criterios de  enfoque diferenciado y afirmativo para los  estudiantes de las comunidades negras, afrocolombianas, raizales y palenqueras</t>
  </si>
  <si>
    <t>Durante el mes de Noviembre, se remitió por parte de la subdirección de apoyo a la gestión de las instituciones de educación superior, una herramienta para la identificación de acciones para el fomento del acceso y permanencia de las comunidades negras en el marco de las acciones de educación superior inclusiva, con lo cual se espera poder consolidar informe y preparar propuestas para revisión de las acciones en los consejos superiores.</t>
  </si>
  <si>
    <t>Durante el mes de Noviembre, se remitió por parte de la subdirección de apoyo a la gestión de las instituciones de educación superior, una herramienta para la identificación de acciones para el fomento del acceso y permanencia de las comunidades negras en el marco de las acciones de educación superior inclusiva, con lo cual poder consolidar informes sobre las acciones para el fomento del acceso y permanencia de educación superior de las comunidades NARP</t>
  </si>
  <si>
    <t>En el mes de Diciembre, se revisó el diligenciamiento de la herramienta de las Instituciones de educación superior, se hizo nuevo llamado por escrito a las IES que no lo habían diligenciado y se hizo informe por parte de la subdirección de apoyo a la gestión de las instituciones de educación superior con la información de la herramienta para la identificación de acciones para el fomento del acceso y permanencia de las comunidades negras en el marco de las acciones de educación superior inclusiva, con lo cual se espera poder consolidar informes sobre las acciones para el fomento del acceso y permanencia de educación superior de las comunidades NARP</t>
  </si>
  <si>
    <t>%</t>
  </si>
  <si>
    <t>avance</t>
  </si>
  <si>
    <t>meta cuatriemenio</t>
  </si>
  <si>
    <t>totla residencias</t>
  </si>
  <si>
    <t>llave_ID</t>
  </si>
  <si>
    <t>Proceso del SIG</t>
  </si>
  <si>
    <t>Tema estratégico</t>
  </si>
  <si>
    <t>ID seguimiento</t>
  </si>
  <si>
    <t>Equidad de la Mujer</t>
  </si>
  <si>
    <t>Primera Infancia, Infancia y Adolescencia</t>
  </si>
  <si>
    <t>Zonas futuro</t>
  </si>
  <si>
    <t>Paro Buenaventura</t>
  </si>
  <si>
    <t>Paro Chocó</t>
  </si>
  <si>
    <t>Compromisos CRIDE</t>
  </si>
  <si>
    <t>Compromisos CRIHU</t>
  </si>
  <si>
    <t>Compromisos CRIC</t>
  </si>
  <si>
    <t>Rendicion de cuentas</t>
  </si>
  <si>
    <t>Días de rezago</t>
  </si>
  <si>
    <t>Meta cuatrienio</t>
  </si>
  <si>
    <t>Avance 2020</t>
  </si>
  <si>
    <t>Avance 2021</t>
  </si>
  <si>
    <t>Rezago meta 2021</t>
  </si>
  <si>
    <t>Meta 2022 Total</t>
  </si>
  <si>
    <t>% Meta enero</t>
  </si>
  <si>
    <t>% Avance enero</t>
  </si>
  <si>
    <t>Observaciones de validación enero</t>
  </si>
  <si>
    <t>Oprtunidad del reporte enero</t>
  </si>
  <si>
    <t>% Meta febrero</t>
  </si>
  <si>
    <t>% Avance febrero</t>
  </si>
  <si>
    <t>Observaciones de validación febrero</t>
  </si>
  <si>
    <t>Oprtunidad del reporte febrero</t>
  </si>
  <si>
    <t>% Meta marzo</t>
  </si>
  <si>
    <t>% Avance marzo</t>
  </si>
  <si>
    <t>Observaciones de validación marzo</t>
  </si>
  <si>
    <t>Oprtunidad del reporte marzo</t>
  </si>
  <si>
    <t>% Meta abril</t>
  </si>
  <si>
    <t>% Avance abril</t>
  </si>
  <si>
    <t>Observaciones de validación abril</t>
  </si>
  <si>
    <t>Oprtunidad del reporte abril</t>
  </si>
  <si>
    <t>% Meta mayo</t>
  </si>
  <si>
    <t>% Avance mayo</t>
  </si>
  <si>
    <t>Observaciones de validación mayo</t>
  </si>
  <si>
    <t>Oprtunidad del reporte mayo</t>
  </si>
  <si>
    <t>Avance cuantitativo junio</t>
  </si>
  <si>
    <t>% Meta junio</t>
  </si>
  <si>
    <t>% Avance junio</t>
  </si>
  <si>
    <t>Observaciones de validación  junio</t>
  </si>
  <si>
    <t>Oprtunidad del reporte junio</t>
  </si>
  <si>
    <t>Avance cuantitativo julio</t>
  </si>
  <si>
    <t>% meta julio</t>
  </si>
  <si>
    <t>% Avance julio</t>
  </si>
  <si>
    <t>Observaciones de validación  julio</t>
  </si>
  <si>
    <t>Oprtunidad del reporte julio</t>
  </si>
  <si>
    <t>Avance cuantitativo agosto</t>
  </si>
  <si>
    <t>% meta agosto</t>
  </si>
  <si>
    <t>% Avance agosto</t>
  </si>
  <si>
    <t>Observaciones de validación agosto</t>
  </si>
  <si>
    <t>Oprtunidad del reporte agosto</t>
  </si>
  <si>
    <t>Avance cuantitativo septiembre</t>
  </si>
  <si>
    <t>% meta septiembre</t>
  </si>
  <si>
    <t>% Avance septiembre</t>
  </si>
  <si>
    <t>Observaciones de validación  septiembre</t>
  </si>
  <si>
    <t>Oprtunidad del reporte septiembre</t>
  </si>
  <si>
    <t>Avance cuantitativo octubre</t>
  </si>
  <si>
    <t>% meta octubre</t>
  </si>
  <si>
    <t>% Avance octubre</t>
  </si>
  <si>
    <t>Observaciones de validación  octubre</t>
  </si>
  <si>
    <t>Oprtunidad del reporte octubre</t>
  </si>
  <si>
    <t>Avance cuantitativo noviembre</t>
  </si>
  <si>
    <t>% Meta noviembre</t>
  </si>
  <si>
    <t>% Avance noviembre</t>
  </si>
  <si>
    <t>Observaciones de validación noviembre</t>
  </si>
  <si>
    <t>Oprtunidad del reporte noviembre</t>
  </si>
  <si>
    <t>Avance cuantitativo diciembre</t>
  </si>
  <si>
    <t>% Meta diciembre</t>
  </si>
  <si>
    <t>% Avance diciembre</t>
  </si>
  <si>
    <t>Observaciones de validación diciembre</t>
  </si>
  <si>
    <t>Oprtunidad del reporte diciembre</t>
  </si>
  <si>
    <t xml:space="preserve">Vigencia </t>
  </si>
  <si>
    <t>% de avance cuatrienio</t>
  </si>
  <si>
    <t>Validación META 2021-2022</t>
  </si>
  <si>
    <t>Avance
2019-2020</t>
  </si>
  <si>
    <t>Avance
2019 a 2021</t>
  </si>
  <si>
    <t xml:space="preserve">% Avance Cuatrienio </t>
  </si>
  <si>
    <t>Implementación de política</t>
  </si>
  <si>
    <t>PND-Trazadora 2021</t>
  </si>
  <si>
    <t>Listado de docentes y directivos docentes (fuente  SIPTA)</t>
  </si>
  <si>
    <t xml:space="preserve">Sumatoria de mediadores que participan y cumplen todo el proceso de formación </t>
  </si>
  <si>
    <t>Sumatoria de sede con dotación de colecciones bibliográficas</t>
  </si>
  <si>
    <t>Pendiente Validar</t>
  </si>
  <si>
    <t>Listado de municipios y establecimientos educativo acompañados</t>
  </si>
  <si>
    <t>Programa para el Desarrollo de Competencias Básicas</t>
  </si>
  <si>
    <t>Entidades territoriales certificadas con asistencia técnica en la divulgación del saber pedagógico</t>
  </si>
  <si>
    <t>Sumatoria de Entidades territoriales certificadas con asistencia técnica en la divulgación del saber pedagógico</t>
  </si>
  <si>
    <t>Diseño de políticas e instrumentos</t>
  </si>
  <si>
    <t>A/B * 100
A= Número Total de Medidas gestionadas con corte al periodo evaluado
B=Número Total de Medidas Vigentes al corte del periodo evaluado
Nota: Se entiende por gestionadas aquellas medidas que cumplen ciertas actividades de acuerdo a su naturaleza, que hacen que la medida este bajo control y seguimiento.</t>
  </si>
  <si>
    <t>Reporte  de seguimiento de indicador con las medidas impuestas frente a las gestionadas.</t>
  </si>
  <si>
    <t xml:space="preserve">Fórmula= Número de actividades ejecutadas / Número de actividades programadas 
</t>
  </si>
  <si>
    <t>Actos administrativos de las investigaciones en etapa preliminar que impulsen a la siguiente etapa del procedimiento, hasta la culminación del proceso.</t>
  </si>
  <si>
    <t>Implementación de la politica</t>
  </si>
  <si>
    <t>OAPF 08-02-2021. 
1. Consistencia: Cumple el criterio. El avance cuantitativo no es reportado en razón a la periodicidad del indicador. 
2. Completitud: Cumple el criterio. El avance cualitativo describe la gestión realizada. Se cumplen en términos generales las orientaciones dadas por la OAPF para el registro de la información.
3. Soportes: Cumple el criterio. No se cargan medios de verificación en razón a la periodicidad del indicador, se cumplen las orientaciones dadas por la OAPF 
4. Calidad: Cumple el criterio. El avance cualitativo se ajusta a las recomendaciones de la OAPF</t>
  </si>
  <si>
    <t>Acogida, Bienestar y Permanencia</t>
  </si>
  <si>
    <t>palanca</t>
  </si>
  <si>
    <t>Boletines elaborados</t>
  </si>
  <si>
    <t>Sumatoria de ETC con asistencias técnicas realizadas</t>
  </si>
  <si>
    <t>Lista de asistencia, grabación, acta de reunión</t>
  </si>
  <si>
    <t>En el mes de enero, se confomaron tres grupos de acompañamiento cada uno realizará acompañamiento a 32 secretarías de educación, con el fin de orientar a las ETC frente a las inquietudes planteadas con relación a la información entregada en las fichas  de acceso y permanencia y boletines de alertas tempranas.</t>
  </si>
  <si>
    <t>Número de residencias escolares entregadas con obras de infrestructura y/o dotación de mobiliario</t>
  </si>
  <si>
    <t>Documento con la Relación de sedes educativas beneficiadas con dotación o material pedagógico durante la vigencia</t>
  </si>
  <si>
    <t>Documento con la relación de sedes  educativas en municipios PDET beneficiadas con dotación o material pedagógico durante la vigencia</t>
  </si>
  <si>
    <t>Tasa de Analfabetismo = (población de 15 y más años que no sabe leer ni escribir en los centros poblados y rural disperso / población total de 15 y más años que se encuentra ubicada en centros poblados y rural disperso) * 100</t>
  </si>
  <si>
    <t>(Población de 15 y más años que no sabe leer ni escribir en los centros poblados y rural disperso / población total de 15 y más años que se encuentra ubicada en Centros poblados y rural disperso) * 100</t>
  </si>
  <si>
    <t xml:space="preserve">Implementación de política </t>
  </si>
  <si>
    <t>Suma de los nuevos beneficiarios adjudicados en los fondos NO poblacionales (Mejores Bachilleres, Mejores Saber PRO, Omaira, DIH, Luis Robles, Ciudadanos de Paz, Hipólita, Fondo de Veteranos y el Fondo Lideres Afrodescendientes)</t>
  </si>
  <si>
    <t>IES públicas y privadas y centros de Investigación, con acceso y uso de información científica</t>
  </si>
  <si>
    <t>Sumatoria de Instituciones, con acceso y uso de información científica</t>
  </si>
  <si>
    <t>porcentaje</t>
  </si>
  <si>
    <t>Número de ETC con acompañamiento para apoyo a la reorganización de plantas de cargos</t>
  </si>
  <si>
    <t>Sumatoria de entidades acompañadas</t>
  </si>
  <si>
    <t xml:space="preserve">Porcentaje de vacantes con el proceso finalizado en el Sistema Maestro </t>
  </si>
  <si>
    <t>Número de vacante finalizadas en el sistema maestro/Número total de vacantes en el sistema maestro</t>
  </si>
  <si>
    <t>Informe Sistema Maestro</t>
  </si>
  <si>
    <t>Porcentaje de avance en la realización de las actividades de bienestar programadas</t>
  </si>
  <si>
    <t xml:space="preserve">
Actividades de bienestar realizadas/ Actividades programadas</t>
  </si>
  <si>
    <t>Cronograma con los avances  de las actividades de Bienestar Laboral Docente (Juegos Nacionales, Encuentro folclorico, Mujer Maestra) ejecutados</t>
  </si>
  <si>
    <t>IPE = (#Vacantes provistas)/(#Vacantes ofertadas-#Vacantes excluibles)*100</t>
  </si>
  <si>
    <t>Documento con el Reporte oficial de docentes y directivos activos del SINEB elegibles de los concursos de méritos.</t>
  </si>
  <si>
    <t>IPEp=(#Vacantes provistas)/(#Vacantes ofertadas-#Vacantes excluibles)*100</t>
  </si>
  <si>
    <t>Documento con el Reporte oficial de docentes y directivos de municipios PDET activos del SINEB elegibles de los concursos de méritos.</t>
  </si>
  <si>
    <t>TRANSVERSALES</t>
  </si>
  <si>
    <t>Gestión de comunicaciones</t>
  </si>
  <si>
    <t>Gestión jurídica</t>
  </si>
  <si>
    <t>Planeación</t>
  </si>
  <si>
    <t>Actividades ejecutadas / actividades programadas</t>
  </si>
  <si>
    <t>Número de boletines elaborados con información sobre desempeño institucional según avances en los proyectos de inversión</t>
  </si>
  <si>
    <t>Número de piezas gráficas divulgadas con información sobre políticas transversales</t>
  </si>
  <si>
    <t>Sumatoria de piezas gráficas divulgadas
Notas:
• Las piezas se divulgarán a través de los canales internos con el apoyo de la Oficina Asesora de Comunicaciones.
• La divulgación de las piezas requerirá del visto bueno de los responsables de los contenidos incluidos.
• Entre los contenidos de las piezas se tienen los resultados y otros temas de interés en las diferentes políticas transversales.</t>
  </si>
  <si>
    <t>Piezas gráficas divulgadas</t>
  </si>
  <si>
    <t>Evaluación y asuntos disciplinarios</t>
  </si>
  <si>
    <t>Gestión de alianzas</t>
  </si>
  <si>
    <t>Diseño e implementación del Modelo de monitoreo y evaluación y  del índice de Innovación Educativa</t>
  </si>
  <si>
    <t>Gestión de Servicios TIC</t>
  </si>
  <si>
    <t>Gestión administrativa</t>
  </si>
  <si>
    <t>Contratación</t>
  </si>
  <si>
    <t xml:space="preserve">Número de Boletines Informativos de actualización de la gestión contractual publicados y difundidos a través de comunicación interna del MEN </t>
  </si>
  <si>
    <t xml:space="preserve">Sumatoria de Boletines Informativos de actualización de la gestión contractual, pubicados y difundidos en comunicación interna del MEN
</t>
  </si>
  <si>
    <t>Boletín publicado en comunicación interna</t>
  </si>
  <si>
    <t>Porcentaje de actas de liquidación o de cierre contractual revisadas</t>
  </si>
  <si>
    <t>Base de datos liquidaciones</t>
  </si>
  <si>
    <t>Gestión de procesos y mejora</t>
  </si>
  <si>
    <t>Porcentaje de avance del plan de acompañamiento sectorial al cierre de brechas</t>
  </si>
  <si>
    <t>Informe de resultados</t>
  </si>
  <si>
    <t>Porcentaje de oportunidad en la atención de requerimientos</t>
  </si>
  <si>
    <t>Informe de Resultados de la intervención de procesos</t>
  </si>
  <si>
    <t>Informe encuesta de satisfacción</t>
  </si>
  <si>
    <t>Porcentaje de seguimientos realizados a las legalizaciones de comisiones de servicio efectuadas por las dependencias</t>
  </si>
  <si>
    <t>Número de seguimientos realizados en el período/Número Comisiones gestionadas en el período</t>
  </si>
  <si>
    <t>Informe seguimiento realizado en el periodo a las comisiones de servicio</t>
  </si>
  <si>
    <t>Gestión financiera</t>
  </si>
  <si>
    <t>Gestión del talento humano</t>
  </si>
  <si>
    <t>Servicio al ciudadano</t>
  </si>
  <si>
    <t>Apuesta por el desarrollo integral desde la educación inicial y hasta la educación media</t>
  </si>
  <si>
    <t xml:space="preserve">Fecha (08/02/2022)- OAPF
Completitud: Cumple con el criterio
Consistencia: Cumple con el criterio.  
Calidad:  Cumple con el criterio. 
Soportes: Cumple con el criterio. </t>
  </si>
  <si>
    <t xml:space="preserve">En el mes de enero, no se presenta avance, toda vez que el documento de la Ruta de Divulgación del saber Pedagógico se encuentra en revisión y aprobación por parte del despacho de la señora viceministra.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
</t>
  </si>
  <si>
    <t>Desarrollo de capacidades para una gestión moderna del sector educativo</t>
  </si>
  <si>
    <t>Prodcuto</t>
  </si>
  <si>
    <t>Sumatoria de residencias escolares fortalecidas, bien sea con obras de mejoramiento o dotación de mobiliario (Ambientes escolares) en el periodo</t>
  </si>
  <si>
    <t xml:space="preserve">Registro de contratos suscritos por las secretarías </t>
  </si>
  <si>
    <t>Aumentar de manera sostenida el indice anual de desempeño institucional</t>
  </si>
  <si>
    <t>Informe de Plan de implementación de la estrategia</t>
  </si>
  <si>
    <t>Informe de implementación del Modelo de monitoreo y evaluación y del indice de innovación educativa (Documentos Técnicos)</t>
  </si>
  <si>
    <t>Informe de ejecución de la estrategia (Documento resúmen y matriz)</t>
  </si>
  <si>
    <t>DFES-FORTALECIMIENTO DE LA EDUCACION SUPERIOR PUBLICA</t>
  </si>
  <si>
    <t>DFES</t>
  </si>
  <si>
    <t>DFES-FINANCIAMIENTO DE LA EDUCACION SUPERIOR</t>
  </si>
  <si>
    <t>Base de dato SNIES</t>
  </si>
  <si>
    <t>(A/B)*100
A= Número de solicitudes que cuentan con acto administrativo proyectado.
B= Número de solicitudes radicadas
Donde B incluye las solicitudes de la vigencia anterior + las solicitudes radicadas en la vigencia actual.
Nota: Se entiende como atendidas las solicitudes  que ya cuentan con acto administrativo proyectado, es decir remitido a numeración y notificación.</t>
  </si>
  <si>
    <t>Porcentaje de solicitudes de convalidación atendidas en instancia de recurso de reposición</t>
  </si>
  <si>
    <t>Formula de Cálculo: (A/B)*100
A= No. Solicitudes atendidas de recursos de reposición
B= No. Solicitudes radicadas de recursos de reposición</t>
  </si>
  <si>
    <t>Reporte de segumiento de recursos de resposición radicados y cerrados</t>
  </si>
  <si>
    <t>% promedio de ejecución de los programas ambientales / % promedio programado</t>
  </si>
  <si>
    <t>Porcentaje de registro de demandas nuevas en Ekogui</t>
  </si>
  <si>
    <t xml:space="preserve"># de procesos nuevos registrados en ekogui./ # de procesos judiciales nuevos en el mes  </t>
  </si>
  <si>
    <t>Excel de observaciones a los informes mensuales de las firmas</t>
  </si>
  <si>
    <t>Informe de Resultado de la Estrategia</t>
  </si>
  <si>
    <t>No. de actas de liquidación o de cierre revisadas  en el periodo / No. de actas de liquidación o cierre radicadas para revisar al inicio del periodo</t>
  </si>
  <si>
    <t>Numero de mesas de seguimiento proceso de liquidación y cierre</t>
  </si>
  <si>
    <t>Sumatoria de mesas de trabajo realizadas</t>
  </si>
  <si>
    <t>Actas de mesas de acompañamiento</t>
  </si>
  <si>
    <t>Número de trámites contractuales apoyados en la etapa de planeación</t>
  </si>
  <si>
    <r>
      <rPr>
        <b/>
        <sz val="11"/>
        <color theme="1"/>
        <rFont val="Calibri"/>
        <family val="2"/>
        <scheme val="minor"/>
      </rPr>
      <t>09.02 OAPF</t>
    </r>
    <r>
      <rPr>
        <sz val="11"/>
        <color theme="1"/>
        <rFont val="Calibri"/>
        <family val="2"/>
        <scheme val="minor"/>
      </rPr>
      <t xml:space="preserve">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
• Notas adicionales: Ninguna</t>
    </r>
  </si>
  <si>
    <t xml:space="preserve">En el mes de enero se avanzó con la identificación de los temas que darán lugar a las piezas gráficas, ptogramadas para ser divulgadas en los meses de marzo y junio.
</t>
  </si>
  <si>
    <t>Número de boletines elaborados con información estadística</t>
  </si>
  <si>
    <t xml:space="preserve">Porcentaje de asistencias técnicas a las Secretarías de Educaciín Certificadas con aplicativo SAC en el Modelo Integrado de Planeación y Gestión - Servicio al Ciudadano </t>
  </si>
  <si>
    <t>llave</t>
  </si>
  <si>
    <t>Rezago meta 2020</t>
  </si>
  <si>
    <t>Meta 2021 Total</t>
  </si>
  <si>
    <t>Observaciones de validación  noviembre</t>
  </si>
  <si>
    <t>Validación META 2021</t>
  </si>
  <si>
    <t>En el mes de enero, se desarrollaron las siguientes actividades:
• Se encuentra en fase de elaboración el anexo técnico para la contratación del proyecto para la atención a población en edad escolar víctima del conflicto armado interno y la gestión del riesgo escolar. Se prefocalizaron 22 Entidades Territoriales Certificadas para beneficiarse con las acciones de este proyecto en 21 secretarias de educación que cuentan con Programas de Desarrollo con Enfoque Territorial, con un presupuesto de $1.700.000.000 que se proyecta desarrollar en cooperación con el Consejo Noruego para los Refugiados – NRC. 
• Se realizó seguimiento a las Entidades Territoriales Certificadas de Guaviare, Girón, Funza, Buga, Ciénaga, Sahagún, Cauca, Riohacha, Buenaventura y Pasto en la implementación de los planes de alternancia para garantizar el derecho a la educación de los niños, niñas y adolescentes. 
• Se realizó asistencia técnica a la Entidades Territoriales Certificadas de Cauca en gestión integral del riesgo escolar. Adicionalmente se brinda orientación permanente a las Entidades Territoriales Certificadas sobre la organización del acceso y la permanencia de las poblaciones en condiciones de vulnerabilidad: estudiantes residentes, población con discapacidad, niños, niñas y adolescentes en conflicto con la ley, en riesgo de reclutamiento y utilización, así como de fenómenos naturales, víctimas del conflicto armado interno. 
• Con respecto a la prevención del reclutamiento y utilización de niños, niñas y adolescentes por parte de los grupos armados organizados se participó en la primera sesión del Comité Directivo de la Estrategia Súmate por mí y se elaboró el informe de las actividades del plan de acción de la Comisión Intersectorial Para la Prevención del Reclutamiento, Utilización y Violencia Sexual contra Niños, Niñas y Adolescentes para Presidencia. 
• Se avanzó en el proceso de gestión para la expedición del proyecto de decreto para la reglamentación de la estrategia de residencia escolar. Se realizaron los ajustes que solicitó Presidencia de la República y se publicó por 3ª vez el proyecto de decreto para observaciones de la ciudadanía entre el 28 de enero y el 12 de febrero de 2021 en el link https://www.mineducacion.gov.co/portal/secciones-complementarias/Proyectos-normativos-para-observaciones-ciudadanas/403353:Proyecto-de-Decreto 
• Se avanzó en la definición del documento base para concertar lineamientos de residencias escolares que atienden a población indígena. En enero se realizaron tres mesas técnicas con las Direcciones de Fortalecimiento, Calidad y Cobertura y Equidad, la Unidad de Alimentación Escolar y la Fundación Plan.</t>
  </si>
  <si>
    <r>
      <rPr>
        <b/>
        <sz val="11"/>
        <color theme="1"/>
        <rFont val="Calibri"/>
        <family val="2"/>
        <scheme val="minor"/>
      </rPr>
      <t xml:space="preserve">OAPF 05-02-2021. 
1. Consistencia: </t>
    </r>
    <r>
      <rPr>
        <sz val="11"/>
        <color theme="1"/>
        <rFont val="Calibri"/>
        <family val="2"/>
        <scheme val="minor"/>
      </rPr>
      <t xml:space="preserve">Cumple el criterio. El avance cuantitativo no es reportado en razón a la periodicidad del indicador. 
</t>
    </r>
    <r>
      <rPr>
        <b/>
        <sz val="11"/>
        <color theme="1"/>
        <rFont val="Calibri"/>
        <family val="2"/>
        <scheme val="minor"/>
      </rPr>
      <t xml:space="preserve">2. Completitud: Cumple el criterio. </t>
    </r>
    <r>
      <rPr>
        <sz val="11"/>
        <color theme="1"/>
        <rFont val="Calibri"/>
        <family val="2"/>
        <scheme val="minor"/>
      </rPr>
      <t>El avance cualitativo describe la gestión realizada. Se cumplen en términos generales las orientaciones dadas por la OAPF para el registro de la información.</t>
    </r>
    <r>
      <rPr>
        <b/>
        <sz val="11"/>
        <color theme="1"/>
        <rFont val="Calibri"/>
        <family val="2"/>
        <scheme val="minor"/>
      </rPr>
      <t xml:space="preserve">
3. Soportes: Cumple el criterio. </t>
    </r>
    <r>
      <rPr>
        <sz val="11"/>
        <color theme="1"/>
        <rFont val="Calibri"/>
        <family val="2"/>
        <scheme val="minor"/>
      </rPr>
      <t xml:space="preserve">No se cargan medios de verificación en razón a la periodicidad del indicador, se cumplen las orientaciones dadas porla OAPF </t>
    </r>
    <r>
      <rPr>
        <b/>
        <sz val="11"/>
        <color theme="1"/>
        <rFont val="Calibri"/>
        <family val="2"/>
        <scheme val="minor"/>
      </rPr>
      <t xml:space="preserve">
4. Calidad: Cumple el criterio. </t>
    </r>
    <r>
      <rPr>
        <sz val="11"/>
        <color theme="1"/>
        <rFont val="Calibri"/>
        <family val="2"/>
        <scheme val="minor"/>
      </rPr>
      <t>El avance cualitativo se ajusta a las recomendaciones de la OAPF para los reportes de avances cualitativos.
Notas adicionales: Se efectuó ajuste menor a la redacción, se registra en SINERGIA 
09-02.2021 DNP Aprobado</t>
    </r>
  </si>
  <si>
    <t>En el mes de febrero se realizaron las siguientes acciones:
a)	Se realizaron dos talleres para la habilitación de transporte escolar en el marco de la alternancia educativa, en los cuales se abordaron los temas de normatividad, fuentes de financiación y protocolos de bioseguridad, se contó con la participación de 29 Secretarias de Educación Certificadas. 
b)	Se elaboró el anexo técnico para la contratación del proyecto para atención a población en edad escolar víctima del conflicto armado interno y la gestión del riesgo escolar. Se tienen pre-focalizadas 15 Entidades Territoriales Certificadas -ETC- para beneficiarse con las acciones de este proyecto, en las cuales serán impactados 44 municipios y 65 Instituciones Educativas. 
c)	Se publicó por 3ª vez el proyecto de decreto para observaciones de la ciudadanía entre el 28 de enero y el 12 de febrero de 2021, proceso que finalizó sin que se presentará ninguna observación. Se gestionó el certificado de este proceso con la Oficina Asesora de Comunicaciones y se remitieron todos los documentos a la Oficina Asesora Jurídica para la remisión del proyecto a Presidencia.
d)	Se avanzó en la definición del documento base para concertar lineamientos de residencias escolares que atienden a población indígena. Se avanzó en la estructuración técnica y presupuestal del proceso contractual con la Fundación Plan para el fortalecimiento de las residencias escolares en 2021. El proyecto estableció tres líneas de acción. Las acciones se focalizarán en 24 ETC ubicadas en 19 departamentos y 86 municipios, atendiendo a un total de 232 establecimientos educativos, con sus 2.132 sedes educativas, en que se encuentran incluidas las 268 sedes con residencia escolar, a través de este proyecto se beneficiarán 20.032 estudiantes residentes y 43.414 estudiantes no residentes. Respecto de dotación pedagógica a residencias escolares en 2021. El proyecto dotará a 102 residencias escolares con elementos pedagógicos para la implementación del componente de vida cotidiana de los estudiantes residentes, beneficiando a 9.242 estudiantes. 
e)	Con respecto a la prevención del reclutamiento y utilización de niños, niñas y adolescentes por parte de los grupos armados organizados se participó en la XXIII sesión de la Comisión Intersectorial para la prevención del reclutamiento – CIPRUNNA, de igual forma se participó con la ETC de Antioquia en el día internacional de las manos rojas realizando sensibilización en relación con la prevención del reclutamiento. 
f)	Se participó en el encuentro nacional de líderes de cobertura sobre la atención educativa a las poblaciones vulnerables haciendo énfasis en el uso y seguimiento a la ejecución de los recursos del Sistema General de Participaciones – SGP, internados, Sistema de Responsabilidad Penal para Adolescentes y población con discapacidad.
g)	Se avanzó en la focalización de 242 sedes educativas que serán dotadas con materiales adicionales para implementación de modelos educativos flexibles, como parte del fortalecimiento de la prestación del servicio educativo en sectores rurales.</t>
  </si>
  <si>
    <r>
      <rPr>
        <b/>
        <sz val="11"/>
        <color theme="1"/>
        <rFont val="Calibri"/>
        <family val="2"/>
        <scheme val="minor"/>
      </rPr>
      <t xml:space="preserve">OAPF 08-03-2021. 
1. Consistencia: </t>
    </r>
    <r>
      <rPr>
        <sz val="11"/>
        <color theme="1"/>
        <rFont val="Calibri"/>
        <family val="2"/>
        <scheme val="minor"/>
      </rPr>
      <t xml:space="preserve">Cumple el criterio. El avance cuantitativo no es reportado en razón a la periodicidad del indicador. 
</t>
    </r>
    <r>
      <rPr>
        <b/>
        <sz val="11"/>
        <color theme="1"/>
        <rFont val="Calibri"/>
        <family val="2"/>
        <scheme val="minor"/>
      </rPr>
      <t xml:space="preserve">2. Completitud: Cumple el criterio. </t>
    </r>
    <r>
      <rPr>
        <sz val="11"/>
        <color theme="1"/>
        <rFont val="Calibri"/>
        <family val="2"/>
        <scheme val="minor"/>
      </rPr>
      <t>El avance cualitativo describe la gestión realizada. Se cumplen en términos generales las orientaciones dadas por la OAPF para el registro de la información.</t>
    </r>
    <r>
      <rPr>
        <b/>
        <sz val="11"/>
        <color theme="1"/>
        <rFont val="Calibri"/>
        <family val="2"/>
        <scheme val="minor"/>
      </rPr>
      <t xml:space="preserve">
3. Soportes: Cumple el criterio. </t>
    </r>
    <r>
      <rPr>
        <sz val="11"/>
        <color theme="1"/>
        <rFont val="Calibri"/>
        <family val="2"/>
        <scheme val="minor"/>
      </rPr>
      <t xml:space="preserve">No se cargan medios de verificación en razón a la periodicidad del indicador, se cumplen las orientaciones dadas porla OAPF </t>
    </r>
    <r>
      <rPr>
        <b/>
        <sz val="11"/>
        <color theme="1"/>
        <rFont val="Calibri"/>
        <family val="2"/>
        <scheme val="minor"/>
      </rPr>
      <t xml:space="preserve">
4. Calidad: Cumple el criterio. </t>
    </r>
    <r>
      <rPr>
        <sz val="11"/>
        <color theme="1"/>
        <rFont val="Calibri"/>
        <family val="2"/>
        <scheme val="minor"/>
      </rPr>
      <t xml:space="preserve">El avance cualitativo se ajusta a las recomendaciones de la OAPF para los reportes de avances cualitativos.
Notas adicionales: Se efectuó ajuste menor a la redacción, se registra en SINERGIA 
09-03-2021 Aprobado DNP </t>
    </r>
  </si>
  <si>
    <t xml:space="preserve">Número de fichas de acceso y permanencia por ETC  elaboradas y socializadas para favorecer el seguimiento de la cohorte. </t>
  </si>
  <si>
    <t>Sumatoria de fichas elaboradas en el periodo</t>
  </si>
  <si>
    <t>Fichas elaboradas</t>
  </si>
  <si>
    <t xml:space="preserve">En el mes de enero se generaron y entregaron las fichas de acceso y permanencia para las 96 secretarías de educación con corte a noviembre 2020,  para ser tenidas en cuenta como insumo para la construcción del plan de permanencia  y el diseño de la estrategia de búsqueda activa de 2021. </t>
  </si>
  <si>
    <t>En el mes de febrero, se comparte con las secretarías de educación el powerbi para la realización de consultas y seguimiento en el Sistema de Información para el Monotoreo, Prevensión y Análisis de la Deserción Escolar. Información con corte a noviembre 2020. A la fecha se encuentra en elaboración de las fichas para la vigencia 2021.</t>
  </si>
  <si>
    <r>
      <rPr>
        <b/>
        <sz val="11"/>
        <color theme="1"/>
        <rFont val="Calibri"/>
        <family val="2"/>
        <scheme val="minor"/>
      </rPr>
      <t xml:space="preserve">OAPF 08-03-2021. 
1. Consistencia: </t>
    </r>
    <r>
      <rPr>
        <sz val="11"/>
        <color theme="1"/>
        <rFont val="Calibri"/>
        <family val="2"/>
        <scheme val="minor"/>
      </rPr>
      <t xml:space="preserve">Cumple el criterio. El avance cuantitativo no es reportado en razón al rezago del indicador. 
</t>
    </r>
    <r>
      <rPr>
        <b/>
        <sz val="11"/>
        <color theme="1"/>
        <rFont val="Calibri"/>
        <family val="2"/>
        <scheme val="minor"/>
      </rPr>
      <t xml:space="preserve">2. Completitud: Cumple el criterio. </t>
    </r>
    <r>
      <rPr>
        <sz val="11"/>
        <color theme="1"/>
        <rFont val="Calibri"/>
        <family val="2"/>
        <scheme val="minor"/>
      </rPr>
      <t>El avance cualitativo describe la gestión realizada. Se cumplen en términos generales las orientaciones dadas por la OAPF para el registro de la información.</t>
    </r>
    <r>
      <rPr>
        <b/>
        <sz val="11"/>
        <color theme="1"/>
        <rFont val="Calibri"/>
        <family val="2"/>
        <scheme val="minor"/>
      </rPr>
      <t xml:space="preserve">
3. Soportes: Cumple el criterio.
4. Calidad: Cumple el criterio. </t>
    </r>
    <r>
      <rPr>
        <sz val="11"/>
        <color theme="1"/>
        <rFont val="Calibri"/>
        <family val="2"/>
        <scheme val="minor"/>
      </rPr>
      <t xml:space="preserve">El avance cualitativo se ajusta a las recomendaciones de la OAPF para los reportes de avances cualitativos.
</t>
    </r>
  </si>
  <si>
    <t xml:space="preserve">Número de boletines de alertas tempranas de matricula por ETC elaborados y socializados </t>
  </si>
  <si>
    <t xml:space="preserve">Sumatoria de boletines elaboradas en el periodo
</t>
  </si>
  <si>
    <t>En el mes de enero, se generaron y entregaron los boletines de alertas tempranas para las 96 secretarías de educación con corte a noviembre de 2020, para ser tenidas en cuenta para el diseño de la estrategia de búsqueda activa de 2021.</t>
  </si>
  <si>
    <t>En el mes de febrero, se adelantó la socialización y revisión de la ficha de Sistema de Información para el Monitoreo, Prevención y Análisis de la Deserción Eescolar, a través del POWER BI con las secretarias de educación certificadas de Meta, Neiva. Se ha venido trabajando con las ETC en la alternancia y regreso gradual, progresivo y seguro.</t>
  </si>
  <si>
    <t>Número de ETC acompañadas frente a las medidas que se deriven de la información entregada en las fichas de seguimiento a la cohorte y boletines de alertas tempranas.</t>
  </si>
  <si>
    <t>Sumatoria ETC con asistencias técnicas realizadas</t>
  </si>
  <si>
    <t>En el mes de febrero, desde la Subdirección de Permanencia se inició el acompañamiento a las secretarías de educación certificadas en educación de Norte de Santander, Chocó, Valle del Cauca y Pereira, en temas relacionados con estrategias de permanencia y el plan de permanencia para la vigencia 2021.</t>
  </si>
  <si>
    <t> </t>
  </si>
  <si>
    <t>% Avance</t>
  </si>
  <si>
    <t>237_VPBM_2022</t>
  </si>
  <si>
    <t>274_TRANSVERSALES_2022</t>
  </si>
  <si>
    <t>(Todas)</t>
  </si>
  <si>
    <t>Etiquetas de fila</t>
  </si>
  <si>
    <t>Cuenta de ID Indicador</t>
  </si>
  <si>
    <t>Total general</t>
  </si>
  <si>
    <t>Promedio de % Meta Enero</t>
  </si>
  <si>
    <t>Promedio de % Avance Enero</t>
  </si>
  <si>
    <t>Residencias</t>
  </si>
  <si>
    <t>area</t>
  </si>
  <si>
    <t>consol</t>
  </si>
  <si>
    <t>Avance</t>
  </si>
  <si>
    <t>Meta Sinergia</t>
  </si>
  <si>
    <t>N° Meta</t>
  </si>
  <si>
    <t xml:space="preserve">N° </t>
  </si>
  <si>
    <t>Cump Meta</t>
  </si>
  <si>
    <t>Total R</t>
  </si>
  <si>
    <t>Meta R</t>
  </si>
  <si>
    <t xml:space="preserve">En el mes de febrero se programaron los temas que darán lugar a las piezas gráficas, programadas para ser divulgadas en los meses de marzo y junio.
</t>
  </si>
  <si>
    <t xml:space="preserve">En el mes de febrero, no se presenta avance, toda vez que el documento de la Ruta de Divulgación del saber Pedagógico se encuentra en revisión y aprobación por parte del despacho de la señora viceministra.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
</t>
  </si>
  <si>
    <t>Fecha (22/03/2022)- OAPF
Completitud:  Cumple con el criterio. 
Consistencia: Cumple con el criterio.
Calidad: Cumple con el criterio. 
Soportes: Cumple con el criterio.</t>
  </si>
  <si>
    <t>09.03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
• Notas adicionales: Ninguna</t>
  </si>
  <si>
    <t xml:space="preserve">En el mes de marzo, no se presenta avance, toda vez que el documento de la Ruta de Divulgación del Saber Pedagógico se encuentra en revisión y aprobación por parte del despacho de la señora viceministra.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
</t>
  </si>
  <si>
    <t xml:space="preserve">Fecha (08/04/2022)- OAPF
Completitud: Cumple con el criterio.  
Consistencia: Cumple con el criterio.   
Calidad:  Cumple con el criterio. 
Soportes:  Cumple con el criterio. </t>
  </si>
  <si>
    <t>Durante el mes de marzo se avanzó con la actualización de la ficha de avances 2019-2021 de la política transversal de Equidad de Mujer, para su actualización en la página web, proceso que se realizará en el mes de abril.</t>
  </si>
  <si>
    <t xml:space="preserve">OAPF (12/04/2022): Se validan los criterios, de conformidad con el siguiente detalle:
• Consistencia: Cumple criterio. El avance cualitativo describe las acciones desarrolladas durante el periodo para el cumplimiento de la meta. Cabe anotar que se presenta rezago frente a la meta del periodo de 1 ficha, la cual, según se indica se reportará y publicará en el mes de abril.
• Completitud:  Cumple criterio. Se reporta avance cualitativo con la descripción de las acciones y avances de actualización efectuadas durante el trimestre.
• Soportes: Cumple criterio. No se reportan avances cuantitativos y no se aportan medios de verificación.
• Calidad: cumple recomendaciones a reportes cualitativos
• Notas adicionales: Se alerta sobre el rezago en el cumplimiento de la meta de este indicador.
</t>
  </si>
  <si>
    <t>En el mes de abril, el despacho de la señora viceministra entrega al grupo del Programa para el Desarrollo de Competencias Básicas el documento con solicitud de ajustes. Se proyecta entregar los ajustes el 13 de mato para la nueva revisión del despacho de la señora viceministra.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t>
  </si>
  <si>
    <t xml:space="preserve">Fecha (11/05/2022)- OAPF
Completitud: Cumple con el criterio.  
Consistencia: Cumple con el criterio.   
Calidad:  Cumple con el criterio. 
Soportes:  Cumple con el criterio. </t>
  </si>
  <si>
    <t>En abril se realizaron ajustes de forma al documento de la ficha de avances 2019-2021 de la política de Equidad de la Mujer, el cual está en proceso de validación con las áreas para proceder al envío a diseño y publicación en página web. Así mismo se realizó una mesa técnica para definir criterios de preparación de la ficha de avances en temas de Construcción de Paz.</t>
  </si>
  <si>
    <t xml:space="preserve">OAPF (14/05/2022): Se validan los criterios, de conformidad con el siguiente detalle:
• Consistencia: Cumple criterio. El avance cualitativo describe las acciones desarrolladas durante el periodo para el cumplimiento de la meta. Cabe anotar que se presenta rezago frente a la meta del periodo de 1 ficha, la cual, según se indica se reportará y publicará en el mes de abril.
• Completitud:  Cumple criterio. Se reporta avance cualitativo con la descripción de las acciones y avances de actualización efectuadas durante el trimestre.
• Soportes: Cumple criterio. No se reportan avances cuantitativos y no se aportan medios de verificación.
• Calidad: cumple recomendaciones a reportes cualitativos
• Notas adicionales: Se alerta sobre el rezago en el cumplimiento de la meta de este indicador.
</t>
  </si>
  <si>
    <t>Para el mes de mayo se avanza en la revisión de textos y ajustes a las 2 fichas que se presentarán en el marco de los resultados 2019-2021 de las políticas de Equidad de la Mujer y Construcción de Paz, articulándolas a la luz de los avances del Informe de Gestión Institucional al cierre del cuatrienio, documento que se encuentra en proceso de construcción y que se espera culminar en el mes de junio.</t>
  </si>
  <si>
    <t xml:space="preserve">OAPF (14/06/2022): Se validan los criterios, de conformidad con el siguiente detalle:
• Consistencia: Cumple criterio. El avance cualitativo describe las acciones desarrolladas durante el periodo para el cumplimiento de la meta. 
• Completitud:  Cumple criterio. Se reporta avance cualitativo con la descripción de las acciones y avances de actualización efectuadas durante el trimestre.
• Soportes: Cumple criterio. No se reportan avances cuantitativos y no se aportan medios de verificación.
• Calidad: cumple recomendaciones a reportes cualitativos
• Notas adicionales: Se alerta sobre el rezago en el cumplimiento de la meta de este indicador.
</t>
  </si>
  <si>
    <t xml:space="preserve">Fecha (10/06/2022)- OAPF
Completitud: Cumple con el criterio.  
Consistencia: Cumple con el criterio.   
Calidad:  Cumple con el criterio. 
Soportes:  Cumple con el criterio. </t>
  </si>
  <si>
    <t>En el mes de mayo, se remite para aprobación del despacho de la señora viceministra el documento ajustado de la Ruta de Divulgación del Saber Pedagógico atendiendo las observaciones realizadas.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t>
  </si>
  <si>
    <t>En el mes de Junio, se remite para aprobación del despacho de la señora viceministra el documento ajustado de la Ruta de Divulgación del Saber Pedagógico atendiendo las observaciones realizadas.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t>
  </si>
  <si>
    <t>Fecha (13/07/2022)- OAPF
Completitud: Cumple con el criterio
Consistencia: Cumple con el criterio
Calidad: Cumple con el criterio
Soportes: Cumple con el criterio</t>
  </si>
  <si>
    <t>En reunión de Coordinación OAPF del 06/06/2022 se revisó en conjunto con la Jefe de la OAPF, la viabilidad de dar continuidad a la generación de estos productos, llegando a la conclusión que teniendo en cuenta que durante el mes de junio se está adelantando la rendición de cuentas y que dentro de la estrategia de comunicación se cuenta con la promoción de los avances y resultados de las diferentes estrategias educativas, no es necesario generar piezas adicionales sobre estos temas, razón por la cual se gestionará la inactivación de este indicador en el PAI 2022.</t>
  </si>
  <si>
    <t>Tal como se mencionó en el reporte del mes de junio, mediante correo electronico del 03 de agosto de 2022, la Jefe de la OAPF, se solicitó la supresion de este indicador, justificado en que para la vigencia 2022 no se implementaron políticas transversales nuevas que requirieran el diseño o desarrollo de nuevos tips, y en el marco de la estrategia de rendición de cuentas, los avances en la gestión de metas asociadas, fueron promovidos por parte de la OAC. En este sentido la meta se ajusta a 0 piezas para la vigencia 2022 y se da por terminado el reporte en lo que resta de la vigencia.</t>
  </si>
  <si>
    <t xml:space="preserve">En el mes de julio, no hay avance, se espera la aprobación del despacho de la señora viceministra el documento ajustado de la Ruta de Divulgación del Saber Pedagógico enviado en el mes de junio.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
</t>
  </si>
  <si>
    <t>Fecha (03/08/2022)- OAPF
Completitud: Cumple con el criterio
Consistencia: Cumple con el criterio
Calidad: Cumple con el criterio. 
Soportes: Cumple con el criterio</t>
  </si>
  <si>
    <t xml:space="preserve">OAPF (12/08/2022): Se validan los criterios, de conformidad con el siguiente detalle:
• Consistencia: Cumple criterio. El avance cualitativo describe las acciones desarrolladas durante el periodo para el cumplimiento de la meta. 
• Completitud:  Cumple criterio. Se reporta avance cualitativo con la descripción de las acciones y avances de actualización efectuadas durante el trimestre.
• Soportes: Cumple criterio. No se reportan avances cuantitativos y no se aportan medios de verificación.
• Calidad: cumple recomendaciones a reportes cualitativos
• Notas adicionales: Se alerta sobre el rezago en el cumplimiento de la meta de este indicador.
</t>
  </si>
  <si>
    <t xml:space="preserve">En el mes de agosto no hay avance, se espera la aprobación del despacho del señora viceministro el documento ajustado de la Ruta de Divulgación del Saber Pedagógico enviado en el mes de junio.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
</t>
  </si>
  <si>
    <t>Fecha (13/09/2022)- OAPF
Completitud: Cumple con el criterio
Consistencia: Cumple con el criterio 
Calidad: Cumple con el criterio. 
Soportes: Cumple con el criterio</t>
  </si>
  <si>
    <t>En el mes de Septiembre no hay avance, se espera la aprobación del despacho del señor viceministro el documento ajustado de la Ruta de Divulgación del Saber Pedagógico enviado en el mes de junio.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t>
  </si>
  <si>
    <t>Fecha (12/10/2022)- OAPF
Completitud: Cumple con el criterio
Consistencia: Cumple con el criterio 
Calidad: Cumple con el criterio. 
Soportes: Cumple con el criterio</t>
  </si>
  <si>
    <t>Desde la sub-direcciòn se solicitó la eliminación del indicador</t>
  </si>
  <si>
    <t>Fecha (24/11/2022)- OAPF
Completitud: Cumple con el criterio. 
Consistencia: Cumple con el criterio 
Calidad: Cumple con el criterio. 
Soportes: Cumple con el criterio
Nota: Se carga el reporte a SINERGIA a espera de la aprobación del DNP</t>
  </si>
  <si>
    <t>Participación Ciudadana</t>
  </si>
  <si>
    <t>Cite</t>
  </si>
  <si>
    <t>Cumplimiento de sentencia</t>
  </si>
  <si>
    <t>Línea Base 2022</t>
  </si>
  <si>
    <t>Meta 2023</t>
  </si>
  <si>
    <t>Meta 2024</t>
  </si>
  <si>
    <t>Meta 2025</t>
  </si>
  <si>
    <t>Meta 2026</t>
  </si>
  <si>
    <t>En formulación</t>
  </si>
  <si>
    <t>EDUCACION MEDIA - CONSTRUCCION PROYECTOS DE VIDA</t>
  </si>
  <si>
    <t>Listado de ETC y establecimientos educativo acompañados</t>
  </si>
  <si>
    <t xml:space="preserve">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</si>
  <si>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DIGNIFICACION Y DESAROLLO PROFESION DOCENTE</t>
  </si>
  <si>
    <t>PEER</t>
  </si>
  <si>
    <t>Sumatoria de educadores de establecimientos educativos oficiales ubicados en los municipios clasificados como rurales  y rurales dispersos por la misión rural del departamento nacional de planeación (DNP) o en las áreas rurales de los municipios intermedios, ciudades y aglomeraciones del país y que participan en programas de formación liderados por el Ministerio de Educación Nacional.</t>
  </si>
  <si>
    <t>Base de datos de Educadores participando en procesos de formación - Dirección de Calidad para la Educación Preescolar, Básica y Media (PBM),</t>
  </si>
  <si>
    <t>Número de educadores participando en programas de licenciaturas</t>
  </si>
  <si>
    <t>Sumatoria de docentes participando en programas de formación en pregrado</t>
  </si>
  <si>
    <t>Número de educadores participando en programas de formación Avanzada</t>
  </si>
  <si>
    <t>Sumatoria de docentes participando en programas de formación en  posgradual.</t>
  </si>
  <si>
    <t>Número de educadores  participando en estrategias para el fortalecimiento de sus capacidades en investigación</t>
  </si>
  <si>
    <t>Diseño de política e instrumentos de política</t>
  </si>
  <si>
    <t xml:space="preserve">Sumatoria de hitos del porcentaje de actualización de los protocolos de evaluación de periodo de prueba de desempeño de lo educadores.:
Hito 1: actualización de los protocolos de evaluación de desempeño 40%
Hito 2: actualización de los protocolos de evaluación periodo de prueba 40%
Hito 3: Publicación y  Socialización de los protocolos 20%)
</t>
  </si>
  <si>
    <t>MODELOS EDUCATIVOS FLEXIBLES</t>
  </si>
  <si>
    <t>BIENESTAR, PAZ Y CIUDADANIA EN LA ESCUELA</t>
  </si>
  <si>
    <t>Número de Entidades Territoriales Certificadas acompañadas en la construcción de los planes de mejoramiento institucional acordes para la atención integral en inclusión.</t>
  </si>
  <si>
    <t>´Número</t>
  </si>
  <si>
    <t>Sumatoria del número e de Entidades Territoriales Certificadas acompañadas en la construcción de los planes de mejoramiento institucional acordes para la atención integral en inclusión.</t>
  </si>
  <si>
    <t>Lista de asistencia y formato de evaluación del acompañamiento realizado por el MEN.</t>
  </si>
  <si>
    <t>CURRICULOS PARA LA JUSTICIA SOCIAL</t>
  </si>
  <si>
    <t>Sumatoria de hitos del Porcentaje de avance en el diseño o actualización de lineamientos  u orientaciones curriculares:
Hito 1: Construcción  y/o ajustes al documento base del lineamiento u orientación curricular (50 %)
Hito 2: Validación con actores del sistema educativo (30 %)
Hito 3: Publicación y  Socicalización de los lineamientos  u orientaciones curriculares ( 20%)</t>
  </si>
  <si>
    <t xml:space="preserve">
2023
*Orientaciones Curriculares Ciencias Sociales 
- Hito 1:  Documentos para el proceso contractual y de análisis de base conceptual (8,33%)
*Orientaciones para el diseño, implementación y evaluación de Modelos Educativos Flexibles (Hito 1y 2) 
Hito 1: Documento base ajustado (16,66%)
Hito 2:  Instrumento con las observaciones realizadas al documento por parte de actores del sistema educativo. (10%)
* Orientaciones Pedagógicas y Operativas para la Educación Virtual (Hito 1 y 2)
Hito 1: Documento base ajustado (16,66%)
Hito 2: Instrumento con las observaciones realizadas al documento por parte de actores del sistema educativo. (10%)
2024
*Orientaciones Curriculares Ciencias Sociales (Hito 1 y 2)
Hito 1: Documento estado del arte y documento base.(8,33%)
Hito 2: Diseño de instrumentos para mesas focales, listas de asistencia y recolección de información.(5%)
*Orientaciones para el diseño, implementación y evaluación de Modelos Educativos Flexibles (Hito 3)
Hito 3: Documento publicado y listas de asistencia eventos de socialización (6,66%)
* Orientaciones Pedagógicas y Operativas para la Educación Virtual 
Hito 3: Documento publicado y listas de asistencia eventos de socialización.(6,66%)
2025
*Orientaciones Curriculares Ciencias Sociales (Hito 2 y 3)
Hito 2: Sistematización de la validación del documento base, ajustes del documento base.(5%)
Hito 3: Documento final, y listas de asistencia evento de socialización (6,66%)
</t>
  </si>
  <si>
    <t>MAS Y MEJOR TIEMPO ESCOLAR</t>
  </si>
  <si>
    <t>POLITICA PUBLICA RECURSOS EDUCATIVOS</t>
  </si>
  <si>
    <t>Listados  de Libros diseñado, editados y publicados</t>
  </si>
  <si>
    <t>PND-Indígenas</t>
  </si>
  <si>
    <t>Planes de fortalecimiento de sus proyectos educativos comunitarios - PEC- Formulados</t>
  </si>
  <si>
    <t>Número de establecimientos que asisten a los procesos de capacitación para el uso del SIUCE</t>
  </si>
  <si>
    <t>DIGNIFICACION Y DESAROLLO PROFESION DOCENTE - BM</t>
  </si>
  <si>
    <t>sumatoria de docentes y directivos docentes en procesos de formación y acompañamiento situado</t>
  </si>
  <si>
    <t>Listado de escuelas focalizadas por semestre con el número de estudiantes primaria y sexto (SIMAT)
Lista de voluntarios asignados por escuela focalizada.</t>
  </si>
  <si>
    <t>Porcentaje de avance en plan nacional de bienestar, paz, ciudadanía y educación ambiental para la sostenibilidad</t>
  </si>
  <si>
    <t>GARANTIA DE UNA EDUCACION CON RECURSOS NECESARIOS Y ACCESIBLE PARA TODAS Y TODOS</t>
  </si>
  <si>
    <t>AMBIENTES DE APRENDIZAJE PARA LA PAZ Y LA VIDA</t>
  </si>
  <si>
    <t>Conteo semestral en la vigencia correspondiente del número de sedes intervenidas o beneficiadas en zona rural de municipios PDET
SrP =∑ S pit
Sr = sumatoria de sedes rurales del sector oficial en municipios PDET construidas y/o mejoradas para la prestación del servicio educativo.
S =   sedes rurales en municipios PDET construidas y/o mejoradas
p=   municipios PDET
i =   Número de sedes rurales en municipios PDET intervenidas desde 1 hasta n.
t =   Año de observación</t>
  </si>
  <si>
    <t>Conteo por anualidad en la vigencia correspondiente del número de sedes intervenidas o beneficiadas.
Sr =∑ S it
Sr = sumatoria de sedes rurales construidas y/o mejoradas del sector oficial para la prestación del servicio educativo.
S =   sedes rurales construidas y/o mejoradas
i =   Número de sedes rurales intervenidas desde 1 hasta n.
t =   Año de observación</t>
  </si>
  <si>
    <t>Ambientes pedagogicos nuevos y/o mejorados para la paz y la vida</t>
  </si>
  <si>
    <t xml:space="preserve">Sumatoria de ambientes pedagogicos intervenidos con obras de construcción (ampliación, obra nueva, reforzamiento, reposición) y/o mejoramiento (mejoramientos de tipo: saneamiento básico, menores y/o complementarias, mantenimiento correctivo, emergencia o riesgo, mantenimiento preventivo) en infraestructura educativa. 
Definase ambientes pedagogicos, así; corresponde a todos los tipos de ambiente de la norma técnica 4595 del capítulo 5 el cual se compone de ambientes pedagogicos básicos (aulas, bibliotecas, laboratorios, aulas multiples, entre otros) y ambientes pedagogicos complementarios (baterias sanitarias, comedores) y los demás definidos en dicha norma. </t>
  </si>
  <si>
    <t>1. Base de datos con la relación de las obras entregadas por sede educativa, municipio y Departamento</t>
  </si>
  <si>
    <t>Sumatoria mensual del total de sedes dotadas a la fecha de corte.
Ar=∑ N t
Ar = Sumatoria de sedes dotadas
N = Sedes dotadas
t = Mes de observación</t>
  </si>
  <si>
    <t>1. Base de datos con la relación de las entregas por sede educativa, municipio y Departamento</t>
  </si>
  <si>
    <t>Obras de mejoramiento y/o construcción en sedes educativas para población mayoritariamente indígena</t>
  </si>
  <si>
    <t>Sumatoria de proyectos de infraestructura educativa entregados en sedes educativas con población mayoritariamente indígena</t>
  </si>
  <si>
    <t>Sedes fortalecidas con dotación de mobiliario escolar, menaje cocina - comedor y/o elementos para población mayoritariamente indígena</t>
  </si>
  <si>
    <t>Sumatoria mensual del total de sedes educativas dotadas con población mayoritariamente indígena a la fecha de corte.
Ar=∑ N t
Ar = Sumatoria de sedes dotadas
N = Sedes dotadas
t = Mes de observación</t>
  </si>
  <si>
    <t>Obras de mejoramiento y/o construcción en sedes educativas para población mayoritariamente NARP</t>
  </si>
  <si>
    <t>Sumatoria de proyectos de infraestructura educativa entregados en sedes educativas con población mayoritariamente NARP</t>
  </si>
  <si>
    <t>Sedes fortalecidas con dotación de mobiliario escolar, menaje cocina - comedor y/o elementos para residencias escolares para población mayoritariamente NARP</t>
  </si>
  <si>
    <t>Sumatoria mensual del total de sedes educativas dotadas con población mayoritariamente NARP a la fecha de corte.
Ar=∑ N t
Ar = Sumatoria de sedes dotadas
N = Sedes dotadas
t = Mes de observación</t>
  </si>
  <si>
    <t>1. Base de datos con la relación de las intervenciones por sede educativa, municipio y Departamento</t>
  </si>
  <si>
    <t>PROTECCION DE TRAYECTORIAS EDUCATIVAS DE CALIDAD PARA TODA LA VIDA</t>
  </si>
  <si>
    <t>Personas mayores de 15 años alfabetizadas en las zonas rurales A.64</t>
  </si>
  <si>
    <t>Personas mayores de 15 años alfabetizadas en las zonas rurales de municipios PDET A.64P</t>
  </si>
  <si>
    <t>TRANSFORMACION PEDAGOGICA Y CURRICULAR PARA LA DIGNIDAD, LA JUSTICIA SOCIAL, AMBIENTAL Y LA PAZ TOTAL</t>
  </si>
  <si>
    <t>Porcentaje de instituciones educativas rurales que requieren y cuentan con modelos educativos flexibles implementados A.40</t>
  </si>
  <si>
    <t>Porcentaje de instituciones educativas rurales  en municipios PDET que requieren y cuentan con modelos educativos flexibles implementados A.40P</t>
  </si>
  <si>
    <t>PROTECCION DE TRAYECTORIAS EDUCATIVAS</t>
  </si>
  <si>
    <t>Porcentaje de Secretarías de Educación Certificadas con transporte escolar rural contratado que cumpla con la normatividad A.57</t>
  </si>
  <si>
    <t>Tasa de Analfabetismo Rural A.447</t>
  </si>
  <si>
    <t>Anexo estadístico que dispone el DANE 
Archivo en excel con  relación del número de beneficiarios en las zonas rurales del país para cada vigencia</t>
  </si>
  <si>
    <t>Erradicación del analfabetismo rural A.MT.4</t>
  </si>
  <si>
    <t>Porcentaje de residencias escolares fortalecidas y cualificadas en el servicio educativo PNS.8.2</t>
  </si>
  <si>
    <t>Número de personas alfabetizadas a través de estrategias educativas con enfoque diferencial para la vida.</t>
  </si>
  <si>
    <t>4031
4005
4040
4051</t>
  </si>
  <si>
    <t>Sumatoria de personas alfabetizadas</t>
  </si>
  <si>
    <t xml:space="preserve">Reporte SIMAT </t>
  </si>
  <si>
    <t xml:space="preserve">Tasa de deserción intraanual </t>
  </si>
  <si>
    <t>4086
4031</t>
  </si>
  <si>
    <t>población que abandona/total de matrícula (grados 0-11 y 99, sector oficial)</t>
  </si>
  <si>
    <t>4023
4031
4040</t>
  </si>
  <si>
    <t>Sumatoria de ETC con acompañamiento para la formulación de planes de permanencia</t>
  </si>
  <si>
    <t>Listado de asistencia, grabación o acta de asistencias técnicas realizadas en ETC (Focalizar las ETC objeto de este indicador)</t>
  </si>
  <si>
    <t xml:space="preserve">Número de ETC con asistencias técnicas frente a estrategias de permanencia para prevenir la deserción escolar y promover las trayectorias educativas </t>
  </si>
  <si>
    <t>Porcentaje de avance en la concertación e implementación del  Lineamiento para residencias escolares que atienden población indígena, en el marco de la CONTCEPI</t>
  </si>
  <si>
    <t xml:space="preserve">PAI-Indígenas </t>
  </si>
  <si>
    <t>Sumatoria de los siguientes hitos: 30%  concertación del  documento  + 70% asistencia técnica para la implementación</t>
  </si>
  <si>
    <t xml:space="preserve">2023:Documento concertado
2024. Asistencias técnicas para implementacón </t>
  </si>
  <si>
    <t>PAI-NARP</t>
  </si>
  <si>
    <t>Estrategia diseñada e implementada (el 15% en 2023 y 16% en 2024 de las 31 ETC con municipios priorizados NARD)</t>
  </si>
  <si>
    <t>Documento Estrategia acceso y permanencia</t>
  </si>
  <si>
    <t>En formulacion</t>
  </si>
  <si>
    <t>PROTECCION DE TRAYECTORIAS EDUCATIVAS - PI</t>
  </si>
  <si>
    <t>(Número de niños y niñas de 0 a 5 años de zonas rurales de todos los municipios con 6 o atenciones priorizadas cumplidas / Total de niños de 0 a 5 años de las zonas rurales de todos los municipios según proyección DANE)*100</t>
  </si>
  <si>
    <t>(Número de niños y niñas de 0 a 5 años  de zonas rurales de municipios PDET con 6 o más atenciones priorizadas cumplidas / Total de niños de 0 a 5 años de las zonas rurales de los municipios PDET según proyección DANE)*100</t>
  </si>
  <si>
    <t>(Número de niños y niñas de 0 a 5 años  de zonas rurales con acuerdos colectivos para la sustitución de cultivos de uso ilícito, con 6 o más atenciones priorizadas cumplidas /  Total de niños de 0 a 5 años de las zonas rurales con acuerdos colectivos para la sustitución de cultivos de uso ilícito según proyección DANE) *100</t>
  </si>
  <si>
    <t>Tasa de matriculación niños y niñas de tres a cinco años.</t>
  </si>
  <si>
    <t>Niños y niñas de 3 a 5 años matrículados/Proyección población total de 3 a 5 años</t>
  </si>
  <si>
    <t>SIMAT</t>
  </si>
  <si>
    <t>Sumatoria de niños y niñas nuevos matriculados en los grados del preescolar</t>
  </si>
  <si>
    <t>Número de niñas y niños con educación inicial en el marco de la atención integral en preescolar.</t>
  </si>
  <si>
    <t>Sumatoria de niños y niñas de preescolar con educación inicial en el marco de la atención integral</t>
  </si>
  <si>
    <t>POLITICA PUBLICA RECURSOS EDUCATIVOS - PI</t>
  </si>
  <si>
    <t>NND  = NNDOT / NN
Dónde:
NND = Porcentaje de niños y niñas en preescolar acceden a dotación para el fortaleciminento de ambientes pedagògicos.
NNDOT  = Niños y niñas en preescolar que acceden a dotación para el fortaleciminento de ambientes pedagògicos.
NN = Niños y niñas en preescolar oficial.</t>
  </si>
  <si>
    <t>FORTALECIMIENTO TERRITORIAL E INSTITUCIONAL - PI</t>
  </si>
  <si>
    <t>Informe de avance en la  implementación de procesos de gestión de la educación inicial en arquitectura institucional de las Secretarías de Educación certificadas</t>
  </si>
  <si>
    <t>CURRICULOS PARA LA JUSTICIA SOCIAL - PI</t>
  </si>
  <si>
    <t>Documento con propuesta de modelos</t>
  </si>
  <si>
    <t>Documento con propuesta de centros de recursos</t>
  </si>
  <si>
    <t>Documento con avances de construcción de colectivos comunitarios</t>
  </si>
  <si>
    <t>DIGNIFICACION Y DESAROLLO PROFESION DOCENTE - PI</t>
  </si>
  <si>
    <t>Porcentaje de avance en el diseño e implementación del modelo de seguimiento longitudinal de la cohorte de niños y niñas</t>
  </si>
  <si>
    <t>Acciones realizadas para el diseño e implementación del modelo de seguimiento/Total de acciones definidas para el diseño e implementación del modelo de seguimiento</t>
  </si>
  <si>
    <t>Documento de diseño e implementación del modelo</t>
  </si>
  <si>
    <t>EVALUACION - PI</t>
  </si>
  <si>
    <t>Porcentaje de avance en el diseño e implementación de la mediciòn de la calidad de la educaciòn inicial</t>
  </si>
  <si>
    <t>Acciones realizadas para el diseño e implementación de la medición de la calidad/Total de acciones definidas para el diseño e implementación de la medición de la calidad</t>
  </si>
  <si>
    <t>FORTALECIMIENTO TERRITORIAL E INSTITUCIONAL</t>
  </si>
  <si>
    <t>Sumatoria de las ETC con hoja de ruta</t>
  </si>
  <si>
    <t>Documento que describa la hoja de ruta de cada una de las ETC con sus avances</t>
  </si>
  <si>
    <t>Sumatoria de las ETC retroalimentadas</t>
  </si>
  <si>
    <t>Documento de retroalimentación</t>
  </si>
  <si>
    <t>Porcentaje de las Asistencias Técnicas Especializadas  solicitadas por las ETC realizadas.</t>
  </si>
  <si>
    <t xml:space="preserve">No. De AT atendidas/No. AT solicitadas </t>
  </si>
  <si>
    <t>Reporte CRM</t>
  </si>
  <si>
    <t>Cumplimento de las actividades acordadas en la etapa de seguimiento acorde al decreto 1378 de 2018, del estatuto de profesionalización docente para comunidades negras, afros, raizales y palenqueras.</t>
  </si>
  <si>
    <t>Estatuto radicado</t>
  </si>
  <si>
    <t>Proyecto de Ley Presentado</t>
  </si>
  <si>
    <t xml:space="preserve">Número de ETC acompañadas en aspectos conceptuales sobre el uso de los recursos del sector </t>
  </si>
  <si>
    <t>EDUCACION PROPIA</t>
  </si>
  <si>
    <t xml:space="preserve">Sumatoria de sesiones </t>
  </si>
  <si>
    <t>(Número de Entidades territoriales certificadas acompañadas técnicamente para la implementación de los lineamientos concertados/Número Total de Entidades Territoriales certificadas)</t>
  </si>
  <si>
    <t>Hito cumplidos de la ruta para la expedicion de la guia de lineamientos de actualización de la inducción y reinducción territorial.</t>
  </si>
  <si>
    <t>Documento con los lineamientos de actualización del proceso de inducción y reinducción para los docentes.</t>
  </si>
  <si>
    <t>INNOVACION E INVESTIGACION PEDAGOGICA</t>
  </si>
  <si>
    <t>Número de docentes, directivos docentes, y estudiantes beneficiados en el marco de las iniciativas y estrategias  para fomentar la Innovación Educativa</t>
  </si>
  <si>
    <t>Número de niños y jovenes aprendiendo a programar en modalidades STEM</t>
  </si>
  <si>
    <t>4001
3988</t>
  </si>
  <si>
    <t>Informe de ejecución(interventoria)</t>
  </si>
  <si>
    <t>* informe de avance</t>
  </si>
  <si>
    <t>Sumatoria de alianzas estrategicas creadas y/o  fortalecidas</t>
  </si>
  <si>
    <t>Informe de ejecución</t>
  </si>
  <si>
    <t>Número de asistencias técnicas a las Secretarías de educación acompañadas en el marco de las iniciativas y estrategias  para fomentar la Innovación Educativa en los territorios</t>
  </si>
  <si>
    <t>Sumatoria de  asistencias técnicas en las Secretarías de educación acompañadas</t>
  </si>
  <si>
    <t>* Base de datos
* Informes de Asistencia Tecnica</t>
  </si>
  <si>
    <t>Sumatoria de  Secretarías de educación con seguimiento a la formulación y/o implementacion de planes territoriales de innovacion educativa (PTIE)</t>
  </si>
  <si>
    <t>* Base de datos
* Informes de seguimiento</t>
  </si>
  <si>
    <t xml:space="preserve">Educación Superior como un derecho. </t>
  </si>
  <si>
    <t>DFES-FOMENTO DE LA EDUCACIÓN SUPERIOR</t>
  </si>
  <si>
    <t>Educación superior integral, incluyente, intercultural, antirracista, y desde la perspectiva de la justicia social y la paz</t>
  </si>
  <si>
    <t>DFES-ENFOQUE DIFERENCIAL</t>
  </si>
  <si>
    <t>DFES-DERECHO A LA EDUCACIÓN</t>
  </si>
  <si>
    <t>Porcentaje de avance en la formulación del proyecto de ley de reforma a la Ley 30</t>
  </si>
  <si>
    <t>Sumatoria del ponderado de los hitos definidos (hito1: Documento con la Versión de reforma de los articulos 86 y 87 presentada al congreso (25%), Documento técnico para la participación en el tramite del proyecto (15%), Estudio preliminar de la reforma de ley 30 (10%), hito 2: Propuesta de articulado y exposicion de motivos de reforma a la Ley 30 (25%), Socialización de propuesta con actores del Sector (15%), Presentación reforma al congreso (10%)</t>
  </si>
  <si>
    <t>Documento con la Versión de reforma de los articulos 86 y 87 presentada al congreso
Documento técnico para la participación en el tramite del proyecto
Estudio preliminar de la reforma de ley 30
Propuesta de articulado y exposicion de motivos de reforma a la Ley 30
Socialización de propuesta con actores del Sector
Presentación reforma al congreso</t>
  </si>
  <si>
    <t>DFES-GRATUIDAD EN LA EDUCACIÓN SUPERIOR PÚBLICA</t>
  </si>
  <si>
    <t>Estudiantes matriculados en IES públicas en programas de pregrado beneficiarios de gratuidad</t>
  </si>
  <si>
    <t>Estudiantes matriculados en IES públicas en programas de pregrado/meta de estudiantes matriculados en IES públicas en programas de pregrado (760,000)</t>
  </si>
  <si>
    <t>Informe de conciliación entre el MEN y las IES sobre los beneficiarios y recursos de la política de gratuidad
Base de dato SNIES</t>
  </si>
  <si>
    <t>Numero de estudiantes nuevos en educación superior</t>
  </si>
  <si>
    <t>Sumatoria de estudiantes nuevos en educación superior en el cuatrienio (matricula primer curso del semestre I del año T - matricula primer curso del semestre I del año T - 1) + (Matricula primer curso del semestre II del año T - matricula primer curso del semestre II del año T - 1)</t>
  </si>
  <si>
    <t>Porcentaje de estudiantes beneficiarios del proceso de condonación especial de créditos de los fondos "Ser Pilo Paga", "Excelencia", "Victimas", "Rrom" y "Discapacidad"</t>
  </si>
  <si>
    <t>Número de beneficiarios de fondos en administración del MEN con cartera pendiente por pagar al 31 de diciembre de 2022  con acuerdo de suspensión de pago firmado o crédito condonado / Número de beneficiarios de fondos en adminsitración del MEN con cartera pendiente por pagar al 31 de diciembre de 2022</t>
  </si>
  <si>
    <t>Acta de la Junta Administradora de cada Fondo en la que se autoriza la condonación especial
Acuerdo de suspensión de pago firmado</t>
  </si>
  <si>
    <t xml:space="preserve">Consolidación del Sistema de educación Superior Colombiano </t>
  </si>
  <si>
    <t>DFES-ENFOQUE TERRITORIAL</t>
  </si>
  <si>
    <t>Porcentaje de avance en el proceso de definición de metodología, distribución y asignación de recursos para las IES públicas</t>
  </si>
  <si>
    <t>Sumatoria del ponderado de los hitos definidos (hito 1: Documento con la descripción de la nueva metodología para la distribución de recursos a IES públicas 50%; hito 2: Informe de la asignación y distribución de recursos estructurales y adicionales a las IES públicas 50%)</t>
  </si>
  <si>
    <t>Documento con la descripción de la nueva metodología para la distribución de recursos a IES públicas
Informe de la asignación y distribución de recursos estructurales y adicionales a las IES públicas</t>
  </si>
  <si>
    <t>Porcentaje de avance en la formulación del proyecto de ley Estatutaria del Derecho a la Educación Superior, presentado al congreso de la republica</t>
  </si>
  <si>
    <t xml:space="preserve">Sumatoria del ponderado de los hitos definidos (hito 1: Documento con Exposición de motivos 33%; hito 2: Documento con la Propuesta de articulado del PL 33%; hito 3: Documento con la Socialización a parlamentarios del borrador de PL 34%) </t>
  </si>
  <si>
    <t xml:space="preserve">Documento con Exposición de motivos Documento con la Propuesta de articulado del PL 
Documento con la Socialización a parlamentarios del borrador de PL </t>
  </si>
  <si>
    <t>Porcentaje de avance en la formulación de reforma al decreto 1279 de 2002</t>
  </si>
  <si>
    <t>Sumatoria del ponderado de los hitos definidos (hito 1: Acta de reunión Instalación de la comisión de reforma 33%; hito 2: Documento con la Identificación de los artículos a reformar 33%; hito 3: Documento con Propuesta con los artículos a reformar 34%)</t>
  </si>
  <si>
    <t>Acta de reunión Instalación de la comisión de reforma
Documento con la Identificación de los artículos a reformar
Documento con Propuesta con los artículos a reformar</t>
  </si>
  <si>
    <t>Consolidación del Sistema de educación Superior Colombiano</t>
  </si>
  <si>
    <t>DFES-FORTALECIMIENTO ESTRATÉGICO</t>
  </si>
  <si>
    <t>Informe con el detalle de las IES que participan del convenio para el acceso y uso de información científica</t>
  </si>
  <si>
    <t>Porcentaje de avance en la implementación del Plan de fortalecimiento de infraestructura en Educación Superior</t>
  </si>
  <si>
    <t>Sumatoria del ponderado de los hitos definidos (hito 1: Documento con el avance de la estrategia de fortalecimiento de infraestructura en Educación Superior 33%; hito 2: Documento con el avance de la estrategia de fortalecimiento de infraestructura en Educación Superior 33%; hito 3: Documento final de la estrategia de fortalecimiento de infraestructura en Educación Superior 34%)</t>
  </si>
  <si>
    <t>Documento con el avance de la estrategia de fortalecimiento de infraestructura en Educación Superior 
Documento con el avance de la estrategia de fortalecimiento de infraestructura en Educación Superior 
Documento final de la estrategia de fortalecimiento de infraestructura en Educación Superior</t>
  </si>
  <si>
    <t>Porcentaje de avance en la adecuación del sistema de analítica para el seguimiento cuantitativo a la educación superior como derecho</t>
  </si>
  <si>
    <t>Sumatoria del ponderado de los hitos definidos (hito 1: Documento del levantamiento de necesidades de información para el sistema de analítica 33%; hito 2: Documento conceptual del Índice de Realización de la Educación Superior como derecho 33%; hito 3: Documento conceptual de la propuesta metodológica del sistema de analítica 34%)</t>
  </si>
  <si>
    <t>Documento del levantamiento de necesidades de información para el sistema de analítica
Documento conceptual del Índice de Realización de la Educación Superior como derecho
Documento conceptual de la propuesta metodológica del sistema de analítica</t>
  </si>
  <si>
    <t>4.5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</si>
  <si>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Porcentaje de avance en la actualización de la Política de Educación Inclusiva, Intercultural y de Diversidades</t>
  </si>
  <si>
    <t>Sumatoria del ponderado de los hitos definidos (hito 1: Documento con la estructura para la actualización de la Política de educación superior inclusiva, para la inspiración de los temas de interculturalidad y diversidades 33%; hito 2: Consolidado espacios de trabajo y documento con el avance de la actualización de la Política 33%; hito 3: Documento con la actualización de la Política 34%)</t>
  </si>
  <si>
    <t>Documento con la estructura para la actualización de la Política de educación superior inclusiva, para la inspiración de los temas de interculturalidad y diversidades
Consolidado espacios de trabajo y documento con el avance de la actualización de la Política
Documento con la actualización de la Política</t>
  </si>
  <si>
    <t>Número de planes de regionalización de la Educación Superior para zonas PDET</t>
  </si>
  <si>
    <t>Sumatoria del número de planes de regionalización de la Educación Superior para zonas PDET formulados</t>
  </si>
  <si>
    <t xml:space="preserve">Documento de los planes de regionalización </t>
  </si>
  <si>
    <t>Porcentaje de avance en el diseño de la estrategia para el acceso de personas en proceso de Reinserción, Reintegración y Reincorporación.</t>
  </si>
  <si>
    <t>Sumatoria del ponderado de los hitos definidos (hito 1: Documento con el avance de la estrategia para el acceso de personas en proceso de Reinserción, Reintegración y Reincorporación 33%; hito 2: Documento con el avance de la estrategia para el acceso de personas en proceso de Reinserción, Reintegración y Reincorporación 33%; hito 3: Documento final con la estrategia para el acceso de personas en proceso de Reinserción, Reintegración y Reincorporación 34%)</t>
  </si>
  <si>
    <t>Documento con el avance de la estrategia para el acceso de personas en proceso de Reinserción, Reintegración y Reincorporación
Documento con el avance de la estrategia para el acceso de personas en proceso de Reinserción, Reintegración y Reincorporación
Documento final con la estrategia para el acceso de personas en proceso de Reinserción, Reintegración y Reincorporación</t>
  </si>
  <si>
    <t>Porcentaje de avance en el diseño de la estrategia para el acceso a Educación Superior para personas privadas de la libertad y pospenados</t>
  </si>
  <si>
    <t>Sumatoria del ponderado de los hitos definidos (hito 1: Documento con el avance de la estrategia para el acceso a Educación Superior para personas privadas de la libertad y pospenados 33%; hito 2: Documento con el avance de la estrategia para el acceso a Educación Superior para personas privadas de la libertad y pospenados 33%; hito 3: Documento final con la estrategia para el acceso a Educación Superior para personas privadas de la libertad y pospenados 34%)</t>
  </si>
  <si>
    <t>Documento con el avance de la estrategia para el acceso a Educación Superior para personas privadas de la libertad y pospenados
Documento con el avance de la estrategia para el acceso a Educación Superior para personas privadas de la libertad y pospenados
Documento final con la estrategia para el acceso a Educación Superior para personas privadas de la libertad y pospenados</t>
  </si>
  <si>
    <t>Reconceptualización del Sistema de Aseguramiento de la Calidad de la Educación Superior</t>
  </si>
  <si>
    <t>DFES-FOMENTO AL ASEGURAMIENTO Y MEJORAMIENTO DE LA CALIDAD</t>
  </si>
  <si>
    <t>Numeros de IES que reciben acompañamiento técnico en la apropiación de la normativa sobre aseguramiento de calidad</t>
  </si>
  <si>
    <t>Sumatoria del número de IES que reciben acompañamiento técnico en la apropiación de la normativa sobre aseguramiento de calidad</t>
  </si>
  <si>
    <t>Informe de IES con acompañamiento</t>
  </si>
  <si>
    <t>Numeros de IES que reciben acompañamiento técnico en el diseño, implementación y consolidación de los SIAC</t>
  </si>
  <si>
    <t>Sumatoria del número de IES que reciben acompañamiento técnico en el diseño, implementación y consolidación de los SIAC</t>
  </si>
  <si>
    <t>Porcentaje de avance en el diseño de la estrategia para fomentar el transito de estudiantes de media a la educación superior</t>
  </si>
  <si>
    <t>Sumatoria del ponderado de los hitos definidos (hito 1: Documento con la estructura de la estrategia para fomentar el tránsito de estudiantes de media a la educación superior 33%; hito 2: Documento con el avance de la estrategia para fomentar el transito de estudiantes de media a la educación superior 33%; hito 3: Documento final con la estrategia para fomentar el transito de estudiantes de media a la educación superior 34%)</t>
  </si>
  <si>
    <t>Documento con la estructura de la estrategia para fomentar el tránsito de estudiantes de media a la educación superior
Documento con el avance de la estrategia para fomentar el transito de estudiantes de media a la educación superior
Documento final con la estrategia para fomentar el transito de estudiantes de media a la educación superior</t>
  </si>
  <si>
    <t>Consolidación del Sistema de Educación Superior Colombiano</t>
  </si>
  <si>
    <t>DFES-MUNDO DEL TRABAJO</t>
  </si>
  <si>
    <t>Porcentaje de avance en el diseño de la estrategia de articulación entre el Marco Nacional de Cualificaciones  y el cambio estructural para una economía productiva</t>
  </si>
  <si>
    <t>Sumatoria del ponderado de los hitos definidos (hito 1: Documento con el marco conceptural que permita la articulación entre el MNC y las necesidades de transformación de las estructuras productivas del país  20%; hito 2: Documento con el avance en el diseño de la estrategia de articulación entre el Marco Nacional de Cualificaciones  y necesidades de transformación de las estructuras productivas del país  30%; hito 3: Documento final con el diseño de la estrategia 50%)</t>
  </si>
  <si>
    <t>Documento con el marco conceptural que permita la articulación entre el MNC y necesidades de transformación de las estructuras productivas del país. 
Documento con el avance del diseño de la estrategia de articulación entre el Marco Nacional de Cualificaciones  y necesidades de transformación de las estructuras productivas del país 
Documento final con la diseño de la estrategia</t>
  </si>
  <si>
    <t>Número de estrategias diseñadas para el fomento de la oferta académica basada en los catálogos de cualificaciones</t>
  </si>
  <si>
    <t>Sumatoria de estrategias diseñadas para el fomento de la oferta académica basada en los catálogos de cualificaciones</t>
  </si>
  <si>
    <t>Documento de la estrategia para el fomento de la oferta académica basada en los catálogos de cualificaciones</t>
  </si>
  <si>
    <t>Número de catálogos de cualificaciones diseñados o actualizados</t>
  </si>
  <si>
    <t>Sumatoria de catálogos de cualificaciones diseñados o actualizados</t>
  </si>
  <si>
    <t>Documentos de catálogos actualizados o nuevos catálogos construidos</t>
  </si>
  <si>
    <t>Porcentaje de avance en el diseño de la estrategia de promoción de la ETDH en articulación con el MNC dirigida a las Entidades Territoriales</t>
  </si>
  <si>
    <t>Sumatoria del ponderado de los hitos definidos (hito 1: Documento preliminar con el diseño de la estrategia de promoción de la ETDH para las Entidades Territoriales 20%; hito 2: Socialización de la estrategia preliminar de promoción de la ETDH 30%; hito 3: Documento final con la estrategia de promoción de la ETDH en articulación con el MNC dirigida a las Entidades Territoriales 50%)</t>
  </si>
  <si>
    <t>Documento preliminar con el diseño de la estrategia de promoción de la ETDH para las Entidades Territoriales
Documento con las observaciones recolectadas en la socialización de la estrategia preliminar de promoción de la ETDH
Documento final de la estrategia de promoción de la ETDH en articulación con el MNC dirigida a las Entidades Territoriales</t>
  </si>
  <si>
    <t>Porcentaje de avance en la adecuación de la analítica del Observatorio Laboral para la Educación- OLE en diálogo con enfoque de derechos</t>
  </si>
  <si>
    <t>Sumatoria del ponderado de los hitos definidos (hito 1: Documento con la revisión del marco referencial para la adaptación del sistema de analítica del OLE 33%; hito 2: Documento con la propuesta de indicadores del Observatorio Laboral para la Educación OLE en diálogo con enfoque de derechos 33%; hito 3: Documento conceptual de la propuesta metodológica para la adecuación de la analítica del Observatorio Laboral para la Educación OLE en diálogo con enfoque de derechos 34%)</t>
  </si>
  <si>
    <t>Documento con la revisión del marco referencial para la adaptación del sistema de analítica del OLE
Documento con la propuesta de indicadores del Observatorio Laboral para la Educación OLE en diálogo con enfoque de derechos
Documento conceptual de la propuesta metodológica para la adecuación de la analítica del Observatorio Laboral para la Educación OLE en diálogo con enfoque de derechos</t>
  </si>
  <si>
    <t>Porcentaje de avance en el diseño e implementación de la estrategia de fomento a la internacionalización de la educación superior</t>
  </si>
  <si>
    <t>Sumatoria del ponderado de los hitos definidos (hito 1: Documento con el avance sobre el diseño de la estrategia de fomento a la internacionalización de la educación superior 33%;hito 2: Documento con el avance de la implementación de la estrategia de fomento a la internacionalización de la educación superior 33%; hito 3: Informe final con el avance anual de la implementación de la estrategia de fomento a la internacionalización de la educación superior 34%)</t>
  </si>
  <si>
    <t>Documento con el avance sobre el diseño de la estrategia de fomento a la internacionalización de la educación superior
Documento con el avance de la implementación de la estrategia de fomento a la internacionalización de la educación superior
Informe final con el avance anual de la implementación de la estrategia de fomento a la internacionalización de la educación superior</t>
  </si>
  <si>
    <t xml:space="preserve">Porcentaje de avance en el proceso de producción, análisis y publicación de la información estadística del sector </t>
  </si>
  <si>
    <t>Sumatoria del ponderado de los hitos definidos (hito 1: informe con cierre y publicación de información estadística de matrícula y cobertura 50%; hito 2: Publicación de información estadística de permanencia, graduación y vinculación laboral de graduados 50%)</t>
  </si>
  <si>
    <t>Informe con cierre y publicación de información estadística de matrícula y cobertura
Publicación de información estadística de permanencia, graduación y vinculación laboral de graduados</t>
  </si>
  <si>
    <t xml:space="preserve">Porcentaje de avance en el proceso de soporte, actualización y mejoramiento de los sistemas de información de educación superior </t>
  </si>
  <si>
    <t>Sumatoria del ponderado de los hitos definidos (hito 1: documento Formalización del licenciamiento de la herrramienta de cargue de datos al SNIES 50%; hito 2: Informe final de supervisión del contrato para el soporte funcional del SNIES 50%)</t>
  </si>
  <si>
    <t>Documento Formalización del licenciamiento de la herrramienta de cargue de datos al SNIES
Informe final de supervisión del contrato para el soporte funcional del SNIES</t>
  </si>
  <si>
    <t>Número de beneficiarios adjudicados en Fondos NO poblacionales determinados por Ley</t>
  </si>
  <si>
    <t>Reconceptualización del Sistema de Aseguramiento de la Calidad de la Educación
Superior</t>
  </si>
  <si>
    <t>Inciativas regulatorias del sistema de aseguramiento de la calidad de educación superior expedida.</t>
  </si>
  <si>
    <t>Sumatoria de iniciativas regulatorias expedidas en materia de educación superior.
Nota: Leyes, decretos, resoluciones, acuerdos directivas, todo lo reglamentario que termine en un acto administrativo.</t>
  </si>
  <si>
    <t>Iniciativas regulatorias expedidas.</t>
  </si>
  <si>
    <t xml:space="preserve">Porcentaje de fortalecimiento en la articulación del sistema de Aseguramiento de la calidad a través del trabajo con la CONACES, el CNA y la Red de Conocimiento SACES.  </t>
  </si>
  <si>
    <t xml:space="preserve">(A/B)*100
A = Número de actividades realizadas para la articulación SAC y el fortalecimiento de la Red de Conocimiento SACES 
B = Número de actividades programadas para la articulación SAC  y el fortalecimiento de la Red de Conocimiento SACES </t>
  </si>
  <si>
    <t>Informe sobre el fortalecimiento en la articulación del sistema de Aseguramiento de la calidad a través del trabajo con la CONACES, el CNA y la Red de Conocimiento SACES,  en relación con las actividades planeadas para la vigencia</t>
  </si>
  <si>
    <t xml:space="preserve">Porcentaje de avance de la estrategía para capacitación del Marco Nacional de Cualificaciones  y el seguimiento del esquema de movilidad educativa y formativa - EMEF. </t>
  </si>
  <si>
    <t>(A/B)*100
A = Número de actividades realizadas para la estrategia de capacitación del MNC y el seguimiento al EMEF
B = Número de actividades programadas para la estrategia de capacitación del MNC y el seguimiento al EMEF</t>
  </si>
  <si>
    <t xml:space="preserve">Informe de avance sobre las estrategias para capacitación del Marco Nacional de Cualificaciones  y el seguimiento del esquema de movilidad educativa y formativa - EMEF, en relación con las actividades planeadas para la vigencia. </t>
  </si>
  <si>
    <t xml:space="preserve">Porcentaje de avance en el seguimiento de la correcta conservacion y destinación de bienes y rentas de las IES </t>
  </si>
  <si>
    <r>
      <t xml:space="preserve">A/B * 100
A= Numero Actividades Ejecutadas
B=Número de Actividades Programadas 
</t>
    </r>
    <r>
      <rPr>
        <b/>
        <sz val="11"/>
        <rFont val="Calibri"/>
        <family val="2"/>
        <scheme val="minor"/>
      </rPr>
      <t>Actividades 2023</t>
    </r>
    <r>
      <rPr>
        <sz val="11"/>
        <rFont val="Calibri"/>
        <family val="2"/>
        <scheme val="minor"/>
      </rPr>
      <t xml:space="preserve">
1.Elaboración Plan de trabajo fortalecimiento de la estrategia (hitos, actividades (diseños, formulación, pruebas de aplicativo etc.) (3%)
2. Elaboración Modelo de operación del proceso preventivo: Organización (cronograma de trabajo) (4%)
3. Plan de Visitas Vigencia (4%)
4. Contratación Firma Financiera (5%)
5. Estudio de viabilidad fortalecimiento de la estrategia (objetivos, cronograma, costos, aprobación) (3%)
6. Generación reporte de alertas tempranas a partir del Tablero Financiero (5%)
7. Seguimiento plan de trabajo proceso preventivo (3%)
8. Seguimiento 1 plan de trabajo fortalecimiento de la estrategia(3%)
</t>
    </r>
    <r>
      <rPr>
        <b/>
        <sz val="11"/>
        <rFont val="Calibri"/>
        <family val="2"/>
        <scheme val="minor"/>
      </rPr>
      <t>Actividades  2024</t>
    </r>
    <r>
      <rPr>
        <sz val="11"/>
        <rFont val="Calibri"/>
        <family val="2"/>
        <scheme val="minor"/>
      </rPr>
      <t xml:space="preserve">
9. Revisión y estructuración Plan de trabajo fortalecimiento de la estrategia (hitos, actividades (diseños, formulación, pruebas de aplicativo etc.) (3%)
10. revisión y estructuración Modelo de operación del proceso preventivo: Organización (cronograma de trabajo) (4%)
11. Plan de Visitas Vigencia (4%)
12. Seguimiento 2 plan de trabajo fortalecimiento de la estrategia(3%)
13. Contratación Firma Financiera(5%)
14. Generación de primer reporte de alertas tempranas desde aplicativo sectorial (5%)
15. Seguimiento 3 plan de trabajo fortalecimiento de la estrategia(3%)
16. Seguimiento plan de trabajo proceso preventivo(3%)
</t>
    </r>
    <r>
      <rPr>
        <b/>
        <sz val="11"/>
        <rFont val="Calibri"/>
        <family val="2"/>
        <scheme val="minor"/>
      </rPr>
      <t>Actividades 2025</t>
    </r>
    <r>
      <rPr>
        <sz val="11"/>
        <rFont val="Calibri"/>
        <family val="2"/>
        <scheme val="minor"/>
      </rPr>
      <t xml:space="preserve">
17. Modelo de operación del proceso preventivo: Organización (cronograma de trabajo) (6%)
18. Plan de Visitas Vigencia(6%)
19. Contratación Firma Financiera(5%)
20. Seguimiento plan de trabajo proceso preventivo(3%)
21. Generación de segundo reporte de alertas tempranas desde aplicativo sectorial(4%)
22. Seguimiento 1 plan de trabajo proceso preventivo(3%)
23. Seguimiento 2 plan de trabajo proceso preventivo(3%)
</t>
    </r>
    <r>
      <rPr>
        <b/>
        <sz val="11"/>
        <rFont val="Calibri"/>
        <family val="2"/>
        <scheme val="minor"/>
      </rPr>
      <t>Actividades 2026</t>
    </r>
    <r>
      <rPr>
        <sz val="11"/>
        <rFont val="Calibri"/>
        <family val="2"/>
        <scheme val="minor"/>
      </rPr>
      <t xml:space="preserve">
24. Modelo de operación del proceso preventivo: Organización (cronograma de trabajo). (2%)
25. Plan de Visitas Vigencia(2%)
26. Contratación Firma Financiera(2%)
27. Generación de tercer reporte de alertas tempranas desde aplicativo sectorial(2%)
28.Seguimiento plan de trabajo proceso preventivo(1%)</t>
    </r>
  </si>
  <si>
    <r>
      <rPr>
        <b/>
        <sz val="11"/>
        <rFont val="Calibri"/>
        <family val="2"/>
        <scheme val="minor"/>
      </rPr>
      <t>Actividades  2023</t>
    </r>
    <r>
      <rPr>
        <sz val="11"/>
        <rFont val="Calibri"/>
        <family val="2"/>
        <scheme val="minor"/>
      </rPr>
      <t xml:space="preserve">
1. Documento con Plan de trabajo fortalecimiento de la estrategia.
2. Documento con modelo de operación.
3. Documento con plan de visitas
4. Acta de inicio de contratación de la firma para la vigencia
5. Documento Estudio de viabilidad fortalecimiento de la estrategia (objetivos, cronograma, costos, aprobación) 
6. Reporte de Alertas tempranas
7. Reporte de seguimiento al plan de trabajo con avance de la gestión y acciones correctivas si es el caso.
8. Reporte de seguimiento al  plan de trabajo -fortalecimiento con avance de la gestión y acciones correctivas si es el caso.
</t>
    </r>
    <r>
      <rPr>
        <b/>
        <sz val="11"/>
        <rFont val="Calibri"/>
        <family val="2"/>
        <scheme val="minor"/>
      </rPr>
      <t xml:space="preserve">Actividades  2024
</t>
    </r>
    <r>
      <rPr>
        <sz val="11"/>
        <rFont val="Calibri"/>
        <family val="2"/>
        <scheme val="minor"/>
      </rPr>
      <t xml:space="preserve">9. Documento plan de fortalecimiento para planificación y ejecución de la estrategia.
10. Documento con modelo de operación para planificación y ejecución de la estrategia.
11. Documento con plan de visitas
12 Reporte de seguimiento 2 del plan de trabajo con avance de la gestión y acciones correctivas si es el caso.
13. Acta de inicio de contratación de la firma para la vigencia
14. Reporte de Alertas tempranas 
15. Reporte de seguimiento 3 del plan de trabajo con avance de la gestión y acciones correctivas si es el caso.
16. Reporte de seguimiento al plan de trabajo con avance de la gestión y acciones correctivas si es el
</t>
    </r>
    <r>
      <rPr>
        <b/>
        <sz val="11"/>
        <rFont val="Calibri"/>
        <family val="2"/>
        <scheme val="minor"/>
      </rPr>
      <t>Actividades 2025</t>
    </r>
    <r>
      <rPr>
        <sz val="11"/>
        <rFont val="Calibri"/>
        <family val="2"/>
        <scheme val="minor"/>
      </rPr>
      <t xml:space="preserve">
17. Documento con modelo de operación para planificación y ejecución de la estrategia.
18. Documento con plan de visitas
19.Acta de inicio de contratación de la firma para la vigencia
20. Informe de seguimiento al plan de trabajo con avance de la gestión y acciones correctivas si es el caso.
21. Reporte de Alertas tempranas 
22. Reporte de seguimiento 1 del plan de trabajo con avance de la gestión y acciones correctivas si es el caso.
23. Reporte de seguimiento 2 del plan de trabajo con avance de la gestión y acciones correctivas si es el caso.
</t>
    </r>
    <r>
      <rPr>
        <b/>
        <sz val="11"/>
        <rFont val="Calibri"/>
        <family val="2"/>
        <scheme val="minor"/>
      </rPr>
      <t>Actividades 2026</t>
    </r>
    <r>
      <rPr>
        <sz val="11"/>
        <rFont val="Calibri"/>
        <family val="2"/>
        <scheme val="minor"/>
      </rPr>
      <t xml:space="preserve">
24. Documento con modelo de operación para planificación y ejecución de la estrategia.
25. Documento con plan de visitas
26. Acta de inicio de contratación de la firma para la vigencia
27. Reporte de Alertas tempranas 
28. Reporte de seguimiento al plan de trabajo con avance de la gestión y acciones correctivas si es el caso</t>
    </r>
  </si>
  <si>
    <t>Porcentaje de avance en la construcción de la estrategia para verificación del cumplimiento de las políticas y acciones afirmativas relacionadas con sujetos de especial protección constitucional en las IES.</t>
  </si>
  <si>
    <r>
      <t xml:space="preserve">A/B * 100
A= Numero Actividades Ejecutados
B=Número de Actividades Programados 
</t>
    </r>
    <r>
      <rPr>
        <b/>
        <sz val="11"/>
        <rFont val="Calibri"/>
        <family val="2"/>
        <scheme val="minor"/>
      </rPr>
      <t>Actividades 2023</t>
    </r>
    <r>
      <rPr>
        <sz val="11"/>
        <rFont val="Calibri"/>
        <family val="2"/>
        <scheme val="minor"/>
      </rPr>
      <t xml:space="preserve">
1. Estructuración de plan de trabajo de la vigencia con actividades a realizar desde la función preventiva (12%)
2. Diagnóstico de situación a partir de la identificación y análisis de las PQRS e informes de visita (9%)
3. Seguimiento 1 al plan de trabajo (3%)
4. Seguimiento 2 al plan de trabajo (3%)
5. Seguimiento 3 al plan de trabajo (3%)
</t>
    </r>
    <r>
      <rPr>
        <b/>
        <sz val="11"/>
        <rFont val="Calibri"/>
        <family val="2"/>
        <scheme val="minor"/>
      </rPr>
      <t>Actividades  2024</t>
    </r>
    <r>
      <rPr>
        <sz val="11"/>
        <rFont val="Calibri"/>
        <family val="2"/>
        <scheme val="minor"/>
      </rPr>
      <t xml:space="preserve">
6. Estructuración y revisión del plan de trabajo de la vigencia desde la función preventiva-Análisis de acciones ejecutadas, resultados alcanzados, lecciones aprendidas y oportunidades de mejora (12%)
7. Seguimiento 4 a la ejecución del Plan de trabajo (6%)
8. Seguimiento 5 a la ejecución del Plan de trabajo. (6%)
9. Seguimiento 6 a la ejecución del Plan de trabajo. (6%)
</t>
    </r>
    <r>
      <rPr>
        <b/>
        <sz val="11"/>
        <rFont val="Calibri"/>
        <family val="2"/>
        <scheme val="minor"/>
      </rPr>
      <t>Actividades  2025</t>
    </r>
    <r>
      <rPr>
        <sz val="11"/>
        <rFont val="Calibri"/>
        <family val="2"/>
        <scheme val="minor"/>
      </rPr>
      <t xml:space="preserve">
10. Estructuración y revisión del plan de trabajo de la vigencia desde la función preventiva-Análisis de acciones ejecutadas, resultados alcanzados, lecciones aprendidas y oportunidades de mejora (12%)
11. Seguimiento 7 a la ejecución del Plan de trabajo (6%)
12. Seguimiento 8 a la ejecución del Plan de trabajo. (6%)
13. Seguimiento 9 a la ejecución del Plan de trabajo. (6%)
</t>
    </r>
    <r>
      <rPr>
        <b/>
        <sz val="11"/>
        <rFont val="Calibri"/>
        <family val="2"/>
        <scheme val="minor"/>
      </rPr>
      <t>Actividades  2026</t>
    </r>
    <r>
      <rPr>
        <sz val="11"/>
        <rFont val="Calibri"/>
        <family val="2"/>
        <scheme val="minor"/>
      </rPr>
      <t xml:space="preserve">
14. Seguimiento 10 a la ejecución del Plan de trabajo (4%)
15. Seguimiento 11 a la ejecución del Plan de trabajo (4%)
16. Análisis de las acciones ejecutadas, resultados alcanzados cuatrienio y prueba de la estrategia (2%)</t>
    </r>
  </si>
  <si>
    <r>
      <rPr>
        <b/>
        <sz val="11"/>
        <rFont val="Calibri"/>
        <family val="2"/>
        <scheme val="minor"/>
      </rPr>
      <t xml:space="preserve">Actividades 2023
</t>
    </r>
    <r>
      <rPr>
        <sz val="11"/>
        <rFont val="Calibri"/>
        <family val="2"/>
        <scheme val="minor"/>
      </rPr>
      <t xml:space="preserve">1.Documento con diagnóstico de la situación.
2.Documento contentivo del plan de trabajo desde la función preventiva.
3. Informe de seguimiento 1 del plan de trabajo con avance de la gestión y acciones correctivas si es el caso. 
4. Reporte de seguimiento 2 del plan de trabajo con avance de la gestión y acciones correctivas si es el caso.
5. Reporte de seguimiento 3 del plan de trabajo con avance de la gestión y acciones correctivas si es el caso.
</t>
    </r>
    <r>
      <rPr>
        <b/>
        <sz val="11"/>
        <rFont val="Calibri"/>
        <family val="2"/>
        <scheme val="minor"/>
      </rPr>
      <t>Actividades 2024</t>
    </r>
    <r>
      <rPr>
        <sz val="11"/>
        <rFont val="Calibri"/>
        <family val="2"/>
        <scheme val="minor"/>
      </rPr>
      <t xml:space="preserve">
6. Documento contentivo del plan de trabajo desde la función preventiva revisado.
7. Reporte de seguimiento 4 del plan de trabajo con las estrategias y actividades establecidas.
8. Informe de seguimiento 5 del plan de trabajo con avance de la gestión y acciones correctivas si es el caso.
9. Reporte de seguimiento 6 del plan de trabajo con avance de la gestión y acciones correctivas si es el caso.
</t>
    </r>
    <r>
      <rPr>
        <b/>
        <sz val="11"/>
        <rFont val="Calibri"/>
        <family val="2"/>
        <scheme val="minor"/>
      </rPr>
      <t>Actividades 2025</t>
    </r>
    <r>
      <rPr>
        <sz val="11"/>
        <rFont val="Calibri"/>
        <family val="2"/>
        <scheme val="minor"/>
      </rPr>
      <t xml:space="preserve">
10. Documento contentivo del plan de trabajo desde la función preventiva revisado.
11. Reporte de seguimiento 7 del plan de trabajo con las estrategias y actividades establecidas.
12. Reporte de seguimiento 8 del plan de trabajo con avance de la gestión y acciones correctivas si es el caso.
13. Reporte de seguimiento 9 del plan de trabajo con avance de la gestión y acciones correctivas si es el caso.
</t>
    </r>
    <r>
      <rPr>
        <b/>
        <sz val="11"/>
        <rFont val="Calibri"/>
        <family val="2"/>
        <scheme val="minor"/>
      </rPr>
      <t>Actividades 2026</t>
    </r>
    <r>
      <rPr>
        <sz val="11"/>
        <rFont val="Calibri"/>
        <family val="2"/>
        <scheme val="minor"/>
      </rPr>
      <t xml:space="preserve">
14. Reporte de seguimiento 10 del plan de trabajo con avance de la gestión y acciones correctivas si es el caso.
15.Reporte de seguimiento 11 del plan de trabajo con avance de la gestión y acciones correctivas si es el caso.
16.I Reporte de análisis de las acciones ejecutadas, resultados alcanzados cuatrienio </t>
    </r>
  </si>
  <si>
    <t>((A / B)* 100
A=Sumatoria de actuaciones que avancen a la siguiente etapa procesal en el marco de las investigaciones.
B=Línea base de investigaciones en etapas posteriores a la investigación preliminar.</t>
  </si>
  <si>
    <t>Porcentaje de avance en el seguimiento a cobro de multas impuestas en el marco de las facultades de inspección y vigilancia.</t>
  </si>
  <si>
    <r>
      <t xml:space="preserve">A/B * 100
A= Numero Hitos Ejecutados
B=Número de Hitos Programados 
</t>
    </r>
    <r>
      <rPr>
        <b/>
        <sz val="11"/>
        <rFont val="Calibri"/>
        <family val="2"/>
        <scheme val="minor"/>
      </rPr>
      <t>Hitos 2023                                                                                  
1.</t>
    </r>
    <r>
      <rPr>
        <sz val="11"/>
        <rFont val="Calibri"/>
        <family val="2"/>
        <scheme val="minor"/>
      </rPr>
      <t xml:space="preserve"> Plan de trabajo para la gestión de cobro de las multas impuestas por el MEN (Cómo se realizará el seguimiento) (</t>
    </r>
    <r>
      <rPr>
        <b/>
        <sz val="11"/>
        <rFont val="Calibri"/>
        <family val="2"/>
        <scheme val="minor"/>
      </rPr>
      <t>6%</t>
    </r>
    <r>
      <rPr>
        <sz val="11"/>
        <rFont val="Calibri"/>
        <family val="2"/>
        <scheme val="minor"/>
      </rPr>
      <t xml:space="preserve">).                                                                      
</t>
    </r>
    <r>
      <rPr>
        <b/>
        <sz val="11"/>
        <rFont val="Calibri"/>
        <family val="2"/>
        <scheme val="minor"/>
      </rPr>
      <t>2.</t>
    </r>
    <r>
      <rPr>
        <sz val="11"/>
        <rFont val="Calibri"/>
        <family val="2"/>
        <scheme val="minor"/>
      </rPr>
      <t>Informe diagnóstico de las multas impuestas en virtud de la función de vigilancia (art. 9, num 8) y la facultad sancionatoria (art. 17 Ley 1740 de 2014), (fecha de imposición, tipología de multa y sujeto sancionado, verificación de la existencia o no de procesos, procedimientos o instructivos asociados al interior del MEN)(</t>
    </r>
    <r>
      <rPr>
        <b/>
        <sz val="11"/>
        <rFont val="Calibri"/>
        <family val="2"/>
        <scheme val="minor"/>
      </rPr>
      <t>12%</t>
    </r>
    <r>
      <rPr>
        <sz val="11"/>
        <rFont val="Calibri"/>
        <family val="2"/>
        <scheme val="minor"/>
      </rPr>
      <t xml:space="preserve">)                                                                                                              </t>
    </r>
    <r>
      <rPr>
        <b/>
        <sz val="11"/>
        <rFont val="Calibri"/>
        <family val="2"/>
        <scheme val="minor"/>
      </rPr>
      <t xml:space="preserve">3. </t>
    </r>
    <r>
      <rPr>
        <sz val="11"/>
        <rFont val="Calibri"/>
        <family val="2"/>
        <scheme val="minor"/>
      </rPr>
      <t>Seguimiento al plan de trabajo (</t>
    </r>
    <r>
      <rPr>
        <b/>
        <sz val="11"/>
        <rFont val="Calibri"/>
        <family val="2"/>
        <scheme val="minor"/>
      </rPr>
      <t>6%</t>
    </r>
    <r>
      <rPr>
        <sz val="11"/>
        <rFont val="Calibri"/>
        <family val="2"/>
        <scheme val="minor"/>
      </rPr>
      <t xml:space="preserve">).                                  
</t>
    </r>
    <r>
      <rPr>
        <b/>
        <sz val="11"/>
        <rFont val="Calibri"/>
        <family val="2"/>
        <scheme val="minor"/>
      </rPr>
      <t xml:space="preserve">4. </t>
    </r>
    <r>
      <rPr>
        <sz val="11"/>
        <rFont val="Calibri"/>
        <family val="2"/>
        <scheme val="minor"/>
      </rPr>
      <t>Informe de gestión, lecciones aprendidas y oportunidades de mejora (</t>
    </r>
    <r>
      <rPr>
        <b/>
        <sz val="11"/>
        <rFont val="Calibri"/>
        <family val="2"/>
        <scheme val="minor"/>
      </rPr>
      <t>6%</t>
    </r>
    <r>
      <rPr>
        <sz val="11"/>
        <rFont val="Calibri"/>
        <family val="2"/>
        <scheme val="minor"/>
      </rPr>
      <t xml:space="preserve">).                                                               
</t>
    </r>
    <r>
      <rPr>
        <b/>
        <sz val="11"/>
        <rFont val="Calibri"/>
        <family val="2"/>
        <scheme val="minor"/>
      </rPr>
      <t xml:space="preserve">Hitos 2024                                                                                  
1. </t>
    </r>
    <r>
      <rPr>
        <sz val="11"/>
        <rFont val="Calibri"/>
        <family val="2"/>
        <scheme val="minor"/>
      </rPr>
      <t>Plan de trabajo para la gestión de cobro de las multas con las condiciones actuales (</t>
    </r>
    <r>
      <rPr>
        <b/>
        <sz val="11"/>
        <rFont val="Calibri"/>
        <family val="2"/>
        <scheme val="minor"/>
      </rPr>
      <t>6%</t>
    </r>
    <r>
      <rPr>
        <sz val="11"/>
        <rFont val="Calibri"/>
        <family val="2"/>
        <scheme val="minor"/>
      </rPr>
      <t xml:space="preserve">).                                          
</t>
    </r>
    <r>
      <rPr>
        <b/>
        <sz val="11"/>
        <rFont val="Calibri"/>
        <family val="2"/>
        <scheme val="minor"/>
      </rPr>
      <t>2.</t>
    </r>
    <r>
      <rPr>
        <sz val="11"/>
        <rFont val="Calibri"/>
        <family val="2"/>
        <scheme val="minor"/>
      </rPr>
      <t xml:space="preserve"> Seguimiento al plan de trabajo y a los cobros coactivos (</t>
    </r>
    <r>
      <rPr>
        <b/>
        <sz val="11"/>
        <rFont val="Calibri"/>
        <family val="2"/>
        <scheme val="minor"/>
      </rPr>
      <t>9%</t>
    </r>
    <r>
      <rPr>
        <sz val="11"/>
        <rFont val="Calibri"/>
        <family val="2"/>
        <scheme val="minor"/>
      </rPr>
      <t xml:space="preserve">).                                                                                   
</t>
    </r>
    <r>
      <rPr>
        <b/>
        <sz val="11"/>
        <rFont val="Calibri"/>
        <family val="2"/>
        <scheme val="minor"/>
      </rPr>
      <t>3.</t>
    </r>
    <r>
      <rPr>
        <sz val="11"/>
        <rFont val="Calibri"/>
        <family val="2"/>
        <scheme val="minor"/>
      </rPr>
      <t xml:space="preserve"> Revisión de los procedimientos o instructivos existentes para su actualización y/o creación (documentos físicos, gestión documental, indagación con la UAC) (</t>
    </r>
    <r>
      <rPr>
        <b/>
        <sz val="11"/>
        <rFont val="Calibri"/>
        <family val="2"/>
        <scheme val="minor"/>
      </rPr>
      <t>15%</t>
    </r>
    <r>
      <rPr>
        <sz val="11"/>
        <rFont val="Calibri"/>
        <family val="2"/>
        <scheme val="minor"/>
      </rPr>
      <t xml:space="preserve">).   </t>
    </r>
    <r>
      <rPr>
        <b/>
        <sz val="11"/>
        <rFont val="Calibri"/>
        <family val="2"/>
        <scheme val="minor"/>
      </rPr>
      <t xml:space="preserve">                                    </t>
    </r>
    <r>
      <rPr>
        <sz val="11"/>
        <rFont val="Calibri"/>
        <family val="2"/>
        <scheme val="minor"/>
      </rPr>
      <t xml:space="preserve">
</t>
    </r>
    <r>
      <rPr>
        <b/>
        <sz val="11"/>
        <rFont val="Calibri"/>
        <family val="2"/>
        <scheme val="minor"/>
      </rPr>
      <t xml:space="preserve">Hitos 2025                                                                                              1. </t>
    </r>
    <r>
      <rPr>
        <sz val="11"/>
        <rFont val="Calibri"/>
        <family val="2"/>
        <scheme val="minor"/>
      </rPr>
      <t>Plan de trabajo para la gestión de cobro de multas con las condiciones actuales. (</t>
    </r>
    <r>
      <rPr>
        <b/>
        <sz val="11"/>
        <rFont val="Calibri"/>
        <family val="2"/>
        <scheme val="minor"/>
      </rPr>
      <t>5%</t>
    </r>
    <r>
      <rPr>
        <sz val="11"/>
        <rFont val="Calibri"/>
        <family val="2"/>
        <scheme val="minor"/>
      </rPr>
      <t xml:space="preserve">)                             
</t>
    </r>
    <r>
      <rPr>
        <b/>
        <sz val="11"/>
        <rFont val="Calibri"/>
        <family val="2"/>
        <scheme val="minor"/>
      </rPr>
      <t xml:space="preserve">2. </t>
    </r>
    <r>
      <rPr>
        <sz val="11"/>
        <rFont val="Calibri"/>
        <family val="2"/>
        <scheme val="minor"/>
      </rPr>
      <t>Construcción del procedimiento o instructivo para hacer seguimiento al cobro de las multas en el MEN, o impulsar el procedimiento interno establecido.   (</t>
    </r>
    <r>
      <rPr>
        <b/>
        <sz val="11"/>
        <rFont val="Calibri"/>
        <family val="2"/>
        <scheme val="minor"/>
      </rPr>
      <t>10%</t>
    </r>
    <r>
      <rPr>
        <sz val="11"/>
        <rFont val="Calibri"/>
        <family val="2"/>
        <scheme val="minor"/>
      </rPr>
      <t xml:space="preserve">)                                                                             </t>
    </r>
    <r>
      <rPr>
        <b/>
        <sz val="11"/>
        <rFont val="Calibri"/>
        <family val="2"/>
        <scheme val="minor"/>
      </rPr>
      <t>3.</t>
    </r>
    <r>
      <rPr>
        <sz val="11"/>
        <rFont val="Calibri"/>
        <family val="2"/>
        <scheme val="minor"/>
      </rPr>
      <t xml:space="preserve"> Mesas de trabajo o comités de reunión con la Subdirección de Desarrollo Organizacional para la revision del instructivo o procedimiento (</t>
    </r>
    <r>
      <rPr>
        <b/>
        <sz val="11"/>
        <rFont val="Calibri"/>
        <family val="2"/>
        <scheme val="minor"/>
      </rPr>
      <t>10%</t>
    </r>
    <r>
      <rPr>
        <sz val="11"/>
        <rFont val="Calibri"/>
        <family val="2"/>
        <scheme val="minor"/>
      </rPr>
      <t xml:space="preserve">).                                 
</t>
    </r>
    <r>
      <rPr>
        <b/>
        <sz val="11"/>
        <rFont val="Calibri"/>
        <family val="2"/>
        <scheme val="minor"/>
      </rPr>
      <t>4.</t>
    </r>
    <r>
      <rPr>
        <sz val="11"/>
        <rFont val="Calibri"/>
        <family val="2"/>
        <scheme val="minor"/>
      </rPr>
      <t xml:space="preserve"> Informe de gestión, lecciones aprendidas y oportunidades de mejoras (</t>
    </r>
    <r>
      <rPr>
        <b/>
        <sz val="11"/>
        <rFont val="Calibri"/>
        <family val="2"/>
        <scheme val="minor"/>
      </rPr>
      <t>5%</t>
    </r>
    <r>
      <rPr>
        <sz val="11"/>
        <rFont val="Calibri"/>
        <family val="2"/>
        <scheme val="minor"/>
      </rPr>
      <t xml:space="preserve">).
</t>
    </r>
    <r>
      <rPr>
        <b/>
        <sz val="11"/>
        <rFont val="Calibri"/>
        <family val="2"/>
        <scheme val="minor"/>
      </rPr>
      <t xml:space="preserve">Hitos 2026                                                                                             1. </t>
    </r>
    <r>
      <rPr>
        <sz val="11"/>
        <rFont val="Calibri"/>
        <family val="2"/>
        <scheme val="minor"/>
      </rPr>
      <t>Seguimiento al cobro de multas impuestas por el MEN. (</t>
    </r>
    <r>
      <rPr>
        <b/>
        <sz val="11"/>
        <rFont val="Calibri"/>
        <family val="2"/>
        <scheme val="minor"/>
      </rPr>
      <t>2%</t>
    </r>
    <r>
      <rPr>
        <sz val="11"/>
        <rFont val="Calibri"/>
        <family val="2"/>
        <scheme val="minor"/>
      </rPr>
      <t xml:space="preserve">)                                                                                          
</t>
    </r>
    <r>
      <rPr>
        <b/>
        <sz val="11"/>
        <rFont val="Calibri"/>
        <family val="2"/>
        <scheme val="minor"/>
      </rPr>
      <t>2.</t>
    </r>
    <r>
      <rPr>
        <sz val="11"/>
        <rFont val="Calibri"/>
        <family val="2"/>
        <scheme val="minor"/>
      </rPr>
      <t xml:space="preserve"> Procedimiento o instructivo para reglamentar el seguimiento al cobro coactivo de las multas impuestas por el MEN formalizado con la Subdirección de Desarrollo Organizacional (4</t>
    </r>
    <r>
      <rPr>
        <b/>
        <sz val="11"/>
        <rFont val="Calibri"/>
        <family val="2"/>
        <scheme val="minor"/>
      </rPr>
      <t>%</t>
    </r>
    <r>
      <rPr>
        <sz val="11"/>
        <rFont val="Calibri"/>
        <family val="2"/>
        <scheme val="minor"/>
      </rPr>
      <t xml:space="preserve">).                              
</t>
    </r>
    <r>
      <rPr>
        <b/>
        <sz val="11"/>
        <rFont val="Calibri"/>
        <family val="2"/>
        <scheme val="minor"/>
      </rPr>
      <t>3.</t>
    </r>
    <r>
      <rPr>
        <sz val="11"/>
        <rFont val="Calibri"/>
        <family val="2"/>
        <scheme val="minor"/>
      </rPr>
      <t xml:space="preserve"> Informe de gestión del cuatrenio (4</t>
    </r>
    <r>
      <rPr>
        <b/>
        <sz val="11"/>
        <rFont val="Calibri"/>
        <family val="2"/>
        <scheme val="minor"/>
      </rPr>
      <t>%</t>
    </r>
    <r>
      <rPr>
        <sz val="11"/>
        <rFont val="Calibri"/>
        <family val="2"/>
        <scheme val="minor"/>
      </rPr>
      <t>).</t>
    </r>
  </si>
  <si>
    <r>
      <t xml:space="preserve">Hitos 2023                                                                                                    1. Documento Plan de trabajo para la gestión de cobro de multas impuestas por el MEN.       </t>
    </r>
    <r>
      <rPr>
        <b/>
        <sz val="11"/>
        <rFont val="Calibri"/>
        <family val="2"/>
        <scheme val="minor"/>
      </rPr>
      <t xml:space="preserve">                                                    2. </t>
    </r>
    <r>
      <rPr>
        <sz val="11"/>
        <rFont val="Calibri"/>
        <family val="2"/>
        <scheme val="minor"/>
      </rPr>
      <t xml:space="preserve">Documento informe diagnóstico con el detalle de las fechas de imposición, tipología de multas y sujetos sancionados, especificación sobre la existencia de procedimientos o instructivos asociados al interior del MEN.      </t>
    </r>
    <r>
      <rPr>
        <b/>
        <sz val="11"/>
        <rFont val="Calibri"/>
        <family val="2"/>
        <scheme val="minor"/>
      </rPr>
      <t xml:space="preserve">                                                                                                                                                                                                                3.</t>
    </r>
    <r>
      <rPr>
        <sz val="11"/>
        <rFont val="Calibri"/>
        <family val="2"/>
        <scheme val="minor"/>
      </rPr>
      <t xml:space="preserve"> Documento seguimiento al plan de trabajo.
4. Documento Informe de gestión con lecciones aprendidas y oportunidades de mejora.</t>
    </r>
    <r>
      <rPr>
        <b/>
        <sz val="11"/>
        <rFont val="Calibri"/>
        <family val="2"/>
        <scheme val="minor"/>
      </rPr>
      <t xml:space="preserve">
Hitos 2024                                                                                                     1. </t>
    </r>
    <r>
      <rPr>
        <sz val="11"/>
        <rFont val="Calibri"/>
        <family val="2"/>
        <scheme val="minor"/>
      </rPr>
      <t>Documento Plan de trabajo para la gestión de cobro de las multas impuestas por el MEN.</t>
    </r>
    <r>
      <rPr>
        <b/>
        <sz val="11"/>
        <rFont val="Calibri"/>
        <family val="2"/>
        <scheme val="minor"/>
      </rPr>
      <t xml:space="preserve">                                               2. </t>
    </r>
    <r>
      <rPr>
        <sz val="11"/>
        <rFont val="Calibri"/>
        <family val="2"/>
        <scheme val="minor"/>
      </rPr>
      <t xml:space="preserve">Documento seguimiento al plan de trabajo.                                </t>
    </r>
    <r>
      <rPr>
        <b/>
        <sz val="11"/>
        <rFont val="Calibri"/>
        <family val="2"/>
        <scheme val="minor"/>
      </rPr>
      <t>3.</t>
    </r>
    <r>
      <rPr>
        <sz val="11"/>
        <rFont val="Calibri"/>
        <family val="2"/>
        <scheme val="minor"/>
      </rPr>
      <t xml:space="preserve"> Documento Informe sobre la revisión o verificación de la existencia o no de procedimientos o intructivos asociados al interior del MEN.</t>
    </r>
    <r>
      <rPr>
        <b/>
        <sz val="11"/>
        <rFont val="Calibri"/>
        <family val="2"/>
        <scheme val="minor"/>
      </rPr>
      <t xml:space="preserve">
Hitos 2025                                                                                                    1.</t>
    </r>
    <r>
      <rPr>
        <sz val="11"/>
        <rFont val="Calibri"/>
        <family val="2"/>
        <scheme val="minor"/>
      </rPr>
      <t xml:space="preserve"> Documento plan de trabajo para la gestión de cobro de las multas impuestas por el MEN. </t>
    </r>
    <r>
      <rPr>
        <b/>
        <sz val="11"/>
        <rFont val="Calibri"/>
        <family val="2"/>
        <scheme val="minor"/>
      </rPr>
      <t xml:space="preserve">
2. </t>
    </r>
    <r>
      <rPr>
        <sz val="11"/>
        <rFont val="Calibri"/>
        <family val="2"/>
        <scheme val="minor"/>
      </rPr>
      <t>Documento primera versión del procedimiento o instructivo para el seguimiento al cobro de las multas impuestas por el MEN.</t>
    </r>
    <r>
      <rPr>
        <b/>
        <sz val="11"/>
        <rFont val="Calibri"/>
        <family val="2"/>
        <scheme val="minor"/>
      </rPr>
      <t xml:space="preserve">
3. </t>
    </r>
    <r>
      <rPr>
        <sz val="11"/>
        <rFont val="Calibri"/>
        <family val="2"/>
        <scheme val="minor"/>
      </rPr>
      <t xml:space="preserve">Documento informe de gestión con las lecciones aprendidas y oportunidades de mejora. 
</t>
    </r>
    <r>
      <rPr>
        <b/>
        <sz val="11"/>
        <rFont val="Calibri"/>
        <family val="2"/>
        <scheme val="minor"/>
      </rPr>
      <t>Hitos 2026                                                                                        1.</t>
    </r>
    <r>
      <rPr>
        <sz val="11"/>
        <rFont val="Calibri"/>
        <family val="2"/>
        <scheme val="minor"/>
      </rPr>
      <t xml:space="preserve"> Documento seguimiento al cobro de las multas impuestas por el MEN.                                                                            </t>
    </r>
    <r>
      <rPr>
        <b/>
        <sz val="11"/>
        <rFont val="Calibri"/>
        <family val="2"/>
        <scheme val="minor"/>
      </rPr>
      <t xml:space="preserve">2. </t>
    </r>
    <r>
      <rPr>
        <sz val="11"/>
        <rFont val="Calibri"/>
        <family val="2"/>
        <scheme val="minor"/>
      </rPr>
      <t xml:space="preserve">Documento instructivo o procedimiento formalizado con la Subdirección de Desarrollo Organizacional.                                                                             </t>
    </r>
    <r>
      <rPr>
        <b/>
        <sz val="11"/>
        <rFont val="Calibri"/>
        <family val="2"/>
        <scheme val="minor"/>
      </rPr>
      <t xml:space="preserve">3. </t>
    </r>
    <r>
      <rPr>
        <sz val="11"/>
        <rFont val="Calibri"/>
        <family val="2"/>
        <scheme val="minor"/>
      </rPr>
      <t>Documento Informe de gestión con las lecciones aprendidas y oportunidades</t>
    </r>
    <r>
      <rPr>
        <b/>
        <sz val="11"/>
        <rFont val="Calibri"/>
        <family val="2"/>
        <scheme val="minor"/>
      </rPr>
      <t xml:space="preserve"> </t>
    </r>
    <r>
      <rPr>
        <sz val="11"/>
        <rFont val="Calibri"/>
        <family val="2"/>
        <scheme val="minor"/>
      </rPr>
      <t>de mejora.</t>
    </r>
    <r>
      <rPr>
        <b/>
        <sz val="11"/>
        <rFont val="Calibri"/>
        <family val="2"/>
        <scheme val="minor"/>
      </rPr>
      <t xml:space="preserve">                                             </t>
    </r>
  </si>
  <si>
    <t>Porcentaje de avance en la implementación de la  estrategia de Internacionalización del Sistema Nacional de Acreditación SNA</t>
  </si>
  <si>
    <t>Informe de avance de las actividades programadas.</t>
  </si>
  <si>
    <t>Porcentaje de avance en las acciones de fortalecimiento de la cultura del mejoramiento continúo en el marco del  modelo de acreditación de Alta Calidad</t>
  </si>
  <si>
    <t xml:space="preserve">Porcentaje de avance en la implementación de estrategias que contribuyan a la eficiencia en el  proceso de acreditación en Alta Calidad </t>
  </si>
  <si>
    <t>Porcentaje de cumplimiento de la estrategia para el fortalecimiento del rol de los integrantes de la CONACES.</t>
  </si>
  <si>
    <t xml:space="preserve">Fórmula= Número de actividades ejecutadas / Número de actividades programadas </t>
  </si>
  <si>
    <t>Porcentaje de cumplimiento de la estrategia para el fortalecimiento del rol del PAR en el SACES.</t>
  </si>
  <si>
    <t>Porcentaje de atención de solicitudes de registro calificado radicadas por las Instituciones de Educación Superior</t>
  </si>
  <si>
    <t>Reporte de seguimiento por etapas a las solicitudes de registro calificado radicadas por las IES en SACES</t>
  </si>
  <si>
    <t>Porcentaje de respuesta a las solicitudes de Registro Calificado que se atienden en  menor tiempo de lo establecido en la normatividad vigente.</t>
  </si>
  <si>
    <t>(A/B)*100
A= Número de solicitudes de RC finalizadas en menor tiempo establecido en la normatividad vigente.
B= Número de  solicitudes de RC finalizadas
Nota: Se entiende por finalizadas las solicitudes que cuentan con acto administrativo remitido a numeración y notificación.</t>
  </si>
  <si>
    <t>Reporte de seguimiento a las solicitudes de registro calificado radicadas por las IES</t>
  </si>
  <si>
    <t>Porcentaje de trámites de convalidaciones atendidos en menor tiempo al establecido en la normatividad vigente.</t>
  </si>
  <si>
    <t>(A/B)*100
A= Número de solicitudes de convalidaciones finalizadas en menor tiempo establecido en la normatividad vigente.
B= Número de  solicitudes de convalidaciones finalizadas</t>
  </si>
  <si>
    <t>Reporte de segumiento a las solicitudes de convalidaciones cerradas</t>
  </si>
  <si>
    <t>Porcentaje de avance en la implementación de estrategias de fortalecimiento del proceso de convalidaciones de educación superior</t>
  </si>
  <si>
    <t xml:space="preserve">Formula de Cálculo: (A/B)*100
Número de actividades ejecutadas / Número de actividades programadas </t>
  </si>
  <si>
    <t>Informe de las actividades realizadas según lo programado.</t>
  </si>
  <si>
    <t>Porcentaje de avance en el diseño e implementación de la plataforma tecnológica del Sistema de Aseguramiento de la Calidad - SAC</t>
  </si>
  <si>
    <t>FÓRMULA: A+B+C+D
A= Etapa I 2023 (30%)
B= Etapa II 2024 (30%)
C= Etapa III 2025 (25%)
D= Etapa IV 2026 (15%)</t>
  </si>
  <si>
    <t xml:space="preserve">Informe de avance en la ejecución </t>
  </si>
  <si>
    <t xml:space="preserve">Número de boletines elaborados con información sobre desempeño sectorial según avances en el Plan de Acción Institucional (PAI) </t>
  </si>
  <si>
    <t xml:space="preserve">NA </t>
  </si>
  <si>
    <t>Sumatoria de los boletines publicados
Nota: Los boletines trimestrales tendrán información estadística de uno de los siguientes temas: matrícula, eficiencia o poblaciones.</t>
  </si>
  <si>
    <t>OFICINA ASESORA JURIDICA</t>
  </si>
  <si>
    <t>Recursos recaudados por gestión de cobro coactivo a favor del MEN</t>
  </si>
  <si>
    <t>Sumatoria de los valores recaudados por cobro coactivo a favor del MEN durante el periodo.
Nota: La contabilización se realiza por pagos directos y/o titulo de depósito judicial.</t>
  </si>
  <si>
    <t>Porcentaje de conceptos externos emitidos con una antelación de 2 o más días respecto del término de oportunidad legal</t>
  </si>
  <si>
    <t>#conceptos externos emitidos con una antelación de 2 o más días respecto del término de oportunidad legal /Total de conceptos externos expedidos por el equipo de conceptos.</t>
  </si>
  <si>
    <t>Recursos recaudados por gestión de cobro coactivo a favor del FOMAG</t>
  </si>
  <si>
    <t xml:space="preserve">Sumatoria de los valores recaudado por cobro coactivo a favor del FOMAG durante el periodo.
Nota: La contabilización se realiza por pagos directos y/o titulo de depósito judicial en cuentas directas de Fiduprevisora. </t>
  </si>
  <si>
    <t>Base de datos de cobro coactivo FOMAG</t>
  </si>
  <si>
    <t>Porcentaje de normatividad estratégica proyectada</t>
  </si>
  <si>
    <t># de proyectos normativos estratégicos proyectados /# total de proyectos normativos estratégicos definidos
Nota: La normatividad tendrá alcance sobre Decretos y Resoluciones.</t>
  </si>
  <si>
    <t>Normatividad estratégica proyectada</t>
  </si>
  <si>
    <t>Informe de riesgos</t>
  </si>
  <si>
    <t>Publicación página WEB</t>
  </si>
  <si>
    <t>Porcentaje de avance en los proyectos de la planeación de la arquitectura empresarial, arquitectura misional,  arquitectura de información y gobierno digital priorizados para cada vigencia.</t>
  </si>
  <si>
    <t xml:space="preserve">Porcentaje de Avance de los Proyectos Priorizados = (Actividades ejecutadas / Actividades Programadas ) *100
</t>
  </si>
  <si>
    <r>
      <t xml:space="preserve">Informe de avance de las actividades programadas de los proyectos priorizados para la vigencia referente a: La planeación de la arquitectura empresarial, arquitectura misional,  arquitectura de información y gobierno digital.
Notas:
</t>
    </r>
    <r>
      <rPr>
        <u/>
        <sz val="11"/>
        <rFont val="Calibri"/>
        <family val="2"/>
        <scheme val="minor"/>
      </rPr>
      <t>En enero de 2023:</t>
    </r>
    <r>
      <rPr>
        <sz val="11"/>
        <rFont val="Calibri"/>
        <family val="2"/>
        <scheme val="minor"/>
      </rPr>
      <t xml:space="preserve"> Entregar como parte de los medios de verificación el sustento de la formulación del indicador.
</t>
    </r>
    <r>
      <rPr>
        <u/>
        <sz val="11"/>
        <rFont val="Calibri"/>
        <family val="2"/>
        <scheme val="minor"/>
      </rPr>
      <t>En el Trimestre I:</t>
    </r>
    <r>
      <rPr>
        <sz val="11"/>
        <rFont val="Calibri"/>
        <family val="2"/>
        <scheme val="minor"/>
      </rPr>
      <t xml:space="preserve"> Entregar el plan del indicador que servirá como base para medir el cumplimiento durante cada trimestre.</t>
    </r>
  </si>
  <si>
    <t>Porcentaje de avance en los proyectos de la arquitectura de sistemas de información  priorizados para cada vigencia.</t>
  </si>
  <si>
    <r>
      <t xml:space="preserve">Informe de avance de las actividades programadas de los proyectos priorizados para la vigencia referente a la arquitectura de sistemas de información.
</t>
    </r>
    <r>
      <rPr>
        <u/>
        <sz val="11"/>
        <rFont val="Calibri"/>
        <family val="2"/>
        <scheme val="minor"/>
      </rPr>
      <t xml:space="preserve">
En enero de 2023:</t>
    </r>
    <r>
      <rPr>
        <sz val="11"/>
        <rFont val="Calibri"/>
        <family val="2"/>
        <scheme val="minor"/>
      </rPr>
      <t xml:space="preserve"> Entregar como parte de los medios de verificación el sustento de la formulación del indicador.
</t>
    </r>
    <r>
      <rPr>
        <u/>
        <sz val="11"/>
        <rFont val="Calibri"/>
        <family val="2"/>
        <scheme val="minor"/>
      </rPr>
      <t xml:space="preserve">En el Trimestre I: </t>
    </r>
    <r>
      <rPr>
        <sz val="11"/>
        <rFont val="Calibri"/>
        <family val="2"/>
        <scheme val="minor"/>
      </rPr>
      <t>Entregar el plan del indicador que servirá como base para medir el cumplimiento durante cada trimestre.</t>
    </r>
  </si>
  <si>
    <t>Porcentaje de avance en los proyectos de la arquitectura de Infraestructura TI y Seguridad de la información priorizados para cada vigencia.</t>
  </si>
  <si>
    <r>
      <t xml:space="preserve">Informe de avance de las actividades programadas de los proyectos priorizados para la vigencia referente a: la arquitectura de Infraestructura TI y Seguridad de la información.
</t>
    </r>
    <r>
      <rPr>
        <u/>
        <sz val="11"/>
        <rFont val="Calibri"/>
        <family val="2"/>
        <scheme val="minor"/>
      </rPr>
      <t>En enero de 2023:</t>
    </r>
    <r>
      <rPr>
        <sz val="11"/>
        <rFont val="Calibri"/>
        <family val="2"/>
        <scheme val="minor"/>
      </rPr>
      <t xml:space="preserve"> Entregar como parte de los medios de verificación el sustento de la formulación del indicador.
</t>
    </r>
    <r>
      <rPr>
        <u/>
        <sz val="11"/>
        <rFont val="Calibri"/>
        <family val="2"/>
        <scheme val="minor"/>
      </rPr>
      <t xml:space="preserve">En el Trimestre I: </t>
    </r>
    <r>
      <rPr>
        <sz val="11"/>
        <rFont val="Calibri"/>
        <family val="2"/>
        <scheme val="minor"/>
      </rPr>
      <t>Entregar el plan del indicador que servirá como base para medir el cumplimiento durante cada trimestre.</t>
    </r>
  </si>
  <si>
    <t>Porcentaje de avance en los proyectos de uso y apropiación de la arquitectura para cada vigencia.</t>
  </si>
  <si>
    <r>
      <t xml:space="preserve">Informe de avance de las actividades programadas de los proyectos priorizados para la vigencia referente a uso y apropiación de la arquitectura.
</t>
    </r>
    <r>
      <rPr>
        <u/>
        <sz val="11"/>
        <rFont val="Calibri"/>
        <family val="2"/>
        <scheme val="minor"/>
      </rPr>
      <t>En enero de 2023</t>
    </r>
    <r>
      <rPr>
        <sz val="11"/>
        <rFont val="Calibri"/>
        <family val="2"/>
        <scheme val="minor"/>
      </rPr>
      <t xml:space="preserve">: Entregar como parte de los medios de verificación el sustento de la formulación del indicador.
</t>
    </r>
    <r>
      <rPr>
        <u/>
        <sz val="11"/>
        <rFont val="Calibri"/>
        <family val="2"/>
        <scheme val="minor"/>
      </rPr>
      <t xml:space="preserve">En el Trimestre I: </t>
    </r>
    <r>
      <rPr>
        <sz val="11"/>
        <rFont val="Calibri"/>
        <family val="2"/>
        <scheme val="minor"/>
      </rPr>
      <t>Entregar el plan del indicador que servirá como base para medir el cumplimiento durante cada trimestre.</t>
    </r>
  </si>
  <si>
    <t>Número  de procesos  finalizados o con decisiones de fondo / Número de procesos iniciados*100
Nota:  Los  procesos iniciados corresponden a las vigencias 2017, 2018, 2019, 2020, 2021, y 2022</t>
  </si>
  <si>
    <t xml:space="preserve">Publicación o acta de actividades de prevención adelantadas. </t>
  </si>
  <si>
    <t>Porcentaje de predios  con trámite de saneamiento adelantado</t>
  </si>
  <si>
    <t>Actividades de los planes de trabajo para saneamiento predial ejecutadas/Actividades de los planes de trabajo para saneamiento predial programadas</t>
  </si>
  <si>
    <t xml:space="preserve">Número de mesas de seguimiento integrales al Plan de Austeridad efectuadas </t>
  </si>
  <si>
    <t>Sumatoria de mesas de seguimiento integrales al Plan de Austeridad efectuadas</t>
  </si>
  <si>
    <t xml:space="preserve">Actas de reunión </t>
  </si>
  <si>
    <t>Reporte de la capacitación</t>
  </si>
  <si>
    <t>Sumatoria de trámites contractuales apoyados en la etapa de planeación. 
Nota: Los trámites contractuales están definidos como procesos de contratación con mesa de trabajo realizada o estudio previo aprobado en NEON.</t>
  </si>
  <si>
    <t>Informe de trámites contractuales con mesa de trabajo realizada y estudio previo aprobado en NEON.</t>
  </si>
  <si>
    <t>SUBDIRECCION DE DESARROLLO ORGANIZACIONAL (SDO)</t>
  </si>
  <si>
    <t>Nivel de percepción favorable sobre cultura, gestión del cambio y aprendizaje organizacional</t>
  </si>
  <si>
    <t xml:space="preserve">Porcentaje de respuestas en la categoria de acuerdo y totalmente de acuerdo para las preguntas asociadas a gestión del cambio, cultura y aprendizaje organizacional
</t>
  </si>
  <si>
    <t>Informe de resultados sobre la encuesta de cultura ejecutada</t>
  </si>
  <si>
    <t xml:space="preserve">Posición del Ministerio y el Sector Educación acorde con el Indice de Gestión y Desempeño Institucional y Sectorial evaluado por el Departamento Administrativo de la Función Pública </t>
  </si>
  <si>
    <t>Posición del sector acorde al Indice de Gestión y Desempeño Institucional y Sectorial publicado por el Departamento Administrativo de la Función Pública 
• Nota:
Los resultados de la vigencia a medir con corte 31 de diciembre, los calculará el DAFP en el mes de julio de la siguiente vigencia (Rezago de 210 días)</t>
  </si>
  <si>
    <t>Resultados de Gestión y Desempeño Institucional y Sectorial publicados por el DAFP</t>
  </si>
  <si>
    <t>Número de procedimientos priorizados simplificados, automatizados o digitalizados</t>
  </si>
  <si>
    <t>Sumatoria de procedimientos con intervención integral (simplificados, automatizados o digitalizados)</t>
  </si>
  <si>
    <t>Informe de procedimientos simplificados, automatizados o digitalizados</t>
  </si>
  <si>
    <t>(Total de acciones ejecutadas dentro del período/Total de acciones del plan de acompañamiento)*100</t>
  </si>
  <si>
    <t xml:space="preserve">Porcentaje de avance del plan de trabajo para los procesos y políticas priorizadas
</t>
  </si>
  <si>
    <t>(Total  de acciones ejecutadas dentro del periodo /Total de acciones del plan de trabajo del periodo)*100</t>
  </si>
  <si>
    <t>Plan de priorización de intervención de procesos</t>
  </si>
  <si>
    <t>(Total  de acciones de intervención para la mejora de los procesos realizadas  /Total de intervenciones planeadas para el periodo)*100</t>
  </si>
  <si>
    <t xml:space="preserve">Índice  de satisfacción de los grupos de valor </t>
  </si>
  <si>
    <t xml:space="preserve">Promedio ponderado del nivel de satisfacción de los servicios prestados.
</t>
  </si>
  <si>
    <t>Consumo autorizado menos consumo mes / Ahorro del 35% programado para la vigencia
Notas: 
• Se programa un ahorro del 35%  para la vigencia a partir de los límites autorizados en Circular de Austeridad vigente. 
• Los ahorros se van acumulando de un mes a otro.</t>
  </si>
  <si>
    <t>(Reserva pagada +Reserva liberada)/Reservaconstituida.</t>
  </si>
  <si>
    <t>Reporte de ejecución presupuestal de reserva.</t>
  </si>
  <si>
    <t>Total obligado / Apropiación vigente.</t>
  </si>
  <si>
    <t>Reporte de ejecución presupuestal de vigencia  obligado.</t>
  </si>
  <si>
    <t>Total comprometido /Apropiación vigente</t>
  </si>
  <si>
    <t>Reporte de ejecución presupuestal de vigencia  comprometido.</t>
  </si>
  <si>
    <t>PAC ejecutado / PAC programado</t>
  </si>
  <si>
    <t>Reporte mensual - INPANUT - SIIF  MINHACIENDA</t>
  </si>
  <si>
    <t>Monto recaudado / Monto proyectado de recaudo</t>
  </si>
  <si>
    <t>Porcentaje depurado en las partidas conciliatorias entre los saldos reportados en los informes de ejecución de recursos entregados en administración y los registrados en los estados financieros.</t>
  </si>
  <si>
    <t>Partidas Conciliadas / Total Partidas de convenios y fiducias vigentes</t>
  </si>
  <si>
    <t xml:space="preserve">Reporte de conciliaciones </t>
  </si>
  <si>
    <t>(Número de empleos provistos de la planta de personal del MEN / Número total de empleos de la planta de personal)*100
Notas:
• Planta de personal incluye Carrera Administrativa y Libre Nombramiento y Remoción
•El indicador no será acumulable</t>
  </si>
  <si>
    <t>Plan de Previsión del talento humano</t>
  </si>
  <si>
    <t>Porcentaje de respuesta oportuna a los trámites CETIL y  demás certificaciones laborales.</t>
  </si>
  <si>
    <t>Certificaciones expedidas con oportunidad /Total de solicitudes de certificaciones laborales allegadas al Ministerio</t>
  </si>
  <si>
    <t>Plan Operativo del grupo de Certificaciones</t>
  </si>
  <si>
    <t>Número de asistencias técnicas realizadas en las Secretarías de Educación  / Total asistencias técnicas programadas
Nota: Se programa 1 (una) asistencia técnica por Secretaría de Educación Certificada con el Aplicativo SAC (85 SEC)</t>
  </si>
  <si>
    <t>Número de actividades ejecutadas / Número de actividades planeadas para la implementación de la solución tecnológica (SGDEA)
SGDEA: Sistema de Gestión de Documentos Electrónicos de Archivo</t>
  </si>
  <si>
    <t>MOVILIZACION SOCIAL POR LA EDUCACION</t>
  </si>
  <si>
    <t xml:space="preserve"> SISTEMA DE ASEGURAMIENTO DE LA CALIDAD PARA LA EDUCACIÓN SUPERIOR</t>
  </si>
  <si>
    <t>INSPECCIÓN Y VIGILANCIA PARA LA EDUCACIÓN SUPERIOR</t>
  </si>
  <si>
    <t>CONSEJO NACIONAL DE ACREDITACIÓN - CNA</t>
  </si>
  <si>
    <t>OFICINA ASESORA DE COMUNICACIONES</t>
  </si>
  <si>
    <t>OFICINA ASESORA DE PLANEACIÓN Y FINANZAS</t>
  </si>
  <si>
    <t>OFICINA DE CONTROL INTERNO</t>
  </si>
  <si>
    <t>OFICINA DE COOPERACIÓN Y ASUNTOS INTERNACIONALES</t>
  </si>
  <si>
    <t>OFICINA DE TECNOLOGÍA Y SISTEMAS DE INFORMACIÓN</t>
  </si>
  <si>
    <t>SECRETARÍA GENERAL</t>
  </si>
  <si>
    <t>SUBDIRECCIÓN DE CONTRATACIÓN</t>
  </si>
  <si>
    <t>SUBDIRECCIÓN DE GESTIÓN ADMINISTRATIVA</t>
  </si>
  <si>
    <t>SUBDIRECCIÓN DE GESTIÓN FINANCIERA</t>
  </si>
  <si>
    <t>SUBDIRECCIÓN DE TALENTO HUMANO</t>
  </si>
  <si>
    <t>UNIDAD DE ATENCIÓN AL CIUDADANO</t>
  </si>
  <si>
    <t>Avance 2023</t>
  </si>
  <si>
    <t>Avance 2024</t>
  </si>
  <si>
    <t>Avance 2025</t>
  </si>
  <si>
    <t>Meta 2026 Total</t>
  </si>
  <si>
    <t>Número de ETC con asistencia técnica para la formulación de planes de permanencia  con enfasís en los componentes de politica publica (busqueda activa, discapacidad, trabajo infantil, víctimas, y  transporte escolar)</t>
  </si>
  <si>
    <t>Número de ETC con retroalimentación de la formulación y el seguimiento al plan operativo anual de inspección y vigilancia</t>
  </si>
  <si>
    <t xml:space="preserve">Numero de ETC con hoja de ruta para el fortalecimiento institucional </t>
  </si>
  <si>
    <t>Numero de sesiones de concertación de norma SEIP en contcepi</t>
  </si>
  <si>
    <t>Número de Entidades territoriales certificadas acompañadas técnicamente para la implementación del estatuto transitorio</t>
  </si>
  <si>
    <t>Porcentaje de avance en el diseño, actualización e implementación de un programa de inducción y reinducción en conocimiento institucional, competencias Laborales, Sociales, Emocionales y de Bienestar.</t>
  </si>
  <si>
    <t>Porcentaje de avance en el diseño e implementación de la estrategias de uso, circulación y movilización de contenidos educativo</t>
  </si>
  <si>
    <t>Porcentaje de avance en el cumplimiento de la ejecución de la estrategia (Cantidad de acciones ejecutadas / Cantidad  de acciones programadas)</t>
  </si>
  <si>
    <t>Porcentaje de avance en el cumplimiento del Plan de fortalecimiento de los servicios ofrecidos. (Cantidad de acciones ejecutadas / Cantidad  de acciones programadas)</t>
  </si>
  <si>
    <t>Porcentaje de avance del diseño de Documento de política de democratización de datos. (Cantidad de acciones ejecutadas / Cantidad  de acciones programadas)</t>
  </si>
  <si>
    <t>Porcentaje de avance en el cumplimiento del modelo (Cantidad de acciones ejecutadas / Cantidad  de acciones programadas)
2021 Diseño
2022 Implementación en ETC focalizadas
2023 Implementación en ETC focalizadas</t>
  </si>
  <si>
    <t>Número de Planes Territoriales de Innovacion Educativa (PTIE) formulados e implementados</t>
  </si>
  <si>
    <t>Porcetaje de avance en la Implementación de la Estrategia  MEN TERRITORIO CREATIVO</t>
  </si>
  <si>
    <t>Porcentaje de avance en el fortalecimiento del Portal Colombia Aprende, para la consolidación e integración de los servicios ofertados</t>
  </si>
  <si>
    <t>Porcentaje de avance en el diseño de Documento de política de democratización de datos</t>
  </si>
  <si>
    <t>Número de alianzas estratégicas creadas y fortalecias</t>
  </si>
  <si>
    <t>Porcentaje de avance en la formulación y ejecución del proyecto de investigación</t>
  </si>
  <si>
    <t>Porcentaje de avance de la ejecución del Proyecto de investigación. (Actividades ejecutadas / Actividades programadas)</t>
  </si>
  <si>
    <t>Numero de textos publicados en lenguas nativas que recojan la identidad cultural y las historias de las comunidades</t>
  </si>
  <si>
    <t>Porcentaje de ETC con actores participantes en las estrategias del componente del ecosistema de liderazgo educativo.</t>
  </si>
  <si>
    <t>Sumatoria de  educadores  participando en estrategias para el fortalecimiento de sus capacidades en investigación</t>
  </si>
  <si>
    <t xml:space="preserve">Sumatoria de hitos del porcentaje de actualización de los protocolos de evaluación de periodo de prueba de desempeño de lo educadores.:
Hito 1: actualización de los protocolos de evaluación de desempeño 50%
Hito 2: actualización de los protocolos de evaluación periodo de prueba 50%
</t>
  </si>
  <si>
    <t>Sumatoria del número de establecimientos educativos que han elaborado planes de transformación pedagogica o curricular para un mejor uso de la ampliación del tiempo escolar</t>
  </si>
  <si>
    <t xml:space="preserve">Sumatoria Establecimiento educativos con un esquema de ampliación del tiempo escolar (JU, jornada complementaria u otro tipo de ampliación del tiempo escolar) reportados en el SIMAT, reportes oficiales de las ETC,  y/o Superintendencia Subsidio Familiar
</t>
  </si>
  <si>
    <t>Sumatoria de textos publicados  en lenguas nativas que recojan la identidad cultural y las historias de las comunidades</t>
  </si>
  <si>
    <t>Sumatoria de establecimientos educativos que implementan el piloto en el desarrollo de competencias en lenguas nativas y de señas colombiana.</t>
  </si>
  <si>
    <t>Sumatoria de establecimientos educativos con al menos 1 herramienta para el fortalecimiento de la lengua extranjera.</t>
  </si>
  <si>
    <t xml:space="preserve">Sumatoria de ETC con acompañamiento para  la implementación del plan para  promover el desarrollo de la cátedra de estudios afrocolombianos </t>
  </si>
  <si>
    <t>Sumatoria de Entidades territoriales que cuentan con planes de acompañamiento a EE que incluyen estrategias para fortalecer en los EE: convivencia escolar,  salud mental, el desarrollo socioemocional,  el ejercicio de derechos humanos, sexuales y reproductivos y la educación ambiental</t>
  </si>
  <si>
    <t>Número de niños de básica primaria (1° a 6° grado) beneficiados con el programa de voluntarios *Viva la Escuela* / Número total de niños matriculados en básica primaria (1° a 6° grado)  en sedes educativas del sector oficial, con último corte SIMAT</t>
  </si>
  <si>
    <t xml:space="preserve">Sumatoria de avance en los hitos del diseño e implementación del Programa Nacional de Bienestar, Paz, Ciudadanía y educación ambiental para la sostenibilidad
</t>
  </si>
  <si>
    <t>Porcentaje de municipios priorizados que cuentan con instituciones de educación media técnica que incorporan la formación técnica agropecuaria en la educación media (décimo y once) en municipios PDET.</t>
  </si>
  <si>
    <t>Número de docentes y directivos docentes rurales participando en proceso de formación.</t>
  </si>
  <si>
    <t>Porcentaje de ETC con actores del sector que participan en acciones de liderazgo educativo.</t>
  </si>
  <si>
    <t>Porcentaje de avance en el diseño del ecosistema para la valoración integral de los aprendizajes.</t>
  </si>
  <si>
    <t>Porcentaje de avance en la actualización de los protocolos de evaluación para los educadores del decreto 1278 de 2002.</t>
  </si>
  <si>
    <t>Porcentaje de avance en el diseño y/o actualización de lineamientos  u orientaciones curriculares.</t>
  </si>
  <si>
    <t>Establecimientos educativos que han hecho planes de transformación pedagogica o curricular para un mejor uso del tiempo escolar</t>
  </si>
  <si>
    <t xml:space="preserve">Establecimiento educativos con un esquema de ampliación del tiempo escolar
</t>
  </si>
  <si>
    <t>Número de mediadores formados y/o acompañados en la dinamización de prácticas de lectura, escritura, oralidad y gestión de bibliotecas.</t>
  </si>
  <si>
    <t>Número  de EE que implementan el piloto de desarrollo de competencias en lenguas nativas y lengua de señas colombiana.</t>
  </si>
  <si>
    <t>Número de EE con herramientas para  el fortalecimiento de la lengua extranjera.</t>
  </si>
  <si>
    <t xml:space="preserve">Numero de ETC con acompañamiento para  la implementación del plan para  promover el desarrollo de la cátedra de estudios afrocolombianos </t>
  </si>
  <si>
    <t>Número de Entidades territoriales que en sus planes de convivencia escolar estrategias para fortalecer la salud mental, el desarrollo socioemocional, el ejercicio de derechos humanos, sexuales y reproductivos.</t>
  </si>
  <si>
    <t>Número de Establecimientos Educativos con capacitación para el uso del  SIUCE.</t>
  </si>
  <si>
    <t>Número de docentes y directivos docentes que participan en procesos de formación y acompañamiento situado</t>
  </si>
  <si>
    <t>Tasa de cobertura del programa de voluntarios *Viva la Escuela* en básica primaria</t>
  </si>
  <si>
    <t>Listado de ETC que participan en alguno de los componentes del ecosistema de liderazgo educativo</t>
  </si>
  <si>
    <t>Hito 1: 
Protocolos de evaluación de desempeño actualizado 
Documento guía 31 actualizado
Hito 2: documento con los protocolos de evaluación periodo de prueba
Hito 3: Actas de asistencias técnicas, lista de participantes, documento</t>
  </si>
  <si>
    <t xml:space="preserve">Hito 1: 
Protocolos de evaluación de desempeño actualizado 
Documento guía 31 actualizado (50%)
Hito 2: Documento con los protocolos de evaluación periodo de prueba (50%)
</t>
  </si>
  <si>
    <t>Planes de transformación pedagogica para el uso del tiempo escolar</t>
  </si>
  <si>
    <t xml:space="preserve">Lista de establecimientos educativos con esquema de ampliación del tiempo escolar
</t>
  </si>
  <si>
    <t>Listado de Establecimientos Educativos  fortalecidos en competencias comunicativas en  lenguas nativas y lengua de señas colombiana.</t>
  </si>
  <si>
    <t>Listado de establecimientos educativos beneficiados.
Listados de docentes formados (directivos docentes) y material entregado al EE.</t>
  </si>
  <si>
    <t>Listados de asistencia y actas de reunión y presentaciones y Documento del Plan diseñado
Informes técnicos de la implementación</t>
  </si>
  <si>
    <t>Planes de acompañamiento de las ETC a los EE</t>
  </si>
  <si>
    <t xml:space="preserve">
2023
Hito 1: Diseño e interacción de estrategias del Programa con actores de la comunidad educativa 20% 
2023-2025
Hito 2: Implementación de las estrategias del Programa 60%
2026
Hito 3: Evaluación del Programa 20% </t>
  </si>
  <si>
    <t>Durante el mes de enero de 2023, el equipo de Media de la Dirección de Calidad desarrolló el contenido metodológico y el alcance de la convocatoria para continuar con el avan+BH5+BH2:BH17+BH2:BH13+BH5+BH2:BH17+BH2:BH17+BH2:BH18+BH5+BH2:BH17+BH5+BH2:BH17+BH2:BH17+BH2:BH18+BH2:BH20+BH5+BH2:BH17+BH5+BH2:BH21</t>
  </si>
  <si>
    <t>Durante el mes de enero de 2023, el equipo de Media de la Dirección de Calidad desarrolló el contenido metodológico y el alcance de la convocatoria para continuar con el avance de trayectorias rurales. Así mismo, se focalizó las bases de datos con 110 municipios PDET priorizados.</t>
  </si>
  <si>
    <t>Durante el mes de enero el equipo de formación docente articuo acciones con el equipo de ruralidad sobre las estrategias de participación de los docentes rurales en estrategias de formación.</t>
  </si>
  <si>
    <t>Durante el mes de enero el equipo de formación docente inicio la planeación de las estrategias, realización de anexos técnicos y focalización de la linea de formación inicial</t>
  </si>
  <si>
    <t>Durante el mes de enero el equipo de formación docente inicio la planeación de las estrategias, realización de anexos técnicos y focalización de la linea de formación avanzada.</t>
  </si>
  <si>
    <t>Durante el mes de enero el equipo de formación docente inicio la planeación de las estrategias, realización de anexos técnicos y focalización de la linea de fortalecimiento a las ENS</t>
  </si>
  <si>
    <t>Durante el mes de enero el equipo de formación docente inicio la planeación de la estrategia de liderazgo educativo.</t>
  </si>
  <si>
    <t>Durante el mes de enero el equipo de formación docente inicio la planeación de la estrategia de linvestigación</t>
  </si>
  <si>
    <t>Durante el mes de enero de 2023, el equipo de evaluación de la Subdirección de Referentes y Evaluación avanzó en la consolidación de equipos de trabajo para la estructuración inicial de la propuesta.</t>
  </si>
  <si>
    <t>Durante el mes de enero de 2023,  el equipo de evaluación de la Subdirección de Referentes y Evaluación de la Calidad Educativa  inició con la revisión de la Guía 31 y las Orientaciones de periodo de prueba para su correspondiente actualización.</t>
  </si>
  <si>
    <t>Durante el mes de enero, el equipo de inclusión de la Subdirección de Referentes y Evaluación, realizó una asistencia técnica a la Secretaría de Educación del Cesar en el tema de asignación de recursos para la población con Capacidades y Talentos Excepcionales.</t>
  </si>
  <si>
    <t>Educación Virtual:Durante el mes enero, el equipo de Referentes trabajó en el anexo técnico para la creación de un modelo de gestión para la consolidación de una oferta educativa en modalidad virtual para básica y media, incluyendo la actualización y validación de las orientaciones pedagógicas, operativas y reglamentarias existentes así como la herramienta normativa que dé viabilidad al proceso. Actualmente, el documento está en proceso de revisión por parte de los juríidicos de la Dirección.
Ciencias sociales: En el mes de enero desde la subdirección de Referentes y Evaluación de la Calidad Educativa, se realizó la proyección del anexo técnico y la estructura del presupuesto del proceso contractual vigencia 2023 para la actualizaciòn curricular del área de ciencias sociales en el marco de la Ley 1874 de 2017</t>
  </si>
  <si>
    <t>Durante el mes de enero el equipo de tiempo escolar  inicio la planeación de la estrategia de transformación educativa, focalización y anexos técnicos para el acompañamiento en la creación de los planes territoriales</t>
  </si>
  <si>
    <t>Durante el mes de enero el equipo de tiempo escolar  inicio la planeación de la estrategia de transformación educativa, focalización y anexos técnicos para la creación de los esquemas de más y mejor tiempo escolar.</t>
  </si>
  <si>
    <t>Durante el mes de enero el equipo de PNLEO inicio la planeación de la ruta de adquisión de dotaciones escolares para los EE del país.</t>
  </si>
  <si>
    <t>Durante el mes de enero el equipo de PNLEO inicio la planeación de la estrategia de formación de los dinamizadores en prácticas de lestura escritura y oralidad</t>
  </si>
  <si>
    <t>Durante el mes de enero el equipo de PNLEO inicio la planeación y articulación de la identificación y análisis de las comunidades que haran parte de la estrategia de publicación.</t>
  </si>
  <si>
    <t>Durante el mes de enero el equipo inició la identificación y articulación con los aliados para la implementación de la estrategia del piloto en las comunidades.</t>
  </si>
  <si>
    <t>Durante el mes de enero el equipo inició la identificación y articulación con los aliados para la implementación de la estrategia del fortalecimiento de los EE en la linea de lengua extranjera.</t>
  </si>
  <si>
    <t>Durante el mes de enero el equipo inició el diálogo  con las comunidades y la identificación y focalización de los pueblos a acompañar durante la vigencia</t>
  </si>
  <si>
    <t>Durante el mes de enero el equipo inició el proceso de articulación y proyección de la implementación de la CEA en las ETC focalizadas.</t>
  </si>
  <si>
    <t>Durante el mes de enero el equipo de transversales  inició el proceso de articulación y proyección con los aliados para la creación de la estrategia de acompañamiento a los territorios en el marco de las líneas de competencias ciudadanas y bienestar para las ETC.</t>
  </si>
  <si>
    <t>Durante el mes de enero el equipo de transversales  inició el proceso de articulación y proyección con los aliados para el proceso de capacitación en el SIUCE, mediante el proceso de identificación y focalización .</t>
  </si>
  <si>
    <t>En el mes de enero, el PTA dio inicio a las actividades relacionadas con la Fase de apertura del año 2023, cuyo objetivo es fortalecer las competencias docentes en el desarrollo de estrategias didácticas que beneficien los aprendizajes fundamentales de los estudiantes, teniendo en cuenta el desarrollo de las competencias comunicativas, el pensamiento matemático y las habilidades socioemocionales en proyección al abordaje posterior de acciones que contribuyan a la estructuración de currículos pertinentes para la trayectoria educativa completa.
Las actividades de formación situada previstas en la Fase de apertura son las siguientes:
- Sesión de trabajo situado (STS) en Lenguaje.
- Taller de Matemáticas.
- Taller de acompañamiento para apoyar el fortalecimiento de competencias socioemocionales.
- Acompañamiento situado en aula a partir de las fases de planeación,
ejecución y realimentación.
- Comunidades de Aprendizaje (CDA)
- Reuniones con el directivo docente del establecimiento educativo asignado, al inicio y al cierre de cada fase de 2023, en el marco del acompañamiento.
Por su parte, el acompañamiento situado es el componente que cohesiona la reflexión y la práctica pedagógica a través de un diálogo en el que se intercambian ideas, experiencias y reflexiones sobre los momentos que componen la actuación del docente en la cotidianidad del aula. Los momentos contemplados para la Fase de apertura son:
- Planeación de la práctica, en este momento el docente tutor realiza un apoyo en la preparación de clases y materiales educativos a partir de los referentes de calidad, del conocimiento y la didáctica de los aprendizajes y de la estructura de la disciplina. Asimismo, se plantean actividades de enseñanza, aprendizaje y evaluación formativa que tengan en cuenta los conocimientos previos y el objeto de estudio de la disciplina.
- Desarrollo y observación de la práctica, momento en el cual el docente tutor acompaña la implementación de la propuesta formativa de la Fase de apertura y sesiones de clase teniendo en cuenta la planeación realizada, el cumplimiento de los objetivos planteados, el uso de un vocabulario técnico preciso, aclaraciones de contenido, uso de estrategias, técnicas de comunicación y discusión, participación de todos los estudiantes, seguimiento al aprendizaje y retroalimentación a partir de la elaboración de criterios de evaluación previamente comunicados.
- Retroalimentación, momento que tiene como propósito analizar el impacto de la clase sobre la evolución del aprendizaje de los estudiantes, así como llevar al docente a reconocer los aprendizajes obtenidos de la experiencia e identificar las fortalezas y las acciones de mejoramiento con miras a proyectar prácticas exitosas. El docente tutor realiza recomendaciones para potenciar el impacto de las acciones emprendidas, los recursos usados, la metodología y la evaluación, bajo los principios epistemológicos del área.
Asimismo, en el marco de la mencionada Fase, los tutores llevarán a cabo acompañamientos con apoyo de las TIC en las sedes educativas focalizadas por las secretarías de educación, cuya fecha de inicio dependerá de las actividades de cada secretaría de educación, sin sobrepasar el 14 de abril de la presente vigencia.
El proceso de legalización de agendas de acompañamientos de la Fase de apertura comenzará después del 14 de abril, actividad con la que finaliza la implementación del mencionado Ciclo.
Por su parte, dependiendo del calendario de cada secretaría de educación se debe programar el proceso de formación de los tutores para la Fase de apertura. Con la finalización de este proceso se dará paso a los acompañamientos de los tutores en el establecimiento educativo asignado con mediación de las TIC.</t>
  </si>
  <si>
    <t>Durante el mes de enero, se realizaron ajustes en la focalización del programa para los años 2023-2025 de manera que la atención llegue únicamente a escuelas rurales. Por otra parte, se gestionó con la Asociación Colombiana de Facultades de Educación (ASCOFADE) y la Asociación Nacional de Escuelas Normalistas (ASONEN) la divulgación de la convocatoria para inscripción a estudiantes de licenciaturas para realizar de manera voluntaria su práctica pedagógica a través del programa Viva la Escuela. Por último, se avanzó en el diseño de los protocolos de llegada, prevención de violencias y código de ética de los voluntarios y se realizaron los ajustes a los documentos de los convenios con OEI e ICETEX, solicitados por la oficina de contratación del MEN.</t>
  </si>
  <si>
    <t xml:space="preserve">Durante el mes de enero, se avanzó en la identificación de prioridades para la construcción de anexos técnicos de bienestar, paz y ciudanía, especialmente en lo relacionado con la formación docente, la dinamización de comités territoriales de convivencia escolar, y la actualización de referentes nacionales en bienestar, paz y ciudadanía. </t>
  </si>
  <si>
    <t>Fecha (13/0/2023)- OAPF
Completitud: No Cumple con el criterio. 
Consistencia: No Cumple con el criterio 
Calidad:No Cumple con el criterio. 
Soportes: No Cumple con el criterio</t>
  </si>
  <si>
    <t>Fecha (21/02/2023)- OAPF
Completitud: Cumple con el criterio. 
Consistencia: Cumple con el criterio 
Calidad: Cumple con el criterio. 
Soportes: Cumple con el criterio</t>
  </si>
  <si>
    <t>Durante el mes de febrero, el equipo de media de la Dirección de Calidad PBM se socializó la estrategía "Trayectorias rurales" con el Viceminiserio EPByM, se aprobo el plan de trabajo, cronograma, convocatoria y focalización agrupada en tres regiones.</t>
  </si>
  <si>
    <t xml:space="preserve">Durante el mes de febrero, el equipo de media de la Dirección PBM identificó los territorios PDET a focalizar de la estrategia " Trayectorias Rurales". </t>
  </si>
  <si>
    <t>En el mes de febrero, el Equipo de Formación Docente  avanzó en la revisión de los ajustes del Reglamento Operativo del Fondo 1400 de 2016 y en la elaboración de los términos de referencia para la convocatoria de docentes rurales de aulas multigrado. Por otra parte, en formación inicial 32 educadores rurales, normalistas superiores, iniciaron su proceso de formación en licenciatura en febrero y financiados en un 100%.</t>
  </si>
  <si>
    <t>En el mes de febrero, el Equipo de Formación  avanzó en el análisis de la oferta para desarrollar programas de licenciatura financiados en un 100% y para aquellos docentes que no tienen título de licenciatura. Por otra parte, 32 educadores iniciaron su proceso de formación a nivel de licenciatura.</t>
  </si>
  <si>
    <t>En el mes de febrero, el Equipo de Formación  avanzó en el análisis de la oferta para desarrollar programas de maestrías y doctorados financiados en un 70% y 85% y para aquellos docentes que no tienen título de maestría y/o doctorado. Por otra parte, 113 educadores iniciaron su programa de especialización financiados en un 70%.</t>
  </si>
  <si>
    <t>En el mes de febrero, el Equipo de Formación Docente avanzó en las consultas jurídicas para determinar la posibilidad que las ENS reciban recursos que les permita gestionar sus proyectos.</t>
  </si>
  <si>
    <t>En el mes de febrero, el Equipo de Formación Docente avanzó en el anexo técnico y complementarios para el proceso contractual.</t>
  </si>
  <si>
    <t>En el mes de febrero, el equipo de Formación Docente avanzó en la socialización con los directivos de los documentos (anexo técnico y estudios previos) para la proyección de un convenio derivado del convenio marco 650 de 2022 con MINCiencias.</t>
  </si>
  <si>
    <t>Durante el mes de febrero de 2023, el equipo de evaluación de la Subdirección de referentes y evaluación se adelantó en la actualización de las Orientaciones para la evaluación de periodo de prueba y de los instrumento de evaluación de periodo de prueba. Asímismo,se continúa a la espera de la respuesta de la CNSC frente a la aprobación del protocolo de evaluación de desempeño docente.</t>
  </si>
  <si>
    <t xml:space="preserve">Durante el mes de febrero de 2023, el equipo de evaluación de la Subdirección de Referentes y Evaluación se proyectó la estructura general del sistema SILVIA (Sistema Nacional para la Valoración Integral de los aprendizajes). </t>
  </si>
  <si>
    <t>Durante el mes de febrero, el equipo de inclusión de la Subdirección de Referentes y Evaluación realizó asistencia técnica a la ETC de Meta y Armenia en la temática sobre PIAR y planta temporal . Por otra parte, se acompañó a la ETC de Cesar en el tema de Talentos o capacidades excepcionales, a la ETC de  Armenia y ETC Meta con el tema de planta temporal y, la ETC de Cundinamarca en Diseño Universal y Plan Nacional de ajustes razonables.</t>
  </si>
  <si>
    <t>Ciencias sociales: En el mes de febrero desde la Subdirección de Referentes y Evaluación de la Calidad Educativa, se realizó el ajuste al anexo técnico y la estructura del presupuesto del proceso contractual para la actualizaciòn curricular del área de ciencias sociales en el marco de la Ley 1874 de 2017, en donde fue incluida la necesidad de la contrtación con vigencias futuras para 2024. Así mismo en el marco de lo establecido en la Ley 1874 de 2017 y el Decreto 1660 de 2019 se realizó la 36° sesión ordinaria de la Comisión Asesora para la enseñanza de la historia en donde se retomaron los compromisos adquiridos con el Viceministerio de EPBM.
Educación Virtual: Ell equipo de Referentes se reunió con diferentes dependencias del MEN como Oficina de Innovación educativa con uso de nuevas tecnologías, Subdirección de Tecnología y sistemas de información y Colegios privados para determinar con mayor precisión las necesidades del sector educación y recursos del MEN para trabajar de manera articulada en el insumo de contratación y plan de trabajo que se proponga. Asimismo, se remitió el insumo de contratación a la oficina de Innovación para sus comentarios y ya entregaron ajustes para retroalimentación que permitieron definir las actividades generales y productos de asociados a las fases  generales del pilotaje y componentes asociados.
Orientaciones MEF: Durante el mes de febrero el equipo base de las "Orientaciones para el diseño e implementación de Modelos Educativos Flexibles", recibió las observaciones y comentarios  de la subdirectora de Referentes al documento.  De igual manera, el equipo base realizó una reunión para recibir observaciones frente al apartado de "Flexiblidad Curricular" del documento, así mismo, se generaron compromisos para la inclusión de apartados que complementen la postura del "Principio de Flexilbidad Curricular" del capítulo 2.</t>
  </si>
  <si>
    <t>Durante el mes de febrero el equipo de tiempo escolar continuó la planeación de la estrategia de resignificación del tiempo escolar, focalización y avance de los procesos precontractuales para el acompañamiento en la creación de los planes de transformación pedagógica y curricular para el uso significativo del tiempo escolar. Se avanzó en: La elaboración, presentación y publicación en secop de del anexo técnico para cotización y la elaboración de estudios previos. De igual forma, se inició la elaboración de los documentos metodológicos de la ruta para el acompañamiento para el fortalecimiento del tiempo escolar a secretarías y establecimientos educativos.</t>
  </si>
  <si>
    <t>Durante el mes de febrero se contó con 4289 establecimientos educativos implementando esquemas de ampliación del tiempo escolar. A la fecha de corte, el equipo de Tiempo Escolar inció la gestión al interior del Ministerio de Educación para ajustar el Sistema Integrado de Matríucla (SIMAT), de manera que este permita identificar y visualizar los establecimientos educativos que implementan esquemas de ampliación del tiempo escolar diferentes a Jornada Única.</t>
  </si>
  <si>
    <t>Durante el mes de febrero el equipo de Plan Nacional de Lectura, Escritura y Oralidad solicitó cotizaciones a los proveedores para la producción de material bibliográfico con el que se dotarán las sedes focalizadas.</t>
  </si>
  <si>
    <t>Durante el mes de febrero el Plan Nacional de Lectura, Escritura y Oralidad formuló el anexo técnico con las características técnicas y financieras de cada uno de los proyectos a realizar en medio de convenio con el Centro Regional para el Fomento del Libro en América Latina y el Caribe (Cerlalc).</t>
  </si>
  <si>
    <t>Durante el mes de febrero el Plan Nacional de Lectura, Escritura y Oralidad formuló el anexo técnico con las características técnicas y financieras de cada uno de los proyectos a realizar en medio de convenio con el Centro Regional para el Fomento del Libro en América Latina y el Caribe (Cerlalc), dentro ellos el  proyecto Territorios Narrados .</t>
  </si>
  <si>
    <t xml:space="preserve">Durante el mes de febrero se realizó la focalización de 20 Establecimientos Educativos de Cali, Amazonas, San Andrés y Providencia. Se avanzó en la planeación anexos técnicos de la estrategia Colombia Plurilingüe. Se procedió a justificar la implementación de vigencias futuras. </t>
  </si>
  <si>
    <t xml:space="preserve">Durante el mes de febrero se realizó la focalización de 300 instituciones con la prioridad de 124 Escuelas Normales Superiores. Se avanzó en el desarrollo de anexos técnicos. Se procedió a justificar la implementación de vigencias futuras. </t>
  </si>
  <si>
    <t xml:space="preserve">En el mes de febrero el Grupo de Atención Educativa a Grupos Étnicos, estableció los contactos iniciales con las posibles organizacionas indígenas para los acompañamientos en Planes de fortalecimiento de sus proyectos educativos comunitarios - PEC, a fin que sean remitidas las propuestas para su revisión y empezar la etapa precontractual. </t>
  </si>
  <si>
    <t xml:space="preserve">En el mes de febrero el Grupo de Atención Educativa a Grupos Étnicos, estableció los lineamientos para la contratación  para iniciar la convocatoria  a fin que sean remitidas las propuestas para su revisión y empezar la etapa precontractual. </t>
  </si>
  <si>
    <t>Durante el mes de febrero el equipo de programas transversales realizó acompañamiento a 9 entidades territoriales certificadas para ayudar a construir los planes territoriales que aun están en proceso de construcción.</t>
  </si>
  <si>
    <t>Durante el mes de febrero el equipo de programas transversales genero el acceso y capacitación de 355 nuevos usuarios SIUCE para  promoveer el uso del Sistema de Información Unificado.</t>
  </si>
  <si>
    <t>En el mes de febrero, el PTA dio continuidad a las actividades relacionadas con la Fase de apertura del año 2023, cuyo objetivo es fortalecer las competencias docentes en el desarrollo de estrategias didácticas que beneficien los aprendizajes fundamentales de los estudiantes, teniendo en cuenta el desarrollo de las competencias comunicativas, el pensamiento matemático y las habilidades socioemocionales en proyección al abordaje posterior de acciones que contribuyan a la estructuración de currículos pertinentes para la trayectoria educativa completa.
Las actividades de formación situada previstas en la Fase de apertura son las siguientes:
- Sesión de trabajo situado (STS) en Lenguaje.
- Taller de Matemáticas.
- Taller de acompañamiento para apoyar el fortalecimiento de competencias socioemocionales.
- Acompañamiento situado en aula a partir de las fases de planeación,
ejecución y realimentación.
- Comunidades de Aprendizaje (CDA)
- Reuniones con el directivo docente del establecimiento educativo asignado, al inicio y al cierre de cada fase de 2023, en el marco del acompañamiento.
Por su parte, el acompañamiento situado es el componente que cohesiona la reflexión y la práctica pedagógica a través de un diálogo en el que se intercambian ideas, experiencias y reflexiones sobre los momentos que componen la actuación del docente en la cotidianidad del aula. Los momentos contemplados para la Fase de Apertura son:
- Planeación de la práctica, en este momento el docente tutor realiza un apoyo en la preparación de clases y materiales educativos a partir de los referentes de calidad, del conocimiento y la didáctica de los aprendizajes y de la estructura de la disciplina. Asimismo, se plantean actividades de enseñanza, aprendizaje y evaluación formativa que tengan en cuenta los conocimientos previos y el objeto de estudio de la disciplina.
- Desarrollo y observación de la práctica, momento en el cual el docente tutor acompaña la implementación de la propuesta formativa de la Fase de Apertura y sesiones de clase teniendo en cuenta la planeación realizada, el cumplimiento de los objetivos planteados, el uso de un vocabulario técnico preciso, aclaraciones de contenido, uso de estrategias, técnicas de comunicación y discusión, participación de todos los estudiantes, seguimiento al aprendizaje y retroalimentación a partir de la elaboración de criterios de evaluación previamente comunicados.
- Retroalimentación, momento que tiene como propósito analizar el impacto de la clase sobre la evolución del aprendizaje de los estudiantes, así como llevar al docente a reconocer los aprendizajes obtenidos de la experiencia e identificar las fortalezas y las acciones de mejoramiento con miras a proyectar prácticas exitosas. El docente tutor realiza recomendaciones para potenciar el impacto de las acciones emprendidas, los recursos usados, la metodología y la evaluación, bajo los principios epistemológicos del área.
Asimismo, en el marco de la mencionada Fase, los tutores llevarán a cabo acompañamientos con apoyo de las TIC en las sedes educativas focalizadas por las secretarías de educación, cuya fecha de inicio dependerá de las actividades de cada secretaría de educación, sin sobrepasar el 14 de abril de la presente vigencia.
El proceso de legalización de agendas de acompañamientos de la Fase de apertura comenzará después del 14 de abril, actividad con la que finaliza la implementación de la mencionada Fase.
Por su parte, dependiendo del calendario de cada secretaría de educación se debe programar el proceso de formación de los tutores para la Fase de apertura. Con la finalización de este proceso se dará paso a los acompañamientos de los tutores en el establecimiento educativo asignado con mediación de las TIC.</t>
  </si>
  <si>
    <t xml:space="preserve">Durante el mes de febrero, se culminó la focalización del programa para los años 2023-2025 de manera que la atención llegue únicamente a escuelas rurales y la evaluación de impacto sea factible. La lista de municipios y sedes focalizadas se publicó en el micrositio del programa.
Por otra parte, se recibió retroalimentación de los protocolos de llegada, prevención de violencias y código de ética de los voluntarios. Además, se culminó el diseño de los convenios con OEI e ICETEX y fueron presentados a contratación.
Por último, se cerró la convocatoria de estudiantes voluntarios y se inició la validación de la información de los estudiantes.
. </t>
  </si>
  <si>
    <t>En el mes de febrero, el equipo avanzó en el cumplimiento del primer hito del proceso, que consiste en el diseño e integración de estrategias del Programa con actores de la comunidad educativa. 
Como parte del cumplimiento de este hito, se ha avanzado en la creación de dos anexos técnicos para la elaboración de convenios de colaboración. Estos anexos permitirán la realización de diversas acciones que contribuirán al mejoramiento del bienestar y la convivencia en los establecimientos educativos del país.
Entre las acciones que se llevarán a cabo gracias a los convenios de colaboración, se encuentra el proceso de inducción y acompañamiento a 37 mil docentes nóveles que ingresan al servicio público desde una perspectiva de bienestar, ciudadanía y paz. Asimismo, se llevará a cabo un proceso de formación híbrida en bienestar, ciudadanía y paz para 1500 establecimientos educativos de territorios priorizados, y la capacitación de 15 mil voluntarios del Programa Viva la Escuela en primeros auxilios psicológicos, rutas y protocolos de atención en convivencia y salud mental, manejo del aula y resolución de conflictos. Finalmente, se llevará a cabo la identificación de depresión, ansiedad y riesgo suicida en población docente priorizada.
Actualmente, se están finalizando los anexos técnicos para comenzar el proceso de convenio y ejecución de estas acciones. Se espera que estos convenios permitan el fortalecimiento del bienestar y la convivencia en los establecimientos educativos del país, contribuyendo así a la formación de ciudadanos comprometidos con la construcción de una sociedad más justa, equitativa y sostenible.</t>
  </si>
  <si>
    <t>Fecha (13/03/2023)- OAPF
Completitud: Cumple con el criterio. 
Consistencia: Cumple con el criterio 
Calidad: Cumple con el criterio. 
Soportes: Cumple con el criterio</t>
  </si>
  <si>
    <t>En enero el proyecto de resolución "Por la cual se modifica parcialmente la Resolución 15178 de 2 de agosto de 2022, que reglamenta el mecanismo de oferta y desarrollo de programas académicos de educación superior en zonas rurales con condiciones de difícil acceso a la educación superior, y se derogan las Resoluciones 15224 de 24 de agosto de 2020, 21795 de 19 de noviembre de 2020 y 20600 de 5 de noviembre de 2021, que establecen los parámetros de autoevaluación, verificación y evaluación de las condiciones de calidad institucionales y de programa para la obtención, modificación y renovación del registro calificado, y se dictan otras disposiciones" fue presentado ante la Oficina Aserora Jurídica y autorizado su texto, así como  la memoria justificativa y el informe de observaciones ciudadanas. Una vez se defina la fecha en la que iniciará su vigencia se pasará a firma del Ministro. El proyecto de decreto "Por medio del cual se sustituye la Sección 12 del Capítulo 2 del Título 3 de la Parte 5 del Libro 2 del Decreto 1075 de 2015 -Único Reglamentario del Sector Educación-" fue presentado ante la Oficina Asesora Jurídica y autorizada su publicación para observaciones ciudadanas entre el 27 de enero y el 13 de febrero de 2023.</t>
  </si>
  <si>
    <t>La Dirección cuenta con recursos por valor de $720 millones para este proceso, para el mes de enero se está a la espera de la elección y contratación de la persona que liderará el tema.</t>
  </si>
  <si>
    <t>La Dirección cuenta con recursos por valor de $180 millones para este proceso, para el mes de enero se reporta que se avanza en la elección y contratación de la persona que liderará el tema.</t>
  </si>
  <si>
    <t>Enero: Para el 2023 se tiene como objetivo inicial gestionar 41 medidas preventivas y/o de vigilancia especial impuestas en 11 IES. Durante el mes de Enero, la Subdirección de Inspección y Vigilancia conformó el equipo de trabajo orientado a la atención de las actividades generadas en el proceso preventivo de conformidad con el presupuesto asignado para la subdirección de acuerdo al PAA,  adicionalmente se  realizó una visita (1) a la Universidad Autónoma del Caribe, y una visita (1) a la Universidad del Pacífico actividades que permiten avanzar en la gestión de medidas objetivo para la vigencia.</t>
  </si>
  <si>
    <t>Durante el mes de Enero, la Subdirección de Inspección y Vigilancia conformó el equipo de trabajo orientado a la atención de las actividades generadas en el proceso preventivo de conformidad con el presupuesto asignado para la subdireccion de acuerdo al PAA.</t>
  </si>
  <si>
    <t>Enero, actos administrativos expedidos:
1.Auto de reformulación del pliego de cargos de fecha 24 de enero de 2023 dentro de la investigación administrativa No. 480 de 2018 adelantada en contra de UNICIENCIA.
2.Auto por medio del cual se decreta e incorpora una prueba dentro de la investigación administrativa No. 014514 del 27 de julio de 2022.</t>
  </si>
  <si>
    <t>En enero se inicio la elaboración del plan de trabajo a partir de la identificación de las sanciones pecuniarias impuestas por el Ministerio de Educación Nacional en el marco de la facultad conminatoria y sancionatoria y remitidas al ICETEX en coordinación con la Unidad de Atención al ciudadano, con quién se ha desarrollado 3 mesas de trabajo desde el mes de diciembre de 2022.</t>
  </si>
  <si>
    <t xml:space="preserve">En enero acorde con la aprobación dada por el Fondo ICETEX CONACES-CNA mediante acta del 23 de diciembre de 2022,  de los recursos necesarios para atender la visita del equipo de expertos designados por la World Federation for Medical Education – WFME, dentro del proceso con fines de reconocimiento y certificación internacional que se encuentra llevando a cabo el CNA, se solicitó la compra de los pasajes aéreos nacionales y la reserva del hospedaje de los cuatro expertos designados por dicho organismo. Se avanza en la planeación del taller nacional para la formación de pares nacionales en el Sistema de Acreditación Regional en el marco de Arcu-Sur - Mercosur a llevarse a cabo los días 2 y 3 de marzo del año en curso. </t>
  </si>
  <si>
    <t xml:space="preserve">En enero se avanzó con la Subdirección Administrativa en la revisión de la solicitud del evento relacionado con la visita de la WFME. Se llevó a cabo la publicación de varias notas y noticias en la página web del CNA, se avanza en la revisión de los contenidos de las secciones que requieren algunos desarrollos como es el caso de pares académicos e internacionalización, con el fin de incorporar información de valor para las consultas de los pares y de las Instituciones. </t>
  </si>
  <si>
    <t xml:space="preserve">En enero se estructuró la agenda de cohortes de formación y actualización de pares académicos de acreditación a través del Curso Integral de Pares que se encuentra disponible en la plataforma de Colombia Aprende, que está en aprobación del Consejo. Se llevó a cabo una reunión el martes 17 de enero con el Colega Mauricio Ríos, con el fin de establecer las estrategias que permitan la consolidación del plan de trabajo para el proyecto del Sistema SACES-CNA en la etapa de levantamiento detallado a llevarse a cabo durante el 2023. </t>
  </si>
  <si>
    <t>En enero se avanza en la determinación de acciones previas a la contratación de los objetos relacionados con la invitación pública para fortalecer la Conaces y el banco de pares; así como la implementación de las herramientas para la evaluación integral que se  aplicará a los integrantes de la Conaces y por otra parte las herramientas para la evaluación integral del ejercicio de los pares.</t>
  </si>
  <si>
    <t>En enero se avanza en la determinación de acciones previas a la contratación de los objetos relacionados con la invitación pública para fortalecer la Conaces y el banco de pares y la implementación de las herramientas para la evaluación integral para aplicar a los integrantes de la Conaces y por otra parte las herramientas para la evaluación integral del ejercicio de los pares.</t>
  </si>
  <si>
    <t>En el mes de enero se tenía un total de 3.497 procesos de registro calificado en trámite, de lo anterior, 125 trámites fueron radicados en el actual periodo; los restantes son trámites abiertos de periodos anteriores.  En éste mismo mes 359 fueron cerrados, obteniendo un 10.2% de trámites atendidos.</t>
  </si>
  <si>
    <t>Para el mes de enero se cerró un total de 359 trámites de Registro Calificado, de los cuales 268 fueron procesos finalizados antes de lo establecido en el decreto 1330 (6 meses), lo que conlleva al 74.6 % de oportunidad de respuesta. Nota: los procesos cerrados hacen parte de la directiva 9.</t>
  </si>
  <si>
    <t>Durante el mes de enero se han generado 400 actos administrativos de convalidaciones de educación superior y se han notificado 200 por parte de la UAC, de las 3.136 solicitudes atendidas, obteniendo así como resultado el 6% de cumplimiento. Este resultado se debe al proceso de contratación de los profesionales del grupo ya que no se contó con todo el personal desde el inicio del mes para la gestión oportuna de los trámites.</t>
  </si>
  <si>
    <t>Durante el mes de enero se planeó la organización del equipo de trabajo para dar cumplimiento a los tiempos establecidos en la normatividad.</t>
  </si>
  <si>
    <t>En el mes de enero se gestionaron 69 recursos de las 2.240 radicadas, debido a que los profesionales que realizan esta gestión no habian sido contratados.</t>
  </si>
  <si>
    <t>Se ha avanzado en la construcción de la propuesta de actualización del acuerdo de reconocimiento mutuo de Rusia.</t>
  </si>
  <si>
    <t>En enero se llevo a cabo la contratación del equipo de Bizagi LATAN para la implementación de los controles de cambio priorizados: 1) Definición de tiempos de 36 actividades de usuario, para seguimiento en la BAM; 2) Ajuste a la regla de asignación de casos en los roles de Secretario técnico de sala y Abogado de sala; 3) Construcción de la consulta consolidada de los casos de Nuevos SACES. Estos ajustes ya se han desplegado en certificación para la ejecución del set de pruebas y posterior paso a producción. 
Se inicia proceso de contratación, a través de la OTSI, del equipo de trabajo de apoyo para el despliegue de la aplicación, respuestas a PQRs y Soporte técnico a Nuevo sACES, se proyecta terminar este proceso iniciando el mes de febrero</t>
  </si>
  <si>
    <t>OAPF 15/02/2023:
Consistencia: Cumple con el criterio. El área no reporta avance cuantitativo, teniendo en cuenta que el indicador es semestral.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</si>
  <si>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15/02/2023: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</si>
  <si>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15/02/2023:
Consistencia: Cumple con el criterio. El área no reporta avance cuantitativo, teniendo en cuenta que el indicador es trimestral.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</si>
  <si>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15/02/2023:
Consistencia: Cumple con el criterio. El área reporta avance cuantitativo, pues el indicador es mensual.
Completitud: Cumple con el criterio. El área reporta avance cualitativo con las acciones y la gestión realizada para cerrar mediante  acto administrativo los registro calificados solicitados por las IES.
Calidad: Cumple con los criterios de la Guía de seguimiento al PAI “PL-GU-03 Versión 5”.
Soportes: Cumple. Se hace cargue de los soportes que dan cuenta del avance registrado en la carpeta "Medios de verificación”.</t>
  </si>
  <si>
    <t>OAPF 15/02/2023:
Consistencia: Cumple con el criterio. El área reporta avance cuantitativo, pues el indicador es mensual.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</si>
  <si>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OAPF 15/02/2023:
Consistencia: Cumple con el criterio. El área reporta avance cuantitativo, pues el indicador es mensual.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</si>
  <si>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15/02/2023:
Consistencia: Cumple con el criterio. El área reporta avance cuantitativo, pues el indicador es mensual.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</si>
  <si>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En febrero se expidió la Resolución 2265 del 15 de febrero de 2023 "Por la cual se modifica parcialmente la Resolución 15178 de 2 de agosto de 2022, que reglamenta el mecanismo de oferta y desarrollo de programas académicos de educación superior en zonas rurales con condiciones de difícil acceso a la educación superior, y se derogan las Resoluciones 15224 de 24 de agosto de 2020, 21795 de 19 de noviembre de 2020 y 20600 de 5 de noviembre de 2021, que establecen los parámetros de autoevaluación, verificación y evaluación de las condiciones de calidad institucionales y de programa para la obtención, modificación y renovación del registro calificado, y se dictan otras disposiciones". En el proceso de expedición del decreto "Por medio del cual se sustituye la Sección 12 del Capítulo 2 del Título 3 de la Parte 5 del Libro 2 del Decreto 1075 de 2015 -Único Reglamentario del Sector Educación-" se concluyó con la publicación a observaciones ciudadanas el 13 de febrero de 2023, se preparó el informe de observaciones ciudadanas y se realizaron ajustes al texto del proyecto. En reuniones de 24 de febrero con el capítulo caribe del sistema universitario estatal en Montería y de 25 de febrero con el capítulo occidente de la RedTTU en Tuluá - Valle, se socializaron los elementos conceptuales para la modificación del Decreto 1075 de 2015 en cuanto a registro calificado que definen la necesidad técnica y jurídica para el ajuste normativo.</t>
  </si>
  <si>
    <t>En febrero se han adelantado reuniones para definir el plan de acción para el 2023.</t>
  </si>
  <si>
    <t>En febrero se contrató la persona que lideradará el proceso, con esta contratación se iniciaran las reuniones preparatorias para establecer el cronograma de actividades para el cumplimiento de los objetivos.</t>
  </si>
  <si>
    <t>Febrero: Para el 2023 se tiene como objetivo inicial gestionar 40 medidas preventivas y/o de vigilancia especial impuestas en 11 IES. Durante el mes de Febrero, se socializó y aprobó plan de visitas 2023, adicionalmente en este mes se  realizaron 8 visitas, (2) Fundación Universidad Autónoma De Colombia, (1) Fundación Universitaria Para El Desarrollo Humano – Uninpahu, (1) Universidad Sergio Arboleda, (1) Fundación Universitaria San Martin, (1) Universidad Autónoma Del Caribe, (1) Universidad Incca De Colombia, (1) Corporación Escuela De Artes y Letras, acciones que permite avanzar en el cumplimiento del objetivo de gestión de las medidas actuales.</t>
  </si>
  <si>
    <t>Durante el mes de febrero, se adelantaron actividades en la completitud y construcción del modelo de operación y plan de trabajo del proceso preventivo y se aprobó el plan de visitas para el 2023.  De igual forma la contratación para el soporte funcional y nuevos desarrollos del SNIES adelantada por la Subdirección de Desarrollo Sectorial, quedó aprobada por el Comité de Contratación y se está a la espera de su formalización y posterior inicio, con el fin de iniciar la estructuración del plan de trabajo conjunto, para la inclusión de los tableros financieros desde SNIES. En cuanto a la contratación de la firma financiera se está adelantando el estudio de mercado y los estudios previos.</t>
  </si>
  <si>
    <t>Durante el mes de febrero, se adelantaron acciones  para la elaboración del informe diagnóstico de la situación a partir de la identificación y análisis de las PQRS e informes de visita, igualmente se adelantaron actividades para la  construcción del plan de trabajo con actividades desde la función preventiva.</t>
  </si>
  <si>
    <t>Febrero, actos administrativos expedidos:
1.Auto del 01 de febrero de 2023 "Por medio del cual se da apertura al periodo probatorio, se incorporan pruebas documentales, y se decreta la práctica de pruebas de oficio dentro de la investigación No. 016762 del 07 de septiembre de 2021". 
2.Auto del 13 de febrero de 2023 "Por medio del cual se declara surtida la etapa de descargos, se reconoce personería adjetiva para actuar, y se ordena la apertura de periodo probatorio y la práctica de pruebas dentro de la investigación No. 561 del 22 de enero de 2018". 
3.Auto del 13 de febrero de 2023 "Por medio del cual se ordena una prueba de oficio a la Corporación Universitaria de Ciencia y Desarrollo - UNICIENCIA" - Investigación No. 014662 del 12 de agosto de 2021. 
4.Auto del 15 de febrero de 2023 "Por medio del cual se incorpora un informe financiero dentro de la investigación. No. 014514 del 27 de julio de 2022". 
5.Auto del 22 de febrero de 2023: “Por medio del cual se deja sin efectos el Auto de formulación de cargos proferido el 27 de octubre de 2022 y actos administrativos posteriores proferidos dentro de la investigación administrativa preliminar contra la Corporación Universal de Investigación y Tecnología – CORUNIVERSITEC ordenada mediante la Resolución No. 024300 del 24 de diciembre de 2021”. 
6.Auto de trámite de fecha 8 de febrero de 2023. Por medio de la cual se resuelve solicitud dentro de la investigación administrativa No. 024297 del 24 de diciembre de 2021. 
7.Auto de trámite  de fecha 23 de febrero de 2023. Por medio de la cual se resuelve solicitud, se declara surtida la etapa de descargos, se prescinde del periodo probatorio y se corre traslado para alegar de conclusión dentro de la investigación administrativa No. 024297 del 24 de diciembre de 2021. 
8.Resolución No. 001833 10 feb de 2023: “Por medio de la cual se resuelve la investigación administrativa ordenada al Instituto Nacional de Formación Técnica Profesional -Humberto Velásquez García INFOTEP-Ciénaga (Magdalena), el Representante Legal, Rectores, Consejeros, Directivos, Revisores Fiscales, o cualquier persona que ejerza administración y/o el control de la Institución de Educación Superior mediante la Resolución No. 003966 de 18 de marzo de 2020”</t>
  </si>
  <si>
    <t xml:space="preserve">En febrero se continúo  con la elaboración del plan de trabajo, se remite a la Unidad de Atención al Ciudadano la relación de los procesos que ICETEX manifiesta haber recibido para cobro coactivo con el propósito que dicha unidad realice la revisión y verificación de los demás expedientes que hubiesen sido enviados y los anexos entregados en cada unos de los procesos devueltos con el argumento de no ser recibida la constancia de notificación y/o ejecutoria. </t>
  </si>
  <si>
    <t>En febrero en relación con el desarrollo de la visita de los expertos designados por la World Federation for Medical Education – WFME, se gestionó ante el Fondo ICETEX CONACES-CNA las reservas del hotel y la compra de los tiquetes nacionales, los demás aspectos de la logística de la visita se llevaron a cabo a través del plan de ventos. La visita se llevó a cabo entre los días 18 al 25 de febrero. Se culminó el proceso de renovación de la certificación internacional de alineación con las directrices de buenas prácticas para organismos acreditadores definidas por la red internacional de agencias de garantía de la calidad de la educación superior – INQAAHE iniciado en el año 2022, de acuerdo con la recomendación del Comité de Reconocimiento de GGP de INQAAHE, la Junta de INQAAHE reconoció al CNA como totalmente alineada con los GGP´s INQAAHE versión2016, por 5 años más hasta enero de 2028.  Se llevó a cabo la planeación del taller nacional para la formación de pares en el marco del Sistema de Acreditación Regional de Arcu-Sur - Mercosur a llevarse a cabo el 8 de marzo del año en curso.</t>
  </si>
  <si>
    <t xml:space="preserve">En febrero se llevó a cabo el evento “atención de la visita del comité de pares internacionales en el marco del proceso de reconocimiento ante la WFME, acorde con el protocolo establecido” llevada a cabo entre el 18 y el 25 de febrero del año en curso. Se avanzó en la estructuración del plan de comunicaciones.  </t>
  </si>
  <si>
    <t xml:space="preserve">En febrero se desarrolló la propuesta del plan piloto de formación de pares de acreditación con el curso alojado en Colombia Aprende y el desarrollo de los instrumentos que permitan la sistematización de las observaciones y aspectos por mejorar del curso, la identificación de las áreas de profundización que se requieren para enriquecer la labor de los pares académicos. </t>
  </si>
  <si>
    <t xml:space="preserve">En febrero se realizaron reuniones con el CNA, Dirección, OTSI y Subdirección para determinar necesidades particulares frente a la Invitación Pública-IP de pares de CNA, RC e integrantes Conaces. Se determinó que el aplicativo de gestión de información aún presenta situaciones por mejorar y la OTSI no ha establecido los recursos necesarios ni fechas para subsanarlas. En consecuencia, se expusieron posibiles alternativas para la ejecución de la IP tales como; usar el aplicativo que se utilizó para la 6° y 7° IP de la Conaces y que se ha utilizado para invitaciones del CESU. Otra posibilidad es que el contratista de la IP utilice su propio aplicativo y entregue como valor agregado tanto los archivos fuente, como los registros obtenidos. Por otra parte, se invitó a que tanto el CNA, registro calificado y la Conaces presenten en la 1° reunión de marzo las necesidades con el fin de conocer el alcance particular de cada una, proporcionando información necesaria para dimensionar la IP. </t>
  </si>
  <si>
    <t>En el mes de febrero se tenía un total de 2.950 procesos de registro calificado en trámite, de lo anterior, 104 trámites fueron radicados en el actual periodo; los restantes son trámites abiertos de periodos anteriores.  En éste mismo mes 287 fueron cerrados, obteniendo un 9.8% de trámites atendidos.</t>
  </si>
  <si>
    <t>Para el mes de febrero se cerró un total de 287 trámites de Registro Calificado, de los cuales 194 fueron procesos finalizados antes de lo establecido en la normatividad vigente, lo que conlleva al 67,5% de oportunidad de respuesta. Nota: los procesos cerrados hacen parte de la directiva 9.</t>
  </si>
  <si>
    <t>Durante el mes de febrero se notificaron 687 solicitudes de convalidación mediante la UAC, no se alcanza la meta debido a la falta de personal en el grupo que se encuentran en proceso de contratación.</t>
  </si>
  <si>
    <t>En febrero se continúan realizando estrategias de organización del equipo de trabajo para cumplir los tiempo de respuesta en todas las etapas del proceso.</t>
  </si>
  <si>
    <t>Durante el mes de febrero se notificaron 218 recursos de reposición mediante la UAC, no se alcanza la meta debido a la falta de personal en el grupo que se encuentran en proceso de contratación.</t>
  </si>
  <si>
    <t>En febrero se ha avanzado en la construcción de la propuesta de actualización de los acuerdos de reconocimiento mutuo.</t>
  </si>
  <si>
    <t>En febrero se ha realizado la ejecución del plan de pruebas a los controles de cambio relacionados con 1) Definición de tiempos de 36 actividades de usuario, para seguimiento en la BAM; 2) Ajuste a la regla de asignación de casos en los roles de Secretario técnico de sala y Abogado de sala; 3) Construcción de la consulta consolidada de los casos de Nuevos SACES. Se realizó la contratación del equipo de profesionales que apoyarán las actividades del plan de trabajo de Nuevo SACES. El plan de trabajo de Nuevo SACES considera 1) respuestas a l PQRS y mesas de ayuda, 2) Carga de resoluciones ejecutoriadas, 3) soporte técnico a casos en producción, 4) ejecución de pruebas para certificar ajustes y controles de cambio. Se ha realizado capacitación a la mesa de ayuda TIC para respuesta a solicitudes de primer nivel y ruta de escalamiento.</t>
  </si>
  <si>
    <t>OAPF 15/03/2023:
Consistencia: Cumple con el criterio. El área no reporta avance cuantitativo, teniendo en cuenta que el indicador es semestral.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</si>
  <si>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15/03/2023: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</si>
  <si>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15/03/2023:
Consistencia: Cumple con el criterio. El área no reporta avance cuantitativo, teniendo en cuenta que el indicador es trimestral.
Completitud: Cumple con el criterio. El área reporta avance cualitativo con las acciones realizada para cumplir la meta asociada al indicador.
Calidad: Cumple con los criterios de la Guía de seguimiento al PAI “PL-GU-03 Versión 5”.
Soportes: Cumple. No aplica para el periodo de seguimiento.</t>
  </si>
  <si>
    <t>OAPF 15/03/2023:
Consistencia: Cumple con el criterio. El área reporta avance cuantitativo, pues el indicador es mensual.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</si>
  <si>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15/03/2023:
Consistencia: Cumple con el criterio. El área reporta avance cuantitativo, teniendo en cuenta que el indicador es mensual.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</si>
  <si>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OAPF 15/03/2023:
Consistencia: Cumple con el criterio. El área reporta avance cuantitativo, teniendo en cuenta que  el indicador es mensual.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</si>
  <si>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15/03/2023:
Consistencia: Cumple con el criterio. El área no reporta avance cuantitativo, teniendo en cuenta que el indicador es trimestral.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</si>
  <si>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15/03/2023:
Consistencia: Cumple con el criterio. El área reporta avance cuantitativo, teniendo en cuenta que  el indicador es mensual.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</si>
  <si>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Ambientes pedagogicos con dotación de mobiliario escolar, menaje cocina - comedor y/o elementos para residencias escolares</t>
  </si>
  <si>
    <t>Porcentaje de avance en la implementación de la Ruta para el acceso y la permanencia en el sistema educativo de la población estudiantil negra, afrocolombiana, raizal y palenquera de los 171 municipios NARP priorizados que contribuya a las trayectorias educativas completas.</t>
  </si>
  <si>
    <t xml:space="preserve">Con corte al mes de enero no se realizaron entregas de obras de infraestructura ni dotación de mobiliario escolar en municipios PDET. 
A la fecha se encuentra en proceso contractual la dotación de mobiliario con recursos de ley 21 y los proyectos ejecutados bajo el mecanismo de obras por impuestos, así como, la ejecución de los mejoramientos de la convocatoria 2021 y proyectos ola invernal. </t>
  </si>
  <si>
    <t xml:space="preserve">Con corte al mes de enero se construyeron y/o mejoraron 1 sedes educativas rurales en el municipio de Uribia, Dpto. La Guajira con recursos de ley 21 a través del Fondo de Financiamiento a la infraestructura educativa - FFIE. </t>
  </si>
  <si>
    <t xml:space="preserve">Con corte al mes de enero (teniendo en cuenta que estos se realizan mes vencido) se intervinieron con obras de infraestructura  2 sedes educativas correspondiente a 36 ambientes pedagogicos, en los Departamentos de La Guajira (3) y Antioquia (33) a través del Fondo de Financiamiento a la Infraestructura Educativa - FFIE. </t>
  </si>
  <si>
    <t xml:space="preserve">Con corte al mes de enero se realizaron los insumos correspondientes para cumplir el proceso contractual de puesta de ordenes de compra e interventoría; estudio previo y simuladores para ordenes de compra, estudio previo, estudio mercado y sector para contratación de la interventoría. 
Por otro lado, el Ministerio gestionó a través de Colombia Compra Eficiente la prorroga del acuerdo marco de precios correspondiente a los segmentos de dotación escolar hasta el 09 de mayo de 2023, requisito necesario para la puesta de las ordenes de compra. </t>
  </si>
  <si>
    <t xml:space="preserve">Con corte al mes de enero, se realizaron las siguientes acciones: 
a) Entrega de una obra de infraestructura educativa con población mayoritariamente indígena en el muncipio de Uribia, Dpto de La Guajira. 
b) Seguimiento a la contratación y ejecución de las obras de infraestructura con población mayoritariamente etno a través de la convocatoria de mejoramientos 2021 y ola invernal. </t>
  </si>
  <si>
    <t xml:space="preserve">Con corte al mes de enero  se realizaron los insumos correspondientes para cumplir el proceso contractual de puesta de ordenes de compra e interventoría; estudio previo y simuladares para ordenes de compra, estudio previo, estudio mercado y sector para contratación de la interventoría. 
Por otro lado, el Ministerio gestionó a través de Colombia Compra Eficiente la prorroga del acuerdo marco de precios correspondiente a los segmentos de dotación escolar hasta el 09 de mayo de 2023, requisito necesario para la puesta de las ordenes de compra. </t>
  </si>
  <si>
    <t xml:space="preserve">Con corte al mes de enero, se realizó seguimiento a la contratación y ejecución de las obras de infraestructura con población mayoritariamente NARP a través de la convocatoria de mejoramientos 2021 y ola invernal. </t>
  </si>
  <si>
    <t>Con corte al mes de enero  se realizaron los insumos correspondientes para cumplir el proceso contractual de puesta de ordenes de compra e interventoría; estudio previo y simuladares para ordenes de compra, estudio previo, estudio mercado y sector para contratación de la interventoría. 
Por otro lado, el Ministerio gestiono a través de Colombia Compra Eficiente la prorroga del acuerdo marco de precios correspondiente a los segmentos de dotación escolar hasta el 09 de mayo de 2023, requisito necesario para la puesta de las ordenes de compra. "</t>
  </si>
  <si>
    <t xml:space="preserve">Durante el mes de enero se realizaron las siguientes acciones;
a) Se realiza seguimiento al proceso contractual para la ejecución y entrega de dotaciones de elementos de residencias escolares a través de obras por impuestos y recursos del crédito BID. 
b) Se realiza seguimiento a la ejecución de obra de los espacios con residencias escolares proyectados con recursos de Ley 21 - MEN,  FFIE y Findeter. </t>
  </si>
  <si>
    <t>En el mes de enero, el Ministerio de Educación Nacional a través de la Subdirección de Permanencia, avanzó en la estructuración de la propuesta de alfabetización Ciclo Lectivo Especial Integrado CLEI 1, para población de joven, adulta y mayor iletrada de 15 a 59 años y el proceso de alfabetización dirigido a la población de 60 años en adelante; de acuerdo con lo anterior, en el mes de febrero se tiene previsto el inicio del proceso de adición al convenio No. 277 de 2019, suscrito entre el MEN e ICETEX, para realizar el traslado de los recursos financiros al Fondo en Administración, esta acción permitirá la financiaciónd de los proyectos y estrategias dirigicas a la atención  educativa de la población en mensión ubicada en zonas rurales del país, en la presente vigencia 2023.</t>
  </si>
  <si>
    <t>En el mes de enero, el Ministerio de Educación Nacional a través de la Subdirección de Permanencia, avanzó en la estructuración de la propuesta de alfabetización Ciclo Lectivo Especial Integrado CLEI 1, para población de joven, adulta y mayor iletrada de 15 a 59 años y el proceso de alfabetización dirigido a la población de 60 años en adelante; de acuerdo con lo anterior, en el mes de febrero se tiene previsto el inicio del proceso de adición al convenio No. 277 de 2019, suscrito entre el MEN e ICETEX, para realizar el traslado de los recursos financiros al Fondo en Administración, esta acción permitirá la financiaciónd de los proyectos y estrategias dirigicas a la atención  educativa de la población en mensión ubicada en zonas rurales de municipios PDET del país, en la presente vigencia 2023.</t>
  </si>
  <si>
    <t>En el mes de enero, el Ministerio de Educación Nacional a través de la Subdirección de Permanencia, llevó a cabo la revisión de los documentos (estudio de mercado, anexo técnico, guía de postulación, anexos habilitantes, presupuestos y bases de datos de sedes educativas), de las convocatorias de modelos educativos flexibles realizadas por la Subdirección de Permanencia en la vigencia 2022, las cuales furon declaradas desiertas, esto con el propósito de identificar oportunidades de mejora; en el mes de febrero se tiene previsto el ajuste y actualización de todos los documentos requeridos para salir a convocatoria para la selección de una Institución de Educación Superior con acreditación en alta calidad, para que propónga e implemente la estrategia de Modelos Educativos Flexibles "Escuela Nueva, Post Primaria Rural, Media Rural, Aceleración del Aprendizaje y Caminar en Secundaria", la cual contempla la dotación de guías para estudiantes y manuales para docentes, la formación docente en dichos modelos y el seguimiento a la estrategia en zonas rurales del territorio nacional.</t>
  </si>
  <si>
    <t>En el mes de enero, el Ministerio de Educación Nacional a través de la Subdirección de Permanencia, llevó a cabo la revisión de los documentos (estudio de mercado, anexo técnico, guía de postulación, anexos habilitantes, presupuestos y bases de datos de sedes educativas), de las convocatorias de modelos educativos flexibles realizadas por la Subdirección de Permanencia en la vigencia 2022, las cuales furon declaradas desiertas, esto con el propósito de identificar oportunidades de mejora; en el mes de febrero se tiene previsto el ajuste y actualización de todos los documentos requeridos para salir a convocatoria para la selección de una Institución de Educación Superior con acreditación en alta calidad, para que propónga e implemente la estrategia de Modelos Educativos Flexibles "Escuela Nueva, Post Primaria Rural, Media Rural, Aceleración del Aprendizaje y Caminar en Secundaria", la cual contempla la dotación de guías para estudiantes y manuales para docentes, la formación docente en dichos modelos y el seguimiento a la estrategia en zonas rurales de municipios PDET.</t>
  </si>
  <si>
    <t>En el mes de enero, desde el equipo de Subdirección de Permanencia, se viene realizando el seguimiento a la contratación del transporte escolar, mediante el reporte de información registrada por las Entidades Territoriales Certificadas-ETC a través del anexo 13A del SIMAT, dado que el corte oficial esta dado por el Sistema de Matricula-SIMAT oficial, la información esta a corte noviembre de 2022, en el cual se reporto 247.614 beneficiarios en 82 ETC, lo que representa un 86% de ETC, se espera una vez se inicien los cortes oficiales del 2023, se inicie un nuevo reporte y seguimiento de la estrategia para la vigencia.</t>
  </si>
  <si>
    <t>En el mes de enero el Ministerio de Educación Nacional, a través de la Subdirección de Permanencia, llevó a cabo la focalización de 1.392 sedes eduactivas ubicadas en 62 entidades territoriales certificadas en educación, para que sean dotadas con materiales pedagógicos para el fortalecimiento del centro de recusos para el aprendizaje y la implementación pertinente de los modelos educativos flexibles Escuela Nueva, Post Primarias Rural, Media Rural, Aceleración del Aprendizaje y Caminar en Secundaria en establecimientos educativos oficiales en zonas rurales.</t>
  </si>
  <si>
    <t>En el mes de enero el Ministerio de Educación Nacional, a través de la Subdirección de Permanencia, llevó a cabo la focalización de 1.392 sedes eduactivas ubicadas en 62 entidades territoriales certificadas en educación, para que sean dotadas con materiales pedagógicos para el fortalecimiento del centro de recusos para el aprendizaje y la implementación pertinente de los modelos educativos flexibles Escuela Nueva, Post Primarias Rural, Media Rural, Aceleración del Aprendizaje y Caminar en Secundaria en establecimientos educativos oficiales en zonas rurales de municipios PDET.</t>
  </si>
  <si>
    <t>Al cierre del mes de enero, la estrategia de residencia escolar ha sido fortalecida y cualificada en 328 sedes de las 555 para un avance del 59,1%. Los resultados por componentes son los siguientes: Ambientes escolares: 337; Administrativo y Gestión: 534; Pedagógico: 457; Vida Cotidiana: 228; Salud y nutrición 555.</t>
  </si>
  <si>
    <t>En el mes de enero, el Ministerio de Educación Nacional a través de la Subdirección de Permanencia, avanzó en la estructuración de la propuesta de alfabetización Ciclo Lectivo Especial Integrado CLEI 1, para población de joven, adulta y mayor iletrada de 15 a 59 años y el proceso de alfabetización dirigido a la población de 60 años en adelante; de acuerdo con lo anterior, en el mes de febrero se tiene previsto el inicio del proceso de adición al convenio No. 277 de 2019, suscrito entre el MEN e ICETEX, para realizar el traslado de los recursos financieros al Fondo en Administración, esta acción permitirá la financiación de los proyectos y estrategias dirigidas a la atención  educativa de la población en mención ubicada en zonas rurales del país, en la presente vigencia 2023.</t>
  </si>
  <si>
    <t>En el mes de enero, el equipo de la Subdirección de Permanencia, inició un proceso de estructuración de una línea en articulación con el equipo de educación media de la Dirección de Calidad del Ministerio de Educación Nacional, en el cual se esta avanzando en la prefocalización de los territorios, formulación de una línea en pro de reducir la tasa de deserción en la población en edad escolar de 15 a 17 años.</t>
  </si>
  <si>
    <t>En el mes de enero, el equipo de Programas Generales de la Subdirección de Permanencia inició el proceso de revisión y ajuste del plan de permanencia 2023, así como, la estructuración del cronograma de acompañamiento y asistencias técnica para la formulación, se espera dar inicio en el mes de marzo.</t>
  </si>
  <si>
    <t>En el mes de enero, el equipo de Programas Generales  de la Subdirección de Permanencia inició el proceso de estructuración del cronograma de asistencias técnicas, se espera dar inicio en el mes de febrero, conforme la demanda de las Entidades Territoriales Certificadas  y de otra, la oferta hacia las mismas.</t>
  </si>
  <si>
    <t xml:space="preserve">En el mes de enero, con respecto a la concertación, en el marco de la CONTCEPI, de los lineamientos para residencias escolares que atienden población indígena, no se avanzó debido a que se requieren orientaciones precisas para darle continuidad efectiva a este importante trabajo de concertación. La coyuntura de cambio de administración requiere hacer un alto para evaluar este proceso y dar las pautas técnicas, procedimentales y financieras necesarias para obtener el resultado esperado. Se realizará una reunión interna para definir los criterios para retomar el proceso en 2023. </t>
  </si>
  <si>
    <t>En el mes de enero, de acuerdo a los insumos del convenio CO1.PCCNTR.2506208 de 2021. Se realizó la propuesta de un plan de trabajo para realizar dentro de las 2023 - 2024, donde se plantea ampliar la acción a ETC donde hay altos porcentajes de población Negra, Afrodescendiente, Raizal y Palenquera con el fin de alcanzar una mayor pluralidad en regiones y el fortalecimiento de capacidades territoriales (secretarias de educación e instituciones educativas).</t>
  </si>
  <si>
    <t>Revisión OAPF 09-03-2023 
Se revisaron los criterios técnicos, con el siguiente detalle:
1. Consistencia: Cumple el criterio. El avance cuantitativo es reportado en razón a la periodicidad del indicador. Se enuncian los avances alcanzados. 
2. Completitud: Cumple el criterio. Se cumplen en términos generales las orientaciones dadas por la OAPF para el registro de la información.
3. Soportes: Cumple el criterio. Se anexa medio de verifiación en razón a la perodicidad de indicador.
4. Calidad: Cumple el criterio. El avance cualitativo se ajusta a las recomendaciones de la OAPF para los reportes de avances cualitativos.
5. Oportunidad. No se efectuó el reporte cuantitativo y cualitativo dentro de los plazo establecidos.</t>
  </si>
  <si>
    <t>Revisión OAPF 09-03-2023 
Se revisaron los criterios técnicos, con el siguiente detalle:
1. Consistencia: Cumple el criterio. En el avance cualitativo se enuncian los aspectos que afectan el avance de la meta.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No se efectuó el reporte cuantitativo y cualitativo dentro de los plazo establecidos.</t>
  </si>
  <si>
    <t>Revisión OAPF 09-03-2023 
Se revisaron los criterios técnicos, con el siguiente detalle:
1. Consistencia: Cumple el criterio. El avance cuantitativo es reportado en razón a la periodicidad del indicador. Se enuncian los avances alcanzados. 
2. Completitud: Cumple el criterio. Se cumplen en términos generales las orientaciones dadas por la OAPF para el registro de la información. Dado el bajo nivel de cumplimiento se recomienda incluir los motivos del bajo nivel de cumplimiento frente a la meta programada.
3. Soportes: Cumple el criterio. Se anexa medio de verifiación en razón a la perodicidad de indicador.
4. Calidad: Cumple el criterio. El avance cualitativo se ajusta a las recomendaciones de la OAPF para los reportes de avances cualitativos.
5. Oportunidad. No se efectuó el reporte cuantitativo y cualitativo dentro de los plazo establecidos.</t>
  </si>
  <si>
    <t>Revisión OAPF 09-03-2023 
Se revisaron los criterios técnicos, con el siguiente detalle:
1. Consistencia: Cumple el criterio. En el avance cualitativo se enuncian las gestiones realizadas en el periodo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No se efectuó el reporte cuantitativo y cualitativo dentro de los plazo establecidos.</t>
  </si>
  <si>
    <t>Revisión OAPF 09-03-2023 
Se revisaron los criterios técnicos, con el siguiente detalle:
1. Consistencia: Cumple el criterio. No hay avance cuantitativo en el periodo. Se enuncian los gestiones realizadas.
2. Completitud: Cumple el criterio. Se cumplen en términos generales las orientaciones dadas por la OAPF para el registro de la información. Dado el bajo nivel de cumplimiento se recomienda incluir los motivos del bajo nivel de cumplimiento frente a la meta programada.
3. Soportes: Cumple el criterio. 
4. Calidad: Cumple el criterio. El avance cualitativo se ajusta a las recomendaciones de la OAPF para los reportes de avances cualitativos.
5. Oportunidad. No se efectuó el reporte cuantitativo y cualitativo dentro de los plazo establecidos.</t>
  </si>
  <si>
    <t>Revisión OAPF 28-02-2023 
Se revisaron los criterios técnicos, con el siguiente detalle:
1. Consistencia: Cumple el criterio. El avance cuantitativo no es reportado en razón a la periodicidad del indicador. Se enuncian los avances alcanzados. Sin embargo, el reporte cualitativo debe contener una breve descripción de las gestiones realizadas en el mes, las dificultades que se han presentado para el avance, descripción cualitativa del avance cuantitatvo del mes, los datos acumulados se registran de acuerdo con la periodicidad.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</si>
  <si>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Revisión OAPF 28-02-2023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</si>
  <si>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 xml:space="preserve">Con corte al mes de febrero (teniendo en cuenta que estos se realizan mes vencido) se intervinieron con obras de infraestructura 22 sedes educativas correspondiente a 106 ambientes pedagógicos, en los Departamentos de Arauca (4), Cesar (2), Choco (1), Guainía (1), Magdalena (1), Quindío (1), Tolima (2), Valle del Cauca (10), a través del Fondo de Financiamiento a la Infraestructura Educativa - FFIE. </t>
  </si>
  <si>
    <t xml:space="preserve">Con corte al mes de febrero se realizó la aprobación de los insumos correspondientes para cumplir el proceso contractual de colocación de ordenes de compra residencias escolares (24 sedes), mobiliario aulas (127 sedes), mobiliario comedores (113).
Respecto a la interventoría, surtió los tramites de revisión de la oficina de contratación y pasará a comité de contratación paras publicación del proceso de concurso de méritos el día 17 de marzo. </t>
  </si>
  <si>
    <t xml:space="preserve">Con corte al mes de febrero, se realizó seguimiento a la contratación y ejecución de las obras de infraestructura con población mayoritariamente etno a través de la convocatoria de mejoramientos 2021 y ola invernal. </t>
  </si>
  <si>
    <t xml:space="preserve">Con corte al mes de febrero, se realizó seguimiento a la contratación y ejecución de las obras de infraestructura con población mayoritariamente NARP a través de la convocatoria de mejoramientos 2021 y ola invernal. </t>
  </si>
  <si>
    <t xml:space="preserve">Con corte al mes de febrero se realizó la aprobación de los insumos correspondientes para cumplir el proceso contractual de colocación de ordenes de compra residencias escolares (24 sedes), mobiliario aulas (127 sedes), mobiliario comedores (113).
Respecto a la interventoría, surtió los tramites de revisión de la oficina de contratación y pasará a comité de contratación para  publicación del proceso de concurso de méritos el día 17 de marzo. </t>
  </si>
  <si>
    <t xml:space="preserve">Durante el mes de febrero se realizaron las siguientes acciones;
a) Se realiza seguimiento al proceso contractual para la ejecución y entrega de dotaciones de elementos de residencias escolares a través de obras por impuestos y recursos del crédito BID. 
b) Se realiza seguimiento a la ejecución de obra de los espacios con residencias escolares proyectados con recursos de Ley 21 - MEN,  FFIE y Findeter. </t>
  </si>
  <si>
    <t>En el mes de febrero, el Ministerio de Educación Nacional, a través de la Subdirección de Permanencia, avanzó en la estructuración de las cartas de aceptación previstas para la implementación de los proyectos territoriales de alfabetización Ciclo Lectivo Especial Integrado CLEI 1, postulados por las Entidades Territoriales Certificadas en Educación de Chocó y Buenaventura, en alianza con Instituciones de Educación Superior con acreditación en alta calidad, de acuerdo con el alcance de los dos proyectos se espera atender a 1.350 jóvenes, adultos y mayores, población analfabeta, vulnerable y víctima del conflicto armado, inversión $1.206.615.900,00. Adicionalmente se avanzó en la estructuración de los documentos pre-contractuales (estudio de mercado, anexo técnico, estudio previo, presupuesto y cronograma), los cuales permitirán adicionar recursos al fondo en administración MEN - ICETEX, Convenio 277 de 2019, para la financiación de una nueva convocatoria dirigida a las entidades territoriales certificadas en educación ubicadas en la zonas  pacífico para su financiación en la presente vigencia 2023, priorizando las zonas rurales.</t>
  </si>
  <si>
    <t>En el mes de febrero, el Ministerio de Educación Nacional, a través de la Subdirección de Permanencia, avanzó en la estructuración de las cartas de aceptación previstas para la implementación de los proyectos territoriales de alfabetización Ciclo Lectivo Especial Integrado CLEI 1, postulados por las Entidades Territoriales Certificadas en Educación de Chocó y Buenaventura, en alianza con Instituciones de Educación Superior con acreditación en alta calidad, de acuerdo con el alcance de los dos proyectos se espera atender a 1.350 jóvenes, adultos y mayores, población analfabeta, vulnerable y víctima del conflicto armado, inversión $1.206.615.900,00. Adicionalmente se avanzó en la estructuración de los documentos pre-contractuales (estudio de mercado, anexo técnico, estudio previo, presupuesto y cronograma), los cuales permitirán adicionar recursos al fondo en administración MEN - ICETEX, Convenio 277 de 2019, para la financiación de una nueva convocatoria dirigida a las entidades territoriales certificadas en educación ubicadas en la zonas  pacífico para su financiación en la presente vigencia 2023, priorizando las zonas rurales de municipios PDET.</t>
  </si>
  <si>
    <t>En el mes de febrero, el Ministerio de Educación Nacional, a través de la Subdirección de Permanencia, avanzó en la elaboración del documento Anexo Técnico para la implementación de la Estrategia de Modelos Educativos Flexibles dirigidos a niñas, niños y adolescentes, a través de la dotación de sedes educativas ubicadas en zonas rurales, la formación de docentes y el seguimiento al proceso, documento que permitirá la estructuración de la Guía de Postulación para la realización convocatoria dirigida a Instituciones de Educación Superior con acreditación en alta calidad, en el marco del fondo en administración MEN - ICETEX, Convenio 277 de 2019</t>
  </si>
  <si>
    <t>En el mes de febrero, el Ministerio de Educación Nacional, a través de la Subdirección de Permanencia, avanzó en la elaboración del documento Anexo Técnico para la implementación de la Estrategia de Modelos Educativos Flexibles dirigidos a niñas, niños y adolescentes, a través de la dotación de sedes educativas ubicadas en zonas rurales de municipios PDET, la formación de docentes y el seguimiento al proceso, documento que permitirá la estructuración de la Guía de Postulación para la realización convocatoria dirigida a Instituciones de Educación Superior con acreditación en alta calidad, en el marco del fondo en administración MEN - ICETEX, Convenio 277 de 2019</t>
  </si>
  <si>
    <t>En el mes de febrero, desde el equipo de Subdirección de Permanencia, se viene realizando el seguimiento a la contratación del transporte escolar, mediante el reporte de información registrada por las Entidades Territoriales Certificadas-ETC a través del anexo 13A del SIMAT, dado que el corte oficial continua siendo el de noviembre de 2022, los datos siguen siendo de 247.614 beneficiarios en 82 ETC, lo que representa un 86% de ETC, se espera una vez se inicien los cortes oficiales del 2023, se inicie un nuevo reporte y seguimiento de la estrategia para la vigencia.</t>
  </si>
  <si>
    <t>En el mes de febrero, el Ministerio de Educación Nacional, a través de la Subdirección de Permanencia, en articulación con la Subdirección de Primera Infancia, avanzó en el desarrollo del proceso de cotizaciones, estudios de mercado y análisis del sector de los materiales didácticos para el fortalecimiento de los Centros de Recursos para el Aprendizaje - CRA, de las 1.392 sedes educativas rurales focalizadas, estos materiales permitirán el mejoramiento de la calidad del proceso educativo, en el marco de la implementación de los modelos educativos flexibles Escuela Nueva, Post primaria Rural, Media Rural, Aceleración del Aprendizaje y Caminar en Secundaria, para la atención de niñas, niños y adolescentes en la educación básica y media.</t>
  </si>
  <si>
    <t>En el mes de febrero, el Ministerio de Educación Nacional, a través de la Subdirección de Permanencia, en articulación con la Subdirección de Primera Infancia, avanzó en el desarrollo del proceso de cotizaciones, estudios de mercado y análisis del sector de los materiales didácticos para el fortalecimiento de los Centros de Recursos para el Aprendizaje - CRA, de las 1.392 sedes educativas rurales de municipios PDET focalizadas, estos materiales permitirán el mejoramiento de la calidad del proceso educativo, en el marco de la implementación de los modelos educativos flexibles Escuela Nueva, Post primaria Rural, Media Rural, Aceleración del Aprendizaje y Caminar en Secundaria, para la atención de niñas, niños y adolescentes en la educación básica y media.</t>
  </si>
  <si>
    <t>Con corte a 28 de febrero, la estrategia de residencia escolar ha sido fortalecida y cualificada en 328 sedes de las 555 para un avance del 59,1%. 
Los resultados por componentes son los siguientes: Ambientes escolares: 337; Administrativo y Gestión: 534; Pedagógico: 457; Vida Cotidiana: 228; Salud y nutrición 555.
Adicionalmente, durante este mes se dio inicio al proceso precontractual para dar continuidad a las acciones de fortalecimiento y cualificación de la estrategia de residencia escolar.</t>
  </si>
  <si>
    <t>En el mes de febrero, el Ministerio de Educación Nacional, a través de la Subdirección de Permanencia, avanzó en la estructuración de las cartas de aceptación previstas para la implementación de los proyectos territoriales de alfabetización Ciclo Lectivo Especial Integrado CLEI 1, postulados por las Entidades Territoriales Certificadas en Educación de Chocó y Buenaventura, en alianza con Instituciones de Educación Superior con acreditación en alta calidad, de acuerdo con el alcance de los dos proyectos se espera atender a 1.350 jóvenes, adultos y mayores, población analfabeta, vulnerable y víctima del conflicto armado, inversión $1.206.615.900,00. 
Adicionalmente se avanzó en la estructuración de los documentos pre-contractuales (estudio de mercado, anexo técnico, estudio previo, presupuesto y cronograma), los cuales permitirán adicionar recursos al fondo en administración MEN - ICETEX, Convenio 277 de 2019, para la financiación de una nueva convocatoria dirigida a las entidades territoriales certificadas en educación ubicadas en la zonas  pacífico para su financiación en la presente vigencia 2023, priorizando las zonas rurales.</t>
  </si>
  <si>
    <t>En el mes de febrero, el Ministerio de Educación Nacional a través de la Subdirección de Permanencia, avanza en la estructuración de una convocatoria para confirmar el banco de instituciones de educación superior y aliados para formación en competencias básicas, técnicas específicas y reigreso de adolescentes y jóvenes del nivel de educación media de establecimientos educativos oficiales del país, en la línea 3 la cual tiene como objeto, fortalecimiento de competencias para el reingreso al sistema educativo formal, lo cual implica la búsqueda activa para el acceso y permanencia de los jóvenes desescolarizados en especial aquellos que hacen parte de la población víctima y que puedan ser vinculados de manera efectiva a los grados noveno, décimo y undécimo en las ETC priorizadas por el MEN para el nivel de educación media.</t>
  </si>
  <si>
    <t>En el mes de febrero, el equipo de la Subdirección de Permanencia, llevó a cabo asistencia técnica a las Entidades Territoriales Certificadas-ETC Lorica frente a la caracterización en el Anexo 13A de SIMAT, ETC Arauca, Medellín y Yumbo frente a la caracterización en el Sistema de Información para el Monitoreo, Prevención y Análisis de la Deserción Escolar - SIMAPDE y la ETC Tumaco frente a las generalizades del Transporte Escolar.</t>
  </si>
  <si>
    <t>En el mes de febrero, el equipo de Programas Generales de la Subdirección de Permanencia, acompaño a las Entidades Territoriales Certificadas-ETC de Lorica,  Arauca, Medellín, Yumbo y Tumaco, en los temas relacionados al Anexo 13A, Sistema de Información para el Monitoreo, Prevención y Análisis de la Deserción Escolar - SIMAPDE y las generalidades del transporte, como parte de las herramientas de análisis y estrategias de permanencia escolar que deben utilizar las ETC</t>
  </si>
  <si>
    <t>Durante el mes de febrero, se recibió solicitud por parte de la Secretaria Técnica de la CONTCEPI para retomar los compromisos "Por parte del MEN se informa que para la sesión 54 de la CONTCEPI se presentará propuesta para la reactivación de la subcomisión. Los delegados indígenas recuerdan que uno de los acuerdos realizados en la última sesión de la subcomisión fue el reforzamiento jurídico del equipo de los delegados indígenas, situación que solicitan se tenga en consideración para la reactivación de la subcomisión". 
Se esta avanzando en la preparación de la reunión interna para definir los criterios para retomar el proceso en 2023,</t>
  </si>
  <si>
    <t>Revisión OAPF 09-03-2023 
Se revisaron los criterios técnicos, con el siguiente detalle:
1. Consistencia: Cumple el criterio. El avance cuantitativo es reportado en razón a la periodicidad del indicador. Se enuncian los avances alcanzados. 
2. Completitud: Cumple el criterio. Se cumplen en términos generales las orientaciones dadas por la OAPF para el registro de la información. Dado el bajo nivel de cumplimiento se recomienda incluir los motivos del bajo nivel de cumplimiento frente a la meta programada.
3. Soportes: Cumple el criterio. Se anexa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</si>
  <si>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Revisión OAPF 11-03-2023 
Se revisaron los criterios técnicos, con el siguiente detalle:
1. Consistencia: Cumple el criterio. En el avance cualitativo se enuncian gestiones realizadas, aunque el avance cunatitativo es cero en este mes 
2. Completitud: Cumple el criterio. Se cumplen en términos generales las orientaciones dadas por la OAPF para el registro de la información.
3. Soportes: Cumple el criterio. No hay avance cuantitativo.
4. Calidad: Cumple el criterio. El avance cualitativo se ajusta a las recomendaciones de la OAPF para los reportes de avances cualitativos.
5. Oportunidad. No se efectuó el reporte cuantitativo y cualitativo dentro de los plazo establecidos.</t>
  </si>
  <si>
    <t>Revisión OAPF 13-03-2023 
Se revisaron los criterios técnicos, con el siguiente detalle:
1. Consistencia: Cumple el criterio. El avance cuantitativo no es reportado en razón a la periodicidad del indicador. Se enuncian las gestiones realizadas.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</si>
  <si>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Revisión OAPF 13-03-2023 
Se revisaron los criterios técnicos, con el siguiente detalle:
1. Consistencia: Cumple el criterio. El avance cuantitativo es reportado en razón a la periodicidad del indicador. Se enuncian las gestiones realizadas en el mes. 
2. Completitud: Cumple el criterio. Se cumplen en términos generales las orientaciones dadas por la OAPF para el registro de la información.
3. Soportes: Cumple el criterio. Se anexa medio de verifiación que soporta el avance registrado.
4. Calidad: Cumple el criterio. El avance cualitativo se ajusta a las recomendaciones de la OAPF para los reportes de avances cualitativos.
5. Oportunidad. Se efectuó el reporte cuantitativo y cualitativo dentro de los plazo establecidos.</t>
  </si>
  <si>
    <t>Durante el mes de enero, desde la subdirección de Apoyo a la Gestión de las IES se avanzó en la caracterización y diagnóstico de los PDET y zonas rurales de Catatumbo y Putumayo, con el fin de consolidar las acciones de trabajo para fomento de cupos en 2023</t>
  </si>
  <si>
    <t>En el mes de enero, se transfirieron al Icetex $545.095.414.522 para cubrir los beneficiarios antiguos y nuevos de la política de gratuidad, tal como se detalla a continuación:
* Generación E componente de Equidad: $225.095.414.522
* Fondo Solidario para la Educación: $320.000.000.000</t>
  </si>
  <si>
    <t>Durante el mes de enero, desde la subdirección de Apoyo a la Gestión de las IES se avanzó en la caracterización y diagnóstico de los PDET y zonas rurales de Catatumbo y Putumayo, con el fin de consolidar las acciones de trabajo para fomento de programas en 2023</t>
  </si>
  <si>
    <t>Durante el mes de enero, desde la subdirección de apoyo a la gestión de las IES se avanzó en la consolidación de las acciones y resultados de 2022 para ajuste a la estrategia de promoción para el acceso y permanencia de mujeres en carreras no tradicionales</t>
  </si>
  <si>
    <t>Durante el mes de enero y desde la consolidación de la comisión para la reformulación de la Ley 30 en el mes de diciembre de 2022, se han recibido aportes por parte de los actores del sector y con los cuales se espera contar con una versión de articulado finalizando el mes de marzo de 2023 que permita avanzar el la formulación del proyecto de ley</t>
  </si>
  <si>
    <t>Durante el mes de enero, desde de la Dirección de Fomento se realizo la estructuración de la estrategia que se desplegará durante el cuatrienio con el fin de poder lograr el número de cupos nuevos en educación superior, se espera poder avanzar en el cronograma propuesto para el cumplimiento de la meta en 2023</t>
  </si>
  <si>
    <t>En el mes de enero, se gestionó ante el Icetex la caracterización de todos los beneficiarios de los fondos constituidos entre el Ministerio de Educación Nacional y el Icetex, la cual será insumo del convenio marco que se suscriba con CISA para proceder con las condonaciones parciales y totales de los beneficiarios de los fondos poblacionales.</t>
  </si>
  <si>
    <t>Durante el mes de enero, se inició la revisión de las metodologías de distribución de recursos de las vigencias anteriores y sus baterías de indicadores, con el fin de avanzar en la formulación de las nuevas metodologías para la distribución de recursos en la vigencia 2023.
De otra parte, mediante la resolución 000053, el 16 de enero se ordenó la transferencia de:
- Recursos ordinarios por $86.956 millones para el funcionamiento de las 13 ITTU vinculadas presupuestalmente al Ministerio de Educación Nacional.
- Concurrencia pensional de 6 Universidades por $295.143 millones</t>
  </si>
  <si>
    <t>Durante el mes de enero, desde la Dirección de Fomento se avanza de la mano con el progreso de la reformulación de la Ley 30, en la construcción de un borrador de ley estatutaria que permita que la educación superior sea un derecho</t>
  </si>
  <si>
    <t>Durante el mes de enero, se realizo reunión con ASPU para concertar el cronograma de trabajo y la invitación a expertos en el tema. Se cuenta con la metodología de trabajo y el borrador de las cartas de invitación a los expertos y se está gestionando la fecha con el ministro para la instalación de la comisión.</t>
  </si>
  <si>
    <t>Durante el mes de enero, se avanzó en la estructuración del estudio previo del proceso y se está a esperas de respuesta de Minciencias para conocer valor de contrapartida y de Consortia para saber el numero de IES beneficiarias para esta vigencia</t>
  </si>
  <si>
    <t>Durante el mes de enero, se validó el formato de recolección de proyectos para las IES públicas con la intención de conocer las necesidades de ellas. Así mismo se avanza en el acompañamiento a los comités de seguimiento en el proyecto de sede en Catatumbo con Fondo PAZ</t>
  </si>
  <si>
    <t>Durante el mes de enero, desde la Subdirección de Desarrollo Sectorial se avanzo en el primer borrador con la propuesta inicial de la batería de indicadores para la analítica de datos para hacer seguimiento a la educación superior como derecho</t>
  </si>
  <si>
    <t>Durante el mes de enero, desde la subdirección de Apoyo a la Gestión de las IES se avanzó en la construcción de la propuesta preliminar para la actualización de la política de educación inclusiva, intercultural y diversa</t>
  </si>
  <si>
    <t>Durante el mes de enero, desde la subdirección de apoyo a la gestión de las IES se avanzó en la revisión de procesos de regionalización y experiencias internacionales (Chile) para consolidar propuesta de acompañamiento a planes de regionalización.</t>
  </si>
  <si>
    <t>Durante el mes de enero, se realizo reunión con Min Interior y con la cooperativa Economías Sociales del Común ECOMUN, para conocer las necesidades entorno a los temas de educación y lograr una articulación que permita el diseño de la estrategia para el acceso de personas en proceso de reincorporación</t>
  </si>
  <si>
    <t>Durante el mes de enero, se empezaron a formular lineamientos y articulación con la universidad pedagógica, con el programa Gestores de Paz y Min Justicia para desarrollar mesas en torno al diseño de la estrategia para el acceso a Educación Superior para personas privadas de la libertad y pospenados</t>
  </si>
  <si>
    <t xml:space="preserve">Durante el mes de enero, la Dirección de Fomento realizó acompañamiento técnico para atender inquietudes sobre el proceso de solicitud de registro calificado al Infotep de Ciénaga. </t>
  </si>
  <si>
    <t>Durante el mes de enero, la Dirección de Fomento, inició con jornadas de trabajo para avanzar en la planeación de la estrategia de acompañamiento 2023 a las Instituciones de Educación Superior públicas y privadas en lo referente al diseño, implementación y consolidación de los SIAC - Sistemas Internos de Aseguramiento de la Calidad.</t>
  </si>
  <si>
    <t xml:space="preserve">Durante el mes de enero, desde la subdirección de apoyo a la gestión de las IES se avanzo en la consolidación de la propuesta preliminar de los centros de tránsito y se compartió en espacio con el BID para retroalimentación </t>
  </si>
  <si>
    <t xml:space="preserve">Durante el mes de enero, se presentó al DNP y través de la Oficina Jurídica del MEN, las observaciones de ajustes a los textos mediante los cuales se modifica el artículo 194 de la Ley 1955 de 2019 y que harán parte del nuevo PND 2022-2026, con el objetivo de articular y planificar acciones del MNC con las apuestas del cambio estructural para una economía productiva. </t>
  </si>
  <si>
    <t>En el mes de enero, se elaboró una caracterización de las IES que han participado en el acompañamiento, asimismo, se analizaron los resultados y la evaluación de la implementación de la  estrategia, se revisó la relación de los Catálogos y el modelo productivo y se elaboró propuesta de criterios de selección de las IES que podrán ser acompañadas en esta estrategia. Lo anterior, permitirá avanzar en la planeación de las acciones de acompañamiento por parte del MEN a las IES para el fomento de la oferta académica basada en los Catálogos de Cualificaciones MNC.</t>
  </si>
  <si>
    <t>En el mes de enero, se avanzó en la propuesta de priorización de los sectores en los cuales se realizará el diseño y actualización de Catálogos de Cualificaciones para el cuatrienio. Asimismo, se desarrolló reunión con PNUD, con el objetivo de fortalecer el proceso de elaboración de los Catálogos, a partir de las lecciones aprendidas, asimismo se avanzó en la gestión para la consecución del aliado que permita avanzar en esta estrategia.</t>
  </si>
  <si>
    <t>Durante el mes de enero, el grupo de ETDH del VES y Mejoramiento de la Calidad y Pertinencia de la Dirección de Fomento trabajaron en la revisión de las observaciones remitidas por la Oficina Jurídica. El 12 de enero se radica en atención a las primeras observaciones a la Oficina Jurídica el proyecto de Decreto “Por medio del cual se modifican parcialmente los artículos 2.6.4.1. y 2.6.4.8. del Decreto 1075 de 2015, Único Reglamentario del Sector Educación en relación con la definición de los programas de la educación para el trabajo y el desarrollo humano y los requisitos básicos para su registro” en el cual se realiza la modificación normativa que permita el diseño de programas de formación laboral que hacen parte de la ETDH bajo las cualificaciones contenidas en los catálogos del Marco Nacional de Cualificaciones en los niveles 1 al 4. Se recibe respuesta el 27 de enero las cuales se encuentran en revisión y ajustes, proceso dentro del cual se realizará una reunión con las asociaciones de instituciones de ETDH para socializar la propuesta, previo a la publicación en el SUCOP para comentarios de la ciudadanía.</t>
  </si>
  <si>
    <t>Durante el mes de enero, desde la subdirección de desarrollo sectorial se avanzo en el diagnóstico inicial de fuentes disponibles de información para la adecuación de la analítica del OLE</t>
  </si>
  <si>
    <t xml:space="preserve">Durante el mes de enero, se logra realizar mesa de trabajo con el jefe de cooperación y se plantea propuesta de ajuste al plan de trabajo. Se espera en febrero retomar la conversación y definir el alcance del mismo. </t>
  </si>
  <si>
    <t xml:space="preserve">Durante el mes de enero, desde la subdirección de desarrollo sectorial se avanzo en la elaboración de la primera versión del plan de publicación de estadísticas del cierre 2022
</t>
  </si>
  <si>
    <t>Durante el mes de enero, se cumplió la etapa precontractual del proceso de contratación del licenciamiento, soporte y desarrollo de nuevas funcionalidades del SNIES, con la cotización, estudio de mercado, concepto de la OTSI, evaluación financiera y elaboración del estudio previo, se revisó contrato con abogado del Viceministerio y de la Subdirección de contratación, para realizar proceso de contratación en febrero</t>
  </si>
  <si>
    <t>En el mes de enero, se transfirieron al Icetex $278.820.808.237 para cubrir los subsidios y condonaciones de créditos otorgados a través de líneas del Icetex, de la siguiente manera:
Renovar créditos educativos adjudicados en todas las líneas ICETEX - $ 73.416.026.830
Renovar Subsidios de sostenimiento a grupos focalizados por SISBEN - $ 40.475.484.535
Ajustar tasas de interés de créditos de amortización - $ 164.929.296.872</t>
  </si>
  <si>
    <t>En el mes de enero se expidieron los CDPs para garantizar los recursos de las adjudicaciones de los fondos poblacionales que se relacionan a continuación:
* Fondo Álvaro Ulcué Chocué - Comunidades Indígenas: $ 10.350.000.000 - CDP 47723
* Fondo Especial de Estudiantes de Comunidades Negras: $ 8.797.500.000 - CDP 47823</t>
  </si>
  <si>
    <t>En el mes de enero, se expidieron los CDPs para garantizar los recursos de las adjudicaciones de los fondos NO poblacionales que se relacionan a continuación:
* Fondo Beca Omaira Sánchez: $ 18.271.815 - CDP 47423
* Fondo de Fomento de Veteranos: $ 143.575.200 - CDP 47523</t>
  </si>
  <si>
    <t>Durante el mes de enero, la Dirección de Fomento a la Educación Superior y la Subdirección de Apoyo a la Gestión de las IES, como parte del desarrollo de las estrategias que desplegará para alcanzar la meta de tasa de cobertura en educación, avanza en las acciones para la implementación de la política de gratuidad y la estrategia de los nuevos estudiantes en educación superior</t>
  </si>
  <si>
    <t>Durante el mes de febrero, desde la subdirección de Apoyo a la Gestión de las IES se realizó visita al Catatumbo para avanzar en propuesta del complejo educativo, y se avanzó en la revisión con la U Amazonia de cumplimiento de plan de trabajo para condiciones de apertura de la sede para Guaviare, con el fin de consolidar acciones de trabajo para fomento de cupos en 2023. Se realizó seguimiento al proceso de formación del Nodo Pacifico liderado por la U del Cauca con lo cual se avanzó en la identificación de estudiantes que ingresaron a programas de educación superior luego del proceso de fortalecimiento de competencias para tránsito de media a superior.</t>
  </si>
  <si>
    <t>En el mes de febrero, se transfirieron al Icetex $230.063.609.681 para cubrir los beneficiarios antiguos y nuevos de la política de gratuidad, tal como se detalla a continuación:
* Generación E componente de Equidad: $150.063.609.681
* Fondo Solidario para la Educación: $80.000.000.000
Adicionalmente, se autorizó el desembolso de 48 IES públicas por $350 mil millones para cubrir parcialmente el valor de la  matrícula neta de los estudiantes beneficiarios del Fondo Solidario para la Educación del primer semestre de 2023-1, a través del cual se otorgan subsidios a la población rural más pobre para cursar programas del nivel técnico profesional, tecnológico y profesional universitario.</t>
  </si>
  <si>
    <t>En el mes de febrero, se transfirieron al Icetex $230.063.609.681 para cubrir los beneficiarios antiguos y nuevos de la política de gratuidad, tal como se detalla a continuación:
* Generación E componente de Equidad: $150.063.609.681
* Fondo Solidario para la Educación: $80.000.000.000
Adicionalmente, se autorizó el desembolso de 48 IES públicas por $350 mil millones para cubrir parcialmente el valor de la  matrícula neta de los estudiantes beneficiarios del Fondo Solidario para la Educación del primer semestre de 2023-1, a través del cual se otorgan subsidios a la población de municipios PDET para cursar programas del nivel técnico profesional, tecnológico y profesional universitario.</t>
  </si>
  <si>
    <t xml:space="preserve">Durante el mes de febrero, desde la subdirección de Apoyo a la Gestión de las IES se realizó visita al Catatumbo para avanzar en propuesta del complejo educativo, y se avanzó en la revisión con la U Amazonia de cumplimiento de plan de trabajo para condiciones de apertura de la sede para Guaviare, con el fin de consolidar acciones de trabajo para fomento de programas en 2023. </t>
  </si>
  <si>
    <t xml:space="preserve">Durante el mes de febrero, desde la subdirección de apoyo a la gestión de las IES se avanzó en la revisión con el equipo del viceministerio de preescolar, básica y media a fin de articular acciones y recursos para el cumplimiento de las líneas para el fortalecimiento de los procesos de toma de decisión que incidirán en la formación de mujeres en carreras no tradicionales </t>
  </si>
  <si>
    <t>Durante el mes de febrero, se avanzo en un documento justificativo para avanzar en la reformulación de la Ley 30. Se espera tener la versión del articulado para avanzar el la formulación del proyecto de ley</t>
  </si>
  <si>
    <t>En el mes de febrero, se transfirieron al Icetex $230.063.609.681 para cubrir los beneficiarios antiguos y nuevos de la política de gratuidad, tal como se detalla a continuación:
* Generación E componente de Equidad: $150.063.609.681
* Fondo Solidario para la Educación: $80.000.000.000
Adicionalmente, se autorizó el desembolso de 48 IES públicas por $350 mil millones para cubrir parcialmente el valor de la  matrícula neta de los estudiantes beneficiarios del Fondo Solidario para la Educación del primer semestre de 2023-1, a través del cual se otorgan subsidios a los jóvenes en condición de vulnerabilidad para cursar programas del nivel técnico profesional, tecnológico y profesional universitario.</t>
  </si>
  <si>
    <t>Durante el mes de febrero, desde de la Dirección de Fomento se continuo con el proceso de fortalecimiento de los vínculos con otras entidades del Gobierno Nacional y del sector de la educación superior, el cual tiene por objetivo generar sinergias que permitan y optimización de recursos que permitan el cumplimiento de la estrategia integral de acceso a la educación superior para el periodo de gobierno 2023 y 2026</t>
  </si>
  <si>
    <t>En el mes de febrero, se revisó con Icetex y CISA el convenio marco de la venta de la cartera de los beneficiarios de los fondos constituidos por el MEN, con el cual se condonarán parcial y totalmente las deudas de los beneficiarios conforme a sus condiciones de vulnerabilidad.</t>
  </si>
  <si>
    <t>Durante el mes de febrero, desde la Subdirección de Desarrollo Sectorial se continuó con la revisión de las metodologías de distribución de recursos de las vigencias anteriores y sus baterías de indicadores, con el fin de avanzar en la formulación de las nuevas formas para la distribución de recursos en la vigencia 2023</t>
  </si>
  <si>
    <t>Durante el mes de febrero, desde la Dirección de Fomento se avanzó en el borrador de la exposición de motivos de la ley estatutaria que permita que la educación superior sea un derecho, se espera contar con un aliado que fortalezca los documentos elaborados mediante la participación de los actores del sector.</t>
  </si>
  <si>
    <t>Durante el mes de febrero, se realizo el levantamiento de información relacionada con las propuestas de ajuste al decreto que a la fecha existen, igualmente se recopilo los documentos de diagnostico sobre el tema elaborado por expertos</t>
  </si>
  <si>
    <t>Durante el mes de febrero, se contactó al Ministerio de Ciencias y al Consorcio para que se determine el recurso a asignar al proyecto y el número de beneficiarios respectivamente. No se logró respuesta satisfactoria, se espera que se consoliden los informes para avanzar en el estudio previo en el mes de marzo</t>
  </si>
  <si>
    <t>Durante el mes de febrero, se presenta la propuesta metodológica y de indicadores ante la Dirección de Fomento, igualmente, se realiza la revisión de la base de datos de proyectos consolidada por el grupo de Consejos Superior, de los cuales solo 11 podrían ser seleccionados para financiar de los 247, a la fecha se esperan indicaciones para conocer a detalle dichas iniciativas. Paralelo a ello, se mantiene el equipo pendiente del acompañamiento a los comités de seguimiento en el proyecto de sede en Catatumbo con Fondo PAZ.</t>
  </si>
  <si>
    <t>Durante el mes de febrero, desde la Subdirección de Desarrollo Sectorial se avanzó en la propuesta inicial del indicador que permitirá la medición de la  educación superior como derecho</t>
  </si>
  <si>
    <t>Durante el mes de febrero, desde la subdirección de Apoyo a la Gestión de las IES se avanzó en la revisión de las acciones de atención a grupos étnicos y conceptualización de la educación superior con perspectiva social para la incorporación de la propuesta de actualización de la política de educación superior inclusiva, intercultural y diversa</t>
  </si>
  <si>
    <t xml:space="preserve">Durante el mes de febrero, desde la subdirección de apoyo a la gestión de las IES se avanzó en revisión de los procesos desarrollados en Catatumbo, Putumayo, Guaviare y Pacifico en el marco de las acciones de educación rural, que alimenten el proceso para el fortalecimiento de la regionalización de la educación superior </t>
  </si>
  <si>
    <t>En el mes de febrero, se realizo reunión de articulación con la ARN y se participo de la reunión de la mesa técnica de educación para la reincorporación de la ARN y el Consejo Nacional de Reincorporación. Por otro parte se acordó trabajar en una submesa para adelantar los temas de política de educación superior para personas en procesos de reincorporación</t>
  </si>
  <si>
    <t>Durante el mes de febrero, se adelantaron reuniones con el Ministerio de Justicia, el INPEC para abordar los temas de educación superior entre ellos la articulación con básica, los lineamientos de política y las posibles reformas al reglamento interno del INPEC para facilitar el desarrollo de la política</t>
  </si>
  <si>
    <t>Durante el mes de febrero, la Dirección de Fomento realizó acompañamiento técnico para atender inquietudes sobre la modificación del régimen legal, la estructura y el estatuto docente  en el maco del proceso de modernización del Instituto Caro y Cuervo. Asimismo, se trabajó con la Dirección de Calidad en el diseño de los Encuentros Regionales para Reconceptualizar el Sistema de Aseguramiento de la Calidad en la Educación Superior que se llevarán a cabo en marzo</t>
  </si>
  <si>
    <t>En el mes de febrero, la Dirección de Fomento, inició la elaboración de la invitación a participar en el proyecto SIAC 2023 fase 4 la cual será enviada a las IES públicas con acreditación en alta calidad que hayan sido objeto de renovación y cuenten con experiencia en aseguramiento de la calidad en educación superior. Adicionalmente, se adelantaron documentos para avanzar en el proceso precontractual incluyendo las líneas de trabajo que se tendrán en cuenta en la estrategia de acompañamiento 2023 a las Instituciones de Educación Superior públicas y privadas en lo referente al diseño, implementación y consolidación de los Sistemas Internos de Aseguramiento de la Calidad (SIAC)</t>
  </si>
  <si>
    <t>Durante el mes de febrero, desde la subdirección de apoyo a la gestión de las IES se realizó seguimiento a las acciones de fomento al tránsito de media a superior que se desarrollaron en el marco de los procesos de Nodos de educación superior rural, como insumo a las apuestas de los centros de tránsito a educación superior</t>
  </si>
  <si>
    <t xml:space="preserve">Durante el mes de febrero, se desarrolló un espacio interinstitucional entre el Ministerio de Educación Nacional y el Ministerio del Trabajo para armonizar la redacción del artículo 194 de la Ley 1955 de 2019 frente a las nuevas apuestas que se contemplan en las bases del PND 2022-2026 y su proyecto de Ley. Los ajustes fueron publicados en la página oficial de DNP: https://www.dnp.gov.co/Paginas/plan-nacional-de-desarrollo-2023-2026.aspx. Las acciones del MNC se relacionan con las apuestas del cambio estructural para una economía productiva. De otra parte, se brindó acompañamiento para la revisión del Decreto Reglamentario Ley de Oficios el cual se articula con el MNC. </t>
  </si>
  <si>
    <t>En el mes de febrero, se acompañó un espacio promovido por UNIMUNTO denominado “Sistema Nacional de Cualificaciones: diálogos y prospectivas que aportan a la educación y formación de un talento humano competente y comprometido con la transformación social y productiva”. Durante el espacio se presentaron los beneficios del MNC al diseño curricular basado en los catálogos sectoriales de cualificaciones y el aporte que esto genera para desarrollar estrategias de movilidad educativa y formativa de los colombianos.
De otra parte, se avanzó en el análisis de la evaluación de los proyectos anteriores relacionados con las acciones de acompañamiento por parte del Ministerio de Educación a las Instituciones de Educación Superior (IES) para el diseño o actualización de programas basados en cualificaciones, con el objetivo de avanzar en la planeación del proyecto para acompañar 30 programas de educación superior.</t>
  </si>
  <si>
    <t>En el mes de febrero, se avanzó en la propuesta de Anexo Técnico y estructura de costos del proyecto diseño de los Catálogos de Cualificaciones en sectores priorizados, en el cual se incluyó la descripción de las etapas y fases de la ruta metodológica del Marco Nacional de Cualificaciones.
Así mismo, con el objetivo de generar sinergias sectoriales en el diseño o actualización de catálogos de cualificaciones, se realizaron diferentes sesiones con el Ministerio del Trabajo, Centro de Desarrollo Tecnológico del Sector Eléctrico–CIDET/Catálogo Producción de energía y electricidad y la Corporación Colombiana De Investigación Agropecuaria–Agrosavia/Catálogo Agropecuario/Elaboración y transformación de alimentos. Asimismo, se adelantaron mesas de trabajo con el PNUD; con el fin de establecer el proceso que se llevará a cabo para el diseño y actualización de 3 catálogos de cualificación: elaboración y transformación de alimentos, conservación; protección y saneamiento ambiental, y artes visuales, plásticas y del patrimonio cultural.
De otra parte, Finalmente, se brindaron aportes y recomendaciones técnicas y metodológicas a los productos que se han desarrollado en el diseño del Catálogo de cualificaciones de Catastro Multipropósito a partir de las etapas de la ruta metodológica para el diseño de cualificaciones</t>
  </si>
  <si>
    <t>En el mes de febrero, se realizan los ajustes requeridos por la Oficina Asesora Jurídica, por solicitud del Director de Fomento se realiza una reunión previa para definir el camino a seguir en el proceso; la cual se realizó el 20 de febrero, se define presentarle a la Viceministra en Comité la opción de enviar ajustes a la Oficina Asesora Jurídica para publicación en SUCOP y realizar reuniones virtuales de socialización con las asociaciones interesadas para que realicen sus comentarios en la plataforma en los plazos establecidos. Hasta el momento no ha sido posible contar con un espacio en el comité VES para presentar.
Con la Oficina Asesora de Tecnología y Sistemas de Información, se realiza una evaluación de los requerimientos necesarios para el Sistema de Información de la Educación para el Trabajo y Desarrollo Humano – SIET, estableciendo que la actualización de plataforma tecnológica y requerimientos de modificación de formularios puede ser atendida entre la OTSI y el proceso de Fábrica de Software contratada directamente por esa Oficina. Se realiza el documento de Formato de Requerimientos Funcionales y se remite a la OTSI para continuar con el proceso.</t>
  </si>
  <si>
    <t>Duranta el mes de febrero, se elaboraron los botones de ingreso y video tutorial sobre el uso de los tableros de indicadores del Observatorio Laboral del para Educación-OLE, estas mejoras hacen parte del proceso de adecuación de la analítica del Observatorio para incorporar el enfoque de derechos</t>
  </si>
  <si>
    <t>Durante el mes de febrero, se retoma la conversación con la oficina de Cooperación para conocer si existe interés de esa área para acompañar el plan de trabajo propuesto por la Dirección de Fomento, se espera la respuesta del área.</t>
  </si>
  <si>
    <t>En el mes de febrero, como parte del avance en los procesos de producción, análisis y publicación de la información estadística del sector desde el OLE se envío la base de datos para cruce con PILA al Ministerio de Salud (radicado No. 202342300343312) lo que permitirá avanzar en la consolidación y producción de información en el observatorio.</t>
  </si>
  <si>
    <t>Durante el mes de febrero, se cumplió el proceso de aprobación del estudio previo en la Subdirección de Contratación, Oficina de Tecnología y Sistemas de Información, Despacho del Viceministerio de Educación Superior y Comité del Contratación, se generó el Contrato CO1.PCCNTR.4714378 del 2023, se registro en SECOP y el proveedor presento las pólizas de seguro; la ejecución inicia en marzo de 2023.</t>
  </si>
  <si>
    <t>En el mes de febrero, se transfirieron al Icetex $185.893.379.798 para cubrir los subsidios y condonaciones de créditos otorgados a través de líneas del Icetex, de la siguiente manera:
Adjudicar créditos educativos en todas las líneas ICETEX – $ 4.362.848.849
Renovar créditos educativos adjudicados en todas las líneas ICETEX - $ 31.464.011.498
Adjudicar Subsidios de sostenimiento a grupos focalizados por SISBEN - $ 9.165.750.000
Renovar Subsidios de sostenimiento a grupos focalizados por SISBEN - $ 17.346.636.229
Ajustar tasas de interés de créditos de amortización - $ 70.683.984.374
Condonar créditos 25% - $ 48.131.116.502
Condonar créditos SABER PRO - $ 4.739.032.346</t>
  </si>
  <si>
    <t>En el mes de febrero, se expidieron los CDPs para garantizar los recursos de las adjudicaciones de los fondos poblacionales que se relacionan a continuación:
* Fondo Población Víctima: $ 78.305.165.000 - CDP 83223
* Fondo estudiantes con discapacidad: $ 2.658.404.621 - CDP 83323</t>
  </si>
  <si>
    <t>En el mes de febrero, se expidieron los CDPs para garantizar los recursos de las adjudicaciones de los fondos NO poblacionales que se relacionan a continuación:
* Fondo Programa Líderes Afrodescendientes: $ 802.080.000 - CDP 83423
* Fondo Becas Alfonso López Michelsen: $ 70.827.585 - CDP 83523</t>
  </si>
  <si>
    <t>Durante el mes de febrero, la Dirección de Fomento a la Educación Superior y la Subdirección de Apoyo a la Gestión de las IES, como parte del desarrollo de las estrategias que desplegará para alcanzar la meta de tasa de cobertura en educación, avanza en las acciones para la implementación de la política de gratuidad y la estrategia de los nuevos estudiantes en educación superior, durante los meses de enero y febrero se inició el proceso de fortalecimiento de los vínculos con otras entidades del Gobierno Nacional y del sector de la educación superior, el cual tiene por objetivo generar sinergias que permitan y optimización de recursos que permitan el cumplimiento de la estrategia integral de acceso a la educación superior para el periodo de gobierno 2023 y 2026</t>
  </si>
  <si>
    <t xml:space="preserve">Durante el mes de enero se continuó la segunda fase del proceso por parte de la CNSC a la Universidad Libre, la cual comprende la etapa de verificación de requisitos mínimos, la valoración de antecedentes, y la prueba de entrevista para zonas no rurales. </t>
  </si>
  <si>
    <t>Durante el mes de enero la Subdirección de Recursos Humanos del Sector Educativo realizó seguimiento a los usos de lista efectuados por las entidades territoriales convocantes en el marco del concurso especial para zonas de postconflicto. Se aclara que esta cifra se mantendrá estática por el vencimiento de las listas de elegibles, hasta tanto se efectúen los nombramientos de los 662 educadores de primaria en Norte de Santander.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</si>
  <si>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Se realiza la asignación de las entidades territoriales certificadas en educación para cada uno de los gestores territoriales y se avanzo en la propuesta de la hoja de ruta diferencial</t>
  </si>
  <si>
    <t>Durante el mes de enero se desarolló el documento de orientaciones 2023, el formulario para el diagnóstico y el instrumento de formulación.</t>
  </si>
  <si>
    <t xml:space="preserve">El 27 de enero , se llevó a cabo el encuentro virtual con secretarios de educación con el fin de dar orientaciones sobre la planeación PAE 2023.
En el mes de enero 2023:  Se desarrollaron 3 asistencia técnicas con las ETC de: La Guajira, La Estrella y Antioquia, todas por solicitud por parte de las ETC. </t>
  </si>
  <si>
    <t>Durante el mes de enero se realizaron 11 mesas de trabajo en 11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comunico a las entidades territoriales las falencias en calidad de información estadística.</t>
  </si>
  <si>
    <t>Provisión de vacantes definitivas en condición de provisionalidad se puede evidenciar que al corte del mes de ENERO las entidades territoriales certificadas en educación efectuaron un reporte total para cargue de 696 vacantes, de las cuales a la fecha  se ha realizado la selección de un total de 548 vacantes a través del aplicativo Sistema Maestro que equivale a un 78.74% de la selección.</t>
  </si>
  <si>
    <t>Se realizo reunión con fecode para concertar las ciudades de los juegos, encuentro folclórico y las fases de cada uno de los eventos, se ha construido el anexo técnico para la iniciar la contratación del proponente para el diseño y puesta en marcha del curso de inducción.</t>
  </si>
  <si>
    <t>Se solicita cambio de responsable ya que el seguimiento se esta realizando directamente por el Despacho del señor Ministro. Asesora Farides Pitre contratista Paola Garcia.</t>
  </si>
  <si>
    <t xml:space="preserve">Durante el mes de enero se realizó un diagnóstico del reporte Información Presupuestal (CUIPO), mediante el análisis de variables que se contrastan con criterios de consistencia, oportunidad y uso de los recursos, con el propósito de encontrar oportunidades de mejora en el reporte y cuya finalidad es garantizar la identificación del gasto por conceptos de uso en el sector educación para el adecuado Monitoreo, Seguimiento y Control.
Adicionalmente, se realizó la revisión y análisis para la inclusión de las fuentes no estructuradas utilizadas por el equipo financiero para el seguimiento al uso de los recursos de las 97 ETC.
Paralelamente, se realizó el diseño de la metodología de seguimiento a los recursos de asignaciones especiales y la propuesta de articulación con otras áreas del MEN. </t>
  </si>
  <si>
    <t xml:space="preserve"> Se encuentra en fase de construccion el anexo técnico para la iniciar la contratación del proponente para el diseño y puesta en marcha del curso de inducción.</t>
  </si>
  <si>
    <t>24/02/2023 – OAPF
• Consistencia: No cumple con el criterio, no existe reporte.
• Completitud: No cumple con el criterio, no existe reporte.
• Soportes: No cumple con el criterio, no existe reporte
• Calidad: No cumple con el criterio, no existe reporte.</t>
  </si>
  <si>
    <t xml:space="preserve">24/02/2023 – OAPF
• Consistencia: Cumple con el criterio
• Completitud: Cumple con el criterio
• Soportes: No cumple con el criterio, no se encuentran los soportes de actas de acompañamiento técnico dentro de las carpetas correspondientes al seguimiento del indicador.
• Calidad: No cumple con el criterio, no se reporta el nombre completo del área y/o grupo responsable del avance cualitativo del indicador. </t>
  </si>
  <si>
    <t xml:space="preserve">24/02/2023 – OAPF
• Consistencia: Cumple con el criterio
• Completitud: Cumple con el criterio
• Soportes: No cumple con el criterio, no se encuentran los soportes del informe de Sistema maestro dentro de las carpetas correspondientes al seguimiento del indicador.
• Calidad: No cumple con el criterio, no se reporta el nombre completo del área y/o grupo responsable del avance cualitativo del indicador. </t>
  </si>
  <si>
    <t xml:space="preserve">24/02/2023 – OAPF
• Consistencia: Cumple con el criterio
• Completitud: Cumple con el criterio
• Soportes: No cumple con el criterio, no se encuentran los soportes reuniones dentro de las carpetas correspondientes al seguimiento del indicador.
• Calidad: No cumple con el criterio, no se reporta el nombre completo del área y/o grupo responsable del avance cualitativo del indicador. </t>
  </si>
  <si>
    <t xml:space="preserve">24/02/2023 – OAPF
• Consistencia: Cumple con el criterio
• Completitud: Cumple con el criterio
• Soportes: Cumple con el criterio
• Calidad: No cumple con el criterio, no se reporta el nombre completo del área y/o grupo responsable del avance cualitativo del indicador. </t>
  </si>
  <si>
    <t xml:space="preserve">24/02/2023 – OAPF
• Consistencia: Cumple con el criterio
• Completitud: Cumple con el criterio
• Soportes: Cumple con el criterio.
• Calidad: No cumple con el criterio, no indica el mes de resporte y  no se reporta el nombre completo del área y/o grupo responsable del avance cualitativo del indicador. </t>
  </si>
  <si>
    <t>Se realiza la asignación de las entidades territoriales certificadas en educación para cada uno de los gestores territoriales y se sigue avanzando en la propuesta de la hoja de ruta diferencial</t>
  </si>
  <si>
    <t>Durante el mes de febrero se han recibido 82 seguimientos finales al POAIV 2022 y se han retroalimentado 75, de acuerdo con los tiempos del SGDEA.</t>
  </si>
  <si>
    <t xml:space="preserve">febrero 2023: Se han desarrollado un total de 34 asistencia técnicas, organizadas así: 
Acompañamiento territorial (Gestores) 	24
Demanda	13
Oferta	11
Estructuras	4
Demanda	4
Oferta	
POAIV	6
Demanda	5
Oferta	1
Total general	34
</t>
  </si>
  <si>
    <t xml:space="preserve">Durante el mes de febrero se realizó el I Taller Financiero 2023 dirigido a las 97 ETC, con el objetivo de abordar de forma práctica los principales aspectos legales y técnicos necesarios, para la realización de un ejercicio eficiente de cierre fiscal 2022, incluyendo la preparación de los reportes CUIPO y categoría cierre fiscal del Formulario único Territorial FUT. Mediante está gestión se logró que el 95% de la entidades implementaran la variable sectorial  en el reporte de ejecución CUIPO con recursos del SGP Educación.
Adicionalmente, se solicito la información presupuestal y financiera a las 97ETC para dar inició a la verificación a nivel nacional del cierre fiscal 2022 para los recursos del SGP -Educación. 
Paralelamente, se realizó en sitio asistencia técnica a la ETC Cúcuta en el reporte de información FUT, cierre fiscal y CUIPO  vigencia fiscal 2022 y con la ETC Popayán, respecto  a la ejecución de los recursos FOME, con el fin de determinar a la fecha los saldos de tesorería. </t>
  </si>
  <si>
    <t>Fecha (13/0/2023)- OAPF
Completitud:No Cumple con el criterio. 
Consistencia: No Cumple con el criterio 
Calidad:No Cumple con el criterio. 
Soportes: No Cumple con el criterio</t>
  </si>
  <si>
    <t>Fecha (13/0/2023)- OAPF
Completitud: Cumple con el criterio. 
Consistencia: Cumple con el criterio 
Calidad: Cumple con el criterio. 
Soportes: Cumple con el criterio</t>
  </si>
  <si>
    <t>ANÁLISIS OAPF (15/3/2023):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</si>
  <si>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Número de niñas y niños nuevos atendidos en el sistema educativo con educación inicial para los grados de preescolar</t>
  </si>
  <si>
    <t>Porcentaje de niños y niñas en en el ciclo 2 de educación inicial (preescolar), que acceden a dotaciones de aula y otros recursos pedagógicos que potencian su desarrollo y aprendizaje.</t>
  </si>
  <si>
    <t>Número de SE con planes para la implementación de procesos de gestión de la educación inicial en su arquitectura institucional.</t>
  </si>
  <si>
    <t>Porcentaje de avance en el proceso de construcción participativa de propuestas educativas territoriales en las ET seleccionadas para la universalización progresiva de la educación inicial</t>
  </si>
  <si>
    <t>Porcentaje de avance en el diseño e implementación de espacios de experiencias y recursos para la educación inicial</t>
  </si>
  <si>
    <t>Número de colectivos pedagógicos que generan conocimiento sistematicamente en torno a las prácticas educativas.</t>
  </si>
  <si>
    <t>Porcentaje de maestras y maestros que participa en procesos de formación inicial, en servicio o avanzada</t>
  </si>
  <si>
    <t xml:space="preserve">Porcentaje de niñas y niños en educación inicial cuyas familias y/o comunidades participan en la promoción del desarrollo y aprendizaje desde el disfrute de experiencias en el hogar o en la comunidad. </t>
  </si>
  <si>
    <t>Porcentaje de avance en la construcción  e implementación de planes de desarrollo territorial con acciones que impacten la educación inicial en el marco de la atención integral.</t>
  </si>
  <si>
    <t>Sumatoria de Secretarías de Educación con planes para la implementación de procesos de gestión de la educación inicial en su arquietectura institucional</t>
  </si>
  <si>
    <t>Acciones realizadas para la construcción participativa de propuestas territoriales/Total de acciones definidas para construcción participativa de los propuestas educativas territoriales</t>
  </si>
  <si>
    <t>Acciones realizadas para el diseño e implementación de espacios de experiencias y recursos/Total de acciones definidas para el diseño e implementación de espacios de experiencias y recursos para la educación inicial.</t>
  </si>
  <si>
    <t>Sumatoria de colectivos pedagógicos que generan conocimiento sistematicamente en torno a las prácticas educativas.</t>
  </si>
  <si>
    <t>No. total de maestras y maestros vinculados a servicios de educación inicial, que ha participado de proceso de formación inicial, en servicio o avanzada / No. total de maestras y maestros vinculados a servicios de educación inicial x 100</t>
  </si>
  <si>
    <t>NND  = NNDOT / NN
Dónde:
NND = Porcentaje de niños y niñas en preescolar cuyas familias participan en la promoción del desarrollo y aprendizaje desde el disfrute de experiencias en el hogar o en la comunidad.  
NNDOT  = Niños y niñas en preescolar cuyas familias participan en la promoción del desarrollo y aprendizaje desde el disfrute de experiencias en el hogar o en la comunidad. 
NN = Niños y niñas en preescolar oficial.</t>
  </si>
  <si>
    <t>Acciones realizadas para incorporar acciones que impacten la educación inicial en el marco de la atención integral en los planes de desarrollo territorial/Total de acciones definidas para incorporar acciones que impacten la educación inicial en el marco de la atención integral en los planes de desarrollo territorial</t>
  </si>
  <si>
    <t>Informe de avance de la construcción e implementación de planes de desarrollo territorial que impacten la educación inicial en el marco de la atención integral</t>
  </si>
  <si>
    <t>Durante el mes de enero se recibieron 1.613.958 vistas de usuarios.  Se tomó como fuente de información el portal web del Ministerio de Educación Nacional y los siguientes canales web que están por fuera del CMS pero que se ingresa desde el dominio www.mineducacion.gov.co. entre éstos se cuenta: Educación Rinde Cuentas, Observatorio Laboral y SNIES, los ciudadanos tuvieron acceso a la información institucional de manera organizada, útil, clara, oportuna y veraz tanto en el home como en sus diferentes micrositios.</t>
  </si>
  <si>
    <t>En el mes de enero se registraron 3.691.972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enero 2023: 
1. Reuniones del ministro Gaviria con diferentes actores del sector 
2. Diferentes entrevistas del ministro en medios y notas de prensa 
3. Podcast Foro Educativo Nacional 2022 
4. Retos del 2023 
5. Anunico Plan de Apoyo del Icetex 
6. Sinergia de Gobierno DRV #ConLaGente 
7. Videos inspiradores del Ministro 
8. Entrega de nueva infraestructura educativa 
9. Participación del ministro en el Foro Colombia 2023 
10. Matrículas 2023 
11. Celebración Día Internacional de la Educación 
12. Anuncio 60.000 nuevos cupos en las universidades públicas del país 
13. Día Escolar de la No Violencia y la Paz 
14. Entrega de aulas Aula Piloto Integrada TIC 15. XI Gabinete Binacional #ColombiaEnEcuador</t>
  </si>
  <si>
    <t>Durante el mes de enero se divulgaron 141 contenidos comunicacionales internos a través de los canales de Comunicación Interna de la entidad: Intranet, correo electrónico institucional, carteleras electrónicas, fondos de pantalla de computadores y el programa Radio MEN.
Durante este mes siguió presentándose un reducido número de publicaciones puesto que gran parte del personal se encontraba en sus periodos de descanso y el personal de OPS aún sin vinculación contractual. También, las diferentes dependencias han ocupado este periodo de inicio de año para realizar la programación de las actividades que desarrollarán durante la presente vigencia, por lo cual no se presentaron un gran número de comunicaciones masivas. 
Sin embargo, desde Comunicación Interna se continuó con el apoyo y asesoría a las diferentes áreas en las actividades relacionadas. Igualmente se apoyó con la bienvenida a los funcionarios que durante este periodo se vincularon a la entidad. 
Es así como, se destacaron las publicaciones a través de Mailing (22) y publicaciones en carteleras electrónicas (22). Así mismo, se divulgaron en la Intranet las campañas institucionales (15). Estas últimas con el fin de dar a conocer las diferentes actividades de bienestar social, capacitaciones, cultura organizacional y seguridad y salud en el trabajo para los servidores públicos y colaboradores del MEN.
En general, se apoyó en la divulgación para áreas como Administrativa con temas del Comisionero; y también se apoyó a la Subdirección Financiera con la información de fechas del trámite de pago a contratistas, y las fechas destacadas de enero contempladas en la agenda financiera establecida mediante la Circular 28 y actualización de documentos de Financiera en el SIG.
Radio MEN, se transmitió durante los últimos tres lunes del mes, debido al descanso programado de la primera semana de enero.
Igualmente, se apoyó a la subdirección dde Talento Humano con la divulgación de las encuestas para participar en la construcción del Plan de Bienestar 2023 y la evaluación de las actividades de bienestar, cumplidas en el segundo semestre de 2022.</t>
  </si>
  <si>
    <t xml:space="preserve">Entre el 1 y 31 de enero se registraron 185 acciones comunicativas gestionadas por el equipo de Comunicación Externa de la OAC, en las cuales se incluyen las notas publicadas en la sección prensa de la web de Mineducación, la atención a solicitudes de medios de comunicación y la atención a medios por parte de voceros de la Entidad.             
•	Dentro de los temas más relevantes de este periodo se cuentan columnas de opinión viceministro de Educación Preescolar, Básica y Media, Anuncio créditos Icetex, Inicio calendario escolar, campaña de matrículas, aumento inversión por estudiante, Infraestructura Educativa, Matrícula Cero, Dia Mundial de la Educación, Nuevos cupos para Educación Superior, Entrega aula TIC por parte de Corea, entre otros. Todos estos contenidos pueden ser consultados en la sección Sala de Prensa de la página web del Ministerio (www.mineducacion.gov.co).
</t>
  </si>
  <si>
    <t>"OAPF 23/02/2023
a) Consistencia: cumple, el avance cuantitativo registrado es coherente con el cualitativo, la periodicidad, la fórmula y lo reportado en SPI.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t>
  </si>
  <si>
    <t xml:space="preserve">"OAPF 23/02/2023
a) Consistencia: cumple, el avance cuantitativo registrado es coherente con el cualitativo, la periodicidad, la fórmula y lo reportado en SPI. No se supero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t>
  </si>
  <si>
    <t>"OAPF 23/02/2023
a) Consistencia: cumple, el avance cuantitativo registrado es coherente con el cualitativo, la periodicidad, la fórmula y lo reportado en SPI.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 "</t>
  </si>
  <si>
    <t>"OAPF 23/02/2023
a) Consistencia: cumple, el avance cuantitativo registrado es coherente con el cualitativo, la periodicidad, la fórmula y lo reportado en SPI.
b) Completitud: cumple, el avance cualitativo hace referencia a la cantidad de contenidos divulgados.
c) Soportes: cumple, se reporta en ""Medios de verificación"" el soporte del avance registrado.
d) Calidad: El reporte atiende los criterios de la Guía de seguimiento al PAI “PL-GU-03 Versión 5”.
Notas adicionales:"</t>
  </si>
  <si>
    <t>Durante el mes de febrero se recibieron   1.849.391 visitas de usuarios, para un acumulado de 3.463.349.  Desde el sitio web del Ministerio de Educación Nacional, se publicó la información de interés para la ciudadanía de manera clara, oportuna y veraz tanto en el home como en sus diferentes micrositios con altas condiciones de accesibilidad y navegación para todos. 
En lo corrido del 2023, hemos visto un incremento en el número de visitas a la página web del MEN lo que quiere decir que la ciudadanía está muy atenta a los contenidos divulgados, por su claridad, oportunidad y la fácil navegación que garantiza el acceso a sus contenidos a un mayor número de usuarios.</t>
  </si>
  <si>
    <t>En el mes de febrero se registraron 6.528.457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febrero 2023:
1. Reuniones del ministro Gaviria y los viceministros con diferentes actores del sector
2. Diferentes entrevistas del ministro en medios y notas de prensa
3. Serie educación para la vida
4. Socialización del PND
5. Política de Gratuidad
6. Sinergia de Gobierno PND
7. Videos inspiradores del Ministro
8. Entrega de nueva infraestructura educativa
9. Programa Viva La Escuela
10. Celebración Día de la Mujer y la Niña en la Ciencia
11. Celebración Día de las Lenguas Nativas</t>
  </si>
  <si>
    <t>Durante el 1 al 28 de febrero se registraron 285 acciones comunicativas gestionadas por el equipo de Comunicación Externa de la OAC, en las cuales se incluyen las notas publicadas en la sección prensa de la web de Mineducación, la atención a solicitudes de medios de comunicación, actualización a bases y contactos periodistas y la atención a medios por parte de voceros de la Entidad.   
Dentro de los temas más relevantes de este periodo se cuentan Sistema Maestro, Convivencia, Viva la Escuela, Día Lenguas Nativas, Manos Rojas, Fomento a Educación Superior, Programa Todos a Aprender, Participación Foro ECW en Ginebra (Suiza), Alimentación Escolar, Registros Calificados, cuatro pilares de educación en PND,</t>
  </si>
  <si>
    <t>Durante el 1 al 28 de febrero se registraron 268 acciones comunicativas gestionadas por el equipo de Comunicación Externa de la OAC, en las cuales se incluyen las notas publicadas en la sección prensa de la web de Mineducación, la atención a solicitudes de medios de comunicación, actualización a bases y contactos periodistas y la atención a medios por parte de voceros de la Entidad.   
Dentro de los temas más relevantes de este periodo se cuentan Sistema Maestro, Convivencia, Viva la Escuela, Día Lenguas Nativas, Manos Rojas, Fomento a Educación Superior, Programa Todos a Aprender, Participación Foro ECW en Ginebra (Suiza), Alimentación Escolar, Registros Calificados, cuatro pilares de educación en PND, Convenio con corea del Sur, labor docente, entre otros. Todos estos contenidos pueden ser consultados en la sección Sala de Prensa de la página web del Ministerio (www.mineducacion.gov.co).</t>
  </si>
  <si>
    <t>"OAPF 13/03/2023
a) Consistencia: cumple, el avance cuantitativo registrado es coherente con el cualitativo, la periodicidad, la fórmula y lo reportado en SPI.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t>
  </si>
  <si>
    <t xml:space="preserve">OAPF 13/03/2023
a) Consistencia: cumple, el avance cuantitativo registrado es coherente con el cualitativo, la periodicidad, la fórmula y lo reportado en SPI. No se supero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t>
  </si>
  <si>
    <t>"OAPF 13/03/2023
a) Consistencia: cumple, el avance cuantitativo registrado es coherente con el cualitativo, la periodicidad, la fórmula y lo reportado en SPI.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 "</t>
  </si>
  <si>
    <t>"OAPF 13/03/2023
a) Consistencia: cumple, el avance cuantitativo registrado es coherente con el cualitativo, la periodicidad, la fórmula y lo reportado en SPI.
b) Completitud: cumple, el avance cualitativo hace referencia a la cantidad de contenidos divulgados.
c) Soportes: cumple, se reporta en ""Medios de verificación"" el soporte del avance registrado.
d) Calidad: El reporte atiende los criterios de la Guía de seguimiento al PAI “PL-GU-03 Versión 5”.
Notas adicionales:"</t>
  </si>
  <si>
    <t xml:space="preserve">Durante enero se avanzó en el ajuste y actualización de la ficha técnica de reporte PAI 2023 a través de la aplicación Power BI. </t>
  </si>
  <si>
    <t>En el mes de enero se dio inicio a la fase de revisión de contenidos de información estadística que formarán parte de los contenidos de consulta del micrositio en la vigencia 2023</t>
  </si>
  <si>
    <t>En el mes de enero se revisaron las bases de datos que sirven como insumo para la información estadística e indicadores a incluir en el anuario.</t>
  </si>
  <si>
    <t>En el mes de enero se llevó a cabo una reunión que tuvo como objetivo definir la temática de los documentos a elaborar en la vigencia 2023.</t>
  </si>
  <si>
    <t xml:space="preserve">En el mes de enero no se realizó la elaboración de boletin con información sobre el desempeño institucional debido a que se debe contar con los ajustes de decreto correspondientes los cuales estarán ajustados en el mes de febrero, cuando se dará inicio a la generación de los boletines. </t>
  </si>
  <si>
    <t>En el mes de enero se realizó una mesa de trabajo con el fin de proponer que tematicas se desarrollaran para los boletines propuestos en la vigencia 2023.</t>
  </si>
  <si>
    <t>22.02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</si>
  <si>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22.02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</si>
  <si>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 xml:space="preserve">Durante febrero se avanzó en el ajuste y actualización de la ficha técnica de reporte PAI 2023 a través de la aplicación Power BI. </t>
  </si>
  <si>
    <t>Durante el mes de febrero se realizó la revisión del portal SINEB – Micrositio de EPBM y de las estadísticas para la definición de paso a producción. Por tanto, se proyecta que el lanzamiento se efectué en el mes de abril 2023.</t>
  </si>
  <si>
    <t>En el mes de febrero se dio contginuidad a la revisión de bases de datos e información estadística histórica para ser incluida en el anuario.</t>
  </si>
  <si>
    <t>En el mes de febrero se realizó una mesa de trabajo, para dar continuidad a la reunión llevada a cabo en enero con el fin de definir la tematica de los documentos a elaborar en la vigencia 2023.</t>
  </si>
  <si>
    <t xml:space="preserve">Durante febrero se avanzó en el ajuste y actualización de la ficha técnica de seguimiento a proyectos de inversión 2023 a través de la aplicación Power BI. </t>
  </si>
  <si>
    <t>En el mes de febrero, se revisaron tematicas históricas de boletines con el fin de determinar que tematicas son relevantes para desarrollar en los boletines de la vigencia 2023.</t>
  </si>
  <si>
    <t>15.03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</si>
  <si>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15.03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</si>
  <si>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 xml:space="preserve">Para el mes de enero de 2023, se logró un recaudo total por la suma de $ 6.453.548,58 de los cuales el valor de  6.125.148,58  corresponde al resultado de embargos decretados en los diferentes procesos de cobro coactivo. Los embargos referenciados se encuentran reflejados en 24 títulos de depósito judicial que emite el Banco Agrario de Colombia a nombre del MEN y que se encuentran bajo custodia de esta entidad. La suma de $ 328.400 fue recaudada por medio de un pago directo que realizo el municipio de Circacia, Quíndio, correspondiente a procesos de Ley 21 que se adelantan en contra de dicha entidad.  </t>
  </si>
  <si>
    <t xml:space="preserve">En el mes de enero, de 102 registros en la base de datos de conceptos, 85 son gestión propia del equipo en tanto existen 5 son duplicados y 12 traslados por competencia. De los 85 conceptos se emiten 58  con una antelación de 2 o más días respecto del término de oportunidad legal. Los 27 conceptos que no cumplieron con el indicador se encuentra divididos así: (21 peticiones externas que si bien cumplen con el término legal, se emitieron a día 29 y 30  y 6 peticiones vencidas). </t>
  </si>
  <si>
    <t>Para el mes de enero de 2023, las firmas externas que llevan la representacion judicial del Ministerio de Educación Nacional reportaron 105 demandas nuevas, las cuales fueron creadas y/o asignadas en el Sistema E-Kogui en su totalidad por cada una de ellas, como se evidencia en el archivo anexo denominado "MV 356 Registro de demandas nuevas en Ekogui-ENERO 2023".</t>
  </si>
  <si>
    <t>Para el mes de enero de 2023, se logró un recaudo total por la suma de $ 10.037.214.23 este valor corresponde al resultado de embargos decretados en los procesos FOMAG. Los embargos referenciados se encuentran reflejados en 8 títulos de depósito judicial que emite el Banco Agrario de Colombia a nombre del MEN y que se encuentran bajo custodia de esta entidad. Nota: mediante comunicación 2023-EE-033446 se realizó la solicitud a Fiduprevisora para reportar los pagos directos, sin embargo aún no se tiene respuesta. En caso de identificarse pagos directos estos se reportarán en el mes de Febrero.</t>
  </si>
  <si>
    <t>Durante el mes de enero de 2023 se definieron cuatro proyectos estratégicos normativos provenientes de la Agenda Regulatoria 2023. Estos son: i) Modificación al Decreto 1075 de 2015, reglamentación de la Ley 1188 de 2008; ii) Reglamentar el Fondo Álvaro Ulcué Chocué para el otorgamiento de créditos condonables dirigidos a la población indígena para el acceso y permanencia en educación superior; iii) Modificación del Decreto 507 de 2017, en lo relacionado con el proceso de otorgamienro de la Beca Jóvenes Ciudadanos de Paz y iv) Modificación Decreto 1075 de 2015, reglamentación de los artículos 36, 53, 54 y 55  de la Ley 30 de 1992. Los criterios que se tuvieron en cuenta para la selección se centraron en la población detinataria de las regulaciones, tal es el caso de las universidades que ofertan los programas académicos, con lo cual se fortalece y mejora la calidad de educación superior; por su parte, también se seleccionó la regulación que propenda por la promoción de ésta en comunidades étnicas como motor del desarrollo y promoción de los valores, la identidad cultural, diversificación de los campos para la población joven y lograr una igualdad y acceso a la educación de calidad, entre otros aspectos. Se adjunta como evidencia la tabla de proyectos seleccionados.</t>
  </si>
  <si>
    <t>"OAPF 23/02/2023
a) Consistencia: cumple, no aplica el registro de avance cuantitativo dada la periodicidad bimestral del indicador. 
b) Completitud: cumple, en avance cualitativo se presenta la gestión adelantada y el valor del recaudo que debe incluirse en el reporte bimestral con la evidencia consolidada.
c) Soportes: cumple, no aplica el reporte de soportes, no obstante reportan evidencia 
d) Calidad: El reporte atiende los criterios y recomendaciones de la OAPF."</t>
  </si>
  <si>
    <t>"OAPF 23/02/2023
a) Consistencia: cumple, no aplica el registro de avance cuantitativo dada la periodicidad bimestral del indicador. 
b) Completitud: cumple, en avance cualitativo se presenta la gestión adelantada en la emisión de conceptos que debe incluirse en el reporte bimestral con la evidencia consolidada.
c) Soportes: cumple, no aplica el reporte de soportes, no obstante, reportan evidencia 
d) Calidad: El reporte atiende los criterios y recomendaciones de la OAPF."</t>
  </si>
  <si>
    <t>"OAPF 23/02/2023
a) Consistencia: cumple, se registra avance cuantitativo según la periodicidad y lo expuesto en el cualitativo. 
b) Completitud: cumple, en avance cualitativo se presenta la gestión sobre el registro de procesos.
c) Soportes: cumple, reportan el soporte en Medios de verificación.
d) Calidad: El reporte atiende los criterios y recomendaciones de la OAPF.
Notas adicionales:"</t>
  </si>
  <si>
    <t>OAPF 23/02/2023
a) Consistencia: cumple, no aplica el registro de avance cuantitativo dada la periodicidad bimestral del indicador. 
b) Completitud: cumple, en avance cualitativo se presenta la gestión adelantada en el cobro coactivo de Fomag que debe incluirse en el reporte bimestral con la evidencia consolidada.
c) Soportes: cumple, no aplica el reporte de soportes, no obstante, reportan evidencia 
d) Calidad: El reporte atiende los criterios y recomendaciones de la OAPF."</t>
  </si>
  <si>
    <t>"OAPF 23/02/2023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no obstante, reportan evidencia 
d) Calidad: El reporte atiende los criterios y recomendaciones de la OAPF."</t>
  </si>
  <si>
    <t>Para el primer bimestre del año 2023, se obtuvo un recaudo total por la suma de $ 51.136.332,81 de los cuales $ 6.453.548,58 se recaudaron en el mes de enero (su detalle se encuentra en el reporte cualitativo del mes de enero) y para el mes de febrero se tiene un recaudo de $ 44.682.784,23 de los cuales el valor de $ 25.151.173,23 corresponden al resultado de embargos decretados en los diferentes procesos de cobro coactivo. Los embargos referenciados se encuentran reflejados en 32 títulos de depósito judicial que emite el Banco Agrario de Colombia a nombre del MEN y que se encuentran bajo custodia de esta entidad. La suma de $ 19.351.611,00 fue recaudada por el pago directo de los municipios de Guaranda - Sucre y San Jacinto del Cauca - Bolívar, por lo que fueron emitidos los respectivos autos que decretan pago y ordenan archivo del proceso.</t>
  </si>
  <si>
    <t>Durante el primer bimestre, de 157 registros en la base de datos de conceptos, 137 son gestión propia del equipo en tanto existen 5 son duplicados y 15 traslados por competencia. De los 137 conceptos se emiten 110  con una antelación de 2 o más días respecto del término de oportunidad legal. Los 27 conceptos que no cumplieron con el indicador se encuentra divididos así: (2 peticiones externas que si bien cumplen con el término legal, se emitieron a día 29 y 30  y 6 peticiones vencidas), para un porcentaje acumulado de 80,29%</t>
  </si>
  <si>
    <t>Para el primer bimestre del año 2023, se obtuvo un recaudo total por la suma de $ 179.341.877,82 de los cuales $ 10.037.214,33  se recaudaron en el mes de enero (su detalle se encuentra en el reporte cualitativo del mes de enero) y para el mes de febrero se tiene un recuado de  $ 169.304.663,59  de los cuales el valor de $ 1.693.745,59  corresponden  al resultado de embargos decretados en los diferentes procesos de cobro coactivo. Los embargos referenciados se encuentran reflejados en 2  títulos de depósito judicial que emite el Banco Agrario de Colombia a nombre del MEN y que se encuentran bajo custodia de esta entidad. La suma de $ 167.610.918,00 fue recaudado por el pago directo de los municipios de El Aguila - Valle del Cauca el cual es un pago parcial, y  Quibdo - Choco, Briceño - Antioquia, Santa Rosa - Bolivar, Tunja - Boyacá pago total de la deuda,  por lo que fueron emitidos los respectivos autos que decretan pago y ordenan archivo del proceso.</t>
  </si>
  <si>
    <t xml:space="preserve">Durante el mes de febrero, se publicaron en la plataforma SUCOP para comentarios, dos de los cuatro proyectos normativos estratégicos definidos: : i) Modificación al Decreto 1075 de 2015, reglamentación de la Ley 1188 de 2008 y  ii) Reglamentar el Fondo Álvaro Ulcué Chocué para el otorgamiento de créditos condonables dirigidos a la población indígena para el acceso y permanencia en educación superior. </t>
  </si>
  <si>
    <t>"OAPF 08/03/2023
a) Consistencia: cumple, la dependencia registra avance cuantitativo frente a la meta programada y la periodicidad bimestral. Se cumple con la meta proyectada.
b) Completitud: cumple, en avance cualitativo hace referencia al valor total de recursos recaudados por proceso de cobro coactivo, coherente con la meta reportada.
c) Soportes: cumple, se reporta el soporte en "Medios de verificación". 
d) Calidad: El reporte atiende los criterios y recomendaciones de la OAPF."</t>
  </si>
  <si>
    <t>"OAPF 08/03/2023
a) Consistencia: cumple, cumple, la dependencia registra avance cuantitativo frente a la meta programada y la periodicidad bimestral. No se cumple con la meta proyectada.
b) Completitud: cumple, en avance cualitativo se presenta la gestión adelantada en la emisión de conceptos  con respuesta con tiempo de antelacion al termino legal
c) Soportes: cumple, se reporta el soporte en "Medios de verificación".
d) Calidad: El reporte atiende los criterios y recomendaciones de la OAPF."</t>
  </si>
  <si>
    <t>OAPF 08/03/2023
a) Consistencia: cumple,  la dependencia registra avance cuantitativo frente a la meta programada y la periodicidad bimestral. No se cumple con la meta proyectada.
b) Completitud: cumple, en avance cualitativo se presenta la gestión de cobro adelantada para el coactivo en favor del FOMAG.
c) Soportes: cumple, se reporta el soporte en "Medios de verificación". 
d) Calidad: El reporte atiende los criterios y recomendaciones de la OAPF."</t>
  </si>
  <si>
    <t>"OAPF 08/03/2023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no obstante, reportan evidencia 
d) Calidad: El reporte atiende los criterios y recomendaciones de la OAPF."</t>
  </si>
  <si>
    <t>Durante el mes de enero no se presenta informe de Estado de la Gestión del Riesgo, debido a que este informe se realiza al culminar cada semestre. El informe del segundo semestre de 2022 se realizó en el mes de diciembre y está pendiente de ser presentado en el Comité Institucional de Coordinación de Control Interno en el primer trimestre del año 2023. 
Anexo Informe preliminar de riesgos segundo semestre de 2022.</t>
  </si>
  <si>
    <t>Durante el mes de enero, la Oficina de Control Interno no ha adelantado la promoción de la cultura de autocontrol, se espera adelantar la gestión para dar inicio en el segundo semestre.</t>
  </si>
  <si>
    <t>Durante el mes de enero se dio respuesta a un total de 107 solicitudes, evidenciando un cumplimiento del 100% en el seguimiento por parte de la OCI. 
La oportunidad de las respuestas por parte de las dependencias a Entes de Control fue del 96,26% en razón a que se generó 4 respuestas extemporánea por parte de la oficina Asesora de Planeación y la Subdirección de Aseguramiento- Grupo de Convalidaciones.
Anexo matriz respuestas entes de control.</t>
  </si>
  <si>
    <t>Durante el mes de enero se inició el seguimiento a las acciones de mejora con corte a 31 de diciembre de 2022, el seguimiento se realizó en el SIG, igualmente se realizó seguimiento a los planes de mejora como resultado de las auditoria de la Contraloría General de la Republica.
Anexo publicación seguimiento planes de mejoramiento con corte a diciembre de 2022.</t>
  </si>
  <si>
    <t>Durante el mes de enero no se realizaron auditorías. Durante el primer trimestre de 2023 la Oficina de Control Interno debe realizar una priorización de las mismas. En la priorización se incluyen algunos criterios que son revisados el primer trimestre (seguimiento plan de mejoramiento, evaluación anual por dependencias, riesgos, seguimiento a PQRS, etc)</t>
  </si>
  <si>
    <t>"OAPF 20/02/2023
a) Consistencia: cumple, no aplica el registro de avance cuantitativo dada la periodicidad semestral del indicador. 
b) Completitud: cumple, en avance cualitativo se deja explicito que el informe se realiza al culminar cada semestre.
c) Soportes: cumple, no aplica el reporte de soportes; sin embargo, se carga por parte del área encargada informe preliminar del segundo semestre de 2022 como evidencia del avance de la meta.
d) Calidad: El reporte atiende los criterios y recomendaciones de la OAPF."</t>
  </si>
  <si>
    <t>OAPF 20/02/2023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t>
  </si>
  <si>
    <t>OAPF 20/02/2023
a) Consistencia: cumple, la dependencia registra avance cuantitativo según la periodicidad mensual del indicador y lo evidenciado en el avance cualitativo. 
b) Completitud: cumple, el avance cualitativo se refiere a la gestión de respuesta oportuna a las solicitudes. 
c) Soportes: cumple, se reporta soporte en "Medios de verificación".
d) Calidad: El reporte atiende los criterios y recomendaciones de la OAPF.</t>
  </si>
  <si>
    <t>OAPF 20/02/2023
a) Consistencia: cumple, no aplica el reporte de avance cuantitativo dada la periodicidad trimestral del indicador. 
b) Completitud: cumple, el avance cualitativo se refiere a las gestión de seguimiento a las acciones de mejora con corte al 31/12/2022.
c) Soportes: cumple, no aplica el reporte de soportes, sin embargo, el área encargada soporta evidencia de la publicación de matriz, con corte a dficiembre de 2022.
d) Calidad: El reporte atiende los criterios y recomendaciones de la OAPF</t>
  </si>
  <si>
    <t>OAPF 20/02/2023
a) Consistencia: cumple, no aplica el registro de avance cuantitativo dada la periodicidad semestral del indicador. 
b) Completitud: cumple, en avance cualitativo se aclara que durante el primer trimestre se realiza la priorización de las auditorias según criterios definidos.
c) Soportes: cumple, no aplica el reporte de soportes.
d) Calidad: El reporte atiende los criterios y recomendaciones de la OAPF.</t>
  </si>
  <si>
    <t>Durante el mes de febrero de 2023 la Oficina de control Interno  no presenta informe de Estado de la Gestión del Riesgo, debido a que este informe se realiza al culminar cada semestre. El informe del segundo semestre de 2022 se realizó en el mes de diciembre y está pendiente de ser presentado en el Comité Institucional de Coordinación de Control Interno.</t>
  </si>
  <si>
    <t>Durante el mes de febrero de 2023, la Oficina de Control Interno no ha adelantado la promoción de la cultura de autocontrol, se espera adelantar la planeación y gestión para dar inicio en el segundo semestre.</t>
  </si>
  <si>
    <t xml:space="preserve">Durante el mes de febrero se dio respuesta a un total de 317 solicitudes, evidenciando un cumplimiento del 100% en el seguimiento por parte de la OCI. 
La oportunidad de las respuestas por parte de las dependencias a Entes de Control fue del 96,84% en razón a que se generó 10 respuestas extemporánea por parte de Viceministerio VPBM, Subdirección de Apoyo a las IES, Oficina Asesora de Planeación, Oficina Asesora de Jurídica, Grupo Convalidaciones, Subdirección de Fortalecimiento Institucional, Sub. de apoyo a la Gestión De Instituciones De Educación Superior.
Anexo matriz respuestas entes de control.
</t>
  </si>
  <si>
    <t xml:space="preserve">Durante el mes de febrero la Oficina de control Interno culminó el seguimiento a las acciones de mejora con corte a 31 de diciembre de 2022, el resultado definitivo se reportó a la Oficina Asesora de Comunicaciones para la publicación correspondiente, también se realizó el reporte de las acciones correspondientes a la CGR.
Se genero reporte de las acciones de mejora para el próximo seguimiento que se realizará en el mes de abril de 2023.
Anexo Reporte acciones de mejoramiento IV trimestre 2022
</t>
  </si>
  <si>
    <t xml:space="preserve">Durnte el mes de febrero la Oficina de control Interno realizó apertura a la auditoria de Derechos de Autor DNDA, y se programó reunión para la priorización donde se incluyen algunos criterios que son revisados el primer trimestre (seguimiento plan de mejoramiento, evaluación anual por dependencias, riesgos, seguimiento a PQRS, etc)   
Anexos: Presentación apertura DNDA, Citación reunión priorización Plan de auditoria 2023                
</t>
  </si>
  <si>
    <t>"OAPF 08/03/2023
a) Consistencia: cumple, no aplica el registro de avance cuantitativo dada la periodicidad semestral del indicador. 
b) Completitud: cumple, en avance cualitativo se deja explicito que el informe se realiza al culminar cada semestre.
c) Soportes: cumple, No aplica reporte de soporte en Medios de Verificación.
d) Calidad: El reporte atiende los criterios y recomendaciones de la OAPF."</t>
  </si>
  <si>
    <t>"OAPF 08/03/2023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t>
  </si>
  <si>
    <t>"OAPF 08/03/2023
a) Consistencia: cumple, la dependencia registra avance cuantitativo según la periodicidad mensual del indicador y lo evidenciado en el avance cualitativo. 
b) Completitud: cumple, el avance cualitativo se refiere a la gestión de respuesta oportuna a las solicitudes. 
c) Soportes: cumple, se reporta soporte en "Medios de verificación".
d) Calidad: El reporte atiende los criterios y recomendaciones de la OAPF.</t>
  </si>
  <si>
    <t>"OAPF 08/03/2023
a) Consistencia: cumple, no aplica el reporte de avance cuantitativo dada la periodicidad trimestral del indicador. 
b) Completitud: cumple, el avance cualitativo se refiere a la finalización del seguimiento a las acciones de mejora con corte al 31/12/2022.
c) Soportes: cumple, no aplica el reporte de soportes, sin embargo, el área encargada soporta evidencia de la publicación de matriz de seguimiento con corte a dficiembre de 2022.
d) Calidad: El reporte atiende los criterios y recomendaciones de la OAPF</t>
  </si>
  <si>
    <t>"OAPF 08/03/2023
a) Consistencia: cumple, no aplica el registro de avance cuantitativo dada la periodicidad semestral del indicador. 
b) Completitud: cumple, en avance cualitativo se informa que en el mes de febrero se da apertura a la auditoria de Derechos de Autor DNDA.
c) Soportes: cumple, no aplica el reporte de soportes, no obstante la dependencia reporta soporte de apertura de auditoria
d) Calidad: El reporte atiende los criterios y recomendaciones de la OAPF.</t>
  </si>
  <si>
    <t xml:space="preserve">En el mes de enero la Oficina de Cooperación y Asuntos Internacionales llevó a cabo veintiún (21) reuniones para la gestión de alianzas con la Embajada de EEUU, Embajada Alemania, Embajada de Francia, Embajada de España, Embajada de Finlandia, Agencia Francesa de Desarrollo, la Secretaría de Educación Pública de México, USAID, CCYK, UNICEF, Geneva Graduate Institute, FUNSENAMES, Nutresa-Chocolisto, Fundación Terpel y WOM.
En el mes de enero no se recibieron recursos por concepto de cooperación. </t>
  </si>
  <si>
    <t xml:space="preserve">En el mes de enero la Oficina de Cooperación y Asuntos Internacionales, no tenía planeado desarrollar o participar en ningún espacio de articulación con aliados internacionales y aliados del sector privado, sin embargo, se proyectó la posibilidad de asistir a alguno de los espacios en el mes de febrero. </t>
  </si>
  <si>
    <t>En el mes de enero la Oficina de Cooperación y Asuntos Internacionales, no tenía planeado desarrollar acciones de promoción de la internacionalización de la educación superior, sin embargo, se diseñó la planeación de las posibles acciones a ejecutar durante el año.</t>
  </si>
  <si>
    <t>OAPF 21/02/2023
a) Consistencia: cumple, dada la periodicidad trimestral del indicador no aplica el registro de avance cuantitativo.
b) Completitud: cumple, el avance cualitativo hace referencia a la gestión adelantada y que debe incluirse en el avance cuantitavo del primer trimestre.
c) Soportes: cumple, no aplica el reporte de evidencia en ""Medios de verificación"". 
d) Calidad: El reporte atiende los criterios de la Guía de seguimiento al PAI “PL-GU-03 Versión 5</t>
  </si>
  <si>
    <t>"OAPF 21/02/2023
a) Consistencia: cumple, dada la periodicidad trimestral del indicador no aplica el registro de avance cuantitativo.
b) Completitud: cumple, el avance cualitativo deja explicito que no se no se tenía planeado desarrollar o participar en ningún espacio de articulación con aliados.
c) Soportes: cumple, no aplica el reporte de evidencia en ""Medios de verificación"". 
d) Calidad: El reporte atiende los criterios de la Guía de seguimiento al PAI “PL-GU-03 Versión 5”.</t>
  </si>
  <si>
    <t>"OAPF 21/02/2023
a) Consistencia: cumple, dada la periodicidad trimestral del indicador no aplica el registro de avance cuantitativo.
b) Completitud: cumple, el avance cualitativo hace referencia a las acciones adelantadas en desarrollo del indicador, respecto de la planeación de las posibles acciones a ejecutar en el año.
c) Soportes: cumple, no aplica el reporte de evidencia en ""Medios de verificación"". 
d) Calidad: El reporte atiende los criterios de la Guía de seguimiento al PAI “PL-GU-03 Versión 5”.</t>
  </si>
  <si>
    <t xml:space="preserve">En el mes de febrero la Oficina de Cooperación y Asuntos Internacionales llevo a cabo (22) reuniones para la gestión de alianzas con: Juntos Aprendemos, ACDI-VOCA, Ministerio de Educación de El Salvador, OREALC Chile, Associzione Colombia viva Onlus, Ecopetrol, Parque Explora, Fundación Aprender a Quererte, Heartland Alliance International, WOM, SUNCO, British Council, Cancillería -Grupo UNESCO, Fundación FEC, Embajada de Colombia en Finlandia, Embajada de España en Colombia, Embaja de Francia, CNA, Embajada de Finlandia en Colombia, Ministerio de Universidades de España, Fundación Carolina en Colombia y la Organización Universitaria Interamericana.
En febrero se recibió por concepto de cooperación técnica la suma de $ 47380492,4, así:
$  47380492,4 de CICan por la cobertura de la  comisión de la delegación del  Ministerio de Educación Nacional en el Foro de Capitalización de CICan en CDMX.
A febrero de 2023, se recibió cooperación por 
$ 47380492,4
</t>
  </si>
  <si>
    <t>En el mes de febrero, entre los dias  del 15 al 17, en Ginebra - Suiza,  el  Ministerio de Educación Nacional de Colombia, participó en la Conferencia de financiamiento de Alto Nivel de la Iniciativa mundial Education Can Not Wait-ECW (La Educación No puede Esperar). Con la Representación del Viceministro de EPBM Hernando Bayona, quien resaltó las estrategias implementadas para garantizar una educación de calidad.</t>
  </si>
  <si>
    <t xml:space="preserve">En el mes de febrero la Oficina de Cooperación y Asuntos Internacionales, no tenía planeado desarrollar acciones de promoción de la internacionalización de la educación superior. Sin embargo, se realizó reunión para coordinar la participación en NAFSA de la delegación de Colombia.
</t>
  </si>
  <si>
    <t>OAPF 07/03/2023
a) Consistencia: cumple, dada la periodicidad trimestral del indicador no aplica el registro de avance cuantitativo.
b) Completitud: cumple, el avance cualitativo hace referencia a la gestión adelantada y que debe incluirse en el avance cuantitavo del primer trimestre.
c) Soportes: cumple, no aplica el reporte de evidencia en ""Medios de verificación"". 
d) Calidad: El reporte atiende los criterios de la Guía de seguimiento al PAI “PL-GU-03 Versión 5</t>
  </si>
  <si>
    <t>"OAPF 07/03/2023
a) Consistencia: cumple, dada la periodicidad trimestral del indicador no aplica el registro de avance cuantitativo.
b) Completitud: cumple, el avance cualitativo se hace referencia a la gestión adelantada y que debe incluirse en el avance cuantitavo del primer trimestre.
c) Soportes: cumple, no aplica el reporte de evidencia en ""Medios de verificación"". 
d) Calidad: El reporte atiende los criterios de la Guía de seguimiento al PAI “PL-GU-03 Versión 5”.</t>
  </si>
  <si>
    <t>"OAPF 07/03/2023
a) Consistencia: cumple, dada la periodicidad trimestral del indicador no aplica el registro de avance cuantitativo.
b) Completitud: cumple, el avance cualitativo hace referencia a las acciones adelantadas y que deben incluirse en el avance cuantitavo del primer trimestre.
c) Soportes: cumple, no aplica el reporte de evidencia en ""Medios de verificación"". 
d) Calidad: El reporte atiende los criterios de la Guía de seguimiento al PAI “PL-GU-03 Versión 5”.</t>
  </si>
  <si>
    <t>Durante el mes de enero se realizaron mesas de trabajo con la entidad Microsoft, con el fin de definir la propuesta técnica para la elaboración de los estudios previos que definiran los procesos de contratación para la presente vigencia.</t>
  </si>
  <si>
    <t>Durante el mes de enero se realizaron mesas de trabajo para definir los términos y condiciones de la convocatoria pública de selección abreviada, mediante la cuál se diseñarán al menos 30 capitulos de contenidos educativos</t>
  </si>
  <si>
    <t>En el mes de enero se han adelantado conversaciones con la oficina de técnologia(OTSI) del MEN, con el fín de articular las acciones que permitira garantizar el soporte funcional y técnico para el Portal Colombia Aprende.</t>
  </si>
  <si>
    <t>Durante el mes de enero, se concertó espacio con funcionarios del Viceministerio de EPBYM, para revisar la ejecución de esta estrategia, a través de la realización de eventos dirigidos a las secretarias de educación, con el fin de socializar la información que hace parte del proyecto de datos abiertos que gestiona la oficina de Tecnología y la oficina de Planeación del MEN.</t>
  </si>
  <si>
    <t>En el mes de enero se adelantaron actividades de planeación estrategica del proyecto, relacionadas con la actualización de la ficha de indicadores, la revisión del formulario para la recolección de información de las fuentes primarias, como se establece en los ocho pasos del modelo de monitoreo y evaluación M&amp;E para la medición del indice de Innovación educativa - IIE en el país.  Asi mismo se realizaron pruebas para la creación de menús y submenús para la visualización de la información relacionada con el indice de Innovación educativa - IIE, en el ambiente de certificación del observatorio de innovación educativa https://certv3obsedutic.mineducacion.gov.co/.</t>
  </si>
  <si>
    <t xml:space="preserve">En el mes de enero fue un mes de planeación, sin embargo se lograron las siguientes acciones:
Alianzas Portal Educativo Colombia Aprende:
a. Se recibió ficha de propuestas educativas de la empresa Sadosky, quienes cuentan con el recurso PrograMAR, que consiste en manuales para docentes “Ciencias de la Computación en el Aula”, aplicación Pilas Bloques. La propuesta de ProgramAR es ceder al Portal Educativo del Ministerio de Educación de Colombia, los derechos de uso, reproducción y de distribución de Recursos didácticos para la enseñanza de las CC en el aula diseñados y publicados por Iniciativa ProgramAR de la Fundación Sadosky. Actualmente está en revisión.
Wikimedia
Alianza para promover el libre acceso al conocimiento y los Recursos Educativos Abiertos, siguiendo la Recomendación sobre los Recursos Educativos Abiertos (REA) de la Conferencia General de la Organización de las Naciones Unidas para la Educación, la Ciencia y la Cultura (UNESCO) y apoyar en el posicionamiento internacional del Portal Colombia Aprende.
Se realizó reunión el 31 de enero con el fin de retomar alianza 2023.
Alianzas transversales.
TIGO.
Se avanza con la alianza con la empresa TIGO, en un Memorando de entendimiento que tiene por objeto: aunar esfuerzos para el desarrollo de estrategias que promuevan el uso y apropiación de nuevas tecnologías de la información y la comunicación, y el despliegue de acciones que promuevan el uso responsable y creativo del internet.
Se recibieron comentarios por parte de Jurídica y se realizarán los respectivos ajustes en febrero.
WOM.
Cuentan con: 1. Conectividad gratuita por un año de 120 GB. 2.Contenidos gratuitos de Alfabetización digital. 3. Contenidos para uso responsable de internet, ciberdelitos, con charlas virtuales.  4. Cursos de emprendimiento.
Se les envió ficha educativa para conocer en detalle las propuestas y encontrar sinergias.
</t>
  </si>
  <si>
    <t>Durante el mes de enero se han realizado mesas técnicas con el fín de definir las lineas de trabajo a desarrollar de acuerdo con lo establecido en el convenio marco con MINCIENCIAS.</t>
  </si>
  <si>
    <t>Durante el mes de enero se realizarón actividades de planeación estrategica con el fín de definir las acciones de acompañamiento  en el marco de los  proyectos e iniciativas  para beneficiar a las Secretarías de Educación  de cara a fomentar la Innovación Educativa en los territorios. Asi mismo se realizó el acompañamiento a la secretaria de educación de Monteria, con el funcionario Zaki Obaji Líder TIC de la entidad.</t>
  </si>
  <si>
    <t>Durante el mes de enero se solicitaron los planes territoriales  de innovaciòn Educativa (PTIE) elaborados en conjunto con la subdirección de fortalecimiento institucional y con la universidad EAFIT en el marco del contrato desarrollado durante la vigencia 2022, para el componente 1.</t>
  </si>
  <si>
    <t>En el mes de enero la Oficina inició proceso de definir sus metas y alcances enfocados a: 1. Innovación disruptiva en la tecnología. 2. Innovación incremental en el aprendizaje. 3. Innovación incremental en la enseñanza. 4. Evaluación y mejora continua. 5. Generación de conocimiento. 6. Innovación de la pertinencia educativa. Por lo cual, las estrategias del laboratorio pueden permear la línea 6, en la cual se logren espacios de co-creación en 2023 con la industria, sectores de ciencia, tecnología sobre transformación educativa, innovación e investigación. En el mes de febrero la Oficina podrá tener un borrador de la estrategia del laboratorio, dándole una mirada hacia un centro de pensamiento en el año 2023.</t>
  </si>
  <si>
    <t>Revisión OAPF 09-03-2023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cuantitativo y cualitativo dentro de los plazo establecidos.</t>
  </si>
  <si>
    <t xml:space="preserve">Revisión OAPF 11-03-2023
No se reportó </t>
  </si>
  <si>
    <t xml:space="preserve">Durante el mes de enero la Oficina de Tecnología y Sistemas de Información  definió los proyectos del indicador 601 “Arquitectura de Infraestructura TI, Seguridad de la información” los cuales corresponden a:
1. Georreferenciación 
2. Primera Infancia
3. Persona Única
4. Búsqueda Activa
5. 4R Datalake
6. Aula SGEA
7. Política G.D.
Los ´Proyectos quedaron publicados en el Plan Estratégico de Tecnologia de información (PETI) y en el Portal de Transparencia del Ministerio de Educación.
Además, se definiron las respectivas fichas de seguimiento para cada uno de estos proyectos
</t>
  </si>
  <si>
    <t xml:space="preserve">Durante el mes de enero la Oficina de Tecnología y Sistemas de Información definió los proyectos del indicador 602 “Arquitectura de Sistemas de Información” los cuales corresponden a:
1. Interoperabilidad 
2. Evolución de los servicios de Información
Los ´Proyectos quedaron publicados en el Plan Estratégico de Tecnologia de información (PETI) y en el Portal de Transparencia del Ministerio de Educación.
Además, se definiron las respectivas fichas de seguimiento para cada uno de estos proyectos.
</t>
  </si>
  <si>
    <t>Durante el mes de enero la Oficina de Tecnología y Sistemas de Información  definió los  proyectos del indicador 603 Arquitectura de Infraestructura TI, Seguridad de la información los cuales corresponden a:
1. CSIRT 
2. Seguridad y Privacidad
3. Disponibilidad Servicios Tecnologicos
4. Fortalecimiento Servicios Tecnologicos
Los ´Proyectos quedaron publicados en el Plan Estrategico de Tecnologia de Informacion (PETI) y en el Portal de Transparencia del Ministerio fr &lt;rfucación.
Se definirron las respectivas fichas de seguimiento para cada uno de estos proyectos.</t>
  </si>
  <si>
    <t>Durante el mes de enero la Oficina de Tecnología y Sistemas de Información  definió los proyectos del indicador 604 “Arquitectura de Apropiación y Uso” 
1.	Para el proyecto  tipo de conectividad, se avanzó con la identificación de la conectividad escolar con cierre a la vigencia anterior (2022) en aspectos de cobertura en matrícula con acceso a Internet y la ejecución financiera, como línea base para la identificación de la necesidad en la definción del proyecto tipo
2.	Se ha adelantado asistencia técnica a las Entidades Territoriales Certificadas en educación con las Orientaciones iniciales para uso del Recurso Conectividad Escolar SGP-73 de 2023, para las etapas de la planeación, estructuración y ejecución de los proyectos de conectividad escolar. 
3.	Adicionalmente, se avanza en la actualización del documento de lineamientos técnicos de la estrategia de conectividad escolar.
Para el proyecto de identificación de la infraestructura tecnológica digital actual en los Establecimientos Educativos: 
1-	Avance en la identificación y análisis de los resultados en el diligenciamiento por parte de las ETC del Anexo 10 de SIMAT con corte al cierre 2022, 
2-	De acuerdo con los reportes generados y novedades reportadas por las ETC se ha iniciado la identificación de los requerimientos funcionales requeridos para el ajuste al Anexo 10 de SIMAT. 
3-	Así mismo, se ha realizado asistencia técnica a las ETC para la socialización y orientación en el reporte y actualización de información del Anexo 10 de SIMAT para la vigencia 2023.
-Para el proyecto de fortalecimiento el sector Educación en la gestión de TI: 
1. se avanzó en la definición de la Red de CIOs, la cual se creará en el 2023, con el objetivo de consolidar una red de líderes de tecnología del sector Educación para fomentar la transformación digital y la apropiación de tecnologías emergentes.  
2. Dentro de las acciones desarrolladas a la fecha está: la definición de los objetivos, el público de interés, así como las posibles actividades que se desarrollarán en dicha red. 
3. Así mismo, se avanzó en la conversación con aliados estratégicos de TI para acordar su participación a través de webinars, talleres y otras actividades que permitan el fortalecimiento de capacidades en los temas de interés de los líderes de TI del sector educación
Los ´Proyectos quedaron publicados en el Plan Estratégico de Tecnologia de información (PETI) y en el Portal de Transparencia del Ministerio de Educación.
Además, se definiron las respectivas fichas de seguimiento para cada uno de estos proyectos.</t>
  </si>
  <si>
    <t>"OAPF 2/03/2023
a) Consistencia: cumple, la periodicidad del indicador es trimestral y no aplica el registro de avance cuantitativo.
b) Completitud: cumple, el avance cualitativo hace referencia a la gestión de definicion de los proyectos de “Arquitectura de Infraestructura TI, Seguridad de la información” 
d) Soportes: Cumple. No aplica reporte de soporte en Medios de Verificación.
c) Calidad: El reporte atiende los criterios y recomendaciones de la OAPF."
Notas adicionales:"</t>
  </si>
  <si>
    <t>"OAPF 2/03/2023
a) Consistencia: cumple, la periodicidad del indicador es trimestral y no aplica el registro de avance cuantitativo.
b) Completitud: cumple, el avance cualitativo hace referencia a la gestión de definicion de los proyectos de Arquitectura de Sistemas de Información. 
d) Soportes: Cumple. No aplica reporte de soporte en Medios de Verificación.
c) Calidad: El reporte atiende los criterios y recomendaciones de la OAPF."
Notas adicionales:"</t>
  </si>
  <si>
    <t>"OAPF 2/03/2023
a) Consistencia: cumple, la periodicidad del indicador es trimestral y no aplica el registro de avance cuantitativo.
b) Completitud: cumple, el avance cualitativo hace referencia a la gestión de definicion de los proyectos de Arquitectura de Infraestructura TI, Seguridad de la información
d) Soportes: Cumple. No aplica reporte de soporte en Medios de Verificación.
c) Calidad: El reporte atiende los criterios y recomendaciones de la OAPF."
Notas adicionales:"</t>
  </si>
  <si>
    <t>"OAPF 2/03/2023
a) Consistencia: cumple, la periodicidad del indicador es trimestral y no aplica el registro de avance cuantitativo.
b) Completitud: cumple, el avance cualitativo hace referencia a la gestión de definicion de los proyectos de Arquitectura de Apropiación y Uso
d) Soportes: Cumple. No aplica reporte de soporte en Medios de Verificación.
c) Calidad: El reporte atiende los criterios y recomendaciones de la OAPF."
Notas adicionales:"</t>
  </si>
  <si>
    <t>Durante el mes de febrero la Oficina de Tecnología y Sistemas de Información, presenta a continuación el avance :
Para los proyectos de: Georreferenciación 43 mil sedes de los Establecimientos Educativos Oficiales, 
Primera Infancia (P.I.) articulado con redes sociales seguras, Persona Única, Búsqueda activa, Tecnología 4ta Revolución Industrial, Datalake Educación, Aula Sistema Gestión Educativa y Administrativa se avanzó en:
	Se aprobó piloto con fabricante Microsoft para el lago de datos (Data Lake) como elemento transversal que habilita la conceptualización, diseño e implementación de los proyectos.
	Sobre el aprovechamiento de tecnologías de la cuarta revolución industrial se recibió oferta del fabricante de BPMS (Suit de modelamiento de procesos de negocio) para renovar licencias y servicios profesionales para la vigencia 2023.
 Para los proyectos de: Georreferenciación 43 mil sedes de establecimientos Educativos, Primera Infancia (P.I.) articulado con redes sociales seguras, Persona Única, Búsqueda activa, Tecnología 4ta Revolución Industrial, Datalake Educación, Aula Sistema Gestión Educativa y Administrativa; se avanzó en:
	Aprobación del piloto con fabricante Microsoft para el lago de datos (Data Lake) como elemento transversal que habilita la conceptualización, diseño e implementación de los proyectos.
	Aprovechamiento de tecnologías de la cuarta revolución industrial
Se recibió oferta del fabricante de BPMS (Suit de modelamiento de procesos de negocio) para renovar licencias y servicios profesionales para la vigencia 2023.
"Diagnóstico y cierre de brechas de cumplimiento de la política de gobierno digital” 
La Subdirección de Desarrollo Organizacional - SDO inició la ruta FURAG 2023 con el objetivo de mantener el primer puesto en el Índice de Desempeño Institucional entre los Ministerios y el Sector.  Los esfuerzos se concentrarán en dos aspectos fundamentales: focalización y apalancamiento.  
La Oficina de Tecnología y Sistemas de Información - OTSI respondió a solicitud enviada por la SDO relacionada con los enlaces para apoyar el proceso de recopilación de evidencias a las preguntas asociadas a las políticas de gobierno digital y seguridad digital.</t>
  </si>
  <si>
    <t>Durante el mes de febrero la Oficina de Tecnología y Sistemas de Información presenta a continuación el avance 2023:
Avance en la construcción del anexo técnico para la contratación del servicio integral de fábrica de software.
Adicionalmente, se realizaron mesas de trabajo con las áreas de decisión (despachos) para la consolidación de las necesidades de interoperabilidad y evolución de los sistemas de información del Ministerio.</t>
  </si>
  <si>
    <t>Durante el me de febrero, la Oficina de Tecnología y Sistemas de Informacióm, presenta a  continuación  el avance para el mes de febrero de 2023:
1. Identificación de activos de información: 
Definición de los enlaces por parte de los directivos de área, quienes recibirán la capacitación sobre activos en el mes de marzo; soliciitud realizada mediante el comunicado 2023-IE-00545.
2. Participación en auditorias: 
Se participó en la auditoria de Derechos de Autor, realizada  por la Oficina de Control Interno del Ministerio el día 27 de febrero en la  que se abordaron entre otros, las políticas y procedimiento de control de acceso, lineamientos activos de software y procedimiento de activos de software.
3. Apropiación del SGSI: 
Se definió el temario a tratar durante la vigencia 2023, y para el 20 de febrero por medio de radioMEN se dieron a conocer los resultados de la primera campaña de phishing.
Plan de trabajo de infraestructura: 
1.	Se avanzó con el análisis de viabilidad Estratégica para iniciar los mantenimientos preventivos del primer semestre del 2023, los cuales serán ejecutados por la operación del contrato CO1.PCCNTR.4356332 DE 2022 suscrito entre el Ministerio de Educación Nacional e INFOTIC S.A., para lo cual el operador entregará el cronograma en el mes de marzo del 2023.
2.	De los 215 equipos de cómputo de escritorio que llegaron al Ministerio, se configuraron y entregaron 105 equipos de acuerdo con las necesidades de las áreas del Ministerio de Educación Nacional. 
De los 75 portátiles que llegaron al Ministerio por medio del proveedor Colsof, se configuraron y entregaron de 53 equipos de acuerdo con las necesidades de las áreas del Ministerio de Educación Nacional</t>
  </si>
  <si>
    <t>Durante el me de febrero, la Ofiiina de Tecnología y Sistemas de Informacióm, A continuación se  el avance para el mes de febrero de 2023:
Proyecto tipo de conectividad, se continúa brindando asistencia técnica a las Entidades Territoriales Certificadas en Educación para la estructuración de los proyectos de conectividad escolar de la vigencia 2023. Adicionalmente, se finalizó la actualización del documento de lineamientos técnicos de la estrategia de conectividad escolar y se realizó la respectiva publicación en la página web de la estrategia de conectividad.
Proyecto de identificación de la infraestructura tecnológica digital actual en los Establecimientos Educativos Oficiales, se avanzó en la recopilación y consolidación de los reportes de inventario de equipos de cómputo por parte de las Secretarías de Educación que se calcula con corte al segundo semestre 2022.  
Dde otra parte, se validan con el líder técnico de SIMAT las pruebas de réplica de datos de Anexo 10 de la vigencia 2022 a 2023 Infraestructura Tecnológica, con el fin de realizar una migración controlada de data.
 Así mismo, se adelantó asistencia técnica en el diligenciamiento del Anexo 10 por parte de las Secretarías de Educación de Casanare, Neiva (3 de febrero) y Valle del Cauca (16 de febrero).
- Para el proyecto de fortalecimiento el sector Educación en la gestión de TI se inició la construcción del plan de trabajo de la red de CIO's, EducaCIO, el cual fue validado en una primera versión con la Jefe de la Oficina de Tecnología y Sistemas de Información -  OTSI.  Así mismo se avanzó en la consolidación de la base de datos de los directivos de las entidades del sector (Secretarías de Educación, Rectores de Instituciones de Educación Superior y Entidades Adscritas y Vinculadas) y se envió comunicación a Secretarías de Educación y entidades adscritas y vinculadas para solicitar información sobre los líderes de TI de dichas entidades.</t>
  </si>
  <si>
    <t>"OAPF 13/03/2023
a) Consistencia: cumple, la periodicidad del indicador es trimestral y no aplica el registro de avance cuantitativo.
b) Completitud: cumple, el avance cualitativo hace referencia a la gestión de avance en los proyectos de Georeferenciación, PI, Persona Unica, Busqueda activa y demas proyectos  de Arquitectura de infrestructira definidos” 
d) Soportes: Cumple. No aplica reporte de soporte en Medios de Verificación.
c) Calidad: El reporte atiende los criterios y recomendaciones de la OAPF."
Notas adicionales:"</t>
  </si>
  <si>
    <t>"OAPF 13/03/2023
a) Consistencia: cumple, la periodicidad del indic|ador es trimestral y no aplica el registro de avance cuantitativo.
b) Completitud: cumple, el avance cualitativo hace referencia a la gestión  de construcción del anexo técnico para la contratación del servicio integral de fábrica de software y mesas de trabajo adelantadas.
d) Soportes: Cumple. No aplica reporte de soporte en Medios de Verificación.
c) Calidad: El reporte atiende los criterios y recomendaciones de la OAPF."
Notas adicionales:"</t>
  </si>
  <si>
    <t>"OAPF 13/03/2023
a) Consistencia: cumple, la periodicidad del indicador es trimestral y no aplica el registro de avance cuantitativo.
b) Completitud: cumple, el avance cualitativo hace referencia a la gestión relacionada con la seguridad de sistemas de información (definición de activos de información y auditorias) y el avance realizado.
d) Soportes: Cumple. No aplica reporte de soporte en Medios de Verificación.
c) Calidad: El reporte atiende los criterios y recomendaciones de la OAPF."
Notas adicionales:"</t>
  </si>
  <si>
    <t>"OAPF 13/03/2023
a) Consistencia: cumple, la periodicidad del indicador es trimestral y no aplica el registro de avance cuantitativo.
b) Completitud: cumple, el avance cualitativo hace referencia al avance realizado en lo referente al proyecto tipo de conectividad, identificación de la infraestructura tecnológica digital actual y demas actividades adelantadas.
d) Soportes: Cumple. No aplica reporte de soporte en Medios de Verificación.
c) Calidad: El reporte atiende los criterios y recomendaciones de la OAPF."
Notas adicionales:"</t>
  </si>
  <si>
    <t>De 129 procesos iniciados por tramitar, dentro de los cuales se profiera decisión de fondo o se finalicen durante el año 2023, se proyectaron y expidieron durante la  actual vigencia para el mes de enero, las siguientes decisiones de fondo:
1.Año 2019. Proceso disciplinario - Auto de Archivo)(2)  
 2. Año 2021. Proceso disciplinario - Auto de Archivo)(1)
3. Año 2022. Proceso disciplinario - Auto de Archivo)(2)                    
4. Año 2018. Proceso disciplinario - Cierre y traslado para alegatos precalificatorios - (Archivo  o Cargos) (1)
5. Año 2019. Proceso disciplinario - Cierre y traslado para alegatos precalificatorios - (Archivo  o Cargos) (1)
6. Año 2021. Proceso disciplinario - Apertura de Investigación disciplinaria (2)             
Para un total de nueve (9) procesos finalizados o con decisión de fondo, (9 en enero).</t>
  </si>
  <si>
    <t xml:space="preserve">Para el periodo reportado es decir enero de 2023, no se programaron actividades de prevención. Sin embargo se entrega propuesta de primera actividad preventiva para evaluación con la coordinación y la Secretaria General, con el fin de realizar publicación durante el primer cuatrimestre de 2023. </t>
  </si>
  <si>
    <t xml:space="preserve">En el mes de enero de la presente vigencia, se realizó la primera sesión del Comité de la Secretaría General, la cual tuvo como objeto revisar los temas principales a trabajar en los primeros meses del año, destacando los siguientes: 
-	Revisión de las bases del Plan Nacional de Desarrollo 2022-2026
-	Contratación 2023. Para los contratos de prestación de servicios, se debe procurar que estos queden suscrito a dentro de las 3 primeras semanas de enero
-	Entrega de informes y reportes: En cumplimiento del Decreto 612 de 2018, se deben publicar los planes institucionales para el año en curso.
-	Preparación reporte FURAG 2022	
-	Rediseño institucional: Se revisarán los insumos que tiene la SDO y se debe analizar el presupuesto disponible para este tema. 
-	Negociación Sindical, iniciando en el mes de febrero
-	FOMAG
Adicionalmente, dentro de los compromisos del espacio, se resaltan los relacionados con el informe de viáticos y tiquetes de la vigencia 2022. </t>
  </si>
  <si>
    <t xml:space="preserve">En el mes de enero se elaboró el plan de trabajo para el saneamiento predial, el cual se encuentra en revisión y validación por parte de la Secretaria General. El soporte anexo al reporte está en estado borrador, se formalizará con la aprobación del mismo. 
</t>
  </si>
  <si>
    <t xml:space="preserve">En el mes de enero, la Subdirección de Gestión Administrativa elaboró el Plan de Austeridad para la vigencia 2023, el cual contempla las variables señaladas en el artículo 19 de la Ley 2155 de 2019 y contiene las metas para cada una de ellas, de acuerdo con los resultados obtenidos en la vigencia anterior. Este documento puede ser consultado en la página web del MEN https://www.mineducacion.gov.co/portal/micrositios-institucionales/Modelo-Integrado-de-Planeacion-y-Gestion/397114:Plan_de_austeridad_y_gesti%C3%B3n_ambiental </t>
  </si>
  <si>
    <t>"OAPF 07/03/2023
a) Consistencia: cumple, la dependencia registra avance cuantitativo frente a la meta programada y la periodicidad es mensual. Se supera la meta proyectada.
b) Completitud: cumple, el avance cualitativo hace referencia a 9 procesos con decisiones de fondo.
c) Soportes: cumple, se reporta el soporte en ""Medios de verificación"".
d) Calidad: El reporte atiende los criterios de la Guía de seguimiento al PAI “PL-GU-03 Versión 5”.
Notas adicionales:"</t>
  </si>
  <si>
    <t>"OAPF 07/03/2023
a) Consistencia: cumple, dada la periodicidad cuatrimestral del indicador no aplica el registro de avance cuantitativo.
b) Completitud: cumple, en avance cualitativo se deja explícito que no se programaron actividades de prevención pero que se adelantó propuesta de la primera actividad.
c) Soportes: cumple, no aplica el reporte de evidencia en ""Medios de verificación"". "", no obstante la dependencia reporta soporte.
d) Calidad: El reporte atiende los criterios de la Guía de seguimiento al PAI “PL-GU-03 Versión 5”
Notas adicionales:"</t>
  </si>
  <si>
    <t>"OAPF 07/03/2023
a) Consistencia: cumple, la dependencia registra avance cuantitativo respecto a la meta programada y al avance cualitativo. Se superó la meta programada.
b) Completitud: cumple, en avance cualitativo se deja explícito que se realizaron dos sesiones del Comité de la Secretaría General.
c) Soportes: cumple, en ""Medios de verificación"" se reporta el soporte del avance registrado.
d) Calidad: El reporte atiende los criterios de la Guía de seguimiento al PAI “PL-GU-03 Versión 5”.
Notas adicionales:"</t>
  </si>
  <si>
    <t>"OAPF 07/03/2023
a) Consistencia: cumple, dada la periodicidad cuatrimestral del indicador no aplica el registro de avance cuantitativo.
b) Completitud: cumple, en avance cualitativo se deja explícito que se adelantó comunicacion a Supernotariado.
c) Soportes: cumple, no aplica el reporte de evidencia en ""Medios de verificación"", no obstante la dependencia reporta soporte.
d) Calidad: El reporte atiende los criterios de la Guía de seguimiento al PAI “PL-GU-03 Versión 5”
Notas adicionales:"</t>
  </si>
  <si>
    <t>"OAPF 07/03/2023
a) Consistencia: cumple, dada la periodicidad trimestral del indicador no aplica el registro de avance cuantitativo.
b) Completitud: cumple, en avance cualitativo se deja explícito que se implemento  tablero de control para el monitoreo.
c) Soportes: cumple, no aplica el reporte de evidencia en ""Medios de verificación"
d) Calidad: El reporte atiende los criterios de la Guía de seguimiento al PAI “PL-GU-03 Versión 5”
Notas adicionales:"</t>
  </si>
  <si>
    <t>De 129 procesos iniciados por tramitar, dentro de los cuales se profiera decisión de fondo o se finalicen durante el año 2023, se proyectaron y expidieron durante la  actual vigencia para el mes de febrero, las siguientes decisiones de fondo:
1.Año 2019. Proceso disciplinario - Auto de Archivo)(1)
2. Año 2021. Proceso disciplinario - Auto de Archivo)(1)
3. Año 2022. Proceso disciplinario - Auto de Archivo)(4)                    
4. Año 2020. Proceso disciplinario - Cierre y traslado para alegatos precalificatorios - (Archivo  o Cargos) (1)
5. Año 2022. Proceso disciplinario - Cierre y traslado para alegatos precalificatorios - (Archivo  o Cargos) (1)
6. Año 2021. Proceso disciplinario - Apertura de Investigación disciplinaria (1)             
  Para un total de dieciocho  (18) procesos finalizados o con decisión de fondo, (9 en enero, 9 en febrero).</t>
  </si>
  <si>
    <t>Para el periodo reportado es decir enero de 2023, no se programaron actividades de prevención. Sin embargo se entrega propuesta de primera actividad preventiva para evaluación con la coordinación y la Secretaria General, con el fin de realizar publicación durante el primer cuatrimestre de 2023.</t>
  </si>
  <si>
    <t>En el mes de febrero del año 2023, se desarrollaron dos sesiones del Comité de Secretaría General, los cuales tuvieron como objeto principal revisar el avance de los temas más relevantes que se encuentran en gestión, resaltando los siguientes: 
-	Rediseño Institucional: Por parte de la Subdirección de Desarrollo Organizacional y el equipo que apoya este ejercicio, se presentaron los avances del trabajo efectuado, enfatizando en el presupuesto disponible, los escenarios por cada uno de los despachos y sus dependencias y las premisas a tener en cuenta. 
-	FURAG: Se expuso la ruta prevista para la medición del Índice de Desempeño Institucional de la vigencia 2022 y los roles y responsabilidad para su puesta en marcha. 
-	Socialización de los ajustes propuestos a la resolución que formaliza la creación del Comité de Gestión y Desempeño Instituciona, respecto a los integrantes del mismo. 
-	Estado de los viáticos y comisiones con corte al 2022 y a enero de 2023</t>
  </si>
  <si>
    <t xml:space="preserve">Durante el mes de febrero y tomando como base las actividades propuestas en el plan de trabajo establecido para el saneamiento predial, se trabajó en la elaboración de un comunicado para la Superintendencia de Notariado y Registro, con la finalidad de obtener información de los bienes inmuebles que se encuentran registrados a nombre del Ministerio de Educación Nacional, de tal manera que se inicie el proceso de saneamiento en cada uno de ellos. </t>
  </si>
  <si>
    <t xml:space="preserve">Durante el mes de febrero con el fin de asegurar un proceso de seguimiento objetivo al Plan de Austeridad y Gestión Ambiental 2023 del MEN, en el mes de febrero desde la Subdirección de Gestión Administrativa se diseñó e implementó un tablero de control, que además de permitir efectuar un monitoreo constante, facilitará el desarrollo de las mesas de trabajo para la actual vigencia.  </t>
  </si>
  <si>
    <t xml:space="preserve">DURANTE EL MES DE ENERO DE LA PRESENTE VIGENCIA, LA SUBDIRECCIÓN DE CONTRATACIÓN NO ADELANTÓ CAPACITACIONES A LOS COLABORADORES DE LA ENTIDAD. NO OBSTANTE, SE VIENE PROGRAMANDO LAS TEMÁTICAS Y LAS FECHAS DE LE LAS CAPACITACIONES A REALIZAR DURANTE EL AÑO. ADICIONALMENTE, ES IMPORTANTE MENCIONAR QUE, DURANTE EL MES DE ENERO ESTA SUBDIRECCIÓN SE ENCONTRABA ADELANTANDO LA CONTINGENCIA DE LA CONTRATACIÓN DE LAS PERSONAS DE PRESTACIÓN DE SERVICIOS PROFESIONALES DE APOYO A LA GESTIÓN ENTRE OTROS, LA CUAL ASCENDIÓ A LA SUMA DE 611 CONTRATOS. </t>
  </si>
  <si>
    <t>DURANTE EL MES DE ENERO NO SE DIFUNDIÓ EL BOLETÍN DE CONTRATACIÓN</t>
  </si>
  <si>
    <t>DURANTE EL MES DE ENERO SE RADICARON 9 ACTAS DE LIQUIDACIÓN Y DE CIERRE CONTRACTUAL POR PARTE DE LOS SUPERVISORES DE CONTRATOS PARA CONTROL DE LEGALIDAD, DE LAS CUALES SE AVANZÓ EN LA REVISIÓN Y TRÁMITE DE 9.</t>
  </si>
  <si>
    <t>DURANTE EL MES DE ENERO DE LA PRESENTE VIGENCIA, LA SUBDIRECCIÓN DE CONTRATACIÓN NO ADELANTÓ MESAS DE ACOMPAÑAMIENTO. NO OBSTANTE, SE TIENEN PROGRAMADAS MESAS PARA EL MES DE FEBRERO ADICIONALMENTE, ES IMPORTANTE MENCIONAR QUE, DURANTE EL MES DE ENERO ESTA SUBDIRECCIÓN SE ENCONTRABA ADELANTANDO LA CONTINGENCIA DE LA CONTRATACIÓN DE LAS PERSONAS DE PRESTACIÓN DE SERVICIOS PROFESIONALES DE APOYO A LA GESTIÓN ENTRE OTROS, LA CUAL ASCENDIÓ A LA SUMA DE 611 CONTRATOS.</t>
  </si>
  <si>
    <t>DURANTE EL MES DE ENERO SE APOYARON DOCE (12) PROCESOS DE CONTRATACIÓN EN LA ESTRUCTURACIÓN DE LOS ESTUDIO PREVIOS, PRINCIPALMENTE BAJO LA MODALIDAD DE PROCESOS DE SELECCIÓN: ORACLE SOPORTE Y POR CONTRATACIÓN DIRECTA Y BM: COMODATO OFICINAS CNA, SOPORTE LOGICO LTDA, EVALUAR PARA AVANZAR - ECOSISTEMAS DE VALORACION, DECRETO DE DESASTRES NACIONAL 2113 DE 2022, IMPRENTA NACIONAL DE COLOMBIA, ARRENDAMIENTO A LA ASOCIACIÓN LIGA DE NUEVA VIDA Y POR BM: EXPRESAR UNA OPINIÓN INTEGRAL SOBRE SI LOS ESTADOS FINANCIEROS, CONSULTOR INDIVIDUAL CONSECUTIVO VEPBM 1135, CONSULTOR INDIVIDUAL CONSECUTIVO VEPBM 1148, GERENTE PROGRAMA BID 4902/OC-CO Y COORDINADOR TÉCNICO PROGRAMA BID 4902/OC-CO.</t>
  </si>
  <si>
    <t>"OAPF 23/02/2023
a) Consistencia: cumple, la dependencia no programó meta para este mes y no reporta avance cuantitativo ya que no aplica dada periodicidad trimestral del indicador.
b) Completitud: cumple, en avance cualitativo se deja explícito la razón por la cual no se realizaron capacitaciones.
c) Soportes: cumple. No aplica el reporte de soporte en Medios de Verificación
d) Calidad: El reporte atiende los criterios y recomendaciones de la OAPF."</t>
  </si>
  <si>
    <t>"OAPF 23/02/2023
a) Consistencia: cumple, no aplica el reporte de avance cuantitativo dada la periodicidad semestral del indicador. 
b) Completitud: cumple, en el avance cualitativo se aclara que para marzo se tiene programado el boletín informativo.
c) Soportes: cumple. No aplica el reporte de soportes.
d) Calidad: El reporte atiende los criterios y recomendaciones de la OAPF."</t>
  </si>
  <si>
    <t>"OAPF 23/02/2023
a) Consistencia: cumple, no aplica el reporte de avance cuantitativo dada la periodicidad trimestral del indicador. 
b) Completitud: cumple, en avance cualitativo se hace referencia a la revisión de 9 actas de liquidación que deben incluirse en el reporte trimestral.
c) Soportes: cumple. No aplica el reporte de soportes.
d) Calidad: El reporte atiende los criterios y recomendaciones de la OAPF."</t>
  </si>
  <si>
    <t>"OAPF 23/02/2023
a) Consistencia: cumple, se registra avance cuantitativo que es coherente con el cualitativo. No se supero la meta programada.
b) Completitud: cumple, en el avance cualitativo se detalla la causa por la cual no se adelantaron mesas de seguimiento de proceso de liquidación y cierre.
d) Soportes: No aplica dado que el área no realizó mesas de seguimiento.
c) Calidad: El reporte  atiende los criterios y recomendaciones de la OAPF."</t>
  </si>
  <si>
    <t>"OAPF 23/02/2023
a) Consistencia: cumple, la dependencia registró avance cuantitativo coherente con el cualitativo. Se superó la meta programada. 
b) Completitud: cumple, en avance cualitativo se hace referencia al apoyo a 12 procesos de contratación.
c) Soportes: cumple, ya que se reportan soportes en ""Medios de verificación"".
d) Calidad: El reporte atiende los criterios y recomendaciones de la OAPF.</t>
  </si>
  <si>
    <t xml:space="preserve">DURANTE EL MES DE FEBRERO DE LA PRESENTE VIGENCIA, LA SUBDIRECCIÓN DE CONTRATACIÓN NO ADELANTÓ CAPACITACIONES A LOS COLABORADORES DE LA ENTIDAD. NO OBSTANTE, SE VIENE PROGRAMANDO LAS TEMÁTICAS Y LAS FECHAS DE LE LAS CAPACITACIONES A REALIZAR DURANTE EL AÑO. </t>
  </si>
  <si>
    <t xml:space="preserve">DURANTE EL MES DE FEBRERO DE LA PRESENTE VIGENCIA, LA SUBDIRECCIÓN DE CONTRATACIÓN NO ADELANTÓ LA DILVULGACIÓN DEL BOLETÍN. </t>
  </si>
  <si>
    <t>DURANTE EL MES DE ENERO Y FEBRERO SE RADICARON 19 ACTAS DE LIQUIDACIÓN Y DE CIERRE CONTRACTUAL POR PARTE DE LOS SUPERVISORES DE CONTRATOS PARA CONTROL DE LEGALIDAD, DE LAS CUALES SE AVANZÓ EN LA REVISIÓN Y TRÁMITE DE 16.</t>
  </si>
  <si>
    <t>DURANTE EL MES DE FEBRERO DE LA PRESENTE VIGENCIA, LA SUBDIRECCIÓN DE CONTRATACIÓN ADELANTÓ TRES (3) MESAS DE ACOMPAÑAMIENTO, EN LOS DÍAS 6,22 Y 28 DE FEBRERO.</t>
  </si>
  <si>
    <t>DURANTE EL MES DE ENERO SE APOYARON DIECINUEVE (19) PROCESOS DE CONTRATACIÓN EN LA ESTRUCTURACIÓN DE LOS ESTUDIO PREVIOS, PRINCIPALMENTE BAJO LA MODALIDAD DE PROCESOS DE SELECCIÓN: MOBILIARIO ESCOLAR REGIÓN 2, ZONA 1, MOBILIARIO ESCOLAR REGIÓN 2, ZONA 2, MOBILIARIO ESCOLAR REGIÓN 3, LICENCIAMIENTO SAP, MOBILIARIO PARA COMEDOR Y COCINA, SERVICIO DE TRANSPORTE AÉREO MEN, POR LA MODALIDAD DE CONTRATACION DIRECTA: COMODATO MAMBO, CONVENIO DAFP, ARRENDAMIENTO SEDE CNA, SOPORTE LÓGICO, SOFINSER, CUMBRE AGRARIA, PRUEBAS SABER, PROGRAMA "VIVA LA ESCUELA", SERVICIOS POSTALES NACIONALES, FUNDACIÓN COLEGIO MAYOR DE SAN BARTOLOME y ORIENTACIONES EN SALUD MENTAL Y POR BANCA MULTILATERAL: DOS CONSULTORES</t>
  </si>
  <si>
    <t>"OAPF 08/03/2023
a) Consistencia: cumple, la dependencia no programó meta para este mes y no reporta avance cuantitativo ya que no aplica dada periodicidad trimestral del indicador.
b) Completitud: cumple, en avance cualitativo se deja explícito la razón por la cual no se realizaron capacitaciones.
c) Soportes: cumple. No aplica el reporte de soporte en Medios de Verificación
d) Calidad: El reporte atiende los criterios y recomendaciones de la OAPF."</t>
  </si>
  <si>
    <t>"OAPF 08/03/2023
a) Consistencia: cumple, no aplica el reporte de avance cuantitativo dada la periodicidad semestral del indicador. 
b) Completitud: cumple, en el avance cualitativo se aclara que para marzo se tiene programado el boletín informativo.
c) Soportes: cumple. No aplica el reporte de soportes.
d) Calidad: El reporte atiende los criterios y recomendaciones de la OAPF."</t>
  </si>
  <si>
    <t>"OAPF 08/03/2023
a) Consistencia: cumple, no aplica el reporte de avance cuantitativo dada la periodicidad trimestral del indicador. 
b) Completitud: cumple, en avance cualitativo se hace referencia a la revisión de 13 actas de liquidación que deben incluirse en el reporte trimestral.
c) Soportes: cumple. No aplica el reporte de soportes.
d) Calidad: El reporte atiende los criterios y recomendaciones de la OAPF."</t>
  </si>
  <si>
    <t>"OAPF 08/03/2023
a) Consistencia: cumple, se registra avance cuantitativo que es coherente con el cualitativo. No se supero la meta programada.
b) Completitud: cumple, en el avance cualitativo se detallan las mesas de seguimiento de proceso de liquidación y cierre realizadas.
d) Soportes: cumple, en ""Medios de verificación"" se reporta el soporte del avance registrado.
c) Calidad: El reporte  atiende los criterios y recomendaciones de la OAPF."</t>
  </si>
  <si>
    <t>"OAPF 08/03/2023
a) Consistencia: cumple, la dependencia registró avance cuantitativo coherente con el cualitativo. Se superó la meta programada. 
b) Completitud: cumple, en avance cualitativo se hace referencia al apoyo a 19 procesos de contratación.
c) Soportes: cumple, ya que se reportan soportes en ""Medios de verificación"".
d) Calidad: El reporte atiende los criterios y recomendaciones de la OAPF.</t>
  </si>
  <si>
    <t>En el mes de enero para alcanzar el nivel de percepción favorable sobre cultura, gestión del cambio y aprendizaje organizacional se inició el proceso de contratacion de un contrato de prestación de servicios profesionales de forma temporal para el apoyo a la ejecución de las actividades y análisis de la información relacionada con las políticas del modelo integrado de planeación y gestión - MIPG lo cual se articula con los modelos referenciales del Ministerio Educación Nacional y que apalanca el desarrollo de las actividades que van a soportar  la encuesta de cultura para la vigencia 2023</t>
  </si>
  <si>
    <t xml:space="preserve">En el mes de enero através de los acompañamientos, ya sea comités sectoriales o asistencias técnicas  dirigidas a las entidades adscritas y vinculadas se llevan herramientas de aprendizaje organizacional y se profundiza en temas que aportan al cumplimiento de las metas, permitiendo el fortalecimiento al desarrollo de las actividades que dan cumplimiento a la gestión y desempeño de las entidades. En este sentido en el mes de enero se llevó a cabo un comité sectorial de gestión y desempeño, en el cual se aprobó el plan de acción sectorial donde se establecieron las actividades a desarrollar durante la vigencia 2023.
Se llevó a cabo el proceso de contratación de de dos contratos de prestación de servicios profesionales de forma temporal para el apoyo a la ejecución de las actividades gestión del conocimiento y la innovación y lo relacionado con la politica de racionalización de trámites, con este apoyo se llevan herramientas de aprendizaje organizacional y se profundiza en temas que aportan al cumplimiento de las metas institucionales y sectoriales
</t>
  </si>
  <si>
    <t>En el mes de enero se inicio la definición de linieamientos y requerimientos para la contratación de la consultoría para la simplificación, automatización o digitalización de los procedimientos priorizados para la vigencia</t>
  </si>
  <si>
    <t>En el mes de enero se consolidaron las necesidades de acompañamiento  que apoyarian  al cierre de brechas del sector -Entidades Adscritas y Vincualadas</t>
  </si>
  <si>
    <t>En el mes de enero se llevaron a cabo 12 acciones que fueron las planeadas, en el marco del plan de trabajo para los procesos y políticas priorizadas. En este sentido a continuación se relacionan las actividades realizadas y los productos asociados a cada una:
1.	Cargue de documentos remitidos por los procesos- 	Documentos Cargados
2.	Acompañamiento revisión planes publicables-	Planes publicables revisados
3.	Acompañamiento monitoreos IV Trimestre 2022-Listas asistencia
4.	inicio elaboración de los informes trimestrales de riesgos, PSNC, Indicadores y Oportunidades-Versión inicial informes
5.	Acompañamiento propuesto de formalización de empleos-Listas de Asistencia/Correos electrónicos
6.	Seguimiento a Planes de Mejoramiento-Informe de seguimiento a Planes
7.	Revisión RFC aplicativo SIG-Pruebas mesa de ayuda SIG ejecutadas
8.	Acompañamiento planes de mejora procesos-Lista Asistencia
9.	Diligenciamiento de mesas se ayuda SIG -Mesas de ayuda diligenciada
10.	Acompañamiento en el proceso de actualización de los documentos para lograr que se ajuste a los requerimientos del SIG y a las necesidades del área solicitante -Actualización documental realizada en el SIG
11.	Acompañamiento intervenciones integrales-Plan intervención propuesta
12.	Acompañamiento metodológico Preparación Grupos Focales Registro-Informes estructurados</t>
  </si>
  <si>
    <t xml:space="preserve">Durante el mes de enero  se recibieron 23 solicitudes de grupos de valor, los cuales tienen fecha de respuesta máxima en el mes de febrero de 2023. No obstante, 14 de ellos se cerraron anticipadamente. 
Adicionalmente se  gestionaron 5 peticiones que ingresaron en meses anteriores, todas de manera oportuna.
Teniendo en cuenta que durante en el período se atendieron un total de 19 requerimientos, el indicador de oportunidad es de 100%.
Para el mes de febrero, quedaron pendientes por atender 9 solicitudes, que se gestionarán oportunamente.
</t>
  </si>
  <si>
    <t>Durante el mes de enero de 2023 , se midió el índice de satisfacción a los servicios prestados desde la Subdirección de Desarrollo Organizacional a nuestros grupos de valor, es así que se aplicaron 3 encuestas de satisfacción, a través del medio virtual establecido, se midieron los atributos de calidad, oportunidad y  servicio, lo cual arrojó un resultado de 4.7</t>
  </si>
  <si>
    <t>"OAPF 27/02/2023
a) Consistencia: cumple, dada la periodicidad anual del indicador no aplica el registro de avance cuantitativo.
b) Completitud: cumple, el avance cualitativo hace referencia a las actividades adelantadas para el análisis de información de las políticas del MIPG
c) Soportes: cumple, no aplica el reporte de evidencia en ""Medios de verificación"", no obstante la dependencia reporta soporte.
d) Calidad: El reporte atiende los criterios de la Guía de seguimiento al PAI “PL-GU-03 Versión 5”.
Notas adicionales: "</t>
  </si>
  <si>
    <t>"OAPF 27/02/2023
a) Consistencia: cumple, dada la periodicidad anual del indicador no aplica el registro de avance cuantitativo.
b) Completitud: cumple, el avance cualitativo hace referencia a las actividades relacionadas con la gestion del desempéño institucional.
c) Soportes: cumple, no aplica el reporte de evidencia en ""Medios de verificación"", no obstante la dependencia reporta soporte.
d) Calidad: El reporte atiende los criterios de la Guía de seguimiento al PAI “PL-GU-03 Versión 5”.
Notas adicionales: "</t>
  </si>
  <si>
    <t>"OAPF 27/02/2023
a) Consistencia: cumple, dada la periodicidad anual del indicador no aplica el registro de avance cuantitativo.
b) Completitud: cumple, el avance cualitativo hace referencia a las actividades relacionadas con la gestion para el proceso de simplificación, automatización de procedimientos.
c) Soportes: cumple, no aplica el reporte de evidencia en ""Medios de verificación"", no obstante la dependencia reporta soporte.
d) Calidad: El reporte atiende los criterios de la Guía de seguimiento al PAI “PL-GU-03 Versión 5”.
Notas adicionales: "</t>
  </si>
  <si>
    <t>"OAPF 27/02/2023
a) Consistencia: cumple, dada la periodicidad trimestral del indicador no aplica el registro de avance cuantitativo.
b) Completitud: cumple, el avance cualitativo hace referencia a la consolidación de las necesidades de acompañamiento para el cierre de brechas.
c) Soportes: cumple, no aplica el reporte de evidencia en ""Medios de verificación"". 
d) Calidad: El reporte atiende los criterios de la Guía de seguimiento al PAI “PL-GU-03 Versión 5”.
Notas adicionales: "</t>
  </si>
  <si>
    <t xml:space="preserve">"OAPF 27/02/2023
a) Consistencia: cumple, dada la periodicidad trimestral del indicador no aplica el registro de avance cuantitativo.
b) Completitud: cumple, el avance cualitativo hace referencia a las actividades del plan de trabajo realizadas.
c) Soportes: cumple, no aplica el reporte de evidencia en ""Medios de verificación"". 
d) Calidad: El reporte atiende los criterios de la Guía de seguimiento al PAI “PL-GU-03 Versión 5”.
Notas adicionales: </t>
  </si>
  <si>
    <t xml:space="preserve">"OAPF 27/02/2023
a) Consistencia: cumple, dada la periodicidad trimestral del indicador no aplica el registro de avance cuantitativo.
b) Completitud: cumple, el avance cualitativo hace referencia al número de solicitudes recibidas y atendidas. 
c) Soportes: cumple, no aplica el reporte de evidencia en ""Medios de verificación"". 
d) Calidad: El reporte atiende los criterios de la Guía de seguimiento al PAI “PL-GU-03 Versión 5”.
Notas adicionales: </t>
  </si>
  <si>
    <t>"OAPF 27/02/2023
a) Consistencia: cumple, el avance cuantitativo registrado es coherente con el cualitativo, la periodicidad mensual y la fórmula.
b) Completitud: cumple, el avance cualitativo hace referencia al resultado de la medición del índice de satisfacción.
c) Soportes: cumple, se reporta en ""Medios de verificación"" el soporte del avance registrado.
d) Calidad: El reporte atiende los criterios de la Guía de seguimiento al PAI “PL-GU-03 Versión 5”.
Notas adicionales: "</t>
  </si>
  <si>
    <t>En el mes de febrero para alcanzar el nivel de percepción favorable sobre cultura, gestión del cambio y aprendizaje organizacional, se llevaron a cabo las siguientes actividades:
a)	Apoyo en la actualización del Plan de bienestar e incentivos y el Plan estratégico de talento humano
b)	III Mesa de transformación cultural
Lo anterior  se articula con los modelos referenciales del Ministerio Educación Nacional y que apalanca el desarrollo de las actividades que van a soportar  la encuesta de cultura para la vigencia 2023</t>
  </si>
  <si>
    <t>En febrero, para lograr la Posición del Ministerio y el Sector acorde con el Indice de Gestión y Desempeño Institucional y Sectorial se llevaron a cabo las siguientes actividades:
Reunión para socializar a las entidades del sector la ruta de rediseño en el marco de la formalización de empleos que está adelantando el ministerio.
Se presentó la propuesta de la ruta FURAG medición 2022, en comité de secretaría general.</t>
  </si>
  <si>
    <t>En el mes de febrero para la implementación de los sistemas de gestión del Ministerio se desarrrollaron ochenta y nueve (89) mesas de trabajo y ciento veintidos (122) acompañamientos en los cuales se desarrollaron acciones de intervención  y de mejora continua a los procesos institucionales que permitieron la creación y actualización de (10) documentos del SIG, el avance en planes de trabajo de  las intervenciónes claves SDO (Registro Calificado, Convalidaciones de Básica, Recursos de Convalidaciones de Superior y Proceso de Contratación), la elaboración de los informes trimestrales del SIG de cierre de vigencia y la implementación del cronograma de trabajo de rediseño incluyendo el levantamiento y validación de cargas de trabajo con las diferentes áreas de la entidad.</t>
  </si>
  <si>
    <t xml:space="preserve">En el mes de febrero se realizó el desarrollo de herramientas de aprendizaje organizacional dirigidos a las entidades adscritas y vinculadas, permitiendo el fortalecimiento al desarrollo de las actividades que dan cumplimiento a la gestión y desempeño de las entidades, se llevó a cabo una reunión teniendo en cuenta los lineamientos establecidos por el Departamento Administrativo de la Función Pública -DAFP,  en la cual el tema central fue sobre la formalización de los empleos, asimismo señalar lo avanzado por el Ministerio frente al rediseño que viene adelantando.
•	Las entidades participantes fueron: 
•	Instituto Nacional para Sordos - INSOR
•	Instituto Nacional para Ciegos - INCI
•	UNIDAD DE ALIMENTACIÓN ESCOLAR
•	ICFES
•	FODESEP: Fondo de Desarrollo de la Educación Superior
</t>
  </si>
  <si>
    <t xml:space="preserve">En el mes de febrerro se llevaron a cabo 13 acciones planeadas, en el marco del plan de trabajo para los procesos y políticas priorizadas. En este sentido a continuación se relacionan las actividades realizadas y los productos asociados a cada una:
1.	Cargue de documentos remitidos por los procesos 
2.	Estructuración informes SIG IV trimestre
3.	Elaboración Graficas de desempeño institucional
4.	Elaboración informe resumen 2022 Desempeño SIG
5.	Levantamiento cargas de trabajo procesos priorizados
6.	Validación Cargas de trabajo Despachos y oficinas
7.	Construcción escenarios rediseño institucional
8.	Seguimiento a Planes de Mejoramiento
9.	Revisión RFC aplicativo SIG 
10.	Acompañamiento planes de mejora procesos
11.	Diligenciamiento de mesas se ayuda SIG 
12.	Acompañamiento en el proceso de actualización de los documentos para lograr que se ajuste a los requerimientos del SIG y a las necesidades del área solicitante
13.	Acompañamiento intervenciones integrales SDO (Registros, Recursos Convalidaciones, CRM, Gobierno de datos, Asistencia Técnica y Contratación)
</t>
  </si>
  <si>
    <t xml:space="preserve">Durante el mes de Febrero  se recibieron 22 solicitudes de grupos de valor, los cuales tienen fecha de respuesta máxima en el mes de marzo de 2023. No obstante, 4 de ellos se cerraron anticipadamente. 
Adicionalmente se  gestionaron 10 peticiones que ingresaron en meses anteriores, todas de manera oportuna.
Teniendo en cuenta que durante en el período se atendieron un total de 14 requerimientos, el indicador de oportunidad es de 100%.
Para el mes de marzo, quedaron pendientes por atender 18 solicitudes, que se gestionarán oportunamente.
</t>
  </si>
  <si>
    <t>Durante el mes de febrero de 2023 , se midió el índice de satisfacción a los servicios prestados desde la Subdirección de Desarrollo Organizacional a nuestros grupos de valor, es así que se aplicaron 5 encuestas de satisfacción, a través del medio virtual establecido, se midieron los atributos de calidad, oportunidad y  servicio, lo cual arrojó un resultado de 4.7</t>
  </si>
  <si>
    <t>"OAPF 09/03/2023
a) Consistencia: cumple, dada la periodicidad anual del indicador no aplica el registro de avance cuantitativo.
b) Completitud: cumple, el avance cualitativo hace referencia a las actividades adelantadas sobre PBS e incentivos y mesa de transformación cultural.
c) Soportes: cumple, no aplica el reporte de evidencia en ""Medios de verificación"", no obstante la dependencia reporta soporte.
d) Calidad: El reporte atiende los criterios de la Guía de seguimiento al PAI “PL-GU-03 Versión 5”.
Notas adicionales: "cumplió con el hito programado."</t>
  </si>
  <si>
    <t>"OAPF 09/03/2023
a) Consistencia: cumple, dada la periodicidad anual del indicador no aplica el registro de avance cuantitativo.
b) Completitud: cumple, el avance cualitativo hace referencia a las actividades desarrolladas en la gestion del desempéño institucional plan de formalización y propuesta  ruta Furag.
c) Soportes: cumple, no aplica el reporte de evidencia en ""Medios de verificación"", no obstante la dependencia reporta soporte.
d) Calidad: El reporte atiende los criterios de la Guía de seguimiento al PAI “PL-GU-03 Versión 5”.
Notas adicionales: "cumplió con el hito programado."</t>
  </si>
  <si>
    <t>"OAPF 09/03/2023
a) Consistencia: cumple, dada la periodicidad anual del indicador no aplica el registro de avance cuantitativo.
b) Completitud: cumple, el avance cualitativo hace referencia a las actividades relacionadas con la gestion de docuemntos creados o actualizados.
c) Soportes: cumple, no aplica el reporte de evidencia en ""Medios de verificación"", no obstante la dependencia reporta soporte.
d) Calidad: El reporte atiende los criterios de la Guía de seguimiento al PAI “PL-GU-03 Versión 5”.
Notas adicionales: "cumplió con el hito programado."</t>
  </si>
  <si>
    <t>"OAPF 09/03/2023
a) Consistencia: cumple, dada la periodicidad trimestral del indicador no aplica el registro de avance cuantitativo.
b) Completitud: cumple, el avance cualitativo hace referencia a las actividades de acompañamiento para el cierre de brechas con las entidades relacionadas en la descripción
c) Soportes: cumple, no aplica el reporte de evidencia en ""Medios de verificación"". 
d) Calidad: El reporte atiende los criterios de la Guía de seguimiento al PAI “PL-GU-03 Versión 5”.
Notas adicionales: "</t>
  </si>
  <si>
    <t xml:space="preserve">"OAPF 09/03/2023
a) Consistencia: cumple, dada la periodicidad trimestral del indicador no aplica el registro de avance cuantitativo.
b) Completitud: cumple, el avance cualitativo hace referencia a las 13 actividades del plan de trabajo realizadas.
c) Soportes: cumple, no aplica el reporte de evidencia en ""Medios de verificación"". 
d) Calidad: El reporte atiende los criterios de la Guía de seguimiento al PAI “PL-GU-03 Versión 5”.
Notas adicionales: </t>
  </si>
  <si>
    <t xml:space="preserve">"OAPF 09/03/2023
a) Consistencia: cumple, dada la periodicidad trimestral del indicador no aplica el registro de avance cuantitativo.
b) Completitud: cumple, el avance cualitativo hace referencia al número de solicitudes recibidas y atendidas en el mes de febrero y que deberan tenerse en cuenta para el reporte trimestral.
c) Soportes: cumple, no aplica el reporte de evidencia en ""Medios de verificación"". 
d) Calidad: El reporte atiende los criterios de la Guía de seguimiento al PAI “PL-GU-03 Versión 5”.
Notas adicionales: </t>
  </si>
  <si>
    <t>"OAPF 09/03/2023
a) Consistencia: cumple, el avance cuantitativo registrado es coherente con el cualitativo, la periodicidad mensual y la fórmula.
b) Completitud: cumple, el avance cualitativo hace referencia al resultado de la medición del índice de satisfacción a través de las encuenstas aplicadas.
c) Soportes: cumple, se reporta en ""Medios de verificación"" el soporte del avance registrado.
d) Calidad: El reporte atiende los criterios de la Guía de seguimiento al PAI “PL-GU-03 Versión 5”.
Notas adicionales: "</t>
  </si>
  <si>
    <t>En el mes de enero se realizarón 3 actividades, obteniendo un porcentaje de avance del 2,91% con relación a las 103 actividades del plan de mantenimiento y un porcentaje acumulado de 2,91%. Las actividades realizadas fueron:
* Mantenimiento de Ascensores Schindler.
* Mantenimiento de Ascensor Privado Orona.
* Mantenimiento aires acondicionados.</t>
  </si>
  <si>
    <t xml:space="preserve">En el periodo comprendido entre el 1 de enero al 31 de enero de 2023, se registró un total de 592 solicitudes realizadas a través de la Mesa de ayuda administrativa, de las cuales 587 solicitudes fueron atendidas dentro de los tiempos establecidos, logrando un 99,16% de oportunidad en la meta estipulada. </t>
  </si>
  <si>
    <t>En el periodo comprendido entre el 2 y el 31 de enero se continuó con la actualización y asignación de bienes ubicados en la toma física del inventario del MEN por dependencia. Se priorizó la asignación de los bienes de los servidores contratados en este inicio de año.</t>
  </si>
  <si>
    <t xml:space="preserve">En el mes de enero de las 12 actividades programadas para realizar en los programas de uso eficiente y ahorro de agua, energía y papel, y en el programa de gestión de residuos de la sede CAN y ELEMENTO, se logró ejecutar el 100% de ellas, lo cual representa un avance acumulado correspondiente al 3,4%  para la vigencia 2023, de conformidad con los siguientes datos:
1. Programa de uso eficiente y ahorro del agua: Ejecución de 3 actividades
2. Programa de uso eficiente y ahorro de la energía: Ejecución de 3 actividades
3. Programa de uso eficiente y ahorro del papel: Ejecución de 4 actividades
4. Programa de gestión integral de residuos: Ejecución de 2 actividades </t>
  </si>
  <si>
    <t xml:space="preserve">En el mes de enero de 2023 los vehículos oficiales registran un consumo de 417,90 galones de combustible, logrando un ahorro mensual del 11,92% y superando el ahorro programado del 8,33% .
Durante el mes de enero 4 de los vehículos operativos no prestaron servicio por daños mecanicos severos, los desplazamientos se vieron reducidos por los de descansos de los servidores programados para inicio de año y la programación de vacaciones de algunos conductores.
En el mes de enero se validaron por parte del taller de mantenimiento, los diagnósticos de los vehículos que se encuentran fuera de servicio y su intervención se realizará durante los meses de febrero y marzo. </t>
  </si>
  <si>
    <t>Durante el mes de enero el grupo de comisiones gestionó 140 actos administrativos de comisiones de servicio, 6 modificaciones y 18 actos administrativos de comisiones de servicio canceladas. Se cruza la información con la base de legalizaciones, dando como resultado las comisiones pendientes de legalizar. Al revisar el total de las comisiones solicitadas tenemos 128 (quitamos las canceladas 18) de las cuales se observa que 103 obedecen a comisiones ejecutadas del mes y los servidores legalizaron 49 comisiones, quedando un saldo de 54 comisiones pendientes de las ejecutadas en el mes. El seguimiento efectuado por esta Subdirección fue del 100% de cumplimiento, pero la legalización de parte de los servidores obedece al 48%, situación ajena a esta Subdirección que constantemente informa a las dependencias de las comisiones pendientes de legalizar.</t>
  </si>
  <si>
    <t>OAPF 22/02/2023
a) Consistencia: cumple, la dependencia reporta avance cuantitativo coherente con la periodicidad mensual, la fórmula y el avance cualitativo.
b) Completitud: Cumple, en el avance cualitativo se enuncian las actividades del plan de mantenimiento realizadas.
c) Calidad: El reporte atiende los criterios y recomendaciones de la OAPF.
d) Soportes: Cumple. Reportan soporte en Medios de Verificación.
Notas adicionales."</t>
  </si>
  <si>
    <t>"OAPF 22/02/2023
a) Consistencia: cumple, la dependencia reporta avance cuantitativo coherente con la periodicidad y el avance cualitativo.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t>
  </si>
  <si>
    <t>OAPF 22/02/2023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t>
  </si>
  <si>
    <t>"OAPF 22/02/2023
a) Consistencia: cumple, no aplica el registro de avance cuantitativo dada la periodicidad trimestral del indicador.
b) Completitud: cumple, el avance cualitativo hace referencia a la  ejecución de las actividades para los programas del sistema de gestión ambiental a realizadas.
c) Calidad: El reporte atiende los criterios y recomendaciones de la OAPF.
d) Soportes: cumple. No aplica el reporte de soporte en Medios de Verificación.
Notas adicionales."</t>
  </si>
  <si>
    <t>"OAPF 22/02/2023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t>
  </si>
  <si>
    <t>"OAPF 22/02/2023
a) Consistencia: cumple, la periodicidad del indicador es trimestral y no aplica el registro de avance cuantitativo.
b) Completitud: cumple, el avance cualitativo presenta la gestión adelantada sobre los actos administrativos de comisiones de servicio.
c) Calidad: El reporte atiende los criterios y recomendaciones de la OAPF.
d) Soportes: cumple. No aplica el reporte de soporte en Medios de Verificación.
Notas adicionales:</t>
  </si>
  <si>
    <t xml:space="preserve">En el mes de febrero se realizaron 5 actividades, obteniendo un porcentaje de avance del 4,85% con relación a las 103 actividades del plan de mantenimiento y un porcentaje acumulado de 7,77%. Las actividades realizadas fueron:
* Mantenimiento de Plantas eléctricas 
* Mantenimiento de Ascensores Schindler.
* Mantenimiento de Ascensor Privado Orona.
* Mantenimiento del edificio.
* Mantenimiento aires acondicionados
</t>
  </si>
  <si>
    <t>En el periodo comprendido entre el 1 de febrero al 28 de febrero de 2023, se registró un total de 624 solicitudes realizadas a través de la Mesa de ayuda administrativa, de las cuales 623 solicitudes fueron atendidas dentro de los tiempos establecidos, logrando un 99,84% de oportunidad en la meta estipulada.</t>
  </si>
  <si>
    <t>Durante el periodo comprendido entre el 1 y el 28 de febrero se realizó la actualización y asignación de bienes identificados en la toma física del inventario del Ministerio por dependencia. Se adelantaron las revisiones en las dependencias que solicitaron el inventario por cambios en las ubicaciones de cada uno de los servidores.</t>
  </si>
  <si>
    <t xml:space="preserve">En el mes de febrero de las 12 actividades programadas para realizar en los programas de uso eficiente y ahorro de agua, energía y papel, y en el programa de gestión de residuos de la sede CAN y ELEMENTO, se logró ejecutar el 100% de ellas, lo cual representa un avance acumulado correspondiente al 6,8%  para la vigencia 2023, de conformidad con los siguientes datos:
1. Programa de uso eficiente y ahorro del agua: Ejecución de 3 actividades
2. Programa de uso eficiente y ahorro de la energía: Ejecución de 3 actividades
3. Programa de uso eficiente y ahorro del papel: Ejecución de 4 actividades
4. Programa de gestión integral de residuos: Ejecución de 2 actividades </t>
  </si>
  <si>
    <t xml:space="preserve">En el mes de febrero de 2023 los vehículos oficiales registran un consumo de 378,16 galones de combustible, logrando un ahorro mensual del 13,05%, superando el ahorro programado del 8,33% y un ahorro acumulado de 24,97%, frente a un  16,66% proyectado.
Durante el mes de febrero se autorizó la intervención de los vehículos operativos que se encuentran en el taller y se espera contar con ellos progresivamente durante el mes de marzo. Con los vehículos en operación se espera regularizar el consumo de combustible. </t>
  </si>
  <si>
    <t>Durante el mes de febrero el grupo de comisiones gestionó 231 actos administrativos, 9 modificaciones y 61 cancelaciones, 2 comisiones al exterior, para un total de 303 actos administrativos. Se cruza la información con la base de legalizaciones, dando como resultado las comisiones pendientes de legalizar. Al revisar el total de las comisiones solicitadas tenemos 303 solicitudes (quitamos las canceladas 61) de las cuales se observa que 181 obedecen a comisiones ejecutadas del mes y los servidores legalizaron 95 comisiones, quedando un saldo de 86 comisiones pendientes de las ejecutadas en el mes. El seguimiento efectuado por esta Subdirección fue del 100% de cumplimiento, pero la legalización de parte de los servidores obedece al 52%, situación ajena a esta Subdirección que constantemente informa a las dependencias por medio de correos electrónicos de las comisiones pendientes de legalizar.</t>
  </si>
  <si>
    <t>OAPF 08/03/2023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t>
  </si>
  <si>
    <t>"OAPF 08/03/2023
a) Consistencia: cumple, la dependencia reporta avance cuantitativo coherente con la periodicidad y el avance cualitativo. Se cumple con la meta programada.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t>
  </si>
  <si>
    <t>OAPF 08/03/2023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t>
  </si>
  <si>
    <t>"OAPF 08/03/2023
a) Consistencia: cumple, no aplica el registro de avance cuantitativo dada la periodicidad trimestral del indicador.
b) Completitud: cumple, el avance cualitativo hace referencia a la  ejecución de las actividades para los programas del sistema de gestión ambiental a realizadas.
c) Calidad: El reporte atiende los criterios y recomendaciones de la OAPF.
d) Soportes: cumple. No aplica el reporte de soporte en Medios de Verificación.
Notas adicionales."</t>
  </si>
  <si>
    <t>"OAPF 08/03/2023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t>
  </si>
  <si>
    <t>"OAPF 08/03/2023
a) Consistencia: cumple, la periodicidad del indicador es trimestral y no aplica el registro de avance cuantitativo.
b) Completitud: cumple, el avance cualitativo presenta la gestión adelantada en cuanto a los seguiientos a los actos administrativos de comisiones de servicio.
c) Calidad: El reporte atiende los criterios y recomendaciones de la OAPF.
d) Soportes: cumple. No aplica el reporte de soporte en Medios de Verificación.
Notas adicionales:</t>
  </si>
  <si>
    <t>Durante el mes de Enero  se  ejecutó un total de 33,8% equivalente a $17.195.847.172, del total de la reserva constituida. Es de resaltar que la Subdirección de Gestión Financiera  esta realizando el seguimiento detallado de los compromisos constituidos como reserva iniciando con una primera etapa de socialización y seguidamente con el seguimiento de  avance semanal  en la ejecución por responsable.</t>
  </si>
  <si>
    <t>En el mes de Enero  se alcanzó una ejecución presupuestal acumulada en términos del total obligado de $4.680.774.526.761 equivalentes a un  9,7%  cumpliendo la meta proyectada,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 - Subdirección de Contratación a los recursos asignados a la entidad en la vigencia  identificando los responsables de la ejecución y de esta forma avanzar en cada una de las etapas precontractuales así como garantizar la oportuna ejecución a fin de coadyuvar en el cumplimiento de los retos que el Sector ha trazado para el año 2023.</t>
  </si>
  <si>
    <t>En el mes de Enero  se alcanzó una ejecución presupuestal acumulada en términos del total comprometido  de $18.304.678.173.199 equivalentes a un 37,93 %  sobrepasando ampliamente la meta trazada ,lo anterior como resultado del cumplimiento de la planeación proyectada en el mes de Enero lo cual llevò a las áreas  a realizar esfuerzos importantes en términos de adelantar procesos  asi mismo es de mencionar que la   Subdirección de Gestión financiera-Subdirección de Contrataciónse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</si>
  <si>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enero se aprobaron recursos por valor de $ 4.882.847.661.857 de los cuales se gestionaron cuentas para pago por valor de $ 4.678.861.513.503   por concepto de una adecuada programación y ejecución de los recursos solicitados ante el Ministerio de Hacienda y Crédito Publico alcanzando un nivel óptimo de ejecución total equivalente al 95,82%</t>
  </si>
  <si>
    <t>Durante el mes de enero se inicia con el plan de trabajo establecido para la vigencia 2023 correspondiente a las acciones del proceso de fiscalización. Lo anterior con el fin establecer la ruta que permita cumplir con las metas establecidas para el Grupo. Adicionalmente se cumple el indicador mensual de recaudo y las  entidades como la Armada Nacional no relizaron el pago correspondiente al mes de enero.</t>
  </si>
  <si>
    <t>Durante el mes de enero se realizan mesas de trabajo para establecer las acciones del plan de mejoramiento de acuerdo con la auditoria especial que realizó la Contraloría General de la Nación en la vigencia 2022. Así mismo, se inician mesas de trabajo internas para realizar los ajustes respectivos al procedimiento del Grupo de Recaudo. Se inicia con el levantamiento de información para el nuevo sistema de gestión de Recaudo. Se continua con el registro en las bases de datos, de los traslados efectuados por los Agentes Retenedores. Lo anterior con el fin de cumplir con las metas establecidas para el Grupo.</t>
  </si>
  <si>
    <t>Para el cierre contable de enero de 2023,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Viceministerios con el fin de informar el estado y la oportunidad de radicación de los informes de ejecución financiera.</t>
  </si>
  <si>
    <t>"OAPF 28/02/2023
a) Consistencia: cumple, dada la periodicidad trimestral del indicador no aplica el registro de avance cuantitativo.
b) Completitud: cumple, el avance cualitativo hace referencia al seguimiento de la ejecución de la reserva constituida.
c) Soportes: cumple, no aplica el reporte de evidencia en ""Medios de verificación.
d) Calidad: El reporte atiende los criterios de la Guía de seguimiento al PAI “PL-GU-03 Versión 5”.
Notas adicionales:"</t>
  </si>
  <si>
    <t>"OAPF 28/02/2023
a) Consistencia: cumple, el avance cuantitativo registrado es coherente con el cualitativo, la periodicidad mensual y la fórmula.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t>
  </si>
  <si>
    <t>"OAPF 28/02/2023
a) Consistencia: cumple, el avance cuantitativo registrado es coherente con el cualitativo, la periodicidad mensual y la fórmula.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t>
  </si>
  <si>
    <t>"OAPF 28/02/2023
a) Consistencia: cumple, la dependencia registra avance cuantitativo respecto a la meta programada y al avance cualitativo. No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t>
  </si>
  <si>
    <t>"OAPF 28/02/2023
a) Consistencia: cumple, la periodicidad del indicador es trimestral y no aplica el registro de avance cuantitativo.
b) Completitud: cumple, el avance cualitativo hace referencia a la gestión del seguimiento del recaudo de los ingresos contemplados en la Ley 21 de 1982 y plan de trabajo para la vigencia 2023.
d) Soportes: Cumple. No aplica reporte de soporte en Medios de Verificación.
c) Calidad: El reporte atiende los criterios y recomendaciones de la OAPF."
Notas adicionales:"</t>
  </si>
  <si>
    <t>"OAPF 28/02/2023
a) Consistencia: cumple, la periodicidad del indicador es semestral y no aplica el registro de avance cuantitativo.
b) Completitud: cumple, el avance cualitativo hace referencia a al desarrollo las acciones adelantadas a partir del plan de mejoramiento, registro de los traslados efectuados.
c) Soportes: cumple. No aplica reporte de soporte en Medios de verificación.
c) Calidad: El reporte atiende los criterios y recomendaciones de la OAPF."</t>
  </si>
  <si>
    <t>"OAPF 28/02/2023
a) Consistencia: cumple, la periodicidad del indicador es trimestral y no aplica el registro de avance cuantitativo.
b) Completitud: cumple, el avance cualitativo hace referencia al desarrollo de las acciones adelantadas para el cierre contable 2023.
c) Soportes: cumple. No aplica reporte de soporte en Medios de verificación.
c) Calidad: El reporte atiende los criterios y recomendaciones de la OAPF."</t>
  </si>
  <si>
    <t>Durante el mes de febrero se  ejecutó un total de 43,7% equivalente a $22.184.739.511 del total de la reserva constituida. Es de resaltar que la Subdirección de Gestión Financiera  esta realizando el seguimiento detallado de los compromisos constituidos como reserva iniciando con una primera etapa de socialización y seguidamente con el seguimiento de  avance semanal  en la ejecución por responsable.</t>
  </si>
  <si>
    <t>En el mes de febrero se alcanzó una ejecución presupuestal acumulada en términos del total obligado de $8.925.435.863.571 equivalentes a un  18,5%  cumpliendo la meta proyectada ,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 - Subdirección de Contratación a los recursos asignados a la entidad en la vigencia  identificando los responsables de la ejecución y de esta forma avanzar en cada una de las etapas precontractuales para  así garantizarr la oportuna ejecución a fin de coadyuvar en el cumplimiento de los retos que el Sector ha trazado para el año 2023.</t>
  </si>
  <si>
    <t>En el mes de febrero  se alcanzó una ejecución presupuestal acumulada en términos del total comprometido de $20.959.380.029.361 equivalentes a un 43,43%  sobrepasando la meta trazada ,lo anterior como resultado del cumplimiento de la planeación proyectada  y en el  mismo sentido es importante destacar los esfuerzos importantes en términos de adelantar procesosbajo la armonización y coherencia macroeconomica con los objetivos del Plan Nacional de Desarrollo  asi mismo es de mencionar que la   Subdirección de Gestión financiera-Subdirección de Contrataciónse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</si>
  <si>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febrero se aprobaron recursos por valor de $ 3.965.994.993.023 de los cuales se gestionaron cuentas para pago por valor de $ 3.964.999.368,.457 por concepto de una adecuada programación y ejecución de los recursos solicitados ante el Ministerio de Hacienda y Crédito Publico alcanzando un nivel óptimo de ejecución total equivalente al 99,97%.</t>
  </si>
  <si>
    <t>Durante el mes de febrero se continua plan de trabajo establecido para la vigencia 2023 correspondiente a las acciones del proceso de fiscalización.  Se elaboraron 40 liquidaciones solicitadas por la OAJ.  Lo anterior con el fin establecer la ruta que permita cumplir con las metas establecidas para el Grupo. Adicionalmente se verifica el indicador mensual de recaudo y las  entidades como el Ejercito y la Policía no relizaron el pago correspondiente al mes de febrero.</t>
  </si>
  <si>
    <t xml:space="preserve">Durante el mes de febrero se realizan mesas de trabajo internas para establecer el plan de trabajo para la vigencia 2023. Así mismo, se inician mesas de trabajo con la DIAN para establecer los mecanismos de obtención y verificación de información respecto a la contribución parafiscal estampilla. Se continúa trabajando en el ajuste del procedimiento del Grupo de Recaudo. Se continua con el levantamiento de información para el nuevo sistema de gestión de Recaudo. Se continua con el registro en las bases de datos, de los traslados efectuados por los Agentes Retenedores. Lo anterior con el fin de cumplir con las metas establecidas para el Grupo.	</t>
  </si>
  <si>
    <t>Para el cierre contable de febrero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Viceministerios con el fin de informar el estado y la oportunidad de radicación de los informes de ejecución financiera.</t>
  </si>
  <si>
    <t>"OAPF 08/03/2023
a) Consistencia: cumple, dada la periodicidad trimestral del indicador no aplica el registro de avance cuantitativo.
b) Completitud: cumple, el avance cualitativo hace referencia al seguimiento de la ejecución de la reserva constituida.
c) Soportes: cumple, no aplica el reporte de evidencia en "Medios de verificación".
d) Calidad: El reporte atiende los criterios de la Guía de seguimiento al PAI “PL-GU-03 Versión 5”.
Notas adicionales:"</t>
  </si>
  <si>
    <t>"OAPF 08/03/2023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t>
  </si>
  <si>
    <t>"OAPF 08/03/2023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t>
  </si>
  <si>
    <t>"OAPF 08/03/2023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t>
  </si>
  <si>
    <t>"OAPF 08/03/2023
a) Consistencia: cumple, la periodicidad del indicador es trimestral y no aplica el registro de avance cuantitativo.
b) Completitud: cumple, el avance cualitativo hace referencia a la gestión del seguimiento del recaudo de los ingresos contemplados en la Ley 21 de 1982 y plan de trabajo para la vigencia 2023.
d) Soportes: Cumple. No aplica reporte de soporte en Medios de Verificación.
c) Calidad: El reporte atiende los criterios y recomendaciones de la OAPF."
Notas adicionales:"</t>
  </si>
  <si>
    <t>"OAPF 08/03/2023
a) Consistencia: cumple, la periodicidad del indicador es semestral y no aplica el registro de avance cuantitativo.
b) Completitud: cumple, el avance cualitativo hace referencia a al desarrollo las acciones adelantadas a partir del plan de mejoramiento, mesas de trabajo con la DIAN, registro de los traslados efectuados.
c) Soportes: cumple. No aplica reporte de soporte en Medios de verificación.
c) Calidad: El reporte atiende los criterios y recomendaciones de la OAPF."</t>
  </si>
  <si>
    <t>"OAPF 08/03/2023
a) Consistencia: cumple, la periodicidad del indicador es trimestral y no aplica el registro de avance cuantitativo.
b) Completitud: cumple, el avance cualitativo hace referencia al desarrollo de las acciones adelantadas para el cierre contable de febrero 2023.
c) Soportes: cumple. No aplica reporte de soporte en Medios de verificación.
c) Calidad: El reporte atiende los criterios y recomendaciones de la OAPF."</t>
  </si>
  <si>
    <t>Para el mes de enero de 2023, el porcentaje de planta provista fue de 87,17, debido a la vinculación de 7 servidores de LNR y 1 en provisionalidad. Así mismo, se evidenciaron 2 retiros por renuncia regularmente aceptada.  Para lograr la meta de provisión de la planta en 90%, se continuarán los procedimientos de vinculación de acuerdo con los tiempos estipulados.</t>
  </si>
  <si>
    <t>Para el mes de enero de 2023, se llevó a cabo la elaboración, socialización y publicación del Plan de Bienestar e Incentivos en su versión 1.0, así mismo, se adelantó el proceso contractual para contar con proveedor para las actividades propuestas durante la vigencia 2023.</t>
  </si>
  <si>
    <t>Durante el mes de enero de 2023 se llevó a cabo la firma de dos (2) acuerdos de teletrabajo en la modalidad de suplementario, lo que establece la cifra en 147 teletrabajadores en esta modalidad.</t>
  </si>
  <si>
    <t xml:space="preserve">Durante el mes de enero de 2023, se diseñó y socializó el Plan Anual de SGSST y su plan operativo,  así mismo, se inició el proceso de contratación del personal de apoyo en materia psicológica. </t>
  </si>
  <si>
    <t>Durante el mes de enero de 2023 se elaboró, socializó y publicó el Plan Institucional de Capacitación, con el objetivo de iniciar las capacitaciones gratuitas y las contrataciones correspondientes.</t>
  </si>
  <si>
    <t>Durante e l mes de enero el coordinador del grupo de Certificaciones, implementó una matriz para hacer seguimiento a las solicitudes de certificaciones, de todo tipo, allegadas a la Subdirección de Talento Humano, que permita  responder a la totalidad de las mismas en los tiempos establecidos por la normativa vigente.</t>
  </si>
  <si>
    <t>"OAPF 27/02/2023
a) Consistencia: cumple, el avance cuantitativo registrado en 0 (cero) es coherente con la meta programada.
b) Completitud: cumple, el avance cualitativo hace referencia a la provisión de planta de personal.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</si>
  <si>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OAPF 27/02/2023
a) Consistencia: cumple, el avance cuantitativo registrado en 0 (cero) es coherente con la meta programada.
b) Completitud: cumple, el avance cualitativo hace referencia a las actividades adelantadas en materia contractual.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</si>
  <si>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"OAPF 27/02/2023
a) Consistencia: cumple, el avance cuantitativo registrado en 0 (cero) es coherente con la meta programada.
b) Completitud: cumple, el avance cualitativo hace referencia a la firma de 2 acuerdos de teletrabajo.
c) Soportes: cumple, no aplica el reporte de soporte en ""Medios de verificación"", dado que el avance cuantitativo registrado fue 0 (cero) y por la periodicidad del reporte.
d) Calidad: El reporte atiende los criterios de la Guía de seguimiento al PAI “PL-GU-03 Versión 5”.</t>
  </si>
  <si>
    <t>OAPF 27/02/2023
a) Consistencia: cumple, el avance cuantitativo registrado en 0 (cero) es coherente con la meta programada.
b) Completitud: cumple, el avance cualitativo hace referencia a las actividades adelantadas respecto al diseño del plan anual de SGSST.
c) Soportes: cumple, no aplica el reporte de soporte en ""Medios de verificación"", dado que el avance cuantitativo registrado fue 0 (cero) y por la periodicidad del reporte.
d) Calidad: El reporte NO atiende los criterios de la Guía de seguimiento al PAI “PL-GU-03 Versión 5”.
Notas adicionales:</t>
  </si>
  <si>
    <t>"OAPF 27/02/2023
a) Consistencia: cumple, el avance cuantitativo registrado en 0 (cero) es coherente con la meta programada.
b) Completitud: cumple, el avance cualitativo hace referencia a la elaboración y socialización del PIC.
c) Soportes: cumple, no aplica el reporte de soporte en ""Medios de verificación"", dado que el avance cuantitativo registrado fue 0 (cero) y por la periodicidad del reporte.
d) Calidad: El reporte atiende los criterios de la Guía de seguimiento al PAI “PL-GU-03 Versión 5”.</t>
  </si>
  <si>
    <t>"OAPF 27/02/2023
a) Consistencia: cumple, el avance cuantitativo registrado en 0 (cero) es coherente con la meta programada.
b) Completitud: cumple, el avance cualitativo hace referencia a las actividades adelantadas respecto de la implementacion de la matriz de seguimineto a solicitudes.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</si>
  <si>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 xml:space="preserve">Durante el mes de febrero de 2023 se avanzó con la provisión transitoria de empleos, llegando a proveer mediante nombramiento provisional un total de once (11) vacantes. Así mismo, se evidenciaron un total de siete (7) retiros, de los cuales dos (2) fueron por inicio de situaciones administrativas (Periodo de prueba en otra entidad) generando vacantes temporales. </t>
  </si>
  <si>
    <t>Durante el mes de febrero de 2023 se adelantaron las siguientes actividades del Plan de Bienestar e Incentivos:
1. Se llevó a cabo la feria de emprendimientos del Ministerio de Educación que buscó conocer los talentos de los servidores del MEN.
2. Se inició el acompañamiento en el Gimnasio y la campaña de compensación de tiempo por uso del mismo.
3. Se realizó la encuesta de perfil sociodemográfico de los colaboradores del MEN.</t>
  </si>
  <si>
    <t>Durante el mes de febrero de 2023 se analizaron las solicitudes de teletrabajo autónomo (5) y se enviaron a mesa técnica para su respectivo análisis. De igual forma, se realizó seguimiento a los 147 servidores en teletrabajo suplementario. Así mismo, se terminaron dos autorizaciones y se cambió una servidora de modalidad suplementario a autónomo.</t>
  </si>
  <si>
    <t>Durante el mes de febrero de 2023 se adelantaron las siguientes actividades del Plan Anual de SGSST:
1. Se realizaron las campañas de SGSST vía correo electrónico e intranet como: Evita la cara de tragedia, prevención de accidentes de trabajo y enfermedad laboral.
2. Se llevó a cabo la campaña de donación de sangre en colaboración con la SSD.</t>
  </si>
  <si>
    <t>Durante el mes de febrero de 2023 se adelantaron las siguientes actividades del PIC:
1. Se dio inicio a la elaboración de los contenidos del proceso de inducción y reeinducción de la vigencia en curso.
2. Se dio inicio a la oferta de cursos gratuitos en colaboración con la web del DNP, en el curso de Análisis y seguimiento de políticas públicas</t>
  </si>
  <si>
    <t>Durante los meses de enero y febrero, se atendieron todos los trámites de certificaciones en el tiempo establecido, es decir, inferior a los 15 días hábiles de conformidad con la Ley 1437 de 2011. Lo anterior, permite evidenciar que, el trámite de mayor recurrencia en los servidores y exservidores del MEN se atiende con celeridad y eficiencia, generando altos niveles de satisfacción.</t>
  </si>
  <si>
    <t>"OAPF 09/03/2023
a) Consistencia: cumple, el avance cuantitativo registrado en 0 (cero) es coherente con la meta programada.
b) Completitud: cumple, el avance cualitativo hace referencia a la provisión de planta de personal.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</si>
  <si>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OAPF 09/03/2023
a) Consistencia: cumple, el avance cuantitativo registrado en 0 (cero) es coherente con la meta programada.
b) Completitud: cumple, el avance cualitativo hace referencia a las actividades adelantadas en el marco del plan de bienestar institucional e incentivos.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</si>
  <si>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"OAPF 09/03/2023
a) Consistencia: cumple, el avance cuantitativo registrado en 0 (cero) es coherente con la meta programada.
b) Completitud: cumple, el avance cualitativo hace referencia a la gestión adelantada de solicitudes de teltrabajo y seguimientos.
c) Soportes: cumple, no aplica el reporte de soporte en ""Medios de verificación"", dado que el avance cuantitativo registrado fue 0 (cero) y por la periodicidad del reporte.
d) Calidad: El reporte atiende los criterios de la Guía de seguimiento al PAI “PL-GU-03 Versión 5”.</t>
  </si>
  <si>
    <t>OAPF 09/03/2023
a) Consistencia: cumple, el avance cuantitativo registrado en 0 (cero) es coherente con la meta programada.
b) Completitud: cumple, el avance cualitativo hace referencia a las actividades adelantadas en el marco del plan anual de SGSST.
c) Soportes: cumple, no aplica el reporte de soporte en ""Medios de verificación"", dado que el avance cuantitativo registrado fue 0 (cero) y por la periodicidad del reporte.
d) Calidad: El reporte NO atiende los criterios de la Guía de seguimiento al PAI “PL-GU-03 Versión 5”.
Notas adicionales:</t>
  </si>
  <si>
    <t>"OAPF 09/03/2023
a) Consistencia: cumple, el avance cuantitativo registrado en 0 (cero) es coherente con la meta programada.
b) Completitud: cumple, el avance cualitativo hace referencia al desarrollo de capacitación en el marco del PIC y desarrollo de contenidos para reinducción y reinducción.
c) Soportes: cumple, no aplica el reporte de soporte en ""Medios de verificación"", dado que el avance cuantitativo registrado fue 0 (cero) y por la periodicidad del reporte.
d) Calidad: El reporte atiende los criterios de la Guía de seguimiento al PAI “PL-GU-03 Versión 5”.</t>
  </si>
  <si>
    <t>Durante el mes de enero se realizó el estudio de los canales a implementar dentro del Ministerio que permiten fortalecer y brindar un mejor servicio aumentando la satisfacción de los ciudadanos frente a los trámites y servicios ofrecidos por el Ministerio.</t>
  </si>
  <si>
    <t xml:space="preserve">Durante el mes de enero se realizó todo el proceso contractual de 3 Ordenes de Prestación de Servicios OPS para las personas encargadas de brindar asistencias técnicas, de igual forma, se brindó soporte virtual y respuesta oportuna a las solicitudes presentadas por las Secretarías de Educación. 
 </t>
  </si>
  <si>
    <t>Durante el mes de enero, se proyectaron los documentos precontractuales (análisis del sector, estudio de mercado, estudio previo, anexo técnico) los cuales serán remitidos a  para la subdirección de contratación  para ser revisados y aprobados y poder pasar al comité de contratación.</t>
  </si>
  <si>
    <t>Durante el mes de enero se realizaron las siguientes actividades:
1. Generación de los listados y cargue de imágenes en el SGDEA 
2.  Validación por parte de TMS los contratos de integración del SGDEA 
4. Análisis de la integración SGDEA con carpeta Ciudadana con TMS y la Agencia Nacional Digital
5. Se avanzó con la prueba de integración de convalida del Sistema de Convalidaciones de PBM.
6. Se realizaron las pruebas de la entrega de comunicaciones EE desde consumo de servicio por parte del nuevo sistema de gestión de actos administrativos</t>
  </si>
  <si>
    <t>"OAPF 27/02/2023
a) Consistencia: cumple, dada la periodicidad trimestral del indicador no aplica el registro de avance cuantitativo.
b) Completitud: cumple, el avance cualitativo hace referencia al estudio de los canales a implementar en la vigencia.
c) Soportes: cumple, no aplica el reporte de soporte en ""Medios de verificación"".
d) Calidad: El reporte atiende los criterios de la Guía de seguimiento al PAI “PL-GU-03 Versión 5”.
Notas adicionales: "</t>
  </si>
  <si>
    <t>Durante el mes de febrero, se realizó una mesa de trabajo entre la UAC,  para revisar los el proveedor BPM, quien sería el encargado del desarrollo  de la implementación del nuevo canal, los requisitos necesarios. Se programa reunión para el mes de marzo con la Oficina Asesora de Comunicaciones para coordinar con ellos el plan de trabajo frente a la implementación.</t>
  </si>
  <si>
    <t xml:space="preserve">"OAPF 27/02/2023
a) Consistencia: cumple, el avance cuantitativo registrado en 0 (cero) es coherente con la meta programada.
b) Completitud: cumple, el avance cualitativo hace referencia a la contratación de las personas encargadas de brindar asistencias técnicas y al diseño del cronograma de acompañamiento para la vigencia 2023
c) Soportes: cumple, no aplica el reporte de soporte en ""Medios de verificación"", dado que el avance cuantitativo registrado fue 0 (cero), según la meta programada.
d) Calidad: El reporte atiende los criterios de la Guía de seguimiento al PAI “PL-GU-03 Versión 5”.
Notas adicionales: </t>
  </si>
  <si>
    <t>Durante el mes de febrero  se realizaron 5 asistencias técnicas presenciales para la implementación y refuerzo de la herramienta SACV2, también en todo lo relacionado con gestión documental y la implementación del modelo de MIPG en las Secretarías de Educación. Con un acumulado de 5 Asistencias técnicas, de las 87 programadas.
1. Secretaría de Educación de Fusagasugá: 20 y 21 de febrero 
2. Secretaría de Educación de Ibagué: 20 y 21de febrero
3. Secretaría de Educación de Barranquilla: 20 y 21de febrero
4. Secretaría de Educación de Cienaga: 27 y 28 de febrero
5. Secretaría de Educación de Valle del Cauca: 27 y 28 de febrero</t>
  </si>
  <si>
    <t xml:space="preserve">"OAPF 27/02/2023
a) Consistencia: cumple, dada la periodicidad trimestral del indicador no aplica el registro de avance cuantitativo.
b) Completitud: cumple, el avance cualitativo hace referencia a la gestión precontractual 
c) Soportes: cumple, no aplica el reporte de soporte en "Medios de verificación"
d) Calidad: El reporte atiende los criterios de la Guía de seguimiento al PAI “PL-GU-03 Versión 5”.
Notas adicionales: </t>
  </si>
  <si>
    <t>Durante el mes de febrero, se cargaron a Neón  los documentos análisis del sector, estudio de mercado, estudio previo, anexo técnicos para ser revisados por  la subdirección de contratación  y poder pasar al comité de contratación.</t>
  </si>
  <si>
    <t>"OAPF 27/02/2023
a) Consistencia: cumple, el avance cuantitativo registrado en 0 (cero) es coherente con la meta programada.
b) Completitud: cumple, el avance cualitativo hace referencia a la gestión precontractual adelantada
c) Soportes: cumple, no aplica el reporte de soporte en ""Medios de verificación"", dado que el avance cuantitativo registrado fue 0 (cero) y por la periodicidad del reporte.
d) Calidad: El reporte atiende los criterios de la Guía de seguimiento al PAI “PL-GU-03 Versión 5”.
Notas adicionales: "</t>
  </si>
  <si>
    <t>"OAPF 27/02/2023
a) Consistencia: cumple, el avance cuantitativo registrado en 0 (cero) es coherente con la meta programada.
b) Completitud: cumple, el avance cualitativo hace referencia a las actividades adelantadas y que deben incluirse en el reporte semestral.
c) Soportes: cumple, no aplica el reporte de soporte en ""Medios de verificación"", dado que el avance cuantitativo registrado fue 0 (cero) y por la periodicidad del reporte.
d) Calidad: El reporte atiende los criterios de la Guía de seguimiento al PAI “PL-GU-03 Versión 5”.
Notas adicionales: "</t>
  </si>
  <si>
    <t>Durante el mes de febrero se realizaron las siguientes actividades:
1.	Se ajustó el rol de ejecutor de préstamos requerido para gestionar préstamos
2.	Se envío el link de micrositio de SGDEA en GOV.CO en ambiente de certificación para su socialización con la Oficina Asesora de Comunicaciones antes de poner a producción.
3.	Se confirmó el ajuste de servicio de integración de SAC. - se encuentra en proceso de pruebas.
4.	Se implementaron los servicios de integración 2002-1, 2002-2 y 2005 que integra al SGDEA y el nuevo Sistema de Notificaciones. Los servicios servirán para consultar e informar cuando se radique una tutela, petición o requerimiento relacionado con un acto administrativo que se encuentre en el nuevo sistema de gestión de actos administrativos.
5.	Se implementaron y sale aproducción ajuste al módulo de archivo para permita vincular un mismo código de dependencia en diferentes versiones de TRD.
6.	Se ajustaron y aprobaron la asignación de roles que permitan asignar series documentales.</t>
  </si>
  <si>
    <t>"OAPF 15/03/2023
a) Consistencia: cumple, dada la periodicidad trimestral del indicador no aplica el registro de avance cuantitativo.
b) Completitud: cumple, el avance cualitativo hace referencia a la mesa d etrabajo realizada respecto del proveedor para el desarrollo del nuevo canal.
c) Soportes: cumple, no aplica el reporte de soporte en ""Medios de verificación"".
d) Calidad: El reporte atiende los criterios de la Guía de seguimiento al PAI “PL-GU-03 Versión 5”.
Notas adicionales: "</t>
  </si>
  <si>
    <t xml:space="preserve">"OAPF 15/03/2023
a) Consistencia: cumple, la dependencia registra avance cuantitativo frente a la meta programada y la periodicidad es mensual. Se cumple con la meta proyectada.
b) Completitud: cumple, el avance cualitativo hace referencia a 5 asistencias técnicas realizadas presencialmente y una  mesa de trabajo virtual. 
c) Soportes: cumple, se reporta el soporte en "Medios de verificación".
d) Calidad: El reporte atiende los criterios de la Guía de seguimiento al PAI “PL-GU-03 Versión 5”.
Notas adicionales: </t>
  </si>
  <si>
    <t xml:space="preserve">"OAPF 15/03/2023
a) Consistencia: cumple, dada la periodicidad trimestral del indicador no aplica el registro de avance cuantitativo.
b) Completitud: cumple, el avance cualitativo hace referencia a la gestión de documentos para revisión y remisión a comite de contratación.
c) Soportes: cumple, no aplica el reporte de soporte en "Medios de verificación"
d) Calidad: El reporte atiende los criterios de la Guía de seguimiento al PAI “PL-GU-03 Versión 5”.
Notas adicionales: </t>
  </si>
  <si>
    <t>"OAPF 15/03/2023
a) Consistencia: cumple, el avance cuantitativo registrado en 0 (cero) es coherente con la meta programada.
b) Completitud: cumple, el avance cualitativo hace referencia a la gestión precontractual adelantada
c) Soportes: cumple, no aplica el reporte de soporte en ""Medios de verificación"", dado que el avance cuantitativo registrado fue 0 (cero) y por la periodicidad del reporte.
d) Calidad: El reporte atiende los criterios de la Guía de seguimiento al PAI “PL-GU-03 Versión 5”.
Notas adicionales: "</t>
  </si>
  <si>
    <t>"OAPF 15/03/2023
a) Consistencia: cumple, el avance cuantitativo registrado en 0 (cero) es coherente con la meta programada.
b) Completitud: cumple, el avance cualitativo hace referencia a las actividades adelantadas respecto de implementación de soluciones tecnológicas y que deben incluirse en el reporte semestral.
c) Soportes: cumple, no aplica el reporte de soporte en ""Medios de verificación"", dado que el avance cuantitativo registrado fue 0 (cero) y por la periodicidad del reporte.
d) Calidad: El reporte atiende los criterios de la Guía de seguimiento al PAI “PL-GU-03 Versión 5”.
Notas adicionales: "</t>
  </si>
  <si>
    <t>Rezago meta</t>
  </si>
  <si>
    <t>Ambientes de aprendizaje para la paz y la vida</t>
  </si>
  <si>
    <t>DFES-Derecho a la educación</t>
  </si>
  <si>
    <t>DFES-Enfoque territorial</t>
  </si>
  <si>
    <t>DFES-Fomento al aseguramiento y mejoramiento de la calidad</t>
  </si>
  <si>
    <t>DFES-Fomento de la educación superior</t>
  </si>
  <si>
    <t>DFES-Fortalecimiento estratégico</t>
  </si>
  <si>
    <t>DFES-Gratuidad en la educación superior pública</t>
  </si>
  <si>
    <t>DFES-Mundo del trabajo</t>
  </si>
  <si>
    <t>Fortalecimiento territorial e institucional</t>
  </si>
  <si>
    <t>Fortalecimiento territorial e institucional - PI</t>
  </si>
  <si>
    <t>Inspección y vigilancia para la educación superior</t>
  </si>
  <si>
    <t>Más y mejor tiempo escolar</t>
  </si>
  <si>
    <t>Modelos educativos flexibles</t>
  </si>
  <si>
    <t>Movilización social por la educación</t>
  </si>
  <si>
    <t>Oficina asesora de comunicaciones</t>
  </si>
  <si>
    <t>Oficina asesora de planeación y finanzas</t>
  </si>
  <si>
    <t>Oficina de control interno</t>
  </si>
  <si>
    <t>Oficina de cooperación y asuntos internacionales</t>
  </si>
  <si>
    <t>Oficina de tecnología y sistemas de información</t>
  </si>
  <si>
    <t>Política pública recursos educativos</t>
  </si>
  <si>
    <t>Política pública recursos educativos - PI</t>
  </si>
  <si>
    <t>Protección de trayectorias educativas - PI</t>
  </si>
  <si>
    <t>Protección de trayectorias educativas</t>
  </si>
  <si>
    <t>Secretaría general</t>
  </si>
  <si>
    <t>Sistema de aseguramiento de la calidad para la educación superior</t>
  </si>
  <si>
    <t>Subdirección de contratación</t>
  </si>
  <si>
    <t>Subdirección de gestión administrativa</t>
  </si>
  <si>
    <t>Subdirección de gestión financiera</t>
  </si>
  <si>
    <t>Subdirección de talento humano</t>
  </si>
  <si>
    <t>Unidad de atención al ciudadano</t>
  </si>
  <si>
    <t>Educación media -Construcción proyectos de vida</t>
  </si>
  <si>
    <t>Dignificación y desarrollo profesión docente</t>
  </si>
  <si>
    <t>Bienestar, paz y ciudadanía en la escuela</t>
  </si>
  <si>
    <t>Currículos para la justicia social</t>
  </si>
  <si>
    <t>Dignificación y desarrollo profesión docente - BM</t>
  </si>
  <si>
    <t>Currículos para la justicia social - PI</t>
  </si>
  <si>
    <t>Dignificación y desarrollo profesión docente - PI</t>
  </si>
  <si>
    <t>Evaluación - PI</t>
  </si>
  <si>
    <t>Educación propia</t>
  </si>
  <si>
    <t>Innovación e investigación pedagógica</t>
  </si>
  <si>
    <t>DFES-Enfoque diferencial</t>
  </si>
  <si>
    <t>DFES-Financiamiento de la educación superior</t>
  </si>
  <si>
    <t>DFES-Fortalecimiento de la educación superior publica</t>
  </si>
  <si>
    <t>Oficina asesora jurídica</t>
  </si>
  <si>
    <t>Subdirección de desarrollo organizacional (SDO)</t>
  </si>
  <si>
    <t>Consejo nacional de acreditación - CNA</t>
  </si>
  <si>
    <t>Durante el mes de marzo, el Grupo de Educación Media  avanzó en la estructuración para la implementación de la estrategia de ambientes pedagógicos incluyentes y diversos, a través de la cual se realizará la entrega de material pedagógico para esta vigencia. Para esto, se requirió redefinir los presupuestos y la focalización de la estrategia. Por úlitmo,  se continua con la evaluación de las 5 propuestas recibidas (CONVOCATORIA FONDO FEM 2023-1)</t>
  </si>
  <si>
    <t>En el mes de marzo, con la nueva restructuración que se dió por parte de la Dirección de Calidad con respecto a  ajuste presupuestal, se determinó que para el Grupo de Educación Media, la entrega de Kits Agropecuarios llegará a 63 municipios priorizados PDET en las ETC de Nariño, Cauca, Valle del Cauca, Bolivar, Caquetá, Putumayo, Chocó, Buenaventura, Florencia, Cordoba y Norte de Santander. Se continua con la evaluación de las 5 propuestas recibidas (CONVOCATORIA FONDO FEM 2023-1).</t>
  </si>
  <si>
    <t>En el mes de marzo, el Equipo de Formación Docente de la Subdirección de Fomento de Competencias, envío para la revisión jurídica tanto al interior del MEN como del ICETEX, los ajustes al Reglamento Operativo del Fondo 1400 de 2016; adelantó el alistamiento de los instrumentos para el estudio de mercado, que sustenten los costos de la convocatoria y avanzó en la formulación de los términos de referencia de la convocatoria que se adelantará para brindar formación continua a docentes rurales. Por otra parte, en formación inicial los 32 educadores rurales, normalistas superiores, continuan su proceso de formación en licenciatura, sin ninguna novedad.</t>
  </si>
  <si>
    <t>En el mes de marzo, el Equipo de Formación Docente de la Subdirección de Fomento de Competencias, avanzó en la selección de los programas de licenciatura a ser ofertados en una nueva convocatoria de docentes que no tienen título de licenciatura, cohorte 2023-2 para otorgar créditos educativos condonables para financiar en un 100% los costos de matrícula de las licenciaturas. Por otra parte, se desarrolló la reunión informativa con las universidades con programas de licenciatura para presentarles el proyecto e incentivar su participación en el mismo.</t>
  </si>
  <si>
    <t>En el mes de marzo, el Equipo de Formación Docente de la Subdirección de Fomento de Competencias, avanzó en la selección de programas de maestrías y doctorados para la apertura de una nueva convocatoria dirigida a docentes que no tienen título de maestría y/o doctorado, cohorte 2023-2 para financiar en un 70% y 85% los costos de matrícula de los posgrados.  Por otra parte, se desarrolló la reunión informativa con las universidades con programas de maestría para presentarles el proyecto e incentivar su participación en el mismo.</t>
  </si>
  <si>
    <t xml:space="preserve">En el mes de marzo, el Equipo de Formación Docente de la Subdirección de Fomento de Competencias, avanzó en los terminos de una convocatoria para determinar a las ENS que deseen ser acompañadas por las 20 ENS CLEER </t>
  </si>
  <si>
    <t>En el mes de marzo, el Equipo de Formación Docente de la Subdirección de Fomento de Competencias, afinó y compartió el anexo técnico con los asesores juridicos y financieros de la dirección y la subdirección para ser revisados y retroalimentados.</t>
  </si>
  <si>
    <t>"En el mes de marzo, el Equipo de Formación Docente de la Subdirección de Fomento de Competencias, participó con el equipo de innovación en la construcción conjunta de anexo técnico para el convenio derivado del convenio marco 650 del 2022, que incluye dos (2) estrategias de acompañamiento a docentes: 
1-Estrategia de acompañamiento al maestro investigador para la publicación de resultados de investigación
2-Estrategia de acompañamiento a maestros de Escuelas Normales Superiores para desarrollar proyectos de investigación y fortalecer grupos de investigación."</t>
  </si>
  <si>
    <t xml:space="preserve">Durante el mes de marzo, se desarrollaron mesas de trabajo entre el Ministerio de Educación y el ICFES,  con el objetivo de definir el cronograma de comunicación e implementación de evaluar para avanzar 3° a 11°.
Del mismo modo, se iniciaron las mesas de trabajo constructivas entre pares disciplinares del Minsiterio de Educación y el ICFES, sobre el documento insumo de fundamentación de los aprendizajes básicos que sustentará la intencionalidad diágnostica con la que evaluar para avanzar sera aplicada a partir del 2024.
Por último, durante el trimestre se avanzó un 10% en el hito 1 que corresponde a la elaboración de un documento que contienen el estado del arte del *Sistema Nacional de Valoración Integral de los Aprendizajes – SILVIA*, el cual se propone como un instrumento clave de la política pública educativa de evaluación. </t>
  </si>
  <si>
    <t>Durante el mes de marzo de 2023,  el equipo de evaluación de la Subdirección de referentes avanzó  en la actualización de las Orientaciones para la evaluación de periodo de prueba y de los instrumento de evaluación de periodo de prueba. Así mismo, se conversó con la profesional de la CNSC encargada de la aprobación del protocolo de evaluación de desempeño docente, se enviarón nuevamente los soportes para que sea aprobado.
Por último, en el trimestre se avanzó un 10% en el 
Hito 1: Actualización de los protocolos de evaluación de desempeño, que corresponde al documento de protocolo remitido a la CNSC con el radicado y un 10% en el Hito 2: Actualización de los protocolos de evaluación periodo de prueba, que corresponde a los ajustes a los protocolos por parte del equipo de evaluación.</t>
  </si>
  <si>
    <t>Durante el mes de marzo, el equipo de inclusión acompañó a las ETC de Chía, Cundinamarca, Antioquia, Barrancabermeja, Barranquilla, Florencia Ibagué, Duitama, Itachí, La Estrella, Sincelejo, Tulua, Soacha y Yumbo en lo que respecta a  las gemeralidades de la atención educativa a las niñas niños, adolescentes y jóvenes con capacidades o talentos excepcionales en el marco de la educación inclusiva.
 En lo que respecta al avance cuantitativo durante el primer trimestre se acompañaron en total 58 ETC:  Amazonas
Antioquia, Apartadó, Armenia, Atlántico, Barrancabermeja, Barranquilla,Bello, Bolívar, Boyacá
Bucaramanga, Buenaventura, Caldas, Cali, Casanare, Cesar, Chía, Chocó, Córdoba, Cundinamarca, Dosquebradas, Duitama, Florencia, Floridablanca, Funza, Girón, Huila, Ibagué, Ipiales, Itagüí, Jamundí, Lorica, Maicao, Malambo, Manizales, Medellín, Meta, Mosquera, Nariño, Neiva, Palmira, Piedecuesta, Putumayo, Quibdó, Risaralda, San Andrés, Providencia y Santa Catalina, Santander, Sincelejo, Soacha, Sogamoso, Sucre, Tuluá, Tumaco, Tunja, Turbo, Valle del Cauca, Vaupés, Villavicencio Y Yumbo.</t>
  </si>
  <si>
    <t>Ciencias sociales: En el mes de marzo desde la Subdirección de Referentes y Evaluación de la Calidad Educativa en atención a lo establecido en la Ley 1874 de 2017 y el Decreto 1660 de 2019 se adelantó la gestión que permitió la participación de la Comisión Asesora para la enseñanza de la historia en el encuentro de Líderes de Calidad de las 97 Secretarías de Educación del país, específicamente en la jornada del 24 de marzo en donde fue socializado el proceso que dio lugar al documento de recomendaciones para la actualización curricular del área de ciencias sociales y las principales propuestas planteadas en dichas recomendaciones.  
Educación Virtual: Durante el mes de marzo, el equipo de Referentes se reunió con la Subdirección de Fortalecimiento Institucional y el equipo de Colegios privados para precisar la propuesta de ruta de trabajo con el propósito de legalizar la educación virtual en Colombia. Se determina que es necesario reunirse con la Dirección de Cobertura y Equidad porque es posible que se estén asignando dos recursos financieros a contratos que pueden tener un objeto contractual muy similar.
Orientaciones MEF: Durante el mes de marzo, el equipo remitió el documento con los ajustes sugeridos por la Subdirectora de Referentes  para su revisión y aval.  
Finalmente, se proyectó por solicitud de la Coordinación de Referentes el Memorando dirigido a secretarios de educación de las ETC, que tiene como asunto: Disposiciones relacionadas con la recepción de Modelos Educativos Flexibles de proponentes externos, para la revisión y aprobación de la Coordinación y Subdirección de Referentes. C</t>
  </si>
  <si>
    <t>Durante el mes de marzo el equipo de tiempo escolar, avanzó en los ajustes de la propuesta técnica solicitados por la Dirección de Calidad. Así mismo, se presentó el documento al comité de contratación para continuar con el proceso de contratación del operador. Los documentos metodológicos se encuentran en revisión y ajustes por parte del equipo.</t>
  </si>
  <si>
    <t>Durante el mes de marzo se contó con 4.403 establecimientos educativos implementando esquemas de ampliación del tiempo escolar, pendiende el envío del reporte trimestral de Jornada Escolar Complementaria (JEC)  por parte de la Súperintendencia del Subsidio Familiar. A la fecha de corte, el equipo de Tiempo Escolar continua con la gestión al interior del Ministerio de Educación, para ajustar el Sistema Integrado de Matríucla (SIMAT), de manera que este permita identificar y visualizar los establecimientos educativos que implementan esquemas de ampliación del tiempo escolar diferentes a Jornada Única.</t>
  </si>
  <si>
    <t>Durante el mes de marzo el Plan Nacional de Lectura, Escritura y Oralidad elaboró el anexo técnico del convenio con la imprenta nacional para la producción y procesamiento de colecciones bibliográficas 2023.</t>
  </si>
  <si>
    <t>Durante el mes de marzo el Plan Nacional de Lectura, Escritura y Oralidad (PNLEO) envió el anexo técnico con las características técnicas de cada uno de los proyectos a realizar al  Centro Regional para el Fomento del Libro en América Latina y el Caribe (Cerlalc) y recibió la propuesta del Cerlalc  con observaciones y contrapartidas para ser evaluadas ajustadas por parte del PNLEO.</t>
  </si>
  <si>
    <t>Durante el mes de marzo se realizaron dos mesas técnicas con posible aliado. Se especificaron detalles sobre la operatividad de la estrategias de la línea por fases, acciones, tiempos y presupuesto. Se cargó  a Secop la convocatoria para entidades interesadas. La información anterior de acuerdo a la proyección de vigencias futuras pasa la focalización de 20 a 50 Establecimientos Educativos.</t>
  </si>
  <si>
    <t>Durante el mes de marzo se realizaron dos reuniones exploratorias para revisar la propuestas del MEN con el Consejo Británico. Se revisó entre pares los acuerdos y oportunidades de alinear acciones.  Sobre la operatividad de la estrategias de la línea por fases, acciones, tiempos y presupuesto. La información anterior de acuerdo a la proyección de vigencias futuras; focalización 900.</t>
  </si>
  <si>
    <t xml:space="preserve">En el mes de marzo el Grupo de Atención Educativa a Grupos Étnicos, recibió las propuestas de las organizacionas indígenas para los acompañamientos en Planes de fortalecimiento de sus proyectos educativos comunitarios - PEC. El equipo se encuentra en revisión y ajuste de las mismas a fin de empezar la etapa precontractual. </t>
  </si>
  <si>
    <t xml:space="preserve">Durante el mes de marzo, el Grupo de Atención Educativa a Grupos Étnicos, continuó  a la espera de definir la convocatoria  para la implementación de la CEA en las ETC focalizadas, a fin que sean remitidas las propuestas para su revisión y empezar la etapa precontractual. </t>
  </si>
  <si>
    <t xml:space="preserve">Durante el mes de marzo el equipo de programas transversales realizó acompañamiento a la secretaría de Guanía para orientar la construcción del plan territorial de convivencia escolar. </t>
  </si>
  <si>
    <t>Durante el mes de marzo el equipo de programas transversales genero el acceso y capacitación de 13 nuevos usuarios SIUCE para  promoveer el uso del Sistema de Información Unificado.</t>
  </si>
  <si>
    <t>En el mes de marzo, el PTA continuó las actividades relacionadas con la Fase de apertura del año 2023, cuyo objetivo es fortalecer las competencias docentes en el desarrollo de estrategias didácticas que beneficien los aprendizajes fundamentales de los estudiantes, teniendo en cuenta el desarrollo de las competencias comunicativas, el pensamiento matemático y las habilidades socioemocionales en proyección al abordaje posterior de acciones que contribuyan a la estructuración de currículos pertinentes para la trayectoria educativa completa.
Las actividades de formación y acompañamiento situado previstas en la Fase de apertura son las siguientes: 
- Sesión de trabajo situado (STS) en Lenguaje. 
- Taller de Matemáticas. 
- Taller de acompañamiento para apoyar el fortalecimiento de competencias socioemocionales. 
- Acompañamiento situado en aula a partir de las fases de planeación, 
ejecución y realimentación. 
- Comunidades de Aprendizaje (CDA) 
- Reuniones con el directivo docente del establecimiento educativo asignado, al inicio y cierre de cada fase de 2023, en el marco del acompañamiento. 
De manera particular, el acompañamiento situado se concibe como el medio a tavés del cual se promueve la reflexión sobre la práctica pedagógica a través de un diálogo en el que se intercambian ideas, experiencias y reflexiones sobre los momentos que propios de la labor del docente en la cotidianidad del aula. Los momentos contemplados para la Fase de apertura son: 
- Planeación de la práctica, en este momento el docente tutor realiza un apoyo en la preparación de clases y materiales educativos a partir de los referentes de calidad, del conocimiento y la didáctica de los aprendizajes y de la estructura de la disciplina. Asimismo, se plantean actividades de enseñanza, aprendizaje y evaluación formativa que consideren los conocimientos previos de los estudiantes y las particularidades propias del objeto de aprendizaje.
- Desarrollo y observación de la práctica, momento en el cual el docente tutor acompaña la implementación de la propuesta formativa de la Fase de apertura a partir de las sesiones de clase previstas desde la planeación el desarrollo de actividades para el logro de los objetivos previstos, el uso de un registro adecuado, , el desarrollo de estrategias, y de  técnics de comunicación y reflexión, la promoción de la participación de los estudiantes, el seguimiento al proceso de aprendizaje y retroalimentación a partir de la elaboración de criterios de evaluación previamente comunicados. 
- Retroalimentación, momento que tiene como propósito reflexionar sobre el efecto de la clase sobre la evolución del aprendizaje de los estudiantes,. Con la retroalimentación el docente reconoce los aprendizajes obtenidos con la experiencia e identificafortalezas y  acciones de mejoramiento posibles de alcanzar mediante la transformación intencionada de la práctica pedagógica.El docente tutor realiza recomendaciones para potenciar el impacto de las acciones emprendidas, los recursos usados, la metodología y la evaluación de los aprendizajes.
Asimismo, en el marco de la Fase de apertura, los docentes tutores llevarán a cabo acompañamientos con apoyo de las TIC en las sedes educativas focalizadas por las secretarías de educación, cuya fecha de inicio dependerá de las actividades de cada secretaría de educación, sin sobrepasar el 14 de abril de la presente vigencia.
El proceso de legalización de agendas de acompañamientos de la Fase de apertura finalizará el 21 de abril, actividad con la que termina la implementación del mencionado Ciclo.
Dependiendo del calendario de cada secretaría de educación se programará el proceso de formación de los docentes tutores previsto en la Fase de apertura. Con la finalización de este proceso se dará paso a los acompañamientos de los docentes tutores en el establecimiento educativo asignado de manera presencial en la sede base y con la mediación de las TIC para otras sedes del EE.</t>
  </si>
  <si>
    <t>Durante el mes de marzo, se realizó la asignación de los estudiantes voluntarios a los municipios y escuelas rurales. Por otra parte, se ajustaron y compartieron las versiones finales de los prótocolos de llegada, seguridad y MAAD y del código de ética.
Se realizaron jornadas de formación en aprendizaje dialógico a supervisores, docentes postulantes a mentores y voluntarios. Adicionalmente, los voluntarios recibieron formación en instrumentos de evaluación del ICFES y en los prótocolos.
Se sostuvieron reuniones con universidades y escuelas normales superiores para revisar el estado de avance de la implementación del programa. Una sesión similar se realizó con los alcaldes de los municipios atendidos en el primer semestre de 2023.
Se realizó el evento de lanzamiento del programa en Aránzazu, Caldas.
Se firmó e inició ejecución de los convenios con ICETEX y OEI para la implementación del programa.
Se publicaron los resultados de cumplimiento de requisitos mínimos de los docentes postulados como mentores para el programa.
Se realizó una sesión de resolución de dudas a los docentes que se postularon como mentores para el programa.</t>
  </si>
  <si>
    <t>Durante el mes de marzo, se logró la consolidación del Brief del Programa Nacional de Bienestar, Paz y Ciudadanía, acogiendo la estructura de la Oficina de Planeación. Dicho documento integra la justificación, los objetivos, los componentes y las mestas a corto, mediano y largo plazo.  Su estructura responde a los documentos de política del ministerio, orientado por la Oficina de Planeación, así mismo, recogió las observaciones y comentarios de la Oficina de Planeación, de la Dirección de Fortalecimiento Territorial y del Viceministro de PBM. </t>
  </si>
  <si>
    <t>Fecha (17/04/2023)- OAPF
Completitud: Cumple con el criterio. 
Consistencia: Cumple con el criterio 
Calidad: Cumple con el criterio. 
Soportes: Cumple con el criterio</t>
  </si>
  <si>
    <t>Fecha (18/04/2023)- OAPF
Completitud: Cumple con el criterio. 
Consistencia: Cumple con el criterio 
Calidad: Cumple con el criterio. 
Soportes: Cumple con el criterio</t>
  </si>
  <si>
    <t>En marzo: En el proceso de expedición del decreto "Por medio del cual se sustituye la Sección 12 del Capítulo 2 del Título 3 de la Parte 5 del Libro 2 del Decreto 1075 de 2015 -Único Reglamentario del Sector Educación-" se presentó proyecto de Decreto a la Oficina Asesora Jurídica y se realizaron ajustes sobre el alcance de las medidas transitorias que se busca adoptar. 
Se desarrollaron 5 encuentros regionales en Cali (7 de marzo), Barranquilla (13 de marzo), Cúcuta (17 de marzo), Pereira (24 de marzo), Bogotá (28 de marzo) 1 encuentro virtual (21 de marzo), en los que se recibieron insumos técnicos para la modificación del Decreto 1075 de 2015, que definen la necesidad técnica y jurídica para el ajuste normativo que conduzca a la reconceptualización del sistema de aseguramiento de la calidad y el trámite de registro calificado. 
Para la modificación del Decreto 1075 de 2015 que tiene como finalidad actualizar la normativa que regula el reconocimiento y cancelación de personería jurídica de  instituciones de educación superior privadas, se iniciarán acciones en el mes de mayo de 2023.</t>
  </si>
  <si>
    <t>En marzo se construyó una hoja de ruta para definir las actividades que se podrán ejecutar con los recursos disponibles. Se está a la espera de determinar las prioridades y necesidades más urgentes para los beneficiarios: pares, Consejeros, comisionados, IES y demás actores, dentro y fuera del MEN</t>
  </si>
  <si>
    <t xml:space="preserve">En marzo se determinó realizar una contratación conjunta con la Dirección de Fomento para que sean ejecutados los recursos de la Dirección de Calidad con las demás actividades que se tienen previstas para fortalecer el SAC y EL MNC. Entre las dos áreas se va a coordinar dicha contratación y la ejecución de los recursos de acuerdo con las necesidades del área. </t>
  </si>
  <si>
    <t>Marzo: Durante este mes se gestionaron 3 medidas en la Fundación Universitaria San Martín (Inspector in situ, Plan de Mejoramiento, Fiducia), Sumando en lo corrido del año la gestión de 3 medidas de las 40 existentes para el 2023. Adicionalmente en este mes se realizaron (8) visitas, (1) Fundación Universidad Autónoma De Colombia, (3) Fundación Universitaria Para El Desarrollo Humano – UNINPAHU, (1) Fundación Universitaria San Martin, (1) Universidad Autónoma Del Caribe, (1) Universidad Popular del Cesar, (1) Corporación Escuela De Artes Y Letras, acciones que permite avanzar en el cumplimiento del objetivo de gestión de las medidas actuales.</t>
  </si>
  <si>
    <t>Durante el mes de marzo se terminó la construcción del modelo operativo, se realizó reunión con la Subdirección de Desarrollo Sectorial y se generó plan de trabajo para la generación de los tableros financieros desde el SNIES.
En cuanto al proceso de contratación de la firma se están realizando ajustes a los estudios previos del sector en atención a observaciones del área de  contratación, documentos que se esperan radicar el 4 de abril.</t>
  </si>
  <si>
    <t>En el mes de marzo se terminó informe diagnóstico el cual fue insumo para la construcción del plan de trabajo que permitirá avanzar en la gestión para lograr que las IES posean instrumentos de caracterización y acción para los sujetos de especial protección constitucional.</t>
  </si>
  <si>
    <t>Marzo, actos administrativos expedidos:
1. Resolución No. 005077 del 30 de marzo de 2023 que archiva la investigación No. 022462 del 01 de diciembre de 2020 en contra de la Universidad Popular del Cesar.
2. Auto del 03 de marzo de 2023, por medio del cual se declara surtido el periodo probatorio, se incorporan unas pruebas y se da traslado para alegatos de conclusión, dentro de la investigación No. 00561 del 22 de enero de 2018 contra UNICIENCIA.
3. Auto del 08 de marzo de 2023, mediante el cual se declara surtido el periodo probatorio, se incorporan pruebas documentales y se corre traslado para alegatos de conclusión, dentro de la investigación No. 16762 del 07 de septiembre de 2021 contra la Universidad Popular del Cesar.  
4. Auto del 21 de marzo de 2023, por medio del cual se declara surtido la etapa de descargos, se prescinde de la etapa probatoria, se corre traslado para alegatos de conclusión, dentro de la investigación No. 480 del 17 de enero de 2018 contra UNICIENCIA.</t>
  </si>
  <si>
    <t xml:space="preserve">En marzo se elabora documento plan de trabajo que comporta las acciones, recolección de información y responsables para evidenciar las acciones adelantadas en cuanto al seguimiento al cobro coactivo de las sanciones pecuniarias impuestas por el Ministerio de Educación Nacional en el marco de la función investigativa. </t>
  </si>
  <si>
    <t xml:space="preserve">En marzo se llevó a cabo el taller nacional para la formación de pares en el marco del Sistema de Acreditación Regional de Arcu-Sur - Mercosur el 8 de marzo del año en curso. Se atendieron los compromisos internacionales respecto a la participación de pares colombianos que cumplieron con el requisito de asistencia al taller nacional de las áreas de ingeniería y de medicina al Taller Regional.  Se asistió en la reunión programada el 21 de marzo por la Red de Agencias Nacionales de Acreditación - RANA en el marco de la PPTA de Argentina. También se participó la reunión programada el 23 de marzo por el Sector Educativo del MERCO- SUR en relación con el lanzamiento de la próxima convocatoria del programa MARCA. Así como reunión exploratoria y de acercamiento con el consejo de educación, formación e investigación científica de Marruecos, reunión con Malaysian Qualifications Agency (MQA) y con UNESCO- IESAL, entre otras acciones de carácter internacional. </t>
  </si>
  <si>
    <t xml:space="preserve">En marzo en relación con el desarrollo del Plan de Eventos, se llevó a cabo el Taller nacional de formación de pares en el marco del Sistema de Acreditación Regional Arcu-Sur. También se llevaron a cabo las actividades de planeación de los seis (6) encuentros regionales. Se llevó a cabo la publicación de las noticias relacionadoras con la renovación de la Certificación con La Red Internacional de Agencias de Garantía de Calidad en la Educación Superior – INQAAHE, la realización del Taller Nacional de Pares Evaluadores para el Sistema ARCU-SUR, la reunión llevada a cabo por el Consejo con las Escuelas de formación de las Fuerzas Militares y la llevada a cabo con Exconsejeros y el cumplimiento del período como consejeros del Dr. Helmuth Trefftz y el Dr. William Cornejo. Desarrollo de Visitas de Condiciones Iniciales, Actividades de Acompañamiento y Espacios de Dialogo llevadas a cabo por el Consejo. </t>
  </si>
  <si>
    <t>En marzo se desarrolló la propuesta del plan piloto de formación de pares de acreditación con el curso alojado en Colombia Aprende y el desarrollo de los instrumentos que permitan la sistematización de las observaciones y aspectos por mejorar del curso en modalidad B-Learning. Se realiza el alistamiento de los insumos previos al lanzamiento de las cohortes del curso de pares de acreditación, realizando ajuste al Cronograma de impartición, el rediseño de piezas de comunicación acordes a la nueva identidad gráfica del curso de pares. Se participó en las mesas de trabajo convocadas para la estructuración de Estudio previo y anexo técnico para la Invitación Pública de pares. Se avanza en la prueba piloto – “radicación procesos de postgrado SACES -CNA”.</t>
  </si>
  <si>
    <t xml:space="preserve">En marzo se realizaron 3 reuniones con el CNA, Dirección y Subdirección de Calidad para determinar necesidades particulares frente a la Invitación Pública-IP de pares de CNA, RC e integrantes Conaces. En el aspecto precontractual se avanzó en la formulación del documento técnico y los estudios previos. Por otra parte, se invitó a que tanto el CNA, registro calificado, como la Conaces, presentaran las necesidades en cuanto a perfiles requeridos con el fin de conocer la situación particular de cada una de las secciones de la Invitación Pública para dimensionar el alcance. </t>
  </si>
  <si>
    <t>En el mes de marzo culminó con un total de 3.279 procesos de registro calificado en trámite en ambos sistemas, de lo anterior, 291 trámites fueron radicados en el actual periodo; los restantes son trámites abiertos de periodos anteriores.  En éste mismo mes 507 fueron cerrados, obteniendo un 15.4% de trámites atendidos.</t>
  </si>
  <si>
    <t>Para el mes de marzoo se cerró un total de 507 trámites de Registro Calificado, de los cuales 126 fueron procesos finalizados antes de lo establecido en la normatividad vigente, lo que conlleva al 24,8% de oportunidad de respuesta. Nota: el 80% los procesos cerrados hacen parte de la directiva 9.</t>
  </si>
  <si>
    <t>Durante el mes de marzo se notificaron 834 actos administrativos a través de la UAC, alcanzando una meta del 30%.</t>
  </si>
  <si>
    <t>En el primer trimestre 2023, se obtuvo el 76% de oportunidad en la respuesta de 1.721 actos administrativos notificados durante este periodo.</t>
  </si>
  <si>
    <t>Durante el mes de marzo se notificaron 151 recursos de reposición mediante la UAC.</t>
  </si>
  <si>
    <t>En el primer trimestre 2023, se avanzó en la propuesta del ARM entre Chile y Colombia en donde se consolidan elementos claves para la actualización del “Convenio sobre el ejercicio de profesiones liberales” suscrito el 23 de junio de 1921 entre Chile y Colombia.</t>
  </si>
  <si>
    <t>En marzo se publicaron en el ambiente de producción los controles de cambio relativos con la resolución 2265 de 2023. Los controles desplegados en el ambiente de producción posibilitan al rol de las IES llevar a cabo el inicio de sus solicitudes y presentación al Ministerio de Educación Nacional. Esta implementación implicó la ejecución del set de pruebas en el ambiente de certificación de 6 de los 9 controles de cambio ha implementar.
Los controles de cambio implementados son: 
1. Hacer NO visible la selección de Solicitud de Modificación por Ampliación de Lugar de Desarrollo. 
2. Radicación en debida forma (ER)
3. Control tiempo de radicación con dato de vigencia de registro calificado (12 meses)
4. Tabla paramétrica para decisión sobre los tipos de modificación (decreto 1330 de 2019)
5. Pestañas NO visibles de Perfil del egresado, Declaración de investigación, Resultados de aprendizaje, Conceptualización teórica y epistemológica 
6. Evidencias no visibles</t>
  </si>
  <si>
    <t>OAPF 17/04/2023:
Consistencia: Cumple con el criterio. El área no reporta avance cuantitativo, teniendo en cuenta que el indicador es semestral.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 Sin embargo, el área reporta en “Medios de verificación” documentos soporte que evidencian las gestiones adelantadas para el cumplimiento de la meta.</t>
  </si>
  <si>
    <t>OAPF 17/04/2023:
Consistencia: Cumple con el criterio. El área reporta avance  cuantitativo, cumpliendo con el 25% de la meta, asociado con la construción de la hoja de ruta para la ejecución de los recursos.
Completitud: Cumple con el criterio. El área reporta tanto avance cuantitativo como cualitativo describiendo en este último las acciones realizada por la dependencia para cumplir la meta.
Calidad: Cumple con los criterios de la Guía de seguimiento al PAI “PL-GU-03 Versión 5”.
Soportes: Cumple. El área reporta en “Medios de verificación” el soporte que evidencia el cumplimiento del avance reportado.</t>
  </si>
  <si>
    <t>OAPF 17/04/2023:
Consistencia: Cumple con el criterio. El área reporta avance cuantitativo, cumpliendo con el 25% de la meta, relacionando avance en el proceso de contratación conjunta que permita dar cumplimiento con el indicador propuesto.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el soporte correo que evidencia trámites internos para la definición del objeto del contrato conjunto.</t>
  </si>
  <si>
    <t>OAPF 17/04/2023:
Consistencia: Cumple con el criterio. El área reporta un avance cuantitativo, logrando así el 8% de la meta, representado en 3 medidas preventivas gestionadas de las 40 programadas  para esta vigencia.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soportes que evidencia la gestión desarrollada para cumplir la meta propuesta.</t>
  </si>
  <si>
    <t xml:space="preserve">OAPF 17/04/2023:
Consistencia: Cumple con el criterio. El área reporta avance cuantitativo, representado en un avance del 36,7% de la meta asociado con las tres actividades desarrolladas.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tres soportes que evidencian  el avance de cumplimiento. </t>
  </si>
  <si>
    <t xml:space="preserve">OAPF 17/04/2023:
Consistencia: Cumple con el criterio. El área reporta avance cuantitativo, lo que representa un 70% de la meta relacionado con la construcción del diagnóstico y el plan de trabajo para la presente vigencia.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dos soportes que evidencian  el avance en cumplimiento de la meta. </t>
  </si>
  <si>
    <t>OAPF 17/04/2023:
Consistencia: Cumple con el criterio. El área reporta avance cuantitativo.
Completitud: Cumple con el criterio. El área reporta avance cualitativo con las acciones realizada para cumplir la meta asociada al indicador.
Calidad: Cumple con los criterios de la Guía de seguimiento al PAI “PL-GU-03 Versión 5”.
Soportes: Cumple. La dependencia reporta que no entrega soportes por contener información suceptible.</t>
  </si>
  <si>
    <t xml:space="preserve">OAPF 17/04/2023:
Consistencia: Cumple con el criterio. El área reporta avance cuantitativo, representado en un0% teniendo en cuenta que ya cuentan con el plan de trabajo para la gestión de cobro.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soportes que evidencian  el avance en cumplimiento de la meta. </t>
  </si>
  <si>
    <t xml:space="preserve">OAPF 17/04/2023:
Consistencia: Cumple con el criterio. El área reporta avance cuantitativo superior a la meta prpuesta para el primer trimestre, alcanzando de esta manera un 48% de la meta anual.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soportes que evidencian  el avance en cumplimiento de la meta. </t>
  </si>
  <si>
    <t xml:space="preserve">OAPF 17/04/2023:
Consistencia: Cumple con el criterio. El área reporta avance cuantitativo, dando asi cumplimiento de la trimestral del 25%.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soportes que evidencian  el avance en cumplimiento de la meta. </t>
  </si>
  <si>
    <t xml:space="preserve">OAPF 17/04/2023:
Consistencia: Cumple con el criterio. El área reporta avance cuantitativo, alcanzando asi la meta del 25% programada para este trimestre.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soportes que evidencian  el avance en cumplimiento de la meta. </t>
  </si>
  <si>
    <t xml:space="preserve">OAPF 17/04/2023:
Consistencia: Cumple con el criterio. El área reporta avance cuantitativo, relacionado con la elaboración del anexo técnico requerido para avanzar en el proceso de contratación alcanzando así el 25% que corresponde a la meta propuesta para este trimerstre.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soportes que evidencian  el avance en cumplimiento de la meta. </t>
  </si>
  <si>
    <t>OAPF 17/04/2023:
Consistencia: Cumple con el criterio. El área reporta avance cuantitativo, alcanzado de manera más que satisfactoria la meta propuesta para el mes.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</si>
  <si>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17/04/2023:
Consistencia: Cumple con el criterio. El área reporta avance cuantitativo, logrando la meta propuesta para el mes mensual.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</si>
  <si>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OAPF 17/04/2023:
Consistencia: Cumple con el criterio. El área reporta avance cuantitativo, sin embargo se alcanza solo el 31% de la meta propuesta para el mes dado el rezago existente.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</si>
  <si>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 xml:space="preserve">OAPF 17/04/2023:
Consistencia: Cumple con el criterio. El área reporta avance cuantitativo, logrando un78% de la meta propuesta para el primer trimestre trimestral.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El área reporta en “Medios de verificación” los soportes que evidencian  el avance en cumplimiento de la meta. </t>
  </si>
  <si>
    <t>OAPF 17/04/2023:
Consistencia: Cumple con el criterio. El área reporta avance cuantitativo, logra un 18% de la meta en parte por los recursos pendientes de vigencias anteriores.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</si>
  <si>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OAPF 17/04/2023:
Consistencia: Cumple con el criterio. El área reporta avance cuantitativo del20% asociando un infore que relaciona el avance en el cumplimiento de la meta.
Completitud: Cumple con el criterio. El área reporta avance cualitativo con las acciones y la gestión realizada para avanzar en el cumplimiento de la meta asociada al indicador.
Calidad: Cumple con los criterios de la Guía de seguimiento al PAI “PL-GU-03 Versión 5”.
Soportes: Cumple. Se hace cargue de los soportes que dan cuenta del avance registrado</t>
  </si>
  <si>
    <t>OAPF 17/04/2023:
Consistencia: Cumple con el criterio. El área reporta avance cuantitativo del trimestral del 20%.
Completitud: Cumple con el criterio. El área reporta avance cualitativo con las acciones y la gestión realizada para avanzar en el cumplimiento de la meta asociada al indicador.
Calidad: Cumple con los criterios de la Guía de seguimiento al PAI “PL-GU-03 Versión 5”.
Soportes: Cumple. Se hace cargue de los soportes que dan cuenta del avance registrado.</t>
  </si>
  <si>
    <t>Con corte al mes de marzo se construyeron y/o mejoraron 10 sedes educativas rurales ubicadas en municipios PDET. Para un total acumulado de 18 sedes educativas intervenidas. Así; Calamar (1), Chaparral (2), Florida (1), Istimina (1), Palmito (2), San Diego (2), Santander de Quilichao (2), Saravena (4), Valledupar (1) y Villagarzón (2).
Lo anterior se ejecuto a través del Fondo de Financiamiento a la Infraestructura Educativa - FFIE</t>
  </si>
  <si>
    <t xml:space="preserve">Con corte al mes de marzo se construyeron y/o mejoraron 18 sedes educativas rurales en los Departamentos de Antioquia (1), Boyacá (1), Cauca (2), Cesar (1), Choco (1), Guaviare (1), Huila (2), Putumayo (2), Sucre (3), Valle del Cauca (4) con recursos de ley 21 a través del Fondo de Financiamiento a la infraestructura educativa - FFIE. 
Para un total de 36 sedes educativas rurales intervenidas en la vigencia 2023. </t>
  </si>
  <si>
    <t xml:space="preserve">Con corte al mes de marzo (teniendo en cuenta que estos se realizan mes vencido) se intervinieron con obras de infraestructura 25 sedes educativas correspondiente a 339 ambientes pedagógicos, en los Departamentos de Arauca (4), Cesar (2), Choco (1), Guainía (1), Magdalena (1), Quindío (1), Tolima (2), Valle del Cauca (10), a través del Fondo de Financiamiento a la Infraestructura Educativa - FFIE. </t>
  </si>
  <si>
    <t xml:space="preserve">Con corte al mes de marzo se realizó la adjudicación de las 9 ordenes de compra que permitirá dotar elementos del acuerdo marco de precios, así: residencias escolares (24 sedes), mobiliario aulas (127 sedes), mobiliario comedores (113), dejando como resultado un ahorro del 15.33% sobre la proyección inicial de inversión. 
Respecto a la interventoría, a la fecha el proceso se encuentra publicado en SECOP surtiendo las actividades del cronograma como corresponde, la fecha de cierre para presentación de ofertas es el 14 de abril. </t>
  </si>
  <si>
    <t xml:space="preserve">Con corte al mes de marzo se construyeron y/o mejoraron 4 sedes educativas con población mayoritariamente etno. Así: Cauca (1), Sucre (3).
De la misma manera se realizó seguimiento a la contratación y ejecución de las obras de infraestructura con población mayoritariamente etno a través de la convocatoria de mejoramientos 2021 y ola invernal. </t>
  </si>
  <si>
    <t xml:space="preserve">Con corte al mes de marzo se construyó y/o mejoró 1 sede educativa con población mayoritariamente NARP Así: Chocó (1).
De la misma manera se realizó seguimiento a la contratación y ejecución de las obras de infraestructura con población mayoritariamente NARP a través de la convocatoria de mejoramientos 2021 y ola invernal. </t>
  </si>
  <si>
    <t>Durante el mes de marzo realizaron las siguientes acciones;
a) Se realiza seguimiento al proceso contractual para la ejecución y entrega de dotaciones de elementos de residencias escolares a través de obras por impuestos y recursos del crédito BID. 
b) Se realizo la intervención con obras de infraestructura educativa en (4) residencias escolares, así; Guaviare (1), Huila (1), Putumayo (2), a través del Fondo de Financiamiento a la Infraestructura Educativa - FFIE.</t>
  </si>
  <si>
    <t xml:space="preserve">En el mes de marzo, el Ministerio de Educación Nacional, a través de la Subdirección de Permanencia, en el marco de la impementación de la estrategia de alfabetización Ciclo Lectivo Especial Integrado CLEI 1, se logró la firma de la carta de aceptación por parte de la Entidad Territorial Certificada en Educación de Chocó, y del Rector de la Institución de Educación Superior Universidad Tecnológica del Chocó, esta acción permitirá en el mes de abril dar inicio al proceso de transferencia de recursos a la Universidad aliada y poder avanzar en la ejecución de la fase de alistamiento del proyecto territorial de alfabetización en dicha entidad, el cual permitirá la atebción de 830 beneficiarios, población joven, adulta y mayor no alfabetizada, rural, vulnerable y víctima del conflicto armado, adicionalmente se supero la fase de validación de los documentos pre-contractuales (estudio de mercado, anexo técnico, estudio previo, presupuesto y cronograma), por parte del equipo de la Subdirección de Permannecia y fueron enviados al Grupo de Ruralidad de la Subdirección de Fortalecimiento del MEN y a Banco Interamericano de Desarrollo para su validación previo al cargue del insumo en NEON, para su gestión por parte de la oficina de Contratación del MEN. </t>
  </si>
  <si>
    <t>En el mes de marzo, el Ministerio de Educación Nacional a través de la Subdirección de Permanencia, en el marco de la impementación de la estrategia de alfabetización Ciclo Lectivo Especial Integrado CLEI 1, se logró la firma de la carta de aceptación por parte de la Entidad Territorial Certificada en Educación de Chocó, y del Rector de la Institución de Educación Superior Universidad Tecnológica del Chocó, esta acción permitirá en el mes de abril dar inicio al proceso de transferencia de recursos a la Universidad aliada y poder avanzar en la ejecución de la fase de alistamiento del proyecto territorial de alfabetización en dicha entidad, el cual permitirá la atebción de 830 beneficiarios, población joven, adulta y mayor no alfabetizada, rural municipios PDET, vulnerable y víctima del conflicto armado, adicionalmente se supero la fase de validación de los documentos pre-contractuales (estudio de mercado, anexo técnico, estudio previo, presupuesto y cronograma), por parte del equipo de la Subdirección de Permannecia y fueron enviados al Grupo de Ruralidad de la Subdirección de Fortalecimiento del MEN y a Banco Interamericano de Desarrollo para su validación previo al cargue del insumo en NEON, para su gestión por parte de la oficina de Contratación del MEN.</t>
  </si>
  <si>
    <t>En el mes de marzo, el Ministerio de Educación Nacional, a través de la Subdirección de Permanencia, supero la fase de estructuración y validacipon del documento Anexo Técnico para la implementación de la Estrategia de Modelos Educativos Flerxibles dirigidos a niñas, niños y adolescentes, ubicads en el sector rural, a través de la dotación de sedes educativas ubicadas en zonas rurales, la formación de docentes y el seguimiento al proceso, en tal sentido estos documentos fueron enviados al Grupo de Ruralidad de la Subdirección de Fortalecimiento y al Banco Interamericano de Desarrollo - BID, para su validación, a la fecha se avanza en el ajuste de las observaciones realizadas a la propuesta.</t>
  </si>
  <si>
    <t>En el mes de marzo, el Ministerio de Educación Nacional, a través de la Subdirección de Permanencia, supero la fase de estructuración y validacipon del documento Anexo Técnico para la implementación de la Estrategia de Modelos Educativos Flerxibles dirigidos a niñas, niños y adolescentes, ubicads en el sector rural de municipios DEPT, a través de la dotación de sedes educativas ubicadas en zonas rurales, la formación de docentes y el seguimiento al proceso, en tal sentido estos documentos fueron enviados al Grupo de Ruralidad de la Subdirección de Fortalecimiento y al Banco Interamericano de Desarrollo - BID, para su validación, a la fecha se avanza en el ajuste de las observaciones realizadas a la propuesta.</t>
  </si>
  <si>
    <t> En el mes de marzo, desde el equipo de Subdirección de Permanencia, viene realizando el seguimiento a la contratación del transporte escolar, mediante el reporte de información registrada por las Entidades Territoriales Certificadas-ETC a través del anexo 13A del SIMAT, de acuerdo al corte oficial de matricula del mes de marzo de 2023  se evidencia 31.087 beneficiarios ubicados en zona rural en 24 ETC, lo que representa un 26% de ETC.</t>
  </si>
  <si>
    <t>-En el mes de marzo, el Ministerio de Educación Nacional, a través de la Subdirección de Permanencia, de acuerdo con análisis de estudio de mercado llevó a cabo la revisión y  ajuste a la base de datos de las sedes educativas que recibirían materiales didácticos para el fortalecimiento de los Centros de Recursos para el Aprendizaje - CRA, pasando de 1.392 sedes a 1.107 sedes                                                   educativas rurales focalizadas, estos materiales permitirán el mejoramento de la calidad del proceso educativo, en el marco de la implementación de los modelos educativos flexibles Escuela Nueva, Post primaria Rural, Media Rural, Aceleración del Aprendizaje y Caminar en Secundaria, para la atención de niñas, niños y adolescerntes en la educación básica y media.
-Adicionalmente se está adelantando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y ping pong, con juegos de mesa que permiten desarrollar habilidades de concertación, negociación y trabajo en equipo.</t>
  </si>
  <si>
    <t>-BC7En el mes de marzo, el Ministerio de Educación Nacional, a través de la Subdirección de Permanencia, de acuerdo con análisis de estudio de mercado llevó a cabo la revisión y  ajuste a la base de datos de las sedes educativas que recibirían materiales didácticos para el fortalecimiento de los Centros de Recursos para el Aprendizaje - CRA, pasando de 1.392 sedes a 1.107 sedes                                                   educativas rurales de municipios PDET focalizadas, estos materiales permitirán el mejoramento de la calidad del proceso educativo, en el marco de la implementación de los modelos educativos flexibles Escuela Nueva, Post primaria Rural, Media Rural, Aceleración del Aprendizaje y Caminar en Secundaria, para la atención de niñas, niños y adolescerntes en la educación básica y media.
-Adicionalmente se está adelantando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y ping pong, con juegos de mesa que permiten desarrollar habilidades de concertación, negociación y trabajo en equipo.</t>
  </si>
  <si>
    <t xml:space="preserve">Al 31 de marzo se cuenta con aprobación por parte del comité de contratación del MEN del proceso contractual “Consultoría para continuar con el fortalecimiento de la estrategia de permanencia educativa Residencias Escolares, en zonas rurales dispersas focalizadas por el Ministerio de Educación Nacional, mediante la promoción de proyectos pedagógicos productivos”, se cuenta con aprobación del anexo técnico, estudio previos, análisis de presupuesto y cronograma de ejecución.  Se encuentra en solicitud ante el BID de la no objeción con el fin de proceder a solicitar propuesta a la Fundación PLAN, que será  evaluada para avanzar en el proceso de formalización del contrato, el cual se estima tendrá inicio el 15 de abril con una duración de 8 meses, con el fin de fortalecer  51 residencias escolares ubicadas en 13 municipios de las ETC Caquetá y Florencia, en el proceso de formulación de los proyectos pedagógicos productivos.
De otra parte se encuentra en revisión por parte del área jurídica del viceministerio de preescolar, la propuesta de anexos técnicos para desarrollar el objeto “Fortalecer técnicamente a las Entidades Territoriales Certificadas y establecimientos educativos focalizados que implementan la estrategia de residencias escolares, a través de Proyectos Pedagógicos Productivos”, dirigido a 150 residencias escolares en 29 ETC, con el fin de consolidar la implementación y evaluación de los proyectos pedagógicos productivos que ya se adelantan.
</t>
  </si>
  <si>
    <t xml:space="preserve">En el mes de marzo, el Ministerio de Educación Nacional, a través de la Subdirección de Permanencia, en el marco de la impementación de la estrategia de alfabetización Ciclo Lectivo Especial Integrado CLEI 1, se logró la firma de la carta de aceptación por parte de la Entidad Territorial Certificada en Educación de Chocó, y del Rector de la Institución de Educación Superior Universidad Tecnológica del Chocó, esta acción permitirá en el mes de abril dar inicio al proceso de transferencia de recursos a la Universidad aliada y poder avanzar en la ejecución de la fase de alistamiento del proyecto territorial de alfabetización en dicha entidad, el cual permitirá la atención de 830 beneficiarios, población joven, adulta y mayor no alfabetizada, rural, vulnerable y víctima del conflicto armado, adicionalmente se superó la fase de validación de los documentos pre-contractuales (estudio de mercado, anexo técnico, estudio previo, presupuesto y cronograma), por parte del equipo de la Subdirección de Permannecia y fueron enviados al Grupo de Ruralidad de la Subdirección de Fortalecimiento del MEN y a Banco Interamericano de Desarrollo para su validación previo al cargue del insumo en NEON, para su gestión por parte de la oficina de Contratación del MEN. </t>
  </si>
  <si>
    <t>En el mes de marzo, el equipo de la Subdirección de Permanencia, llevó a cabo asistencia técnica a las Entidades Territoriales Certificadas-ETC Lorica frente a la caracterización en el Anexo 13A de SIMAT, ETC Arauca, Medellín y Yumbo frente a la caracterización en el Sistema de Información para el Monitoreo, Prevención y Análisis de la Deserción Escolar - SIMAPDE y la ETC Tumaco frente a las generalizades del Transporte Escolar.</t>
  </si>
  <si>
    <t>En el mes de marzo, en el marco de los encuentros de líderes de cobertura, se acompañaron los espacios de socialización bajo dinamica de taller, socialización de buenas prácticas, que les permita a las Entidades Territoriales Certificadas-ETC, focalizar estratégicamente identificar las sedes educativas con mayor indice de deserción y población objeto y vincular al sistema educativo, población víctima y población identificada y en edad escolar suministrada por el Departamento de Prosperidad Social por departamento, se tuvo la participación de las ETC: Piedecuesta, Norte de Santander, Casanare, Girón, Riohacha, La Guajira, Santander, Floridablanca, Cesar, Arauca, Barrancabermeja,  Bucaramanga, Antioquia, Apartado, Medellín, Rio Negro, Quindio, Risaralda, Dosquebradas, Envigado, Bello, La Estrella, Sabaneta, Vaupés, Florencia, Funza, Neiva, Huila, Tolima, Ibagué, Sogamoso, Tunja, Pitalito, Duitama, Putumayo, Fusagasuga, Cundinamarca, Mosquera, Sincelejo, Uribia, Sucre, Magangué, Maicao, Barranquilla, Atlántico, Barranquilla, Bolívar, Soledad, Sahagún, Cartagena, Malambo y Barranquilla.</t>
  </si>
  <si>
    <t>En el mes de marzo, en el marco de la sesión No. 53 de la CONTCEPI se estableció que el MEN “[…] para la sesión 54 de la CONTCEPI […] presentará propuesta para la reactivación de la subcomisión. Los delegados indígenas recuerdan que uno de los acuerdos realizados en la última sesión de la subcomisión fue el reforzamiento jurídico del equipo de los delegados indígenas, situación que solicitan se tenga en consideración para la reactivación de la subcomisión” y Dada la prioridad de expedir la normatividad de la SEIP, el equipo técnico del MEN se encuentra preparando una propuesta para avanzar con los delegados en la definición de los lineamientos de residencias escolares para poblacion indígena desde la subcomisión dispuesta para tal fin.</t>
  </si>
  <si>
    <t>Revisión OAPF 12-04-2023 
Se revisaron los criterios técnicos, con el siguiente detalle:
1. Consistencia: Cumple el criterio. El avance cuantitativo es reportado en razón a la periodicidad del indicador. Se enuncian los avances alcanzados. 
2. Completitud: No cumple el criterio. Se cumplen en términos generales las orientaciones dadas por la OAPF para el registro de la información.Se recomienda incluir los motivos del bajo nivel de cumplimiento frente a la meta programada.
3. Soportes: No cumple el criterio. No se anexan medios de verifiación.
4. Calidad: Cumple el criterio. El avance cualitativo se ajusta a las recomendaciones de la OAPF para los reportes de avances cualitativos.
5. Oportunidad. Se efectuó el reporte cuantitativo y cualitativo dentro de los plazo establecidos.</t>
  </si>
  <si>
    <t xml:space="preserve">Revisión OAPF 12-04-2023 
Se revisaron los criterios técnicos, con el siguiente detalle:
1. Consistencia: Cumple el criterio. El avance cuantitativo es reportado en razón a la periodicidad del indicador. Se enuncian los avances alcanzados. 
2. Completitud: No cumple el criterio. Se cumplen en términos generales las orientaciones dadas por la OAPF para el registro de la información. Sin embargo, no se registra dato cuantitativo y dado el bajo nivel de cumplimiento se recomienda incluir los motivos del bajo nivel de cumplimiento frente a la meta programada.
3. Soportes: No cumple el criterio. No se anexan medios de verifiación.
4. Calidad: Cumple el criterio. El avance cualitativo se ajusta a las recomendaciones de la OAPF para los reportes de avances cualitativos.
5. Oportunidad. Se efectuó el reporte cuantitativo y cualitativo dentro de los plazo establecidos.
Revisión OAPF 18-04-2023 
2. Completitud: Cumple el criterio. Se cumplen en términos generales las orientaciones dadas por la OAPF para el registro de la información. Se registra dato cuantitativo cero. </t>
  </si>
  <si>
    <t>Revisión OAPF 12-04-2023 
Se revisaron los criterios técnicos, con el siguiente detalle:
1. Consistencia: Cumple el criterio. En el avance cualitativo se enuncian gestiones realizadas, aunque el avance cuantitativo es cero en este mes.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No se efectuó el reporte cuantitativo y cualitativo dentro de los plazo establecidos.</t>
  </si>
  <si>
    <t>Revisión OAPF 12-04-2023 
Se revisaron los criterios técnicos, con el siguiente detalle:
1. Consistencia: No cumple el criterio. En el avance cualitativo se enuncian gestiones realizadas, aunque el avance cunatitativo es cero en este mes. El reporte cualitativo es igual al ID 530, lo cual no es consistente con el presente indicador ya en éste se debe hacer precisión a sedes educativas con población mayoritariamente indígena únicamente.
2. Completitud: Cumple el criterio. Se cumplen en términos generales las orientaciones dadas por la OAPF para el registro de la información.
3. Soportes: Cumple el criterio. No hay avance cuantitativo.
4. Calidad: Cumple el criterio. El avance cualitativo se ajusta a las recomendaciones de la OAPF para los reportes de avances cualitativos.
5. Oportunidad. No se efectuó el reporte cuantitativo y cualitativo dentro de los plazo establecidos.</t>
  </si>
  <si>
    <t>Revisión OAPF 12-04-2023 
Se revisaron los criterios técnicos, con el siguiente detalle:
1. Consistencia: Cumple el criterio. En el avance cualitativo se enuncian gestiones realizadas, aunque el avance cunatitativo es cero en este mes 
2. Completitud: Cumple el criterio. Se cumplen en términos generales las orientaciones dadas por la OAPF para el registro de la información. Se recomienda complementar con información de a cuantas sedes se le hace seguimiento
3. Soportes: Cumple el criterio. No hay avance cuantitativo.
4. Calidad: Cumple el criterio. El avance cualitativo se ajusta a las recomendaciones de la OAPF para los reportes de avances cualitativos.
5. Oportunidad. No se efectuó el reporte cuantitativo y cualitativo dentro de los plazo establecidos.</t>
  </si>
  <si>
    <t>Revisión OAPF 12-04-2023 
Se revisaron los criterios técnicos, con el siguiente detalle:
1. Consistencia: No cumple el criterio. En el avance cualitativo se enuncian gestiones realizadas, aunque el avance cualitativo es cero en este mes. El reporte cualitativo es igual al ID 530, lo cual no es consistente con el presente indicador ya que aqui se debe hacer precisión a sedes educativas con población mayoritariamente NARP únicamente.
2. Completitud: Cumple el criterio. Se cumplen en términos generales las orientaciones dadas por la OAPF para el registro de la información.
3. Soportes: Cumple el criterio. No hay avance cuantitativo.
4. Calidad: Cumple el criterio. El avance cualitativo se ajusta a las recomendaciones de la OAPF para los reportes de avances cualitativos.
5. Oportunidad. No se efectuó el reporte cuantitativo y cualitativo dentro de los plazo establecidos.</t>
  </si>
  <si>
    <t>Revisión OAPF 12-04-2023 
Se revisaron los criterios técnicos, con el siguiente detalle:
1. Consistencia: Cumple el criterio. En el avance cualitativo se enuncian gestiones realizadas para lograr la meta del indicador.
2. Completitud: Cumple el criterio. Se cumplen en términos generales las orientaciones dadas por la OAPF para el registro de la información.
3. Soportes: No cumple el criterio. No se anexa medio de verificación que soporte el avance cuantitativo.
4. Calidad: Cumple el criterio. El avance cualitativo se ajusta a las recomendaciones de la OAPF para los reportes de avances cualitativos.
5. Oportunidad. No se efectuó el reporte cuantitativo y cualitativo dentro de los plazo establecidos.</t>
  </si>
  <si>
    <t xml:space="preserve">Fecha: 17/04/2022 OAFP
Observaciones
Completitud: Cumple con el criterio  
Consistencia: Cumple con el criterio 
Calidad: Cumple con el criterio 
Soportes: No aplica
El indicador se dará por validado una vez se apruebe  el reporte en SIIPO </t>
  </si>
  <si>
    <t>Revisión OAPF 12-04-2023 
Se revisaron los criterios técnicos, con el siguiente detalle:
1. Consistencia: Cumple el criterio. Se enuncian las gestiones realizadas para lograr la meta de l indicador. 
2. Completitud: Cumple el criterio. Se cumplen en términos generales las orientaciones dadas por la OAPF para el registro de la información.
3. Soportes: Cumple el criterio. No se anexa medio de verifiación en razón a que el avance es cero.
4. Calidad: Cumple el criterio. El avance cualitativo se ajusta a las recomendaciones de la OAPF para los reportes de avances cualitativos.
5. Oportunidad. Se efectuó el reporte cuantitativo y cualitativo dentro de los plazo establecidos.</t>
  </si>
  <si>
    <t>Revisión OAPF 12-04-2023 
No se efectuó reporte 
Revisión OAPF 18-04-2023 
Un vez realizado el reporte cualitativo, se revisaron los criterios técnicos, con el siguiente detalle:
1. Consistencia: Cumple el criterio. Se enuncian las gestiones realizadas para lograr la meta de l indicador. 
2. Completitud: Cumple el criterio. Se cumplen en términos generales las orientaciones dadas por la OAPF para el registro de la información.Sin embargo, se sugiere incorporar acciones e todas las estrategias cque contribuyen al logro de la meta del indicador 
3. Soportes: Cumple el criterio. No se anexa medio de verifiación en razón a que el avance es cero.
4. Calidad: Cumple el criterio. El avance cualitativo se ajusta a las recomendaciones de la OAPF para los reportes de avances cualitativos.
5. Oportunidad. Se efectuó el reporte cuantitativo y cualitativo dentro de los plazo establecidos.
Revisión OAPF 18-04-2023 
Unav vez registrado avance cualitativo, se revisaron los criterios técnicos, con el siguiente detalle:
1. Consistencia: Cumple el criterio. Se enuncian las gestiones realizadas para lograr la meta de l indicador. 
2. Completitud: Cumple el criterio.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cuantitativo y cualitativo dentro de los plazo establecidos.
Se valida SI</t>
  </si>
  <si>
    <t>Revisión OAPF 12-04-2023 
Se revisaron los criterios técnicos, con el siguiente detalle:
1. Consistencia: Cumple el criterio. El avance cualitativo es reportado, sin embargo no es consistente.
2. Completitud: No cumple el criterio. El texto no se ajusta a los lineamientos establecidos para el reporte cualitativo. No se registra avance cuantitativo
3. Soportes: Cumple el criterio. 
4. Calidad: Cumple el criterio. El avance cualitativo se ajusta a las recomendaciones de la OAPF para los reportes de avances cualitativos.
5. Oportunidad. Se efectuó el reporte cuantitativo y cualitativo dentro de los plazo establecidos.</t>
  </si>
  <si>
    <t>Revisión OAPF 12-04-2023 
Se revisaron los criterios técnicos, con el siguiente detalle:
1. Consistencia: Cumple el criterio. El avance cuantitativo es reportado en razón a la periodicidad del indicador. Se enuncian las gestiones realizadas en el mes. 
2. Completitud: Cumple el criterio. Se cumplen en términos generales las orientaciones dadas por la OAPF para el registro de la información.
3. Soportes: Cumple el criterio. Se anexa medio de verifiación que soporta el avance registrado.
4. Calidad: Cumple el criterio. El avance cualitativo se ajusta a las recomendaciones de la OAPF para los reportes de avances cualitativos.
5. Oportunidad. Se efectuó el reporte cuantitativo y cualitativo dentro de los plazo establecidos.</t>
  </si>
  <si>
    <t>Revisión OAPF 12-04-2023 
Se revisaron los criterios técnicos, con el siguiente detalle:
1. Consistencia: Cumple el criterio. El avance cuantitativo no es reportado en razón a la periodicidad del indicador. Se enuncian las gestiones realizadas.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</si>
  <si>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 xml:space="preserve">Fecha: 22/03/2022 OAFP
Observaciones
Completitud: Cumple con el criterio  
Consistencia: Cumple con el criterio 
Calidad: Cumple con el criterio 
Soportes: No aplica
</t>
  </si>
  <si>
    <t xml:space="preserve">Fecha: 22/03/2022 OAFP
Observaciones
Completitud: Cumple con el criterio  
Consistencia: Cumple con el criterio 
Calidad: Cumple con el criterio 
Soportes: No aplica
El indicador se dará por validado una vez se apruebe  el reporte en SIIPO 
</t>
  </si>
  <si>
    <t xml:space="preserve">Fecha: 22/03/2022 OAFP
Observaciones
Completitud: No cumple con el criterio  por favor indicar qué municipios
Consistencia: Cumple con el criterio 
Calidad: Cumple con el criterio 
Soportes: No aplica
El indicador se dará por validado una vez se apruebe  el reporte en SIIPO </t>
  </si>
  <si>
    <t xml:space="preserve">Fecha: 22/03/2022 OAFP
Observaciones
Completitud: No cumple con el criterio, por favor indicar que municipios PDET  
Consistencia: Cumple con el criterio 
Calidad: Cumple con el criterio 
Soportes: No aplica
El indicador se dará por validado una vez se apruebe  el reporte en SIIPO </t>
  </si>
  <si>
    <t xml:space="preserve">Fecha: 22/03/2022 OAFP
Observaciones
Completitud: Cumple con el criterio  
Consistencia: Cumple con el criterio 
Calidad: Cumple con el criterio 
Soportes: No aplica
El indicador se dará por validado una vez se apruebe  el reporte en SIIPO </t>
  </si>
  <si>
    <t>Con corte al mes de febrero se construyeron y/o mejoraron 8 sedes educativas rurales ubicadas en municipios PDET. Así; Saravena (4), San Diego (1), Valledupar (1), Chaparral (2).
Lo anterior se ejecuto a través del Fondo de Financiamiento a la Infraestructura Educativa - FFIE</t>
  </si>
  <si>
    <t xml:space="preserve">Con corte al mes de febrero se construyeron y/o mejoraron 17 sedes educativas rurales en los Departamentos de Valle del Cauca (8), Arauca (4),  Cesar (2), Tolima (2), Magdalena (1) con recursos de ley 21 a través del Fondo de Financiamiento a la infraestructura educativa - FFIE. 
Para un total de 18 sedes educativas rurales intervenidas en la vigencia 2023. </t>
  </si>
  <si>
    <t xml:space="preserve">Fecha: 22/03/2022 OAFP
Observaciones
Completitud: No cumple con el criterio  
Consistencia: No cumple con el criterio 
Calidad: No cumple con el criterio 
Soportes: No aplica
El indicador se dará por validado una vez se apruebe  el reporte en SIIPO </t>
  </si>
  <si>
    <t xml:space="preserve">Fecha: 22/03/2022 OAFP
Observaciones
Completitud: Cumple con el criterio  
Consistencia: Co cumple con el criterio 
Calidad: Cumple con el criterio 
Soportes: No aplica
El indicador se dará por validado una vez se apruebe  el reporte en SIIPO </t>
  </si>
  <si>
    <t>Durante el mes de marzo, desde la subdirección de Apoyo a la Gestión de las IES se realizó consolidación de propuesta para articulación de acciones PMI y Plan Nacional de Desarrollo a fin de avanzar en la ampliación de cupos en zonas rurales teniendo en cuenta la estrategia de ampliación de cobertura</t>
  </si>
  <si>
    <t>Durante el mes de marzo, desde la subdirección de Apoyo a la Gestión de las IES se realizó consolidación de propuesta para articulación de acciones PMI y Plan Nacional de Desarrollo a fin de avanzar en la ampliación de cupos en zonas PDET teniendo en cuenta la estrategia de ampliación de cobertura, se define como criterio de focalización los municipios PDET</t>
  </si>
  <si>
    <t>En el mes de marzo, se transfirieron al Icetex $5.000.000.000 para cubrir los beneficiarios antiguos y nuevos de la política de gratuidad por fuente del Fondo Solidario para la Educación.
Adicionalmente, se autorizó el desembolso a 13 IES públicas por $78.625  millones para cubrir parcialmente el valor de la  matrícula neta de los estudiantes beneficiarios del Fondo Solidario para la Educación del primer semestre de 2023-1, a través del cual se otorgan subsidios a la población rural más pobre para cursar programas del nivel técnico profesional, tecnológico y profesional universitario.</t>
  </si>
  <si>
    <t>Durante el mes de marzo, desde la subdirección de Apoyo a la Gestión de las IES se realizó consolidación de propuesta para articulación de acciones PMI y Plan Nacional de Desarrollo a fin de avanzar en acciones para la definición de nuevos programas de desarrollo rural, como parte de las estrategias de acción con las IES para la ampliación de cobertura</t>
  </si>
  <si>
    <t>Durante el mes de marzo, desde la subdirección de apoyo a la gestión de las IES se avanzó en la consolidación del informe de acciones en clave de trayectoria educativa para la formación de mujeres en carreras no tradicionales para ellas.</t>
  </si>
  <si>
    <t>Durante el mes de marzo, se recogieron los aportes de los diferentes actores del sistema y se inició la consolidación de un documento que describe la situación actual del sector que permita avanzar en el diálogo y proceso de reforma de la Ley 30 de 1992. También se actualizaron las proyecciones de impacto financiero con los supuestos macroeconómicos estimados por el Ministerio de Hacienda y Crédito Público ante una eventual reforma de los artículos 86 y 87.</t>
  </si>
  <si>
    <t>En el mes de marzo culminaron las mesas de trabajo entre el Ministerio de Educación Nacional y los capítulos regionales del SUE y la REDTTU para socializar con todas las IES públicas la estrategia integral de aumento en el acceso a educación superior 2023-2026. Igualmente, y como resultado de las mesas de trabajo regionales se remitió a las IES un formulario para la recolección de información que permita identificar sus necesidades, propuestas y proyectos para el incremento de nuevos estudiantes matriculados a partir del 2023.2.</t>
  </si>
  <si>
    <t>En el mes de marzo, se revisó y acordaron con Icetex y CISA los términos del convenio marco de la venta de la cartera de los beneficiarios de los fondos constituidos por el MEN, con el cual se condonarán parcial y totalmente las deudas de los beneficiarios conforme a sus condiciones de vulnerabilidad y se depuraron las cifras de los beneficiarios del Fondo Ser Pilo Paga que podrían acceder a esta estrategia.</t>
  </si>
  <si>
    <t>Durante el mes de marzo, desde la Subdirección de Desarrollo Sectorial se definió la batería de indicadores que inicialmente se utilizará para construir los índices sintéticos de los recursos adicionales, también se inició la recopilación de las fuentes de información necesarias para calcular el modelo.</t>
  </si>
  <si>
    <t>Durante el mes de marzo, desde la Dirección de Fomento se trabaja en la revisión de los requisitos para vincular al aliado que aporte al borrador de la exposición de motivos de la ley estatutaria</t>
  </si>
  <si>
    <t>Durante el mes de marzo, se realiza la revisión de los documentos de diagnostico sobre el tema elaborado por expertos y se esta a la espera de la instalación de la mesa para la formulación de reforma</t>
  </si>
  <si>
    <t>Durante el mes de marzo, se consolidó el estudio previo con el Ministerio de Ciencias. Así mismo con el Consorcio se determinó el número de beneficiarios. Teniendo en cuenta lo anterior, se espera iniciar proceso de contratación durante el mes de abril previa emisión de CDP y Plan de Compras</t>
  </si>
  <si>
    <t>Durante el mes de marzo, se presenta la propuesta metodológica y de indicadores ante los despachos. Se establece contacto con todos los proyectos de prioridad I, II y III y se desarrollan reuniones con los de prioridad I para recibir proyectos. Complementario a ello, se espera convocatoria de comité de parte de Fondo Paz para el proyecto en el Catatumbo.</t>
  </si>
  <si>
    <t>Durante el mes de marzo, se procesaron datos de avance de reporte de matrícula 2022 para el contexto de la estrategia de los 500 mil nuevos cupos en educación superior, como parte del proceso que se adelanta desde la Subdirección de Desarrollo Sectorial para adecuar el sistema de analítica para el seguimiento cuantitativo a la educación superior como derecho.</t>
  </si>
  <si>
    <t>Durante el mes de marzo, desde la subdirección de Apoyo a la Gestión de las IES se realizó reunión con UNESCO para definir el perfil del proyecto que permita la actualización de la política de Educación Superior Inclusiva, incorporando los elementos de interculturalidad, atención a la diversidad y la política antirracista</t>
  </si>
  <si>
    <t xml:space="preserve">Durante el mes de marzo, desde la subdirección de apoyo a la gestión de las IES se avanzó en la revisión de procesos de regionalización con la U del Tolima, Antioquia, Caldas en el marco de las acciones de educación rural, que alimenten el proceso para el fortalecimiento de la regionalización de la educación superior </t>
  </si>
  <si>
    <t>Durante el mes de marzo, se participo nuevamente de la mesa técnica de reincorporación y se programan sesiones de trabajo para revisar en conjunto con ARN y población en reincorporación el proceso de construcción de la estrategia para educación superior</t>
  </si>
  <si>
    <t>Durante el mes de marzo, se realizo reunión con el viceministro de Política Criminal del Ministerio de Justicia, donde se acordó la elaboración de una propuesta de lineamientos de política y la revisión de información de la población objetivo</t>
  </si>
  <si>
    <t>Durante el mes de marzo, la Dirección de Fomento realizó acompañamiento técnico sobre el diseño de programas basados en cualificaciones del MNC a la Universidad Pontificia Bolivariana y a la Universidad Nacional de Colombia teniendo en cuenta la normatividad asociada al aseguramiento de la calidad de la educación superior</t>
  </si>
  <si>
    <t>Durante el mes de marzo, la Dirección de Fomento, estructuró las 5 líneas de acción que harán parte de la estrategia del proyecto de Fortalecimiento de los SIAC 2023, Fase 4. Se definieron las actividades y entregables para cada una de las líneas, se espera acompañar a cerca de 100 IES públicas y privadas, se relacionan las líneas y número de IES por cada una:
i) Acompañamiento a instituciones de educación superior públicas con presencia en región (10 IES).
ii) Acompañamiento para el diseño, implementación y consolidación del Sistema Interno de Aseguramiento de la Calidad - SIAC en IES públicas y privadas (40 IES).
iii) Acompañamiento para el diseño de programas académicos basados en los catálogos de cualificaciones del Marco Nacional de Cualificaciones (30 IES).
iv) Acompañamiento para acreditación institucional (10 IES).
v) Acompañamiento para acreditación de programas académico (30 IES).</t>
  </si>
  <si>
    <t xml:space="preserve">Durante el mes de marzo, desde la subdirección de apoyo a la gestión de las IES se realizaron reuniones con IES de Tolima, Antioquia y revisión del proceso de los Nodos de educación superior, con los cuales se avanzó en la construcción de propuesta inicial para el desarrollo de la estrategia de centros de tránsito inmediato de educación media a educación superior </t>
  </si>
  <si>
    <t>Durante el mes de marzo, se brindó orientaciones técnicas y metodológicas al Departamento Nacional de Planeación sobre el establecimiento de los términos de referencia para la suscripción de un contrato con URBANPRO mediante el cual se dará continuidad al diseño de cualificaciones para el Catastro Multipropósito en su última etapa (D) de la ruta. Así mismo, se llevaron cabo espacios con MinCultura para la prospección de trabajo articulado diseño de catálogos MinCultura, con el objetivo de analizar el estado de arte de los subsectores y ocupaciones que son necesarios abordar para dar completitud al catálogo de cualificaciones de Artes Visuales, Plásticas y del Patrimonio Cultural.</t>
  </si>
  <si>
    <t>Durante el mes de marzo se brindó acompañamiento a las IES Universidad Pontificia Bolivariana, Universidad Nacional de Colombia desarrollando espacios de fomento de la oferta académica basada en los catálogos de cualificaciones. Así mismo,  la Dirección de Fomento participó en el desarrollo del panel sobre el MNC realizado en la 2da Cumbre Nacional de Facultades de Educación - “Lecturas críticas y horizontes posibles de la formación docente” convocado por ASCOFADE. De otra parte, se avanzó en la configuración de la línea 3, que se integrará a la estrategia de acompañamiento a las IES en articulación al proyecto de Fortalecimiento de los SIAC.</t>
  </si>
  <si>
    <t>En el mes de marzo, se elaboraron y cargaron a NEON los documentos de estudios previos,  análisis del sector y anexo técnico, los cuales permitirán suscribir un Convenio de Cooperación con el Programa de las Naciones Unidas para el Desarrollo (PNUD) que tiene por objeto "Aunar esfuerzos técnicos, administrativos y financieros para brindar apoyo y acompañamiento técnico a las instituciones de educación superior con el fin de fortalecer los Sistemas Internos de Aseguramiento de la Calidad -SIAC- y diseñar programas académicos basados en cualificaciones del Marco Nacional de Cualificaciones - MNC"</t>
  </si>
  <si>
    <t>En el mes de marzo, se realizan los ajustes al Decreto y a la memoria justificativa conforme lo solicitado por la Oficina Jurídica, se presenta a los nuevos asesores de la Viceministra, se encuentra en revisión para visto bueno parte de ellos para remisión a la OAJ.
Con la Oficina Asesora de Tecnología y Sistemas de Información, se realiza una evaluación de los requerimientos necesarios para el Sistema de Información de la Educación para el Trabajo y Desarrollo Humano – SIET. Se libera el plan de contratación y se remite la información necesaria para la apropiación de los recursos disponibles en CDP para que desde esa Oficina continúen con el proceso de Fábrica de Software.</t>
  </si>
  <si>
    <t>En el mes de marzo, el OLE avanzo en la revisión bibliográfica del marco de referencia para la adaptación del sistema de analítica del OLE. Se tuvo en cuenta: Indicadores del derecho a la educación, El trabajo decente,
Una lucha por la dignidad humana, Contenido y alcance del derecho individual al trabajo, Sistema de seguimiento y evaluación de la política pública educativa a la luz del derecho a la educación.</t>
  </si>
  <si>
    <t>Durante el mes de marzo, se retoma la conversación con la oficina de Cooperación y actores claves como ASCUN, RCI Y CCYK para determinar plan de acción. Se consolida primera versión de estudio previo y se proyecta iniciar proceso contractual en abril</t>
  </si>
  <si>
    <t>En el mes de marzo, el OLE recibió el archivo, con el cruce de información de graduados vs PILA del Ministerio de Salud. Dicha solicitud se realizó con el  radicado No.202342300343312.
El OLE realizó una verificación preliminar de la información y posteriormente  procedió a solicitar a la firma Sofinser comenzar con el procesamiento de datos.
Así mismo en el mes de marzo se elaboró el primer borrador del documento del modelo de predicción de matrícula en educación superior</t>
  </si>
  <si>
    <t>Durante el mes de marzo, se suscribió el Contrato CO1.PCCNTR.4714378 con la Firma Software, Innovation and Services S.A.S. - SOFINSER HECAA para la actualización de la licencia, el soporte y el mejoramiento continuo de los sistemas de información, se dio inicio a la ejecución el 06 de marzo de 2023, se estableció el cronograma de trabajo para el 2023 y se formalizó ante el Ministerio la licencia de uso de la Herramienta HECAA para la administración de datos del SNIES. Se tramitó el primer pago correspondiente al licenciamiento.</t>
  </si>
  <si>
    <t>En el mes de marzo, se transfirieron al Icetex $22.658.635.220 para cubrir las condonaciones de créditos otorgados a través de líneas del Icetex, de la siguiente manera:
Condonar créditos 25% - $ 20.627.621.358
Condonar créditos SABER PRO - $ 2.031.013.862</t>
  </si>
  <si>
    <t>En el mes de marzo, se elaboraron los estudios previos para la adición de recursos a los convenios 389 de 2013 y 44 de 2010 para garantizar los recursos que permitan la apertura de convocatoria en el 2023-2 para la adjudicación de nuevos beneficiarios de los Fondos dirigidos a la Población Víctima y con Discapacidad, respectivamente.</t>
  </si>
  <si>
    <t>En el mes de marzo, se elaboró el estudio previo para la adición de recursos al convenio 9 de 2020 para garantizar los recursos que permitan la adjudicación de nuevos beneficiarios en el Fondo Programas Líderes Afrodescendientes de la vigencia 2023.</t>
  </si>
  <si>
    <t>Durante el mes de marzo, la Dirección de Fomento a la Educación Superior y la Subdirección de Apoyo a la Gestión de las IES, como parte del desarrollo de las estrategias que desplegará para alcanzar la meta de tasa de cobertura en educación, avanza en las acciones para la implementación de la política de gratuidad y la estrategia de los nuevos estudiantes en educación superior. Se elaboraron escenarios para desplegar la estrategia en  el territorio y se espera contar con los vistos del despacho para adelantar las acciones propuestas en materia de cobertura</t>
  </si>
  <si>
    <t>Fecha: (24/04/2023) OAFP
Observaciones
Completitud: Cumple con el criterio  
Consistencia: Cumple con el criterio 
Calidad: Cumple con el criterio 
Soportes: No aplica, indicador anual 
El indicador se dará por validado una vez sea aprobado el reporte trimestral cualitativo en SIIPO</t>
  </si>
  <si>
    <t>Fecha: (17/04/2023) OAFP
Observaciones
Completitud: Cumple con el criterio  
Consistencia: Cumple con el criterio 
Calidad: Cumple con el criterio 
Soportes: No aplica, indicador anual 
El indicador se dará por validado una vez sea aprobado el reporte trimestral cualitativo en SIIPO</t>
  </si>
  <si>
    <t xml:space="preserve">Fecha: (17/04/2023) OAFP
Observaciones
Completitud: Cumple con el criterio; por favor validar si es posible incluir la desagregación de los municipos PDET en los subsiguientes reportes
Consistencia: Cumple con el criterio 
Calidad: Cumple con el criterio 
Soportes: No aplica, indicador anual 
El indicador se dará por validado una vez sea aprobado el reporte trimestral cualitativo en SIIPO 
</t>
  </si>
  <si>
    <t>Fecha: (13/03/2023) OAFP
Observaciones
Completitud: Cumple con el criterio  
Consistencia: Cumple con el criterio 
Calidad: Cumple con el criterio 
Soportes: No aplica, indicador anual 
El indicador se dará por validado una vez sea aprobado el reporte trimestral cualitativo en SIIPO</t>
  </si>
  <si>
    <t>Fecha: (13/02/2023) OAFP
Observaciones
Completitud: Cumple con el criterio  
Consistencia: Cumple con el criterio 
Calidad: Cumple con el criterio 
Soportes: No aplica, indicador anual 
El indicador se dará por validado una vez sea aprobado el reporte trimestral cualitativo en SIIPO</t>
  </si>
  <si>
    <t xml:space="preserve">ANÁLISIS OAPF (8/3/2023):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t>
  </si>
  <si>
    <t xml:space="preserve">Durante el mes de enero se avanzó en la construcción de los anexos técnicos y la estructura presupuestal de los dos (2) procesos de contratación para la atención educativa en zonas rurales y rurales dispersas: el primero de ellos orientado a la continuidad de la implementación del modelo de educación inicial en la ruralidad en 10 Secretarías de Educación (Antioquia, Arauca, Caquetá, Cauca, Florencia, Norte de Santander, Nariño, San Andrés de Tumaco, Valle del Cauca y Sucre) en aproximadamente 20 municipios con una cobertura aproximada de 2.000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El segundo, busca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(Córdoba- Tolima - Sucre - Chocó - Putumayo – Guaviare), con una cobertura aproximada de 1.320 niñas y niños de 4 a 7 años
</t>
  </si>
  <si>
    <t xml:space="preserve">Durante el mes de enero se avanzó en la construcción de los anexos técnicos y la estructura presupuestal de los dos (2) procesos de contratación para la atención educativa en zonas rurales y rurales dispersas: el primero de ellos orientado a la continuidad de la implementación del modelo de educación inicial en la ruralidad en 10 Secretarías de Educación (Antioquia, Arauca, Caquetá, Cauca, Florencia, Norte de Santander, Nariño, San Andrés de Tumaco, Valle del Cauca y Sucre) en aproximadamente 20 municipios PDET con una cobertura aproximada de 2.000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El segundo, busca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PDET (Córdoba- Tolima - Sucre - Chocó - Putumayo – Guaviare), con una cobertura aproximada de 1.320 niñas y niños de 4 a 7 años
</t>
  </si>
  <si>
    <t>Durante el mes de enero se definieron los 400 municipios para la universalización territorial de la atención integral a la primera infancia, municipios priorizados por la presencia simultanea de problemáticas para la niñez y el índice de pobreza multidimensional, ambos generados por el DNP. Igualmente en mesas de trabajo en el marco del comité técnico de la CIPI se determinó la distribución de la meta y su programación anualizada discriminando el esfuerzo del ICBF y del Ministerio de Educación para las metas del PND.</t>
  </si>
  <si>
    <t xml:space="preserve">Durante el mes de enero se avanzó en la construcción de los anexos técnicos y la estructura presupuestal de los dos (2) procesos de contratación para la atención educativa en zonas rurales y rurales dispersas: el primero de ellos orientado a la continuidad de la implementación del modelo de educación inicial en la ruralidad en 10 Secretarías de Educación (Antioquia, Arauca, Caquetá, Cauca, Florencia, Norte de Santander, Nariño, San Andrés de Tumaco, Valle del Cauca y Sucre) en aproximadamente 20 municipios PNIS con una cobertura aproximada de 2.000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El segundo, busca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PNIS (Córdoba- Tolima - Sucre - Chocó - Putumayo – Guaviare), con una cobertura aproximada de 1.320 niñas y niños de 4 a 7 años
</t>
  </si>
  <si>
    <t>Durante el mes de enero se inició la movilización de la campaña de matrícula en articulación con la Dirección de Cobertura, en la cual se aportó como insumo una infografía con los siguientes insumos que contenía la importancia de matricularlos y datos sobre la importancia de la educación inicial. De dicha infografía salieron piezas comunicativas que se movilizaron en redes sociales del Ministerio de Educación. Se avanzó en la construcción de la ruta para la ampliación de cobertura en los grados transición y jardín.
Se realizaron acercamientos con las Secretarías de Educación de Cali, Cartagena, Cartago, Dosquebradas, Envigado, Facatativá, Ipiales, Itagüí, Lorica, Pereira, Nariño y Sucre con quienes se avanzó en la identificación del interés y requisitos para la ampliación de cobertura, esto con el fin de reconocer los avances de las entidades y los aportes para la construcción de la ruta de ampliación de cobertura, así como las orientaciones para este proceso.</t>
  </si>
  <si>
    <t>Durante el mes de enero se realizó la proyección de acciones a realizar para lograr que nuevos niños y niñas ingresen al sistema educativo y lo que se requiere incorporar en la reforma del SGP para que se garantice la financiación de los tres grados del preescolar a través de esta fuente de recursos para cual se inciaron las mesas de trabajo con las diferentes áreas del Minsiterio, involucrados en la proyección de costos para esta reforma.</t>
  </si>
  <si>
    <t>Para el mes de enero se encuentran en ejecución las órdenes de compra 87357 y 89424 de Above y 83940, 83943, 87365 y 89508 de Madex, sobre esta ultimas se tiene un reporte de entrega de 68,27% y 67,75% de entrega efectiva de elementos y de ingresos a bodega de 23,85% y 27,29% para las ordenes 87365 y 89508. Las órdenes de compra 83942, 83946, 83472, 83939, 83945, 88337, 89408, 89509, 83474, 89422, 83287, 83470, 83471, 83941, 83473, 87366, 83947, 89410, 89411 terminaron su ejecución por lo que se encuentra en validación por parte de la Interventoría, las actas de entrega y las llamadas de confirmación de la satisfacción de lo recibido, por lo tanto, a la fecha de reporte se tienen validada la entrega de 563.874 elementos de las órdenes de compra suscritas con vigencias futuras 2021 de un total de 635.500, y 244.622 para las órdenes de compra 2022 de un total de 507.613, sobre este último proceso se espera que con las prórrogas a 31 de marzo de las órdenes de compra de Above ; que es quien posee la mayor cantidad de elementos (256.477 elementos) y madex con 68.482 se alcance la totalidad de entregas en las sedes focalizadas. Se avanzó en la propuestas de focalización de sedes educativas para la entrega de dotaciones pedagógicas en el año 2023, identificando las sedes educativas con varios criterios de focalización, como son: Sedes no dotadas anteriormente, sedes principalmente rurales, sedes ubicadas en municipios PDET, sedes ubicadas en departamentos con municipios PDET, sedes con talento humano idóneo, municipios con  menor dotación en años anteriores, sedes con mayor matricula de preescolar y municipios que hacen parte de los 400 municipios priorizados a nivel nacional.
Se realizó seguimiento a la entrega de 25.279 colecciones de libros para aulas de preescolar enviados por el Ministerio de Cultura de acuerdo con la focalización realizada por el Ministerio de Educación en el 2023 y se avanzó en la propuesta de focalización de nuevas sedes para entrega de 23.936 colecciones de libros para aulas de preescolar.</t>
  </si>
  <si>
    <t xml:space="preserve">Durante el mes de enero se realizó seguimiento a los compromisos establecidos en las cinco (5) mesas técnicas definidas para la obtención de los productos establecidos en el Decreto 1411 realizadas en el 2022 y se realizó la revisión, ajuste y seguimiento a la propuesta de circular para brindar orientaciones para la implementación del Decreto 1411/2022 por las Secretarías de Educación de la Entidades Territoriales Certificadas.
</t>
  </si>
  <si>
    <t>Durante el mes de enero se avanzó en la definición de una jornada de asistencia técnica para hacer precisiones respecto al sentido de la educación inicial y su organización pedagógica y curricular. Se estructuró la primera versión del documento de hoja de ruta para la educación inicial en el marco de la atención integral, en donde se presenta un acercamiento a la comprensión de los modelos pedagógicos, los espacios de experiencias y recursos, más tiempo para experiencias y, los colectivos pedagógicos. Se ha participado en las instancias de articulación intersectorial para definir la meta relacionada con educación inicial en el marco de la atención integral, así como las características que permitirán reportar a las niñas y los niños en los sistemas de información y seguimiento.</t>
  </si>
  <si>
    <t>Durante el mes de enero se realizó reunión para la articulación en la línea de currículo y trayectoria desde educación inicial entre equipos de PTA y de la Subdirección de Calidad de la Dirección de Primera Infancia. Se realizó el diseño y alistamiento del taller “Metodología para el diseño de los módulos de formación continua PTA”, el cual se desarrolló el 18 de enero en el evento de Formación de Formadores. Igualmente, se realizó mesa de trabajo para identificar oportunidades de incidencia y articulación desde la línea de formación docente con profesionales de PTA.
Respecto al Fondo 1400 del ICETEX, se desarrollaron dos mesas técnicas donde se realizó el balance del cierre del proceso realizado en 2022, en las cuales se socializó el avance del concepto técnico y las acciones pendientes por parte de cada Universidades Aliadas.</t>
  </si>
  <si>
    <t>Durante el mes de enero se avanzó en la definición de la línea estratégica de la Dirección de Primera Infancia, a través de la cual se realizarán las acciones encaminadas a vincular a las familias y comunidades en la promoción del desarrollo y aprendizaje de los niños y niñas.</t>
  </si>
  <si>
    <t xml:space="preserve">Durante el mes de enero se empezaron a realizar las reuniones para el inicio del trabajo conjunto y armonizado con instancias del MEN y adscritas.
Se avanzó en la elaboración de documentos para la presentación de propuestas de evaluaciones de la DPI en la agenda de evaluaciones 2023 liderada por el DNP.
</t>
  </si>
  <si>
    <t>Durante el mes de enero se diseñó la propuesta para el análisis de la información de la evaluación de la estrategia de acompañamiento para la generación de capacidades en el uso de los resultados del modelo de medición de la calidad grado transición, en el marco de Evaluar para Avanzar Transición, Primero y Segundo.  Coordinación de plan de análisis y escritura de resultados con los equipos de la DPI de las cuatro macro regiones a través de las cuales se implementó el proceso. El reporte final se presentará en el mes de febrero de 2023.</t>
  </si>
  <si>
    <t>Durante el mes de enero se avanzó en la definición de la línea estratégica de la Dirección de Primera Infancia, a través de la cual se realizarán las acciones encaminadas a lograr que las Entidades Territoriales construyan e implementen planes de desarrollo que incluyan acciones que impacten la educación inicial.</t>
  </si>
  <si>
    <t>Revisión OAPF 09-03-2023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</si>
  <si>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 xml:space="preserve">Durante el mes de febrero se entregaron los insumos para la revisión de contratación de los dos (2) procesos para la atención educativa en zonas rurales y rurales dispersas con los cuales se busca dar continuidad a la implementación del modelo de educación inicial en la ruralidad en 10 Secretarías de Educación y en aproximadamente 20 municipios PDET con una cobertura aproximada de 1.792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y el otro proceso que busca implementar el fortalecimiento pedagógico, movilización comunitaria y acompañamiento familiar para garantizar el acceso y permanencia de las niñas y los niños a la educación inicial y en los primeros grados de la básica primaria (primero y segundo) en territorios rurales y rurales dispersos priorizados, en 6 Entidades Territoriales, 22 municipios PDET, con una cobertura aproximada de 1.320 niñas y niños de 4 a 7 años.
</t>
  </si>
  <si>
    <t>Durante el mes de febrero se entregaron los insumos para la revisión de contratación de los dos (2) procesos para la atención educativa en zonas rurales y rurales dispersas con los cuales se busca dar continuidad a la implementación del modelo de educación inicial en la ruralidad en 10 Secretarías de Educación y en aproximadamente 20 municipios PDET con una cobertura aproximada de 1.792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y el otro proceso que busca implementar el fortalecimiento pedagógico, movilización comunitaria y acompañamiento familiar para garantizar el acceso y permanencia de las niñas y los niños a la educación inicial y en los primeros grados de la básica primaria (primero y segundo) en territorios rurales y rurales dispersos priorizados, en 6 Entidades Territoriales, 22 municipios PDET, con una cobertura aproximada de 1.320 niñas y niños de 4 a 7 años.</t>
  </si>
  <si>
    <t>Durante el mes de febrero se realizó gestión interáreas del Ministerio, orientada a fortalecer la articulación y coordinación con el fin de promover análisis y directrices que permitan avanzar en la generación de condiciones para la universalización de la educación inicial, en torno a la inclusión de la primera infancia como prioridad en la distribución del SGP, aportes a la propuesta del proyecto de reforma del SGP, la revisión y análisis del estado/situación de los territorios por disminución de la matricula, la posibilidad de reorganización de la planta docente, estrategias para promover mejoramiento de infraestructura, y acuerdos para la cualificación del PAE de todo los niños y niñas de preescolar, incluyendo aquellos que están ubicados en la zona rural.</t>
  </si>
  <si>
    <t>Durante el mes de febrero se entregaron los insumos para la revisión de contratación de los dos (2) procesos para la atención educativa en zonas rurales y rurales dispersas con los cuales se busca dar continuidad a la implementación del modelo de educación inicial en la ruralidad en 10 Secretarías de Educación y en aproximadamente 20 municipios PNIS con una cobertura aproximada de 1.792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y el otro proceso que busca implementar el fortalecimiento pedagógico, movilización comunitaria y acompañamiento familiar para garantizar el acceso y permanencia de las niñas y los niños a la educación inicial y en los primeros grados de la básica primaria (primero y segundo) en territorios rurales y rurales dispersos priorizados, en 6 Entidades Territoriales, 22 municipios PNIS, con una cobertura aproximada de 1.320 niñas y niños de 4 a 7 años.</t>
  </si>
  <si>
    <t xml:space="preserve">Durante el mes de febrero se avanzó en la realización de la primera mesa nacional de tránsito donde se abordó el cierre tránsito 2022 y seguimiento tránsito enero 2023, actualización de datos de ubicación de las niñas y niños con cruce con el SISBEN, avances del modelo predictivo por parte del ICBF - DNP y propuesta construcción plan de trabajo 2023.
Por otra parte, se compartió la propuesta de plan de trabajo para revisión por parte de los integrantes de la mesa nacional de tránsito y se remitió la propuesta de las entidades territoriales focalizadas para acompañamiento conjunto ICBF, PS y Ministerio de Educación Nacional.
</t>
  </si>
  <si>
    <t>Durante el mes de febrero se continuaron las mesas de trabajo al interior del Ministerio para la defición de los costos de la canasta educativa, en lo correpondiente a los grados del preescolar, que deben ser tenidos en cuenta para la proyección de la reforma del SGP que se presentará al Congreso de la República en el segundo semestre de 2023.</t>
  </si>
  <si>
    <t>Durante el mes de febrero se realizó gestión interáreas del Ministerio, orientada a fortalecer la articulación y coordinación con el fin de promover análisis y directrices que permitan avanzar en la generación de condiciones para la universalización de la educación inicial, en torno a la inclusión de la primera infancia como prioridad en la distribución del SGP, aportes a la propuesta del proyecto de reforma del SGP, la revisión y análisis del estado/situación de los territorios por disminución de la matricula, la posibilidad de reorganización de la planta docente, estrategias para promover mejoramiento de infraestructura, y acuerdos para la cualificación del PAE.</t>
  </si>
  <si>
    <t>Durante el mes de febrero se encontraban en ejecución las órdenes de compra 87357 y 89424 de Above y 83940, 83943, 87365 y 89508 de Madex, sobre estas últimas se tiene un reporte de entrega de 95,89% y 72,40% de entrega efectiva de elementos y de ingresos a bodega de 35,29% y 30,55% para las ordenes 87365 y 89508. Las órdenes de compra 83942, 83946, 83472, 83939, 83945, 88337, 89408, 89509, 83474, 89422, 83287, 83470, 83471, 83941, 83473, 87366, 83947, 89410, 89411 terminaron su ejecución por lo que se encuentra en validación por parte de la Interventoría, las actas de entrega y las llamadas de confirmación de la satisfacción de lo recibido para proceder con ultimo pago y liquidación de estas ordenes, por lo tanto, a la fecha de reporte se tienen validada la entrega de 588.920 elementos de las órdenes de compra suscritas con vigencias futuras 2021 de un total de 635.500, y 247.397 para las órdenes de compra 2022 de un total de 507.613, sobre este último proceso se espera que con las prórrogas a 31 de marzo de las órdenes de compra de Above, que es quien posee la mayor cantidad de elementos (256.477 elementos) y Madex con 68.482 se alcance la totalidad de entregas en las sedes focalizadas.
Se realizó seguimiento a la entrega de 25.279 colecciones de libros para aulas de preescolar enviados por el Ministerio de Cultura de acuerdo con la focalización realizada por el Ministerio de Educación en el 2023 y se recibieron 23.936 colecciones especializadas para primera infancia “relatitos ilustrados” para aulas de preescolar para 34 ETC.
Se avanzó en el estudio de mercado para el fortalecimiento de ambientes pedagógicos para la educación prescolar en el año 2023, allí está en valoración los 1781 kits de educación inicial para las sedes con los siguientes criterios: Sedes no dotadas anteriormente, sedes principalmente rurales, sedes ubicadas en municipios PDET, sedes ubicadas en departamentos con municipios PDET, sedes con talento humano idóneo, municipios con menor dotación en años anteriores, sedes con mayor matricula de preescolar y municipios que hacen parte de los 400 municipios priorizados a nivel nacional.
Frente a la entrega de colecciones adquiridas en el año 2022, se participó en todas las reuniones de seguimiento al contrato con el operador UTLIBROS 2022. Se realizó apoyo a las comunicaciones con las ETC y los Establecimientos Educativos para el envío de las delegaciones para la recepción del material. Se realizaron los ajustes correspondientes al formato de acta de entrega. Se realizaron visitas de verificación del procesamiento físico y técnico de los libros en la bodega.
Respecto al proceso para la adquisición de colecciones en el año 2023, se realizó la selección de los títulos de acuerdo con la actualización realizada por el equipo del PNLEO y la disponibilidad editorial, se participó en las reuniones con la oficina jurídica para determinar las alternativas de contractuales para el proceso, se apoyó la elaboración del borrador del anexo técnico para el convenio con el CERLALC y se participó en reuniones de articulación con entre la DPI, el PNLEO y el CERLALC.</t>
  </si>
  <si>
    <t>Durante el mes de febrero se avanzó en la revisión y definición de rutas de trabajo para avanzar en asuntos esenciales de la Educación Inicial según disposiciones de la norma en el Decreto 1411 de 2022 estableciendo acuerdos con actores estratégicos del sistema público educativo derivando en trabajo técnico por mesas relacionadas con: i) condiciones de calidad y/o referentes técnicos, ii) inspección y vigilancia, talento humano, iii) modelos flexibles e inclusión, iii) medición de la calidad, sistemas de información y mesa transversal de dialogo con actores estratégicos.
Se avanzó en la estructuración del anexo técnico para el proceso de Fortalecimiento de la capacidad institucional de las secretarías de educación certificadas en educación para la gestión de la educación inicial en el marco del Decreto 1411 de 2022.</t>
  </si>
  <si>
    <t xml:space="preserve">En el mes de febrero se avanzó en la construcción colectiva con el equipo de la subdirección de calidad de Primera Infancia, en el propósito de encontrar y acordar los elementos más relevantes que permitieran la definición de una propuesta técnica para la movilización en territorio de propuestas educativas. Se avanzó en la estructuración, definición técnica, costeo y propuesta de focalización del anexo técnico “Acuerdos colectivos territoriales para el fortalecimiento de la educación inicial en el marco de la atención integral”, se entrego la primera versión para revisión y realimentación por parte de los asesores jurídicos de la DPI, así como de la directora.
</t>
  </si>
  <si>
    <t xml:space="preserve">En el mes de febrero se avanzó en la estructuración, definición técnica, costeo y propuesta de focalización del anexo técnico “Acuerdos colectivos territoriales para el fortalecimiento de la educación inicial en el marco de la atención integral”, se entrego la primera versión para revisión y realimentación por parte de los asesores jurídicos de la DPI, así como de la directora. Se avanzó en la formulación técnica y operativa alrededor del proceso de acompañamiento para el fortalecimiento o impulso de los colectivos pedagógicos para la educación inicial en los municipios priorizados para el 2023. Lo anterior como insumo en el proceso de universalización progresiva de la educación inicial en el marco de la atención integral desde procesos de gestión del conocimiento que ubican a las comunidades como sujetos de saber. 
</t>
  </si>
  <si>
    <t>En el mes de febrero se reactivó el funcionamiento de la mesa técnica de la Comisión Intersectorial de Primera Infancia (CIPI) asociada a la formación del talento humano, realizando la primera sesión de 2023 (20 de febrero de 2023) con participación de representantes del ICBF, MinCultura, MinDeporte y MinSalud, donde se definió el panorama estratégico de convergencia para el 2023 y se llegaron a acuerdos para el ejercicio de construcción colectiva en función de responder a las apuestas del gobierno en función de la formación del talento humano que acompaña a la primera infancia.
En la articulación con el PTA, se participó en el primer encuentro regional con Secretarías de Educación, organizados y liderados por el equipo de PTA, dirigido a articular acciones de gestión administrativa con las Secretarías de Educación para fortalecer la propuesta de formación continua y acompañamiento situado a docentes y directivos en los establecimientos educativos. Se desarrollaron 2 reuniones presenciales (16, 24 de febrero de 2023) de articulación entre equipos de la Subdirección de Calidad de la DPI y de PTA, para la construcción del fundamento técnico de la línea 1 “Trayectoria inicial” que contempla el acompañamiento a maestras y maestros de transición, primero, segundo y tercero; donde se concretó propuesta metodológica para la problematización de la educación organizada en cuatro (4) momentos, ver, comprender, transformar y recordar y compartir, contando con una versión inicial que la sustenta. Así mismo, se cuentan con análisis frente a los ejes o núcleos movilizadores del proceso de formación y acompañamiento en sus cuatro (4) módulos, que están en proceso de discusión y delimitación. Se realizó la revisión de los postulados de las dimensiones propuesta por el equipo de PTA para la línea 1 de formación: trayectoria inicial, a la luz de los referentes técnicos y políticos de la educación inicial y las apuestas del actual gobierno. Se realizó reunión con la Directora de Primera Infancia y profesionales coordinadores del PTA para revisar el avance de los procesos de formulación técnica de la línea 1: " trayectoria inicial" y ratificar los acuerdos de construcción colectiva que incluye la formulación escrita de los módulos.
Respecto al Fondo 1400 se realizaron tres reuniones virtuales (10, 14, 21 de febrero de 2023) y dos presenciales (21, 24 de febrero de 2023) donde se revisó y discutió alrededor de los parámetros técnicos para la convocatoria del proceso de formación continua del Fondo 1400 MEN - ICETEX, con profesionales de la Subdirección de Fomento de Competencias y la Subdirección de Referentes y Evaluación, con el fin de generar insumos para la construcción del anexo técnico. Se avanzó en la formulación de un ejercicio de territorialización de la oferta que permita responder a las necesidades de cualificación de aquellas maestras y maestros que no han sido cualificadas, en sintonía con la priorización para el cuatrienio de los 400 municipios con mayor índice de situaciones problemáticas definido por el DNP, contando con una propuesta de focalización municipal como base para la convocatoria.</t>
  </si>
  <si>
    <t>Durante el mes de febrero se identificaron las acciones a realizar en el marco de la línea estratégica para la vinculación de las familias en el proceso educativo de las niñas y niños para promover su desarrollo integral, que incluye la construcción o consolidación con las Secretarías de Educación Certficadas de rutas territoriales de implementación de procesos con Familias en el marco de las apuestas técnicas y políticas del país y el desarrollo de capacidades en crianza respetuosa, salud mental y desarrollo socioemocional de niñas, niños y sus familias en la comunidad educativa.</t>
  </si>
  <si>
    <t xml:space="preserve">Durante el mes de febrero se avanzó en el proceso de identificación de elementos claves en la estructuración de la metodología que se empleará para el estudio longitudinal para el seguimiento a la Cohorte de la Generación de la Vida y la Paz y se logró conformar la mesa técnica que acompañará el diseño, implementación y uso de resultados del seguimiento a la cohorte de niños y niñas nacidas desde el 7 de agosto de 2021 con la participación permanente 6 instituciones: Instituto Colombiano de Bienestar Familiar -ICBF-, Ministerio de Salud, Instituto Colombiano para la Evaluación de la Calidad de la Educación- ICFES- Departamento Nacional de Planeación – DNP- Ministerio de Cultura y Ministerio de Educación Nacional. Igualmente ha contado con la participación de instituciones invitadas, a saber: Departamento Nacional de Estadísticas -DANE-, Universidad de los Andes – representantes del Grupo del ELCA,- y UNICEF Colombia -representante del Monitoreo y Evaluación-. 
Se realizó la identificación de información crítica que será tenida en cuenta para el mejor diseño y proyección del estudio, basado en la experiencia del país, de la región y de la experiencia técnica de los equipos profesionales participantes.
</t>
  </si>
  <si>
    <t>Durante el mes de febrero se concretó la voluntad política para realizar de manera conjunta entre el Instituto Colombiano de Bienestar Familiar y el Ministerio de Educación Nacional, la segunda aplicación del Modelo de Medición de la Calidad de la Educación Inicial para la modalidad institucional, en correspondencia con el compromiso establecido en el Decreto 1411 de 2022. Se encuentra en proceso de construcción el Anexo Técnico que orientará de manera general la implementación de todo el proceso y de manera particular la primera fase que se implementará en el segundo semestre de 2023.</t>
  </si>
  <si>
    <t>Durante el mes de febrero se avanzó en la construcción de una propuesta para organización del equipo que brindará acompañamiento técnico a las Entidades Territoriales, en los refente a la construcción de planes de desarrollo territoriales que incluyan acciones que incidan en la educación inicial.</t>
  </si>
  <si>
    <t>Revisión OAPF 12-4-2023 
No se efectuó reporte</t>
  </si>
  <si>
    <t>Fecha (13/03/2023)- OAPF
Completitud:No Cumple con el criterio. 
Consistencia: No Cumple con el criterio 
Calidad:No Cumple con el criterio. 
Soportes: No Cumple con el criterio</t>
  </si>
  <si>
    <t>Durante el mes de Marzo se avanzo en el diligenciamiento de 28 hojas de ruta diferencial en las ETC de: 
Antioquia, Arauca, Bello, Bogotá, Caquetá, Casanare, Cesar, Chocó, Ciénaga, Dosquebradas, Envigado, Florencia, Guainía, Itagüí, La Estrella, La Guajira, Magangué, Magdalena, Maicao, Medellín, Pereira, Putumayo, Riohacha, Risaralda, Sabaneta, Uribia, Valledupar, Yopa</t>
  </si>
  <si>
    <t>Durante el mes de marzo se recibieron y retroalimentaron  85 seguimientos al POAIV 2022. Los 12 faltantes tienen alguna gestión ya sea de comunicación escrita o de asistencia técnica para lograr el envío</t>
  </si>
  <si>
    <t>Se desarrollaron un total de 38 AT especializada por parte de los equipos de la SFI. De estas AT, 19 corresponden a la oferta realizada por la Subdirección y las otras 19 a la demanda realizada por las ETC; cumpliendo con el 100% de las solicitudes realizadas por las ETC.</t>
  </si>
  <si>
    <t xml:space="preserve">Durante el mes de marzo, se realizó seguimiento, monitoreo y acompañamiento  a la ETC de Santander, con el fin de verificar el cierre financiero de la vigencia 2022 con recursos del Sistema General de Participaciones para el Sector Educación, se contó con información y documentación entregada por la entidad territorial, se analizaron los datos, se verificó el superávit con que se cierra y el comportamiento de los gastos administrativos, así como los compromisos fruto de la revisión de estos documentos.
Adicionalmente, se viene realizó asistencia técnica a la ETC Rionegro respecto a los Fondos de Servicios Educativos y seguimiento al plan de de desempeño de la ETC Amazonas. </t>
  </si>
  <si>
    <t>Fecha (18/04/2023)- OAPF
Completitud: Cumple con el criterio. 
Consistencia: Cumple con el criterio 
Calidad: No cumple con el criterio, se debe precisar el nombre del equipo que trabajó en la acción. 
Soportes: Cumple con el criterio</t>
  </si>
  <si>
    <t>Fecha (18/04/2023)- OAPF
Completitud: Cumple con el criterio. 
Consistencia: Cumple con el criterio 
Calidad: No cumple con el criterio, se debe precisar el mes del reporte de acance del indicador así como  el nombre del equipo que trabajó en la acción. 
Soportes: Cumple con el criterio</t>
  </si>
  <si>
    <t>Fecha (18/04/2023)- OAPF
Completitud: No cumple con el criterio, no se reporta la acción.
Consistencia: No cumple con el criterio, no se reporta la acción.
Calidad: No cumple con el criterio, no se reporta la acción. 
Soportes: No cumple con el criterio, no se reporta la acción.</t>
  </si>
  <si>
    <t xml:space="preserve">Fecha (18/04/2023)- OAPF
Completitud: Cumple con el criterio. 
Consistencia: Cumple con el criterio 
Calidad: No cumple con el criterio, se debe precisar el nombre del equipo que trabajó en la acción. 
Soportes: No cumple con el criterio, no se encuentran los medios en la carpeta de medios de verificación para el indicador. </t>
  </si>
  <si>
    <t xml:space="preserve">Durante el mes de marzo 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marzo de 2023 se recibieron 1.852.931 vistas de usuarios para un acumulado de 5.316.280. </t>
  </si>
  <si>
    <t>En el mes de marzo se registraron 6.141.144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marzo 2023:
1. Posesión de la ministra Aurora Vergara 
2. Conmemoración del Día de la mujer 
3. Reuniones de la ministra y los viceministros con diferentes actores del sector 
4. Serie educación para la vida 
5. Sinergia del Plan Nacional de Desarrollo 
6. Parrilla de Sistema Maestro 
7. Contenidos de Viva la Escuela 
8. Entrega de nueva infraestructura educativa 
9. Política de Gratuidad 
10. Diálogo de Alto Nivel con Estados Unidos</t>
  </si>
  <si>
    <t>Durante el mes de marzo se divulgaron 280 contenidos comunicacionales internos a través de los canales de Comunicación Interna de la entidad: Intranet, correo electrónico institucional, carteleras electrónicas, fondos de pantalla de computadores y el programa Radio MEN.
Durante este mes aumentamos las publicaciones en razón a que las diferentes dependencias iniciaron formalmente todas sus actividades, y también se programó el Primer Encuentro del despacho, que en esta oportunidad se ha denominado ‘Conversemos con la Ministra’.
Igualmente se elevó el número de carteleras electrónicas, (51) puesto que se realizaron varios eventos a los cuales se les realizó galería fotográfica. 
Igualmente, se incrementó el número de publicaciones en la Intranet (43) debido a que áreas como Tecnología, Desarrollo Organizacional, Financiera iniciaron sus actividades principales. Así mismo, se divulgaron en la Intranet las campañas institucionales, que en este mes tuvieron un incremento significativo.
En marzo, se realizaron varias actividades de bienestar, entre ellas: Mes de la equidad de género, Día de la Mujer, Divulgación de la Sala amiga de la lactancia materna, entre otras. Igualmente, se continuó con la campaña del Copasst mediante la cual se promovieron comportamientos para evitar los accidentes laborales en las instalaciones. De igual forma, se realizaron varias actividades de promoción de la seguridad vial como talleres, videos y mensajes alusivos al cuidado en la vía.
Estas campañas tienen como propósito fortalecer el cuidado y bienestar de todos los trabajadores del Ministerio, así como mantenernos como una entidad ejemplo en la implementación de acciones enmarcadas en nuestros modelos referenciales.
En general, se apoyó a través de los diferentes canales a todas las áreas de la Secretaría General, especialmente dependencias como Subdirección de Talento Humano, Administrativa, Financiera, Contratación, y Atención al Ciudadano.
A las oficinas asesoras, se les apoyó en la divulgación de campañas como: ‘Seguridad Informática’ de la Oficina de Tecnología y Sistemas de Información, entre otras. También se brindó asesoría y apoyo en la difusión de campañas de la Oficina de Planeación, Innovación y Cooperación Internacional
Radio MEN, se transmitió durante los cuatro lunes del mes, con programas de un promedio de duración de 8 a 10 minutos. Se incrementó el tiempo al aire en razón al aumento de noticias semanales.
Se continuó con el apoyo y despliegue de información en todos los canales internos de las actividades programadas por Talento Humano, especialmente las relacionadas con las capacitaciones interinstitucionales, y las programadas en el marco del Plan de Bienestar Social, que se cubrieron a través del Grupo de Interna para ser replicados en los canales internos.</t>
  </si>
  <si>
    <t>Entre el 1 y 31 de marzo se registraron 268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Encuentro Un Compromiso por la Educación, convocatoria ICT Training Colombian Teacher con Corea, Infraestructura educativa, Calidad en Educación superior, Posesión nueva ministra de Educación, dialogo con maestros, Misión MarteMáticas, Viva la Escuela, Programa Todos a Aprender10 años Ley Convivencia Escolar, entre otros. Todos estos contenidos pueden ser consultados en la sección Sala de Prensa de la página web del Ministerio (www.mineducacion.gov.co).</t>
  </si>
  <si>
    <t>"OAPF 11/04/2023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t>
  </si>
  <si>
    <t xml:space="preserve">OAPF 11/04/2023
a) Consistencia: cumple, el avance cuantitativo registrado es coherente con el cualitativo, la periodicidad y la fórmula.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t>
  </si>
  <si>
    <t>"OAPF 11/04/2023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 "</t>
  </si>
  <si>
    <t>"OAPF 11/04/2023
a) Consistencia: cumple, el avance cuantitativo registrado es coherente con el cualitativo, la periodicidad y la fórmula.
b) Completitud: cumple, el avance cualitativo hace referencia a la cantidad de contenidos divulgados.
c) Soportes: cumple, se reporta en ""Medios de verificación"" el soporte del avance registrado.
d) Calidad: El reporte atiende los criterios de la Guía de seguimiento al PAI “PL-GU-03 Versión 5”.
Notas adicionales:"</t>
  </si>
  <si>
    <t>En el mes de febrero fueron aprobados 30 proyectos por un valor aproximado de 131.349 millones. En total se reportan 47 proyectos correspondientes al subsector de Preescolar Básica y Media y Educacion superior. De EPBM 11 corresponden a transporte escolar,  9 proyectos de infraestructura educativa, 5 proyectos PAE y 1 proyecto de dotación y 1 de conectivida; para ES, 1 proyecto para Acceso Educación Superior, 1 para Dotación IES y 1 para Transporte Escolar.</t>
  </si>
  <si>
    <t xml:space="preserve">A la fecha se reportan para este indicador 17 proyectos aprobados con recursos del SGR por un valor aproximado de 141.290 millones.  Los 17 proyectos corresponden a Educación Preescolar Básica y Media; 6 de ellos  pertenecen a transporte Escolar, 6 alimentacion escolar, 2 calidad educativa  y 3 restantes son proyectos de infraestructura educativa, de los cuales 2 de ellos se encuentran en fase 2 equivalente a estudios y diseños. </t>
  </si>
  <si>
    <t xml:space="preserve">Durante marzo se avanzó en el ajuste y actualización de la ficha técnica de reporte PAI 2023 a través de la aplicación Power BI. </t>
  </si>
  <si>
    <t>Durante el mes de marzo se revisaron y ajustaron las cifras que se van a publicar y los enlaces del micrositio. Durante el siguiente mes se hará el lanzamiento del portal SINEB. Porcentaje de avance: 90%.</t>
  </si>
  <si>
    <t>Durante el mes de marzo no fue posible avanzar en los anuarios estadísticos, dado que el DANE anunció la actualización de proyecciones y retroproyecciones del Censo 2018 para principios del mes de abril. Durante los meses de abril y mayo se actualizarán las cifras.</t>
  </si>
  <si>
    <t xml:space="preserve">En marzo se está trabajando en un documento que se titulará ¿Cómo avanza el país en inclusión educativa? Qué dicen los dos últimos Censos sobre esta materia, teniendo en cuenta la última actualización de proyecciones del Censo 2018 publicados por DANE finales a principios de abril de 2023. </t>
  </si>
  <si>
    <t>Para el mes de marzo fueron aprobados nueve proyectos  por un valor aproximado de 18.380 millones. En total (acumulados) se reportan 56 proyectos. Los nueve proyectos estan divididos en los subsetores de EPBM y ES asi: Para Educacion Basica 1 proyecto de calidad educatica, 3 infraestructura, 4 transporte escolar y 1 para nuevas tecnologias para la Educacion Superior.</t>
  </si>
  <si>
    <t xml:space="preserve">Durante  el mes de marzo se continúo con el ajuste y actualización de la ficha técnica de seguimiento a proyectos de inversión 2023 a través de la aplicación Power BI. </t>
  </si>
  <si>
    <t>En marzo se está avanzando en la organización y análisis de las cifras 2015-2021 para el primer boletín, el cual será sobre matrícula desagregada por poblaciones vulnerables, para incluir las correspondientes a 2022 una vez estén publicadas.</t>
  </si>
  <si>
    <t>Para el mes de febrero de 2023, las firmas externas que llevan la representacion judicial del Ministerio de Educación Nacional reportaron 120 demandas nuevas, las cuales fueron creadas y/o asignadas en el Sistema E-Kogui en su totalidad por cada una de ellas, como se evidencia en el archivo anexo denominado "MV 356 Registro de demandas nuevas en Ekogui-FEBRERO 2023".</t>
  </si>
  <si>
    <t>Para el mes de marzo de 2023, se logró un recaudo total por la suma de $ 317.857.550,26 de los cuales el valor de $ 81.155.117,96 corresponde al resultado de embargos decretados en los diferentes procesos de cobro coactivo. Los embargos referenciados se encuentran reflejados en 12 títulos de depósito judicial que emite el Banco Agrario de Colombia a nombre del MEN y que se encuentran bajo custodia de esta entidad. La suma de $ 236.702.432,30 fue recaudada por medio de pagos directos de los municipios de Magangué – Bolívar, Margarita – Bolívar, Buenaventura – Valle del Cauca, Chimichagua – Cesar, Jagua del Pilar – La Guajira, Mallama – Nariño, Tangua – Nariño, Quebradanegra – Cundinamarca, San Zenón – Magdalena, Carurú – Vaupés, y Pueblo Bello – Cesar, correspondiente a procesos de Ley 21 que se adelantan en contra de dichas entidades.  Para este primer trimestre se tiene un acumulado de $ 368.993.883,07</t>
  </si>
  <si>
    <t xml:space="preserve">En el mes de marzo, de 143 registros en la base de datos de conceptos, 131 son gestión propia del equipo en tanto existen 7 duplicados y 5 traslados por competencia. De los 131 conceptos se emiten 122 con una antelación de 2 o más días respecto del término de oportunidad legal. Los 9 conceptos que no cumplieron con el indicador se encuentra divididos así: (7 peticiones externas que si bien cumplen con el término legal, se emitieron a día 29 y 2 peticiones vencidas). </t>
  </si>
  <si>
    <t>Para el mes de marzo de 2023, las firmas externas que llevan la representacion judicial del Ministerio de Educación Nacional reportaron 104 demandas nuevas, las cuales fueron creadas y/o asignadas en el Sistema E-Kogui en su totalidad por cada una de ellas, como se evidencia en el archivo anexo denominado "MV 356 Registro de demandas nuevas en Ekogui-MARZO 2023".</t>
  </si>
  <si>
    <t xml:space="preserve">Para el mes de marzo de 2023, se logró un recaudo total por la suma de $ 391.853.782,59, de los cuales el valor $ 509.769,59 corresponde al resultado de embargos decretados en los procesos FOMAG. Los embargos referenciados se encuentran reflejados en 1 título de depósito judicial que emite el Banco Agrario de Colombia a nombre del MEN y que se encuentran bajo custodia de esta entidad. El valor $ 391.344.013,00 fue recaudado por el pago directo de los municipios de Sotará – Cauca y Segovia – Antioquia quienes suscribieron acuerdos de pago y cancelan la primera cuota de dicho acuerdo. Para este primer trimestre se tiene un acumulado de $ 3.482.821.589,41. Nota Aclaratoria: En el mes de febrero se reportó un recaudo por pagos directos por valor de $ 167.610.918,00, en dicho informe existió un error de digitación y el valor real recaudado fue de $ 3.079.236.847,00 en el valor acumulado reportado se tiene en cuenta el recaudo corregido. </t>
  </si>
  <si>
    <t>Durante el mes de marzo se finalizó el proceso de comentarios en la plataforma SUCOP de dos proyectos normativos estratégicos definidos, estos son: 
i)	Modificación del Decreto 1075 de 2015 reglamentación de la Ley 1188 de 2008, las observaciones recibidas fueron enviadas a dirección de calidad para remisión de la matriz de respuestas. 
ii)	Reglamentar el Fondo Álvaro Ulcué Chocué para el otorgamiento de créditos condonables dirigidos a la población indígena para el acceso y permanencia en educación superior. Este último, se remitió al Ministerio del Interior para su respectiva revisión el 29 de marzo de 2023, con el número de radicado 2023-EE-073666.</t>
  </si>
  <si>
    <t>"OAPF 12/04/2023
a) Consistencia: cumple, no aplica el registro de avance cuantitativo dada la periodicidad bimestral del indicador. 
b) Completitud: cumple, en avance cualitativo se presenta la gestión adelantada y el valor del recaudo que debe incluirse en el reporte bimestral con la evidencia consolidada.
c) Soportes: cumple, no aplica el reporte de soportes, no obstante reportan evidencia 
d) Calidad: El reporte atiende los criterios y recomendaciones de la OAPF."</t>
  </si>
  <si>
    <t>"OAPF 12/04/2023
a) Consistencia: cumple, no aplica el registro de avance cuantitativo dada la periodicidad bimestral del indicador. 
b) Completitud: cumple, en avance cualitativo se presenta la gestión adelantada en la emisión de conceptos que debe incluirse en el reporte bimestral con la evidencia consolidada.
c) Soportes: cumple, no aplica el reporte de soportes, no obstante, reportan evidencia 
d) Calidad: El reporte atiende los criterios y recomendaciones de la OAPF."</t>
  </si>
  <si>
    <t>"OAPF 12/04/2023
a) Consistencia: cumple, se registra avance cuantitativo según la periodicidad y lo expuesto en el cualitativo. 
b) Completitud: cumple, en avance cualitativo se presenta la gestión sobre el registro de procesos.
c) Soportes: cumple, reportan el soporte en Medios de verificación.
d) Calidad: El reporte atiende los criterios y recomendaciones de la OAPF.
Notas adicionales:"</t>
  </si>
  <si>
    <t>OAPF 12/04/2023
a) Consistencia: cumple, no aplica el registro de avance cuantitativo dada la periodicidad bimestral del indicador. 
b) Completitud: cumple, en avance cualitativo se presenta la gestión adelantada en el cobro coactivo de Fomag que debe incluirse en el reporte bimestral con la evidencia consolidada.
c) Soportes: cumple, no aplica el reporte de soportes, no obstante, reportan evidencia 
d) Calidad: El reporte atiende los criterios y recomendaciones de la OAPF."</t>
  </si>
  <si>
    <t>"OAPF 12/04/2023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no obstante, reportan evidencia 
d) Calidad: El reporte atiende los criterios y recomendaciones de la OAPF."
Notas adicionales: Cumple con el reporte del Hito programado.</t>
  </si>
  <si>
    <t>Durante el mes de marzo no se presenta informe de Estado de la Gestión del Riesgo, debido a que este informe se realiza al culminar cada semestre. El mismo, será presentado en el Comité Institucional de Coordinación de Control Interno, en el mes de abril.</t>
  </si>
  <si>
    <t>Durante el mes de marzo, la Oficina de Control Interno no ha adelantado la promoción de la cultura de autocontrol, se espera adelantar la gestión para dar inicio en el segundo semestre.</t>
  </si>
  <si>
    <t>Durante el mes de marzo se dio respuesta a un total de 296 solicitudes, evidenciando un cumplimiento del 100% en el seguimiento por parte de la OCI. 
La oportunidad de las respuestas por parte de las dependencias a Entes de Control fue del 98,98% en razón a que se generó tres (3) respuestas extemporánea por parte de las dependencias: Grupo de Convalidaciones, Subdirección Apoyo a la IES y la Oficina Asesora de Planeación.
Anexo matriz respuestas entes de control.</t>
  </si>
  <si>
    <t>Durante el mes de marzo se realizó la consolidación de las acciones de mejora en el SIG, con corte a 31 de marzo de 2023. El próximo seguimiento se iniciará en el mes de abril a las acciones en estado abierto con corte a 31 de marzo de 2023, el resultado definitivo será reportado al culminar la revisión de las evidencias, teniendo en cuenta lo estipulado en la circular 5 de 2023, que tiene como fecha límite de 21 de abril de 2023. 
Se anexa matriz para seguimiento de acciones de mejora con corte 31 de marzo de 2022.
Posteriormente los resultados del seguimiento del primer trimestre se remitirán a la Oficina de Comunicaciones para su divulgación en la página web del MEN.
Anexo Matriz de acciones de mejora con corte a marzo de 2023.</t>
  </si>
  <si>
    <t xml:space="preserve">Durante el mes de marzo la Oficina de control Interno se encuentra en ejecución de la auditoria de Derechos de Autor DNDA, y se programó reunión para la priorización donde se incluyen algunos criterios que son revisados el primer trimestre (seguimiento plan de mejoramiento, evaluación anual por dependencias, riesgos, seguimiento a PQRS, etc) 
Anexos: Priorización Plan de auditoria 2023 
</t>
  </si>
  <si>
    <t>"OAPF 11/04/2023
a) Consistencia: cumple, no aplica el registro de avance cuantitativo dada la periodicidad semestral del indicador. 
b) Completitud: cumple, en avance cualitativo se deja explicito que el informe se realiza al culminar cada semestre.
c) Soportes: cumple, No aplica reporte de soporte en Medios de Verificación.
d) Calidad: El reporte atiende los criterios y recomendaciones de la OAPF."</t>
  </si>
  <si>
    <t>"OAPF 11/04/2023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t>
  </si>
  <si>
    <t>"OAPF 11/04/2023
a) Consistencia: cumple, la dependencia registra avance cuantitativo según la periodicidad mensual del indicador y lo evidenciado en el avance cualitativo. 
b) Completitud: cumple, el avance cualitativo se refiere a la gestión de respuesta oportuna a las solicitudes. 
c) Soportes: cumple, se reporta soporte en "Medios de verificación".
d) Calidad: El reporte atiende los criterios y recomendaciones de la OAPF.</t>
  </si>
  <si>
    <t xml:space="preserve">"OAPF 08/03/2023
a) Consistencia: cumple, la dependencia registró avance cuantitativo coherente con el cualitativo. Se cumple la meta programada. 
b) Completitud: cumple, el avance cualitativo se refiere a la consolidación de acciones de mejora con corte al 31/03/2023.
c) Soportes: cumple, ya que se reportan soportes en "Medios de verificación" 
d) Calidad: El reporte atiende los criterios y recomendaciones de la OAPF.
</t>
  </si>
  <si>
    <t>"OAPF 11/04/2023
a) Consistencia: cumple, no aplica el registro de avance cuantitativo dada la periodicidad semestral del indicador. 
b) Completitud: cumple, en avance cualitativo se informa que en el mes de marzo se encuenyrta en ejecución la auditoria de Derechos de Autor DNDA.
c) Soportes: cumple, no aplica el reporte de soportes, no obstante la dependencia reporta soporte de informde de priorización de auditorias.
d) Calidad: El reporte atiende los criterios y recomendaciones de la OAPF.</t>
  </si>
  <si>
    <t>En el mes de marzo la Oficina de Cooperación y Asuntos Internacionales llevó a cabo catorce (14) reuniones para la gestión de alianzas con: Embajada de Canadá, ACDI-VOCA, Juntos Aprendemos, Ministerio de Universidades de España, British Council, ORI-ASCUN, Fundación Catch, Fundación Terpel, Fundación Pies Descalzos, Fundación Santo Domingo y la Consejería Embajada de República Dominicana. 
En marzo se recibió por concepto de cooperación técnica y financiera, la suma de $ 1.440.440.125, así:
$  1.440.440.125 de OEI para aunar esfuerzos técnicos, administrativos y financieros para
fortalecer y acompañar el programa "Viva la escuela"
A marzo de 2023, se recibió cooperación por 
$ 1.487.820.617,4
En el primer trimestre de 2023 se realizaron cincuenta y siete (57) reuniones con diferentes aliados para la gestión de alianzas mencionados en los informes de enero, febrero y marzo
Además, se gestionaron recursos Técnicos y Financieros así:
1. Técnico - Financiero $1.487.820.617,4
En el primer trimestre se recibió cooperación por $1.487.820.617,4, este avance cualitativo se registró en el mes de, febrero y marzo.</t>
  </si>
  <si>
    <t>En el mes de marzo, entre los dias 22 y 23, en las instalaciones del Hotel Hilton en Corferias,  el  Ministerio de Educación Nacional de Colombia, lideró el encuentro "Un compromiso de acción" al cual asistieron más de 20 delegaciones de diferentes países de América Latina y el Caribe, donde se analizaron y abordaron problemáticas con el fin de cerrar las brechas de aprendizaje en la educación de la región.</t>
  </si>
  <si>
    <t>En el mes de marzo la Oficina de Cooperación y Asuntos Internacionales, no tenía planeado desarrollar acciones de promoción de la internacionalización de la educación superior. Sin embargo, se realizó reunión para coordinar la participación en NAFSA de la delegación de Colombia.</t>
  </si>
  <si>
    <t>"OAPF 12/04/2023
a) Consistencia: cumple, la dependencia registró avance cuantitativo coherente con el cualitativo. Se superó ampliamente la meta programada. 
b) Completitud: cumple, en avance cualitativo se hace referencia a las gestiones realizadas para la consecusión de recursos de cooperación.
c) Soportes: cumple, ya que se reportan soportes en ""Medios de verificación"".
d) Calidad: El reporte atiende los criterios y recomendaciones de la OAPF
Notas adicionales:</t>
  </si>
  <si>
    <t>"OAPF 12/04/2023
a) Consistencia: cumple, la dependencia registró avance cuantitativo coherente con el cualitativo. Se cumplio la meta programada. 
b) Completitud: cumple, en avance cualitativo se hace referencia a los espacios de articulación realizados con aliados internacionales durante el trimestre.
c) Soportes: cumple, ya que se reportan soportes en ""Medios de verificación"".
d) Calidad: El reporte atiende los criterios y recomendaciones de la OAPF
Notas adicionales:</t>
  </si>
  <si>
    <t>"OAPF 12/04/2023
a) Consistencia: cumple, la dependencia registró avance cuantitativo coherente con el cualitativo. No cumplio la meta programada. 
b) Completitud: cumple, en avance cualitativo se hace referencia a reuniones realizadas con el fin de dar cumplimiento a la meta.
c) Soportes: cumple, ya que se reportan soportes en ""Medios de verificación"".
d) Calidad: El reporte atiende los criterios y recomendaciones de la OAPF
Notas adicionales:</t>
  </si>
  <si>
    <t xml:space="preserve">Revisión OAPF 11-04-2023
No se reportó </t>
  </si>
  <si>
    <t xml:space="preserve">Durante el mes de marzo la Oficina de Tecnología y Sistemas de Información, presenta  el siguente avance :
Para los proyectos de: Georreferenciación 43 mil sedes de establecimientos Educativos, Primera Infancia (P.I.) articulado con redes sociales seguras, Persona Única, Búsqueda activa, Tecnología 4ta Revolución Industrial, Datalake Educación, Aula Sistema Gestión Educativa y Administrativa; se tiene el 12% de avance acumulado, en marzo de 2023:
	Se realizó la estimación de alto nivel sobre presupuesto para la vigencia 2023 relacionada con los proyectos estratégicos relacionados con el “Sistema de Información Articulado de la Educación”.
	Se envió comunicación a la ministra informando el objetivo de alto nivel de cada uno de los proyectos y el presupuesto estimado.
	Sobre el aprovechamiento de tecnologías de la cuarta revolución industrial se inició la contratación del fabricante de BPMS (Suit de modelamiento de procesos de negocio) para los servicios profesionales para la vigencia 2023.
 	Para el proyecto de “Diagnóstico y cierre de brechas de cumplimiento de la política de gobierno digital”, se tiene el 25% de avance acumulado, en marzo de 2023:
	En el marco de la Ruta FURAG (Medición 2022), la Subdirección de Desarrollo Organizacional realizó la solicitud de los enlaces para apoyar el proceso de recopilación de evidencias asociadas a las políticas de gobierno digital y seguridad digital.  Teniendo en cuenta lo anterior, la Oficina de Tecnología y Sistemas de Información, como líder de implementación de estas dos políticas, delegó a los Ingenieros Merly Gómez y Aldemar Hidalgo.  Así mismo convocó a la reunión inicial realizada el 14 de marzo de 2023, en la cual presentaron la Ruta FURAG 2022-2023 y explicaron los roles y responsabilidades de los diferentes actores.
</t>
  </si>
  <si>
    <t xml:space="preserve">Durante el mes de marzo del 2023 se refleja un avance asociado a:
Proyecto interoperabilidad: las actividades de viabilidad estratégica, técnica y presupuestal se encuentra en progreso toda vez que, actualmente nos encontramos en la estructuración conceptual de la capacidad de interoperabilidad dentro de la estrategia de persona única y lago de datos. En una primera fase, en cuanto a la PoC frente a la generación de datos no estructurados para posteriores fines de interoperabilidad, la misma se encuentra en proceso de formalidad por parte de la subdirección de acceso. 
Proyecto Evolución Servicios de Información: las actividades asociadas a la viabilidad estratégica, técnica y presupuestal se encuentra en progreso todas ve que, aunque se ha avanzado de forma significativa con el viceministerio de educación preescolar, básica y media y de forma parcial con secretaría general el cierre de estas actividades depende de poder concluir todas las necesidades que para la vigencia 2023 y 2024 proyecte la entidad en materia de servicios de información.
</t>
  </si>
  <si>
    <t>Durante el mes de Marzo del 2023 se definieron los  proyectos del indicador 603 Arquitectura de Infraestructura TI, Seguridad de la información los cuales corresponden a:
CSIRT, Seguridad y Privacidad, Disponibilidad Servicios Tecnologicos y Fortalecimiento Servicios Tecnologicos. los cuales quedaron quedaron  publicados en el plan estrategico de tecnologia de informacion (PETI) y en el portal de transparencia del Ministerio, definiendo las respectivas fichas de seguimiento para cada uno de estos proyectos.</t>
  </si>
  <si>
    <t xml:space="preserve">Durante el mes de marzo la Oficina de Tecnología y Sistemas de Información, presenta a continuación el avance:
- Para el proyecto tipo de conectividad, se continúa brindando asistencia técnica a las Entidades Territoriales Certificadas en Educación para la estructuración de los proyectos de conectividad escolar de la vigencia 2023. En el mes de marzo fue necesario realizar actualización del documento de lineamientos técnicos de la estrategia de conectividad escolar por requerimientos de la Secretaría de Educación de Antioquia. Se encuentra en proceso de validación con la jefatura del análisis de viabilidad Estratégica, viabilidad Técnica y viabilidad Presupuestal
- Para el proyecto de identificación de la infraestructura tecnológica digital actual en los Establecimientos Educativos, en consideración de la necesidad de ajustes al anexo 10 de SIMAT con los requerimientos funcionales que a la fecha se han estructurado (OTSI), se valida con la jefatura de la Oficina de Tecnología y Sistemas de Información – OTSI y la Oficina de Innovación Educativa (OIE) con el fin de sumar esfuerzos para la contratación del tercero que pueda apoyar la estrategia relacionada con el índice de innovación educativa y usar el anexo 10 como posible instrumento para recolección de información, que permita consolidar una estrategia conjunta para obtener la medición de la innovación educativa y la transformación digital en educación preescolar básica, media y superior. Para esto se socializó con CINTEL la base de datos de conectividad escolar y el Anexo 10 Infraestructura tecnológica, para Establecimientos Educativos de Preescolar, Básica y Media (OTSI).
- Para el proyecto de fortalecimiento del sector Educación en la gestión de TI se realizó el envío de comunicación a Entidades Adscritas y Vinculadas, Secretarías de Educación e Instituciones de Educación Superior, solicitando información sobre los líderes de TI de estas entidades, en el marco de la implementación de la Red EducaCIO (Red de líderes de TI del sector Educación).  Así mismo se atendieron inquietudes recibidas de representantes de entidades del sector relacionadas con la red de líderes de TI. </t>
  </si>
  <si>
    <t>"OAPF 17/04/2023
a) Consistencia: cumple, la dependencia registra avance cuantitativo frente a la meta programada y la periodicidad es trimestral. Se cumple con la meta proyectada.
b) Completitud: cumple, el avance cualitativo hace referencia a la gestión de avance en los proyectos de Georeferenciación, PI, Persona Unica, Busqueda activa y demas proyectos  de Arquitectura de infrestructira definidos” 
d) Soportes: Cumple, se reporta el soporte en "Medios de verificación".
c) Calidad: El reporte atiende los criterios y recomendaciones de la OAPF."
Notas adicionales:  "No se cumple hito programado"</t>
  </si>
  <si>
    <t>"OAPF 17/04/2023
a) Consistencia: cumple, la dependencia registra avance cuantitativo frente a la meta programada y la periodicidad es trimestral. Se cumple con la meta proyectada.
b) Completitud: cumple, el avance cualitativo hace referencia al avance del Proyecto interoperabilidad y Proyecto Evolución Servicios de Información.
d) Soportes: Cumple. se reporta el soporte en "Medios de verificación".
c) Calidad: El reporte atiende los criterios y recomendaciones de la OAPF."
Notas adicionales: "Se cumple hito programado"</t>
  </si>
  <si>
    <t>"OAPF 17/04/2023
a) Consistencia: cumple, la dependencia registra avance cuantitativo frente a la meta programada y la periodicidad es trimestral. Se cumple con la meta proyectada.
b) Completitud: cumple, el avance cualitativo hace referencia a los proyectos de Arquitectura de Infraestructura TI, Seguridad de la información definidos.
d) Soportes: Cumple. NO SE CARGA FICHA SOPORTE ACTUALIZADA A MARZO, COHERENTE CON EL AVANCE REPORTADO
c) Calidad: El reporte atiende los criterios y recomendaciones de la OAPF."
Notas adicionales: "No se cumple hito programado"</t>
  </si>
  <si>
    <t>"OAPF 17/07/2023
a) Consistencia: cumple, la dependencia registra avance cuantitativo frente a la meta programada y la periodicidad es trimestral. Se cumple con la meta proyectada.
b) Completitud: cumple, el avance cualitativo hace referencia al avance realizado en lo referente al proyecto tipo de conectividad, identificación de la infraestructura tecnológica digital actual y demas actividades adelantadas.
d) Soportes: Cumple, se reporta el soporte en "Medios de verificación".
c) Calidad: El reporte atiende los criterios y recomendaciones de la OAPF."
Notas adicionales:" No se cumple hito programado"</t>
  </si>
  <si>
    <t xml:space="preserve">Para el período reportado no se programaron actividades de prevención. Sin embargo, se entrega propuesta de primera actividad preventiva para evaluación con la coordinación y la Secretaría General, con el fin de realizar publicación durante el primer cuatrimestre de 2023. A la fecha se encuentra aprobada la actividad propuesta para primera publicación en abril. </t>
  </si>
  <si>
    <t xml:space="preserve">Durante el mes de marzo no se realizó ningún comité de la Secretaría General. No obstante, se lleva un acumulado de 3 comités, cumpliendo la meta programada a la fecha. </t>
  </si>
  <si>
    <t xml:space="preserve">Durante el período de reporte no se presenta ningún avance sobre el saneamiento predial. </t>
  </si>
  <si>
    <t xml:space="preserve">En el mes de marzo se realizó la primera mesa de seguimiento al Plan de Austeridad, la cual se centró en tratar el tema de comisiones y gastos de viaje, debido a los inconvenientes y dificultades presentadas durante el primer trimestre del año. </t>
  </si>
  <si>
    <t>Durante el mes de marzo, de 129 procesos iniciados por tramitar, dentro de los cuales se profiera decisión de fondo o se finalicen durante el año 2023, se proyectaron y expidieron durante la  actual vigencia para el mes de marzo, las siguientes decisiones de fondo:
1.Año 2019. Proceso disciplinario - Auto de Archivo)(5)
2. Año 2020. Proceso disciplinario - Auto de Archivo)(1)
3. Año 2022. Proceso disciplinario - Auto de Archivo)(1)                    
4. Año 2021. Proceso disciplinario - Cierre y traslado para alegatos precalificatorios - (Archivo  o Cargos) (3)
5. Año 2020. Proceso disciplinario - Cierre y traslado para alegatos precalificatorios - (Archivo  o Cargos) (1)
6. Año 2018. Proceso disciplinario - Apertura de Investigación disciplinaria (1)             
Para un total de treinta (30) procesos finalizados o con decisión de fondo, (9 en enero, 9 en febrero y 12 en marzo).</t>
  </si>
  <si>
    <t>"OAPF 13/04/2023
a) Consistencia: cumple, la dependencia registra avance cuantitativo frente a la meta programada y la periodicidad es mensual. La meta proyectada presenta un retraso leve.
b) Completitud: cumple, el avance cualitativo hace referencia a 12, procesos con decisiones de fondo.
c) Soportes: cumple, se reporta el soporte en ""Medios de verificación"".
d) Calidad: El reporte atiende los criterios de la Guía de seguimiento al PAI “PL-GU-03 Versión 5”.
Notas adicionales:"</t>
  </si>
  <si>
    <t>"OAPF 13/04/2023
a) Consistencia: cumple, dada la periodicidad cuatrimestral del indicador no aplica el registro de avance cuantitativo.
b) Completitud: cumple, en avance cualitativo se deja explícito que no se programaron actividades de prevención pero que se entregó propuesta de la primera actividad.
c) Soportes: cumple, no aplica el reporte de evidencia en ""Medios de verificación"". "", no obstante la dependencia reporta soporte.
d) Calidad: El reporte atiende los criterios de la Guía de seguimiento al PAI “PL-GU-03 Versión 5”
Notas adicionales:"</t>
  </si>
  <si>
    <t>"OAPF 13/04/2023
a) Consistencia: cumple, dada la periodicidad bimestral del indicador no aplica el registro de avance cuantitativo.
b) Completitud: cumple, en avance cualitativo se h&lt;ce referecnia al numero de comites (acumulado) realizados por la Secretaría General.
c) Soportes: cumple, no aplica el reporte de evidencia en ""Medios de verificación"".
d) Calidad: El reporte atiende los criterios de la Guía de seguimiento al PAI “PL-GU-03 Versión 5”.
Notas adicionales:"</t>
  </si>
  <si>
    <t>"OAPF 07/03/2023
a) Consistencia: cumple, dada la periodicidad cuatrimestral del indicador no aplica el registro de avance cuantitativo.
b) Completitud: cumple, en avance cualitativo se deja explícito que no se adelantó avance sobre el saneamiento predial.
c) Soportes: cumple, no aplica el reporte de evidencia en ""Medios de verificación"",
d) Calidad: El reporte atiende los criterios de la Guía de seguimiento al PAI “PL-GU-03 Versión 5”
Notas adicionales:"</t>
  </si>
  <si>
    <t xml:space="preserve">"OAPF 14/04/2023
a) Consistencia: cumple, la dependencia registra avance cuantitativo frente a la meta programada y la periodicidad de reporte. Se cumple con la meta proyectada.
b) Completitud: cumple, el avance cualitativo hace referencia a la mesa de seguimeinto al plan de austeridad realizada. 
c) Soportes: cumple, se reporta el soporte en "Medios de verificación".
d) Calidad: El reporte atiende los criterios de la Guía de seguimiento al PAI “PL-GU-03 Versión 5”.
Notas adicionales: </t>
  </si>
  <si>
    <t xml:space="preserve">EL 27 DE MARZO DE 2023, LA SUBDIRECCIÓN DE CONTRATACIÓN, ADELANTÓ LA CAPACITACIÓN DE ORIENTACIÓN SECOP II PUBLICACIÓN DE DOCUMENTOS DE EJECUCIÓN, A LOS COLABORADORES DEL MINISTERIO DE EDUCACIÓN NACIONAL, CON LA ASISTENCIA DE 52 PERSONAS.
LINK TEAMS:
https://teams.microsoft.com/l/meetup-join/19%3ameeting_NDI5ZDUzMjgtMzljNS00MTllLWJjZjAtY2RhYTg2ZjE1MjQ4%40thread.v2/0?context=%7b%22Tid%22%3a%2231fcfb3f-8a0b-4ab5-b792-74c9062b9c8e%22%2c%22Oid%22%3a%22b9f68b5c-e0e2-4333-a85b-880fe59b5251%22%7d
</t>
  </si>
  <si>
    <t xml:space="preserve">DURANTE EL MES DE MARZO DE LA PRESENTE VIGENCIA, LA SUBDIRECCIÓN DE CONTRATACIÓN NO ADELANTÓ LA DILVULGACIÓN DEL BOLETÍN. </t>
  </si>
  <si>
    <t>DURANTE EL PRIMER TRIMESTRE DE 2023, SE RADICARON 44 ACTAS DE LIQUIDACIÓN Y DE CIERRE CONTRACTUAL POR PARTE DE LOS SUPERVISORES DE CONTRATOS PARA CONTROL DE LEGALIDAD, DE LAS CUALES SE AVANZÓ EN LA REVISIÓN Y TRÁMITE DE 34. CON UN AVANCE PORCENTUAL DEL 77%</t>
  </si>
  <si>
    <t>DURANTE EL MES DE MARZO DE LA PRESENTE VIGENCIA, LA SUBDIRECCIÓN DE CONTRATACIÓN ADELANTÓ SEIS (6) MESAS DE ACOMPAÑAMIENTO, EN LOS DÍAS 7 Y 21 DE MARZO.</t>
  </si>
  <si>
    <t>DURANTE EL MES DE MARZO SE APOYARON VEINTISEIS (26) PROCESOS DE CONTRATACIÓN EN LA ESTRUCTURACIÓN DE LOS ESTUDIO PREVIOS, PRINCIPALMENTE BAJO LA MODALIDAD DE PROCESOS DE SELECCIÓN: SEGUROS, INTERVENTORIA TIC, INTERVENTORIA MOBILIARIO, INTERVENTORIA FIDUCIA, PARES ACADEMICOS, DOTACION ESCOLAR, INTERVENCION LOCATIVA Y REGISTRO CALIFICADO, POR BM: IMPLEMENTAR EL MODELO DE EDUCACIÓN INICIAL RURAL Y CONSULTORIA TRAYECTORIAS Y POR CONTRATACION DIRECTA: PRUEBAS INTERNACIONALES ICCS Y ERCE, FINDETER, SOPORTE NEWTENBERG, ITS-SIG, ARRENDAMIENTO ESPACIO PARA CAFETERIA MEN, CONTRATO DE BIENESTAR, NORMALIZACIÓN, CRAC, SEIP, VIVA LA ESCUELA Y NORMAGRAMA.</t>
  </si>
  <si>
    <t>"OAPF 14/04/2023
a) Consistencia: cumple, la dependencia no programó meta para este mes y no reporta avance cuantitativo ya que no aplica dada periodicidad semestral del indicador.
b) Completitud: cumple, en avance cualitativo se hace referencia a las capacitaciones realizadas y que deberan ser incluidas en el reporte semestral
c) Soportes: cumple. no aplica el reporte de evidencia en ""Medios de verificación"", no obstante la dependencia reporta soporte.
d) Calidad: El reporte atiende los criterios y recomendaciones de la OAPF."</t>
  </si>
  <si>
    <t>"OAPF 14/04/2023
a) Consistencia: cumple, no aplica el reporte de avance cuantitativo dada la periodicidad semestral del indicador. 
b) Completitud: cumple, en el avance cualitativo se aclara que para marzo se tiene programado el boletín informativo.
c) Soportes: cumple. No aplica el reporte de soportes.
d) Calidad: El reporte atiende los criterios y recomendaciones de la OAPF."</t>
  </si>
  <si>
    <t>"OAPF 14/04/2023
a) Consistencia: cumple, la dependencia registra avance cuantitativo respecto a la meta programada y al avance cualitativo. No se superó la meta programada.. 
b) Completitud: cumple, en avance cualitativo se hace referencia a la revisión de 34 actas de liquidación.
c) Soportes: cumple. en ""Medios de verificación"" se reporta el soporte del avance registrado.
d) Calidad: El reporte atiende los criterios y recomendaciones de la OAPF."</t>
  </si>
  <si>
    <t>"OAPF 14/04/2023
a) Consistencia: cumple, se registra avance cuantitativo que es coherente con el cualitativo. Se superó la meta programada.
b) Completitud: cumple, en el avance cualitativo se detallan las mesas (6) de seguimiento de proceso de liquidación y cierre realizadas.
d) Soportes: cumple, en ""Medios de verificación"" se reporta el soporte del avance registrado.
c) Calidad: El reporte  atiende los criterios y recomendaciones de la OAPF."</t>
  </si>
  <si>
    <t>"OAPF 14/04/2023
a) Consistencia: cumple, la dependencia registró avance cuantitativo coherente con el cualitativo. Se superó ampliamente la meta programada. 
b) Completitud: cumple, en avance cualitativo se hace referencia al apoyo a 26 procesos de contratación.
c) Soportes: cumple, ya que se reportan soportes en ""Medios de verificación"".
d) Calidad: El reporte atiende los criterios y recomendaciones de la OAPF.</t>
  </si>
  <si>
    <t xml:space="preserve">En el mes demarzo para alcanzar el nivel de percepción favorable sobre cultura, gestión del cambio y aprendizaje organizacional, se llevaron a cabo las siguientes actividades:
a)	Conversemos con la Ministra: con el fin de establecer canales directos entre la Ministra y los equipos de trabajo, que permitan afianzar las relaciones como equipo
b)	Guía implementación modelo cultura organizacional MEN: con el objetivo de brindar lineamientos sobre la implementación de un modelo de cultura organizacional, la Subdirección de Desarrollo organizacional en el marco de las intervenciones integrales, diseñó la guía que define el alcance, objetivos, estrategias, roles y responsabilidades para los equipos que en las respectivas administraciones lideren la estrategia. </t>
  </si>
  <si>
    <t>En marzo, para lograr la Posición del Ministerio y el Sector acorde con el Indice de Gestión y Desempeño Institucional y Sectorial se llevaron a cabo las siguientes actividades:
Realizar el  seguimiento con el Departamento Administrativo de la Función Pública (DAFP), a los avances de las Entidades Adscritas y vinculadas del Ministerio de Educación Nacional (MEN), con respecto a la formalización del Empleo Público en Equidad
A través de los acompañamientos dirigidos a las entidades adscritas y vinculadas se llevan herramientas de aprendizaje organizacional se logra la profundización en temas que aportan al cumplimiento de las metas.
Lo anterior, permite el fortalecimiento al desarrollo de las actividades que dan cumplimiento a la gestión y desempeño de las entidades adscritas y del Ministerio de Educación Nacional.</t>
  </si>
  <si>
    <t xml:space="preserve">En el mes de marzo para la implementación de los sistemas de gestión del Ministerio se realizaron:
35 mesas de trabajo
115 acompañamientos
lo Anterior dirigido a 15 dependencias contribuyendo a la mejora del Índice de Gestión y Desempeño Institucional del Ministerio de Educación Nacional, la posición del Sector Educación y los componentes de la Encuesta sobre Ambiente 
</t>
  </si>
  <si>
    <t>Durante el mes de marzo, en el marco del desarrollo de herramientas de aprendizaje organizacional dirigidos a las entidades adscritas y vinculadas, correspondientes al primer trimestre de 2023, que permite el fortalecimiento al desarrollo de las actividades que dan cumplimiento a la gestión y desempeño de las entidades, se han realizado las siguientes actividades:
Consolidación del plan de asistencia técnica del sector.
Reunión sobre los lineamientos establecidos por el Departamento Administrativo de la Función Pública -DAFP, en la cual el tema central fue sobre la formalización de los empleos, asimismo señalar lo avanzado por el Ministerio frente al rediseño que viene adelantando con las siguientes  entidades:
• Instituto Nacional para Sordos - INSOR
• Instituto Nacional para Ciegos - INCI
• UNIDAD DE ALIMENTACIÓN ESCOLAR
• ICFES
• FODESEP: Fondo de Desarrollo de la Educación Superior
Seguimiento y acompañamiento del Departamento Administrativo de la Función Pública (DAFP), a los avances de las Entidades Adscritas y vinculadas del Ministerio de Educación Nacional (MEN), con respecto a la formalización del Empleo Público en Equidad, se contó con la participación de las 11 entidadades adscritas y vinculadas.</t>
  </si>
  <si>
    <t xml:space="preserve">Durante el primer trimestre se  llevaron a cabo 38   actividades  dando cumplimiento al 100% del   plan de trabajo para los procesos  priorizados, esto en el marco de los siguientes temas:
1.	Cargue de documentos remitidos por los procesos 
2.	Acompañamiento revisión planes publicables
3.	Acompañamiento monitoreos IV Trimestre 2022
4.	Inicio elaboración de los informes trimestrales de riesgos, PSNC, Indicadores y Oportunidades
5.	Acompañamiento a la propuesta de formalización de empleos
6.	Seguimiento a Planes de Mejoramiento
7.	Revisión RFC aplicativo SIG 
8.	Acompañamiento planes de mejora procesos
9.	Diligenciamiento de mesas se ayuda SIG 
10.	Acompañamiento en el proceso de actualización de los documentos para  lograr que se ajuste a los requerimientos lograr que se ajuste a los requerimientos lograr que se ajuste a los requerimientos del SIG y a las necesidades del área solicitante
11.	Acompañamiento intervenciones integrales
12.	Acompañamiento metodológico Preparación Grupos Focales Registro
13.	Cargue de documentos remitidos por los procesos 
14.	Estructuración informes SIG IV trimestre
15.	Elaboración Graficas de desempeño institucional
16.	Elaboración informe resumen 2022 Desempeño SIG
17.	Levantamiento cargas de trabajo procesos priorizados
18.	Validación Cargas de trabajo Despachos y oficinas
19.	Construcción escenarios rediseño institucional
20.	Seguimiento a Planes de Mejoramiento
21.	Revisión RFC aplicativo SIG 
22.	Acompañamiento planes de mejora procesos
23.	Diligenciamiento de mesas se ayuda SIG 
24.	Acompañamiento en el proceso de actualización de los documentos para lograr que se ajuste a los requerimientos del SIG y a las necesidades del área solicitante
25.	Acompañamiento intervenciones integrales SDO (Registros, Recursos Convalidaciones, CRM, Gobierno de datos, Asistencia Técnica y Contratación)
26.	Cargue de documentos remitidos por los procesos 
27.	Estructuración capacitación enlaces de reportes SIG I trimestre 2023
28.	Actualización controles de riesgos y acciones de manejo 2023
29.	Realización capacitación enlaces SIG nuevos
30.	Capacitación enlaces de reportes SIG 2023 
31.	Validación cargas de trabajo procesos priorizados
32.	Construcción escenarios rediseño institucional
33.	Seguimiento a Planes de Mejoramiento
34.	Revisión RFC aplicativo SIG 
35.	Acompañamiento planes de mejora procesos
36.	Diligenciamiento de mesas se ayuda SIG 
37.	Acompañamiento en el proceso de actualización de los documentos para lograr que se ajuste a los requerimientos del SIG y a las necesidades del área solicitante
38.	Acompañamiento intervenciones integrales SDO (Registros, Recursos Convalidaciones, CRM, Gobierno de datos, Asistencia Técnica y Contratación)
</t>
  </si>
  <si>
    <t>Durante el primer trimestre del 2023, se recibieron 66 requerimientos, de las cuales se contestaron 48 dentro del mismo período de manera oportuna. 
Para el mes de abril quedan pendientes 18  solicitudes que se gestionaran de manera correcta.
Se debe aclarar que en el mes de enero, se gestionaron 5  requerimientos del mes de diciembre de 2022, por lo tanto, en el período de análisis se gestionaron un total de 53 casos.
En este sentido el nivel de respuesta a los requerimientos es del 100%</t>
  </si>
  <si>
    <t>"OAPF 17/04/2023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c) Soportes: cumple, no aplica el reporte de evidencia en ""Medios de verificación"", no obstante la dependencia reporta soporte.
d) Calidad: El reporte atiende los criterios de la Guía de seguimiento al PAI “PL-GU-03 Versión 5”.
Notas adicionales:</t>
  </si>
  <si>
    <t>"OAPF 14/04/2023
a) Consistencia: cumple, dada la periodicidad anual del indicador no aplica el registro de avance cuantitativo.
b) Completitud: cumple, el avance cualitativo hace referencia a las actividades desarrolladas en la gestion del desempéño institucional plan de formalización y seguimiento realizado.
c) Soportes: cumple, no aplica el reporte de evidencia en ""Medios de verificación"", no obstante la dependencia reporta soporte.
d) Calidad: El reporte atiende los criterios de la Guía de seguimiento al PAI “PL-GU-03 Versión 5”.
Notas adicionales:</t>
  </si>
  <si>
    <t>"OAPF 14/04/2023
a) Consistencia: cumple, dada la periodicidad anual del indicador no aplica el registro de avance cuantitativo.
b) Completitud: cumple, el avance cualitativo hace referencia a las 35 mesas de trabajo y 115 acompañamientos realizados con 15 áreas del MEN.
c) Soportes: cumple, no aplica el reporte de evidencia en ""Medios de verificación"", no obstante la dependencia reporta soporte.
d) Calidad: El reporte atiende los criterios de la Guía de seguimiento al PAI “PL-GU-03 Versión 5”.
Notas adicionales: "Se cumplió con el hito programado."</t>
  </si>
  <si>
    <t>"OAPF 17/04/2023
a) Consistencia: cumple, la dependencia registra avance cuantitativo frente a la meta programada y la periodicidad es trimestral. Se cumple con la meta proyectada.
b) Completitud: cumple, el avance cualitativo hace referencia a las actividades de acompañamiento realizadas con ocasión del rediseño organizacional y formalización de empleos.
c) Soportes: cumple, reportan en Medios de Verificación informe soporte de las actividades desarrolladas.
d) Calidad: El reporte atiende los criterios de la Guía de seguimiento al PAI “PL-GU-03 Versión 5”.
Notas adicionales: "</t>
  </si>
  <si>
    <t xml:space="preserve">"OAPF 17/04/2023
a) Consistencia: cumple, la dependencia registra avance cuantitativo frente a la meta programada y la periodicidad es trimestral. Se cumple con la meta proyectada.
b) Completitud: cumple, el avance cualitativo hace referencia a las 38  actividades del plan de trabajo realizadas.
c) Soportes: cumple, reportan en Medios de Verificación informe soporte de las actividades desarrolladas. 
d) Calidad: El reporte atiende los criterios de la Guía de seguimiento al PAI “PL-GU-03 Versión 5”.
Notas adicionales: </t>
  </si>
  <si>
    <t xml:space="preserve">"OAPF 17/04/2023
a) Consistencia: cumple, la dependencia registra avance cuantitativo frente a la meta programada y la periodicidad es trimestral. Se cumple con la meta proyectada.
b) Completitud: cumple, el avance cualitativo hace referencia al número de solicitudes recibidas y atendidas en el mes de febrero y que deberan tenerse en cuenta para el reporte trimestral.
c) Soportes: cumple,  reportan en Medios de Verificación informe soporte de las actividades desarrolladas. 
d) Calidad: El reporte atiende los criterios de la Guía de seguimiento al PAI “PL-GU-03 Versión 5”.
Notas adicionales: </t>
  </si>
  <si>
    <t>"OAPF 17/04/2023
a) Consistencia: cumple, el avance cuantitativo registrado es coherente con el cualitativo, la periodicidad mensual y la fórmula.
b) Completitud: cumple, el avance cualitativo hace referencia al resultado de la medición del índice de satisfacción a través de las encuenstas aplicadas.
c) Soportes: No cumple, No se reporta en ""Medios de verificación"" el soporte del avance registrado.
d) Calidad: El reporte atiende los criterios de la Guía de seguimiento al PAI “PL-GU-03 Versión 5”.
Notas adicionales: "</t>
  </si>
  <si>
    <t>En el mes de marzo se realizaron 4 actividades, obteniendo un porcentaje de avance del 3,88% con relación a las 103 actividades del plan de mantenimiento y un porcentaje acumulado de 11,65%. Las actividades realizadas fueron:
* Mantenimiento de Ascensores Schindler.
* Mantenimiento de Ascensor Privado Orona.
* Mantenimiento aires acondicionados
* Mantenimiento del edificio.</t>
  </si>
  <si>
    <t>En el periodo comprendido entre el 1 de marzo al 31 de marzo de 2023, se registró un total de 614 solicitudes realizadas a través de la Mesa de ayuda administrativa, de las cuales 610 solicitudes fueron atendidas dentro de los tiempos establecidos, logrando un 99,35% de oportunidad en la meta estipulada.</t>
  </si>
  <si>
    <t>Durant el mes de marzo, atendiendo la metodología para realizar el muestreo aleatorio por fases y acumulado en cada trimestre, desde el punto de vista cuantitativo se puede indicar que acorde a los inventarios realizados (66) para el primer trimestre del año 2023, el 98.44% de bienes asignados y registrados en el sistema de inventarios SAP se encuentran en custodia de los servidores.
Se adjunta ficha tecnica</t>
  </si>
  <si>
    <t>En el mes de marzo de las 23 actividades programadas para realizar en los programas de uso eficiente y ahorro de agua, energía y papel, en el programa de gestión de residuos y en el de cambio climático de la sede CAN y ELEMENTO, se logró ejecutar el 96,15% de ellas, lo cual representa un avance acumulado correspondiente al 22,1% para el primer trimestre de la vigencia 2023, de conformidad con los siguientes datos:
1. Programa de uso eficiente y ahorro del agua:
Actividades Programadas: 11
Actividades Ejecutadas: 11
Cumplimiento: 100%
2. Programa de uso eficiente y ahorro de la energía:
Actividades Programadas: 4
Actividades Ejecutadas: 4
Cumplimiento: 100%
3. Programa de uso eficiente y ahorro del papel:
Actividades Programadas: 4
Actividades Ejecutadas: 4
Cumplimiento: 100%
4. Programa de gestión integral de residuos:
Actividades Programadas: 4
Actividades Ejecutadas: 3,5
Cumplimiento: 87,5%
5. Programa de Cambio Climático:
Actividades Programadas: 0
Actividades Ejecutadas: 0
Cumplimiento: No aplica
Finalmente, teniendo en cuenta que el presente indicador es de flujo acumulativo, durante el segundo trimestre se realizarán las actividades que quedaron pendientes por ejecutar para lograr compensar el porcentaje faltante de ejecución esperado en el primer trimestre.</t>
  </si>
  <si>
    <t xml:space="preserve">En el mes de marzo de 2023 los vehículos oficiales registran un consumo de 511,47 galones de combustible, logrando un ahorro mensual del 9,26%, superando el ahorro programado del 8,33% y un ahorro acumulado de 34,23%, frente a un  24,99% proyectado.
Durante el mes de marzo se autorizó la intervención de los vehículos operativos que se encuentran en el taller y se espera contar con ellos progresivamente durante el mes de abril. Con los vehículos en operación se espera regularizar el consumo de combustible. </t>
  </si>
  <si>
    <t>Durante el mes de marzo el grupo de comisiones gestionó 740 actos administrativos, 5 modificaciones y 56 cancelaciones, 8 comisiones al exterior. Se cruza la información con la base de legalizaciones, dando como resultado las comisiones pendientes de legalizar. Al revisar el total de las comisiones solicitadas tenemos 483 solicitudes (quitamos las canceladas 56) de las cuales se observa que 427 obedecen a comisiones ejecutadas del mes y los servidores legalizaron 208 comisiones, quedando un saldo de 219 comisiones pendientes de las ejecutadas en el mes. El seguimiento efectuado durante este I trimestre por esta Subdirección fue del 100% de cumplimiento, pero la legalización de parte de los servidores obedece al 46%, situación ajena a esta Subdirección que constantemente informa a las dependencias por medio de correos electrónicos de las comisiones pendientes de legalizar y mediante notas de interés.</t>
  </si>
  <si>
    <t>En el mes de marzo se alcanzó una ejecución total de $26.305.629.236 equivalente al 51,8% para el primer trimestre, sobrepasando ampliamente la meta proyectada, es de resaltar que la Subdirección de Gestión Financiera esta realizando el seguimiento detallado de los compromisos constituidos como reserva mediante un seguimiento detallado la ejecución de la reserva presupuestal a través de un tablero de cumplimiento y socialización con las áreas del cumplimiento del mismo así como la generación de alertas oportunas de coadyuven al cumplimiento de las metas trazadas .</t>
  </si>
  <si>
    <t>En el mes de marzo se alcanzó una ejecución presupuestal acumulada en términos del total obligado de $12.407.410.483.113 equivalentes a un 25,71%  cumpliendo la meta proyectada ,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 y la Subdirección de Contratación a los recursos asignados a la entidad en la vigencia  identificando los responsables de la ejecución y de esta forma avanzar en cada una de las etapas precontractuales para  así garantizarr la oportuna ejecución a fin de coadyuvar en el cumplimiento de los retos que el Sector ha trazado para el año 2023.</t>
  </si>
  <si>
    <t>En el mes de Marzo  se alcanzó una ejecución presupuestal acumulada en términos del total comprometido  de $23.539.141.410.975 equivalentes a un 48,78%  sobrepasando la meta trazada , lo anterior como resultado del cumplimiento de la planeación proyectada  y en el  mismo sentido es importante destacar los esfuerzos importantes en términos de adelantar procesos bajo la armonización y coherencia macroeconomica con los objetivos del Plan Nacional de Desarrollo  asi mismo es de mencionar que la  Subdirección de Gestión financiera y la Subdirección de Contrataciónse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</si>
  <si>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marzo se aprobaron recursos por valor de $ 3.175.386.604.007 de los cuales se gestionaron cuentas para pago por valor de $ 3.175.029.430.371 por concepto de una adecuada programación y ejecución de los recursos solicitados ante el Ministerio de Hacienda y Crédito Publico alcanzando un nivel óptimo de ejecución total equivalente al 99,99%.</t>
  </si>
  <si>
    <t>Durante el mes de marzo se continua plan de trabajo establecido para la vigencia 2023 correspondiente a las acciones del proceso de fiscalización.  Se elaboraron 47 liquidaciones solicitadas por la OAJ.  Lo anterior con el fin de darle cumplimiento a las metas establecidas para el Grupo. Adicionalmente se evidencia que el indicador trimestral está por debajo de la meta establecida dado que las entidades aún no han incluido el incremento salarial para el año en curso.</t>
  </si>
  <si>
    <t xml:space="preserve">Durante el mes de marzo se realizan mesas de trabajo internas para establecer el plan de trabajo para la vigencia 2023. Así mismo, se realizan mesas de trabajo con la DIAN para establecer los mecanismos de obtención y verificación de información respecto a la contribución parafiscal estampilla. Se continúa trabajando en el ajuste del procedimiento del Grupo de Recaudo. Se envia masivamente comunicación a los agentes de retención con la solicitud de información de la vigencia 2022. Se continua con el registro en las bases de datos, de los traslados efectuados por los Agentes Retenedores. Lo anterior con el fin de cumplir con las metas establecidas para el Grupo.	</t>
  </si>
  <si>
    <t>Para el cierre contable de marzo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y/o por el SGDA,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Viceministerios con el fin de informar el estado y la oportunidad de radicación de los informes de ejecución financiera.
Adicionalmente se informa que al corte de 31 de marzo de 2023, no se ha realizado el cierre contable del trimestre. El reporte se realiza con el cierre del cuarto trimestre del año 20</t>
  </si>
  <si>
    <t>"OAPF 14/04/2023
a) Consistencia: cumple, la dependencia registra avance cuantitativo respecto a la meta programada y al avance cualitativo. Se superó ampliamente la meta programada.
b) Completitud: cumple, el avance cualitativo hace referencia al seguimiento de la ejecución de la reserva presupuestal.
c) Soportes: cumple, en ""Medios de verificación"" se reporta el soporte del avance registrado.
d) Calidad: El reporte atiende los criterios de la Guía de seguimiento al PAI “PL-GU-03 Versión 5”.
Notas adicionales:"</t>
  </si>
  <si>
    <t>"OAPF 14/04/2023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t>
  </si>
  <si>
    <t>"OAPF 14/04/2023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t>
  </si>
  <si>
    <t>"OAPF 14/04/2023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t>
  </si>
  <si>
    <t>"OAPF 14/04/2023
a) Consistencia: cumple, cumple, la dependencia registra avance cuantitativo respecto a la meta programada y al avance cualitativo. No se superó la meta programada.
b) Completitud: cumple, el avance cualitativo hace referencia a la gestión del seguimiento del recaudo de los ingresos por concepto de aportes Ley 21 de 1982 y plan de trabajo para la vigencia 2023.
d) Soportes: Cumple, en ""Medios de verificación"" se reporta el soporte del avance registrado.
c) Calidad: El reporte atiende los criterios y recomendaciones de la OAPF."
Notas adicionales:"</t>
  </si>
  <si>
    <t>"OAPF 14/04/2023
a) Consistencia: cumple, la periodicidad del indicador es semestral y no aplica el registro de avance cuantitativo.
b) Completitud: cumple, el avance cualitativo hace referencia a al desarrollo las acciones adelantadas a partir del plan de mejoramiento, mesas de trabajo con la DIAN, registro de los traslados efectuados.
c) Soportes: cumple. No aplica reporte de soporte en Medios de verificación.
c) Calidad: El reporte atiende los criterios y recomendaciones de la OAPF."</t>
  </si>
  <si>
    <t>"OAPF 14/04/2023
a) Consistencia: cumple, la dependencia registra avance cuantitativo respecto a la meta programada y al avance cualitativo. Se superó la meta programada.
b) Completitud: cumple, el avance cualitativo hace referencia al desarrollo de las acciones adelantadas para la conciliacion de partidas de recursos entregados en administración.
c) Soportes: cumple, en ""Medios de verificación"" se reporta el soporte del avance registrado.
c) Calidad: El reporte atiende los criterios y recomendaciones de la OAPF."</t>
  </si>
  <si>
    <t>Durante el mes de marzo, el porcentaje de la planta provista fue de 88,77%, lo que indica una disminución de 0,71 con respecto a febrero, esto se evidencia debido a el retiro de nueve (9) servidores, dos (2) por situaciones administrativas y uno (1) por reconocimiento de pensión de vejez. Estos retiros no fueron apalancados por los ingresos que sólo fueron seis (6) por nombramiento provisional.</t>
  </si>
  <si>
    <t>Durante el mes de marzo, se evidencia un avance de 11%, debido a la realización de las actividades: Feria de emprendimientos, quinquenios, gimnasio, mes de la equidad de género, día de la mujer, club de la lectura y el inicio de la medición del clima y cultura organizacional.
Por otro lado, se evidencia que no se alcanza la meta programada debio a retrasos en el contrato con la caja de compensación, por lo tanto, se espera equilibrar el avance durante el segundo trimestre del año.</t>
  </si>
  <si>
    <t>Durante el mes de marzo de 2023 se realizaron las siguientes actividades:
1. Se analizaron las solicitudes para ingresar a teletrabajo suplementario.
2. Se citó a la mesa técnica de teletrabajo para la revisión de casos específicos con reserva.</t>
  </si>
  <si>
    <t xml:space="preserve">Durante el mes de marzo de 2023 se llevaron a cabo las siguientes actividades: 1. Jueves de pausas activas. 2. Actualización información SIG. 3. Capacitación de brigadistas. 4. Actualización PSV. 5. Investigación de accidentes laborales. 6. Seguimiento COPASST. </t>
  </si>
  <si>
    <t xml:space="preserve">Durante el mes de marzo, se evidencia cumplimiento de las capacitaciones previstas durante el primer trimestre: Evaluación y Evidencia en Programas, Proyectos y Políticas Públicas; redacción de textos y  actualización tributaria. </t>
  </si>
  <si>
    <t>Durante el mes de marzo de 2023 se respondieron a tiempo las solicitudes de certificaciones laborales que debían ser cerradas de acuerdo con los tiempos de la normativa vigente, en total fueron 136 solicitudes con respuesta oportuna.</t>
  </si>
  <si>
    <t xml:space="preserve">"OAPF 13/04/2023
a) Consistencia: cumple, la dependencia registra avance cuantitativo frente a la meta programada y la periodicidad de reporte. No se cumple (rezago leve)con la meta proyectada.
b) Completitud: cumple, el avance cualitativo hace referencia al porcentaje de planta de personal provista en el mes de marzo.
c) Soportes: cumple, se reporta el soporte en "Medios de verificación".
d) Calidad: El reporte atiende los criterios de la Guía de seguimiento al PAI “PL-GU-03 Versión 5”.
Notas adicionales: </t>
  </si>
  <si>
    <t xml:space="preserve">"OAPF 13/04/2023
a) Consistencia: cumple, la dependencia registra avance cuantitativo frente a la meta programada y la periodicidad de reporte. No se cumple (rezago leve)con la meta proyectada.
b) Completitud: cumple, el avance cualitativo hace referencia a las actividades de bienestar adelantadas y retrasos en el contrato con la Caja de Compensación para el cumplimiento de la meta.
c) Soportes: cumple, se reporta el soporte en "Medios de verificación".
d) Calidad: El reporte atiende los criterios de la Guía de seguimiento al PAI “PL-GU-03 Versión 5”.
Notas adicionales: </t>
  </si>
  <si>
    <t>"OAPF 13/04/2023
a) Consistencia: cumple, el avance cuantitativo registrado en 0 (cero) es coherente con la meta programada.
b) Completitud: cumple, el avance cualitativo hace referencia a la gestión adelantada de solicitudes de teletrabajo y seguimientos.
c) Soportes: cumple, no aplica el reporte de soporte en ""Medios de verificación"", dado que el avance cuantitativo registrado fue 0 (cero) y por la periodicidad del reporte.
d) Calidad: El reporte atiende los criterios de la Guía de seguimiento al PAI “PL-GU-03 Versión 5”.
Notas adicionales: "Se cumple con el hito programado"</t>
  </si>
  <si>
    <t xml:space="preserve">"OAPF 13/04/2023
a) Consistencia: cumple, la dependencia registra avance cuantitativo frente a la meta programada y la periodicidad de reporte. No se cumple (rezago leve) con la meta proyectada.
b) Completitud: cumple, el avance cualitativo hace referencia a las actividades del Plan de Seguridad y Salud en el Trabajo ejecutadas.
c) Soportes: cumple, se reporta el soporte en "Medios de verificación".
d) Calidad: El reporte atiende los criterios de la Guía de seguimiento al PAI “PL-GU-03 Versión 5”.
Notas adicionales: </t>
  </si>
  <si>
    <t xml:space="preserve">"OAPF 13/04/2023
a) Consistencia: cumple, la dependencia registra avance cuantitativo frente a la meta programada y la periodicidad de reporte. No se cumple (rezago leve) con la meta proyectada.
b) Completitud: cumple, el avance cualitativo hace referencia a las actividades de capacitación ejecutadas.
c) Soportes: cumple, se reporta el soporte en "Medios de verificación".
d) Calidad: El reporte atiende los criterios de la Guía de seguimiento al PAI “PL-GU-03 Versión 5”.
Notas adicionales: </t>
  </si>
  <si>
    <t>"OAPF 27/02/2023
a) Consistencia: cumple, el avance cuantitativo registrado en 0 (cero) es coherente con la meta programada.
b) Completitud: cumple, el avance cualitativo hace referencia a las gestión de respuesta dada a las solicitudes de certificaciones.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</si>
  <si>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"OAPF 09/03/2023
a) Consistencia: cumple, la dependencia registra avance cuantitativo respecto a la meta programada y al avance cualitativo. Se cumplío la meta programada.
b) Completitud: cumple, el avance cualitativo hace referencia a las solicitudes de certificaciones atendidas.
c) Soportes: cumple, se carga el soporte en "Medios de verificación"
d) Calidad: El reporte atiende los criterios de la Guía de seguimiento al PAI “PL-GU-03 Versión 5”.
Notas adicionales: Cargara soporte en la carpeta correspondiente.
Notas adicionales:"</t>
  </si>
  <si>
    <t>Durante el mes de marzo se establecieron los requerimientos señalados en el manual de requerimientos establecidos por el proveedor encargado la viabilidad de  desarrollo e implementación del canal WhatsApp en el Ministerio.</t>
  </si>
  <si>
    <t xml:space="preserve">Durante el mes de marzo  realizaron 8 asistencias técnicas presenciales para la implementación y refuerzo de la herramienta SACV2, también en todo lo relacionado con gestión documental y la implementación del modelo de MIPG en las Secretarías de Educación. Con un acumulado de 13 Asistencias técnicas, de las 87 programadas.
1.	Secretaría de Educación de Girardot: 6 y 7 de marzo 
2.	Secretaría de Educación de Pitalito: 15, 16 y 17 de marzo 
3.	Secretaría de Educación de Villavicencio: 23 y 24 de marzo 
4.	Secretaría de Educación de Tuluá: 27 y 28 de marzo 
5.	Secretaría de Educación de Guaviare: 27, 28 y 29 de marzo 
6.	Secretaría de Educación de Cundinamarca: 29 de marzo 
7.	Secretaría de Educación de Jamundí: 29 y 30 de marzo 
8.	Secretaría de Educación de Cali: 30 y 31 de marzo  </t>
  </si>
  <si>
    <t>Durante el mes de marzo, se cargaron a Neón los respectivos ajustes al análisis del sector y los demás documentos se encuentran en revisión de la subdirección de contratación y poder pasar al comité de contratación.</t>
  </si>
  <si>
    <t xml:space="preserve">Durante el mes de marzo se realizaron las siguientes actividades:
1.	Se realiza pruebas del consumo de CMIS (conformación de expedientes de cuentas de cobro) desde el sistema de gestión financiera por integración con el SGDEA en ambiente de certificación, no se aprueba el paso hasta tanto no se ajuste la creación de expedientes, porque está creando expediente por orden de pago.
2.	El 21 de marzo de marzo del 2023, se pone en operación el servicio CMIS para la conformación de expedientes desde el sistema Legalizaciones a través de la integración con el SGDEA, se crearon 1.218 expedientes en dos días. Sin embargo, se inactivó para que se realice un ajuste desde legalizaciones para que creen expedientes de trámites finalizados o legalizados
3.	Se pone en producción el control de cambio de prorrogas de derechos de petición de acuerdo con el Artículo 14 de la Ley 1755 de 2015
4.	Se documenta el control de cambios para el web services que permite obtener y cargar los certificados de prueba de entrega vía mail desde la plataforma 4-72 - Andes y se radica por mesa de ayuda el 21 de marzo de 2023.
5.	Se avanza en la definición de reglas automáticas para la conformación de expedientes de forma automática en el SGDEA.
6.	Se realiza pruebas de ajustes a incidente en los ambientes de certificación y producción del SGDEA con el fin de validar los ajustes técnicos por parte del proveedor TMS.
</t>
  </si>
  <si>
    <t xml:space="preserve">"OAPF 12/04/2023
a) Consistencia: cumple, la dependencia registra avance cuantitativo frente a la meta programada y la periodicidad del reporte. Se cumple con la meta proyectada.
b) Completitud: cumple, el avance cualitativo hace referencia a las actividades de análisis y diseño adelantadas.
c) Soportes: cumple, se reporta el soporte en "Medios de verificación".
d) Calidad: El reporte atiende los criterios de la Guía de seguimiento al PAI “PL-GU-03 Versión 5”.
Notas adicionales: </t>
  </si>
  <si>
    <t xml:space="preserve">"OAPF 12/04/2023
a) Consistencia: cumple, la dependencia registra avance cuantitativo frente a la meta programada y la periodicidad es mensual. Se cumple con la meta proyectada.
b) Completitud: cumple, el avance cualitativo hace referencia a 8 asistencias técnicas realizadas presencialmente. 
c) Soportes: cumple, se reporta el soporte en "Medios de verificación".
d) Calidad: El reporte atiende los criterios de la Guía de seguimiento al PAI “PL-GU-03 Versión 5”.
Notas adicionales: </t>
  </si>
  <si>
    <t xml:space="preserve">"OAPF 12/04/2023
a) Consistencia: cumple, la dependencia registra avance cuantitativo frente a la meta programada y la periodicidad del reporte. El avance cuantitativo registrado en 0 (cero) es coherente con la meta programada.
b) Completitud: cumple, el avance cualitativo hace referencia a las actividades de ajuste de documentos para el proceso de contratación.
c) Soportes: cumple, No se carga el soporte en "Medios de verificación", debido a que la meta programada es cero (0)
d) Calidad: El reporte atiende los criterios de la Guía de seguimiento al PAI “PL-GU-03 Versión 5”.
Notas adicionales: </t>
  </si>
  <si>
    <t>"OAPF 12/04/2023
a) Consistencia: cumple, el avance cuantitativo registrado en 0 (cero) es coherente con la meta programada y con la periodocidad semestral del reporte.
b) Completitud: cumple, el avance cualitativo hace referencia a las actividades adelantadas (peuebas,  operación, ambientes de producción, etc) adelantadas en el mes de marzo.
c) Soportes: cumple, no aplica el reporte de soporte en ""Medios de verificación"", dado que el avance cuantitativo registrado fue 0 (cero) y por la periodicidad del reporte.
d) Calidad: El reporte atiende los criterios de la Guía de seguimiento al PAI “PL-GU-03 Versión 5”.
Notas adicionales: "Cumple con el hito programado"</t>
  </si>
  <si>
    <t>Número de movilizaciones institucionales de la implementacion del plan nacional de tecnologias digitales / STEM + con enfoque territorial y de género</t>
  </si>
  <si>
    <t>En este mes no hubo ningún avance significativo en el proceso de implementación de la ruta para el acceso y la permanencia en el sistema educativo de la población estudiantil negra</t>
  </si>
  <si>
    <t xml:space="preserve">Revisión OAPF 12-04-2023 
No se efectuó reporte 
Revisión OAPF 12-05-2023 
Se revisaron los criterios técnicos, con el siguiente detalle:
1. Consistencia: Cumple el criterio. El avance cualitativo es reportado de acuerdo a lineamientos.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No se efectuó el reporte cualitativo dentro de los plazo establecidos.
</t>
  </si>
  <si>
    <t>En este mes de marzo no hubo avance significativo en el proceso de implementación de la ruta para el acceso y la permanencia en el sistema educativo de la población estudiantil negra.
Se han realizado sesiones internas a fin de concertar la asignación de recursos por parte del VPBM para  avanzar en este proceso.</t>
  </si>
  <si>
    <t>Revisión OAPF 12-04-2023 
No se efectuó reporte 
Revisión OAPF 12-05-2023 
Se revisaron los criterios técnicos, con el siguiente detalle:
1. Consistencia: Cumple el criterio. El avance cualitativo es reportado de acuerdo a lineamientos.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No se efectuó el reporte cualitativo dentro de los plazo establecidos.</t>
  </si>
  <si>
    <t>ANÁLISIS OAPF (26/4/2023):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</si>
  <si>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Fecha (13/02/2023)- OAPF
Completitud: Cumple con el criterio. 
Consistencia: Cumple con el criterio 
Calidad: Cumple con el criterio. 
Soportes: Cumple con el criterio
El indicador se dará por validado una vez sea aprobado en SIIPO</t>
  </si>
  <si>
    <t xml:space="preserve">Durante el mes de febrero se continuó la segunda fase del proceso por parte de la CNSC a la Universidad Libre, la cual comprende la etapa de verificación de requisitos mínimos, la valoración de antecedentes, y la prueba de entrevista para zonas no rurales. </t>
  </si>
  <si>
    <t>La cifra de nombramientos se mantendrá estática por el vencimiento de las listas de elegibles, hasta tanto se efectúen los nombramientos de los 662 educadores de primaria en Norte de Santander, para lo cual la CNSC estima que las listas de elegibles sean publicadas en el mes de marzo.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</si>
  <si>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Durante el mes de febrero se realizaron 56 mesas de trabajo en 51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comunico a las entidades territoriales las falencias en calidad de información estadística.</t>
  </si>
  <si>
    <t>Provisión de vacantes definitivas en condición de provisionalidad se puede evidenciar que al corte del mes de FEBRERO las entidades territoriales certificadas en educación efectuaron un reporte total para cargue de 1232   vacantes, de las cuales a la fecha  se ha realizado la selección de un total de 1129 vacantes a través del aplicativo  Sistema Maestro que equivale a un 91.64% de la selección.</t>
  </si>
  <si>
    <t>Se esta realizando la planeación de las zonales nacionales de los juegos deportivos y encuentro folclórico, informando a los secretarios de educación de las ciudades sedes sobre la necesidad de apoyarnos en la gestión para el préstamo de los escenarios deportivos. El anexo técnico de contratación para los cursos de inducción y reinducción se ajustó con el presupuesto y quedo listo para el comité de contratación. Se realizó reunión con las conferencistas del programa "Mujer Maestra" para establecer el cronograma y las temáticas a desarrollar en los procesos de formación</t>
  </si>
  <si>
    <t>Fecha (13/0/2023)- OAPF
Completitud: Cumple con el criterio. 
Consistencia: Cumple con el criterio 
Calidad: No cumple con el criterio, hace falta el mes y quienes realizan la acción. 
Soportes: Cumple con el criterio</t>
  </si>
  <si>
    <t xml:space="preserve">Durante el mes de marzo la CNSC a la Universidad Libre, publicaron los resultados preliminares de la etapa de verificación de requisitos mínimos. </t>
  </si>
  <si>
    <t>La CNSC publicó las listas de elegibles para la provisión de 662 vacantes del nivel primaria en los 8 municipios convocantes de Norte de Santander y dio apertura a las audiencias públicas de selección de establecimiento educativo; no obstante, la cifra de nombrados general no se refleja a la fecha, razón por la cual se mantendrá estática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</si>
  <si>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Durante el mes de marzo se realizaron 99 mesas de trabajo en 81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comunico a las entidades territoriales las falencias en calidad de información estadística.</t>
  </si>
  <si>
    <t>Provisión de vacantes definitivas en condición de provisionalidad se puede evidenciar que al corte del mes de MARZO las entidades territoriales certificadas en educación efectuaron un reporte total para cargue de 1508   vacantes, de las cuales a la fecha  se ha realizado la selección de un total de 1047 vacantes a través del aplicativo  Sistema Maestro que equivale a un 69.43% de la selección.</t>
  </si>
  <si>
    <t>Durante el mes de marzo se expidió circular 11 de 2023 con respecto a los lineamientos de los juegos deportivos y encuentro folclórico para la vigencia 2023, se adelantaron los requerimientos para las diferentes ciudades de los juegos deportivos y encuentro, además el anexo técnico para el proceso de inducción y reinducción se encuentra en el Viceministerio de Básica para iniciar el proceso de contratación</t>
  </si>
  <si>
    <t>Durante el mes de marzo se consolidó el plan de trabajo con la mesa intersectorial nacional de tránsito, de acuerdo con los aportes de los integrantes de la mesa, concretando 5 objetivos: acompañar las mesas de tránsito territoriales en el marco de la ruta de tránsito, gestionar la información de niñas y niños candidatos a transitar a través del SSDIPI, apoyar la gestión de los casos críticos en los territorios, generar acciones para el ingreso oportuno y la permanencia de las niñas y lo niños al entorno educativo, generar información a partir del modelo predictivo que permita fortalecer el tránsito de las niñas y los niños del país.</t>
  </si>
  <si>
    <t>Durante el mes de marzo se finalizó el plazo de ejecución de las órdenes de compra 87357 y 89424 de Above y 87365 y 89508 de Madex, con un avance del 0% de elementos entregados, por lo cual se inicia proceso sancionatorio por incumplimiento en la ejecución y logro del objetivo propuesto con estas órdenes de compra. 
Por su parte las órdenes de compra 83940, 83942,83 83946, 83472, 83939, 83945, 88337, 89408, 89509, 83474, 89422, 83287, 83470, 83471, 83941, 83473, 87366, 83947, 89410, 89411 terminaron su ejecución y se encuentran en validación por parte de la Interventoría, las actas de entrega y las llamadas de confirmación de la satisfacción de lo recibido, para proceder con último pago y liquidación de estas órdenes. 
A la fecha de reporte se tiene validada la entrega de 601.781 elementos de las órdenes de compra suscritas con vigencias futuras 2021 de un total de 635.500, y 249.180 para las órdenes de compra 2022 de un total de 507.613.
Se avanzó en el ajuste al presupuesto para el fortalecimiento de ambientes pedagógicos para la educación prescolar en el año 2023, luego de recibidas tres cotizaciones con las cuales se calcularon diferentes indicadores y se tuvo en cuenta la media geométrica y algunos valores históricos y de referencia para el ajuste del presupuesto. En este proceso se espera entregar 1787 kits de educación inicial para 1.255 sedes con los siguientes criterios: Sedes no dotadas anteriormente, sedes principalmente rurales, sedes ubicadas en municipios PDET, sedes ubicadas en departamentos con municipios PDET, sedes con talento humano idóneo, municipios con menor dotación en años anteriores, sedes con mayor matricula de preescolar y municipios que hacen parte de los 400 municipios priorizados a nivel nacional.
Frente a las colecciones de libros pendientes de entregar de 2022 se participó en todas las reuniones de seguimiento al contrato con el operador UTLIBROS 2022 y se realizaron visitas de verificación a la bodega de UT Libros, para el seguimiento al procesamiento físico y técnico de los libros. Se continua el seguimiento a la entrega de 25.279 colecciones de libros para aulas de preescolar enviados por el Ministerio de Cultura de acuerdo con la focalización realizada por el Ministerio de Educación en el 2023.</t>
  </si>
  <si>
    <t>Durante el mes de marzo se finalizó la estructuración del anexo técnico para el proceso de fortalecimiento de la capacidad institucional de las secretarías de educación certificadas en educación para la gestión de la educación inicial en el marco del Decreto 1411 de 2022 y se inició el proceso de cotización para la posterior contratación.</t>
  </si>
  <si>
    <t>Durante el mes de marzo se avanzó en la definición técnica, metodológica y operativa para la construcción y consolidación de propuestas educativas territoriales atendiendo a la movilización de los diferentes actores locales para avanzar en la generación de condiciones hacia la universalización de la educación inicial en el marco de la atención integral. Dicha definición enmarca el Anexo Técnico logrado por el equipo respecto al proceso de construcción de acuerdos colectivos territoriales.</t>
  </si>
  <si>
    <t>Durante el mes de marzo se avanzó en la definición de las características técnicas de los espacios de experiencias y recursos para el desarrollo y aprendizaje de las niñas y los niños de primera infancia, que permitirá su movilización y consolidación a nivel territorial con la participación de los diferentes actores locales. Con respecto a las condiciones metodológicas y operativas que permitirán su implementación, se estima que los colectivos territoriales las establezcan, de acuerdo con sus particularidades y apuestas particulares relacionadas con la educación inicial.</t>
  </si>
  <si>
    <t>Durante el mes de marzo se avanzó en la construcción de documento que recoge las premisas técnicas generales de la apuesta por el impulso o fortalecimiento de los colectivos pedagógicos para la educación inicial.
Se tuvo participación en reunión con la Secretaría de Educación Departamental de Norte de Santander para conocer el proceso de construcción participativa del Modelo Educativo Departamental -Pacto por la Educación 2050-; con el propósito de reconocer y aproximarse a la experiencia del Departamento en la construcción colectiva de acuerdos por la educación del territorio.</t>
  </si>
  <si>
    <t>Durante el mes de marzo se avanzó en la construcción de documento que presenta el fundamento político de la línea de desarrollo de capacidades del talento humano desde la premisa de la mirada política del saber pedagógico en la educación inicial y el reconocimiento de las maestras y los maestros como sujetos políticos y de saber.
En articulación con el PTA se participó en cinco (5) encuentros regionales con Secretarías de Educación que estuvieron dirigidos a articular acciones de gestión administrativa y del sentido del alcance del fortalecimiento de PTA, con las Secretarías de Educación para fortalecer la propuesta de formación y acompañamiento situado a docentes y directivos en los establecimientos educativos priorizados para la vigencia 2023. Participación en “Encuentro Formación de formadores - Módulo 1” (28, 29 y 30 de marzo de 2023) liderado por el equipo de PTA, generando apoyo específico en el desarrollo del taller, discusiones y trabajo con los formadores. Presentación de la propuesta del módulo 1 en reunión virtual (24 de marzo de 2023) con equipo coordinador del PTA.
Consolidación de primera versión de documento con fundamento técnico de la línea 1 “Trayectoria inicial” que contempla el acompañamiento a maestras y maestros de transición, primero, segundo y tercero; donde se concretó propuesta metodológica para la problematización de la educación organizada en cuatro (4) momentos: ver, comprender, transformar y recordar y compartir. Que parte de los espacios de construcción colectiva de los meses anteriores y se complementó con el desarrollo de una (1) reunión presencial (02 de marzo de 2023).
Realización de segunda sesión presencial (21 de marzo de 2023) de la mesa técnica de la Comisión Intersectorial de Primera Infancia - CIPI - sobre formación del talento humano responsable de la atención de la primera infancia, contando con la participación de representantes de ICBF, MinTIC, MinSalud, MinCultura y MinDeporte, con quienes se revisaron los avances frente a los compromisos de la primera sesión, el panorama de los procesos de formación de talento humano en las bases del Plan Nacional de Desarrollo (PND) y se avanzó en la construcción del plan de acción de la mesa para la vigencia 2023.</t>
  </si>
  <si>
    <t>Durante el transcurso de marzo se avanzó en la construcción del anexo técnico del estudio longitudinal de la generación de la vida y de la paz; se hizo división de los temas para la elaboración de los textos, y se estructuraron de mejor manera los apartados de antecedentes y justificación. Se está avanzando en la construcción de este anexo, en el marco de la mesa técnica que se ha desarrollado con otros actores como el ICBF, el ICFES, el DNP, entre otros.</t>
  </si>
  <si>
    <t>Durante el mes de marzo se han realizado 4 reuniones interinstitucionales con el ICBF para llegar a acuerdos sobre la implementación de la medición de la calidad en la modalidad institucional del ICBF se avanzó en la construcción del Anexo técnico de la medición de la calidad en la modalidad institucional del ICBF. Actualmente el documento se encuentra en su fase final de elaboración conjunta entre ambas entidades. Se avanzó en la proyección presupuestal del proceso de medición de la calidad en la modalidad institucional para avanzar en el proceso.</t>
  </si>
  <si>
    <t>Revisión OAPF 12-4-2023 
No se efectuó reporte
Revisión OAPF 12-05-2023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</si>
  <si>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Revisión OAPF 12-4-2023 
No se efectuó reporte
Revisión OAPF 12-05-2023 
Se revisaron los criterios técnicos, con el siguiente detalle:
1. Consistencia: No cumple el criterio. El avance cuantitativo no es reportado despues de haberse cumplido el tiempo de rezago  Se enuncian los avances alcanzados. No tiene meta mesual definida 
2. Completitud: No cumple el criterio. No se reporta avance cuantitativo a pesar del cumplimiento del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</si>
  <si>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Revisión OAPF 12-4-2023 
No se efectuó reporte
Revisión OAPF 12-05-2023 
Se revisaron los criterios técnicos, con el siguiente detalle:
1. Consistencia: Cumple el criterio. El avance cuantitativo no es reportado despues de haberse cumplido el tienpo de rezago. Se enuncian los avances alcanzados. 
2. Completitud: No cumple el criterio. No se reporta avance cuantitativo a pesar del cumplimiento del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</si>
  <si>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Revisión OAPF 12-4-2023 
No se efectuó reporte
Revisión OAPF 12-05-2023 
Se revisaron los criterios técnicos, con el siguiente detalle:
1. Consistencia: Cumple el criterio. El avance cuantitativo no es reportado en razón a la periodicidad del indicador. Se enuncian los avances alcanzados. 
2. Completitud: No cumple el criterio. No se reporta avance cuantitativo a pesar del cumplimiento del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</si>
  <si>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22.02 OAPF
• Consistencia: La meta programada para el periodo corresponde a 1 boletin; según se indica, se está realizando actualización de la herramienta PowerBI para la generación de reportes remisión de los boletines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</si>
  <si>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22.02 OAPF
Se recomienda generar el reporte de avance
15.04 OAPF
• Consistencia: No cumple con la meta programada para el período
• Completitud: avance cualitativo evidencia las acciones adelantadas necesarias para el reporte
• Soportes: No se evidencia  el listado de proyectos aprobado en el periodo como medio de verificación
• Calidad: cumple recomendaciones a reportes cualitativos
• Notas adicionales: Ninguna</t>
  </si>
  <si>
    <t>15.03 OAPF
• Consistencia: La meta programada para el periodo corresponde a 2 boletines; según se indica, se está realizando actualización de la herramienta PowerBI para la generación de reportes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</si>
  <si>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15.03 OAPF
Se recomienda generar el reporte de avance
15.04 OAPF
• Consistencia:Cumple criterio. El reporte cualitativo guarda consistencia con el reporte cuantitativo y medios de verificación aportados.
• Completitud: avance cualitativo evidencia las acciones adelantadas necesarias para el reporte del próximo avance cuantitativo.
• Soportes: No se evidencia  el listado de proyectos aprobado en el periodo como medio de verificación
• Calidad: cumple recomendaciones a reportes cualitativos
• Notas adicionales: Ninguna</t>
  </si>
  <si>
    <t>22.02 OAPF
Se validan los criterios, de conformidad con el siguiente detalle:
• Consistencia: Cabe anotar que la meta programada para el periodo corresponde a 1 boletins; según se indica, se adelanta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</si>
  <si>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14.04 OAPF
• Consistencia: La meta programada para el periodo corresponde a 3 boletines; según se indica, se está realizando actualización de la herramienta PowerBI para la generación de reportes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</si>
  <si>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14.04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</si>
  <si>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14.04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</si>
  <si>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 xml:space="preserve">14.04 OAPF
Se recomienda generar el reporte de avance
15.04 OAPF
• Consistencia:Cumple criterio. El reporte cualitativo guarda consistencia con el reporte cuantitativo y medios de verificación aportados.
• Completitud: avance cualitativo evidencia las acciones adelantadas necesarias para el reporte del próximo avance cuantitativo.
• Soportes: No se evidencia  el listado de proyectos aprobado en el periodo como medio de verificación 
• Calidad: cumple recomendaciones a reportes cualitativos
• Notas adicionales: Ninguna
</t>
  </si>
  <si>
    <t>14.04 OAPF
Se validan los criterios, de conformidad con el siguiente detalle:
• Consistencia: Cabe anotar que la meta programada para el periodo corresponde a 2 boletins; según se indica, se adelanta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</si>
  <si>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"OAPF 08/03/20
Notas adicionales: A la fecha no se evidencia reporte por parte de la dependencia
OAPF 12/04/2023
a) Consistencia: cumple, se registra avance cuantitativo según la periodicidad y lo expuesto en el cualitativo. 
b) Completitud: cumple, en avance cualitativo se presenta la gestión sobre el registro de procesos.
c) Soportes: cumple, reportan el soporte en Medios de verificación.
d) Calidad: El reporte atiende los criterios y recomendaciones de la OAPF.
Se valida SI</t>
  </si>
  <si>
    <t>OAPF 14/04/2023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t>
  </si>
  <si>
    <t>"OAPF 14/04/2023
a) Consistencia: cumple, la dependencia reporta avance cuantitativo coherente con la periodicidad y el avance cualitativo. Se cumple con la meta programada.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t>
  </si>
  <si>
    <t>OAPF 14/04/2023
a) Consistencia: cumple, la dependencia registra avance cuantitativo frente a la meta programada y la periodicidad de reporte. No se cumple la meta proyectada debido a un leve rezago.
b) Completitud: cumple, el avance cualitativo se refiere al porcentaje de bienes asignados y registrados en el sistema de inventarios.
c) Calidad: El reporte atiende los criterios y recomendaciones de la OAPF.
d) Soportes: cumple. se reporta el soporte en "Medios de verificación".
Notas adicionales."</t>
  </si>
  <si>
    <t>OAPF 14/04/2023
a) Consistencia: cumple, la dependencia registra avance cuantitativo frente a la meta programada y la periodicidad de reporte. No se cumple la meta proyectada debido a un leve rezago.
b) Completitud: cumple, el avance cualitativo se refiere a las actividades desarrolladas en el marco de los programas ambientales y en las sedes CAN y Elemento.
c) Calidad: El reporte atiende los criterios y recomendaciones de la OAPF.
d) Soportes: cumple. se reporta el soporte en "Medios de verificación".
Notas adicionales."</t>
  </si>
  <si>
    <t>"OAPF 14/04/2023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t>
  </si>
  <si>
    <t>OAPF 14/04/2023
a) Consistencia: cumple, la dependencia registra avance cuantitativo frente a la meta programada y la periodicidad de reporte. Se cumple la meta proyectada.
b) Completitud: cumple, el avance cualitativo se refiere a los seguimientos realizados durante el primer trimestre a las comisiosnes de servicio.
c) Calidad: El reporte atiende los criterios y recomendaciones de la OAPF.
d) Soportes: cumple. se reporta el soporte en "Medios de verificación".
Notas adicionales."</t>
  </si>
  <si>
    <t xml:space="preserve">Durante el mes de febrero se adelantaron reuniones con diferentes áreas del Ministerio con el fin de desarrollar una estrategia que fortalezca el enfoque educativo STEM+ en los terrorios de Colombia.  </t>
  </si>
  <si>
    <t xml:space="preserve">En el mes de febrero se publicaron en el catálogo REDAprende del Portal Colombia Aprende, dos colecciones de contenidos (28 recursos) que se gestionaron con el aliado MINCULTURA, relacionadas con el enfoque STEM+A: 
1. Colección “Memoria Viva, cocinas tradicionales”: Serie de 24 micro documentales sobre el valor y la salvaguardia de las cocinas tradicionales de Colombia. 
https://redaprende.colombiaaprende.edu.co/metadatos-agrupaciones/coleccion/memoria-viva-cocinas-tradicionales-temporada-3/ 
2. Colección “La Banda Minisónica”: Sonidos que cobran vida en la tableta en la que habitan, esta serie de 4 capítulos ganó la Convocatoria Crea Digital en el 2017. 
https://redaprende.colombiaaprende.edu.co/metadatos-agrupaciones/coleccion/la-banda-minisonica/ 
b) Distribución offline de Contenidos Educativos Digitales:
Se retomó con CPE el plan de trabajo y las acciones de la línea 1.9 del CONPES 3988 "Tecnologías para Aprender" que orienta Desarrollar e implementar una hoja de ruta para la actualización, mejoras y difusión de contenidos educativos digitales pertinentes para los niveles y contextos educativos.
c) Se movilizaron 42 contenidos educativos digitales de alianzas, contenidos propios, eventos y efemérides por cuatro redes sociales de Colombia Aprende: Instagram, Fcebook, Twitter y Tik Tok y se diseñaron algunas piezas para su movilización.
NOTA: Desde el Grupo de Contenidos no podemos reportar avances sobre lo reportado en el mes de enero en este indicador, ya que no hemos participado en las mesas de trabajo donde se está definiendo la convocatoria para la producción de 30 caps de contenidos educativos. </t>
  </si>
  <si>
    <t>Durante el mes de febrero debido a cambios administrativos internos no fue posible avanzar en la definicion del contrato para gestionar las actividades de este indicador. Se proyecta que durante le mes de marzo se puedan definir mesas de trabajo que contribuyan a la toma de desiciones de las actividades y del tipo de contratacion con el operador que desarrollará el soporte de las plataformas.</t>
  </si>
  <si>
    <t xml:space="preserve">1) Durante el mes de febrero se realizaron reuniones con los funcionarios de diferentes áreas del Ministerio de Educación que han desarrollado actividades de monitoreo sobre iniciativas, programas o proyectos relacionados con innovación o transformación digital:
* Febrero 22 de 2023 con la OTSI para revisar la articulación de la medición del programa conexión total y el Indice de Innovación Educativa.
* Febrero 27 de 2023 se revisaron los instrumento de medición para: 
  •Índice de innovación educativa para Educación Preescolar, Básica y Media (Oficina de Innovación)
  •Anexo 10 Infraestructura tecnológica, para Establecimientos Educativos de Preescolar, Básica y Media (OTSI)
  •Instrumento para la medición de variables para la innovación educativa y transformación digital en Educación Superior                                                                      
    (Subdirección de Desarrollo Sectorial)     
* Febrero 23 de 2023 se realizó una reunion con la empresa Cintel dada la experiencia en los temas de innovación y transformación digital, con la intención de dar a conocer las necesidades de medición y la revisión de indicadores de innovación educativa y transformación digital en educación y  los niveles de basica, media y superior.  
2)   Asi mismo se han realizado pruebas para la creación de contenido relacionado con el indice de Innovación educativa - IIE, en el ambiente de certificación del observatorio de innovación educativa https://certv3obsedutic.mineducacion.gov.co/. 
3) Respecto a la Actualización Tecnológica del observatorio se realizó reunión en febrero 17 de 2023 con la OTSI y el equipo de soporte de las plataformas, con el fin de comunicar la necesidad de unificar la información del ambiente de certificación y el ambiente de producción, acordando que en 2 meses no se contará con ambiente de certificación https://certv3obsedutic.mineducacion.gov.co/.  </t>
  </si>
  <si>
    <t>En el mes de febrero se lograron acciones con 8 aliados (Wikimedia, SunColombia, TIGO, Samsung, Siemenes Siftung,Oracle, IBM, Fedesoft), de los cuales 4 están en proceso de formalización: (Wikimedia, TIGO, Samsung, Siemenes Siftung).
Sin embargo, es importante mencionar que aunque se avanzó en conversaciones y formalización con estos aliados, se debe validar alianzas nuevamente con la nueva jefatura de la Oficina en concordancia con las nuevas líneas que susciten de la planeación.</t>
  </si>
  <si>
    <t xml:space="preserve">Durante el mes de febrero se desarrollaron las siguientes acciones:
•	Se organizaron y desarrollaron cuatro reuniones con los equipos técnicos de los viceministerios de Educación Preescolar, Básica y Media y Educación Superior a fin de avanzar en la definición de un plan de trabajo para desarrollar los ejes temáticos definidos en el Convenio 650 de 2022 suscrito entre el Ministerio de Educación y el Ministerio de Ciencia, Tecnología e Innovación -Minciencias- relacionados con: a) dinamización de vocaciones de CTI, b) Innovación Educativa, c) Generación y apropiación social del conocimiento en CTI y d) Formación de Capital humano de alto nivel. Así mismo se desarrolló una reunión con la Dirección de Vocaciones de CTI de Minciencias para conocer el Programa Ondas (ver anexo 1).
•	Se envió comunicación a Minciencias solicitando la delegación de líderes y del equipo técnico para coordinación de mesas técnicas del Convenio 650 de 2022, a fin de avanzar en la definición de los planes de trabajo en cada eje temático, en particular las estrategias, acciones, tiempos y recursos para dar cumplimiento a los propósitos conjuntos, (ver anexo 2). 
•	Se elaboró presentación del convenio en la que se integraron los ejes temáticos del mismo con las propuestas de posibles acciones y puntos de articulación con los Viceministerios y se remitió a los equipos técnicos del MEN para su realimentación, (ver anexo 3).
•	Se programó reunión con Miguel Suárez para conocer los lineamientos estratégicos que permitan avanzar en la formulación y ejecución del proyecto de investigación como parte de los ejes temáticos que se derivan del Convenio Marco 650 suscrito con Minciencias, sin embargo la reunión fue cancelada, por lo cual se alerta sobre la necesidad de tener de manera prioritaria un espacio con el Jefe de la Oficina o su delegado para recibir las orientaciones que permitan estructurar el plan de trabajo y así dar cumplimiento a lo estipulado en el indicador 560 del PAI en relación con sus hitos y fórmula de cálculo (ver anexo 4).
Evidencias
Anexo 1 - Reuniones equipos técnicos
Anexo 2 - Comunicación Minciencias
Anexo 3 - Presentación Convenio
Anexo 4 - Reunión cancelada
</t>
  </si>
  <si>
    <t>Durante el mes de febrero se avanzó en la identificación de iniciativas o estrategias lideradas desde la Oficina de Innovación hacia las Secretarías de Educación, que fomenten la innovación educativa en las entidades territoriales y sus comunidades educativas durante la vigencia 2023, en este sentido de acuerdo con indicaciones de la jefatura se compartió la propuesta para el desarrollo de jornadas de Innovación.</t>
  </si>
  <si>
    <t>En el mes de febrero,  se puede resaltar la mesa de trabajo de co-creación en el laboratorio MEN Territorio Creativo, derivado de la alianza con Wikimedia Foundation, Wikimedia Colombia y MEN, que tuvo participación de servidores de la Oficina de Innovación y del despacho, con el fin de concertar un plan de trabajo 2023 que permita el libre acceso al conocimiento y potenciar los Recursos Educativos Abiertos, además de apoyar en el posicionamiento internacional del Portal Colombia Aprende. Esta mesa de trabajo incluyó los siguientes campos de cooperación:
a) Acompañar las acciones relacionadas con acceso al libre conocimiento liderado por el MEN.
b) Contribuir al fortalecimiento de capacidades de docentes y estudiantes para la alfabetización mediática e informacional a través del uso de recursos educativos abiertos y de los proyectos Wikimedia en el aula. 
c) Estrategias conjuntas que promuevan ideas parar el proceso de rediseño del Portal Colombia Aprende desde el enfoque del conocimiento libre y del acceso a recursos educativos abiertos, online y offline que permita el posicionamiento internacional del portal.
d) Estrategias de monitoreo y evaluación de los procesos realizados en el marco de la alianza.
e) Estrategias de comunicación para reconocimiento regional/ global de los esfuerzos realizados a través de la presente alianza.</t>
  </si>
  <si>
    <t>Durante el mes de febrero debido a cambios administrativos internos no fue posible avanzar en la definicion del contrato para gestionar las actividades de este indicador.  Los recursos  para gestionar este indicador se trasladaron para la bolsa del contrato de logística de Ministerio de Educación Se proyecta en el mes de marzo definir mesas de trabajo que contribuyan a la toma de decisiones del enfoque de los eventos que se requieren realizar.</t>
  </si>
  <si>
    <t>Revisión OAPF 11-03-2023
No se reportó 
Revisión OAPF 09-06-2023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</si>
  <si>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11-03-2023
No se reportó 
Revisión OAPF 09-06-2023
Se revisaron los criterios técnicos, con el siguiente detalle:
1. Consistencia: Cumple el criterio. NO se reporta avance cuantitativo.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que no hubo avance del indicador.
4. Calidad: Cumple el criterio. El avance cualitativo se ajusta a las recomendaciones de la OAPF para los reportes de avances cualitativos.
5. Oportunidad. No se efectuó el reporte cuantitativo y cualitativo dentro de los plazo establecidos.</t>
  </si>
  <si>
    <t>Durante el primer trimestre de 2023 y de acuerdo con las directrices de la jefe de la dependencia, se presenta una propuesta inicial que da cuenta de la reformulación de la estrategia STEM+, la cual consta de 4 lineas de acción que son: Fortalecimiento Institucional, Aliados, Formación docente y retos a estudiantes. Esta estrategia fue presentada en reunión el dia 30 de marzo de 2023 para conocimiento de los funcionarios, revisión y aprobación por parte de la jefe de la oficina de innovación.</t>
  </si>
  <si>
    <t>Durante el mes de marzo se avanzó en las siguientes actividades:
1) Se publicaron en el catálogo REDAprende del Portal Colombia Aprende, cinco (5) colecciones de contenidos (39 recursos) que se gestionaron con el aliado MINCULTURA y el Foro Educativo Nal del MEN 2022:
a) La colección “Martín y Prika” contiene 6 capítulos que cuentan de Martín un niño de 5 años que vive con sus padres, y tiene un juguete preferido: Prika, un peluche con forma de almohada. Justo antes de dormir, su mente se llena de preguntas o problemas generados por un fenómeno presente en su medio ambiente cotidiano. Solo hasta que Martín duerma, podrá encontrar la solución, pues será allí donde Prika cobrará vida (a manera de “objeto mágico”), y con sus poderes transformará y transportará a Martín al mundo de los sueños, donde por medio de una aventura, logrará encontrar las respuestas que ha estado buscando.
https://redaprende.colombiaaprende.edu.co/metadatos-agrupaciones/coleccion/martin-y-prika/
b) La colección “Masticando la Palabra. Alimentos del Pueblo Cofán” contiene 6 audios que tienen como tema central las historias y conocimientos alrededor de la alimentación del pueblo Cofán de Santa Rosa del Guamuez (Valle del Guamuez, bajo Putumayo). https://redaprende.colombiaaprende.edu.co/metadatos-agrupaciones/coleccion/masticando-la-palabra-alimentos-del-pueblo-cofan/
c) La colección “Manos de Luz” contiene 10 audios. Con el fin de salvaguardar la partería, herencia cultural ancestral que ha permanecido por generaciones y que está a punto de desaparecer, Liceth, una joven partera Afro, inicia un recorrido por el pacífico colombiano en busca de los conocimientos de las matronas parteras más representativas en la región. Esta aventura llevará a Liceth a recorrer 8 poderosos lugares en donde capturará el increíble encanto sonoro y oral de las vivencias y aprendizajes que le dejará cada partera que conozca.
https://redaprende.colombiaaprende.edu.co/metadatos-agrupaciones/coleccion/manos-de-luz-podcast/
d) La colección “Generación C - Podcast el Caraño” contiene 7 audios. En Florencia - Caquetá, surgen los “Agromáticos de la Manigua”, un grupo de investigación conformado por jóvenes de la Institución Educativa Rural Avenida El Caraño. Rutber, Diego y Camila, son unos estudiantes campesinos que buscan solucionar muchos de los problemas que aquejan el sector agrícola relacionados con el clima, la biodiversidad, la seguridad alimentaria y la sostenibilidad. Para ello aplican la agromática y sus saberes en el biolaboratorio sistémico que les permiten encontrar soluciones de alto impacto a nivel comunitario, contribuyendo a los Objetivos de Desarrollo Sostenible y cuyo valioso aporte los lleva a viajar y obtener reconocimiento a nivel nacional.
https://redaprende.colombiaaprende.edu.co/metadatos-agrupaciones/coleccion/generacion-c-podcast-el-carano/
e) Colección “Foro Educativo Nacional 2022 “Educación, Potencia de Vida y Paz”, es un evento académico de conversación nacional que busca dar respuesta a los retos y brechas que afronta el sector y aportar desde la educación a la construcción de la paz y la justicia social. Su objetivo es movilizar espacios de participación, reflexión y debate público sobre el estado de la educación y lograr algunas recomendaciones para enriquecer el Plan Sectorial de Educación y el Plan Nacional de Desarrollo. Se publicaron 10 contenidos.
https://redaprende.colombiaaprende.edu.co/metadatos-agrupaciones/coleccion/foro-educativo-nacional-2022-educacion-potencia-de/
tiene menú contextual</t>
  </si>
  <si>
    <t>Durante el mes de marzo, en la Oficina de Innovación Educativa se ejecutaron mesas de trabajo de planeación estratégica, producto de las cuales fue posible re definir el indicador y asignar presupuesto para el cumplimiento del mismo. Adicionalmente, se inicia en el equipo de Portal Colombia Aprende con una priorizacion de actividades con base en los requerimientos funcionales de alto nivel planteados para la vigencia 2023.</t>
  </si>
  <si>
    <t>1) Durante el mes de marzo, continúan las reuniones de articulación con las diferentes estrategias, planes y programas que promueven la innovación educativa que se encuentran en proceso de planeación e implementación en la oficina de innovación y del mismo modo, a otras dependencias del ministerio interesadas en desarrollar acciones de monitoreo de la innovación educativa. Así mismo se han convocado a reuniones con posibles operadores de la contratación para 2023. Se adjuntan como evidencia agendas de estas reuniones.
2) Así mismo se ha creado contenido relacionado con el indice de Innovación educativa - IIE, en el ambiente de certificación del observatorio de innovación educativa https://certv3obsedutic.mineducacion.gov.co/, con el fin de revisar y aprobar por parte de la jefatura de la dependencia. Se aporta como evidencia pantallazos de esta publicación.</t>
  </si>
  <si>
    <t>En el mes de marzo, se avanzó con la jefatura de la oficina en determinar las líneas estratégicas en las cuales la Oficina va a centrar sus esfuerzos. Esto se relacionará directamente con los aliados puesto que deberán aportar al cumplimiento de metas o retos de la Oficina.
En ese sentido, se plantearon las siguientes líneas:
• Innovación con uso de tecnología: Enfoque educativo STEM+; Pensamiento computacional.
• Innovación incremental en el aprendizaje y la enseñanza: Habilidades digitales +seguridad digital, Transformación digital, Recursos educativos y REA (online y offline), Fortalecimiento del Portal Colombia Aprende, Enfoque educativo STEM+, iniciativas para segundas oportunidades.
• Innovación de la investigación: proyectos de investigación en CTI desde el enfoque STEM+
• Innovación de la pertinencia educativa Hub de innovación educativa: conversaciones, mesas con empresas del sector EdTech, CTI, hub de innovación, laboratorio Men territorio Creativo.
Es así como en el mes de abril se realizará un mapa de stakeholders, de los cuales con la jefatura se seleccionarán las 5 alianzas que se priorizarán para 2023.</t>
  </si>
  <si>
    <t>Durante el mes de marzo se desarrollaron las siguientes acciones:
• Se elaboraron diapositivas (21-23) con las alertas y propuestas para el cumplimiento del indicador 560, las cuales fueron presentadas en reunión realizada con la Ministra de Educación el 10 de marzo y con la Jefe (e) de la Oficina de Innovación el 16 de marzo, (ver anexo 1).
• Se convocó y realizó reunión, el día 14 de marzo, con los delegados de los Viceministerios respecto a las líneas/proyectos propuestos y recursos económicos para la estructuración del nuevo Convenio con el Ministerio de CTeI, (ver anexo 2).
• Se realizaron reuniones con los equipos de la Subdirección de Fomento de Competencias (Jornada escolar y formación docente) y con compañeros de la Oficina para definir el alcance preliminar de las líneas y proyectos del nuevo convenio con el Ministerio de CTeI, (ver anexo 3).
• Se elaboró estudio previo preliminar del Convenio con el Ministerio de CTeI y se gestionó revisión de la Jefe de la Oficina (ver anexo 4).
• Se elaboraron y enviaron comunicaciones a la Subdirección de Contratación solicitando conceptos respecto a la supervisión del Convenio 650 de 2022 suscrito con el Ministerio de CTeI y a la posibilidad de integrar en un nuevo convenio recursos tanto del Viceministerio de EPBM como de Educación Superior. Así mismo se envió correo al Ministerio de CTeI para validar la posibilidad de manejar reportes financieros separados según fuentes de recursos (ver anexo 5).
• Se gestionó la solicitud de información a la Subdirección de Fomento de Competencias para estructurar el análisis del sector del Convenio con el Ministerio de CTeI, (ver anexo 6).
• Se revisó y aprobó la priorización de ejes temáticos y la propuesta preliminar del proyecto de investigación e innovación con la Jefe de la Oficina de Innovación Educativa (ver anexo 7).
Evidencias
Anexo 1 – Presentación alertas Ministra
Anexo 2 – Reunión equipos Viceministerios
Anexo 3 - Reuniones equipos técnicos
Anexo 4 – Estudio previo preliminar
Anexo 5 – Gestión conceptos
Anexo 6 – Gestión análisis sector
Anexo 7 – Aprobación ejes temáticos</t>
  </si>
  <si>
    <t>Durante el mes de marzo, con la participación de los integrantes de la Oficina de Innovación Educativa se ejecutaron mesas de trabajo de planeación estratégica, producto de las cuales se ajustó la meta del indicador a 50 AT.</t>
  </si>
  <si>
    <t>En el mes de marzo, se logró construir un primer borrador para la activación del laboratorio Men Territorio Creativo y fue socializado en reunión con el equipo de la Subdirección de Desarrollo Organizacional. El borrador de la propuesta incluye un contexto del laboratorio, y actividades tipo taller, master class o webinars, con servidores del Ministerio, entidades adscritas y vinculadas, y comunidad educativa en general. Incluye también posibles aliados que podrían apoyar en la realización de los espacios.
Sin embargo, aunque se construyó el primer borrador de propuesta, esta no ha sido socializada con el equipo de la Oficina y no ha sido aprobada por la jefatura con relación a las nuevas apuestas de la Oficina. Por lo cual, en el mes de abril, se realizarán estas acciones y se tendrá el documento final de actividades del Laboratorio para el año 2023.
Evidencias:
*  Acta SDO
*  Propuesta Laboratorio V1</t>
  </si>
  <si>
    <t xml:space="preserve">Durante el mes de marzo, en la Oficina de Innovación Educativa se ejecutaron mesas de trabajo de planeación estratégica, producto de las cuales fue posible definir y justificar los eventos que daran cuenta del cumplimiento de este indicador, así mismo se definio el presupuesto estimado y el número de convocados para cada uno de estos eventos.  A continuación se realiza la descripción del nombre de los eventos a realizar en el segundo semestre del año 2023, teniendo en cuenta que a la fecha  se esta gestionado la formalización del contrato de logistica en el Ministerio de Educación.
* Encuentros regionales STEAM + género y de la oficina de Innovación Educativa con las Secretarías de Educación.
* Habilidades digitales para mujeres (privadas de la libertad, mujeres cabezas de hogar y mujeres jóvenes y en extraedad).
</t>
  </si>
  <si>
    <t>Revisión OAPF 11-04-2023
No se reportó 
Revisión OAPF 09-06-2023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</si>
  <si>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12-06-2023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</si>
  <si>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 xml:space="preserve">Revisión OAPF 11-04-2023
No se reportó 
Revisión OAPF 09-06-2023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verificación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
</t>
  </si>
  <si>
    <t xml:space="preserve">Revisión OAPF 11-04-2023
No se reportó 
Revisión OAPF 09-06-2023
Se revisaron los criterios técnicos, con el siguiente detalle:
1. Consistencia: Cumple el criterio.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verificación en razón a que no hubo avance.
4. Calidad: Cumple el criterio. El avance cualitativo se ajusta a las recomendaciones de la OAPF para los reportes de avances cualitativos.
5. Oportunidad. No se efectuó el reporte cuantitativo y cualitativo dentro de los plazo establecidos.
</t>
  </si>
  <si>
    <t xml:space="preserve">  </t>
  </si>
  <si>
    <t>PLAN DE ACCIÓN INSTITUCIONAL (PAI)  2023</t>
  </si>
  <si>
    <t>Corte a Junio 30</t>
  </si>
  <si>
    <t>Promedio de % Meta_Ajus</t>
  </si>
  <si>
    <t>Promedio de % Avance_Ajus</t>
  </si>
  <si>
    <t>413_TRANSVERSALES_2023</t>
  </si>
  <si>
    <t>415_TRANSVERSALES_2023</t>
  </si>
  <si>
    <t>416_TRANSVERSALES_2023</t>
  </si>
  <si>
    <t>417_TRANSVERSALES_2023</t>
  </si>
  <si>
    <t>418_TRANSVERSALES_2023</t>
  </si>
  <si>
    <t>Durante el mes de abril no se presenta informe de Estado de la Gestión del Riesgo, debido a que este informe se realiza al culminar cada semestre. El informe preliminar de riesgos II semestre 2022, será presentado en el Comité Institucional de Coordinación de Control Interno, en el mes de mayo.</t>
  </si>
  <si>
    <t>"OAPF 09/05/2023
a) Consistencia: cumple, no aplica el registro de avance cuantitativo dada la periodicidad semestral del indicador. 
b) Completitud: cumple, en avance cualitativo se deja explicito que el informe se realiza al culminar cada semestre.
c) Soportes: cumple, No aplica reporte de soporte en Medios de Verificación.
d) Calidad: El reporte atiende los criterios y recomendaciones de la OAPF."</t>
  </si>
  <si>
    <t>Durante el mes de mayo se ajustó el informe de Estado de la Gestión del Riesgo del segundo semestre de 2022, el cual se presentó en el Comité Institucional de Coordinación de Control Interno, realizado el 2 de junio de 2023. Se anexa informe de riesgos última versión.</t>
  </si>
  <si>
    <t xml:space="preserve">"OAPF 26/06/2023
a) Consistencia: cumple, no aplica el registro de avance cuantitativo dada la periodicidad semestral del indicador. 
b) Completitud: cumple, en avance cualitativo refieren ajuste realizado al informe de estado de la gestión del riesgo.
c) Soportes: cumple, No aplica reporte de soporte en Medios de Verificación, sin embargo, se carga por parte del área encargada informe en su ultima versión, como evidencia del avance de la meta.
d) Calidad: El reporte atiende los criterios y recomendaciones de la OAPF."
Notas adicionales: </t>
  </si>
  <si>
    <t xml:space="preserve">Durante el mes de junio,se socializó el Informe de la Evaluación a la Gestión de Riesgos del MEN, II semestre de 2022. El tema fue abordado de acuerdo con la presentación e informe enviados por correo electrónico a los integrantes del comité. Los integrantes del comité manifestaron de manera unánime estar enterados del contenido del informe.
Anexo: Acta de comité de Control Interno realizado el 2 de junio de 2023, se aprobó el informe de riesgos 2 semestre de 2022.
</t>
  </si>
  <si>
    <t xml:space="preserve">"OAPF 14/07/2023
a) Consistencia: cumple, la dependencia registra avance cuantitativo según la periodicidad mensual del indicador y lo evidenciado en el avance cualitativo. Se cumple la meta programada.
b) Completitud: cumple, en avance cualitativo refieren a la socialización del informe la evaluación a la gestión del riesgo del MEN.
c) Soportes: cumple, se reporta soporte en "Medios de verificación".
d) Calidad: El reporte atiende los criterios y recomendaciones de la OAPF."
Notas adicionales: </t>
  </si>
  <si>
    <t>Durante el mes de abril, la Oficina de Control Interno no ha adelantado la promoción de la cultura de autocontrol, se espera adelantar la gestión para dar inicio en el segundo semestre.</t>
  </si>
  <si>
    <t>"OAPF 09/05/2023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t>
  </si>
  <si>
    <t>Durante el mes de mayo, la Oficina de Control Interno no ha adelantado la promoción de la cultura de autocontrol, se espera adelantar la gestión para dar inicio en el segundo semestre.</t>
  </si>
  <si>
    <t xml:space="preserve">"OAPF 26/06/2023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
Notas adicionales: </t>
  </si>
  <si>
    <t>Durante el mes de junio, la Oficina de Control Interno esta  adelantado el plan de trabajo de la promoción de la cultura de autocontrol, se espera adelantar la gestión para dar inicio en el segundo semestre.
Anexo: Plan de trabajo de aautocontrol 2023.</t>
  </si>
  <si>
    <t xml:space="preserve">"OAPF 14/07/2023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
Notas adicionales: </t>
  </si>
  <si>
    <t xml:space="preserve">Durante el mes de abril se dio respuesta a un total de 229 solicitudes, evidenciando un cumplimiento del 100% en el seguimiento por parte de la OCI. 
La oportunidad de las respuestas por parte de las dependencias a Entes de Control fue del 100%.
Al cierre del mes se presentaron 126 solicitudes contestadas a tiempo y 103 solicitudes en procesos de respuesta.
Anexo matriz respuestas entes de control.
</t>
  </si>
  <si>
    <t>"OAPF 09/05/2023
a) Consistencia: cumple, la dependencia registra avance cuantitativo según la periodicidad mensual del indicador y lo evidenciado en el avance cualitativo. 
b) Completitud: cumple, el avance cualitativo se refiere a la gestión de respuesta oportuna a las solicitudes. 
c) Soportes: cumple, se reporta soporte en "Medios de verificación".
d) Calidad: El reporte atiende los criterios y recomendaciones de la OAPF.</t>
  </si>
  <si>
    <t>Durante el mes de mayo se dio respuesta a un total de 273 solicitudes, evidenciando un cumplimiento del 100% en el seguimiento por parte de la OCI. La oportunidad de las respuestas por parte de las dependencias a Entes de Control fue del 99,63%. Se presentó una respuesta extemporánea por parte de la Oficina Asesora de Planeación.
Anexo: matriz respuestas entes de control.</t>
  </si>
  <si>
    <t>"OAPF 26/06/2023
a) Consistencia: cumple, la dependencia registra avance cuantitativo según la periodicidad mensual del indicador y lo evidenciado en el avance cualitativo. 
b) Completitud: cumple, el avance cualitativo se refiere a la gestión de respuesta oportuna a las solicitudes y al seguimiento realizado por parte de la Oficina de Control Interno. 
c) Soportes: cumple, se reporta soporte en "Medios de verificación".
d) Calidad: El reporte atiende los criterios y recomendaciones de la OAPF.</t>
  </si>
  <si>
    <t xml:space="preserve">Durante el mes de junio se presentó un total de 258 solicitudes de entes de control, de las cuales 159 se contestaron a tiempo y 99 están en proceso, evidenciando lo gestionado en el periodo analizado un cumplimiento del 100% en el seguimiento por parte de la OCI. 
Anexo: matriz respuestas entes de control.
</t>
  </si>
  <si>
    <t>"OAPF 14/07/2023
a) Consistencia: cumple, la dependencia registra avance cuantitativo según la periodicidad mensual del indicador y lo evidenciado en el avance cualitativo. 
b) Completitud: cumple, el avance cualitativo se refiere a la gestión de respuesta oportuna a las solicitudes y al seguimiento realizado por parte de la Oficina de Control Interno. 
c) Soportes: cumple, se reporta soporte en "Medios de verificación".
d) Calidad: El reporte atiende los criterios y recomendaciones de la OAPF.</t>
  </si>
  <si>
    <t>Durante el mes de abril se realizó el seguimiento de las acciones de mejora en el SIG con corte a 31 de marzo de 2023, el resultado definitivo será reportado al culminar la revisión de las evidencias, teniendo en cuenta lo estipulado en la circular 5 de 2023, que tiene como fecha límite de 21 de abril de 2023.Al terminar la revisión total de las acciones de mejora, la publicación de los resultados del seguimiento del primer trimestre se remitirá a la Oficina de Comunicaciones para su divulgación en la página web del MEN.
Anexo Matriz de seguimiento acciones de mejora con corte a marzo de 2023.</t>
  </si>
  <si>
    <t xml:space="preserve">"OAPF 09/05/2023
a) Consistencia: cumple, la dependencia registró avance cuantitativo coherente con el cualitativo. Se cumple la meta programada. 
b) Completitud: cumple, el avance cualitativo se refiere a la consolidación de acciones de mejora con corte al 31/03/2023.
c) Soportes: cumple, ya que se reportan soportes en "Medios de verificación" 
d) Calidad: El reporte atiende los criterios y recomendaciones de la OAPF.
</t>
  </si>
  <si>
    <t>Durante el mes de mayo se realizó la consolidación y publicación en la página web - link de transparencia de las acciones de mejora con corte a 31 de marzo de 2023. 
El próximo seguimiento se iniciará en el mes de julio a las acciones en estado abierto con corte a 30 de junio de 2023, el resultado definitivo será reportado al culminar la revisión de las evidencias.  
Anexo: publicacion en pagina web del MEN.</t>
  </si>
  <si>
    <t xml:space="preserve">"OAPF 26/06/2023
a) Consistencia: cumple, no aplica el reporte de avance cuantitativo dada la periodicidad trimestral del indicador. 
b) Completitud: cumple, el avance cualitativo se refiere a la finalización del seguimiento a las acciones de mejora con corte al 31/03/2023.
c) Soportes: cumple, no aplica el reporte de soportes, sin embargo, el área encargada soporta evidencia de la publicación de matriz de seguimiento con corte a marzo de 2023.
d) Calidad: El reporte atiende los criterios y recomendaciones de la OAPF.
Notas adicionales:
</t>
  </si>
  <si>
    <t xml:space="preserve">Durante el mes de junio la oficina de Control Interno está realizando la consolidación de los planes de mejora a las acciones abiertas con corte a 30 de junio de 2023, se realizará el próximo seguimiento en el mes de julio, el resultado definitivo será reportado al culminar la revisión de las evidencias. El soporte de la publicación en la página WEB se presentará una vez se haya realizado esta actividad.
Anexo: Plan de mejoramiento para realizar el seguimiento en julio de 2023.
</t>
  </si>
  <si>
    <t xml:space="preserve">"OAPF 14/07/2023
a) Consistencia: cumple, la dependencia registró avance cuantitativo coherente con el cualitativo. Se cumple la meta programada. 
b) Completitud: cumple, el avance cualitativo se refiere a la consolidación de acciones de mejora con corte al 30/06/2023.
c) Soportes: cumple, ya que se reportan soportes en "Medios de verificación" 
d) Calidad: El reporte atiende los criterios y recomendaciones de la OAPF.
</t>
  </si>
  <si>
    <t>Durante el mes de  abril la Oficina de control Interno se encuentra en la elaboración del informe de auditoria de Derechos de Autor DNDA, está pendiente presentar en el Comité Institucional de Coordinación de Control Interno el plan de auditoria de 2023 para su aprobación en el mes de mayo.
Anexo informe de auditoria preliminar de DNDA.</t>
  </si>
  <si>
    <t>"OAPF 09/05/2023
a) Consistencia: cumple, no aplica el registro de avance cuantitativo dada la periodicidad semestral del indicador. 
b) Completitud: cumple, en avance cualitativo se informa que en el mes de marzo se encuenyrta en ejecución la auditoria de Derechos de Autor DNDA.
c) Soportes: cumple, no aplica el reporte de soportes, no obstante la dependencia reporta soporte de informde de priorización de auditorias.
d) Calidad: El reporte atiende los criterios y recomendaciones de la OAPF.</t>
  </si>
  <si>
    <t>Durante el mes de mayo se remitío a la Jefe de Control Interno, para validación y aprobación, el informe preliminar de derechos de autor. Se convocó a Comité en sesión asincrónica, el viernes 2 de junio de 2023 con el fin de aprobar el Plan Anual de Auditoría 2023. Se anexa presentación y documentación del comité.</t>
  </si>
  <si>
    <t>"OAPF 26/06/2023
a) Consistencia: cumple, no aplica el registro de avance cuantitativo dada la periodicidad semestral del indicador. 
b) Completitud: cumple, en avance cualitativo se informa que en el mes de mayo se entrega informe preliminar de derechos de autor y se convoca a comite institucional de C.I.
c) Soportes: cumple, no aplica el reporte de soportes, no obstante la dependencia reporta soporte de convocatoria al comite.
d) Calidad: El reporte atiende los criterios y recomendaciones de la OAPF.</t>
  </si>
  <si>
    <t xml:space="preserve">En junio se realizó la apertura de las Auditorías integrales de los procesos: Planeación, Procesos y Mejora, Comunicaciones, Servicios TIC, Documental, Talento humano, Administrativa, Contratación, Diseño de políticas, Servicio al ciudadano y Evaluación y asuntos disciplinarios.
Anexo: Apertura de Auditorias de 2023 y Plan Específicos de Auditoria de 2023.
</t>
  </si>
  <si>
    <t>"OAPF 14/07/2023
a) Consistencia: cumple,  la dependencia registra avance cuantitativo según la periodicidad mensual del indicador y lo evidenciado en el avance cualitativo. Se cumple la meta programada. 
b) Completitud: cumple, en avance cualitativo se informa que en el mes de junio se realizó la apertura a las auditorias a diferetes procesos del MEN.
c) Soportes: cumple, se reportan soportes en "Medios de verificación"
d) Calidad: El reporte atiende los criterios y recomendaciones de la OAPF.</t>
  </si>
  <si>
    <t>29_VPBM_2023</t>
  </si>
  <si>
    <t>EDUCACIÓN MEDIA -CONSTRUCCIÓN PROYECTOS DE VIDA</t>
  </si>
  <si>
    <t>En el mes de abril, el Ministerio de Educación Nacional procedió a expedir las ADENDAS 3 y 4 (CONVOCATORIA FONDO FEM 2023-1) de cronograma al documento de convocatoria pública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en zonas rurales y rurales dispersas de 63 municipios con Programas de Desarrollo con Enfoque Territorial – PDET.</t>
  </si>
  <si>
    <t>Fecha (12/05/2023)- OAPF
Completitud: No cumple con el criterio, por favor identificar los municipios PDET
Consistencia: Cumple con el criterio 
Calidad: Cumple con el criterio. 
Soportes: Cumple con el criterio</t>
  </si>
  <si>
    <t>Durante el mes de equipo, se  confirmó la focalización de la estrategia de trayectorias rurales en las que la primera base se incluye 30 EE ubicados en Municipios PDET.</t>
  </si>
  <si>
    <t xml:space="preserve">Fecha (13/06/2023)- OAPF
Completitud: No cumple con el criterio, por favor identificar los municipios PDET
Consistencia: Cumple con el criterio 
Calidad: No cumple con el criterio, la redacción no es clara  
Soportes: No aplica - indicador de carácter anual 
El indicador se dará por validado cuando sea aprobado en SIIPO </t>
  </si>
  <si>
    <t>Durante el mes de junio se definío la convocatoria Fondo FEM 2023-1 siendo la Universidad Tecnológica de Pereira la escogida que trabajará con 30 establecimientos en municipios PDET que presentan educación media con media técnica agropecuaria.</t>
  </si>
  <si>
    <t xml:space="preserve">Fecha (14/07/2023)- OAPF
Completitud: No cumple con el criterio, se reitera la necesidad de identificar los municipios PDET
Consistencia: Cumple con el criterio 
Calidad: Cumple con el criterio
Soportes: No aplica - indicador de carácter anual 
El indicador se dará por validado cuando sea aprobado en SIIPO </t>
  </si>
  <si>
    <t>506_VPBM_2023</t>
  </si>
  <si>
    <t>En el mes de abril, el Ministerio de Educación Nacional procedió a expedir las ADENDAS 3 y 4 (CONVOCATORIA FONDO FEM 2023-1) de cronograma al documento de convocatoria pública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de las ETC pertenecientes a los departamentos del Chocó y Caquetá.</t>
  </si>
  <si>
    <t>Fecha (12/05/2023)- OAPF
Completitud: Cumple con el criterio
Consistencia: Cumple con el criterio 
Calidad: Cumple con el criterio. 
Soportes: Cumple con el criterio</t>
  </si>
  <si>
    <t>Durante el mes de mayo se confirmó la focalización de la estrategia de trayectorias rurales en las que la primera base se incluye 30 EE ubicados en dos Entidades Territoriales (Chocó y Caquetá)</t>
  </si>
  <si>
    <t xml:space="preserve">Fecha (13/06/2023)- OAPF
Completitud: No cumple con el criterio, por favor identificar los municipios PDET
Consistencia: Cumple con el criterio 
Calidad: Cumple con el criterio. 
Soportes: No aplica - indicador de carácter anual
El indicador se dará por validado cuando sea aprobado en SIIPO </t>
  </si>
  <si>
    <t>Durante el mes de junio se definió la convocatoria Fondo FEM 2023-1 siendo la Universidad Tecnológica de Pereira la escogida que trabajará con 30 establecimientos en municipios PDET en las ETC de Chocó y Caquetá.</t>
  </si>
  <si>
    <t xml:space="preserve">Fecha (14/07/2023)- OAPF
Completitud: No cumple con el criterio, por favor identificar los municipios PDET
Consistencia: Cumple con el criterio 
Calidad: No cumple con el criterio, la redacción no es clara  
Soportes: No aplica - indicador de carácter anual 
El indicador se dará por validado cuando sea aprobado en SIIPO </t>
  </si>
  <si>
    <t>510_VPBM_2023</t>
  </si>
  <si>
    <t>"En el mes de abril, el Equipo de Formación Docente de la Subdirección de Fomento de Competencias, adelantó un estudio de mercado para fundamentar la convocatoria a instituciones y entidades interesadas en presentar proyectos de formación y acompañamiento subsidiados dirigidos a educadores en el marco del fondo 1400 de 2016. Este estudio de mercado se publicó en la plataforma SECOP II del dia 03 de abril de 2023 al día 12 de abril de 2023 y dió como resultado la presentación de 7 propuestas que fueron analizadas para consolidar la convocatoria de proyectos subsidiados que se publicará en mayo.
Por otra parte, en formación inicial los 32 educadores rurales, normalistas superiores, continuan su proceso de formación en licenciatura, sin ninguna novedad. En formación avanzada 48 educadores rurales se encuentran cursando especialización."</t>
  </si>
  <si>
    <t>En el mes de mayo, el equipo de formación Docente de la Subdirección de Competencias, con base en el análisis financiero que se adelantó para convocatorias en formación continua y tomando como insumo los  estudios de mercado hechos en el mes de abril y mayo, se  ajustaron los textos de las convocatorias, específicamente, se precisaron los apartados relacionados con la focalización de los docentes, 420 docentes para una convocatoria y 2000 para la otra convocatoria, así como los terminos y los territorios a focalizar (región caribe, región pacífica y 4 ETC de la Orinoquía). Asimismo, se ajustó el presupuesto destinado para la formación y acompañamiento de los docentes focalizados. 
Por otra parte, en formación inicial los 32 educadores rurales, normalistas superiores, continuan su proceso de formación en licenciatura. En formación avanzada 48 educadores rurales se encuentran cursando especialización</t>
  </si>
  <si>
    <t xml:space="preserve">Fecha (14/06/2023)-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t>
  </si>
  <si>
    <t>En el mes de junio, el equipo de formación Docente de la Subdirección de Competencias hizo  seguimiento a la formación de los 32 educadores rurales, normalistas superiores que continuan su proceso de formación en licenciatura. En formación avanzada 48 educadores rurales se encuentran cursando especialización.
En trabajo colaborativo con ASCOFADE se inició la definición de actividades estrategicas para el despliegue de los procesos de formación, dirigidos a 25.000 educadores.</t>
  </si>
  <si>
    <t>511_VPBM_2023</t>
  </si>
  <si>
    <t>En el mes de abril, el Equipo de Formación Docente de la Subdirección de Fomento de Competencias, presentó para aprobación de la Sub. Fomento y la Dir. de Calidad el listado de los programas de licenciatura seleccionados para ser ofertados en una nueva convocatoria de docentes que no tienen título de licenciatura, cohorte 2023-2 para otorgar créditos educativos condonables para financiar en un 100% los costos de matrícula de las licenciaturas. Por otra parte, se avanzó en la elaboración del documento marco de convocatoria y la actualización del Reglamento Operativo del Contrato ME/ICETEX No. 261 de 2019, fondo en administración desde el cual se desarrollan las convocatorias de educadores.</t>
  </si>
  <si>
    <t>Fecha (19/05/2023)- OAPF
Completitud: Cumple con el criterio. 
Consistencia: Cumple con el criterio 
Calidad: Cumple con el criterio. 
Soportes: Cumple con el criterio</t>
  </si>
  <si>
    <t>En el mes de mayo, el equipo de formación Docente de la Subdirección de Competencias, proyectó escenarios financieros y operativos para la puesta en marcha de convocatorias de formación inicial con una meta de 5.000 beneficiarios durante el cuatrienio.</t>
  </si>
  <si>
    <t>Fecha (14/06/2023)-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Fecha (18/07/2023)- OAPF. Se actualiza la revisión del reporte
Completitud: Cumple con el criterio. 
Consistencia: Cumple con el criterio 
Calidad: Cumple con el criterio. 
Soportes: Cumple con el criterio</t>
  </si>
  <si>
    <t>En el mes de Junio, el equipo de formación Docente de la Subdirección de Competencias, avanzó en el plan de trabajo colaborativo con ASCOFADE para la estructuración de una ruta para brindar proceso de formación enfocados en el desarrollo profesional de los educadores del país, inspirados en su conocimiento y con enfoque territorial. Por otra parte, con el fin de facilitar mayor impacto con los procesos de formación inicial, se actualizó el reglamento operativo del fondo en administración MEN/ICETEX "FORMACIÓN EN PROGRAMAS DE PREGRADO Y POSGRADO PARA EDUCADORES DEL SECTOR OFICIAL, MEDIANTE EL OTORGAMIENTO DE CRÉDITOS EDUCATIVOS CONDONABLES (Contrato No. 261 de 2019)</t>
  </si>
  <si>
    <t>Fecha (11/07/2023)- OAPF
Completitud: Cumple con el criterio. 
Consistencia: Cumple con el criterio 
Calidad: Cumple con el criterio. 
Soportes: Cumple con el criterio</t>
  </si>
  <si>
    <t>512_VPBM_2023</t>
  </si>
  <si>
    <t>En el mes de abril, el Equipo de Formación Docente de la Subdirección de Fomento de Competencias, presentó para aprobación de la Sub. Fomento y la Dir. de Calidad el listado de los programas de maestrías seleccionados para ser ofertados en una nueva convocatoria de docentes que no tienen título de maestría, cohorte 2023-2 para otorgar créditos educativos condonables para financiar en un 70% y 85% los costos de matrícula de los posgrados. Por otra parte, se avanzó en la elaboración del documento marco de convocatoria y la actualización del Reglamento Operativo del Contrato ME/ICETEX No. 261 de 2019, fondo en administración desde el cual se desarrollan las convocatorias de educadores.</t>
  </si>
  <si>
    <t>En el mes de mayo, el equipo de formación Docente de la Subdirección de Competencias, proyectó escenarios financieros y operativos para la puesta en marcha de convocatorias de formación avanzada con una meta de 20.000 beneficiarios durante el cuatrienio.</t>
  </si>
  <si>
    <t>En el mes de Junio, el equipo de formación Docente de la Subdirección de Competencias, avanzó en el plan de trabajo colaborativo con ASCOFADE para la estructuración de una ruta para brindar proceso de formación enfocados en el desarrollo profesional de los educadores del país, inspirados en su conocimiento y con enfoque territorial. Por otra parte, con el fin de facilitar mayor impacto con los procesos de formación avanzada, se actualizó el reglamento operativo del fondo en administración MEN/ICETEX "FORMACIÓN EN PROGRAMAS DE PREGRADO Y POSGRADO PARA EDUCADORES DEL SECTOR OFICIAL, MEDIANTE EL OTORGAMIENTO DE CRÉDITOS EDUCATIVOS CONDONABLES (Contrato No. 261 de 2019)</t>
  </si>
  <si>
    <t>33_VPBM_2023</t>
  </si>
  <si>
    <t>En el mes de abril, el Equipo de Formación Docente de la Subdirección de Fomento de Competencias, diseño la estrategia de acompañamiento para las 20 ENS CLEER en 2023 y la misma fue presentada a la subdirección y dirección de calidad. Esta estrategia esta pendiente de ser aprobada por el VEPBM.</t>
  </si>
  <si>
    <t>En el mes de mayo,  el equipo de formación Docente de la Subdirección de Competencias, realizó acompañamiento a la Escuela Normal Superior de Convención, ubicada en Norte de Santander.
Y realizó acompañamiento a las siguientes Secretarías de Educación:
-Secretaria de Educación de Tuluá
-Secretaría de Educación de Caldas
-Secretaria de Educación del Meta
-Secretaría de Educación de Guainía,
junto con las siguientes instituciones, en el proceso de ser reconocidas como Escuelas Normales Superiores:
-IE Moderna de Tuluá (Tuluá, Valle)
-IE Marco Fidel Suárez (La Dorada, Caldas)
-IE Luis Carlos Galán (Puerto Gaitán, Meta)
-IE Francisco de Miranda (Pajuíl, Inírida - Guaínia)
Las IE junto con las Secretarías de educación se encuentran alistando los documentos requeridos para solicitar verificación de condiciones de calidad del programa de formación complementaria que proyectan ofertar.</t>
  </si>
  <si>
    <t>Durante el mes se junio, el equipo de formación Docente de la Subdirección de Competencias,  realizó acompañamiento a la Escuela Normal Superior María Auxiliadora de Cúcuta y continuó con el acompañamiento a las siguientes Secretarías de Educación:
-Secretaria de Educación de Tuluá
-Secretaría de Educación de Caldas
-Secretaria de Educación del Meta
-Secretaría de Educación de Sucre
-Secretaría de Educación de Guainía,
junto con las siguientes instituciones, en el proceso de ser reconocidas como Escuelas Normales Superiores:
-IE Moderna de Tuluá (Tuluá, Valle)
-IE Marco Fidel Suárez (La Dorada, Caldas)
-IE Luis Carlos Galán (Puerto Gaitán, Meta)
-IE Sagrado Corazón de Jesús (Sucre)
-IE Francisco de Miranda (Pajuíl, Inírida - Guaínia)
Las IE junto con las Secretarías de educación se encuentran alistando los documentos requeridos para solicitar verificación de condiciones de calidad del programa de formación complementaria que proyectan ofertar.</t>
  </si>
  <si>
    <t>513_VPBM_2023</t>
  </si>
  <si>
    <t>En el mes de abril, el Equipo de Formación Docente de la Subdirección de Fomento de Competencias, definió según la retrioalimentación dada por los asesrores juridicos y financieros, la estrategia de liderazgo que esta pendiente de aprobación por parte del VEPBM.</t>
  </si>
  <si>
    <t>No se han considerado acciones desde el Viceministerio de  Prescolar, Básica y Media en el tema de liderazgo educativo.</t>
  </si>
  <si>
    <t xml:space="preserve">Fecha (14/06/2023)-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t>
  </si>
  <si>
    <t>No se han considerado acciones desde el Viceministerio de  Prescolar, Básica y Media en el tema de liderazgo educativo</t>
  </si>
  <si>
    <t xml:space="preserve">Fecha (11/07/2023)-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t>
  </si>
  <si>
    <t>514_VPBM_2023</t>
  </si>
  <si>
    <t>En el mes de abril, el Equipo de Formación Docente de la Subdirección de Fomento de Competencias, continuó con la construcción del anexo técnico para el convenio derivado del convenio marco 650 del 2022, particularmente, se definió la estrategia de acompañamiento a maestros de Escuelas Normales Superiores para desarrollar proyectos de investigación y fortalecer grupos de investigación, y se remitió a la oficina de innovación como encargada de la consolidación del convenio derivado.</t>
  </si>
  <si>
    <t>En el mes de mayo, el equipo de formación Docente de la Subdirección de Competencias, proyectó las líneas del convenio derivado MEN-MINCIENCIAS No. 650 de 2022</t>
  </si>
  <si>
    <t>En el mes de junio, el equipo de formación Docente de la Subdirección de Competencias, proyectó los términos de referencia de las líneas: maestro investigador e investigación en las escuelas normales superiores, para el  convenio derivado MEN-MINCIENCIAS No. 650 de 2022</t>
  </si>
  <si>
    <t>516_VPBM_2023</t>
  </si>
  <si>
    <t xml:space="preserve">Durante el mes de abril de 2023, desde el equipo de Evaluación de la Subdirección de Referentes se ha avanzado en la estructuración del documento que fundamenta el sistema SILVIA (Sistema Nacional para la Valoración Integral de los aprendizajes), en los siguientes aspectos: 
* Indagación del componente del estado del arte internacional  
* Introducción y contextualización del sistema 
Componente 1: escritura articulación y despliegue de la intencionalidad diagnóstica de Evaluar para Avanzar. 
Componente 2: Cultura de la evaluación: escritura apuesta general. </t>
  </si>
  <si>
    <t xml:space="preserve">En el mes de mayo, desde el equipo de Evalución, se realizó la  definición de cinco aspectos clave mínimos para el desarrollo de los marcos de evaluación diagnóstica: (1) alcance de la evaluación formativa (diferencia con otras pruebas); (2) Intención de la evaluación (diagnóstica); (3) Marco conceptual y temático delimitado por área y grado; (4) definición de competencias evaluadas por área y grado; (5) alcance del uso de los resultados de la evaluación.
Así mismo, se llevaron a cabo  mesas técnicas disciplinares que permitieron trabajar conjuntamente MEN – Icfes en las especificaciones técnicas de los marcos de evaluación diagnóstica de ingreso en el marco del primer componente del sistema denominado “Evaluación formativa” cuyo objetivo es diseñar e implementar estrategias articuladas Icfes-MEN para la valoración integral del proceso educativo.
 </t>
  </si>
  <si>
    <t>Fecha (14/06/2023)- OAPF
Completitud: Cumple con el criterio. 
Consistencia: Cumple con el criterio 
Calidad: Cumple con el criterio. 
Soportes: Cumple con el criterio</t>
  </si>
  <si>
    <t>Durante el mes de junio, el equipo de Referentes de la Subdirección de Referentes y Evaluación junto al ICFES establecieron los componentes relacionados con el ecosistema SILVIA con el fin de dar respuesta a las necesidades de acompañamiento en el proceso de valoración integral de los aprendizajes de las comunidades educativas del país. Los cuatro componentes son: 1. valoración integral de los aprendizajes, 2. cultura de la evaluación, 3. investigación en prácticas y saberes pedagógicos, y 4. agencia del estudiante y la familia en el proceso educativo. En relación a estos, se realizó indagación bibliográfica a nivel internacional y local (Latinoamérica), identificando las principales producciones académicas relacionadas, las principales apuestas y los mecanismos de seguimiento e indagación más pertinentes en relación con los componentes.
En lo que respecta al avance cuantitativo, en el presente trimestre se avanzó 10% en el hito 1" Documento base con el Diseño de la propuesta", se adjuntan como evidencias las actas de las mesas de trabajo entre el MEN y el ICFES, y el documento preliminar de la propuesta.</t>
  </si>
  <si>
    <t>517_VPBM_2023</t>
  </si>
  <si>
    <t xml:space="preserve">Durante el mes de abril de 2023,  el equipo de evaluación de la Subdirección de referentes avanzó  en la estructuración y ajuste de los documento Evaluación del desempeño y evaluación periodo de prueba en los apartados: consideraciones,  marco legal y marco conceptual.
</t>
  </si>
  <si>
    <t>Durante el mes de mayo de 2023,  el equipo de evaluación de la Subdirección de referentes y evaluación avanzó  en la revisión de la estructuración del documento. Se acordó realizar un documento general de evaluación del desempeño y evaluación periodo de prueba y de la aprobación del mismo se realizará el diseño de 2 cartillas especificamente de cada tema a manera de guia para el docente.
De igual forma, se recibe respuesta de la CNSC sobre el proceso de revisión de los documentos remitidos por parte del área.</t>
  </si>
  <si>
    <t>Durante el mes de junio de 2023,  el equipo de evaluación de la Subdirección de referentes avanzó  en la estructuración y ajuste de los documento Evaluación del desempeño y evaluación periodo de prueba en los apartados: proceso de evaluación.
En lo que respecta al avance cuantitativo, durante el segundo trimestre se avanzó un 10% en el Hito 1 y 2, definiendo la estructura final del documento.</t>
  </si>
  <si>
    <t>518_VPBM_2023</t>
  </si>
  <si>
    <t xml:space="preserve">Durante el mes de abril, el equipo de inclusión realizó 6 asistencias  técnicas individuales a las ETC de Chía, Jamundí,Sucre, Barrancabermeja, Norte de Santander y Yopal. Así mismo, se llevo a cabo una asistencia grupal el día 28 de abril:la participación fue de 192 personas de 78 ETC del país.                                                          </t>
  </si>
  <si>
    <t xml:space="preserve">En el mes de mayo,  desde el equipo de inclusiónse realizaron  5 asistencias  técnicas individuales  y una grupal, con respecto a esta última se  contó con la participación de 375 personas de 75 Secretarías de Educación del país. La asistencia técnica fue oferta Bilingue para personas Sordas.                                                                                         Las asistencias individuales fueron a   a las Secretarías de Educación de Chía
Sabaneta, Tuluá, Bello, Medellín, Cúcuta, Magdalena
  </t>
  </si>
  <si>
    <t>Durante el mes de junio, el equipo de Inclusión, equidad y diversidad de la Subdirección de Referentes y Evaluación realizó  6 asistencias  técnicas y una grupal, donde se tuvo  la participación de 230 personas de 50 SE del país. La asistencia técnica fue sobre la estrategia CRESE                                                                       Las asistencias individuales fueron a  Arauca, Puerto Asis, Fusagasugá, Jamundí, Mosquera y Medellín.
La asistencia grupal fue el día 2 de junio la participación de 230 personas de 50 SE del país.  
En lo que respecta al avance cuantitativo, durante el segundo trimestre se realizó asistencia técnica a 16 ETC adicionales a las del primer trimestre: Amazonas, Antioquia, Apartadó, Arauca, Armenia, Atlántico, Barrancabermeja, Barranquilla, Bello, Bogotá, D.C., Bolívar, Boyacá, Caquetá, Cartagena de Indias, Cauca, Putumayo</t>
  </si>
  <si>
    <t>Fecha (11/07/2023)- OAPF
Completitud: Cumple con el criterio. 
Consistencia: Cumple con el criterio 
Calidad: Cumple con el criterio. 
Soportes: No se encuentran los soportes correspondientes al segundo trimestre.</t>
  </si>
  <si>
    <t>328_VPBM_2023</t>
  </si>
  <si>
    <t xml:space="preserve">Ciencias sociales: En el mes de abril desde la Subdirección de Referentes y Evaluación de la Calidad Educativa como parte de los compromisos con la Comisión Asesora para la enseñanza de la historia de Colombia (Ley 1874 de 2017 y Decreto 1660 de 2019) el equipo técnico socializó a los miembros de este ente el guion pedagógico para la emisión del programa de “Profe en tu Casa” basado en uno de los tópicos del documento de recomendaciones para la actualización curricular del área de Ciencias Sociales elaborado por la comisión.   
Durante el mes de abril el equipo base de las "Orientaciones para el diseño e implementación de Modelos Educativos Flexibles" llevó a cabo una reunión con la Directora de Calidad, para informarle sobre el avance del proceso y solicitar su aval para llevar a cabo el proceso de validación externa sugerido por ella, proceso que comprende dos reuniones con las ETC: una virtual con todas las ETC el 8 de mayo de alistamiento y otra presencial la última semana de mayo. Ella avala la propuesta (se adjunta mensaje), la cual se hará con 12 ETC: Florencia, Caquetá, Ibagué, Tolima, Popayán, Cauca, Bucaramanga, Santander, Yopal, Casanare, Pereira, Risaralda. Posteriormente se realizan las invitaciones a los líderes de Calidad y Cobertura de estas ETC a través del SGDEA (se anexan las comunicaciones enviadas). 
Adicionalmente, la Subdirectora de Referentes envió por correo a la Dirección de Calidad el documento, para su revisión y aprobación (se adjunta mensaje).
Educación Virtual:Durante el mes de abril, el equipo de Referentes trabajó en la revisión del anexo técnico de Educación en Modalidad Virtual para atender y resolver los comentarios de la Oficina de Innovación Educativa con uso de nuevas tecnologías, así como la inclusión de insignias digitales en el Modelo de Gestión propuesto como componente esencial del anexo técnico. Por otra parte, se envía nuevamente el anexo técnico a la Oficina Jurídica, al abogado Jairo Riaga de la Dirección de Calidad para su revisión y retroalimentación.
MEF:Durante el mes de abril el equipo base de las "Orientaciones para el diseño e implementación de Modelos Educativos Flexibles" llevó a cabo una reunión con la Directora de Calidad, para informarle sobre el avance del proceso y solicitar su aval para llevar a cabo la validación externa sugerido por ella, proceso que comprende dos reuniones con las ETC: una virtual con todas las ETC el 8 de mayo de alistamiento y otra presencial la última semana de mayo. Ella avala la propuesta (se adjunta mensaje), la cual se hará con 12 ETC: Florencia, Caquetá, Ibagué, Tolima, Popayán, Cauca, Bucaramanga, Santander, Yopal, Casanare, Pereira, Risaralda. Posteriormente se realizan las invitaciones a los líderes de Calidad y Cobertura de estas ETC a través del SGDEA (se anexan las comunicaciones enviadas). 
</t>
  </si>
  <si>
    <t>Educación Virtual: Durante el mes de mayo, desde el equipo de Referentes se continuó con la revisión del anexo técnico de Educación en Modalidad Virtual para atender y resolver los comentarios de la Oficina de Innovación Educativa con uso de nuevas tecnologías. 
Ciencias sociales: En el mes de mayo desde la Subdirección de Referentes y Evaluación se proyectó una propuesta de articulación del proceso de actualización curricular del área en el marco de la Ley 1874 de 2017 con la propuesta CRESE, el cual fue compartido con la Coordinadora de Referentes. 
Documento MEF: Durante el mes de mayo, se llevó a cabo el proceso de validación del documento con las ETC de Florencia, Caquetá, Ibagué, Tolima, Popayán, Cauca, Bucaramanga, Santander, Yopal, Casanare, Pereira y Risaralda.</t>
  </si>
  <si>
    <t>Orientaciones MEF: Durante el mes de junio el equipo líder del proceso  realizó ajuste del documento con base en los aportes recibidos por parte de los servidores de las 12 Entidades Territoriales Certificadas (ETC: Ibagué, Tolima, Yopal, Casanare, Pereira, Risaralda, Florencia, Caquetá, Bucaramanga, Santander, Popayán, Cauca) invitadas a retroalimentarlo en el mes de mayo que, luego de su análisis, se consideraron pertinentes; así mismo,  remitió el documento ajustado a la Directora de Calidad, para el respectivo trámite, quien luego de aprobarlo lo trasladó al Viceministerio de EPBM, con el propósito de continuar el proceso establecido para su publicación.  
Ciencias sociales: En el mes de junio desde la Subdirección de Referentes y Evaluación se realizó el ajuste del anexo técnico para el proceso de diseño y actualización curricular del área de Ciencias Sociales según la Ley 1874 de 2017, proyectandose el trabajo de las fases 1 y 2 durante el segundo semestre. Lo anterior se encuentra en revisión por parte de la Dirección de Calidad para la EPBM para definir su viabilidad. 
En lo que respecta al avance cuantitativo durante el segundo trimestre se avanzó un 25% en el documento de orientaciones MEF en lo correspondiente al hito 1 y 2, se adjuntan en las evidencias las listas de asistencia e intrumentos de la validación realizada con las Secretarías de Educación y el documento preliminar con los ajustes realizados.</t>
  </si>
  <si>
    <t>Fecha (18/07/2023)- OAPF. 
Completitud: Cumple con el criterio. 
Consistencia: Cumple con el criterio 
Calidad: Cumple con el criterio. 
Soportes: Cumple con el criterio</t>
  </si>
  <si>
    <t>519_VPBM_2023</t>
  </si>
  <si>
    <t>Durante el mes de abril el equipo de tiempo escolar, avanzó en la refocalización de los establecimientos educativos que implementaran la ruta de acompñamiento en el 2023, teniendo en cuenta como criterio los municipios con mayores indices de vulnerabilidad de derechos. Los documentos metodológicos se encuentran en revisión y ajustes por parte del equipo.</t>
  </si>
  <si>
    <t>Durante el mes de mayo el equipo de tiempo escolar, ajustó la focalización de los establecimientos educativos para la ruta de acompñamiento en el 2023, teniendo en cuenta como criterio los municipios con mayores indices de vulneraciones de derechos, las articulaciones con los diferentes sectores. Esta pendiente la definición del esquema de contratación de este proceso para dar cumplimiento a la meta</t>
  </si>
  <si>
    <t>Durante el mes de junio el equipo de tiempo escolar, ajustó la focalización de los establecimientos educativos para la ruta de acompañamiento de Formación Integral, teniendo en cuenta como criterios los departamentos priorizados por el Viceministerio de Educación Preescolar, Básica y Media, expriencias previas en arte, cultura, deporte, CTI,  establecimientos educativos con potencial de ampliación, ruralidad y municipios con mayores indices de vulneraciones de derechos.</t>
  </si>
  <si>
    <t>520_VPBM_2023</t>
  </si>
  <si>
    <t>Durante el mes de abril se contó con 4.421 establecimientos educativos implementando esquemas de ampliación del tiempo escolar, pendiende el envío del reporte trimestral de Jornada Escolar Complementaria (JEC)  por parte de la Súperintendencia del Subsidio Familiar. A la fecha de corte, el equipo de Tiempo Escolar continua con la gestión al interior del Ministerio de Educación, para ajustar el Sistema Integrado de Matríucla (SIMAT), de manera que este permita identificar y visualizar los establecimientos educativos que implementan esquemas de ampliación del tiempo escolar diferentes a Jornada Única.</t>
  </si>
  <si>
    <t xml:space="preserve">Durante el mes de mayo se contó con 4.430 establecimientos educativos implementando esquemas de ampliación del tiempo escolar. Estos establecimientos educativos corresponden a los de Jornada Única con corte abril del 2023 y jornada escolar complementaria del tercer trimestre del 2022, toda vez que la Superintendencia del subsidio familiar no ha reportado información confiable. A la fecha de corte, el equipo de Tiempo Escolar continua con la gestión al interior del Ministerio de Educación, para ajustar el Sistema Integrado de Matríucla (SIMAT), de manera que este permita identificar y visualizar los establecimientos educativos que implementan esquemas de ampliación del tiempo escolar diferentes a Jornada Única. </t>
  </si>
  <si>
    <t>Durante el mes de junio se contó con 4.442 establecimientos educativos implementando esquemas de ampliación del tiempo escolar. Estos establecimientos educativos corresponden a los de Jornada Única con corte mayo del 2023 y jornada escolar complementaria del tercer trimestre del 2022, toda vez que no se ha contado con los reportes actualizados de la Superintendencia del Subsidio Familiar. A la fecha de corte, el equipo de Tiempo Escolar recibió un primer reporte de la información de estudiantes atendidos en Jornada Escolar Complementaria por las Cajas de Compensación, reportados en el anexo 13 A del Sistema Integrado de Matrícula (SIMAT), proporcionado por la Subdirección de Permanencia del MEN. Esta base cuenta con datos generales por establecimiento educativo y sede educativa, asi como el detallado por subtipo de la estrategia. Tales bases se vienen analizando, evidenciando que no todas las secretarias de educación están reportando la información en el mencionado formato, por tanto, el equipo adelantan gestiones ante las entidades territoriales para lograr que el 100% de las que implementan jornadas escolares complementarias, diligencien el mencionado formato.</t>
  </si>
  <si>
    <t>25_VPBM_2023</t>
  </si>
  <si>
    <t>Durante el mes de abril el Plan Nacional de Lectura, Escritura y Oralidad (PNLEO) presentó propuesta de anexo técnico, la cual se encuantra en  periodo revisión por parte del Viceministerio de Preescolar Básica y Media.</t>
  </si>
  <si>
    <t>Durante el mes de mayo, el equipo de Plan Nacional de Lectura, Escritura y Oralidad (PNLEO) de la Subdirección de Fomento de Competencias reorientó su estrategia de dotación de colecciones atendiendo a las orientaciones del Viceministerio de Preescolar Básica y Media estableciendo nuevas focalizaciones.</t>
  </si>
  <si>
    <t>Durante el mes de junio, el equipo de Plan Nacional de Lectura, Escritura y Oralidad (PNLEO) de la Subdirección de Fomento de Competencias diseñó propuesta de títulos para la colección bibliográfica 2023 con el propósito de cotizar producción y procesamiento de los libros.</t>
  </si>
  <si>
    <t>24_VPBM_2023</t>
  </si>
  <si>
    <t>Durante el mes de abril el Plan Nacional de Lectura, Escritura y Oralidad (PNLEO) termino el anexo técnico con las características técnicas de cada uno de los proyectos a realizar, el cual se encuentra en periodo revisión por parte del equipo del Viceministerio de Preescolar Básica y Media.</t>
  </si>
  <si>
    <t>Durante el mes de mayo, el equipo  de Plan Nacional de Lectura, Escritura y Oralidad (PNLEO) de la Subdirección de Fomento de Competencias reorientó la estrategia de acompañamiento y dinamización de prácticas de lectura, escritura, oralidad y gestión de bibliotecas atendiendo a las orientaciones del Viceministerio de Preescolar Básica y Media estableciendo nuevas focalizaciones.</t>
  </si>
  <si>
    <t>Durante el mes de junio,  el equipo del Plan Nacional de Lectura, Escritura y Oralidad (PNLEO) de la Subdirección de Fomento de Competencias diseñó propuesta frente a la estrategia de acompañamiento y dinamización de prácticas de lectura, escritura, oralidad y gestión de bibliotecas teniendo en cuenta los procesos de formación integral.</t>
  </si>
  <si>
    <t>521_VPBM_2023</t>
  </si>
  <si>
    <t>Durante el mes de mayo, el equipo de Plan Nacional de Lectura, Escritura y Oralidad (PNLEO)  de la Subdirección de Fomento de Competencias reorientó los proyectos a su cargo atendiendo a las orientaciones del Viceministerio de Preescolar Básica y Media.</t>
  </si>
  <si>
    <t>Durante el mes de junio, el equipo de Plan Nacional de Lectura, Escritura y Oralidad (PNLEO)de la SUbdirección de Fomento de Competencias diseñó propuesta de fases en el proceso de publicación de textos en lenguas nativas que recojan la identidad cultural y las historias de las comunidades.</t>
  </si>
  <si>
    <t>522_VPBM_2023</t>
  </si>
  <si>
    <t xml:space="preserve">Durante el mes de abril se revisó de manera rigurosa la documentación de la Universidad Nacional de Colombia cargada en SECOP. Así mismo, otros requerimientos como: detalles en la construcción, tiempos y plan de pagos. Virtudes de la facultad,  referentes contractuales y periodos de duración. </t>
  </si>
  <si>
    <t xml:space="preserve">Durante el mes de mayo,  el equipo de Bilinguismo de la Subdirección de Fomento de Competencia  realizó la planeación estrátegica según la subjetividad del viceministerio de preescolar, básica y media que propende por la revisión específica con mirada CRESE. </t>
  </si>
  <si>
    <t>Durante el mes de junio, el equipo de Bilinguismo de la Subdirección de Fomento de Competencias  continuó con la planeación estratégica en clave de alineación CRESE.</t>
  </si>
  <si>
    <t>523_VPBM_2023</t>
  </si>
  <si>
    <t xml:space="preserve">Durante el mes de abril se realizaron importantes revisiones a anexos técnicos y líneas estratégicas, teniendo en cuenta el empalme del nuevo viceministerio. Se realizó reunión presencial con posible aliado (British Council) para revisar detalles importantes del escenario proyectado por la entidad. </t>
  </si>
  <si>
    <t>Durante el mes de mayo, el equipo de Bilinguismo de la Subdirección de Fomento de Competencias reorganizó el esquema de líneas estratégicas para realizar una articulación con tiempo escolar desde mirada CRESE y focalización rural.</t>
  </si>
  <si>
    <t xml:space="preserve">Durante el mes de junio, el equipo de Bilinguismo de la Subdirección de Fomento de Competencia replanteó el esquema operativo y metodológico del Programa en clave del Centro de Interés bilingüe para estudiantes y maestros (as) con focalización rural. </t>
  </si>
  <si>
    <t>479_VPBM_2023</t>
  </si>
  <si>
    <t>En el mes de Abril el Grupo de Atención Educativa a Grupos Étnicos, realizo el cargue de los 5 primeros procesos de acompañamiento a los PEC de las comunidades indigenas, correspondientes a los pueblos pijaos,  misak, siona, mapayeery y wiwa</t>
  </si>
  <si>
    <t>Fecha (19/05/2023)- OAPF
Completitud: No cumple con el criterio, no se encuentra el reporte. 
Consistencia: No cumple con el criterio, no se encuentra el reporte. 
Calidad: No cumple con el criterio, No se encuentra reporte. 
Soportes: No cumple con el criterio, no están cargados y no se encuentra reporte. 
Fecha (18/07/2023)- OAPF. Se actualiza la revisión del reporte
Completitud: Cumple con el criterio. 
Consistencia: Cumple con el criterio 
Calidad: Cumple con el criterio. 
Soportes: Cumple con el criterio</t>
  </si>
  <si>
    <t>En el mes de mayo, el equipo de Atención Educativa a Grupos étnicos realizó el cargue de 6 procesos contractuales los cuales se encuentran en proceso de revisión por parte de contratación.</t>
  </si>
  <si>
    <t>En el mes de junio, el equipo de Atención Educativa a Grupos étnicos realizó el cargue de 7 procesos contractuales los cuales se encuentran en proceso de revisión por parte de contratación.</t>
  </si>
  <si>
    <t>494_VPBM_2023</t>
  </si>
  <si>
    <t xml:space="preserve">Durante el mes de Abril, el Grupo de Atención Educativa a Grupos Étnicos, expuso al equipo del despacho del viceministro la estrategia a realizar para el desarrollo de la CEA, se encuentra en espera de la defición de la lìnea estratégica a implementar. </t>
  </si>
  <si>
    <t>El presente proceso se encuentra en espera de la definición de la lìnea estratégica a implementar por parte del VPBM.</t>
  </si>
  <si>
    <t xml:space="preserve">El presente proceso se encuentra en espera de la definición de la lìnea estratégica a implementar  por parte del VPBM. </t>
  </si>
  <si>
    <t>524_VPBM_2023</t>
  </si>
  <si>
    <t>Durante el mes de abril el equipo de programas transversales realizó acciones para el desarrollo de las estrategias programación de asistencias técnicas, para el acompañamiento a las ETC.</t>
  </si>
  <si>
    <t>Fecha (19/05/2023)- OAPF
Completitud: No cumple con el criterio, no se encuentra el reporte. 
Consistencia: No cumple con el criterio, no se encuentra el reporte. 
Calidad: No cumple con el criterio, No se encuentra reporte. 
Soportes: No cumple con el criterio, no están cargados y no se encuentra reporte.
Fecha (18/07/2023)- OAPF. Se actualiza la revisión del reporte
Completitud: Cumple con el criterio. 
Consistencia: Cumple con el criterio 
Calidad: Cumple con el criterio. 
Soportes: Cumple con el criterio</t>
  </si>
  <si>
    <t xml:space="preserve">Durante el mes de mayo,  el equipo de programas transversales de la Subdirección de Fomento de Competencias  realizó acompañamiento a las secretarías de Guaviare e Ipiales para orientar la construcción del plan territorial de convivencia escolar. </t>
  </si>
  <si>
    <t>Durante el mes de Junio,   el equipo de programas transversales  de la Subdirección de Fomento de Competencias realizó acompañamiento a las secretarías de Boyaca y Tumaco  para orientar la construcción del plan territorial de convivencia escolar.</t>
  </si>
  <si>
    <t>525_VPBM_2023</t>
  </si>
  <si>
    <t>Durante el mes de Abril el equipo de programas transversales respondió peticiones y asistencias técnicas refreentes al manejo del SIUCE.</t>
  </si>
  <si>
    <t xml:space="preserve">Durante el mes de mayo,  el  equipo de programas transversales de la Subdirección de Fomento de Competencias  genero el acceso y capacitación de 25 nuevos usuarios SIUCE para  promoveer el uso del Sistema de Información Unificado. </t>
  </si>
  <si>
    <t xml:space="preserve">Durante el mes de junio, el equipo de programas transversales de la Subdirección de Fomento de Competencias  generó el acceso y capacitación de 50 nuevos usuarios SIUCE para  promoveer el uso del Sistema de Información Unificado. </t>
  </si>
  <si>
    <t>18_VPBM_2023</t>
  </si>
  <si>
    <t xml:space="preserve">En el mes de abril, el PTA inició las actividades relacionadas con el módulo I del año 2023, cuyo objetivo es generar espacios de diálogo de saberes que permitan comprender y problematizar necesidades de los contextos educativos desde una perspectiva integral y de apropiación de elementos conceptuales y didácticos en los campos de Lenguajes y comunicación, Pensamiento y resolución de problemas, y Emociones y buen vivir en paz.
Las actividades de formación y acompañamiento situado previstas en el módulo I son las siguientes: 
 Trayectoria Inicial: Ver comprender, transformar, recordar, compartir.
 Trayectoria básica: Multigrado, Lenguajes y comunicación, Pensamiento y resolución de problemas.
 Emociones y buen vivir en paz: Ver comprender, transformar, recordar, compartir.
 Actividades de formación continua y complementarias.
 Acompañamientos de aula en las tres fases: planeación, desarrollo/observación y retroalimentación.
 Reuniones con el directivo docente del establecimiento educativo asignado, al inicio y al cierre del Módulo I-2023.
 Apoyo a la estrategia Evaluar para Avanzar 3° a 11° 2023.
 Apoyo a las actividades pedagógicas complementarias.
.
Asimismo, en el marco del módulo I, los docentes tutores llevarán a cabo acompañamientos en las sedes educativas focalizadas por las secretarías de educación, entre el 15 de mayo y el 28 de julio de la presente vigencia.
El proceso de legalización de agendas de acompañamientos del módulo I finalizará el 4 de agosto, actividad con la que termina la implementación del mencionado Ciclo.
Dependiendo del calendario de cada secretaría de educación se programará el proceso de formación de los docentes tutores previsto en el módulo I. Con la finalización de este proceso se dará paso a los acompañamientos de los docentes tutores en el establecimiento educativo asignado.
</t>
  </si>
  <si>
    <t>En el mes de mayo, el PTA dio continuidad a las actividades relacionadas con el módulo I del año 2023, cuyo objetivo es generar espacios de diálogo de saberes que permitan comprender y problematizar necesidades de los contextos educativos desde una perspectiva integral y de apropiación de elementos conceptuales y didácticos en los campos de Lenguajes y comunicación, Pensamiento y resolución de problemas, y Emociones y buen vivir en paz.
Asimismo, en el marco del módulo I, desde el 15 de mayo, los docentes tutores comenzaron los acompañamientos en las sedes educativas focalizadas por las secretarías de educación, actividad que terminará el 28 de julio de la presente vigencia.
El proceso de legalización de agendas de acompañamientos del módulo I finalizará el 4 de agosto, actividad con la que termina la implementación del mencionado Ciclo.
Dependiendo del calendario de cada secretaría de educación se programará el proceso de formación de los docentes tutores previsto en el módulo I. Con la finalización de este proceso se dará paso a los acompañamientos de los docentes tutores en el establecimiento educativo asignado.</t>
  </si>
  <si>
    <t>En el mes de junio, el PTA dio continuidad a las actividades relacionadas con el módulo I del año 2023: 
	Trayectoria Inicial: Ver comprender, transformar, recordar, compartir.
	Trayectoria básica: Multigrado, Lenguajes y comunicación, Pensamiento y resolución de problemas.
	Emociones y buen vivir en paz: Ver comprender, transformar, recordar, compartir.
	Actividades de formación continua y complementarias.
	Acompañamientos de aula en las tres fases: planeación, desarrollo/observación y retroalimentación.
	Reuniones con el directivo docente del establecimiento educativo asignado, al inicio y al cierre del Módulo I-2023.
	Apoyo a la estrategia Evaluar para Avanzar 3° a 11° 2023.
	Apoyo a las actividades pedagógicas complementarias.
Asimismo, en el marco del módulo I, desde el 15 de mayo, los docentes tutores comenzaron los acompañamientos en las sedes educativas focalizadas por las secretarías de educación, actividad que terminará el 28 de julio de la presente vigencia.
El proceso de legalización de agendas de acompañamientos del módulo I finalizará el 4 de agosto, actividad con la que termina la implementación del mencionado Ciclo.
Dependiendo del calendario de cada secretaría de educación se programará el proceso de formación de los docentes tutores previsto en el módulo I. Con la finalización de este proceso se dará paso a los acompañamientos de los docentes tutores en el establecimiento educativo asignado.
Como resultado de estas actividades, 15.157 docentes de aula han sido acompañados mediante la estrategia de formación y acompañamiento del Programa Todos a Aprender."
En lo que respecta al avance cuantitativo, durante el segundo trimestre se formaron 15.157 docentes, se adjunta la lista de asistencia.</t>
  </si>
  <si>
    <t>526_VPBM_2023</t>
  </si>
  <si>
    <t xml:space="preserve">En el mes de abril se realizaron las siguientes actividades de gestión del programa de voluntariado:
-Se llevaron a cabo reuniones con las Secretarías de Educación de las 11 Entidades Territoriales certificadas con el fin de socializar las sedes focalizadas y definir canales de comunicación oportunos para el Programa.
-Se diseñaron orientaciones para la primera semana de implementación de las estrategias pedagógicas del Programa en las escuelas.
- Se realizaron jornadas complementarias de formación a los voluntarios en la primera semana de abril.
-Se llevaron a cabo las sesiones de mentoría y acompañamiento pedagógico a los voluntarios del Programa.
Por otra parte, se realizó una revisión uno a uno de los documentos de requisitos mínimos de los postulantes a la convocatoria de mentores, debido a que se encontraron inconsistencias en la base de datos entregada por la OEI. Así mismo, se proyectó la resolución de publicación de resultados de la convocatoria en la que se declara desierta; se apoyó al equipo de la OEI en la segunda revisión de los documentos de requisitos mínimos.
</t>
  </si>
  <si>
    <t>Durante el mes de mayo de 2023, el programa Viva la Escuela desarrolló las siguientes actividades: 
Componente voluntarios:
*Se realizaron visitas a escuelas y a las SE en las entidades territoriales de: Atlántico Boyacá, Caldas, Cesar, Chocó y Valle del Cauca.
*Se elaboró infografía sobre experiencias inspiradoras del Programa.
*Se elaboró el borrador del Manual Operativo del Programa.
*Se revisó y ajustó el código de ética y las cartas de compromiso del Programa.
*Se lanzó la convocatoria a voluntarios para el segundo semestre, en el marco de la cual se vincularán máximo 600 practicantes, para acompañar a las mismas Escuelas en los 11 Departamentos donde ya se implementa el Programa.
*Se  realizó reunión con la dirección de ASCOFADE y las facultades de educación para socializar los términos de la convocatoria del segundo semestre.
Componentes mentores:
*Se proyectó el comunicado de resultado de la convocatoria de mentores.
*Se proyectaron los resultados finales de la convocatoria.
* Se revisó el informe técnico de la OEI sobre el proceso de revisión, evaluación yselección de los mentores.
*Se proyectó respuesta a las Universidades que manifestaron interés de ofrecer cupos de estancias posdoctorales.</t>
  </si>
  <si>
    <t>Durante el mes de junio de 2023, el programa Viva la Escuela desarrolló las siguientes actividades: 
En el componente de voluntarios:
Se publicó la convocatoria de practicantes para el segundo periodo de 2023, en el cual se incluyeron dos nuevas líneas de fortalecimiento del programa, estas orientadas a las habilidades emocionales y el apoyo al levantamiento de información sobre infraestructura educativa. 
El pasado 21 de junio finalizó oficialmente el periodo de prácticas del primer semestre con un total de 540 estudiantes de práctica que apoyaron procesos pedagógicos en las ETC focalizadas por el programa. 
La implementación del programa se realizó en 198 sedes educativas focalizadas que contaban con matrícula de 6.765 niños y niñas, de 11 departamentos. 
Se realizaron ajustes al protocolo de seguridad, manual de ética y se avanzó en el modelo operativo del programa. 
Componente mentores:
Se realizó una reunión virtual para explicar la reestructuración del programa y se convocó a los docentes a hacer parte de los diálogos territoriales que desarrollará el Viceministerio
Se adelantó una base de datos con la información de los profesores que están interesados en liderar los diálogos territoriales.
Se publicó la adenda para presentar los resultados del proceso de evaluación de la convocatoria a mentores.</t>
  </si>
  <si>
    <t>528_VPBM_2023</t>
  </si>
  <si>
    <t>El presente indicador se encuentra en proceso de revisión por parte del Viceministerio de PBM.</t>
  </si>
  <si>
    <t>Fecha (14/06/2023)- OAPF
Completitud: No cumple con el criterio, no se encuentra el reporte de avance debido a que el indicador sigue en revisión.
Consistencia: No cumple con el criterio, no se encuentra el reporte de avance.  
Calidad: No cumple con el criterio, no se encuentra el reporte de avance. 
Soportes: No cumple con el criterio, no se encuentra el reporte de avance. 
Fecha (18/07/2023)- OAPF. Se actualiza la revisión del reporte
Completitud: Cumple con el criterio. 
Consistencia: Cumple con el criterio 
Calidad: Cumple con el criterio. 
Soportes: Cumple con el criterio</t>
  </si>
  <si>
    <t>52_VPBM_2023</t>
  </si>
  <si>
    <t xml:space="preserve">Fecha: 22/03/2022 OAFP
Observaciones
Completitud: Cumple con el criterio  
Consistencia: Cumple con el criterio
Calidad: Cumple con el criterio
Soportes: No aplica
El indicador se dará por validado una vez se apruebe  el reporte en SIIPO </t>
  </si>
  <si>
    <t xml:space="preserve">Fecha: 12/05/2022 OAFP
Observaciones
Completitud: Cumple con el criterio  
Consistencia: Cumple con el criterio 
Calidad: Cumple con el criterio 
Soportes: No aplica
</t>
  </si>
  <si>
    <t>Con corte al mes de abril se construyeron y/o mejoraron 18 sedes educativas rurales ubicadas en municipios PDET. Para un total acumulado de 36 sedes educativas intervenidas. Así; Arauquita (1), Becerril (1), Calamar (1), Chaparral (3), Florida (1), Istimina (1), La Macarena (2), Ovejas (1), Palmito (2), Pueblo Bello (1), San Diego (2), San Onofre (5), Santander de Quilichao (3), Saravena (6), Tame (1), Toluviejo (2), Valledupar (1) y Villagarzón (2).
Lo anterior se ejecuto a través del Fondo de Financiamiento a la Infraestructura Educativa - FFIE</t>
  </si>
  <si>
    <t>Con corte al mes de mayo se construyeron y/o mejoraron 13 sedes educativas rurales ubicadas en municipios PDET. Para un total acumulado de 49 sedes educativas intervenidas. Así; Aracataca (1), Arauquita (1), Becerril (1), Buenaventura (1), Calamar (1), Caldono (2), Caloto (1), Chaparral (3), Florencia (1), Florida (1), Fortul (1), Istmina (1), La Macarena (2), Maria la Baja (2), Miraflores (1), Ovejas (1), Palmito (2), Pueblo Bello (2), San Diego (2), San Onofre (6), Santander de Quilichao (3), Saravena (6), Suarez (1), Tame (1), Toluviejo (2), Valledupar (1) y Villagarzón (2).
Lo anterior se ejecuto a través del Fondo de Financiamiento a la Infraestructura Educativa - FFIE</t>
  </si>
  <si>
    <t xml:space="preserve">Fecha: 13/05/2022 OAFP
Observaciones: No hay reporte 
Fecha: 18/07/2022 OAFP
Observaciones
Completitud: Cumple con el criterio  
Consistencia: Cumple con el criterio 
Calidad: Cumple con el criterio 
Soportes: No aplica
</t>
  </si>
  <si>
    <t xml:space="preserve">Con corte al mes de mayo se construyeron y/o mejoraron 41 sedes educativas rurales ubicadas en municipios PDET. Para un total acumulado de 90 sedes educativas intervenidas. 
Así; Aracataca (1), Arauquita (1), Becerril (1), Buenaventura (1), Calamar (1), Caldono (2), Caloto (1), Chaparral (3), Bojaya (1), Dabeiba (34), Florencia (1), Florida (1), Fortul (1), Istmina (1), La Macarena (2), Maria la Baja (3), Miraflores (1), Ovejas (1), Palmito (2), Pueblo Bello (2), Puerto Asis (3), Riosucio (1), San Diego (2), San Onofre (6), Santander de Quilichao (3), Saravena (6), Suarez (1), Tame (1), Toluviejo (2), Valledupar (1) y Villagarzón (3).
Correspondiente a las obras de infraestructura se ejecutaron con recursos de ley 21 a través del Fondo de Financiamiento a la infraestructura educativa - FFIE. </t>
  </si>
  <si>
    <t>Fecha: 18/07/2022 OAFP
Observaciones
Completitud: Cumple con el criterio  
Consistencia: No cumple con el criterio, el reporte indica con corte al mes de mayo, el reporte corresponde al mes de junio por favor validar
Calidad: Cumple con el criterio 
Soportes: No cumple; Indicador de carácter semestral no se han cargado los medios de verificación del semestre</t>
  </si>
  <si>
    <t>53_VPBM_2023</t>
  </si>
  <si>
    <t xml:space="preserve">Con corte al mes de abril se construyeron y/o mejoraron 26 sedes educativas rurales, para un total acumulado de 61 sedes educativas rurales intervenidas en la vigencia 2023 en los Departamentos de Antioquia (1), Arauca (8), Boyacá (1), Cauca (3), Cesar (5), Chocó (2), Cundinamarca (1), Guaviare (1), Huila (2), La Guajira (2), Magdalena (1), Meta (2), Putumayo (2),  Sucre (11), Tolima (5), Valle del Cauca (14) .
Lo anterior se ejecuto con recursos de ley 21 a través del Fondo de Financiamiento a la infraestructura educativa - FFIE. </t>
  </si>
  <si>
    <t xml:space="preserve">Con corte al mes de mayo se construyeron y/o mejoraron 31 sedes educativas rurales, para un total acumulado de 92 sedes educativas rurales intervenidas en la vigencia 2023 en los Departamentos de Antioquia (1), Arauca (8), Bolivar (2), Boyacá (1), Caldas (2), Caqueta (1), Cauca (6), Cesar (6), Chocó (2), Córdoba (4), Cundinamarca (1), Guaviare (2), Huila (2), La Guajira (2), Magdalena (1), Meta (2), Norte de Santander (3), Putumayo (2), San Andres (1), Sucre (12), Tolima (7), Valle del Cauca (23) .
Lo anterior se ejecuto con recursos de ley 21 a través del Fondo de Financiamiento a la infraestructura educativa - FFIE. </t>
  </si>
  <si>
    <t xml:space="preserve">Con corte al mes de mayo se construyeron y/o mejoraron 121 sedes educativas rurales, para un total acumulado de 213 sedes educativas rurales intervenidas en la vigencia 2023 
De las cuales 99 corresponden a dotación de menaje cocina - comedor y 114 a obras de infraestructura educativa.
Así; Departamentos de Antioquia (101), Arauca (8), Atlantico (1), Bolivar (5), Boyacá (1), Caldas (2), Caqueta (1), Cauca (6), Cesar (6), Chocó (4), Córdoba (5), Cundinamarca (3), Guaviare (2), Huila (2), La Guajira (2), Magdalena (2), Nariño (1), Meta (2), Norte de Santander (3), Putumayo (6), San Andres (1), Sucre (12), Tolima (7), Valle del Cauca (29) .
Correspondiente a las obras de infraestructura se ejecutaron con recursos de ley 21 a través del Fondo de Financiamiento a la infraestructura educativa - FFIE. </t>
  </si>
  <si>
    <t>529_VPBM_2023</t>
  </si>
  <si>
    <t xml:space="preserve">Con corte al mes de abril (teniendo en cuenta que estos se realizan mes vencido) se intervinieron con obras de infraestructura 31 sedes educativas correspondiente a 305 ambientes pedagógicos, en los Departamentos de Arauca (4), Cauca (1), Cesar (2), Choco (1), Cundinamarca (2), La Guajira (1), Magdalena (1), Meta (2), Sucre (8), Tolima (5), Valle del Cauca (4), a través del Fondo de Financiamiento a la Infraestructura Educativa - FFIE. </t>
  </si>
  <si>
    <t>Revisión OAPF 12-05-2023 
Se revisaron los criterios técnicos, con el siguiente detalle:
1. Consistencia: Cumple el criterio. El avance cuantitativo es reportado en razón a la periodicidad del indicador. Se enuncian los avances alcanzados. 
2. Completitud: No cumple el criterio. Se cumplen en términos generales las orientaciones dadas por la OAPF para el registro de la información.Se recomienda incluir los motivos del bajo nivel de cumplimiento frente a la meta programada.
3. Soportes: No cumple el criterio. No se anexan medios de verifiación.
4. Calidad: Cumple el criterio. El avance cualitativo se ajusta a las recomendaciones de la OAPF para los reportes de avances cualitativos.
5. Oportunidad. Se efectuó el reporte cuantitativo y cualitativo dentro de los plazo establecidos.</t>
  </si>
  <si>
    <t xml:space="preserve">Con corte al mes de mayo (teniendo en cuenta que estos se realizan mes vencido) se intervinieron con obras de infraestructura 34 sedes educativas correspondiente a 225 ambientes pedagógicos, en los Departamentos de Arauca (1), Bolivar (2), Caldas (2), Caquetá (1), Cauca (4), Cesar (1), Cordoba (4), Guaviare (1), Magdalena (2), Norte de Santander (3), San Andres (1), Sucre (1), Tolima (1), Valle del Cauca (10), a través del Fondo de Financiamiento a la Infraestructura Educativa - FFIE. </t>
  </si>
  <si>
    <t>Revisión OAPF 09-06-2023 
No se realizó reporte 
Revisión OAPF 12-06-2023 
Se revisaron los criterios técnicos, con el siguiente detalle:
1. Consistencia: Cumple el criterio. El avance cuantitativo es reportado en razón a la periodicidad del indicador. Se enuncian los avances alcanzados. 
2. Completitud: No cumple el criterio. Se cumplen en términos generales las orientaciones dadas por la OAPF para el registro de la información. Se recomienda incluir los motivos del bajo nivel de cumplimiento frente a la meta programada.
3. Soportes: No cumple el criterio. No se anexan medios de verificación del periodo y de los meses anteriores.
4. Calidad: No cumple el criterio. El avance cualitativo no se ajusta a las recomendaciones de la OAPF para los reportes de avances cualitativos. Falta medio de verificaicón, no se incluyen explicaciones que den cuenta del bajo nivel de avance respecto de la meta programada.
5. Oportunidad. No se efectuó el reporte cuantitativo y cualitativo dentro de los plazo establecidos.</t>
  </si>
  <si>
    <t xml:space="preserve">Con corte al mes de junio se intervinieron con obras de infraestructura 26 sedes educativas correspondiente a 345 ambientes pedagógicos, en los Departamentos de Antioquia (2), Atlántico (1), Bolivar (3), Caldas (1), Choco (2), Cordoba (1), Cundinamarca (2), Magdalena (1), Nariño (1), Putumayo (4), Tolima (2), Valle del Cauca (6), a través del Fondo de Financiamiento a la Infraestructura Educativa - FFIE. </t>
  </si>
  <si>
    <t>Revisión OAPF 14-07-2023 
Se revisaron los criterios técnicos, con el siguiente detalle:
1. Consistencia: Cumple el criterio. El avance cuantitativo es reportado en razón a la periodicidad del indicador. Se enuncian los avances alcanzados. 
2. Completitud: No cumple el criterio. No se cumplen en términos generales las orientaciones dadas por la OAPF para el registro de la información. Se recomienda incluir los motivos del bajo nivel de cumplimiento frente a la meta programada.
3. Soportes: No cumple el criterio. No se anexan medios de verificación del periodo y de los meses anteriores.
4. Calidad: No cumple el criterio. El avance cualitativo no se ajusta a las recomendaciones de la OAPF para los reportes de avances cualitativos. Falta medio de verificaicón, no se incluyen explicaciones que den cuenta del bajo nivel de avance respecto de la meta programada.
5. Oportunidad. No se efectuó el reporte cuantitativo y cualitativo dentro de los plazo establecidos.</t>
  </si>
  <si>
    <t>530_VPBM_2023</t>
  </si>
  <si>
    <t>Con corte al mes de abril se realizó la adjudicación de las 9 ordenes de compra que permitirá dotar elementos del acuerdo marco de precios, así: residencias escolares (24 sedes), mobiliario aulas (127 sedes), mobiliario comedores (113), dejando como resultado un ahorro del 15.33% sobre la proyección inicial de inversión. 
Respecto a la interventoría, a la fecha el proceso se encuentra publicado en SECOP surtiendo las actividades del cronograma como corresponde, la fecha de adjudicación de la misma es el 26 de mayo y el inicio se proyecta para el 31/05/2023</t>
  </si>
  <si>
    <t>Revisión OAPF 12-05-2023 
Se revisaron los criterios técnicos, con el siguiente detalle:
1. Consistencia: No Cumple el criterio. El avance cualitativo corresponde es el mismo registrado en el mes de marzo. Se debe registrar las gestiones reaizadas en el periodo para lograr cumplir la meta del indicador.
2. Completitud: No se cumple el criterio. No se cumplen en términos generales las orientaciones dadas por la OAPF para el registro de la información. 
3. Soportes: Cumple el criterio. No se anexan medios de verifiación en razón a que el avance cuantitativo registrado es cero.
4. Calidad: No Cumple el criterio. El avance cualitativo no se ajusta a las recomendaciones de la OAPF para los reportes de avances cualitativos.
5. Oportunidad. Se efectuó el reporte cuantitativo y cualitativo dentro de los plazo establecidos.</t>
  </si>
  <si>
    <t xml:space="preserve">Con corte al mes de mayo se realizó la adjudicación de las 9 ordenes de compra que permitirá dotar elementos del acuerdo marco de precios, así: residencias escolares (24 sedes), mobiliario aulas (127 sedes), mobiliario comedores (113), dejando como resultado un ahorro del 15.33% sobre la proyección inicial de inversión. 
Respecto a la interventoría, a la fecha se dio la presentación de ofertas del proceso de interventoría para un total de 5 proponentes. </t>
  </si>
  <si>
    <t>Revisión OAPF 09-06-2023 
No se realizó reporte 
Revisión OAPF 12-06-2023 
Se revisaron los criterios técnicos, con el siguiente detalle:
1. Consistencia: No Cumple el criterio. Parte del avance cualitativo corresponde al registrado en el mes de marzo. Se debe registrar las gestiones realizadas en el periodo para lograr cumplir la meta del indicador.
2. Completitud: No se cumple el criterio. No se cumplen en términos generales las orientaciones dadas por la OAPF para el registro de la información. No se enuncian las dificultades presentadas en el periodo.
3. Soportes: Cumple el criterio. No se anexan medios de verifiación en razón a que el avance cuantitativo registrado es cero.
4. Calidad: No Cumple el criterio. El avance cualitativo no se ajusta a las recomendaciones de la OAPF para los reportes de avances cualitativos.
5. Oportunidad. Se efectuó el reporte cuantitativo y cualitativo dentro de los plazo establecidos.</t>
  </si>
  <si>
    <t xml:space="preserve">Con corte al mes de junio se realizó la adjudicación de las 9 ordenes de compra que permitirá dotar elementos del acuerdo marco de precios, así: residencias escolares (24 sedes), mobiliario aulas (127 sedes), mobiliario comedores (113), dejando como resultado un ahorro del 15.33% sobre la proyección inicial de inversión, esta ajudicación se realizó a 4 proveedores. 
Respecto a la interventoría esta se contrato el 24 de junio, se dio inicio a la ejecución de las ordenes de compra el 26 de junio con la interventoría Unión Temporal Mineducación 01-2023, la cual se encuentra en proceso de ejecución con la aprobación de muestras fisicas, verifición de materias primas enicio de producción.
</t>
  </si>
  <si>
    <t>Revisión OAPF 14-07-2023 
Se revisaron los criterios técnicos, con el siguiente detalle:
1. Consistencia: No Cumple el criterio. Parte del avance cualitativo corresponde al registrado en el mes de marzo. Se debe registrar las gestiones realizadas en el periodo para lograr cumplir la meta del indicador no la de meses anteriores
2. Completitud: No se cumple el criterio. No se cumplen en términos generales las orientaciones dadas por la OAPF para el registro de la información. No se enuncian las dificultades presentadas en el periodo que impiden el logro de  la meta propuesta.
3. Soportes: Cumple el criterio. No se anexan medios de verificación en razón a que el avance cuantitativo registrado es cero.
4. Calidad: No Cumple el criterio. El avance cualitativo no se ajusta a las recomendaciones de la OAPF para los reportes de avances cualitativos.
5. Oportunidad. Se efectuó el reporte cuantitativo y cualitativo dentro de los plazo establecidos.</t>
  </si>
  <si>
    <t>531_VPBM_2023</t>
  </si>
  <si>
    <t>Revisión OAPF 12-04-2023 
Se revisaron los criterios técnicos, con el siguiente detalle:
1. Consistencia: Cumple el criterio. En el avance cualitativo se enuncian gestiones realizadas, aunque el avance cuantitativo es cero en este mes.
2. Completitud: Cumple el criterio. Se cumplen en términos generales las orientaciones dadas por la OAPF para el registro de la información. 
3. Soportes: No Cumple el criterio. No se anexan medios de verificación
4. Calidad: Cumple el criterio. El avance cualitativo se ajusta a las recomendaciones de la OAPF para los reportes de avances cualitativos.
5. Oportunidad. No se efectuó el reporte cuantitativo y cualitativo dentro de los plazo establecidos.</t>
  </si>
  <si>
    <t xml:space="preserve">Con corte al mes de abril se construyeron y/o mejoraron 3 sedes educativas con población mayoritariamente etno. Así: Arauca (1), La Guajira (1), Cesar (1).
De la misma manera se realizó seguimiento a la contratación y ejecución de las obras de infraestructura con población mayoritariamente etno a través de la convocatoria de mejoramientos 2021 y ola invernal. </t>
  </si>
  <si>
    <t>Revisión OAPF 12-05-2023 
Se revisaron los criterios técnicos, con el siguiente detalle:
1. Consistencia: Cumple el criterio. En el avance cualitativo se enuncian gestiones realizadas, 
2. Completitud: No cumple el criterio. No se cumplen en términos generales las orientaciones dadas por la OAPF para el registro de la información. La meta tiene un avance muy bajo respecto de la meta y no se enuncias las dificultades presentadas en el periodo.
3. Soportes: No cumple el criterio. No se anexan medios de verifiación.
4. Calidad: No cumple el criterio. El avance cualitativo no se ajusta a las recomendaciones de la OAPF para los reportes de avances cualitativos.
5. Oportunidad. Se efectuó el reporte cuantitativo y cualitativo dentro de los plazo establecidos.</t>
  </si>
  <si>
    <t xml:space="preserve">Con corte al mes de mayo se construyeron y/o mejoraron 3 sedes educativas con población mayoritariamente etno. Así: Magdalena (1), Guaviare (1), Cauca (1). 
De la misma manera se realizó seguimiento a la contratación y ejecución de las obras de infraestructura con población mayoritariamente etno a través de la convocatoria de mejoramientos 2021 y ola invernal. </t>
  </si>
  <si>
    <t>Revisión OAPF 09-06-2023 
No se realizó reporte 
Revisión OAPF 12-06-2023 
Se revisaron los criterios técnicos, con el siguiente detalle:
1. Consistencia: Cumple el criterio. En el avance cualitativo se enuncian gestiones realizadas, 
2. Completitud: No cumple el criterio. No se cumplen en términos generales las orientaciones dadas por la OAPF para el registro de la información. La meta tiene un avance muy bajo respecto de la meta y no se enuncian las dificultades presentadas en el periodo.
3. Soportes: No cumple el criterio. No se anexan medios de verifiación.
4. Calidad: No cumple el criterio. El avance cualitativo no se ajusta a las recomendaciones de la OAPF para los reportes de avances cualitativos.
5. Oportunidad. Se efectuó el reporte cuantitativo y cualitativo dentro de los plazo establecidos.</t>
  </si>
  <si>
    <t xml:space="preserve">Con corte al mes de junio se construyó y/o mejoró 1 sede educativa con población mayoritariamente etno. En el Departamento de Nariño.
De la misma manera se realizó seguimiento a la contratación y ejecución de las obras de infraestructura con población mayoritariamente etno a través de la convocatoria de mejoramientos 2021 y ola invernal. </t>
  </si>
  <si>
    <t>Revisión OAPF 14-07-2023 
Se revisaron los criterios técnicos, con el siguiente detalle:
1. Consistencia: Cumple el criterio. En el avance cualitativo se enuncian gestiones realizadas, 
2. Completitud: No cumple el criterio. No se cumplen en términos generales las orientaciones dadas por la OAPF para el registro de la información. La meta tiene un avance muy bajo respecto de la meta y no se enuncian las dificultades presentadas en el periodo.
3. Soportes: No cumple el criterio. No se anexan medios de verifiación.
4. Calidad: No cumple el criterio. El avance cualitativo no se ajusta a las recomendaciones de la OAPF para los reportes de avances cualitativos.
5. Oportunidad. Se efectuó el reporte cuantitativo y cualitativo dentro de los plazo establecidos.</t>
  </si>
  <si>
    <t>532_VPBM_2023</t>
  </si>
  <si>
    <t>Revisión OAPF 12-04-2023 
Se revisaron los criterios técnicos, con el siguiente detalle:
1. Consistencia: No cumple el criterio. En el avance cualitativo se enuncian gestiones realizadas, aunque el avance cunatitativo es cero en este mes. El reporte cualitativo es igual al ID 530, lo cual no es consistente con el presente indicador ya en éste se debe hacer precisión a sedes educativas con población mayoritariamente indígena únicamente.
2. Completitud: Cumple el criterio. Se cumplen en términos generales las orientaciones dadas por la OAPF para el registro de la información.
3. Soportes: Cumple el criterio. No hay avance cuantitativo.
4. Calidad: No cumple el criterio. El avance cualitativo no se ajusta a las recomendaciones de la OAPF para los reportes de avances cualitativos, ya que el texto es identico al de otro indicador.
5. Oportunidad. No se efectuó el reporte cuantitativo y cualitativo dentro de los plazo establecidos.</t>
  </si>
  <si>
    <t>Revisión OAPF 12-05-2023 
Se revisaron los criterios técnicos, con el siguiente detalle:
1. Consistencia: No Cumple el criterio. El avance cualitativo corresponde a las alcanzadas en meses ateriores y no a las realizadas en el periodo. El cualitativo es igual al del ID 530 y en este se debe hacer precisicón respecto de la población indígena. 
2. Completitud:No se cumple el criterio. No se cumplen en términos generales las orientaciones dadas por la OAPF para el registro de la información. No se enuncian las dificultades presentadas en el periodo.
3. Soportes: Cumple el criterio. No se anexan medios de verifiación en razón a que no hay avance cuantitativo.
4. Calidad: No Cumple el criterio. El avance cualitativo no se ajusta a las recomendaciones de la OAPF para los reportes de avances cualitativos.
5. Oportunidad. Se efectuó el reporte cuantitativo y cualitativo dentro de los plazo establecidos.</t>
  </si>
  <si>
    <t>Revisión OAPF 09-06-2023 
No se realizó reporte 
Revisión OAPF 12-06-2023 
Se revisaron los criterios técnicos, con el siguiente detalle:
1. Consistencia. No Cumple el criterio. El avance cualitativo corresponde a las alcanzadas en meses ateriores y no a las realizadas en el periodo. El cualitativo es igual al del ID 530 y en este se debe hacer presición respecto de la población indígena. 
2. Completitud: No se cumple el criterio. No se cumplen en términos generales las orientaciones dadas por la OAPF para el registro de la información. El avanc es bajo respecto de la meta y no se enuncian las dificultades presentadas en el periodo.
3. Soportes: Cumple el criterio. No se anexan medios de verifiación en razón a que no hay avance cuantitativo.
4. Calidad: No Cumple el criterio. El avance cualitativo no se ajusta a las recomendaciones de la OAPF para los reportes de avances cualitativos.
5. Oportunidad. Se efectuó el reporte cuantitativo y cualitativo dentro de los plazo establecidos.</t>
  </si>
  <si>
    <t>Con corte al mes de junio se realizó la adjudicación de las 9 ordenes de compra que permitirá dotar elementos del acuerdo marco de precios, así: residencias escolares (24 sedes), mobiliario aulas (127 sedes), mobiliario comedores (113), dejando como resultado un ahorro del 15.33% sobre la proyección inicial de inversión, esta ajudicación se realizó a 4 proveedores. 
Respecto a la interventoría esta se contrato el xxxx, se dio inicio a la ejecución de las ordenes de compra el 26 de junio con la interventoría Unión Temporal Mineducación 01-2023, la cual se encuentra en proceso de ejecución con la aprobación de muestras fisicas, verifición de materias primas enicio de producción</t>
  </si>
  <si>
    <t>Revisión OAPF 14-07-2023 
Se revisaron los criterios técnicos, con el siguiente detalle:
1. Consistencia:No Cumple el criterio. El avance cualitativo corresponde a las alcanzadas en meses ateriores y no a las realizadas en el periodo. El cualitativo es igual al del ID 530 y en este se debe hacer precisicón respecto de la población indígena.  
2. Completitud: No se cumple el criterio. No se cumplen en términos generales las orientaciones dadas por la OAPF para el registro de la información. El avance es bajo respecto de la meta y no se enuncian las dificultades presentadas en el periodo.
3. Soportes: Cumple el criterio. No se anexan medios de verifiación en razón a que no hay avance cuantitativo.
4. Calidad: No Cumple el criterio. El avance cualitativo no se ajusta a las recomendaciones de la OAPF para los reportes de avances cualitativos.
5. Oportunidad. Se efectuó el reporte cuantitativo y cualitativo dentro de los plazo establecidos.</t>
  </si>
  <si>
    <t>533_VPBM_2023</t>
  </si>
  <si>
    <t xml:space="preserve">Con corte al mes de abril se construyeron y/o mejoraron 6 sedes educativas con población mayoritariamente NARP Así: Chocó (1), Cesar (1), Sucre (4). 
De la misma manera se realizó seguimiento a la contratación y ejecución de las obras de infraestructura con población mayoritariamente NARP a través de la convocatoria de mejoramientos 2021 y ola invernal. </t>
  </si>
  <si>
    <t>Revisión OAPF 12-05-2023 
Se revisaron los criterios técnicos, con el siguiente detalle:
1. Consistencia: Cumple el criterio. En el avance cualitativo se enuncian gestiones realizadas. 
2. Completitud: Cumple el criterio. Se cumplen en términos generales las orientaciones dadas por la OAPF para el registro de la información. Se recomienda complementar con información de a cuantas sedes se le hace seguimiento y las dificultades que den cuenta del bajo avance del indicador.
3. Soportes: No cumple el criterio. No se amexa medio de verificación.
4. Calidad: Cumple el criterio. El avance cualitativo se ajusta a las recomendaciones de la OAPF para los reportes de avances cualitativos.
5. Oportunidad. No se efectuó el reporte cuantitativo y cualitativo dentro de los plazo establecidos.</t>
  </si>
  <si>
    <t xml:space="preserve">Con corte al mes de abril se construyeron y/o mejoraron 5 sedes educativas con población mayoritariamente NARP Así: San Andres y Providencia (1), Bolívar (1), Cauca (1), Sucre (1), Valle del Cauca (1). 
De la misma manera se realizó seguimiento a la contratación y ejecución de las obras de infraestructura con población mayoritariamente NARP a través de la convocatoria de mejoramientos 2021 y ola invernal. </t>
  </si>
  <si>
    <t>Revisión OAPF 09-06-2023 
No se realizó reporte 
Revisión OAPF 12-06-2023 
Se revisaron los criterios técnicos, con el siguiente detalle:
1. Consistencia: Cumple el criterio. En el avance cualitativo se enuncian gestiones realizadas para el logro de la meta del indicador.
2. Completitud: Cumple el criterio. Se cumplen en términos generales las orientaciones dadas por la OAPF para el registro de la información. Se recomienda complementar con información de a cuantas sedes se le hace seguimiento y las dificultades que den cuenta del bajo avance del indicador.
3. Soportes: No cumple el criterio. No se anexa medio de verificación.
4. Calidad: Cumple el criterio. El avance cualitativo se ajusta a las recomendaciones de la OAPF para los reportes de avances cualitativos.
5. Oportunidad. No se efectuó el reporte cuantitativo y cualitativo dentro de los plazo establecidos.</t>
  </si>
  <si>
    <t xml:space="preserve">Con corte al mes de junio se construyeron y/o mejoraron 4 sedes educativas con población mayoritariamente NARP Así: Chocó (2), Bolívar (1), Atlántico (1).
De la misma manera se realizó seguimiento a la contratación y ejecución de las obras de infraestructura con población mayoritariamente NARP a través de la convocatoria de mejoramientos 2021 y ola invernal. </t>
  </si>
  <si>
    <t>Revisión OAPF 14-07-2023 
Se revisaron los criterios técnicos, con el siguiente detalle:
1. Consistencia: Cumple el criterio. En el avance cualitativo se enuncian gestiones realizadas para el logro de la meta del indicador.
2. Completitud: No cumple el criterio. no se cumplen en términos generales las orientaciones dadas por la OAPF para el registro de la información. Se requiere complementar el reporte con información de  cuenta de las dificultades presentadas en el periodo que explique el bajo avance del indicador y con el numero total de sedes a las que se le hace seguimiento para el cumplimiento del indicador.
3. Soportes: No cumple el criterio. No se anexa medio de verificación.
4. Calidad: Cumple el criterio. El avance cualitativo se ajusta a las recomendaciones de la OAPF para los reportes de avances cualitativos.
5. Oportunidad. No se efectuó el reporte cuantitativo y cualitativo dentro de los plazo establecidos.</t>
  </si>
  <si>
    <t>534_VPBM_2023</t>
  </si>
  <si>
    <t>Revisión OAPF 12-04-2023 
Se revisaron los criterios técnicos, con el siguiente detalle:
1. Consistencia: No cumple el criterio. En el avance cualitativo se enuncian gestiones realizadas, aunque el avance cualitativo es cero en este mes. El reporte cualitativo es igual al ID 530, lo cual no es consistente con el presente indicador ya que aqui se debe hacer precisión a sedes educativas con población mayoritariamente NARP únicamente.
2. Completitud: Cumple el criterio. Se cumplen en términos generales las orientaciones dadas por la OAPF para el registro de la información.
3. Soportes: Cumple el criterio. No hay avance cuantitativo.
4. Calidad: No cumple el criterio. El avance cualitativo no se ajusta a las recomendaciones de la OAPF para los reportes de avances cualitativos, ya ue el texto reportado es identico al de otro indicador .
5. Oportunidad. No se efectuó el reporte cuantitativo y cualitativo dentro de los plazo establecidos.</t>
  </si>
  <si>
    <t>Revisión OAPF 12-05-2023 
Se revisaron los criterios técnicos, con el siguiente detalle:
1. Consistencia: No cumple el criterio. En el avance cualitativo se enuncian gestiones realizadas pero corresponden al periodo anterior y no  asl realizadas en el periodo. El reporte cualitativo es igual al ID 530, lo cual no es consistente con el presente indicador ya que aqui se debe hacer precisión a sedes educativas con población mayoritariamente NARP únicamente.
2. Completitud: Cumple el criterio. Se cumplen en términos generales las orientaciones dadas por la OAPF para el registro de la información.
3. Soportes: Cumple el criterio. No hay avance cuantitativo.
4. Calidad: No cumple el criterio. El avance cualitativo no se ajusta a las recomendaciones de la OAPF para los reportes de avances cualitativos, ya que el texto reportado es identico al de otro indicador y en consistente con el presente indicador.
5. Oportunidad. No se efectuó el reporte cuantitativo y cualitativo dentro de los plazo establecidos.</t>
  </si>
  <si>
    <t>Revisión OAPF 09-06-2023 
No se realizó reporte 
Revisión OAPF 12-06-2023 
Se revisaron los criterios técnicos, con el siguiente detalle:
1. Consistencia: No cumple el criterio. En el avance cualitativo se enuncian gestiones realizadas pero corresponden a periodos anteriores y no a las realizadas en el periodo. El reporte cualitativo es igual al ID 530, lo cual no es consistente con el presente indicador ya que aqui se debe hacer precisión a sedes educativas con población mayoritariamente NARP únicamente.
2. Completitud: Cumple el criterio. Se cumplen en términos generales las orientaciones dadas por la OAPF para el registro de la información.
3. Soportes: Cumple el criterio. No hay avance cuantitativo.
4. Calidad: No cumple el criterio. El avance cualitativo no se ajusta a las recomendaciones de la OAPF para los reportes de avances cualitativos, ya que el texto reportado es identico al de otro indicador y en consistente con el presente indicador.
5. Oportunidad. No se efectuó el reporte cuantitativo y cualitativo dentro de los plazo establecidos.</t>
  </si>
  <si>
    <t xml:space="preserve">Con corte al mes de junio se realizó la adjudicación de las 9 ordenes de compra que permitirá dotar elementos del acuerdo marco de precios, así: residencias escolares (24 sedes), mobiliario aulas (127 sedes), mobiliario comedores (113), dejando como resultado un ahorro del 15.33% sobre la proyección inicial de inversión, esta ajudicación se realizó a 4 proveedores. 
Respecto a la interventoría esta se contrato el xxxx, se dio inicio a la ejecución de las ordenes de compra el 26 de junio con la interventoría Unión Temporal Mineducación 01-2023, la cual se encuentra en proceso de ejecución con la aprobación de muestras fisicas, verifición de materias primas enicio de producción
</t>
  </si>
  <si>
    <t>Revisión OAPF 14-07-2023 
Se revisaron los criterios técnicos, con el siguiente detalle:
1. Consistencia: No cumple el criterio. En el avance cualitativo se enuncian gestiones realizadas pero corresponden a periodos anteriores y no a las realizadas en el periodo. El reporte cualitativo es igual al ID 530, lo cual no es consistente con el presente indicador ya que aqui se debe hacer precisión a sedes educativas con población mayoritariamente NARP únicamente.
2. Completitud: Cumple el criterio. Se cumplen en términos generales las orientaciones dadas por la OAPF para el registro de la información.
3. Soportes: Cumple el criterio. No hay avance cuantitativo.
4. Calidad: No cumple el criterio. El avance cualitativo no se ajusta a las recomendaciones de la OAPF para los reportes de avances cualitativos, ya que el texto reportado es identico al de otro indicador y en consistente con el presente indicador.
5. Oportunidad. No se efectuó el reporte cuantitativo y cualitativo dentro de los plazo establecidos.</t>
  </si>
  <si>
    <t>536_VPBM_2023</t>
  </si>
  <si>
    <t>Durante el mes de abril se realizaron las siguientes acciones;
a) Se realiza seguimiento al proceso contractual para la ejecución y entrega de dotaciones de elementos de residencias escolares a través de obras por impuestos y recursos del crédito BID. 
b) Se realizo la intervención con obras de infraestructura educativa en (2) residencias escolares en el Departamento de Meta , a través del Fondo de Financiamiento a la Infraestructura Educativa - FFIE.</t>
  </si>
  <si>
    <t>Revisión OAPF 12-05-2023 
Se revisaron los criterios técnicos, con el siguiente detalle:
1. Consistencia: Cumple el criterio. El avance cualitativo corresponde a las acciones realizadas para el logro de la meta.
2. Completitud: Cumple el criterio. Se cumplen en términos generales las orientaciones dadas por la OAPF para el registro de la información.
3. Soportes: No cumple el criterio. No se anexa medio de verificación que soporte el avance cuantitativo.
4. Calidad: No cumple el criterio. El avance cualitativo no se ajusta a las recomendaciones de la OAPF para los reportes de avances cualitativos. No se anexan medios de verificación
5. Oportunidad. No se efectuó el reporte cuantitativo y cualitativo dentro de los plazo establecidos.</t>
  </si>
  <si>
    <t>Durante el mes de mayo se realizaron las siguientes acciones;
a) Se realiza seguimiento al proceso contractual para la ejecución y entrega de dotaciones de elementos de residencias escolares a través de obras por impuestos y recursos del crédito BID. 
b) Se realizo la intervención con obras de infraestructura educativa en (4) residencias escolares en los Departamentos de Magdalena (1), Guaviare (1), Caqueta (1), Cauca (1), a través del Fondo de Financiamiento a la Infraestructura Educativa - FFIE.</t>
  </si>
  <si>
    <t>Revisión OAPF 09-06-2023 
No se realizó reporte 
Revisión OAPF 12-06-2023 
Se revisaron los criterios técnicos, con el siguiente detalle:
1. Consistencia: Cumple el criterio. El avance cualitativo corresponde a las acciones realizadas para el logro de la meta.
2. Completitud: Cumple el criterio. Se cumplen en términos generales las orientaciones dadas por la OAPF para el registro de la información.
3. Soportes: No cumple el criterio. No se anexa medio de verificación que soporte el avance cuantitativo.
4. Calidad: No cumple el criterio. El avance cualitativo no se ajusta a las recomendaciones de la OAPF para los reportes de avances cualitativos. No se anexan medios de verificación
5. Oportunidad. No se efectuó el reporte cuantitativo y cualitativo dentro de los plazo establecidos.</t>
  </si>
  <si>
    <t>Durante el mes de junio se realizaron las siguientes acciones;
a) Se realiza seguimiento al proceso contractual para la ejecución y entrega de dotaciones de elementos de residencias escolares a través de obras por impuestos y recursos del crédito BID. 
b) Se realizo la intervención con obras de infraestructura educativa en (3) residencias escolares en los Departamento de Putumayo, a través del Fondo de Financiamiento a la Infraestructura Educativa - FFIE.</t>
  </si>
  <si>
    <t>Revisión OAPF 14-07-2023 
Se revisaron los criterios técnicos, con el siguiente detalle:
1. Consistencia: Cumple el criterio. El avance cualitativo corresponde a las acciones realizadas para el logro de la meta.
2. Completitud: Cumple el criterio. Se cumplen en términos generales las orientaciones dadas por la OAPF para el registro de la información.
3. Soportes: No cumple el criterio. No se anexa medio de verificación que soporte el avance cuantitativo.
4. Calidad: No cumple el criterio. El avance cualitativo no se ajusta a las recomendaciones de la OAPF para los reportes de avances cualitativos. No se anexan medios de verificación
5. Oportunidad. No se efectuó el reporte cuantitativo y cualitativo dentro de los plazo establecidos.</t>
  </si>
  <si>
    <t>72_VPBM_2023</t>
  </si>
  <si>
    <t xml:space="preserve">Fecha: 22/03/2023 OAFP
Observaciones
Completitud: Cumple con el criterio  
Consistencia: Cumple con el criterio 
Calidad: Cumple con el criterio 
Soportes: No aplica
</t>
  </si>
  <si>
    <t xml:space="preserve">Fecha: 22/03/2023 OAFP
Observaciones
Completitud: Cumple con el criterio  
Consistencia: Cumple con el criterio 
Calidad: Cumple con el criterio 
Soportes: No aplica
El indicador se dará por validado una vez se apruebe  el reporte en SIIPO </t>
  </si>
  <si>
    <t xml:space="preserve">Fecha: 17/04/2023 OAFP
Observaciones
Completitud: Cumple con el criterio  
Consistencia: Cumple con el criterio 
Calidad: Cumple con el criterio 
Soportes: No aplica
El indicador se dará por validado una vez se apruebe  el reporte en SIIPO </t>
  </si>
  <si>
    <t>En el mes de abril, el Ministerio de Educación Nacional, a través de la Subdirección de Permanencia, en el marco de la impementación de la estrategia de alfabetización Ciclo Lectivo Especial Integrado CLEI 1, se llevó a cabo reunión de inicio para la implementación del Proyecto Territorial de Alfabetización Ciclo Lectivo Especial Integrado CLEI 1, con la participación de la ETC Chocó y la Institución de Educación Superior Universidad Tecnológica del Chocó, espacio en el que se realizó la socialización de las actividades relacionadas con las fases de alistamiento, ejecución y evaluación y cierre del proyecto,  la revisión de los productos correspondientes al primer giro de recursos a la Universidad, la ruta para el primer desembolso de recursos por parte del fondo en administración MEN - ICETEX, Convenio 277 de 2019 y el proceso de reporte de información de la ejecución del proyecto al MEN; adicionalmente en el marco de la definición de la oferta educativa orientada a la alfabetización se establecieron tres procesos contractuales 1). Convocatoria 1 recursos nación 2022, ETC Chocó, Norte de Santander, Caquetá, Arauca, la Guajira, Maicao, Uribia, Riohacha, cobertura 6.096 beneficiarios, inversión aproximada $5.500.000.000,00. 2). Convocatoria 2. recursos nación 2023, ETC Sucre, Córdoba, Bolívar, Sahagún, Lorica, Cesar, Montería, Magangué, Vichada, Vaupés, Turbo Guainía, Tolima y Risaralda, cobertura 8.1745, inversión aproximada  $7.400.000.000,00. 3). Convenio Ministerio de Educación Nacional, Organización de Estados Uberoamericanos OEI - Universidad Pedagógica Nacional  UPN, recursos nación y cooperación internacional, ETC Chocó, Quibdó, Cauca, Popayá, Valle del Cauca, Buenaventura, Nariño,  Tumaco e Ipiales, cobertura 8.800 beneficiarios, inversión $7.500.000.000,00.</t>
  </si>
  <si>
    <t xml:space="preserve">Fecha: 17/05/2022 OAFP
Observaciones
Completitud: Cumple con el criterio  
Consistencia: Cumple con el criterio 
Calidad: Cumple con el criterio 
Soportes: No aplica
El indicador se dará por validado una vez se apruebe  el reporte en SIIPO </t>
  </si>
  <si>
    <t>En el mes de mayo, El Ministerio de Educación Nacional, a través de la Subdirección de Permanencia, avanzó en la revisión de los 7 productos requeridos para la realización del primer giro de recursos a la Institución de Educación Superior Universidad Tecnológica el Chocó, en el marco de la financiación del Proyecto Territorial de Alfabetización Ciclo Lectivo Especial Integrado CLEI 1, liderado por la ETC Chocó, para la atención de 830 jóvenes, adultos y mayores, población  vulnerable y víctima del conflicto armado ubicados en zonas rurales. Adicionalmente se continuón con la gestión del proceso precontractual de la adición y prórroga al convenio No. 277 de 2019, suscrito entre el Ministerio de Educación Nacional y el Instituto Colombiano de Crédito Educativo y Estudios Técnicos en el Exterior - ICETEX, la cual ya suoerio la fase de revisión por parte del VEPBM.</t>
  </si>
  <si>
    <t xml:space="preserve">Fecha: 13/06/2022 OAFP
Observaciones
Completitud: Cumple con el criterio  
Consistencia: No cumple con el criterio, se hablan de 830 personas beneficiadas tanto para el indicador rural como el indicador PDET, por favor verificar y aclarar en la descripción del avance 
Calidad: Cumple con el criterio 
Soportes: No aplica
El indicador se dará por validado una vez se apruebe  el reporte en SIIPO </t>
  </si>
  <si>
    <t>En el mes de junio, el Ministerio de Educación Nacional, a través de la Subdirección de Permanencia, avanzó en la firma del acta de inicio del proyecto territorial de alfabetización CLEI 1, suscrito entre la Entidad Territorial Certificada en Educación del Chocó, la Institución de Educación Superior Universidad Tecnológica del Chocó y el MEN, para el inicio de la fase de alistamiento, adicionalmente se realizó la valoración de los productos definidos para la aprobación del primer giro de recursos a la Universidad aliada por parte del equipo técnico del MEN, esto con el propósito de gestionar el pago en el mes de julio, atención a población joven, adulta y mayir no alfabetizada ubicada en zona rural. De igual manera se avanzó en la estructuración de proceso de adición de recursos al convenio 277 DE 2019, fondo en administración MEN - ICETEX, de acuerdo con los nuevos lineamientos suministrados porel  despacho del Viceministerio de Educación Prescolar Básica y Media respecto a la focalización de los territorios.</t>
  </si>
  <si>
    <t xml:space="preserve">Fecha: 18/07/2023 OAFP
Observaciones
Completitud: Cumple con el criterio  
Consistencia: No cumple con el criterio, por favor aclarar sobre las observaciones hechas en el reporte del mes anterior 
Calidad: Cumple con el criterio 
Soportes: No aplica
El indicador se dará por validado una vez se apruebe  el reporte en SIIPO </t>
  </si>
  <si>
    <t>73_VPBM_2023</t>
  </si>
  <si>
    <t xml:space="preserve">Fecha: 22/03/2023 OAFP
Observaciones
Completitud: Cumple con el criterio  
Consistencia: Co cumple con el criterio 
Calidad: Cumple con el criterio 
Soportes: No aplica
El indicador se dará por validado una vez se apruebe  el reporte en SIIPO </t>
  </si>
  <si>
    <t>En el mes de abril, el Ministerio de Educación Nacional, a través de la Subdirección de Permanencia, en el marco de la impementación de la estrategia de alfabetización Ciclo Lectivo Especial Integrado CLEI 1, se llevó a cabo reunión de inicio para la implementación del Proyecto Territorial de Alfabetización Ciclo Lectivo Especial Integrado CLEI 1, con la participación de la ETC Chocó y la Institución de Educación Superior Universidad Tecnológica del Chocó, espacio en el que se realizó la socialización de las actividades relacionadas con las fases de alistamiento, ejecución y evaluación y cierre del proyecto, la focalización de la población, dando prioridad a kisa municipios PDET,  la revisión de los productos correspondientes al primer giro de recursos a la Universidad, la ruta para el primer desembolso de recursos por parte del fondo en administración MEN - ICETEX, Convenio 277 de 2019 y el proceso de reporte de información de la ejecución del proyecto al MEN; adicionalmente en el marco de la definición de la oferta educativa orientada a la alfabetización se establecieron tres procesos contractuales 1). Convocatoria 1 recursos nación 2022, ETC Chocó, Norte de Santander, Caquetá, Arauca, la Guajira, Maicao, Uribia, Riohacha, cobertura 6.096 beneficiarios, inversión aproximada $5.500.000.000,00. 2). Convocatoria 2. recursos nación 2023, ETC Sucre, Córdoba, Bolívar, Sahagún, Lorica, Cesar, Montería, Magangué, Vichada, Vaupés, Turbo Guainía, Tolima y Risaralda, cobertura 8.1745, inversión aproximada  $7.400.000.000,00. 3). Convenio Ministerio de Educación Nacional, Organización de Estados Uberoamericanos OEI - Universidad Pedagógica Nacional  UPN, recursos nación y cooperación internacional, ETC Chocó, Quibdó, Cauca, Popayá, Valle del Cauca, Buenaventura, Nariño,  Tumaco e Ipiales, cobertura 8.800 beneficiarios, inversión $7.500.000.000,00.</t>
  </si>
  <si>
    <t xml:space="preserve"> En el mes de mayo, El Ministerio de Educación Nacional, a través de la Subdirección de Permanencia, avanzó en la revisión de los 7 productos requeridos para la realización del primer giro de recursos a la Institución de Educación Superior Universidad Tecnológica el Chocó, en el marco de la financiación del Proyecto Territorial de Alfabetización Ciclo Lectivo Especial Integrado CLEI 1, liderado por la ETC Chocó, para la atención de 830 jóvenes, adultos y mayores, población  vulnerable y víctima del conflicto armado ubicados en zonas rurales de municipios PDET. Adicionalmente se continuón con la gestión del proceso precontractual de la adición y prórroga al convenio No. 277 de 2019, suscrito entre el Ministerio de Educación Nacional y el Instituto Colombiano de Crédito Educativo y Estudios Técnicos en el Exterior - ICETEX, la cual ya suoerio la fase de revisión por parte del VEPBM.</t>
  </si>
  <si>
    <t>En el mes de junio, el Ministerio de Educación Nacional, a través de la Subdirección de Permanencia, avanzó en la firma del acta de inicio del proyecto territorial de alfabetización CLEI 1, suscrito entre la Entidad Territorial Certificada en Educación del Chocó, la Institución de Educación Superior Universidad Tecnológica del Chocó y el MEN, para el inicio de la fase de alistamiento, adicionalmente se realizó la valoración de los productos definidos para la aprobación del primer giro de recursos a la Universidad aliada por parte del equipo técnico del MEN, esto con el propósito de gestionar el pago en el mes de julio, atención a población joven, adulta y mayir no alfabetizada ubicada en zona rural de municipios PDET. De igual manera se avanzó en la estructuración de proceso de adición de recursos al convenio 277 DE 2019, fondo en administración MEN - ICETEX, de acuerdo con los nuevos lineamientos suministrados porel  despacho del Viceministerio de Educación Prescolar Básica y Media respecto a la focalización de los territorios.</t>
  </si>
  <si>
    <t>74_VPBM_2023</t>
  </si>
  <si>
    <t xml:space="preserve">Fecha: 22/03/2023 OAFP
Observaciones
Completitud: Cumple con el criterio  
Consistencia: Cumple con el criterio 
Calidad: Cumple con el criterio 
Soportes: No aplica
El indicador se dará por validado una vez se apruebe  el reporte en SIIPO 
</t>
  </si>
  <si>
    <t xml:space="preserve">Fecha: 18/07/2023 OAFP
Observaciones
Completitud: Cumple con el criterio  
Consistencia: Cumple con el criterio 
Calidad: Cumple con el criterio 
Soportes: No aplica
El indicador se dará por validado una vez se apruebe  el reporte en SIIPO 
</t>
  </si>
  <si>
    <t>En el mes de abril,  de acuerdo con observaciones realizadas por el Grupo Rural adscrito a la Subdirecciónde Fortalecimiento del MEN, se llevaron a cabo los ajustes al documento anexo téxnico en lo relacionado con el componenten tres correspondiente al proceso de  acompañamiento a la implementación de los modelos educativos flexibles en 450 sedes educativas ubicadas en zonas rurales y se está a la esperra de su validación para avanzar en la formulación de los documentos de la convocatoria dirigica a instituciones de educación superior.</t>
  </si>
  <si>
    <t>En el mes de mayo,  se supero la fase de validación del documento anexo técnico para proceso de convocatoria dirigido a instituciones de educacipon suporior con acreditación en alta calidad, para que postulen propuestas para la implementación de estrategia de modelos educativos flexibles mediante la dotación de 250 sedes con MEF ubidanas en zonas rurales, formación a 2.000 docentes en MEF y acompañamiento a la esrategia, este documento permitirá la estructuración de los terminos de referencia de la convocatoria y su lanzamiento en el mes de junio.</t>
  </si>
  <si>
    <t xml:space="preserve">Fecha: 14/06/2022 OAFP
Observaciones
Completitud: Cumple con el criterio  
Consistencia: No cumple con el criterio, se hablan de 250 sedes tanto para el indicador rural como el indicador PDET, por favor verificar y aclarar en la descripción del avance 
Calidad: Cumple con el criterio 
Soportes: No aplica
El indicador se dará por validado una vez se apruebe  el reporte en SIIPO </t>
  </si>
  <si>
    <t>En el mes de junio,  se avanzó en el estudio de mercado para la definición de costos de la convocatoria de Modelos Educativos Flexibles, la cual contempla la dotación de 250 sedes educativas ubicadas en zonas rurales de las ETC de Arauca, Bolívar, Córdoba, Florencia, Huila, La Guajira, Meta, Norte de Santander, Putumayo y Tumaco, con guías para estudiantes y manuales para docentes en los modelos educativos flexibles Escuela Nueva, Post Primaria Rural, Media Rural, Aceleración del Aprendizaje y Caminar en Secundaria, la formación de 2.000 docentes en dichos modelos y el acompañamiento a 450 sedes en la implementación de la estrategia.</t>
  </si>
  <si>
    <t xml:space="preserve">Fecha: 18/07/2023 OAFP
Observaciones
Completitud: Cumple con el criterio  
Consistencia: No cumple con el criterio se habla del mismo número de sedes tanto en la ruralidad como en PDET, por favor validar o indicar porque corresponde al mismo número  
Calidad: No cumple con el criterio dadas las observaciones en cuanto a la consistencia 
Soportes: No aplica
El indicador se dará por validado una vez se apruebe  el reporte en SIIPO 
</t>
  </si>
  <si>
    <t>75_VPBM_2023</t>
  </si>
  <si>
    <t>En el mes de abril,  de acuerdo con observaciones realizadas por el Grupo Rural adscrito a la Subdirecciónde Fortalecimiento del MEN, se llevaron a cabo los ajustes al documento anexo téxnico en lo relacionado con el componenten tres correspondiente al proceso de  acompañamiento a la implementación de los modelos educativos flexibles en 450 sedes educativas ubicadas en zonas rurales de municipios PDET, y se está a la esperra de su validación para avanzar en la formulación de los documentos de la convocatoria dirigica a instituciones de educación superior.</t>
  </si>
  <si>
    <t>En el mes de mayo,  se supero la fase de validación del documento anexo técnico para proceso de convocatoria dirigido a instituciones de educacipon suporior con acreditación en alta calidad, para que postulen propuestas para la implementación de estrategia de modelos educativos flexibles mediante la dotación de 250 sedes con MEF ubidanas en zonas rurales de municipios PDET, formación a 2.000 docentes en MEF y acompañamiento a la esrategia, este documento permitirá la estructuración de los terminos de referencia de la convocatoria y su lanzamiento en el mes de junio.</t>
  </si>
  <si>
    <t>En el mes de junio,  se avanzó en el estudio de mercado para la definición de costos de la convocatoria de Modelos Educativos Flexibles, la cual contempla la dotación de 250 sedes educativas ubicadas en zonas rurales de municipios PDET de las ETC de Arauca, Bolívar, Córdoba, Florencia, Huila, La Guajira, Meta, Norte de Santander, Putumayo y Tumaco, con guías para estudiantes y manuales para docentes en los modelos educativos flexibles Escuela Nueva, Post Primaria Rural, Media Rural, Aceleración del Aprendizaje y Caminar en Secundaria, la formación de 2.000 docentes en dichos modelos y el acompañamiento a 450 sedes en la implementación de la estrategia.</t>
  </si>
  <si>
    <t>78_VPBM_2023</t>
  </si>
  <si>
    <t xml:space="preserve">Fecha: 18/07/2023 OAFP
Observaciones
Completitud: Cumple con el criterio  
Consistencia: Cumple con el criterio 
Calidad: Cumple con el criterio 
Soportes: No aplica, indicador de carácter semestral
El indicador se dará por validado una vez se apruebe  el reporte en SIIPO </t>
  </si>
  <si>
    <t>En el mes de abril,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marzo de 2023  se evidencia 76.257 beneficiarios ubicados en zona rural en 42 ETC, lo que representa un 43% de ETC.</t>
  </si>
  <si>
    <t>En el mes de mayo,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abril de 2023, se evidencia 112,132 beneficiarios ubicados en zona rural en 56 ETC, lo que representa un 58% de ETC.</t>
  </si>
  <si>
    <t xml:space="preserve">Fecha: 14/06/2023 OAFP
Observaciones
Completitud: Cumple con el criterio  
Consistencia: Cumple con el criterio 
Calidad: Cumple con el criterio 
Soportes: No aplica, indicador de carácter semestral
El indicador se dará por validado una vez se apruebe  el reporte en SIIPO </t>
  </si>
  <si>
    <t> En el mes de junio,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mayo de 2023, se evidencia 245.194 estudiantes beneficiarios, ubicados en zona rural en 67 ETC (ETC Barranquilla no tiene zona rural.) lo que representa un 69%.</t>
  </si>
  <si>
    <t xml:space="preserve">Fecha: 18/07/2023 OAFP
Observaciones
Completitud: Cumple con el criterio  
Consistencia: Cumple con el criterio 
Calidad: Cumple con el criterio 
Soportes: No cumple con el criterio, por favor verificar el formato aprobado por el DNP para los reportes en SIIPO 
El indicador se dará por validado una vez se apruebe  el reporte en SIIPO </t>
  </si>
  <si>
    <t>507_VPBM_2023</t>
  </si>
  <si>
    <t xml:space="preserve">Fecha: 22/03/2023 OAFP
Observaciones
Completitud: No cumple con el criterio  por favor indicar qué municipios
Consistencia: Cumple con el criterio 
Calidad: Cumple con el criterio 
Soportes: No aplica
El indicador se dará por validado una vez se apruebe  el reporte en SIIPO </t>
  </si>
  <si>
    <t xml:space="preserve">Fecha: 18/07/2023 OAFP
Observaciones
Completitud: Cumple con el criterio  
Consistencia: No cumple con el criterio se habla del mismo número de sedes y de residencias tanto en la ruralidad como en PDET, por favor validar o indicar porque corresponde al mismo número  
Calidad: Cumple con el criterio 
Soportes: No aplica
El indicador se dará por validado una vez se apruebe  el reporte en SIIPO 
</t>
  </si>
  <si>
    <t>Al 30 de abril,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reporta que los estudios previos y estudio de mercado cuenta con la revisión y validación por parte de los asesores jurídicos y financieros del Viceministerio, el proceso se encuentra para revisión y firma del señor viceministro.</t>
  </si>
  <si>
    <t xml:space="preserve">En el mes de mayo, se continuo con el proceso precontractual para dotar a  1.108 sedes educativas ubicadas en zonas rurales de 61 ETC con material didáctico para el formalecimiento de los Centros de Recursos para el Aprendizaje - CRA, y se está a la espera de la aprobación de los contratos y el inicio de la fase de alistamiento.                                          </t>
  </si>
  <si>
    <t xml:space="preserve">Fecha: 13/06/2022 OAFP
Observaciones
Completitud: Cumple con el criterio  
Consistencia: No cumple con el criterio, se hablan de 61 ETC  tanto para el indicador rural como el indicador PDET, por favor verificar y aclarar en la descripción del avance 
Calidad: Cumple con el criterio 
Soportes: No aplica
El indicador se dará por validado una vez se apruebe  el reporte en SIIPO </t>
  </si>
  <si>
    <t xml:space="preserve">Al 30 de junio,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y la dotación de 1.108 sedes educativas ubicadas en zonas rurales de 61 ETC con material didáctico para el formalecimiento de los Centros de Recursos para el Aprendizaje - CRA.  Se informa que el proceso fue aprobado por el ordenador del gasto, que los estudios previos y estudio de mercado fueron validados por de contratación del MEN, estamos a la espera de la formalización.                    </t>
  </si>
  <si>
    <t xml:space="preserve">Fecha: 18/07/2023 OAFP
Observaciones
Completitud: Cumple con el criterio  
Consistencia: No cumple con el criterio se habla del mismo número de sedes y residencias tanto en la ruralidad como en PDET, por favor validar o indicar porque corresponde al mismo número  
Calidad: No cumple con el criterio dadas las observaciones en cuanto a la consistencia 
Soportes: No aplica
El indicador se dará por validado una vez se apruebe  el reporte en SIIPO 
</t>
  </si>
  <si>
    <t>508_VPBM_2023</t>
  </si>
  <si>
    <t xml:space="preserve">Fecha: 22/03/2023 OAFP
Observaciones
Completitud: No cumple con el criterio, por favor indicar que municipios PDET  
Consistencia: Cumple con el criterio 
Calidad: Cumple con el criterio 
Soportes: No aplica
El indicador se dará por validado una vez se apruebe  el reporte en SIIPO </t>
  </si>
  <si>
    <t xml:space="preserve">Fecha: 18/07/2022 OAFP
Observaciones
Completitud: Cumple con el criterio  
Consistencia: No cumple con el criterio se habla del mismo número de sedes y de residencias tanto en la ruralidad como en PDET, por favor validar o indicar porque corresponde al mismo número  
Calidad: Cumple con el criterio 
Soportes: No aplica
El indicador se dará por validado una vez se apruebe  el reporte en SIIPO 
</t>
  </si>
  <si>
    <t>Al 30 de abril, respecto del proceso contractual para dotar a 6 residencias escolares de 4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reporta que los estudios previos y estudio de mercado cuenta con la revisión y validación por parte de los asesores jurídicos y financieros del Viceministerio, el proceso se encuentra para revisión y firma del señor viceministro.</t>
  </si>
  <si>
    <t xml:space="preserve">En el mes de mayo, se continuó con el proceso precontractual para dotar a  1.108 sedes educativas ubicadas en zonas rurales de 61 ETC con material didáctico para el formalecimiento de los Centros de Recursos para el Aprendizaje - CRA, se está a la espera de la aprobación para dar inicio de la fase de alistamiento.                                          </t>
  </si>
  <si>
    <t xml:space="preserve">Al 30 de junio,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y la dotación de 1.108 sedes educativas ubicadas en zonas rurales de 61 ETC con material didáctico para el formalecimiento de los Centros de Recursos para el Aprendizaje - CRA.  Se informa que el proceso fue aprobado por el ordenador del gasto, que los estudios previos y estudio de mercado fueron validados por de contratación del MEN, estamos a la espera de la formalización.                   </t>
  </si>
  <si>
    <t>240_VPBM_2023</t>
  </si>
  <si>
    <t xml:space="preserve">Fecha: 18/07/2023 OAFP
Observaciones
Completitud: Cumple con el criterio  
Consistencia: Cumple con el criterio 
Calidad: Cumple con el criterio 
Soportes: No aplica
El indicador se dará por validado una vez se apruebe  el reporte en SIIPO </t>
  </si>
  <si>
    <t xml:space="preserve">Fecha: 17/05/2022 OAFP
Observaciones
Completitud: Cumple con el criterio  
Consistencia: Co cumple con el criterio 
Calidad: Cumple con el criterio 
Soportes: No aplica
El indicador se dará por validado una vez se apruebe  el reporte en SIIPO </t>
  </si>
  <si>
    <t>En el mes de mayo, El Ministerio de Educación Nacional, a través de la Subdirección de Permanencia, avanzó en la revisión de los 7 productos requeridos para la realización del primer giro de recursos a la Institución de Educación Superior Universidad Tecnológica el Chocó, en el marco de la financiación del Proyecto Territorial de Alfabetización Ciclo Lectivo Especial Integrado CLEI 1, liderado por la ETC Chocó, para la atención de 830 jóvenes, adultos y mayores, población  vulnerable y víctima del conflicto armado ubicados en zonas rurales de municipios PDET. Adicionalmente se continuón con la gestión del proceso precontractual de la adición y prórroga al convenio No. 277 de 2019, suscrito entre el Ministerio de Educación Nacional y el Instituto Colombiano de Crédito Educativo y Estudios Técnicos en el Exterior - ICETEX, la cual ya suoerio la fase de revisión por parte del VEPBM.</t>
  </si>
  <si>
    <t xml:space="preserve">Fecha: 14/06/2022 OAFP
Observaciones
Completitud: Cumple con el criterio  
Consistencia: Cumple con el criterio 
Calidad: Cumple con el criterio 
Soportes: No aplica, indicador de carácter anual
El indicador se dará por validado una vez se apruebe  el reporte en SIIPO </t>
  </si>
  <si>
    <t>241_VPBM_2023</t>
  </si>
  <si>
    <t>76_VPBM_2023</t>
  </si>
  <si>
    <t xml:space="preserve">Fecha: 18/07/2023 OAFP
Observaciones
Completitud: No cumple con el criterio, es necesario indicar las ETC focalizadas   
Consistencia: Cumple con el criterio 
Calidad: Cumple con el criterio 
Soportes: No aplica
El indicador se dará por validado una vez se apruebe  el reporte en SIIPO </t>
  </si>
  <si>
    <t>Al 30 de abril se cuenta con la NO objeción del BID del proceso contractual “Consultoría para continuar con el fortalecimiento de la estrategia de permanencia educativa Residencias Escolares, en zonas rurales dispersas focalizadas por el Ministerio de Educación Nacional, mediante la promoción de proyectos pedagógicos productivos”, fue evaluada como cumple la propuesta presentada por la Fundación PLAN, el proceso se encuentra para revisión y firma del señor viceministro.
•Al 30 de abril, continua en revisión por parte del área jurídica del viceministerio de preescolar, la propuesta de anexos técnicos para desarrollar el objeto “Fortalecer técnicamente a las Entidades Territoriales Certificadas y establecimientos educativos focalizados que implementan la estrategia de residencias escolares, a través de Proyectos Pedagógicos Productivos”, dirigido a 150 residencias escolares en 29 ETC, con el fin de consolidar la implementación y evaluación de los proyectos pedagógicos productivos que ya se adelantan, una vez se cuente con esta revisión se procederá a realizar cotización por SECOP II y realizar el estudio de mercado.
•Al 30 de abril,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reporta que los estudios previos y estudio de mercado cuenta con la revisión y validación por parte de los asesores jurídicos y financieros del Viceministerio, el proceso se encuentra para revisión y firma del señor viceministro.</t>
  </si>
  <si>
    <t xml:space="preserve">Fecha: 17/05/2023 OAFP
Observaciones
Completitud: Cumple con el criterio  
Consistencia: Co cumple con el criterio 
Calidad: Cumple con el criterio 
Soportes: No aplica
El indicador se dará por validado una vez se apruebe  el reporte en SIIPO </t>
  </si>
  <si>
    <t>Con corte a 31 de mayo, la estrategia de residencia escolar ha sido fortalecida y cualificada en 328 sedes de las 555 para un avance del 59,1%. 
Los resultados por componentes son los siguientes: Ambientes escolares: 337; Administrativo y Gestión: 534; Pedagógico: 457; Vida Cotidiana: 228; Salud y nutrición 555.
Adicionalmente, a 31 de mayo, se continua en revisión por parte del área jurídica del viceministerio de preescolar, la propuesta de anexos técnicos para desarrollar el objeto “Fortalecer técnicamente a las Entidades Territoriales Certificadas y establecimientos educativos focalizados que implementan la estrategia de residencias escolares, a través de Proyectos Pedagógicos Productivos”, dirigido a 150 residencias escolares en 29 ETC, con el fin de consolidar la implementación y evaluación de los proyectos pedagógicos productivos que ya se adelantan, una vez se cuente con esta revisión se procederá a realizar cotización por SECOP II y realizar el estudio de mercado. 
Con corte al 31 de mayo, respecto del proceso contractual “Consultoría para continuar con el fortalecimiento de la estrategia de permanencia educativa Residencias Escolares, en zonas rurales dispersas focalizadas por el Ministerio de Educación Nacional, mediante la promoción de proyectos pedagógicos productivos”, por parte del ordenador del gasto se revisó el mismo y se determinó que no era viable, por lo cual no será formalizado.
Al 31 de mayo,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reporta que los estudios previos y estudio de mercado cuenta con la revisión y validación por parte de los asesores jurídicos y financieros del Viceministerio, y que se continúa en  revisión y firma del ordenador del gasto.</t>
  </si>
  <si>
    <t xml:space="preserve">Fecha: 14/06/2023 OAFP
Observaciones
Completitud: Cumple con el criterio  
Consistencia: Cumple con el criterio 
Calidad: Cumple con el criterio 
Soportes: No aplica, indicador de carácter anual
El indicador se dará por validado una vez se apruebe  el reporte en SIIPO </t>
  </si>
  <si>
    <t>Con corte a 30 de junio, la estrategia de residencia escolar ha sido fortalecida y cualificada en 328 sedes de las 555 para un avance histórico del 59,1%. Los resultados por componentes son los siguientes: Ambientes escolares: 337; Administrativo y Gestión: 534; Pedagógico: 457; Vida Cotidiana: 228; Salud y nutrición 555.
Al 30 de junio, que la propuesta de anexos técnicos para desarrollar el objeto “Fortalecer técnicamente a las Entidades Territoriales Certificadas y establecimientos educativos focalizados que implementan la estrategia de residencias escolares, a través de Proyectos Pedagógicos Productivos”, dirigido a 150 residencias escolares en 29 ETC, fue revisada por el ordenador del gasto y se determinó que no era viable, por lo cual no será formalizada. 
Al 30 de junio,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el proceso fue aprobado por el ordenador del gasto, que los estudios previos y estudio de mercado fueron validados por de contratación del MEN, estamos a la espera de la formalización</t>
  </si>
  <si>
    <t xml:space="preserve">Fecha: 18/07/2023 OAFP
Observaciones
Completitud: Cumple con el criterio  
Consistencia: Cumple con el criterio 
Calidad: Cumple con el criterio 
Soportes: No aplica, indicador de carácter anual
El indicador se dará por validado una vez se apruebe  el reporte en SIIPO </t>
  </si>
  <si>
    <t>535_VPBM_2023</t>
  </si>
  <si>
    <t>En el mes de abril, el Ministerio de Educación Nacional, a través de la Subdirección -de Permanencia, en el marco de la impementación de la estrategia de alfabetización Ciclo Lectivo Especial Integrado CLEI 1, se llevó a cabo reunión de inicio para la implementación del Proyecto Territorial de Alfabetización Ciclo Lectivo Especial Integrado CLEI 1, con la participación de la ETC Chocó y la Institución de Educación Superior Universidad Tecnológica del Chocó, espacio en el que se realizó la socialización de las actividades relacionadas con las fases de alistamiento, ejecución y evaluación y cierre del proyecto,  la revisión de los productos correspondientes al primer giro de recursos a la Universidad, la ruta para el primer desembolso de recursos por parte del fondo en administración MEN - ICETEX, Convenio 277 de 2019 y el proceso de reporte de información de la ejecución del proyecto al MEN; adicionalmente en el marco de la definición de la oferta educativa orientada a la alfabetización se establecieron tres procesos contractuales 1). Convocatoria 1 recursos nación 2022, ETC Chocó, Norte de Santander, Caquetá, Arauca, la Guajira, Maicao, Uribia, Riohacha, cobertura 6.096 beneficiarios, inversión aproximada $5.500.000.000,00. 2). Convocatoria 2. recursos nación 2023, ETC Sucre, Córdoba, Bolívar, Sahagún, Lorica, Cesar, Montería, Magangué, Vichada, Vaupés, Turbo Guainía, Tolima y Risaralda, cobertura 8.1745, inversión aproximada  $7.400.000.000,00. 3). Convenio Ministerio de Educación Nacional, Organización de Estados Uberoamericanos OEI - Universidad Pedagógica Nacional  UPN, recursos nación y cooperación internacional, ETC Chocó, Quibdó, Cauca, Popayá, Valle del Cauca, Buenaventura, Nariño,  Tumaco e Ipiales, cobertura 8.800 beneficiarios, inversión $7.500.000.000,00.</t>
  </si>
  <si>
    <t>Revisión OAPF 12-05-2023 
Se revisaron los criterios técnicos, con el siguiente detalle:
1. Consistencia: Cumple el criterio. Se enuncian las gestiones realizadas para lograr la meta de l indicador.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t>
  </si>
  <si>
    <t>Revisión OAPF 09-06-2023 
Se revisaron los criterios técnicos, con el siguiente detalle:
1. Consistencia: Cumple el criterio. Se enuncian las gestiones realizadas para lograr la meta de l indicador.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t>
  </si>
  <si>
    <t>En el mes de junio, el Ministerio de Educación Nacional, a través de la Subdirección de Permanencia, avanzó en la firma del acta de inicio del proyecto territorial de alfabetización CLEI 1, suscrito entre la Entidad Territorial Certificada en Educación del Chocó, la Institución de Educación Superior Universidad Tecnológica del Chocó y el MEN, para el inicio de la fase de alistamiento, adicionalmente se realizó la valoración de los productos definidos para la aprobación del primer giro de recursos a la Universidad aliada por parte del equipo técnico del MEN, esto con el propósito de gestionar el pago en el mes de julio, atención a población joven, adulta y mayir no alfabetizada ubicada en zona rural. 
De igual manera se avanzó en la estructuración de proceso de adición de recursos al convenio 277 DE 2019, fondo en administración MEN - ICETEX, de acuerdo con los nuevos lineamientos suministrados porel  despacho del Viceministerio de Educación Prescolar Básica y Media respecto a la focalización de los territorios.</t>
  </si>
  <si>
    <t>Revisión OAPF 14-07-2023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Al no registrarse avance nos e requiere medio de verificación
4. Calidad: Cumple el criterio. El avance cualitativo se ajusta a las recomendaciones de la OAPF para los reportes de avances cualitativos.
5. Oportunidad. Se efectuó el reporte cuantitativo y cualitativo dentro de los plazo establecidos.</t>
  </si>
  <si>
    <t>537_VPBM_2023</t>
  </si>
  <si>
    <t>Revisión OAPF 12-04-2023 
No se efectuó reporte 
Revisión OAPF 18-04-2023 
Unav vez registrado avance cualitativo, se revisaron los criterios técnicos, con el siguiente detalle:
1. Consistencia: Cumple el criterio. Se enuncian las gestiones realizadas para lograr la meta de l indicador. 
2. Completitud: Cumple el criterio.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cuantitativo y cualitativo dentro de los plazo establecidos.
Se valida SI</t>
  </si>
  <si>
    <t xml:space="preserve">En el mes de abril, el equipo de la Subdirección de Permanencia, llevó a cabo asistencia técnica a las Entidades Territoriales Certificadas-ETC Arauca, Magdalena y San Andres, frente a la caracterización en el Anexo 13A de SIMAT; a la ETC Cúcuta frente a la caracterización en el Sistema de Información para el Monitoreo, Prevención y Análisis de la Deserción Escolar - SIMAPDE; y la ETC Amazonas, Cauca, Ipiales, La Estrella, Nariño, Putumayo, Tumaco y Huila  frente a la estrategia de Transporte Escolar; Finalmente a las ETC Arauca y Guainía en el acompañamiento en la formulación del Plan de Permanencia que permitan identificar las acciones de mitigación de la deserción. 
Adicionalmente se realizó asistencia técnica a las ETC Bucaramanga, Piedecuesta, Yopal, Palmira y Sabaneta, en relación con la ruta para la implementación de modelos educativos flexibles dirigidos a niñas, niños y adolescentes. </t>
  </si>
  <si>
    <t>Revisión OAPF 12-05-2023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cuantitativo y cualitativo dentro de los plazo establecidos.</t>
  </si>
  <si>
    <t>En el mes de mayo, el equipo de la Subdirección de Permanencia, llevó a cabo asistencia técnica a 19 Entidades Territoriales Certificadas-ETC, de acuerdo con los siguientes temas: caracterización Anexo 13A de SIMAT(Pitalito y Sahagún); Caracterización en el Sistema de Información para el Monitoreo, Prevención y Análisis de la Deserción Escolar-SIMAPDE (Arauca, Chía, Funza, Jamundí, Magdalena y Mosquera; orientación y acompañamiento en la formulación del Plan de Permanencia que permitan identificar las acciones de mitigación de la deserción (Funza, Antioquia, Arauca, Cauca, Guainía, Santander y Vaupés); y finalmente frente a la Estrategia de Transporte Escolar (Arauca, BVentura, Fusagasugá, Girardot, Magdalena, Putumayo, Santander, Sucre y Tumaco), adicionalmente se levó a cabo asistencia técnica a las ETC Arauca, Girón y Sananeta, en la socialización de las fases para la implementación de modelos educativos flexibles dirigidos a niñas, niños, adolescentes, jóvenes, adultos y mayores.</t>
  </si>
  <si>
    <t>Revisión OAPF 09-06-2023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cualitativo dentro de los plazo establecidos.</t>
  </si>
  <si>
    <t>En el mes de junio, el equipo de la Subdirección de Permanencia, llevó a cabo asistencia técnica a 33 Entidades Territoriales Certificadas-ETC, de acuerdo con los siguientes temas: Caracterización beneficiarios de estrategias de permanencia en Anexo 13A de SIMAT en las ETC Amazonas, Apartadó, Arauca, Bello, Chocó, Florencia, Monteria, Popayán, Putumayo, Quibdó, Tolima y Tunja); Caracterización en el Sistema de Información para el Monitoreo, Prevención y Análisis de la Deserción Escolar-SIMAPDE como herramienta de diagnóstico para la construcción del Plan de Permanencia 2023, en las ETC Antioquia, Apartado, B/bermeja, B/manga, Cauca, Dosquebradas, Girón, Huila, Itaguí, Jamundí, Medellin, Nte Santander, Piedecuesta, Putumayo, Santander y Valle del Cauca; y finalmente frente a la implementación de la estrategia de Transporte Escolar, en las ETC Casanare, C/marca, Dosquebradas, Guaviare, Meta, Nariño, Putumayo, Santander, Tolima, Vichada y Yopal.</t>
  </si>
  <si>
    <t>Revisión OAPF 14-07-2023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cualitativo dentro de los plazo establecidos.</t>
  </si>
  <si>
    <t>286_VPBM_2023</t>
  </si>
  <si>
    <t>Revisión OAPF 12-04-2023 
Se revisaron los criterios técnicos, con el siguiente detalle:
1. Consistencia: No cumple el criterio. El avance cualitativo es reportado, sin embargo no es consistente con el avance cuantitativo registrado y los medios de verificación no son consistentes con lo reportado.
2. Completitud: No cumple el criterio. El texto no se ajusta a los lineamientos establecidos para el reporte cualitativo. Es el mismo del mes anterior. No se registra avance cuantitativo
3. Soportes: No cumple el criterio. Se anexan medios de verificación que o corresponden a los cualitativos reportados.
4. Calidad: No cumple el criterio. El avance cualitativo no se ajusta a las recomendaciones de la OAPF para los reportes de avances cualitativos. El cualitativo del mes de marzo es indentico al reportado en mes anterior.
5. Oportunidad. Se efectuó el reporte cuantitativo y cualitativo dentro de los plazo establecidos.</t>
  </si>
  <si>
    <t xml:space="preserve">En el mes de abril, el equipo de la Subdirección de Permanencia, llevó a cabo asistencia técnica a las Entidades Territoriales Certificadas-ETC Arauca, Magdalena y San Andres, frente a la caracterización en el Anexo 13A de SIMAT; a la ETC Cúcuta frente a la caracterización en el Sistema de Información para el Monitoreo, Prevención y Análisis de la Deserción Escolar - SIMAPDE; y la ETC Amazonas, Cauca, Ipiales, La Estrella, Nariño, Putumayo, Tumaco y Huila  frente a la estrategia de Transporte Escolar; Finalmente a las ETC Arauca y Guainía en el acompañamiento en la formulación del Plan de Permanencia que permitan identificar las acciones de mitigación de la deserción. Adicionalmente se realizó asistencia técnica a las ETC Bucaramanga, Piedecuesta, Yopal, Palmira y Sabaneta, en relación con la ruta para la implementación de modelos educativos flexibles dirigidos a niñas, niños y adolescentes. </t>
  </si>
  <si>
    <t>Revisión OAPF 12-05-2023 
Un vez realizado el reporte cualitativo, se revisaron los criterios técnicos, con el siguiente detalle:
1. Consistencia: No cumple el criterio. Se enuncian las gestiones realizadas para lograr la meta del indicador, sin embargo, se relacionan estrategias o políticas que no están asociadas con lo definido en el indicador . (aclarar)
2. Completitud: Cumple el criterio. Se cumplen en términos generales las orientaciones dadas por la OAPF para el registro de la información.
3. Soportes: No cumple el criterio. No se anexan los medios de verifiación enunciados en los reportes cualitativos correspondeintes a meses anteriores.
4. Calidad: Cumple el criterio. El avance cualitativo se ajusta a las recomendaciones de la OAPF para los reportes de avances cualitativos.
5. Oportunidad. Se efectuó el reporte cuantitativo y cualitativo dentro de los plazo establecidos.</t>
  </si>
  <si>
    <t>En el mes de mayo, el equipo de la Subdirección de Permanencia, llevó a cabo asistencia técnica a 14 Entidades Territoriales Certificadas-ETC, frente a la orientación y acompañamiento en la formulación del Plan de Permanencia que permitan identificar las acciones de mitigación de la deserción (Funza, Antioquia, Arauca, Cauca, Guainía, Santander y Vaupés); y frente a la Estrategia de Transporte Escolar (Arauca, BVentura, Fusagasugá, Girardot, Magdalena, Putumayo, Santander, Sucre y Tumaco)</t>
  </si>
  <si>
    <t>Revisión OAPF 09-06-2023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sin embargo, esta pendiente susbsanar las observaciones del meses anteriores.
3. Soportes: Cumple el criterio. No se anexa medio de verifiación en razón a la periodicidad del indicador.  Pendiente susbsanar las observaciones del meses anteriores
4. Calidad: Cumple el criterio. El avance cualitativo se ajusta a las recomendaciones de la OAPF para los reportes de avances cualitativos.
5. Oportunidad. Se efectuó el reporte cualitativo dentro de los plazo establecidos.</t>
  </si>
  <si>
    <t> En el mes de junio, el equipo de la Subdirección de Permanencia, llevó a cabo asistencia técnica a 18 Entidades Territoriales Certificadas-ETC, frente a la caracterización en el Sistema de Información para el Monitoreo, Prevención y Análisis de la Deserción Escolar-SIMAPDE como herramienta de diagnóstico para la construcción del Plan de Permanencia 2023, en las ETC Antioquia, Apartado, B/bermeja, B/manga, Cauca, Dosquebradas, Girón, Huila, Itaguí, Jamundí, Medellin, Nte Santander, Piedecuesta, Putumayo, Santander y Valle del Cauca.</t>
  </si>
  <si>
    <t>Revisión OAPF 14-07-2023 
Un vez realizado el reporte cualitativo, se revisaron los criterios técnicos, con el siguiente detalle:
1. Consistencia: Cumple el criterio. Se enuncian las gestiones realizadas para lograr la meta del indicador. El reporte cuantitativo es acumulado y  no solamente lo relizado en Junio.
2. Completitud: Cumple el criterio. Se cumplen en términos generales las orientaciones dadas por la OAPF para el registro de la información, sin embargo, esta pendiente susbsanar las observaciones del meses anteriores.
3. Soportes: Cumple el criterio. No se anexa medio de verifiación en razón a la periodicidad del indicador.  Pendiente susbsanar las observaciones de meses anteriores y anexar los soportes de cualitativos anteriores. 
4. Calidad: Cumple el criterio. El avance cualitativo se ajusta a las recomendaciones de la OAPF para los reportes de avances cualitativos.
5. Oportunidad. Se efectuó el reporte cualitativo dentro de los plazo establecidos.</t>
  </si>
  <si>
    <t>301_VPBM_2023</t>
  </si>
  <si>
    <t>En el mes de abril, el equipo de la Subdirección de Permanencia, llevo a cabo dos asistencias técnicas a las ETC Arauca y Guainía en el acompañamiento en la formulación del Plan de Permanencia que permitan identificar las acciones de mitigación de la deserción.</t>
  </si>
  <si>
    <t>Revisión OAPF 12-05-2023 
Se revisaron los criterios técnicos, con el siguiente detalle:
1. Consistencia: No cumple el criterio. El avance cuantitativo es reportado en razón a la periodicidad del indicador. Se enuncian las gestiones realizadas en el mes.No se reporta avance cuantitativo a pesar que se enuncian avances en el cualitativo . 
2. Completitud: No cumple el criterio. Se cumplen en términos generales las orientaciones dadas por la OAPF para el registro de la información. Sin embargo no se anexan medios de verificación de los avances descritos en el cualitiativo.
3. Soportes: No cumple el criterio. No se registra el avance cuantitativo deacrito en el cualitativo. No se anexa medio de verifiación.
4. Calidad: No cumple el criterio. El avance cualitativo se ajusta a las recomendaciones de la OAPF para los reportes de avances cualitativos. Sin emabrgo no se cumple la totalidad de lineamientos requeridos para el reporte.
5. Oportunidad. Se efectuó el reporte cuantitativo y cualitativo dentro de los plazo establecidos.
Revisión OAPF 14-07-2023 
Se revisaron los criterios técnicos, con el siguiente detalle:
1. Consistencia: Cumple el criterio. El avance cuantitativo es reportado en razón a la periodicidad del indicador. Se enuncian las gestiones realizadas en el mes.  
2. Completitud: Cumple el criterio. Se cumplen en términos generales las orientaciones dadas por la OAPF para el registro de la información. 
3. Soportes: Cumple el criterio. Se registra el avance cuantitativo deacrito en el cualitativo y se anexa medio de verifiación.
4. Calidad: Cumple el criterio. El avance cualitativo se ajusta a las recomendaciones de la OAPF para los reportes de avances cualitativos. 5. Oportunidad. Se efectuó el reporte cuantitativo y cualitativo dentro de los plazo establecidos.
Se valida "SI"</t>
  </si>
  <si>
    <t xml:space="preserve">En el mes de mayo, el equipo de la Subdirección de Permanencia, llevó a cabo asistencia técnica a 19 Entidades Territoriales Certificadas-ETC, de acuerdo con los siguientes temas: caracterización Anexo 13A de SIMAT(Pitalito y Sahagún); Caracterización en el Sistema de Información para el Monitoreo, Prevención y Análisis de la Deserción Escolar-SIMAPDE (Arauca, Chía, Funza, Jamundí, Magdalena y Mosquera; orientación y acompañamiento en la formulación del Plan de Permanencia que permitan identificar las acciones de mitigación de la deserción (Funza, Antioquia, Arauca, Cauca, Guainía, Santander y Vaupés); y finalmente frente a la Estrategia de Transporte Escolar (Arauca, BVentura, Fusagasugá, Girardot, Magdalena, Putumayo, Santander, Sucre y Tumaco). Adicionalmente se llevaron a cabo asistencias técnicas a las entidades territoriales certificadas en educación de Arauca, Girón y Sabaneta, en la socialización de las fases para la implementación de los modelos educativos flexibles dirigidos a niñas, niños, adolescentes, adultos y mayores y la ruta para la habilitación de la oferta y la gestión de la cobertura. </t>
  </si>
  <si>
    <t>Revisión OAPF 09-06-2023 
Se revisaron los criterios técnicos, con el siguiente detalle:
1. Consistencia: Ccumple el criterio. El avance cuantitativo es reportado en razón a la periodicidad del indicador. Se enuncian las gestiones realizadas en el mes. 
2. Completitud: Cumple el criterio. Se cumplen en términos generales las orientaciones dadas por la OAPF para el registro de la información.
3. Soportes: No cumple el criterio. No se registró el avance cuantitativo descrito en el cualitativo del mes anterior. No se ha anexado medio de verifiación correspondiente.
4. Calidad: No cumple el criterio. El avance cualitativo se ajusta a las recomendaciones de la OAPF para los reportes de avances cualitativos. Sin emabrgo no se cumple la totalidad de lineamientos requeridos para el reporte.
5. Oportunidad. Se efectuó el reporte cuantitativo y cualitativo dentro de los plazo establecidos.
Revisión OAPF 14-07-2023 
Se revisaron los criterios técnicos, con el siguiente detalle:
3. Soportes: Cumple el criterio. Se registra el avance cuantitativo deacrito en el cualitativo y se anexa medio de verifiación.
4. Calidad: Cumple el criterio. El avance cualitativo se ajusta a las recomendaciones de la OAPF para los reportes de avances cualitativos. 
Se valida "SI"</t>
  </si>
  <si>
    <t>En el mes de junio, el equipo de la Subdirección de Permanencia, llevó a cabo asistencia técnica a 35 Entidades Territoriales Certificadas-ETC, de acuerdo con los siguientes temas: caracterización beneficiarios de estrategias de permanencia en Anexo 13A de SIMAT en las ETC Amazonas, Apartadó, Arauca, Bello, Chocó, Florencia, Monteria, Popayán, Putumayo, Quibdó, Tolima y Tunja); Caracterización en el Sistema de Información para el Monitoreo, Prevención y Análisis de la Deserción Escolar-SIMAPDE como herramienta de diagnóstico para la construcción del Plan de Permanencia 2023, en las ETC Antioquia, Apartado, B/bermeja, B/manga, Cauca, Dosquebradas, Girón, Huila, Itaguí, Jamundí, Medellin, Nte Santander, Piedecuesta, Putumayo, Santander y Valle del Cauca; y finalmente frente a la implementación de la estrategia de Transporte Escolar, en las ETC Casanare, C/marca, Dosquebradas, Guaviare, Meta, Nariño, Putumayo, Santander, Tolima, Vichada y Yopal.</t>
  </si>
  <si>
    <t>Revisión OAPF 14-07-2023 
Se revisaron los criterios técnicos, con el siguiente detalle:
1. Consistencia: No Cumple el criterio. El avance cuantitativo es reportado en razón a la periodicidad del indicador. Se enuncian las gestiones realizadas en el mes.  Sin embargo, se requiere revisar la validez del avance cuantitativo ya que es reporte debe ser acumulado. De otra parte debe contabilziar las ETYC una sola vez. 
2. Completitud: Cumple el criterio. Se cumplen en términos generales las orientaciones dadas por la OAPF para el registro de la información.
3. Soportes: No cumple el criterio. Se registró el avance cuantitativo. Se requiere revisar el dato reportado a fin de no duplicar las ETC asistidas. Se suguiere elaborar un excel y marcar las asistencias relizadas. 
4. Calidad: No cumple el criterio. El avance cualitativo se ajusta a las recomendaciones de la OAPF para los reportes de avances cualitativos. Sin emabrgo no se cumple la totalidad de lineamientos requeridos para el reporte.
5. Oportunidad. Se efectuó el reporte cuantitativo y cualitativo dentro de los plazo establecidos.</t>
  </si>
  <si>
    <t>210_VPBM_2023</t>
  </si>
  <si>
    <t>En el mes de abril, en el marco de la sesión No. 54 de la CONTCEPI se presentó la propuesta para la reactivación de la subcomisión. en la que se establece que dada la prioridad de expedir la normatividad de la SEIP, el equipo técnico del MEN se encuentra preparando una propuesta para reactivar este espacio una vez se expida la norma y asi poder avanzar con los delegados en la definición de los lineamientos de residencias escolares para poblacion indígena.</t>
  </si>
  <si>
    <t>Revisión OAPF 12-05-2023 
Se revisaron los criterios técnicos, con el siguiente detalle:
1. Consistencia: Cumple el criterio. El avance cuantitativo no es reportado en razón a la periodicidad del indicador. Se enuncian las gestiones realizadas.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</si>
  <si>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En el marco de la sesión No. 54 de la CONTCEPI se presentó la propuesta para la reactivación de la subcomisión. en la que se establece que dada la prioridad de expedir la normatividad de la SEIP, el equipo técnico del MEN se encuentra preparando una propuesta para reactivar este espacio una vez se expida la norma y asi poder avanzar con los delegados en la definición de los lineamientos de residencias escolares para poblacion indígena.</t>
  </si>
  <si>
    <t>Revisión OAPF 09-06-2023 
Se revisaron los criterios técnicos, con el siguiente detalle:
1. Consistencia: Cumple el criterio. El avance cuantitativo no es reportado en razón a la periodicidad del indicador. Se enuncian las gestiones realizadas.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</si>
  <si>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En el marco de la sesión No. 55 de la CONTCEPI por parte de la Subdirección de Permanencia se remitió por escrito a la Secretaria Técnica  la propuesta para la reactivación de la subcomisión. con el fin de trabajar con los delegados de manera conjunta un plan de trabajo que facilite de manera paralela a la norma de la Sistema Educativo Indígena Propio - SEIP trabajar este espacio y asi poder avanzar con los delegados en la definición de los lineamientos de residencias escolares para poblacion indígena.</t>
  </si>
  <si>
    <t>Revisión OAPF 14-07-2023 
Se revisaron los criterios técnicos, con el siguiente detalle:
1. Consistencia: Cumple el criterio. El avance cuantitativo no es reportado en razón a la periodicidad del indicador. Se enuncian las gestiones realizadas.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</si>
  <si>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211_VPBM_2023</t>
  </si>
  <si>
    <t>Durante el mes de abril, la Subdirección de Permanencia junto con la Subdirección de Fomento de Competencias participaron en una reunión convocada por el despacho en la cual se analizaron los mecanismos para avanzar en la implementación de la ruta en los municipios focalizados segun el CONPES.</t>
  </si>
  <si>
    <t>Revisión OAPF 12-05-2023 
Se revisaron los criterios técnicos, con el siguiente detalle:
1. Consistencia: Cumple el criterio. El avance cualitativo es reportado de acuerdo a lineamientos.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No se efectuó el reporte cualitativo dentro de los plazo establecidos.</t>
  </si>
  <si>
    <t>Revisión OAPF 09-06-2023 
No se registra avance</t>
  </si>
  <si>
    <t>Teniendo en cuenta que este proceso se debe desarrollar de manera conjunta con la Subdirección de Fomento de Compentencias, se esta a la espera de la definición por parte del equipo tecnico de la Subdirección de Fomento de Compentencias el mecanismo a taves del cual se articularán las acciones correspondientes.</t>
  </si>
  <si>
    <t>Revisión OAPF 14-07-2023 
Se revisaron los criterios técnicos, con el siguiente detalle:
1. Consistencia: Cumple el criterio. El avance cuantitativo no es reportado en razón a la periodicidad del indicador. Se enuncian las gestiones realizadas. 
2. Completitud: No Cumple el criterio. Se cumplen en términos generales las orientaciones dadas por la OAPF para el registro de la información.Sin embargo, esta pendiente el reporte del mes de mayo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</si>
  <si>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83_VPBM_2023</t>
  </si>
  <si>
    <t>Durante el mes de marzo se dio respuesta a las observaciones de a los insumos por el área de contratación con el propósito de avanzar en los dos (2) procesos de contratación para la atención educativa en zonas rurales y rurales dispersas de esta manera los avances son: 1.	Proceso de continuidad de la implementación del modelo de educación inicial en la ruralidad en 10 Secretarías de Educación (Antioquia, Arauca, Caquetá, Cauca, Florencia, Norte de Santander, Nariño, San Andrés de Tumaco, Valle del Cauca y Sucre), se cuenta con los documentos definitivos para solicitud de propuesta. 2.	Proceso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(Córdoba- Tolima - Sucre - Chocó - Putumayo – Guaviare), se enviaron los documentos para publicación iniciando el cronograma el 31 de marzo de 2023 con la apertura de la convocatoria y finalizando el 28 de abril con la publicación de los resultados.
Por otra parte, respecto del proceso de continuidad se remitieron correos electrónicos, con las orientaciones para avanzar en la implementación de la atención educativa de niñas y niños en el modelo de Educación Inicial en la Ruralidad y Ruralidad Dispersa y la solicitud de confirmación de las sedes donde se está implementando el proceso y los niños y niñas.</t>
  </si>
  <si>
    <t>Revisión OAPF 12-4-2023 
No se efectuó reporte
Fecha: 19/07/2022 OAFP
Observaciones
Completitud: Cumple con el criterio  
Consistencia: Cumple con el criterio 
Calidad: Cumple con el criterio 
Soportes: No cumple no han sido cargadas las evidencias  
El indicador se dará por validado una vez se apruebe  el reporte en SIIPO, está pendiente el cierre de la vigencia 2022</t>
  </si>
  <si>
    <t>Durante el mes de abril se avanzó en la revisión del documento de propuesta definitiva de continuidad para el 2023 del Modelo de Educación Inicial Rural presentado por UT Lazos sociales para su correspondiente  aprobación. Así mismo se avanzó en la negociación de dicha propuesta para la firma del contrato para garantizar la atención educativa aproximadamente a 2000 niñas y niños.
Se consolidó el anexo técnico para la implementación de estrategias educativas integrales, pertinentes y de calidad en zonas rurales, que tiene como alcance la atención de 1.320 niñas y niños, de las ETC de Córdoba, Tolima, Sucre, Chocó, Putumayo y Guaviare y se realizó la revisión de 15 propuestas recibidas de diferentes universidades del país, las cuales fueron evaluadas para la correspondiente publicación de resultados.
Se consolidó la propuesta de asistencia técnica para la implementación de estrategias de atención educativa en zonas rurales y rurales dispersas para preescolar en el marco de la atención integral a partir de la construcción colectiva con las comunidades participantes en el proceso; el cual se encuentra en revisión del equipo de ruralidad de la Dirección de Fortalecimiento.
Para lograr el avance en la meta propuesta por el nuevo PND, frente a los niños y niñas de preescolar con educación inicial en el marco de la atención, que incluye a los niños y niñas en la ruralidad, se ha avanzado en acciones como, la publicación de los procesos de contratación para la atención a niños y niñas en ruralidad y ruralidad dispersa, la definición del proceso para la compra de dotaciones de material pedagógico para las aulas de preescolar, la construcción conjunta con la UAPA  para la priorización de niños y niñas de preescolar para recibir el PAE, la articulación con el PTA para el acompañamiento a docentes de preescolar en línea con los referentes técnicos de educación inicial, la articulación para el fortalecimiento a las Escuelas Normales Superiores y para la contratación de procesos de formación a través del Fondo 1400 del ICETEX, la articulaculación con entidades de la CIPI para la construcción cojunta de procesos de participación comunitaria y de colectivos pedagógicos para la educación inicial y especialmente la articulación con el ICBF para identificar esquemas de atención conjunta para los niños y niñas en primera infancia, de acuerdo con lo establecido en el PND de pasar de 1.9 millones de niños y niñas con educación inicial en el marco de la atención integral, a 2.7 millones. También se ha avanzado en la articulación al interior del Ministerio con el fin de identificar las acciones que deben realizarse desdes las diferentes áreas para lograr la ampliación de cobertura en los grados del preescolar.</t>
  </si>
  <si>
    <t>Durante el mes de mayo para lograr que las niñas y niños de la zona rural tengan educación inicial en el marco de la atención integral se ha dado continuidad a la atención en los grados del preescolar de 1.200 niños y niñas que habitan la ruralidad y la ruralidad dispersa en 10 ETC, cuentan con atención educativa itinerante mediante Modelo de Educación Inicial Rural.
Finalizó la selección de la universidad que acompañará 6 ETC adicionales (Córdoba, Sucre, Tolima, Putumayo, Guaviare y Chocó) en la implementación de  estrategias de atención educativa en zonas rurales y rurales dispersas para preescolar  en el marco de la atención integral partiendo de la capacidad instalada de las Secretarías de Educación.
Seguimiento a la entrega de 25.279 colecciones de libros para aulas de preescolar enviados por el Ministerio de Cultura.
Construcción estudio previo para la suscripción del convenio marco entre el MEN y el ICBF como vehiculo para la ampliación de cobertura en educación inicial para los dos ciclos (0 a 2 y 3 a 5 años)
Cotización de precios para la compra y distribución de 1.787 kits de educación inicial para 1.255 sedes principalmente rurales y municipios que hacen parte de los 400 municipios priorizados a nivel nacional.
Articulación con 19 Cajas de Compensación Familiar asociadas a Asocajas para reconocer sus avances y propuestas de trabajo con atención integral a la primera infancia, y posibilidades de articulación para fortalecimiento del segundo ciclo de la educación inicial (nivel de preescolar)
Construcción conjunta de recursos educativos y contenidos del modulo para la trayectoria inicial con PTA y construcción del proceso de “Formación continua para educadores en servicio de las instituciones educativas oficiales” (Convocatoria Fondo 1400 del ICETEX).</t>
  </si>
  <si>
    <t xml:space="preserve">Fecha: 14/06/2022 OAFP
Observaciones: No se efectuó reporte </t>
  </si>
  <si>
    <t>Durante el mes de junio como avance a la implementación de las estrategias de atención educativa en la ruralidad se desarrollaron las siguientes acciones: 1. Se realizó inducción a los catorce (14) profesionales de acompañamiento y tres (3) asesores pedagógicos contratados por el APCA Lazos.
2. Se realizó asistencia técnica sobre el modelo de educación inicial rural a comunidad educativa y maestras de EE focalizados en las Entidades Territoriales Cauca y Nariño con el fin de reconocer los ajustes en la implementación de la estrategia educativa, avanzar en la apropiación del marco curricular definido para el desarrollo de las propuestas pedagógicas de las maestras itinerantes para las niñas y los niños de educación inicial y primero de primaria, con especial énfasis en lo relacionado con la planeación pedagógica, el seguimiento al desarrollo y aprendizaje de niñas y niños y, la evaluación; así como lo relacionado con la armonización pedagógica y curricular con todos los docentes del EE.
3. Se desarrollaron tres mesas de trabajo con las asesoras pedagógicas del APCA Lazos, donde se presentó la metodología y el sentido del proceso de desarrollo de capacidades, con el propósito de avanzar en al construcción de los módulos a desarrollar con los profesionales de acompañamiento y maestras y maestros itinerantes en los diferentes territorios focalizados.
4. Se llevaron a cabo las siguientes mesas técnicas con las APCA Lazos:
- Mesa técnica Nacional para la revisión de los avances en la implementación del modelo
- Mesa técnica Nacional con el fin de revisar el proceso de selección y cotización de material y recursos pedagógicos
- Mesas territoriales con las ETC focalizadas (Nariño, Tumaco, Antioquia, Valle del Cauca, Sucre y Cauca) donde se presentaron los avances en cada uno de los territorios y se identificaron compromisos por parte de las SE, APCA y MEN.</t>
  </si>
  <si>
    <t xml:space="preserve">Fecha: 14/07/2022 OAFP
Observaciones
Completitud: Cumple con el criterio  
Consistencia: Cumple con el criterio 
Calidad: Cumple con el criterio 
Soportes: No aplica, indicador de carácter trimestral
El indicador se dará por validado una vez se apruebe  el reporte en SIIPO </t>
  </si>
  <si>
    <t>84_VPBM_2023</t>
  </si>
  <si>
    <t>Durante el mes de marzo se dio respuesta a las observaciones de a los insumos por el área de contratación con el propósito de avanzar en los dos (2) procesos de contratación para la atención educativa en zonas rurales y rurales dispersas incluyendo municipios PDET de esta manera los avances son: 1.	Proceso de continuidad de la implementación del modelo de educación inicial en la ruralidad en municipios PDET de 10 Secretarías de Educación (Antioquia, Arauca, Caquetá, Cauca, Florencia, Norte de Santander, Nariño, San Andrés de Tumaco, Valle del Cauca y Sucre), se cuenta con los documentos definitivos para solicitud de propuesta. 2.	Proceso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incluyendo PDET (Córdoba- Tolima - Sucre - Chocó - Putumayo – Guaviare), se enviaron los documentos para publicación iniciando el cronograma el 31 de marzo de 2023 con la apertura de la convocatoria y finalizando el 28 de abril con la publicación de los resultados.
Por otra parte, respecto del proceso de continuidad se remitieron correos electrónicos, con las orientaciones para avanzar en la implementación de la atención educativa de niñas y niños en el modelo de Educación Inicial en la Ruralidad y Ruralidad Dispersa y la solicitud de confirmación de las sedes donde se está implementando el proceso y los niños y niñas.</t>
  </si>
  <si>
    <t>Revisión OAPF 12-4-2023 
No se efectuó reporte
Fecha: 19/07/2022 OAFP
Observaciones
Completitud: Cumple con el criterio  
Consistencia: No cumple con el criterio, es preciso indicar la dferencia entre el indicador temático y el PDET.
Calidad: Cumple con el criterio 
Soportes: No cumple no han sido cargadas las evidencias  
El indicador se dará por validado una vez se apruebe  el reporte en SIIPO, está pendiente el cierre de la vigencia 2022</t>
  </si>
  <si>
    <t>Para avanzar en la cobertura universal de la educación inicial en el marco de la atención integral, durante el mes de abril se avanzó en la revisión del documento de propuesta definitiva de continuidad para el 2023 del Modelo de Educación Inicial Rural presentado por UT Lazos sociales para su correspondiente  aprobación. Así mismo se avanzó en la negociación de dicha propuesta para la firma del contrato para garantizar la atención educativa aproximadamente a 2000 niñas y niños.
Se consolidó el anexo técnico para la implementación de estrategias educativas integrales, pertinentes y de calidad en zonas rurales, que tiene como alcance la atención de 1.320 niñas y niños, de las ETC de Córdoba, Tolima, Sucre, Chocó, Putumayo y Guaviare y se realizó la revisión de 15 propuestas recibidas de diferentes universidades del país, las cuales fueron evaluadas para la correspondiente publicación de resultados.
Se consolidó la propuesta de asistencia técnica para la implementación de estrategias de atención educativa en zonas rurales y rurales dispersas para preescolar en el marco de la atención integral a partir de la construcción colectiva con las comunidades participantes en el proceso; el cual se encuentra en revisión del equipo de ruralidad de la Dirección de Fortalecimiento.
La priorización de los municipios para la implementación de estos procesos de atención para niños y niñas en la ruralidad se realizó para 42 muninicipios PDET.</t>
  </si>
  <si>
    <t>Durante el mes de mayo para lograr que las niñas y niños de la zona rural de los municipios PDET tengan educación inicial en el marco de la atención integral se ha dado continuidad a la atención en los grados del preescolar de 1.200 niños y niñas que habitan la ruralidad y la ruralidad dispersa en 10 ETC, cuentan con atención educativa itinerante mediante Modelo de Educación Inicial Rural.
Finalizó la selección de la universidad que acompañará 6 ETC adicionales (Córdoba, Sucre, Tolima, Putumayo, Guaviare y Chocó) en la implementación de  estrategias de atención educativa en zonas rurales y rurales dispersas para preescolar  en el marco de la atención integral partiendo de la capacidad instalada de las Secretarías de Educación.
Seguimiento a la entrega de 25.279 colecciones de libros para aulas de preescolar enviados por el Ministerio de Cultura.
Construcción estudio previo para la suscripción del convenio marco entre el MEN y el ICBF como vehiculo para la ampliación de cobertura en educación inicial para los dos ciclos (0 a 2 y 3 a 5 años)
Cotización de precios para la compra y distribución de 1.787 kits de educación inicial para 1.255 sedes principalmente rurales, sedes ubicadas en municipios PDET y municipios que hacen parte de los 400 municipios priorizados a nivel nacional.
Articulación con 19 Cajas de Compensación Familiar asociadas a Asocajas para reconocer sus avances y propuestas de trabajo con atención integral a la primera infancia, y posibilidades de articulación para fortalecimiento del segundo ciclo de la educación inicial (nivel de preescolar)
Construcción conjunta de recursos educativos y contenidos del modulo para la trayectoria inicial con PTA y construcción del proceso de “Formación continua para educadores en servicio de las instituciones educativas oficiales” (Convocatoria Fondo 1400 del ICETEX).</t>
  </si>
  <si>
    <t xml:space="preserve">Fecha: 14/06/2022 OAFP
Observaciones
Completitud: Cumple con el criterio  
Consistencia: Cumple con el criterio 
Calidad: Cumple con el criterio 
Soportes: No aplica, indicador de carácter trimestral
El indicador se dará por validado una vez se apruebe  el reporte en SIIPO </t>
  </si>
  <si>
    <t>Durante el mes de junio como avance a la implementación de las estrategias de atención educativa en la ruralidad de los municipios PDET, se desarrollaron las siguientes acciones: 1. Se realizó inducción a los catorce (14) profesionales de acompañamiento y tres (3) asesores pedagógicos contratados por el APCA Lazos.
2. Se realizó asistencia técnica sobre el modelo de educación inicial rural a comunidad educativa y maestras de EE focalizados en las Entidades Territoriales Cauca y Nariño con el fin de reconocer los ajustes en la implementación de la estrategia educativa, avanzar en la apropiación del marco curricular definido para el desarrollo de las propuestas pedagógicas de las maestras itinerantes para las niñas y los niños de educación inicial y primero de primaria, con especial énfasis en lo relacionado con la planeación pedagógica, el seguimiento al desarrollo y aprendizaje de niñas y niños y, la evaluación; así como lo relacionado con la armonización pedagógica y curricular con todos los docentes del EE.
3. Se desarrollaron tres mesas de trabajo con las asesoras pedagógicas del APCA Lazos, donde se presentó la metodología y el sentido del proceso de desarrollo de capacidades, con el propósito de avanzar en al construcción de los módulos a desarrollar con los profesionales de acompañamiento y maestras y maestros itinerantes en los diferentes territorios focalizados.
4. Se llevaron a cabo las siguientes mesas técnicas con las APCA Lazos:
- Mesa técnica Nacional para la revisión de los avances en la implementación del modelo
- Mesa técnica Nacional con el fin de revisar el proceso de selección y cotización de material y recursos pedagógicos
- Mesas territoriales con las ETC focalizadas (Nariño, Tumaco, Antioquia, Valle del Cauca, Sucre y Cauca) donde se presentaron los avances en cada uno de los territorios y se identificaron compromisos por parte de las SE, APCA y MEN.</t>
  </si>
  <si>
    <t>85_VPBM_2023</t>
  </si>
  <si>
    <t>Durante el mes de marzo se avanzó en la estructuración de los procesos contractuales para la compra y distribución de dotaciones de material pedagógico, colecciones de libros, formación para docentes de preescolar, implementación del modelo de educación inicial rural, entre otros, que permitirán avanzar en el logro de la meta propuesta para que los niños y niñas de preescolar de la zona rural, tengan educación inicial en el marco de la atención integral.</t>
  </si>
  <si>
    <t>Para avanzar en la cobertura universal de la educación inicial en el marco de la atención integral, durante el mes de abril se avanzó en la revisión del documento de propuesta definitiva de continuidad para el 2023 del Modelo de Educación Inicial Rural presentado por UT Lazos sociales para su correspondiente  aprobación. Así mismo se avanzó en la negociación de dicha propuesta para la firma del contrato para garantizar la atención educativa aproximadamente a 2000 niñas y niños.
Se consolidó el anexo técnico para la implementación de estrategias educativas integrales, pertinentes y de calidad en zonas rurales, que tiene como alcance la atención de 1.320 niñas y niños, de las ETC de Córdoba, Tolima, Sucre, Chocó, Putumayo y Guaviare y se realizó la revisión de 15 propuestas recibidas de diferentes universidades del país, las cuales fueron evaluadas para la correspondiente publicación de resultados.
Se consolidó la propuesta de asistencia técnica para la implementación de estrategias de atención educativa en zonas rurales y rurales dispersas para preescolar en el marco de la atención integral a partir de la construcción colectiva con las comunidades participantes en el proceso; el cual se encuentra en revisión del equipo de ruralidad de la Dirección de Fortalecimiento.
Para lograr el avance en la meta propuesta por el nuevo PND, frente a los niños y niñas de preescolar con educación inicial en el marco de la atención, que incluye a los niños y niñas en la ruralidad, se ha avanzado en acciones como, la publicación de los procesos de contratación para la atención a niños y niñas en ruralidad y ruralidad dispersa, la definición del proceso para la compra de dotaciones de material pedagógico para las aulas de preescolar, la construcción conjunta con la UAPA  para la priorización de niños y niñas de preescolar para recibir el PAE, la articulación con el PTA para el acompañamiento a docentes de preescolar en línea con los referentes técnicos de educación inicial, la articulación para el fortalecimiento a las Escuelas Normales Superiores y para la contratación de procesos de formación a través del Fondo 1400 del ICETEX, la articulaculación con entidades de la CIPI para la construcción cojunta de procesos de participación comunitaria y de colectivos pedagógicos para la educación inicial y especialmente la articulación con el ICBF para identificar esquemas de atención conjunta para los niños y niñas en primera infancia, de acuerdo con lo establecido en el PND de pasar de 1.9 millones de niños y niñas con educación inicial en el marco de la atención integral, a 2.7 millones. También se ha avanzado en la articulación al interior del Ministerio con el fin de identificar las acciones que deben realizarse desdes las diferentes áreas para lograr la ampliación de cobertura en los grados del preescolar.</t>
  </si>
  <si>
    <t>Durante el mes de mayo en el marco del proceso de implementación del Modelo de Educación Inicial en la Ruralidad y Ruralidad Dispersa – MEIR en el departamento del Cauca, se remitió convocatoria para desarrollar encuentro de maestras y maestros (Popayán 1 y 2 de Junio de 2023 - Guapi : 7 y 8 de Junio de 2023) con el propósito de:
• Reconocer los ajustes en la implementación de la estrategia educativa.
• Coordinar las acciones operativas de la implementación incluyendo el uso de formatos y otros recursos por parte de las maestras y maestros.
• Definir los alcances de los participantes en la estrategia (SED, EE, Profesionales de acompañamiento, equipo Lazos, MEN).
• Fortalecer el quehacer pedagógico de las maestras y los maestros desde la planeación para la educación inicial y primer grado de básica en los diferentes momentos de la estrategia y con los recursos puestos a disposición.  ha aunado esfuerzos para llevar a cabo procesos de fortalecimiento y acompañamiento pedagógico de las maestras y maestros itinerantes del modelo de educación inicial rural y rural disperso,
El 29 del mes de mayo de 2023, se firmó acta de inicio con APCA U.T. LAZOS SOCIALES POR LA EDUCACIÓN INICIAL RURAL, el contrato, cuyo objeto es DAR CONTINUIDAD A LA IMPLEMENTACIÓN DE LA ESTRATEGIA DE EDUCACIÓN INICIAL RURAL DIRIGIDA A NIÑAS Y NIÑOS EN EDUCACIÓN INICIAL Y PRIMER GRADO DE BÁSICA PRIMARIA QUE HABITAN EN LA RURALIDAD Y LA RURALIDAD DISPERSA.
Se realizó el proceso de desempate entre las Universidades Pedagógica y UNIMINUTO en el marco de la convocatoria cuyo objeto es "Realizar la implementación de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quedando seleccionada la UNIMINUTO.</t>
  </si>
  <si>
    <t>Durante el mes de junio se realizó la verificación de los niños y niñas nuevos que han ingresado al sistema educativo como parte de la ampliación de cobertura para los grados del preescolar, incluyendo aquellos que están siendo atendidos como parte de la implementación del Modelo de Educación Inicial Rural. Se continúa avanzando en los procesos para la contratación de la compra de dotaciones, colecciones de libros, formación de docentes y otros que contibuyen al logro de esta meta que beneficiará a los niños y niñas de la ruralidad. Se contnúa avanzando en la articulación con el ICBF para el inicio de la atención conjunta en los territorios priorizados como parte del convenio marco que esta en proceso de suscripción.</t>
  </si>
  <si>
    <t>86_VPBM_2023</t>
  </si>
  <si>
    <t>Durante el mes de marzo se dio respuesta a las observaciones de a los insumos por el área de contratación con el propósito de avanzar en los dos (2) procesos de contratación para la atención educativa en zonas rurales y rurales dispersas incluyendo municipios PNIS de esta manera los avances son: 1.	Proceso de continuidad de la implementación del modelo de educación inicial en la ruralidad en municipios PNIS de 10 Secretarías de Educación (Antioquia, Arauca, Caquetá, Cauca, Florencia, Norte de Santander, Nariño, San Andrés de Tumaco, Valle del Cauca y Sucre), se cuenta con los documentos definitivos para solicitud de propuesta. 2.	Proceso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incluyendo PNIS (Córdoba- Tolima - Sucre - Chocó - Putumayo – Guaviare), se enviaron los documentos para publicación iniciando el cronograma el 31 de marzo de 2023 con la apertura de la convocatoria y finalizando el 28 de abril con la publicación de los resultados.
Por otra parte, respecto del proceso de continuidad se remitieron correos electrónicos, con las orientaciones para avanzar en la implementación de la atención educativa de niñas y niños en el modelo de Educación Inicial en la Ruralidad y Ruralidad Dispersa y la solicitud de confirmación de las sedes donde se está implementando el proceso y los niños y niñas.</t>
  </si>
  <si>
    <t>Revisión OAPF 12-4-2023 
No se efectuó reporte
Fecha: 19/07/2022 OAFP
Observaciones
Completitud: Cumple con el criterio  
Consistencia: No cumple con el criterio, es preciso indicar la dferencia entre este indicador y el PDET, y si e efecto son los mismos municipios dejarlo de forma expresa 
Calidad: Cumple con el criterio 
Soportes: No cumple no han sido cargadas las evidencias  
El indicador se dará por validado una vez se apruebe  el reporte en SIIPO, está pendiente el cierre de la vigencia 2022</t>
  </si>
  <si>
    <t>Para avanzar en la cobertura universal de la educación inicial en el marco de la atención integral, durante el mes de abril se avanzó en la revisión del documento de propuesta definitiva de continuidad para el 2023 del Modelo de Educación Inicial Rural presentado por UT Lazos sociales para su correspondiente  aprobación. Así mismo se avanzó en la negociación de dicha propuesta para la firma del contrato para garantizar la atención educativa aproximadamente a 2000 niñas y niños.
Se consolidó el anexo técnico para la implementación de estrategias educativas integrales, pertinentes y de calidad en zonas rurales, que tiene como alcance la atención de 1.320 niñas y niños, de las ETC de Córdoba, Tolima, Sucre, Chocó, Putumayo y Guaviare y se realizó la revisión de 15 propuestas recibidas de diferentes universidades del país, las cuales fueron evaluadas para la correspondiente publicación de resultados.
Se consolidó la propuesta de asistencia técnica para la implementación de estrategias de atención educativa en zonas rurales y rurales dispersas para preescolar en el marco de la atención integral a partir de la construcción colectiva con las comunidades participantes en el proceso; el cual se encuentra en revisión del equipo de ruralidad de la Dirección de Fortalecimiento.
La priorización de los municipios para la implementación de estos procesos de atención para niños y niñas en la ruralidad incluye 15 muninicipios PNIS.</t>
  </si>
  <si>
    <t>Durante el mes de mayo para lograr que las niñas y niños de la zona rural de los municipios PNIS tengan educación inicial en el marco de la atención integral se ha dado continuidad a la atención en los grados del preescolar de 1.200 niños y niñas que habitan la ruralidad y la ruralidad dispersa en 10 ETC, cuentan con atención educativa itinerante mediante Modelo de Educación Inicial Rural.
Finalizó la selección de la universidad que acompañará 6 ETC adicionales (Córdoba, Sucre, Tolima, Putumayo, Guaviare y Chocó) en la implementación de  estrategias de atención educativa en zonas rurales y rurales dispersas para preescolar  en el marco de la atención integral partiendo de la capacidad instalada de las Secretarías de Educación.
Seguimiento a la entrega de 25.279 colecciones de libros para aulas de preescolar enviados por el Ministerio de Cultura.
Construcción estudio previo para la suscripción del convenio marco entre el MEN y el ICBF como vehiculo para la ampliación de cobertura en educación inicial para los dos ciclos (0 a 2 y 3 a 5 años)
Cotización de precios para la compra y distribución de 1.787 kits de educación inicial para 1.255 sedes principalmente rurales, sedes ubicadas en municipios PDET y municipios que hacen parte de los 400 municipios priorizados a nivel nacional.
Articulación con 19 Cajas de Compensación Familiar asociadas a Asocajas para reconocer sus avances y propuestas de trabajo con atención integral a la primera infancia, y posibilidades de articulación para fortalecimiento del segundo ciclo de la educación inicial (nivel de preescolar)
Construcción conjunta de recursos educativos y contenidos del modulo para la trayectoria inicial con PTA y construcción del proceso de “Formación continua para educadores en servicio de las instituciones educativas oficiales” (Convocatoria Fondo 1400 del ICETEX).</t>
  </si>
  <si>
    <t>Durante el mes de junio como avance a la implementación de las estrategias de atención educativa en la ruralidad de los municipios PNIS, se desarrollaron las siguientes acciones: 1. Se realizó inducción a los catorce (14) profesionales de acompañamiento y tres (3) asesores pedagógicos contratados por el APCA Lazos.
2. Se realizó asistencia técnica sobre el modelo de educación inicial rural a comunidad educativa y maestras de EE focalizados en las Entidades Territoriales Cauca y Nariño con el fin de reconocer los ajustes en la implementación de la estrategia educativa, avanzar en la apropiación del marco curricular definido para el desarrollo de las propuestas pedagógicas de las maestras itinerantes para las niñas y los niños de educación inicial y primero de primaria, con especial énfasis en lo relacionado con la planeación pedagógica, el seguimiento al desarrollo y aprendizaje de niñas y niños y, la evaluación; así como lo relacionado con la armonización pedagógica y curricular con todos los docentes del EE.
3. Se desarrollaron tres mesas de trabajo con las asesoras pedagógicas del APCA Lazos, donde se presentó la metodología y el sentido del proceso de desarrollo de capacidades, con el propósito de avanzar en al construcción de los módulos a desarrollar con los profesionales de acompañamiento y maestras y maestros itinerantes en los diferentes territorios focalizados.
4. Se llevaron a cabo las siguientes mesas técnicas con las APCA Lazos:
- Mesa técnica Nacional para la revisión de los avances en la implementación del modelo
- Mesa técnica Nacional con el fin de revisar el proceso de selección y cotización de material y recursos pedagógicos
- Mesas territoriales con las ETC focalizadas (Nariño, Tumaco, Antioquia, Valle del Cauca, Sucre y Cauca) donde se presentaron los avances en cada uno de los territorios y se identificaron compromisos por parte de las SE, APCA y MEN.</t>
  </si>
  <si>
    <t>538_VPBM_2023</t>
  </si>
  <si>
    <t>Durante el mes de abril se realizó la segunda Mesa Nacional de Tránsito en donde se socializó el plan de trabajo, el avance de tránsito a marzo 2023, el análisis de casos discapacidad y niños y niñas migrantes, campaña de matrícula en lógica de búsqueda activa, avances en el nuevo esquema de operación del PS y acuerdos para avanzar en el Plan de Trabajo y gestión de casos críticos.
Se remitió correo electrónico a las Secretarías de Educacion, con recursos, piezas y recomendaciones para seguir movilizando la campaña de matrícula y el tránsito armónico en Preescolar.
Se realizó seguimiento a la matrícula de preescolar y se consolidó el estado de convocatoria a las mesas territoriales de tránsito.</t>
  </si>
  <si>
    <t>Revisión OAPF 12-05-2023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</si>
  <si>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Durante el mes de mayo se realizó el respectivo seguimiento del tránsito de las niñas y los niños que muestran, de acuerdo con el cruce que con corte abril de 2023, que el 83.5% de las niñas y los niños realizaron tránsito armónico al sistema educativo grado transición. Por otra parte, se identifica que en 8 ETC (Barranquilla, Bogotá, Ciénaga, La Guajira, Malambo, Riohacha, Uribia, Vichada), tienen un avance inferior al 75% concentrando el 27,1% (18,402) de las niñas y niños sin transitar. 
Con la información del cruce se proyecta para el mes de junio, desarrollar mesas de tránsito territoriales con la participación de delegados del ICBF y el PS nacional, realizando énfasis en aquellas ETC con situaciones particulares como mayor población migrante y con discapacidad sin transitar entre otras.  Por otra parte, se acompañaron espacios de mesas de tránsito territoriales entre ellas Envigado, Turbo, Medellín, Soacha, Bogotá.
En los espacios de mesa de tránsito acompañadas se compartió la información del avance de la matrícula y se realizó seguimiento a matrícula con corte 29 de mayo de 2023 para identificar las ETC que mayores diferencias presentan en matrícula oficial en el grado transición, con el propósito de adelantar espacios de análisis, que permitan identificar las causas.</t>
  </si>
  <si>
    <t>Revisión OAPF 09-06-2023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cualitativo dentro de los plazo establecidos.</t>
  </si>
  <si>
    <t>Durante el mes de junio se desarrollaron las siguientes acciones para el logro de la meta del indicador, así: El 20 de junio se realizó el espacio de la mesa de tránsito donde se socializó el el avance de la matrícula con corte a 31 de mayo y se realizó seguimiento a matrícula con corte 20 de junio de 2023 para identificar las Entidades Territoriales Certificadas que presentan mayores diferencias en matrícula oficial en el grado transición, con el propósito de continuar con el seguimiento de análisis que permitan identificar las causas. Se realizó el respectivo seguimiento del tránsito de las niñas y los niños de acuerdo con el cruce con corte al 31 de mayo de 2023 donde se evidencia que el 84.7% de las niñas y los niños de los servicios del ICBF y DPS realizaron tránsito armónico al sistema educativo grado transición; es decir del total de 413.326 niñas y niños aún hacen falta 63.314 por transitar. Por otra parte, se desarrollaron las mesas de tránsito territoriales con la participación de delegados del ICBF y el DPS nacional de forma presencial y virtual en las ETC de (Barranquilla, Riohacha, La Guajira, Uribia, Maicao y Valle del Cauca).</t>
  </si>
  <si>
    <t>Revisión OAPF 14-07-2023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cualitativo dentro de los plazo establecidos.</t>
  </si>
  <si>
    <t>539_VPBM_2023</t>
  </si>
  <si>
    <t>Durante el mes de marzo se realizó un comparativo de la matrícula de marzo de 2023, respecto al cierre de 2022, con el fin de identificar los incrementos de matrícula en los grados de pre jardín, jardín y transición. También se consolidó el plan de trabajo para la gestión del tránsito de los niños y niñas al sistema educativo, con acciones conjuntas de los integrantes de la mesa nacional de tránsito.</t>
  </si>
  <si>
    <t>Revisión OAPF 12-04-2023 
No se efectuó reporte
Revisión OAPF 14-07-2023 
Se revisaron los criterios técnicos, con el siguiente detalle:
1. Consistencia: Cumple el criterio. El avance cualitativo es consistente con el indicador. Se registra avance cuantitativo . Se enuncian los avances alcanzados. 
2. Completitud: No cumple el criterio. No se cumplen en términos generales las orientaciones dadas por la OAPF para el registro de la información. No se anexa medio de verificación. 
3. Soportes: No cumple el criterio. No se anexa medio de verificación.
4. Calidad: Cumple el criterio. El avance cualitativo se ajusta a las recomendaciones de la OAPF para los reportes de avances cualitativos.
5. Oportunidad. No se efectuó el reporte cuantitativo y cualitativo dentro de los plazo establecidos.</t>
  </si>
  <si>
    <t>Durante el mes de abril se avanzó en la revisión de diversas vías para la ampliación de cobertura en los tres grados de preescolar entre ellas: la revisión de la capacidad instalada, especialmente en entidades territoriales que por diversas situaciones hayan registrado una disminución sostenida de su matrícula de referencia, y que esto les permita contar con espacios físicos y disponer de maestros por excedente de planta para iniciar la atención en niños de 4 años, garantizando en todo caso, los atributos de la educación inicial. Identificando con las Secretarías de Educación, autoridades locales y el ICBF, entre otros, espacios físicos en los que se pueda prestar el servicio educativo en preescolar (grados jardín y prejardín) y que se puedan anexar a una sede educativa actual, atendida por maestras y maestros del sector que resulte de procesos de optimización de la oferta educativa y estudios de planta.
En articulación con el ICBF en algunos territorios garantizar la atención de niños de 3 y 4 años a través de la oferta que contrata el ICBF en las que el Ministerio pueda cualificar la atención con acciones de fortalecimiento pedagógico, cualificación y mejoramiento de ambientes (dotaciones y mobiliario escolar).
Garantizar la ampliación de la atención mediante la aprobación de plantas temporales o recursos adicionales para la contratación de la prestación del servicio en territorios priorizados que lo requieran de manera urgente. En los casos que así lo determine la Entidad Territorial Certificada, con la vinculación de planta docente financiada con recursos propios de las ETC.
Frente a lo anterior se avanzó desarrollando espacios de trabajo con la Oficina Asesora de Planeación y Finanzas, al igual que otras áreas del VEPBM, en donde específicamente con la OAFP, se avanzó a los siguientes acuerdos para la viabilidad para reconocer la matrícula asociada a procesos de ampliación de la oferta educativa en los grados jardín y prejardín, cuando la ETC o el municipio haya alcanzado el 80% de cobertura bruta en transición y al menos el 80% cobertura neta en básica. Esto atendiendo de manera textual lo establecido en el artículo 18 de la Ley General de Educación.</t>
  </si>
  <si>
    <t>Durante el mes de mayo se realizaron espacios con las ETC (Pereira, Armenia, Manizales, Antioquia, y Ciénaga) para identificar posibles escenarios de ampliación y los pilotos que han venido adelantando este con el propósito de identificar qué aspectos relacionados con infraestructura, talento humano y procesos administrativos tuvieron en cuenta. 
Por otra parte, se realizó seguimiento a la respuesta que se remitió a la ETC Cartagena quien había solicitado orientación para ampliación del grado jardín y prejardín en dos (2) Establecimientos educativos, quienes reportaron el respectivo acto administrativo donde, establecen el procedimiento para la habilitación progresiva y gradual de la prestación del servicio educativo en los grados prejardín, jardín y transición, de las Instituciones Educativas Oficiales del Distrito que cuenten con las condiciones para la apertura del nivel completo de preescolar.
Se construyó la propuesta de circular con las orientaciones para la ampliación en los tres grados de preescolar.
A corte 29 de mayo se tienen 24 ETC que han aumentado la atención educativa oficial en jardín y prejardín (2.390 nuevos niños de 3 y 4 años), 11 de las cuales no tenían atención de estos grados en el año anterior. En total, se reportan 883.464 niños y niñas en preescolar, 592.664 se encuentran en sector oficial. El 84% (345.329) de niños y niñas realizaron tránsito armónico entre ICBF y el sistema educativo (transición).
Participación en la construcción estudio previo para la suscripción del convenio marco entre el MEN y el ICBF como vehículo para la ampliación de cobertura en educación inicial para los dos ciclos (0 a 3 y 3 a 5 años).
Se desarrolló espacio con el equipo técnico del Ministerio de Educación encargado del tema de talento humano para identificar necesidades de ajustes institucionales que permita a las ETC adelantar procesos de ampliación previo un análisis de la planta de talento humano viabilizada.</t>
  </si>
  <si>
    <t>Revisión OAPF 09-06-2023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</si>
  <si>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Durante el mes de junio se realizaron varios encuentros con las Entidades Territoriales Certificadas - ETC-  para trabajar el tema de la ampliación de cobertura: el 15 de junio, se realizó un espacio de conversación, con el objetivo de conocer y reconocer el proceso de ampliación de cobertura en el nivel de preescolar que viene liderando las Secretaría de Educación de Armenia, Cartagena, Manizales, Nariño y Pereira y el 29 de junio, se desarrollo un espacio con el equipo técnico del Ministerio de Educación encargado del tema de talento humano para articular acciones necesidades de ajustes institucionales que permita a las ETC adelantar procesos de ampliación previo un análisis de la planta de talento humano viabilizada.</t>
  </si>
  <si>
    <t>Revisión OAPF 14-07-2023 
Se revisaron los criterios técnicos, con el siguiente detalle:
1. Consistencia: Cumple el criterio. Las acciones reportadas en el avance cualitativo son consistentes con el indicador. Se enuncian los avances alcanzados. El reporte cuantitativo no se registra en razón al tiempo de rezago del indicador. 
2. Completitud: Cumple el criterio. Se cumplen en términos generales las orientaciones dadas por la OAPF para el registro de la información.
3. Soportes: Cumple el criterio. No se requiere anexar en este mes medio de verificación en razón al tiempo de rezago del indicador.
4. Calidad: Cumple el criterio. El avance cualitativo se ajusta a las recomendaciones de la OAPF para los reportes de avances cualitativos.
5. Oportunidad. No se efectuó el reporte cuantitativo y cualitativo dentro de los plazo establecidos.</t>
  </si>
  <si>
    <t>323_VPBM_2023</t>
  </si>
  <si>
    <t>Durante el mes de marzo se avanzó en la estructuración de los procesos contractuales para la compra y distribución de dotaciones de material pedagógico, colecciones de libros, formación para docentes de preescolar, implementación del modelo de educación inicial rural, entre otros, que permitirán avanzar en el logro de la meta propuesta para que los niños y niñas de preescolar tengan educación inicial en el marco de la atención integral.</t>
  </si>
  <si>
    <t>Durante el mes de abril se han adelantado acciones para lograr el avance en la meta propuesta por el nuevo PND, frente a los niños y niñas de preescolar con educación inicial en el marco de la atención, como son, la publicación de los procesos de contratación para la atención a niños y niñas en ruralidad y ruralidad dispersa, la definición del proceso para la compra de dotaciones de material pedagógico para las aulas de preescolar, la construcción conjunta con la UAPA  para la priorización de niños y niñas de preescolar para recibir el PAE, la articulación con el PTA para el acompañamiento a docentes de preescolar en línea con los referentes técnicos de educación inicial, la articulación para el fortalecimiento a las Escuelas Normales Superiores y para la contratación de procesos de formación a través del Fondo 1400 del ICETEX, la articulaculación con entidades de la CIPI para la construcción cojunta de procesos de participación comunitaria y de colectivos pedagógicos para la educación inicial y especialmente la articulación con el ICBF para identificar esquemas de atención conjunta para los niños y niñas en primera infancia, de acuerdo con lo establecido en el PND de pasar de 1.9 millones de niños y niñas con educación inicial en el marco de la atención integral, a 2.7 millones. También se ha avanzado en la articulación al interior del Ministerio con el fin de identificar las acciones que deben realizarse desdes las diferentes áreas para lograr la ampliación de cobertura en los grados del preescolar.</t>
  </si>
  <si>
    <t>Durante el mes de mayo se avanzó en la construcción estudio previo para la suscripción del convenio marco entre el MEN y el ICBF como vehículo para la ampliación de cobertura en educación inicial para los dos ciclos (0 a 2 y 3 a 5 años).
Se ha dado continuidad a la atención en los grados del preescolar a 1.200 niños y niñas que habitan la ruralidad y la ruralidad dispersa en 10 ETC, con atención educativa itinerante mediante Modelo de Educación Inicial Rural.
Finalizó la selección de la universidad que acompañará 6 ETC adicionales (Córdoba, Sucre, Tolima, Putumayo, Guaviare y Chocó) en la implementación de  estrategias de atención educativa en zonas rurales y rurales dispersas para preescolar  en el marco de la atención integral partiendo de la capacidad instalada de las Secretarías de Educación.
Seguimiento a la entrega de 25.279 colecciones de libros para aulas de preescolar enviados por el Ministerio de Cultura.
Cotización de precios para la compra y distribución de 1.787 kits de educación inicial para 1.255 sedes principalmente rurales, sedes ubicadas en municipios PDET y municipios que hacen parte de los 400 municipios priorizados a nivel nacional.
Articulación con 19 Cajas de Compensación Familiar asociadas a Asocajas para reconocer sus avances y propuestas de trabajo con atención integral a la primera infancia, y posibilidades de articulación para fortalecimiento del segundo ciclo de la educación inicial (nivel de preescolar)
Construcción conjunta de recursos educativos y contenidos del modulo para la trayectoria inicial con PTA y construcción del proceso de “Formación continua para educadores en servicio de las instituciones educativas oficiales” (Convocatoria Fondo 1400 del ICETEX).</t>
  </si>
  <si>
    <t>Durante el mes de junio se realizó la verificación de los niños y niñas nuevos que han ingresado al sistema educativo como parte de la ampliación de cobertura para los grados del preescolar, incluyendo aquellos que están siendo atendidos como parte de la implementación del Modelo de Educación Inicial Rural. Se continúa avanzando en los procesos para la contratación de la compra de dotaciones, colecciones de libros, formación de docentes y otros que contibuyen al logro de esta meta. Se contnúa avanzando en la articulación con el ICBF para el inicio de la atención conjunta en los territorios priorizados como parte del convenio marco que esta en proceso de suscripción.</t>
  </si>
  <si>
    <t>81_VPBM_2023</t>
  </si>
  <si>
    <t>Revisión OAPF 12-04-2023 
No se efectuó reporte
Revisión OAPF 12-05-2023 
Se revisaron los criterios técnicos, con el siguiente detalle:
1. Consistencia: No cumple el criterio. El avance cuantitativo no es reportado despues de haberse cumplido el tiempo de rezago  Se enuncian los avances alcanzados. No tiene meta mesual definida 
2. Completitud: No cumple el criterio. No se reporta avance cuantitativo a pesar del cumplimiento del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</si>
  <si>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Durante el mes de abril se tramitó la validación final con el equipo BID luego de la aprobación del nuevo Viceministro de preescolar básica y media al presupuesto y acciones para el fortalecimiento de ambientes pedagógicos de las aulas de prescolar en el año 2023. En este proceso se espera entregar 1.787 kits de educación inicial para 1.255 sedes con los siguientes criterios: Sedes no dotadas anteriormente, sedes principalmente rurales, sedes ubicadas en municipios PDET, sedes ubicadas en departamentos con municipios PDET, sedes con talento humano idóneo, municipios con menor dotación en años anteriores, sedes con mayor matricula de preescolar y municipios que hacen parte de los 400 municipios priorizados a nivel nacional.
Se encuentra en consolidación reporte de las 97 secretarias de educacion donde se les indagó por la inversión con recursos propios o de alianzas en dotación de elementos, mobiliario y/o infraestructura para preescolar.
Se continua el seguimiento a la entrega de 25.279 colecciones de libros para aulas de preescolar enviados por el Ministerio de Cultura de acuerdo con la focalización realizada por el Ministerio de Educación en el 2023 y se encuentra en trámite la entrega de 23.936 colecciones adicionales gestionadas y resguardadas en bodega del Ministerio. En cuanto a la entrega de colección del PNLEO se realizaron visitas de verificación del procesamiento físico y técnico de los libros en la bodega y se encuentra en proceso de entrega de las rutas 5 y 6 correspondientes a (Boyacá, Cundinamarca, Meta, Casanare, Arauca, Caquetá, Putumayo, Nariño, Huila y Tolima), se apoyó las comunicación con las ETC y los Establecimientos Educativos para el envío de las delegaciones para la recepción del material.</t>
  </si>
  <si>
    <t>Durante el mes de mayo finalizó el plazo de ejecución de la totalidad de ordenes de compra y de la interventoría, se reporta la entrega validada y aprobada de un total 873.873 de  elementos de las órdenes de compra suscritas con vigencias futuras 2021 y de las órdenes de compra 2022 de un total de 1,143,113, el rezago se debe a que pese a la finalización del plazo de ejecucion las ordenes 89508 GRUPO EMPRESARIAL MADEX SAS con 28.102 elementos , 87357 ABOVE SAS con 150.752, 89422 COMERCIALIZADORA VINARTA SAS con 1.491 elementos, 89424 ABOVE SAS 105.695 y 87365 GRUPO EMPRESARIAL MADEX SAS con 40.380, no despacharon y se adelantan proceson sancionatorios por clausula penal pecuniaria.  Cabe resaltar que en el periodo de liquidación todos los proveedores de órdenes de compra continúan la entrega de elementos en las sedes focalizadas y el cargue de actas.
Se continua el seguimiento a la entrega de 25.279 colecciones de libros para aulas de preescolar enviados por el Ministerio de Cultura de acuerdo con la focalización realizada por el Ministerio de Educación en el 2023 y se encuentra en trámite la entrega de 23.936 colecciones adicionales gestionadas y resguardadas en bodega del Ministerio.
Está en trámite final de validación con el equipo BID luego del asentimiento del nuevo viceministro de preescolar Básica y Media, el presupuesto y acciones para el fortalecimiento de ambientes pedagógicos para la educación prescolar en el año 2023. En este proceso se espera entregar 1787 kits de educación inicial para 1.255 sedes con los siguientes criterios: Sedes no dotadas anteriormente, sedes principalmente rurales, sedes ubicadas en municipios PDET, sedes ubicadas en departamentos con municipios PDET, sedes con talento humano idóneo, municipios con menor dotación en años anteriores, sedes con mayor matricula de preescolar y municipios que hacen parte de los 400 municipios priorizados a nivel nacional.
Se encuentra en consolidación el reporte de las 97 secretarias de educacion donde se les indagó por la inversión con recursos propios o de alianzas en dotación de elementos, mobiliario y/o infraestructura para preescolar.</t>
  </si>
  <si>
    <t>Revisión OAPF 09-06-2023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A la fecha no se ha registradp el avance de marzo a pesar de cumplirse 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</si>
  <si>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Durante el mes de junio luego de la aprobación del presupuesto del proceso de compra de dotaciones para el Fortalecimiento de ambientes pedagógicos para la educación prescolar en el año 2023, por parte del equipo de contratación, esta pendiente pasar el proceso al comite de contratación para su aprobación, el cual se proyecta realizar el proximo miercoles 5 de julio. En este proceso se espera entregar 1.750 kits de educación inicial para 1.222 sedes con matricula de preescolar. Se realizó consulta a las secretarías de educación, para la identificación de inversiones con recursos propios en el fortalecimiento de ambientes pedagógicos de preescolar. A la fecha 72 de las 97 secretarias de educacion han reportado información de inversión con recursos propios o de alianzas en la compra de: dotación de material pedagógico, mobiliario y/o colecciones de libros para preescolar.</t>
  </si>
  <si>
    <t>540_VPBM_2023</t>
  </si>
  <si>
    <t>Se adelantó el proceso de cotización para la contratación del “Fortalecimiento de la capacidad institucional de las secretarías de educación certificadas en educación para la gestión de la educación inicial en el marco del Decreto 1411 de 2022”, y se recibieron vía correo electrónico, las propuestas de las entidades invitadas a manifestar interés.</t>
  </si>
  <si>
    <t>Durante el mes de mayo se avanzó en la estructuración de planes de trabajo con las Secretarías de Educación, que posibiliten la gestión  y universalización de la educación inicial en el marco de la atención integral en los territorios, con foco en los procesos de la calidad de la educación inicial.
En el marco de la mesa funcional de condiciones de calidad en el mes de mayo se realizaron las siguientes acciones:
- Se modificó la herramienta para el registro de la información a partir de los análisis de cada componente y cada estandar de calidad siguiendo los acuerdos realizados en la segunda mesa realizada el 20 de abril.
- Se consolidaron los documentos base sobre los que se realizarán los análisis de las condiciones de calidad y los estándares.
- Se realizaron las gestiones para ampliar la convocatoria de participación a las entidades intersectoriales y a algunos actores clave para robustecer la mesa y ampliar los análisis de las condiciones de calidad y los estándares.
- Se realizó modificación a la propuesta metodológica y al cronograma planteado recogiendo los aportes y acuerdos realizados en la segunda mesa realizada el 20 de abril.
- Se realizó la tercera mesa funcional el día 26 de mayo con participación de diferentes dependencias del MEN, de las entidades territoriales de Bogotá, Cali, Envigado, la Secretaría distrital distrital de integración, Secretaria de educación de Bogotá, Jardinco, ICBF, Secretaria de Educación de Funza, Secretaria de Educación de Valle del Cauca.  
- Se diseñó formulario en linea para que cada una de las entidades que participarán de la mesa puedan inscribir sus participantes y se pueda definir los integrantes de cada submesa organizadas por componentes de calidad.  De esta forma se consolidará los integrantes de cada submesa para iniciar el análisis propuesto.
Desde la mesa funcional de talento humano se adelantaron las siguientes acciones:
- El 17 de mayo 2023 se socializó al equipo de administración de planta docente de la Subdirección de Recursos Humanos del Sector Educativo, los lineamientos, retos y avances frente a la prestación del servicio educativo en los grados prejardín y jardín en el marco del Decreto 1411 de 2022.
-Se cuenta con un primer borrador de orientaciones de Estudio técnico y económico para el alcance progresivo de las nuevas relaciones técnicas en EE oficiales en la ETC para revisión de la mesa técnica talento humano en la siguiente sesión.
-Se realizó revisión de los manuales de funciones en el componente de talento humano para identificar los requisitos requeridos para desempeñar el rol docente o agente educativo en la prestación del servicio de educación inicial tanto en el sector oficial como del sector privado, para lo cual se está diligenciado una matriz con la información encontrada de las siguientes entidades: ICBF, Secretaría de Integración Social, Ministerio de Educación Nacional y prestadores privados para revisión de la mesa técnica talento humano en la siguiente sesión.
Se adelantaron espacios de socialización de Decreto 1411 del 2022 en las ETC de Barrancabermeja, Soledad, Medellín y Dosquebradas, Huila, Neiva, Pitalito, Nariño, Pasto, Ipiales, Tumaco, Ibagué, Villavicencio, Chocó, Quibdó, Norte de Santander, Cúcuta, Bucaramanga, Santander, Caquetá, Florencia, y Putumayo.</t>
  </si>
  <si>
    <t>Durante el mes de junio se trabajó en el diseño de un instrumento que busca recolectar información sobre la oferta territorial y que acompañará la expedición de la circular que brindará orientaciones a las entidades territoriales certificadas en educación sobre las acciones a implementar para lograr la ampliación de la atención de niños y niñas en los grados del preescolar.</t>
  </si>
  <si>
    <t>541_VPBM_2023</t>
  </si>
  <si>
    <t xml:space="preserve">Durante el mes de abril se realizó la revisión y ajuste del anexo técnico de Colectivos Territoriales para la universalización de la educación inicial en el marco de la atención integral, en respuesta a las recomendaciones de la abogada que desde la Subdirección de Contratación tiene a cargo el proceso. </t>
  </si>
  <si>
    <t>Durante el mes de mayo se realizó la estructuración del documento para el estudio de mercado, que permitirá la definición de los costos realidades para el proceso contractual a través del cual se avanzará en la construcción de participativa de propuestas educativas territoriales.</t>
  </si>
  <si>
    <t xml:space="preserve">Durante el mes de junio se avanzó en la coordinación con el equipo técnico de la Dirección de Primera Infancia del ICBF para revisar, ajustar y consolidar la ficha técnica que permitirá orientar con precisión los procesos territoriales de acuerdo con las apuestas políticas y técnicas definidas en el Plan Nacional de Desarrollo y por el MEN para la universalización de la educación inicial en el marco de la atención integral. </t>
  </si>
  <si>
    <t>542_VPBM_2023</t>
  </si>
  <si>
    <t>Durante el mes de abril se realizó la consolidación de las fichas técnicas relacionadas con la definición, características y aportes de los colectivos territoriales, propuestas educativas territoriales, espacios de experiencias y recursos y, más tiempo de experiencias; en la universalización de la educación inicial en el marco de la atención integral.
Se realizó la construcción de los guiones pedagógicos de los días lunes y martes del Programa de televisión Profe en tu Casa en el marco de la alianza RTVC, Ministerio de las TICs y Ministerio de Educación Nacional; dirigidos a familias y educación inicial respectivamente, con el propósito de posicionar la política educativa de educación inicial y lo relacionado con la participación y vinculación de las familias en los procesos educativos de niñas, niños, adolescentes y jóvenes.</t>
  </si>
  <si>
    <t>Durante el mes de mayo se realizó entrega de la ficha de caracterización de espacios de experiencias y recursos con el fin de ser revisarla y retroalimentada por parte de los profesionales de las DPI y los profesionales del ICBF con el fin de alinear y articular los procesos que aportan a la universalización de la educación inicial, desde las seis líneas estratégicas de la DPI del MEN.
Participamos en mesas de trabajo con diferentes organizaciones con el fin de identificar posibles alianzas que aporten a la implementación de espacios de experiencias y recursos en los territorios priorizados (Aeiotu y FUCAI).</t>
  </si>
  <si>
    <t xml:space="preserve">Durante el mes de junio se avanzó en la articulación con los proyectos a movilizar desde otras Direcciones del Minsiterio de Educación (CRESE y Formación integral - Referentes) donde sea posible movilizar el diseño e implementación de los espacios de expereincias y recursos para el fortalecimiento de la educación inicia en el marco de la diversidad en coherencia con el Plan Nacional de Desarrollo y las lineas estrategicas de la Dirección de Primera Infancia. Se avanza en la coordinación con el equipo técnico de la Dirección de Primera Infancia del ICBF para revisar, ajustar y consolidar la ficha técnica que permitirá orientar con precisión los procesos territoriales de acuerdo con las apuestas políticas y técnicas definidas en el Plan Nacional de Desarrollo y por el MEN para la universalización de la educación inicial en el marco de la atención integral. </t>
  </si>
  <si>
    <t>543_VPBM_2023</t>
  </si>
  <si>
    <t>Durante el mes de abril se consolidó la primera versión del documento que recoge las premisas técnicas generales de la apuesta por el impulso o fortalecimiento de los colectivos pedagógicos para la educación inicial, la cual fue remitida a los integrantes de la mesa técnica de la CIPI de formación para revisión y enriquecimiento con el fin de delimitar las cinco (5) acciones estratégicas propuestas hasta el momento:
a)Mapeo de las redes, colectivos o formas organizativas de maestras y maestros, directivos de educación inicial existentes.
b)Convenio acuerdos territoriales para el fortalecimiento de la educación inicial (MEN).
c)Asistencia técnica con ETC y otros actores territoriales.
d)Estrategias de divulgación y construcción entre pares.
e)Construcción de orientaciones técnicas para la organización e impulso de colectivos pedagógicos para la educación inicial en el marco de la atención integral.</t>
  </si>
  <si>
    <t>Durante le mes de mayo se finalizó la construcción de la ficha técnica que describe las caracteristicas y acciones a implementar para la construcción de los colectivos pedagógicos que genere conocicmiento en torno a las prácticas educativas y se realizó la estructuración del documento para el estudio de mercado, que permitirá la definición de los costos realidades para el proceso contractual.</t>
  </si>
  <si>
    <t>Durante el mes de junio se diseñó y remitió un  instrumento en el que cada Entidad Territorial Certificada -ETC- debe registrar la información relacionada con las redes de maestras y maestros existentes en cada territorio, con el fin de iniciar la identificación de quienes harán parte de los colectivos pedagógicos.</t>
  </si>
  <si>
    <t>348_VPBM_2023</t>
  </si>
  <si>
    <t>Revisión OAPF 12-04-2023 
No se efectuó reporte
Revisión OAPF 12-05-2023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</si>
  <si>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Durante el mes de abril se avanzó en articulación con las profesionales de PTA en la organización del webinario denominado “La problematización de la práctica pedagógica. Una mirada a la construcción dialógica del saber en la metodología PTA”, para lo cual se realizó reunión presencial con el equipo específico de formadores de PTA asociados a la trayectoria inicial, donde se definió el alcance del webinario, la organización metodológica del mismo y los posibles recursos.
Por otra parte, en relación con la definición de los recursos educativos a entregar en el marco del proceso de fortalecimiento y acompañamiento, en el marco del cambio de gerencia del PTA se retoma discusión sobre la pertinencia o no de la entrega del material Aprendamos Todos a Leer (ATAL) se compartieron los antecedentes y perspectivas frente a la pertinencia o no de la entrega del material de ATAL y se estableció nueva ruta de trabajo para la definición de los recursos educativos a entregar en PTA para educación inicial y se diseño de encuesta para valoración del uso de material de ATAL en las aulas de grado transición y primero de primaria, desde criterios de pertinencia, oportunidad y posibilidades de ajuste, como insumo para la toma de decisiones.
Frente al contrato 1400 de 2016 (MEN-ICETEX) “Formación continua para educadores en servicio de las instituciones educativas oficiales”, en articulación con profesionales de la Subdirección de Fomento de Competencias se realiza publicación en SECOP de documentos base para estudio de mercado de la convocatoria de formación continua para educadores en servicio de las instituciones educativas oficiales”, recibiendo respuesta de seis (6) universidades, las cuales fueron revisadas desde los profesionales financieros de cada área para iniciar proyección de costos de la convocatoria.
Respecto a la articulación para procesos de fortalecimiento con Escuelas Normales Superiores (ENS), se desarrollo reunión presencial con profesionales de la Subdirección de Fomento de Competencias alrededor del fortalecimiento de las Escuelas Normales Superiores (ENS), donde se socializaron las apuestas de la DPI en función de la participación de las ENS en los procesos de acuerdos territoriales para el fortalecimiento territorial de la educación inicial, así como las proyecciones de otras áreas alrededor de estas escuelas acordando la necesidad de construir un mapeo de todos las proyecciones de las distintas áreas del MEN para aunar esfuerzos y reorganizar las focalizaciones.
Se realizaron 2 sesiones de la mesa técnica de la Comisión Intersectorial para la Primera Infancia (CIPI) para la formación del TH, en las cuales se analizaron las apuestas del nuevo Plan Nacional de Desarrollo y la propuesta del plan de trabajo para la mesa.</t>
  </si>
  <si>
    <t xml:space="preserve">Durante el mes de mayo se realizó la articulación con la Subdirección de Fomento para el seguimiento al proceso de convocatoria de formación continua para maestras y maestros de  educación inicial y básica primaria de 2023​ a través del Fondo 1400 del ICETEX.
Se realizó análisis de información con las ETC, sobre los procesos de formación a maestros y maestras de educación inicial teniendo en cuenta la información recopilada por la Subdirección de Cobertura.
Se participó en reunión adelantada con los profesionales del BID, la gerente del PTA y profesionales de la subdirección de Calidad, en donde se realizaron acuerdos para la formulación de un plan de trabajo que permita la revisión del material ATAL de preescolar, de manera que se tenga una segunda versión de este material y que este alineada con los avances que tiene hoy el país frente al sentido de la educación inicial y el rol del maestro en el fortalecimiento del desarrollo integral y los aprendizajes de las niñas y los niños. </t>
  </si>
  <si>
    <t>Durante el mes de junio se avanzó con los siguientes procesos para la formación de docentes:
-Convenio Marco MEN ICBF: Se estructuró articuladamante con el ICBF, estrategia de formación agentes educativos como propuesta a las Cajas de Compensación y ASONEN.
-En el marco del Modelo de Educación Inicial en la Ruralidad se esta implementando un proceso de fortalecimiento de capacidades en la que participan 132 maestras y maestros de educación inicial. 
-Ondas Primera Infancia​ CONVENIO ESPECIAL DE COOPERACIÓN No. 878/1468 – 2017 _ ​350 cupos para  docentes de educación inicial y preescolar ​ Atlántico, Bogotá D.C, Bolivar, Boyacá, Caldas, Cauca, Chocó, La Guajira, Meta, Quindío, Santander y Valle del Cauca.
-PTA : se focalizaron 3.156 Establecimiento educativos de departamentos del país​, dentro de estas se acompañarán maestras de educación inicial.  Ajustes a la metodologia utilizada para el proceso de formación en el PTA y definición de ejes temáticos de la linea de educación inicial. Revision del material ATAL, en donde se harán los ajustes pertinentes.
-Definición estrategia movilización cursos de autoformación.</t>
  </si>
  <si>
    <t>545_VPBM_2023</t>
  </si>
  <si>
    <t>Durante el mes de marzo se trabajó en la definición de las características técnicas de los espacios de experiencias y recursos para el desarrollo y aprendizaje de las niñas y los niños de primera infancia, que permitirá su movilización y consolidación a nivel territorial con la participación de los diferentes actores locales incluyendo la participación de las familias en estos espacios.</t>
  </si>
  <si>
    <t xml:space="preserve">Revisión OAPF 12-4-2023 
No se efectuó reporte
Revisión OAPF 14-07-2023 
Se revisaron los criterios técnicos, con el siguiente detalle:
1. Consistencia: Cumple el criterio. El avance cuantitativo es  cero. Se enuncian los avances alcanzados y son consistentes con el indicador
2. Completitud: Cumple el criterio. Se cumplen en términos generales las orientaciones dadas por la OAPF para el registro de la información.
3. Soportes: Cumple el criterio. No se requiere medio de verificación en razón a que no hubo avance en el periodo
4. Calidad: Cumple el criterio. El avance cualitativo se ajusta a las recomendaciones de la OAPF para los reportes de avances cualitativos.
5. Oportunidad. No se efectuó el reporte cuantitativo y cualitativo dentro de los plazo establecidos.
</t>
  </si>
  <si>
    <t>Durante el mes de abril se realizó el diseño metodológico para una jornada de trabajo virtual con las 89 ETC que participaron en el proceso Alianza Familias Escuela 2022, que se llevará a cabo el 08 de mayo de 2023 para contextualizar el trabajo 2023 en perspectiva de aprovechar las Rutas diseñadas el año anterior, identificando los desafíos y posibilidades de articulación del trabajo territorial con las líneas estratégicas de la DPI definidas para el cuatrienio y del aprovechamiento de nuevos recursos que se proveerán gracias al apoyo de Red Papaz y la Corporación Juego y Niñez.
Se llevaron a cabo 4 reuniones con expertos en trabajo con familias de entidades externas y actores clave de los territorios para ampliar la discusión sobre el decreto en construcción de Alianza familias Escuela que incluye los asuntos relacionados con la Ley 2025 de 2022.
Se ha brindado Asistencia Técnica a las ETC de Medellín, Pereira, Dosquebradas, Manizales, Girardot, Tolima y Risaralda en Alianza Familia Escuela desde las Rutas diseñadas en el año 2022 por cada ETC.</t>
  </si>
  <si>
    <t>Durante el mes de mayo se realizó reunión con las 89 ETC que participaron en el proceso 2022 a fin de enmarcar el trabajo de continuación de la implementación del plan de acción 2023 y articularlo a algunas de las nuevas apuestas 2023, dando línea acreca del acompañamiento por parte del MEN en dicha ejecución.
Se hace la entrega a cada equipo de acompañamiento territorial de la DPI de los planes de acción de Alianza Familia Escuela diseñados en 2022 para su respectivo seguimiento y acompañamiento. 
Se planea encuentro virtual con las 8 ETC que no hicieron parte del proceso 2022 para realizar plan de trabajo y adelantar diseño de ruta de procesos con familias para 2023.
Se contruye propuesta inicial de instrumento para recolección de información con maestros, maestras, padres de familia, sonre necesidades de abordaje de cuidado de la salud mental, desarrollo sociemocional y crianza respetuosa, el cual será validado y enviado en el mes de junio.
Se contruye propuesta de estructura de documento para el fortalecimento de estrategias de desarrollo de capacidades promoción de salud mental, fortalecimiento de capacidades de crianza respetuosa y desarrollo socioemocional.</t>
  </si>
  <si>
    <t>Revisión OAPF 09-06-2023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A la fecha no se ha registrado el avance de marzo apesar del tiepo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</si>
  <si>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 xml:space="preserve">Durante el mes de junio se hizo la construcción preliminar de ruta de implementación de "Más y mejor tiempo de experiencias de aprendizaje y desarrollo" para Brindar orientación a los equipos de acompañamiento por regiones de la DPI, para impulsar los procesos y estrategias que permitan que las niñas, los niños y sus familias vivir más y mejores experiencias para su desarrollo y el aprendizaje en el marco de una educación inicial con calidad y pertinencia.
Se realizó acercamiento con las 8 ETC que no realizaron proceso de la alianza familia-escuela en 2022 y se llega a acuerdos de apoyo en la construcción de la Ruta y de tal forma que se pueda vincular la propuesta a los planes de trabajo de ETC en lo que concierne a la prestación del servicio de educación inicial. 
Se inició construcción con el equipo del documento orientador de procesos de vinculación de las familias. </t>
  </si>
  <si>
    <t>546_VPBM_2023</t>
  </si>
  <si>
    <t xml:space="preserve">Revisión OAPF 12-4-2023 
No se efectuó reporte
Revisión OAPF 12-05-2023 
Se revisaron los criterios técnicos, con el siguiente detalle:
1. Consistencia: Cumple el criterio. El avance cuantitativo no es reportado despues de haberse cumplido el tienpo de rezago. Se enuncian los avances alcanzados. 
2. Completitud: No cumple el criterio. No se reporta avance cuantitativo a pesar del cumplimiento del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
Revisión OAPF 14-07-2023 
Se revisaron los criterios técnicos, con el siguiente detalle:
2. Completitud: Cumple el criterio. Se cumplen en términos generales las orientaciones dadas por la OAPF para el registro de la información. Se reportó avance cuantitativo
3. Soportes: No cumple el criterio. No se anexa medio de verificación del avance reportado en el periodo 
</t>
  </si>
  <si>
    <t>Durante el mes de abril se realizaron dos encuentros más de la mesa técnica intersectorial conformada para la etapa de pre-diseño, a través de las cuales se identificaron acciones de las diferentes instituciones de gobierno que aportarán en la generación de condiciones para la nueva generación de la vida y de la paz. 
Se cuenta con una primera versión escrita del Anexo Técnico para la contratación del diseño del estudio, texto aprobado por la Directora DPI y pendiente de revisión por parte de su asesora jurídica.</t>
  </si>
  <si>
    <t>Durante el mes de mayo se realizó un encuentro más de la mesa técnica intersectorial conformada para la etapa de pre-diseño, contando con la participación del equipo del DNP encargado del Registro Social de Hogares, como potencial sistema de información para el estudio longitudinal. Desde el Viceministerio de Prescolar, Básica y Media se tomó la división que el Icfes será le socio que acompañe la implementación del estudio. En la mesa realizada el 4 de mayo se realizó la  presentación elementos esenciales  del anexo técnico para el estudio longitudinal​, y por medio de un ejercicio intercativo con la herrramienta padlet se recogieron los aportes de los representantes de las entidades, se contó con la participación de DANE, Observatorio ICBF, ICFES y Min. Cultura.</t>
  </si>
  <si>
    <t xml:space="preserve">Durante el mes de junio se llevaron a cabo dos reuniones con el equipo del Icfes: una con el equipo jurídico y administrativo del Icfes para iniciar el proceso de formalización de la alianza e iniciar el proceso técnico con el respaldo jurídico del caso; y otra con el equipo técnico que ha participado en la mesa del prediseño del estudio para contar con los aportes al anexo técnico. Con base en ello se realizaron los ajustes, se proyectó el presupuesto y se está realizando el estudio de mercado. La definición del tipo de alianza y su trámite está pendiente por gestionar por cambio de dirección en el Icfes
</t>
  </si>
  <si>
    <t>547_VPBM_2023</t>
  </si>
  <si>
    <t xml:space="preserve">Revisión OAPF 12-4-2023 
No se efectuó reporte
Revisión OAPF 12-05-2023 
Se revisaron los criterios técnicos, con el siguiente detalle:
1. Consistencia: Cumple el criterio. El avance cuantitativo no es reportado en razón a la periodicidad del indicador. Se enuncian los avances alcanzados. 
2. Completitud: No cumple el criterio. No se reporta avance cuantitativo a pesar del cumplimiento del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
Revisión OAPF 14-07-2023 
Se revisaron los criterios técnicos, con el siguiente detalle:
2. Completitud: Cumple el criterio. Se cumplen en términos generales las orientaciones dadas por la OAPF para el registro de la información. Se reportó avance cuantitativo
3. Soportes: No cumple el criterio. No se anexa medio de verificación del avance reportado en el periodo </t>
  </si>
  <si>
    <t xml:space="preserve">Durante el mes de abril se consolidó el anexo técnico del proceso incluyendo los aportes realizados por el ICBF y se envió el documento a contratación para la revisión por parte de ellos, actualmente el documento se encuentra en proceso de revisión y validación del nuevo Viceministro de básica.  </t>
  </si>
  <si>
    <t xml:space="preserve">Durante el mes de mayo se acordó que este proyecto quede dentro de las líneas del convenio macro entre el ICBF y el MEN, de tal manera que desde allí puedan surtir los procesos administrativos y financieros que requiere el mismo. De igual manera se conformó oficialmente la mesa de técnica que acompañará el proceso. Desde el ICBF habrá representación del Observatorio de la Niñez y de los equipos de las Direcciones de Primera Infancia y de Evaluación e Investigación. Por parte del MEN habría representación de la Dirección de Primera Infancia. Esta mesa hizo su primera sesión en la cual acordó actualizar el anexo técnico de acuerdo al sancionado Plan Nacional de Desarrollo en lo correspondiente a la valoración del desarrollo socioemocional de los niños y niñas. </t>
  </si>
  <si>
    <t>Durante el mes de junio se realizaron dos mesas técnicas para definir los aspectos de la medición, que conservando los elementos estructurales del modelo de medición de la calidad de la educación inicial, permitan ampliar los ítems dentro de los instrumentos que incluye el IMCEIC Y el IVDAN para las indagaciones en el campo del desarrollo socioemocional, de cara a los retos planteados en el Plan Nacional de Desarrollo. Con base en ello, se ajustó el anexo técnico y se está realizando el estudio de mercado.</t>
  </si>
  <si>
    <t>544_VPBM_2023</t>
  </si>
  <si>
    <t xml:space="preserve">Durante el mes de marzo se avanzó en la definición técnica, metodológica y operativa para la construcción y consolidación de propuestas educativas territoriales atendiendo a la movilización de los diferentes actores locales para avanzar en la generación de condiciones hacia la universalización de la educación inicial en el marco de la atención integral. Dicha definición enmarca el Anexo Técnico logrado por el equipo respecto al proceso de construcción de acuerdos colectivos territoriales. </t>
  </si>
  <si>
    <t xml:space="preserve">Revisión OAPF 12-4-2023 
No se efectuó reporte 
Revisión OAPF 12-05-2023 
Se revisaron los criterios técnicos, con el siguiente detalle:
1. Consistencia: Cumple el criterio. El avance cuantitativo no es reportado en razón a la periodicidad del indicador. Se enuncian los avances alcanzados. 
2. Completitud: Cumple el criterio. Se reporta avance cualitativo ajustado a lineamientos.
3. Soportes: Cumple el criterio. No se requiere medio de verificación en razón a la periodicidad de indicador.
4. Calidad: Cumple el criterio. El avance cualitativo se ajusta a las recomendaciones de la OAPF para los reportes de avances cualitativos.
</t>
  </si>
  <si>
    <t xml:space="preserve">Durante el mes de abril se raelizó la  organización de la mesa técnica pedagógica intersectorial, donde el Ministerio de Educación Nacional tiene la secretaría técnica, para avanzar en los compromisos transectoriales establecidos en el marco del Plan Nacional de Desarrollo para la universalización de la educación inicial en el marco de la atención integral. </t>
  </si>
  <si>
    <t>Durante el mes de mayo se avanzó en la construcción de una propuesta para la Educación Inicial en los territorios del Litoral Pacífico que bajo la línea estratégica de Participación Social y Comunitaria para la incidencia de la educación inicial en la planeación y movilización territorial, pretende generar una nueva forma de interacción entre las ciudadanías y la institucionalidad a través de:
- Motivar la participación de líderes sociales, representantes legales, líderes educativos de los grupos étnicos en los colectivos territoriales y colectivos pedagógicos para la educación inicial de cada municipio.
- Impulsar la realización de diálogos regionales sobre educación inicial, entre organizaciones sociales, ETC y otros actores para proponer lineamientos de una educación inicial, en el marco de la atención integral, que refleje una identidad común en la zona del litoral pacífico colombiano.
- Apoyar las iniciativas producidas por los colectivos territoriales y colectivos pedagógicos para la educación inicial de cada municipio, para producción de recursos educativos de primera infancia que sirvan como guía para la atención educativa.</t>
  </si>
  <si>
    <t>106_VPBM_2023</t>
  </si>
  <si>
    <t>Fecha (13/03/2023)- OAPF
Completitud:No Cumple con el criterio. 
Consistencia: No Cumple con el criterio 
Calidad:No Cumple con el criterio. 
Soportes: No Cumple con el criterio
Fecha (19/07/2023)- OAPF
Completitud: Cumple con el criterio. 
Consistencia: Cumple con el criterio 
Calidad: Cumple con el criterio. 
Soportes: Si bien es un indicador de caracter semestral,  por favor subir las evidencias de las acciones adelantadas durante el mes
El indicador se dará por validado una vez sea aprobado en SIIPO</t>
  </si>
  <si>
    <t>Fecha (19/07/2023)- OAPF
Completitud: Cumple con el criterio. 
Consistencia: Cumple con el criterio 
Calidad: Cumple con el criterio. 
Soportes: Si bien es un indicador de caracter semestral,  pir favor subir las evidencias de las acciones adelantadas durante el mes
El indicador se dará por validado una vez sea aprobado en SIIPO</t>
  </si>
  <si>
    <t xml:space="preserve">Durante el mes de abril la CNSC a la Universidad Libre, publicaron los resultados definitivos de la etapa de verificación de requisitos mínimos y la respuesta a las reclamaciones, así mismo publicaron las citaciones a la ampliación de la prueba de entrevista. </t>
  </si>
  <si>
    <t>Fecha (19/05/2023)- OAPF
Completitud: Cumple con el criterio. 
Consistencia: Cumple con el criterio 
Calidad: Cumple con el criterio. 
Soportes: Si bien es un indicador de caracter semestral,  pir favor subir las evidencias de las acciones adelantadas durante el mes
El indicador se dará por validado una vez sea aprobado en SIIPO</t>
  </si>
  <si>
    <t xml:space="preserve">Durante el mes de mayo la CNSC a la Universidad Libre, publicaron los resultados definitivos de la etapa de verificación de requisitos mínimos y la respuesta a las reclamaciones, así mismo publicaron las citaciones a la ampliación de la prueba de entrevista. </t>
  </si>
  <si>
    <t>Fecha (19/07/2023)- OAPF
Completitud: Cumple con el criterio. 
Consistencia: Cumple con el criterio 
Calidad: Cumple con el criterio. 
Soportes: Si bien es un indicador de caracter semestral,  por favor subir las evidencias de las acciones adelantadas durante el mes
El indicador se dará por validado una vez sea aprobado en SIIPO</t>
  </si>
  <si>
    <t xml:space="preserve">19/07/2023 OAPF
Observaciones: No se adelantó reporte
</t>
  </si>
  <si>
    <t>107_VPBM_2023</t>
  </si>
  <si>
    <t>Fecha (13/03/2023)- OAPF
Completitud:No Cumple con el criterio. 
Consistencia: No Cumple con el criterio 
Calidad:No Cumple con el criterio. 
Soportes: No Cumple con el criterio
Fecha (19/07/2023)- OAPF
Completitud: Cumple con el criterio. 
Consistencia: Cumple con el criterio 
Calidad: Cumple con el criterio. 
Soportes: Cumple con el criterio
El indicador se dará por validado una vez sea aprobado en SIIPO</t>
  </si>
  <si>
    <t>Fecha (19/07/2023)- OAPF
Completitud: Cumple con el criterio. 
Consistencia: Cumple con el criterio 
Calidad: Cumple con el criterio. 
Soportes: Cumple con el criterio
El indicador se dará por validado una vez sea aprobado en SIIPO</t>
  </si>
  <si>
    <t>En el mes de abril la CNSC continuo con el desarrollo de las audiencias públicas de selección de establecimiento educativo para la provisión de 662 vacantes del nivel primaria en los 8 municipios convocantes de Norte de Santander; no obstante, la cifra de nombrados general no se refleja a la fecha, razón por la cual se mantendrá estática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</si>
  <si>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Fecha (19/05/2023)- OAPF
Completitud: Cumple con el criterio. 
Consistencia: Cumple con el criterio 
Calidad: Cumple con el criterio. 
Soportes: Cumple con el criterio
El indicador se dará por validado una vez sea aprobado en SIIPO</t>
  </si>
  <si>
    <t>En el mes de mayo la CNSC continuo con el desarrollo de las audiencias públicas de selección de establecimiento educativo para la provisión de 662 vacantes del nivel primaria en los 8 municipios convocantes de Norte de Santander; no obstante, la cifra de nombrados general no se refleja a la fecha, razón por la cual se mantendrá estática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</si>
  <si>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548_VPBM_2023</t>
  </si>
  <si>
    <t>24/02/2023 – OAPF
• Consistencia: No cumple con el criterio, no existe reporte.
• Completitud: No cumple con el criterio, no existe reporte.
• Soportes: No cumple con el criterio, no existe reporte
• Calidad: No cumple con el criterio, no existe reporte.
Fecha (18/07/2023)- OAPF. Se actualiza la revisión del reporte
Completitud: Cumple con el criterio. 
Consistencia: Cumple con el criterio 
Calidad: Cumple con el criterio. 
Soportes: Cumple con el criterio</t>
  </si>
  <si>
    <t>Fecha (13/0/2023)- OAPF
Completitud: Cumple con el criterio. 
Consistencia: Cumple con el criterio 
Calidad: No cumple con el criterio, hace falta el mes y quienes realizan la acción. 
Soportes: Cumple con el criterio
Fecha (18/07/2023)- OAPF. Se actualiza la revisión del reporte
Completitud: Cumple con el criterio. 
Consistencia: Cumple con el criterio 
Calidad: Cumple con el criterio. 
Soportes: Cumple con el criterio</t>
  </si>
  <si>
    <t>Durante el mes de Marzo el Equipo de la SFI avanzó en el diligenciamiento de 28 hojas de ruta diferencial en las ETC de: 
Antioquia, Arauca, Bello, Bogotá, Caquetá, Casanare, Cesar, Chocó, Ciénaga, Dosquebradas, Envigado, Florencia, Guainía, Itagüí, La Estrella, La Guajira, Magangué, Magdalena, Maicao, Medellín, Pereira, Putumayo, Riohacha, Risaralda, Sabaneta, Uribia, Valledupar, Yopa</t>
  </si>
  <si>
    <t>Fecha (18/04/2023)- OAPF
Completitud: Cumple con el criterio. 
Consistencia: Cumple con el criterio 
Calidad: No cumple con el criterio, se debe precisar el nombre del equipo que trabajó en la acción. 
Soportes: Cumple con el criterio
Fecha (18/07/2023)- OAPF. Se actualiza la revisión del reporte
Completitud: Cumple con el criterio. 
Consistencia: Cumple con el criterio 
Calidad: Cumple con el criterio. 
Soportes: Cumple con el criterio</t>
  </si>
  <si>
    <t xml:space="preserve">En el mes de Abril equipo de la subdirección de Fortalecimiento Institucional avanzó en el diligenciamiento de 93 hojas de ruta diferencial en las ETC de: 
Amazonas, Antioquía, Apartadó, Arauca, Armenia, Atlántico, Barrancabermeja, Barranquilla, Bolívar, Boyacá, Bucaramanga, Buenaventura, Buga, Caldas, Caquetá, Cartagena, Casanare, Cauca, Cesar, Chía, Chocó, Ciénaga, Córdoba, Cúcuta, CundinamarcaDosquebradas, Duitama, Envigado, Facatativá, Florencia, Floridablanca, Funza, Fusagasugá, Girardot, Girón, Guainía, Guaviare, Huila, Ibagué, Ipiales, Itagüí, Jamundí, La Estrella, La Guajira, Lorica, Magangué, Magdalena, Maicao, Malambo, Manizales, Medellín, Meta, Montería, Mosquera, Nariño, Neiva, Norte de Santander, Palmira, Pasto, Pereira, Piedecuesta, Pitalito, Putumayo, Quibdó, Quindío, Riohacha, Rionegro, Risaralda, Sabaneta, Sahagún, San Andrés, Santa Marta, Santander, Sincelejo, Soacha, Sogamoso, Soledad, Sucre, Tolima, Tuluá, Tumaco, Tunja, Turbo, Uribia, Valledupar, Vaupés, Vichada , Villavicencio, Yopal, Yumbo, Zipaquirá 
</t>
  </si>
  <si>
    <t>Fecha (09/05/2023)- OAPF
Completitud: Cumple con el criterio. 
Consistencia: Cumple con el criterio 
Calidad: No cumple con el criterio, se debe precisar el nombre del equipo que trabajó en la acción. 
Soportes: Cumple con el criterio
Fecha (18/07/2023)- OAPF
Completitud: Cumple con el criterio. 
Consistencia: Cumple con el criterio 
Calidad: Cumple con el criterio
Soportes: Cumple con el criterio</t>
  </si>
  <si>
    <t xml:space="preserve">en el mes de mayo se avanzo en el diligenciamiento de 89 hojas de ruta diferencial en las ETC de:
Amazonas, Antioquía, Apartadó, Arauca, Armenia, Atlántico, Barrancabermeja, Barranquilla, Bolívar, Boyacá, Bucaramanga, Buenaventura, Buga, Caldas, Caquetá, Cartagena, Casanare, Cauca, Cesar, Chía, Chocó, Ciénaga, Córdoba, Cúcuta, Cundinamarca, Dosquebradas, Duitama, Envigado, Facatativá, Florencia, Floridablanca, Funza, Fusagasugá, Girardot, Girón, Guainía, Guaviare, Huila, Ibagué, Ipiales, Itagüí, Jamundí, La Estrella, La Guajira, Lorica, Magangué, Magdalena, Maicao, Malambo, Manizales, Medellín, Meta, Montería, Mosquera, Nariño, Neiva, Norte de Santander, Palmira, Pasto, Pereira, Piedecuesta, Pitalito, Putumayo, Quibdó, Quindío, Riohacha, Rionegro, Risaralda, Sabaneta, Sahagún, San Andrés, Santa Marta, Santander, Sincelejo, Soacha, Sogamoso, Soledad, Sucre, Tolima, Tuluá, Tumaco, Tunja, Turbo, Uribia, Valledupar, Vaupés, Vichada , Villavicencio, Yopal, Yumbo, Zipaquirá,
</t>
  </si>
  <si>
    <t xml:space="preserve">En Junio, el equipo de la Sub. de Fortalecimiento Institucional avanzó en el diligenciamiento de 21 hojas de ruta diferencial en las ETC de: 
Armenia, Atlántico, Barrancabermeja, Barranquilla, Bolívar, Bucaramanga, Cartagena de Indias, Cúcuta, Florencia, Ibagué, Magangué, Magdalena, Malambo, Meta, Norte de Santander, Piedecuesta, Quindío, Santa Marta, Soledad, Tolima, Villavicencio
</t>
  </si>
  <si>
    <t>Fecha (18/07/2023)- 
Completitud: Cumple con el criterio. 
Consistencia: Cumple con el criterio 
Calidad: Cumple con el criterio. 
Soportes: Cumple con el criterio</t>
  </si>
  <si>
    <t>549_VPBM_2023</t>
  </si>
  <si>
    <t>Al mes de abril se han recibido y retroalimentado 83 formulaciones del POAIV 2023, por parte del equipo encargado de la SFI. A los 14 faltantes se les oficiará para el cumplimiento.</t>
  </si>
  <si>
    <t>Al mes de mayo se han recibido y retroalimentado 89 formulaciones del POAIV 2023, por parte del equipo encargado de la SFI. A los 8 faltantes se les ha oficiado para lograr el cumplimiento.</t>
  </si>
  <si>
    <t>Acumulado a junio en el Equipo de la Sub. de Fortalecimiento Institucional se recibieron, evaluaron y retroalimentaron 91 seguimientos a los informes finales 2022 y 92 formulaciones 2023, por parte del equipo encargado. Se requirieron a las entidades que no remitieron. De la misma manera se realizaron asistencias técnicas para explicar la fase de seguimiento semestral y rúbrica.</t>
  </si>
  <si>
    <t>550_VPBM_2023</t>
  </si>
  <si>
    <t>Fecha (18/04/2023)- OAPF
Completitud: Cumple con el criterio. 
Consistencia: Cumple con el criterio 
Calidad: No cumple con el criterio, se debe precisar el mes del reporte de acance del indicador así como  el nombre del equipo que trabajó en la acción. 
Soportes: Cumple con el criterio
Fecha (18/07/2023)- OAPF. Se actualiza la revisión del reporte
Completitud: Cumple con el criterio. 
Consistencia: Cumple con el criterio 
Calidad: Cumple con el criterio. 
Soportes: Cumple con el criterio</t>
  </si>
  <si>
    <t xml:space="preserve">Para el mes de Abril se desarrollaron un total de 31 AT especializada por parte de los equipos de la SFI, cumpliendo con el 100% de AT.  
De estas AT, 10 corresponden a la oferta realizada por la Subdirección y las otras 21 a la demanda realizada por las ETC. 
</t>
  </si>
  <si>
    <t xml:space="preserve">Para el mes de mayo se desarrollaron un total de 27 AT especializada durante el mes de mayo por parte de los equipos de la SFI, cumpliendo con el 100% de AT.  
De estas AT, 9 fueron realizadas de manera presencial y 18 virtuales.
</t>
  </si>
  <si>
    <t xml:space="preserve">Para el mes de junio,se desarrollaron un total de 26 AT especializada durante el mes de junio por parte de los equipos de la SFI. 
De estas AT los temas que se movilizaron fueron los siguientes: 
7 AT sobre acompañamiento territorial
6 AT sobre estructuras 
12 AT sobre POAIV
1 AT sobre juntas
</t>
  </si>
  <si>
    <t>189_VPBM_2023</t>
  </si>
  <si>
    <t xml:space="preserve">24/02/2023 – OAPF
• Consistencia: Cumple con el criterio
• Completitud: Cumple con el criterio
• Soportes: No cumple con el criterio, no se encuentran los soportes de actas de acompañamiento técnico dentro de las carpetas correspondientes al seguimiento del indicador.
• Calidad: No cumple con el criterio, no se reporta el nombre completo del área y/o grupo responsable del avance cualitativo del indicador.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</si>
  <si>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 xml:space="preserve">Fecha (13/0/2023)- OAPF
Completitud:No Cumple con el criterio. 
Consistencia: No Cumple con el criterio 
Calidad:No Cumple con el criterio. 
Soportes: No Cumple con el criterio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</si>
  <si>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 xml:space="preserve">Fecha (18/04/2023)-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</si>
  <si>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Durante el mes de abril se realizaron 99 mesas de trabajo en 81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</si>
  <si>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 xml:space="preserve">Fecha (19/05/2023)-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</si>
  <si>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Durante el mes de mayo se realizaron 90 mesas de trabajo en 79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</si>
  <si>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 xml:space="preserve">Fecha (14/06/2023)- OAPF
Completitud: Cumple con el criterio. 
Consistencia: Cumple con el criterio 
Calidad: Cumple con el criterio. 
Soportes: No se encuentran evidencias, no cumple con el criterio.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</si>
  <si>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 xml:space="preserve">Fecha (18/07/2023)- OAPF.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t>
  </si>
  <si>
    <t>244_VPBM_2023</t>
  </si>
  <si>
    <t xml:space="preserve">24/02/2023 – OAPF
• Consistencia: Cumple con el criterio
• Completitud: Cumple con el criterio
• Soportes: No cumple con el criterio, no se encuentran los soportes del informe de Sistema maestro dentro de las carpetas correspondientes al seguimiento del indicador.
• Calidad: No cumple con el criterio, no se reporta el nombre completo del área y/o grupo responsable del avance cualitativo del indicador.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</si>
  <si>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Provisión de vacantes definitivas en condición de provisionalidad se puede evidenciar que al corte del mes de abril las entidades territoriales certificadas en educación efectuaron un reporte total para cargue de 1410   vacantes, de las cuales a la fecha  se ha realizado la selección de un total de 1116 vacantes a través del aplicativo  Sistema Maestro que equivale a un 79% de la selección.</t>
  </si>
  <si>
    <t>Provisión de vacantes definitivas en condición de provisionalidad se puede evidenciar que al corte del mes de mayo las entidades territoriales certificadas en educación efectuaron un reporte total para cargue de 1218 vacantes, de las cuales a la fecha  se ha realizado la selección de un total de 986 vacantes a través del aplicativo  Sistema Maestro que equivale a un 80% de la selección.</t>
  </si>
  <si>
    <t>245_VPBM_2023</t>
  </si>
  <si>
    <t xml:space="preserve">24/02/2023 – OAPF
• Consistencia: Cumple con el criterio
• Completitud: Cumple con el criterio
• Soportes: No cumple con el criterio, no se encuentran los soportes reuniones dentro de las carpetas correspondientes al seguimiento del indicador.
• Calidad: No cumple con el criterio, no se reporta el nombre completo del área y/o grupo responsable del avance cualitativo del indicador.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</si>
  <si>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Se envió oficio a los secretarios de educación sede de los juegos deportivos y encuentro folclórico para contar con su apoyo en la realización de cada una de las zonales de los juegos deportivos. Las actividades como encuentros de líderes de bienestar, encuentro docentes SRPA y "Mujer Maestra" están suspendidos hasta la contratación del nuevo operador logístico. Igualmente en el marco del programa de bienestar laboral docente, se adelantó el día de la actividad física el 28 de abril, convocando a todos los colegios para la vinculación de los docentes y estudiantes a la realización de actividades físicas en conmemoración del Día Mundial de la Actividad Física instaurado por la OMS.</t>
  </si>
  <si>
    <t>Durante el mes de mayo se realizaron las avanzadas en todas las sedes zonales de los juegos del magisterio, detallando los requerimientos técnicos y necesidades de cada escenario, adicionalmente se desarrollaron talleres en la línea psicosocial.</t>
  </si>
  <si>
    <t>551_VPBM_2023</t>
  </si>
  <si>
    <t>Se solicita cambio de responsable ya que el seguimiento se está realizando directamente por el Despacho del señor Ministro. Asesora Farides Pitre contratista Paola García.</t>
  </si>
  <si>
    <t>91_VPBM_2023</t>
  </si>
  <si>
    <t>24/02/2023 – OAPF
• Consistencia: Cumple con el criterio
• Completitud: Cumple con el criterio
• Soportes: Cumple con el criterio
• Calidad: No cumple con el criterio, no se reporta el nombre completo del área y/o grupo responsable del avance cualitativo del indicador. 
Fecha (18/07/2023)- OAPF. Se actualiza la revisión del reporte
Completitud: Cumple con el criterio. 
Consistencia: Cumple con el criterio 
Calidad: Cumple con el criterio. 
Soportes: Cumple con el criterio</t>
  </si>
  <si>
    <t>Fecha (13/0/2023)- OAPF
Completitud:No Cumple con el criterio. 
Consistencia: No Cumple con el criterio 
Calidad:No Cumple con el criterio. 
Soportes: No Cumple con el criterio
Fecha (18/07/2023)- OAPF. Se actualiza la revisión del reporte
Completitud: Cumple con el criterio. 
Consistencia: Cumple con el criterio 
Calidad: Cumple con el criterio. 
Soportes: Cumple con el criterio</t>
  </si>
  <si>
    <t>Fecha (18/04/2023)- OAPF
Completitud: Cumple con el criterio. 
Consistencia: Cumple con el criterio 
Calidad: No cumple con el criterio, se debe precisar el nombre del equipo que trabajó en la acción. 
Soportes: No cumple con el criterio, no se encuentran los medios en la carpeta de medios de verificación para el indicador. 
Fecha (18/07/2023)- OAPF. Se actualiza la revisión del reporte
Completitud: Cumple con el criterio. 
Consistencia: Cumple con el criterio 
Calidad: Cumple con el criterio. 
Soportes: Cumple con el criterio</t>
  </si>
  <si>
    <t>Durante el mes de abril, se realizó seguimiento, monitoreo y acompañamiento  a 17 ETC (Barranquilla, Bucaramanga, Buenaventura,  Buga, Duitama, Florencia,  Ipiales, La Guajira, Manizales, Montería, Palmira, Pasto, Norte de Santander, Sucre, Yopal, Yumbo y Vaupés), por parte del equipo financiero de la SMyC con el fin de verificar el cierre financiero de la vigencia 2022 con recursos del Sistema General de Participaciones para el Sector Educación, se contó con información y documentación entregada por la entidad territorial, se analizaron los datos, se verificó el superávit con que se cierra y el comportamiento de los gastos administrativos, así como la ejecución de los recursos del Fondo de Mitigación de Emergencias FOME vigencias 2020-2021 y 2022.  De la misma menera, se suscribieron  compromisos fruto de la revisión de estos documentos.
Adicionalmente, se realiza  capacitación a la ETC la Estrella sobre el uso de los recursos del Sistema General de Participaciones -SGP-</t>
  </si>
  <si>
    <t>Fecha (18/05/2023)- OAPF
Completitud: Cumple con el criterio. 
Consistencia: Cumple con el criterio 
Calidad: No cumple con el criterio, se debe precisar el nombre del equipo que trabajó en la acción. 
Soportes: No cumple con el criterio, no se encuentran los medios en la carpeta de medios de verificación para el indicador. 
Fecha (18/07/2023)- OAPF. Se actualiza la revisión del reporte
Completitud: Cumple con el criterio. 
Consistencia: Cumple con el criterio 
Calidad: Cumple con el criterio. 
Soportes: Cumple con el criterio</t>
  </si>
  <si>
    <t>Durante el mes de mayo, se realizó seguimiento, monitoreo y acompañamiento  a 33 ETC (Casanare, Huila, Amazonas, Nariño, Tumaco, Turbo, Risaralda, Cartagena, Barrancabermeja, Armenia, Arauca, Córboba, Sahagún, Lorica, Soledad, Malambo, Cali, Putumayo, Magdalena, Cauca, Boyacá, Cesar, Bello, Meta, Guaviare, Pitalito, Caquetá, Facatativá, Caldas, Itagui, Tuluá, Uribia y Zipaquirá), con el fin de verificar el cierre financiero de la vigencia 2022 con recursos del Sistema General de Participaciones para el Sector Educación, se contó con información y documentación entregada por la entidad territorial, se analizaron los datos, se verificó el superávit con que se cierra y el comportamiento de los gastos administrativos, así como la ejecución de los recursos del Fondo de Mitigación de Emergencias FOME vigencias 2020-2021 y 2022.  De la misma menera, se suscribieron  compromisos fruto de la revisión de estos documentos.</t>
  </si>
  <si>
    <t>Durante el trimestre se  realizó seguimiento, monitoreo y acompañamiento al uso de los recursos del SGP Educación a 80 ETC. Especificamente para el mes de  junio, se trabajo con 30 ETC (Apartadó, Atlántico, Bogotá, Bolívar, Cartago, Chocó, Ciénaga, Dosquebradas, Envigado, Fusagasugá, Girardot, Guainía, Ibagué, Jamundí, Magangué, Maicao, Pereira, Popayán, Quibdó, Quindío, Riohacha, Rionegro, Sabaneta, Soacha, Sogamoso, Tolima, Valle del Cauca, Valledupar, Vichada y Villavicencio), con el fin de verificar el cierre financiero de la vigencia 2022 con recursos del Sistema General de Participaciones para el Sector Educación, se contó con información y documentación entregada por la entidad territorial, se analizaron los datos, se verificó el superávit con que se cierra y el comportamiento de los gastos administrativos, así como la ejecución de los recursos del Fondo de Mitigación de Emergencias FOME vigencias 2020-2021 y 2022.  De la misma menera, se suscribieron  compromisos fruto de la revisión de estos documentos.</t>
  </si>
  <si>
    <t>Fecha (18/07/2023)- OAPF..
Completitud: Cumple con el criterio. 
Consistencia: Cumple con el criterio 
Calidad: Cumple con el criterio. 
Soportes: Cumple con el criterio</t>
  </si>
  <si>
    <t>552_VPBM_2023</t>
  </si>
  <si>
    <t xml:space="preserve">24/02/2023 – OAPF
• Consistencia: No cumple con el criterio, no existe reporte.
• Completitud: No cumple con el criterio, no existe reporte.
• Soportes: No cumple con el criterio, no existe reporte
• Calidad: No cumple con el criterio, no existe reporte.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t>
  </si>
  <si>
    <t xml:space="preserve">Fecha (13/0/2023)- OAPF
Completitud:No Cumple con el criterio. 
Consistencia: No Cumple con el criterio 
Calidad:No Cumple con el criterio. 
Soportes: No Cumple con el criterio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t>
  </si>
  <si>
    <t xml:space="preserve">Fecha (18/04/2023)-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t>
  </si>
  <si>
    <t xml:space="preserve">Fecha (19/05/2023)-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t>
  </si>
  <si>
    <t xml:space="preserve">Fecha (14/06/2023)-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t>
  </si>
  <si>
    <t xml:space="preserve">Fecha (18/07/2023)-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t>
  </si>
  <si>
    <t>553_VPBM_2023</t>
  </si>
  <si>
    <t xml:space="preserve">24/02/2023 – OAPF
• Consistencia: No cumple con el criterio, no existe reporte.
• Completitud: No cumple con el criterio, no existe reporte.
• Soportes: No cumple con el criterio, no existe reporte
• Calidad: No cumple con el criterio, no existe reporte.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t>
  </si>
  <si>
    <t>554_VPBM_2023</t>
  </si>
  <si>
    <t xml:space="preserve">24/02/2023 – OAPF
• Consistencia: Cumple con el criterio
• Completitud: Cumple con el criterio
• Soportes: Cumple con el criterio.
• Calidad: No cumple con el criterio, no indica el mes de resporte y  no se reporta el nombre completo del área y/o grupo responsable del avance cualitativo del indicador.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</si>
  <si>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 xml:space="preserve"> Se encuentra en fase de construcción el anexo técnico para la iniciar la contratación del proponente para el diseño y puesta en marcha del curso de inducción.</t>
  </si>
  <si>
    <t>588_VES_2023</t>
  </si>
  <si>
    <t>En abril:
En el proceso de expedición del decreto "Por medio del cual se sustituye la Sección 12 del Capítulo 2 del Título 3 de la Parte 5 del Libro 2 del Decreto 1075 de 2015 -Único Reglamentario del Sector Educación-" se publicó en la página web del Sistema Único de Consulta Pública - SUCOP el proyecto de Decreto con los ajustes realizados a partir de las observaciones ciudadanas, la memoria justificativa ajustada y el informe de observaciones ciudadanas. Así mismo, se remitió vía correo electrónico a la Secretaría Jurídica de Presidencia de la República el proyecto de Decreto para su revisión preliminar.
Se elaboró matriz de observaciones sobre la participación de los actores del sistema de aseguramiento de la calidad en los encuentros regionales realizados en el mes de marzo de 2023 para la construccción del proyecto de Decreto por medio del cual se modifica el Decreto 1075 de 2015 que conduzca a la reconceptualización del sistema de aseguramiento de la calidad y el trámite de registro calificado. 
Para la modificación del Decreto 1075 de 2015 que tiene como finalidad actualizar la normativa que regula el reconocimiento y cancelación de personería jurídica de  instituciones de educación superior privadas, se iniciarán acciones en el mes de mayo de 2023."</t>
  </si>
  <si>
    <t>OAPF 08/05/2023:
Consistencia: Cumple con el criterio. El área no reporta avance cuantitativo, teniendo en cuenta que el indicador es semestral.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</si>
  <si>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En mayo:
En el proceso de expedición del decreto "Por medio del cual se sustituye la Sección 12 del Capítulo 2 del Título 3 de la Parte 5 del Libro 2 del Decreto 1075 de 2015 -Único Reglamentario del Sector Educación-" se radicó formalmente en Presidencia de la República el 12 de mayo de 2023 y se recibieron el 30 de mayo observaciones sobre la parte considerativa del proyecto de decreto para ser revisadas en reunión con la Secretaría Jurídica de Presidencia. 
Se desarrollaron mesas de trabajo con asociaciones académicas (ACIET, ACESAD, SUE, REDTTU y ASCUN) los días 6 y 30 de mayo de 2023 en las que la Dirección de Calidad para la Educación Superior presentó propuesta temática y de articulado para la modificación del Decreto 1075 de 2015, y recibió retroalimentación de las asociaciones y propuestas de ajuste. 
Para la modificación del Decreto 1075 de 2015 que tiene como finalidad actualizar la normativa que regula el reconocimiento y cancelación de personería jurídica de  instituciones de educación superior privadas, la Dirección de Calidad para la Educación Superior preparó proyecto.</t>
  </si>
  <si>
    <t>OAPF 15/06/2023:
Consistencia: Cumple con el criterio. El área no reporta avance cuantitativo, teniendo en cuenta que el indicador es semestral.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</si>
  <si>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En el proceso de expedición del decreto "Por medio del cual se sustituye la Sección 12 del Capítulo 2 del Título 3 de la Parte 5 del Libro 2 del Decreto 1075 de 2015 -Único Reglamentario del Sector Educación-" se desarrollaron reuniones con la Secretaría Jurídica de Presidencia de la República los días 23 y 26 de junio en las que se realizaron nuevos ajustes sobre el texto del proyecto de decreto y la memoria justificativa, según observaciones de Presidencia.
Se desarrollaron las mesas de trabajo 3 y 4 con asociaciones académicas (ACIET, ACESAD, SUE, REDTTU y ASCUN) los días 15 y 20 de junio de 2023 en las que la Dirección de Calidad para la Educación Superior presentó ajustes sobre proyecto de articulado de modificación del Decreto 1075 de 2015, y recibió retroalimentación de las asociaciones.
Para la modificación del Decreto 1075 de 2015 que tiene como finalidad actualizar la normativa que regula el reconocimiento y cancelación de personería jurídica de  instituciones de educación superior privadas, la Dirección de Calidad para la Educación Superior remitió por correo electrónico a los miembros de la Comisión Permanente de Calidad el proyecto de Decreto para observaciones y revisión en la sesión del mes de julio.</t>
  </si>
  <si>
    <t>OAPF 14/07/2023:
Consistencia: Cumple con el criterio, aún cuando no se cumple la meta del semestre que era 1.
Completitud: Cumple con el criterio. El área reporta avance cualitativo con las acciones y la gestión realizada para avanzar en el cumplimiento de la meta asociada al indicador, aún cuando no cumple con la meta propuesta.
Calidad: Cumple con los criterios de la Guía de seguimiento al PAI “PL-GU-03 Versión 5”.
Soportes: Cumple. Al no haber avance de la meta no hay soporte asociado.</t>
  </si>
  <si>
    <t>589_VES_2023</t>
  </si>
  <si>
    <t xml:space="preserve">En abril se está elaborando el anexo técnico, teniendo en cuenta las necesidades ya identificadas, que son: Curso de pares de registro calificado, Actualización curso de pares CNA y documento académico de lineamientos sobre modalidades. </t>
  </si>
  <si>
    <t>OAPF 08/05/2023:
Consistencia: Cumple con el criterio. El área reporta avance  cuantitativo, cumpliendo con el 25% de la meta, asociado con la construción de la hoja de ruta para la ejecución de los recursos y un anexo técnico.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</si>
  <si>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 xml:space="preserve">Durante el mes de mayo se elaboró el anexo técnico para la contratación de productos en el marco de la Red SACES, sin embargo los recursos no se van a poder ejecutar de esta manera, así que se están identificando actividades a realizar para el cumplimeitno del indicador. </t>
  </si>
  <si>
    <t>OAPF 15/06/2023:
Consistencia: Cumple con el criterio. El área no reporta avance cuantitativo, teniendo en cuenta que el indicador es trimestral. Sin embargo, se evidencia un avance del 25% de la meta, correspondiente al primer trimestre asociado con la construción de la hoja de ruta para la ejecución de los recursos y un anexo técnico.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</si>
  <si>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En junio se está revisando y ajustando un curso del Decreto 1330 para abrirlo en la plataforma de Colombia aprende que quiere ofrecerse a los Pares de RC. El CNA está terminando de programar y validar las actividades para ser financiadas por el Fondo, con el fin de presentarlo al Comité Académico.</t>
  </si>
  <si>
    <t>OAPF 14/07/2023:
Consistencia: Cumple con el criterio, aún cuando no se cumple la meta del trimestre, que era del 50%. El avance continua en el 25% de la meta, correspondiente al primer trimestre asociado con la construción de la hoja de ruta para la ejecución de los recursos y un anexo técnico.
Completitud: Cumple con el criterio. El área reporta avance cualitativo con las acciones y la gestión realizada para avanzar en el cumplimiento de la meta asociada al indicador. Aún ciando no cumplen la meta propuesta para la vigencia del reporte
Calidad: Cumple con los criterios de la Guía de seguimiento al PAI “PL-GU-03 Versión 5”.
Soportes: Cumple. Al no haber avance de la meta no hay soporte asociado.</t>
  </si>
  <si>
    <t>590_VES_2023</t>
  </si>
  <si>
    <t>En abril desde la Dirección de fomento ya se tiene el primer borrador de Anexos Técnicos y Estudios Previos que está para revisión de la Subdirectora y se está revisando con la U. del Valle el presupuesto para las actividades, dado que se hizo una adición de $500 millones al total del proyecto.</t>
  </si>
  <si>
    <t>OAPF 08/05/2023:
Consistencia: Cumple con el criterio. El área no reporta avance cuantitativo, teniendo en cuenta que el indicador es trimestral. Sin embargo, se evidencia un avance del 25%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</si>
  <si>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En mayo la Subdirectora de Apoyo a la Gestión de las IES remitió borrador inicial del Estudio previo y análisis del sector a la para aprobación del despacho del viceministerio de Educación Superior.</t>
  </si>
  <si>
    <t>OAPF 15/06/2023:
Consistencia: Cumple con el criterio. El área reporta avance cuantitativo, del 25%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</si>
  <si>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En junio los Estudios Previos del convenio que se requiere adelantar con la Universidad del Valle está en revisión y ajustes en el área de contratación. Todavía no se tienen avances, hasta que no se firme y se empiecen a ejecutar las actividades del contrato.</t>
  </si>
  <si>
    <t>OAPF 14/07/2023:
Consistencia: Cumple con el criterio. Aún cuando no se cumple la meta del trimestre, que era del 50%. El avance continua en el 25% de la meta, correspondiente al primer trimestre.
Completitud: Cumple con el criterio. El área reporta avance cualitativo con las acciones y avances de la gestión realizada para cumplir la meta asociada al indicador. Sin cumplir con la meta propuesta para la fecha de este reporte.
Calidad: Cumple con los criterios de la Guía de seguimiento al PAI “PL-GU-03 Versión 5”.
Soportes: Cumple. Aunque no se adjuntan soportes, teniendo en cuenta que no se cumplio la meta propuesta para este trimestre.</t>
  </si>
  <si>
    <t>142_VES_2023</t>
  </si>
  <si>
    <t>Abril: Se realizaron 11 visitas, (4) Fundación Universidad Autónoma De Colombia, (1) Universidad Metropolitana, (1) Corporación Universitaria de Ciencia y Desarrollo-UNICIENCIA,(1) Universidad del Pacífico, (2) Fundación Universitaria San Martin, (1) Universidad Autónoma Del Caribe, (1) Corporación Escuela De Artes y Letras, acciones que permite avanzar en el cumplimiento del objetivo de gestión de las medidas actuales.</t>
  </si>
  <si>
    <t>OAPF 08/05/2023:
Consistencia: Cumple con el criterio. El área no reporta avance cuantitativo, teniendo en cuenta que el indicador es trimestral. Sin embargo, se evidencia un avance del 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</si>
  <si>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Mayo: Se gestionaron 9 medidas , (1) Corporación escuela Artes y Letras (Inspector in situ),(1) Corporación Universitaria de Ciencia y Desarrollo-UNICIENCIA (Inspector in situ) , (1) Fundación Universitaria para el Desarrollo Humano – UNINPAHU (Inspector in situ), (1) Universidad Autónoma Del Caribe (Inspector in situ), (2) Universidad INCCA de Colombia (Inspector in situ, señalamiento de condiciones), (2) Universidad Metropolitana (Inspector in situ, señalamiento de condiciones), (1) Universidad Popular del Cesar (Inspector in situ) para un total de medidas gestionadas en lo corrido del año de 19 de las 40 existentes. Adicionalmente se realizaron 4 visitas, (1) Fundación Universidad Autónoma De Colombia, (1) Corporación Escuela De Artes y Letras, (1) Universidad Autónoma Del Caribe, (1) Universidad INCCA de Colombia, acciones que permite avanzar en el cumplimiento del objetivo de gestión de las medidas actuales.</t>
  </si>
  <si>
    <t>OAPF 15/06/2023:
Consistencia: Cumple con el criterio. El área no reporta avance cuantitativo, teniendo en cuenta que el indicador es trimestral. Sin embargo, se evidencia un avance del 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</si>
  <si>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Junio: Durante el mes de junio se realizaron 3 visitas (1) Universidad del Pacífico, (1) Universidad Metropolitana, (1) Fundación Universitaria San Martín, acciones que permiten avanzar en el cumplimiento del objetivo de gestión de las medidas actuales. En lo corrido del año se han gestionado 19 medidas de las 40 existentes. La superación de la meta para el segundo semestre se debió a la concentración de esfuerzos por parte de la Subdirección de Inspección y Vigilancia en el mes de mayo, mes en el cual se gestionaron 9 medidas.</t>
  </si>
  <si>
    <t>OAPF 14/07/2023:
Consistencia: Cumple con el criterio. El área reporta un avance cuantitativo del 48%, lo cual es superior a la meta propuesta para este trimestre.
Completitud: Cumple con el criterio. El área reporta avance cualitativo relacionando las acciones y avances de la gestión realizada para cumplir la meta asociada al indicador.
Calidad: Cumple con los criterios de la Guía de seguimiento al PAI “PL-GU-03 Versión 5”.
Soportes: Cumple. Se adjunta los soportes asociados al avance registrado.</t>
  </si>
  <si>
    <t>202_VES_2023</t>
  </si>
  <si>
    <t>A/B * 100
A= Numero Actividades Ejecutadas
B=Número de Actividades Programadas 
Actividades 2023
1.Elaboración Plan de trabajo fortalecimiento de la estrategia (hitos, actividades (diseños, formulación, pruebas de aplicativo etc.) (3%)
2. Elaboración Modelo de operación del proceso preventivo: Organización (cronograma de trabajo) (4%)
3. Plan de Visitas Vigencia (4%)
4. Contratación Firma Financiera (5%)
5. Estudio de viabilidad fortalecimiento de la estrategia (objetivos, cronograma, costos, aprobación) (3%)
6. Generación reporte de alertas tempranas a partir del Tablero Financiero (5%)
7. Seguimiento plan de trabajo proceso preventivo (3%)
8. Seguimiento 1 plan de trabajo fortalecimiento de la estrategia(3%)
Actividades  2024
9. Revisión y estructuración Plan de trabajo fortalecimiento de la estrategia (hitos, actividades (diseños, formulación, pruebas de aplicativo etc.) (3%)
10. revisión y estructuración Modelo de operación del proceso preventivo: Organización (cronograma de trabajo) (4%)
11. Plan de Visitas Vigencia (4%)
12. Seguimiento 2 plan de trabajo fortalecimiento de la estrategia(3%)
13. Contratación Firma Financiera(5%)
14. Generación de primer reporte de alertas tempranas desde aplicativo sectorial (5%)
15. Seguimiento 3 plan de trabajo fortalecimiento de la estrategia(3%)
16. Seguimiento plan de trabajo proceso preventivo(3%)
Actividades 2025
17. Modelo de operación del proceso preventivo: Organización (cronograma de trabajo) (6%)
18. Plan de Visitas Vigencia(6%)
19. Contratación Firma Financiera(5%)
20. Seguimiento plan de trabajo proceso preventivo(3%)
21. Generación de segundo reporte de alertas tempranas desde aplicativo sectorial(4%)
22. Seguimiento 1 plan de trabajo proceso preventivo(3%)
23. Seguimiento 2 plan de trabajo proceso preventivo(3%)
Actividades 2026
24. Modelo de operación del proceso preventivo: Organización (cronograma de trabajo). (2%)
25. Plan de Visitas Vigencia(2%)
26. Contratación Firma Financiera(2%)
27. Generación de tercer reporte de alertas tempranas desde aplicativo sectorial(2%)
28.Seguimiento plan de trabajo proceso preventivo(1%)</t>
  </si>
  <si>
    <t>Actividades  2023
1. Documento con Plan de trabajo fortalecimiento de la estrategia.
2. Documento con modelo de operación.
3. Documento con plan de visitas
4. Acta de inicio de contratación de la firma para la vigencia
5. Documento Estudio de viabilidad fortalecimiento de la estrategia (objetivos, cronograma, costos, aprobación) 
6. Reporte de Alertas tempranas
7. Reporte de seguimiento al plan de trabajo con avance de la gestión y acciones correctivas si es el caso.
8. Reporte de seguimiento al  plan de trabajo -fortalecimiento con avance de la gestión y acciones correctivas si es el caso.
Actividades  2024
9. Documento plan de fortalecimiento para planificación y ejecución de la estrategia.
10. Documento con modelo de operación para planificación y ejecución de la estrategia.
11. Documento con plan de visitas
12 Reporte de seguimiento 2 del plan de trabajo con avance de la gestión y acciones correctivas si es el caso.
13. Acta de inicio de contratación de la firma para la vigencia
14. Reporte de Alertas tempranas 
15. Reporte de seguimiento 3 del plan de trabajo con avance de la gestión y acciones correctivas si es el caso.
16. Reporte de seguimiento al plan de trabajo con avance de la gestión y acciones correctivas si es el
Actividades 2025
17. Documento con modelo de operación para planificación y ejecución de la estrategia.
18. Documento con plan de visitas
19.Acta de inicio de contratación de la firma para la vigencia
20. Informe de seguimiento al plan de trabajo con avance de la gestión y acciones correctivas si es el caso.
21. Reporte de Alertas tempranas 
22. Reporte de seguimiento 1 del plan de trabajo con avance de la gestión y acciones correctivas si es el caso.
23. Reporte de seguimiento 2 del plan de trabajo con avance de la gestión y acciones correctivas si es el caso.
Actividades 2026
24. Documento con modelo de operación para planificación y ejecución de la estrategia.
25. Documento con plan de visitas
26. Acta de inicio de contratación de la firma para la vigencia
27. Reporte de Alertas tempranas 
28. Reporte de seguimiento al plan de trabajo con avance de la gestión y acciones correctivas si es el caso</t>
  </si>
  <si>
    <t>Durante el mes de Abril se cumple el límite para actualización de información financiera PUC para IES, por lo anterior se proyecta solicitud al área de Desarrollo Sectorial, con el fin de evidenciar cuales IES no cuentan con reporte SNIES 2022 y conocer el estado de carga a nivel general e iniciar actividades para la generación del cuarto reporte de alertas tempranas financieras.
En cuanto al proceso de contratación de la firma se realizaron ajustes a los estudios previos en el tema financiero, se espera presentación en el comité de contratación el 11 de mayo.</t>
  </si>
  <si>
    <t>OAPF 08/05/2023:
Consistencia: Cumple con el criterio. El área no reporta avance cuantitativo, teniendo en cuenta que el indicador es trimestral. Sin embargo, se evidencia un avance del 11%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</si>
  <si>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Durante el mes de mayo se recibe información de Desarrollo Sectorial con la información de las IES que no cuentan con reporte SNIES 2022 para así conocer el estado de carga a nivel general e iniciar las actividades preventivas para asegurar el cargue de la información PUC, con el fin de lograr la mayor completitud de información para generación del cuarto reporte de alertas tempranas financieras.
En cuanto al proceso de contratación de la firma se publicaron los Estudios Previos y el Pliego de Condiciones. Hasta el 7 de junio tienen los potenciales oferentes para observar el Pliego de Condiciones.</t>
  </si>
  <si>
    <t>OAPF 15/06/2023:
Consistencia: Cumple con el criterio. El área no reporta avance cuantitativo, teniendo en cuenta que el indicador es trimestral. Sin embargo, se reporta un avance del 11%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</si>
  <si>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Durante el mes de junio se realizan los requerimientos a 82 IES cuyo reporte de Desarrollo sectorial indicaba que tenían información pendiente por reportar, con el fin de lograr la mayor completitud de información para generación del cuarto reporte de alertas tempranas financieras.
Debido a las dinámicas propias de los procesos contractuales se presentaron demoras en las diferentes etapas ejecutadas, por tal razón la meta a junio no pudo ser cumplida. En este momento y hasta el 05 de julio se recibirán las propuestas de los oferentes en el marco del proceso de selección. El proceso se ha seguido desarrollando, estimando que para los primeros días de agosto se tendrá el contratista.</t>
  </si>
  <si>
    <t>OAPF 14/07/2023:
Consistencia: Cumple con el criterio. El área reporta avance cuantitativo del segundo trimestre, en 14%, cinco puntos por debajo de la meta propuesta.
Completitud: Cumple con el criterio. El área reporta avance cualitativo con las acciones y avances de la gestión realizada para cumplir la meta asociada al indicador, sin embargo solo alcanza a desarrollar el Estudio de viabilidad fortalecimiento de la estrategia (objetivos, cronograma, costos, aprobación). Quedando pendiente la  Contratación Firma Financiera, teniendo en cuenta los inconvenientes relacionados en el avance cualitativo.
Calidad: Cumple con los criterios de la Guía de seguimiento al PAI “PL-GU-03 Versión 5”.
Soportes: Cumple. Se relaciona el soporte de la actividad desarrollada.</t>
  </si>
  <si>
    <t>591_VES_2023</t>
  </si>
  <si>
    <t>A/B * 100
A= Numero Actividades Ejecutados
B=Número de Actividades Programados 
Actividades 2023
1. Estructuración de plan de trabajo de la vigencia con actividades a realizar desde la función preventiva (12%)
2. Diagnóstico de situación a partir de la identificación y análisis de las PQRS e informes de visita (9%)
3. Seguimiento 1 al plan de trabajo (3%)
4. Seguimiento 2 al plan de trabajo (3%)
5. Seguimiento 3 al plan de trabajo (3%)
Actividades  2024
6. Estructuración y revisión del plan de trabajo de la vigencia desde la función preventiva-Análisis de acciones ejecutadas, resultados alcanzados, lecciones aprendidas y oportunidades de mejora (12%)
7. Seguimiento 4 a la ejecución del Plan de trabajo (6%)
8. Seguimiento 5 a la ejecución del Plan de trabajo. (6%)
9. Seguimiento 6 a la ejecución del Plan de trabajo. (6%)
Actividades  2025
10. Estructuración y revisión del plan de trabajo de la vigencia desde la función preventiva-Análisis de acciones ejecutadas, resultados alcanzados, lecciones aprendidas y oportunidades de mejora (12%)
11. Seguimiento 7 a la ejecución del Plan de trabajo (6%)
12. Seguimiento 8 a la ejecución del Plan de trabajo. (6%)
13. Seguimiento 9 a la ejecución del Plan de trabajo. (6%)
Actividades  2026
14. Seguimiento 10 a la ejecución del Plan de trabajo (4%)
15. Seguimiento 11 a la ejecución del Plan de trabajo (4%)
16. Análisis de las acciones ejecutadas, resultados alcanzados cuatrienio y prueba de la estrategia (2%)</t>
  </si>
  <si>
    <t xml:space="preserve">Actividades 2023
1.Documento con diagnóstico de la situación.
2.Documento contentivo del plan de trabajo desde la función preventiva.
3. Informe de seguimiento 1 del plan de trabajo con avance de la gestión y acciones correctivas si es el caso. 
4. Reporte de seguimiento 2 del plan de trabajo con avance de la gestión y acciones correctivas si es el caso.
5. Reporte de seguimiento 3 del plan de trabajo con avance de la gestión y acciones correctivas si es el caso.
Actividades 2024
6. Documento contentivo del plan de trabajo desde la función preventiva revisado.
7. Reporte de seguimiento 4 del plan de trabajo con las estrategias y actividades establecidas.
8. Informe de seguimiento 5 del plan de trabajo con avance de la gestión y acciones correctivas si es el caso.
9. Reporte de seguimiento 6 del plan de trabajo con avance de la gestión y acciones correctivas si es el caso.
Actividades 2025
10. Documento contentivo del plan de trabajo desde la función preventiva revisado.
11. Reporte de seguimiento 7 del plan de trabajo con las estrategias y actividades establecidas.
12. Reporte de seguimiento 8 del plan de trabajo con avance de la gestión y acciones correctivas si es el caso.
13. Reporte de seguimiento 9 del plan de trabajo con avance de la gestión y acciones correctivas si es el caso.
Actividades 2026
14. Reporte de seguimiento 10 del plan de trabajo con avance de la gestión y acciones correctivas si es el caso.
15.Reporte de seguimiento 11 del plan de trabajo con avance de la gestión y acciones correctivas si es el caso.
16.I Reporte de análisis de las acciones ejecutadas, resultados alcanzados cuatrienio </t>
  </si>
  <si>
    <t>Durante el mes de Abril, se estructuró presentación con los mínimos que deben tener la IES en los procesos de acciones afirmativas y se inician actividades para la sensibilización al equipo  de la Subdirección de Inspección y Vigilancia.</t>
  </si>
  <si>
    <t>OAPF 08/05/2023:
Consistencia: Cumple con el criterio. El área no reporta avance cuantitativo, teniendo en cuenta que el indicador es trimestral. Sin embargo, se evidencia un avance del 21%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</si>
  <si>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Durante el mes de mayo, se realizó la sensibilización al equipo de la Subdirección de Inspección y Vigilancia sobre temas a revisar en acciones afirmativas en la IES y se generaron los requerimientos a las IES solicitando instrumentos de acciones afirmativas existentes en cada una de ellas actividades desarrolladas de acuerdo con el plan de trabajo establecido.</t>
  </si>
  <si>
    <t>OAPF 15/06/2023:
Consistencia: Cumple con el criterio. El área no reporta avance cuantitativo, teniendo en cuenta que el indicador es trimestral. Sin embargo, se evidencia un avance del 21%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</si>
  <si>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Durante el mes de junio, se elaboró informe con la conclusión de la estrategia que se llevará a cabo para la articulación y optimización en el reconocimiento de las PQRS, donde se identifican las peticiones de sujetos de especial protección constitucional. Adicionalmente en este mes se inició la recepción de la información por partes de las IES, sobre el requerimiento realizado de los  instrumentos de acciones afirmativas existentes en cada una de las Instituciones, iniciando igualmente el proceso de consolidación y análisis de dicha información.</t>
  </si>
  <si>
    <t>OAPF 14/07/2023:
Consistencia: Cumple con el criterio. El área reporta avance cuantitativo del 24% para el periodo reportada, el cual representa un avance del 80% de la meta en lo corrido de l vigencia. 
Completitud: Cumple con el criterio. El área reporta avance cualitativo con las acciones y avances de la gestión realizada para cumplir la meta asociada al indicador.
Calidad: Cumple con los criterios de la Guía de seguimiento al PAI “PL-GU-03 Versión 5”.
Soportes: Cumple. Se anexas soportes que evidencian el avance en el cumplimiento de la meta.</t>
  </si>
  <si>
    <t>164_VES_2023</t>
  </si>
  <si>
    <t>Abril, actos administrativos expedidos:
1.	Resolución No. 005269 del 3 de abril de 2023: “Por medio de la cual se resuelve la investigación administrativa preliminar ordenada mediante Resolución No. 022209 del 19 de noviembre de 2021 contra la Universidad de la Amazonia -UNIAMAZONIA- el representante legal, el rector  administradores, directivos, revisores fiscales o cualquier persona que ejerza o haya ejercido la administración y/o control de la institución de educación superior”.
2.	Resolución No. 005334 del 3 de abril de 2023: “Por medio de la cual se resuelve la investigación administrativa ordenada a la Corporación Universitaria de Colombia IDEAS, el Rector y Representante Legal, Consejeros, Administradores, Directivos o cualquier persona que ejerza dirección y/o administración de la Institución, mediante la Resolución No. 002215 del 7 de marzo de 2019”.
3.	Resolución No. 006531 del 21 de abril de 2023: Por medio de la cual se resuelve archivar la investigación administrativa ordenada contra la Corporación Universal de Investigación y Tecnología - CORUNIVERSITEC, mediante la Resolución No. 024300 del 24 de diciembre de 2021.
4.	Auto de fecha 17 de abril de 2023: Por medio del cual se corrige error formal del Auto del 6 de julio de 2022, dentro de la investigación administrativa preliminar ordenada de conformidad con la Resolución No. 006210 del 13 de junio de 2019 a la Corporación Técnica de Colombia – CORPOTEC hoy denominada Corporación Educativa Internacional - CEI, al Representante Legal, Rectores, Consejeros, Administradores, Directivos o cualquier persona que ejerza la administración o el control de la Institución de Educación Superior.</t>
  </si>
  <si>
    <t>OAPF 08/05/2023:
Consistencia: Cumple con el criterio. El área no reporta avance cuantitativo, teniendo en cuenta que el indicador es trimestral. Sin embargo, se evidencia un avance del 5% correspondiente al primer trimestre.
Completitud: Cumple con el criterio. El área reporta avance cualitativo con las acciones realizada para cumplir la meta asociada al indicador.
Calidad: Cumple con los criterios de la Guía de seguimiento al PAI “PL-GU-03 Versión 5”.
Soportes: Cumple. No aplica para el periodo de seguimiento.</t>
  </si>
  <si>
    <t>Mayo, actos administrativos expedidos:
1. Resolución No. 007784 del 11 de mayo de 2023, por medio del cual se archiva la investigación administrativa preliminar aperturada mediante Resolución No. 002216 del 07 de marzo de 2019 contra la Escuela Superior de Ciencias Empresariales – ECIEM hoy denominada Centro de Conocimiento Alejandría – ALEJANDRÍA, al Representante Legal, Rectores, Consejeros, Directivos, Revisores Fiscales, o cualquier persona que ejerza la administración o el control de la Institución de Educación Superior.
2. Resolución No. 008693 del 25 de mayo de 2023: “Por la cual se ordena la apertura de investigación preliminar a la Institución Universitaria de Envigado, al Representante Legal, Rector, Ex rectores, Administradores, Directivos, Revisores Fiscales o cualquier persona que ejerza o haya ejercido la administración y/o el control de la Institución de Educación Superior .”
3. Resolución No. 008694 del 25 de mayo de 2023: “Por la cual se ordena la apertura de investigación preliminar al Instituto Nacional de Formación Técnica Profesional de San Andrés, al Representante Legal, Rector, Vicerrector Administrativo y Financiero, o cualquier persona que ejerza o haya ejercido la administración y/o el control de la Institución de Educación Superior.”
4. Resolución No. 008695 del 25 de mayo de 2023: “Por la cual se ordena la apertura de investigación preliminar a la Universidad del Magdalena, Rector y/o Representante Legal, miembros del Consejo Superior Universitario, directivos y/o cualquier persona que ejerza la administración y/o control de la Institución de Educación Superior por presuntos hallazgos en el componente académico relacionados con el presunto ofrecimiento de programas sin contar con registros calificados y/o teniéndolo se desarrollaron por fuera de lo autorizado.”
5. Resolución No.009001 del 2 de junio de 2023 Por medio de la cual se resuelve el recurso de reposición interpuesto por la Corporación Universitaria de Colombia IDEAS contra la Resolución No. 10796 del 10 de junio de 2022
6. Auto de fecha 11 de mayo de 2023: “Por medio del cual se declara surtida la etapa de descargos, se ordena la apertura de etapa probatoria y se determina la práctica de pruebas.”
7. Auto del 16 de mayo de 2023, “Por medio del cual se decreta una prueba dentro de la Investigación Administrativa Nº 015716 del 5 de agosto de 2022 iniciada a la Universidad Autónoma del Caribe – UNIAUTÓNOMA, rector y/o representante legal, vicerrector administrativo y cualquier persona que ejerza o haya ejercido la administración y/o el control de la Institución de Educación Superior.</t>
  </si>
  <si>
    <t>OAPF 15/06/2023:
Consistencia: Cumple con el criterio. El área no reporta avance cuantitativo, teniendo en cuenta que el indicador es trimestral. Sin embargo, se evidencia un avance del 5% correspondiente al primer trimestre.
Completitud: Cumple con el criterio. El área reporta avance cualitativo con las acciones realizada para cumplir la meta asociada al indicador.
Calidad: Cumple con los criterios de la Guía de seguimiento al PAI “PL-GU-03 Versión 5”.
Soportes: Cumple. No aplica para el periodo de seguimiento.</t>
  </si>
  <si>
    <t>Junio, actos administrativos expedidos:
1.	Resolución No. 009316 del 06 de junio de 2023: por medio de la cual se resuelve la investigación administrativa sancionatoria No. 006210 del 13 de junio de 2019 iniciada contra la Corporción Técnca de Colombia – CORPOTEC, Represnetante Legal, Rectores, Consejeros, Administradores, Directivos o Cualquier persona que ejerce la amdinistraicón o el control de la Institución de Educación Superior.
2.	Resolución No. 009322 del 06 de junio de 2023: por medio de la cual se archiva la investigación administrativa aperturada mediante Resolución No. 003358 del 14 de marzo de 2022 contra la Corpporación Universitaria Rafael Núñez, al Representante Legal, Rector, Consejeros, Administradores, Directivos, Revisores Fiscales, o cualquier persona que ejerza la amdinistracón y/o el control de la Institución de Educación Superior.
3.	Resolución No. 009403 del 7 de junio de 2023. (Por medio de la cual se decide la investigación No. 561 de 2018 en contra de Uniciencia).
4.	Resolución No. 009587 del 15 de junio de 2023 (Por medio de la cual se decide la investigación No. 016762 del 15 de junio de 2021 en contra de la Universidad Popular del Cesar).
5.	Resolución No. 009781 del 16 de junio de 2033 (Por medio de la cual se decide la investigación No. 014514 del 27 de julio de 2022 en contra de la Universidad Tecnológica de Pereira).
6.	Auto del 14 de junio de 2023 “Por medio del cual se ordenó una prueba de oficio a la Corporación Universitaria de Ciencia y Desarrollo – UNICIENCIA” dentro de la investigación No. 014662 del 12 de agosto de 2021.
7.	Auto del 22 de junio de 2023 “Por medio del cual se accede a una solicitud dentro de la investigación No. 014662 de fecha 12 de agosto de 2021, adelantada en contra de la Corporación Universitaria de Ciencia y Desarrollo – UNICIENCIA”.
8.	Auto del 29 de junio de 2023 ““Por medio del cual se ordenan unas pruebas de oficio dentro de la investigación No. 00480 del 17 de enero de 2018 adelantada en contra de la Corporación Universitaria de Ciencia y Desarrollo - UNICIENCIA”.
9.	Auto de fecha 5 de junio de 2023 por medio del cual se da traslado para presentar alegatos de conclusión.
10.	Auto que Decreta pruebas en la investigación administrativa No. 015141 de 2022, de fecha 14 de junio de 2023.</t>
  </si>
  <si>
    <t>OAPF 14/07/2023:
Consistencia: Cumple con el criterio. El área reporta avance cuantitativo del 25%, lo que permite avanzar en el cumplimiento del 50% de la meta propueta para la presente vigencia.
Completitud: Cumple con el criterio. El área reporta avance cualitativo con las acciones realizada para cumplir la meta asociada al indicador, de acuerdo al cronograma propuesto.
Calidad: Cumple con los criterios de la Guía de seguimiento al PAI “PL-GU-03 Versión 5”.
Soportes: Cumple. Se anexan soportes asociados al cumplimiento del indicador</t>
  </si>
  <si>
    <t>592_VES_2023</t>
  </si>
  <si>
    <t>A/B * 100
A= Numero Hitos Ejecutados
B=Número de Hitos Programados 
Hitos 2023                                                                                  
1. Plan de trabajo para la gestión de cobro de las multas impuestas por el MEN (Cómo se realizará el seguimiento) (6%).                                                                      
2.Informe diagnóstico de las multas impuestas en virtud de la función de vigilancia (art. 9, num 8) y la facultad sancionatoria (art. 17 Ley 1740 de 2014), (fecha de imposición, tipología de multa y sujeto sancionado, verificación de la existencia o no de procesos, procedimientos o instructivos asociados al interior del MEN)(12%)                                                                                                              3. Seguimiento al plan de trabajo (6%).                                  
4. Informe de gestión, lecciones aprendidas y oportunidades de mejora (6%).                                                               
Hitos 2024                                                                                  
1. Plan de trabajo para la gestión de cobro de las multas con las condiciones actuales (6%).                                          
2. Seguimiento al plan de trabajo y a los cobros coactivos (9%).                                                                                   
3. Revisión de los procedimientos o instructivos existentes para su actualización y/o creación (documentos físicos, gestión documental, indagación con la UAC) (15%).                                       
Hitos 2025                                                                                              1. Plan de trabajo para la gestión de cobro de multas con las condiciones actuales. (5%)                             
2. Construcción del procedimiento o instructivo para hacer seguimiento al cobro de las multas en el MEN, o impulsar el procedimiento interno establecido.   (10%)                                                                             3. Mesas de trabajo o comités de reunión con la Subdirección de Desarrollo Organizacional para la revision del instructivo o procedimiento (10%).                                 
4. Informe de gestión, lecciones aprendidas y oportunidades de mejoras (5%).
Hitos 2026                                                                                             1. Seguimiento al cobro de multas impuestas por el MEN. (2%)                                                                                          
2. Procedimiento o instructivo para reglamentar el seguimiento al cobro coactivo de las multas impuestas por el MEN formalizado con la Subdirección de Desarrollo Organizacional (4%).                              
3. Informe de gestión del cuatrenio (4%).</t>
  </si>
  <si>
    <t xml:space="preserve">Hitos 2023                                                                                                    1. Documento Plan de trabajo para la gestión de cobro de multas impuestas por el MEN.                                                           2. Documento informe diagnóstico con el detalle de las fechas de imposición, tipología de multas y sujetos sancionados, especificación sobre la existencia de procedimientos o instructivos asociados al interior del MEN.                                                                                                                                                                                                                      3. Documento seguimiento al plan de trabajo.
4. Documento Informe de gestión con lecciones aprendidas y oportunidades de mejora.
Hitos 2024                                                                                                     1. Documento Plan de trabajo para la gestión de cobro de las multas impuestas por el MEN.                                               2. Documento seguimiento al plan de trabajo.                                3. Documento Informe sobre la revisión o verificación de la existencia o no de procedimientos o intructivos asociados al interior del MEN.
Hitos 2025                                                                                                    1. Documento plan de trabajo para la gestión de cobro de las multas impuestas por el MEN. 
2. Documento primera versión del procedimiento o instructivo para el seguimiento al cobro de las multas impuestas por el MEN.
3. Documento informe de gestión con las lecciones aprendidas y oportunidades de mejora. 
Hitos 2026                                                                                        1. Documento seguimiento al cobro de las multas impuestas por el MEN.                                                                            2. Documento instructivo o procedimiento formalizado con la Subdirección de Desarrollo Organizacional.                                                                             3. Documento Informe de gestión con las lecciones aprendidas y oportunidades de mejora.                                             </t>
  </si>
  <si>
    <t xml:space="preserve">En el mes de abril conforme al documento del plan de trabajo se inicia la recolección de información concerniente a las comunicaciones remitidas entre las dependencia del Ministerio de Educación Nacional (Unidad de Atención al Ciudadano y Subdirección de Inspección y Vigilancia) y el ICETEX. Así como la identificación de comunicaciones remitidas por la Oficina Asesora Jurídica del ICETEX en donde se indica la no realización del respectivo cobro coactivo. </t>
  </si>
  <si>
    <t>OAPF 08/05/2023:
Consistencia: Cumple con el criterio. El área no reporta avance cuantitativo, teniendo en cuenta que el indicador es trimestral. Sin embargo, se evidencia un avance del 6%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</si>
  <si>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En mayo se informa el avance de la Recepción y estudio de información remitida por ICETEX y UAC.
En este momento se continúa con la conciliación de las bases de datos de los requerimientos recibidos del ICETEX y los radicados de salida enviados por la Subdirección de Inspección y Vigilancia a dicha entidad, esto, desde enero del año 2021 hasta mayo del presente año.
La conciliación se realizó a partir de la siguiente información:
Radicados de entrada ( ER ICETEX ): Total radicados  144
Radicados de salida ( EE MEN )  : Total radicados  105
El avance al día 31 de mayo del presente año se encuentra en un 70% en la referida gestión  de conciliación. 
Lo anterior con el propósito de identificar que información no tuvo alcance oportuno para sus respectivos procesos de cobros.</t>
  </si>
  <si>
    <t>OAPF 15/06/2023:
Consistencia: Cumple con el criterio. El área no reporta avance cuantitativo, teniendo en cuenta que el indicador es trimestral. Sin embargo, se evidencia un avance del 6%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</si>
  <si>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El avance al día 30 de junio del presente año es que se encuentra cumplica la gestión  de conciliación.  Lo anterior con el propósito de identificar que información no tuvo alcance oportuno para sus respectivos procesos de cobros.</t>
  </si>
  <si>
    <t>OAPF 14/07/2023:
Consistencia: Cumple con el criterio. El área reporta avance cuantitativo del 18%, representado en el cumplimiento de las acciones propuestas en el plan de trabajo. 
Completitud: Cumple con el criterio. El área reporta avance cualitativo con las acciones y avances de la gestión realizada para cumplir la meta asociada al indicador, evidenciando el producto propuesto para la fecha del reporte.
Calidad: Cumple con los criterios de la Guía de seguimiento al PAI “PL-GU-03 Versión 5”.
Soportes: Cumple. No se relacionan soportes.</t>
  </si>
  <si>
    <t>165_VES_2023</t>
  </si>
  <si>
    <t>En abril se llevó a cabo la planeación de la actividad de socialización del programa MARCA y el premio MARCA-SEGIP a llevarse a cabo en el mes de mayo en cooperación con el Ministerio de Educación de Argentina. Se prepara la información necesaria para la reunión de RANA a llevarse a cabo en el mes de mayo de 2023. Se llevó a cabo el apoyo al Consejo en la proyección del primer borrador de la carta de respuesta al informe de visita enviada por este organismo, dicho borrador fue revisado y enriquecido por los miembros del Consejo. Una vez aprobado el documento final de comentaros al informe de la WFME, tanto en idioma español e inglés por parte del Consejo, se procede a radicar formalmente el documento en la plataforma de este organismo y a dar respuesta a la comunicación por correo electrónico. Participación en la reunión programada por la Dirección de Calidad relacionado con el interés que pueda tener Colombia de adherirse al ARM de MERCOSUR, la cual tuvo lugar el día 20 de abril con el grupo de convalidaciones y la participación de la Coordinadora del Consejo. Participación en la reunión de la Mesta Técnica con Chile programada por la OCAI el día 25 de abril en horas de la tarde, por solicitud de la Dirección de Calidad.</t>
  </si>
  <si>
    <t>En mayo se participó el 10 el mayo en la IV Reunión del Grupo de Trabajo de SIMERCOSUR- Sistema Integrado de movilidad del Mercosur del Sector Educativo del MERCOSUR con la Presidencia Pro Tempore Argentina (PPTA), en la cual se conto con la participación de la Coordinadora del Consejo.
Se revisó la III Convocatoria: Documento borrador del Premio MARCA &amp; SEGIB, el cual surge hacia fines del año 2020 a partir de la colaboración entre el Espacio Iberoamericano del Conocimiento y el Sector Educativo del MERCOSUR, en la búsqueda de acciones que permitan fortalecer la cooperación universitaria y la internacionalización de las instituciones universitarias de la región. Para esta convocatoria será enfocada a: “Premio MARCA &amp; SEGIB a la innovación universitaria en contribución a la vinculación y extensión”. 
Se participó el 12 de mayo al webinario organizado por El Ministerio de Educación, el Consejo Interuniversitario Nacional (CIN) y el Consejo de Rectores de Universidades Privadas (CRUP) de Argentina, junto al Ministerio de Educación Nacional de Colombia y la Asociación Colombiana de Universidades (ASCUN). Se llevó a cabo la presentación de los aspectos relacionados con la VI Convocatoria para la acreditación regional Arcu-Sur 2023 -2024 a los consejeros designados por el Consejo.</t>
  </si>
  <si>
    <t>OAPF 15/06/2023:
Consistencia: Cumple con el criterio. El área no reporta avance cuantitativo, teniendo en cuenta que el indicador es trimestral. Sin embargo, se evidencia un avance del 25%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</si>
  <si>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 xml:space="preserve">En junio el CNA recibió la confirmación de parte de la World Federation for Medical Education (WFME) de Estados Unidos, de la Certificación y el estatus de reconocimiento pleno como agencia acreditadora de Colombia, el cual ha sido concedido por 10 años. 
Se participó en la V Reunión del Grupo de Trabajo de SIMERCOSUR- Sistema Integrado de Movilidad del Mercosur del Sector Educativo del MERCOSUR bajo la Presidencia Pro Tempore Argentina (PPTA), se contó con la participación del Dr. Álvaro Flórez, consejero del CNA. El encuentro se realizó de manera híbrida y la delegación de Colombia participó en línea. Como parte de los temas desarrollados en la agenda estaban los siguientes: 1) la presentación de experiencias más destacadas del Programa MARCA, las cuales fueron presentadas por los coordinadores. 2) la presentación del plan anual de acción. 
En relación con el Banco Internacional de Pares Evaluadores - BIPE del Sistema ARCU-SUR, se suman 62 pares académicos colombianos, de los cuales 22 pares de Ingeniería y 4 de Medicina, con corte al 30 de mayo.  Se llevó a cabo el análisis y presentación de los términos y los aspectos a ser tenidos en cuenta en la VI Convocatoria para la acreditación regional Arcu-Sur 2023 -2024. a los miembros del Consejo designados para su estudio. </t>
  </si>
  <si>
    <t>OAPF 14/07/2023:
Consistencia: Cumple con el criterio. El área reporta avance cuantitativo,del 70%.
Completitud: Cumple con el criterio. El área reporta avance cualitativo con las acciones y avances de la gestión realizada para cumplir la meta asociada al indicador.
Calidad: Cumple con los criterios de la Guía de seguimiento al PAI “PL-GU-03 Versión 5”.
Soportes: No cumple. No se adjuntan soportes para el periodo de seguimiento.</t>
  </si>
  <si>
    <t>593_VES_2023</t>
  </si>
  <si>
    <t xml:space="preserve">En abril se llevó a cabo la gestión de una reunión con la Oficina Asesora de Comunicaciones con el fin de determinar las acciones necesarias para tener activo el botón de consulta de los programas de medicina acreditados y las Instituciones acreditadas en la página web del CNA, con el fin de atender una de las recomendaciones dadas por la WFME. Durante la reunión también se abordaron aspectos relacionados con la visualización de notas que ya cuentan con un edidos y que no se han podido hacer visibles en la página, trazar un conducto regular que permita contar con apoyo de la OEC para la publicación de notas y contenidos, de igual manera trazar un cronograma y los aspectos técnicos necesarios para llevar a cabo algunos ajustes en la página acorde con lo aprobado por los miembros del Consejo. Se avanzó en las acciones necesarias para la visualización de las actualizaciones que se han realizado en la página web. </t>
  </si>
  <si>
    <t>En mayo se llevó a cabo la jornada virtual de formación a pares: “El rol del par en el marco del Acuerdo CESU 02 de 2020”. La planeación del Primer Encuentro Regional 2023 en la ciudad de Manizales, un espacio de diálogo e intercambio que analiza los sentidos e importancia de los principales cambios de la actualización del modelo de acreditación. 
Se lideraron acciones para subsanar problemas técnicos de publicación de nuevos contenidos en la página web con el apoyo de la oficina de comunicaciones y la oficina de tecnología del Ministerio. Se creo y habilitó el botón de consulta de los programas de Medicina acreditados y las IES acreditadas para la WFME dentro de las acciones de mejoramiento derivadas del proceso de reconocimiento que se adelanta con dicho organismo.
Se publicó la noticia sobre la actualización de los Cuadros Maestros. En el marco del proceso de armonización normativa, que ha liderado el CNA a la luz del Acuerdo CESU 02 de 2020, desde el Consejo se ha asumido la tarea de avanzar en la actualización de documentos y formatos, entre ellos, los Cuadros Maestros, herramienta fundamental en los procesos de autoevaluación. La información y los datos que en ellos se reporta permite evidenciar la evolución en aspectos tan importantes como la matrícula, la planta docente, los proyectos de investigación, etc.</t>
  </si>
  <si>
    <t xml:space="preserve">Durante el mes de junio se llevaron a cabo los Encuentros Regionales y jornadas de actualización de pares en las ciudaddes de Manizales con una asistencia de 35 rectores y 53 pares y en Medellín donde asistieron  45 rectores y 44  pares académicos.  En cuanto a la página web se logró cerrar las incidencias relacomadas con publicaciones pendientes de visibilizar en la página y la publicación de las noticias producidas durante el segundo trimestre del año. Se atendió las visitas de condiciones iniciales programadas para el mes de junio.   </t>
  </si>
  <si>
    <t>OAPF 14/07/2023:
Consistencia: Cumple con el criterio. El área reporta avance cuantitativo del 50%
Completitud: Cumple con el criterio. El área reporta avance cualitativo con las acciones y avances de la gestión realizada para cumplir la meta asociada al indicador.
Calidad: Cumple con los criterios de la Guía de seguimiento al PAI “PL-GU-03 Versión 5”.
Soportes:  No cumple. No se adjuntan soportes para el periodo de seguimiento.</t>
  </si>
  <si>
    <t>594_VES_2023</t>
  </si>
  <si>
    <t xml:space="preserve">En abril se atendió la reunión con el BID para estructuración de un proyecto de inversión, convocada por la Dirección de Calidad para el día 17 de abril, a la cual se asistió como parte del grupo de acreditación, en la se presentó el proceso de acreditación. </t>
  </si>
  <si>
    <t xml:space="preserve">En mayo se llevaron a cabo las primeras mesas de trabajo con la Oficina de Desarrollo Organizacional que tiene como propósito la actualización del proceso de acreditación en alta calidad, con el fin de contar con una primera versión actualizada que pueda servir de base para avanzar en su optimización.
Se avanza en la revisión de las incidencias reportadas por las Instituciones que fueron convocadas a la prueba piloto del desarrollo llevado a cabo en el SACES-CNA actual, con el fin de facilitar el cargue de los procesos con fines de acreditación de programas de posgrado. </t>
  </si>
  <si>
    <t>En junio se programaron y desarrollaron las jornadas de actualización de los pares académicos en el marco de los Encuentros Regionales en el marco de los cuales se llevan a cabo – Realizados los correspondientes a Manizales y Medellín. Culminación de las pruebas funcionales del módulo para la radicación de las solicitudes de programas de posgrado en SACES -CNA. Participación en las mesas de trabajo en las cuales se indicaron las acciones a llevar a cabo en el marco del desarrollo del nuevo sistema que de soporte al trámite de acreditación en alta calidad.  Participación en las reuniones llevadas a cabo para la estructuración de la Invitación Pública para la actualización- estructuración del Banco de Pares, así como de los estudios previos para llevar a cabo el proceso de cotización del posible operador.</t>
  </si>
  <si>
    <t>OAPF 14/07/2023:
Consistencia: Cumple con el criterio. El área reporta avance cuantitativo del 50% para el trimestre.
Completitud: Cumple con el criterio. El área reporta avance cualitativo con las acciones y avances de la gestión realizada para cumplir la meta asociada al indicador.
Calidad: Cumple con los criterios de la Guía de seguimiento al PAI “PL-GU-03 Versión 5”.
Soportes:  No cumple. No se adjuntan soportes para el periodo de seguimiento.</t>
  </si>
  <si>
    <t>595_VES_2023</t>
  </si>
  <si>
    <t>En abril se entregó para revisión de la subdirectora un borrador de estudios previos y el borrador del documento técnico para que el apoyo a la supervisión continuara con el trámite precontractual para la realización de la invitación pública para fortalecer el banco de pares del CNA, de registro calificado y el banco de elegibles de la Conaces.</t>
  </si>
  <si>
    <t>En mayo la estrategia de fortalecimiento del rol de los integrantes de la Conaces contempla la realización de una Invitación Pública para fortalecer el Banco de Elegibles de la Conaces. Desde la Dirección de Calidad se propuso realizar una Invitación Pública para integrantes de la CONACES, pares de Registro Calificado y pares del CNA mediante un único contrato. El documento técnico que contempla los tres pilares CONACES, RC y CNA, fue revisado por la Subdirectora, quien realizó algunas observaciones al CNA y fueron respondidas el 11 de mayo de 2023, se espera salir a cotizar el 5 de junio.</t>
  </si>
  <si>
    <t>En junio la estrategia de fortalecimiento del rol de los integrantes de la Conaces contempla la realización de una Invitación Pública para fortalecer el Banco de Elegibles de la Conaces. La Dirección de Calidad para la Educación Superior propone realizar las invitaciones públicas para integrantes de la CONACES, pares de Registro Calificado y pares del CNA mediante un único contrato. A partir del documento técnico que contempla los tres pilares CONACES, RC y CNA, así que fue publicada la solicitud de cotización con plazo entre el 14  y el 23 de junio para que los posibles proponentes presentaran cotizaciones. Complementariamente se envió correos electrónicos con plazo hasta el 27 de junio. Finalizado el plazo se recibieron dos cotizaciones así: Pubblica SAS por $1,600 millones y Asesoría y GEstión por $1,200 millones.</t>
  </si>
  <si>
    <t>OAPF 14/07/2023:
Consistencia: Cumple con el criterio. El área no reporta avance cuantitativo, teniendo en cuenta que el indicador es trimestral. Sin embargo, se evidencia un avance del 25%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</si>
  <si>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596_VES_2023</t>
  </si>
  <si>
    <t>En abril se entregó para revisión de la subdirectora un borrador de estudios previos y el borrador del documento técnico para que el apoyo a la supervisión continuara con el trámite precontractual para la realización de las invitación pública para fortalecer el banco de pares del CNA, de registro calificado y el banco de elegibles de la Conaces.</t>
  </si>
  <si>
    <t>OAPF 08/05/2023: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</si>
  <si>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15/06/2023:
Consistencia: Cumple con el criterio. El área no reporta avance cuantitativo, teniendo en cuenta que el indicador es trimestral. Sin embargo, se evidencia un avance del 25% relacionado con reporte del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</si>
  <si>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14/07/2023:
Consistencia: Cumple con el criterio. El área reporta avance cuantitativo del 50% para el trimestre reportado.
Completitud: Cumple con el criterio. El área reporta avance cualitativo con las acciones y avances de la gestión realizada para cumplir la meta asociada al indicador.
Calidad: Cumple con los criterios de la Guía de seguimiento al PAI “PL-GU-03 Versión 5”.
Soportes:  No cumple. No se adjuntan soportes para el periodo de seguimiento.</t>
  </si>
  <si>
    <t>149_VES_2023</t>
  </si>
  <si>
    <t>En el mes de abril culminó con un total de 3.133 procesos de registro calificado en trámite en ambos sistemas, de lo anterior, 179 trámites fueron radicados en el mes; los restantes son trámites abiertos de periodos anteriores.  En éste mismo mes 253 fueron cerrados, obteniendo un 8.1% de trámites atendidos.</t>
  </si>
  <si>
    <t>OAPF 08/05/2023:
Consistencia: Cumple con el criterio. El área reporta avance cuantitativo, pues el indicador es mensual. evidenciando un cumplimiento del 62% de la meta mensual.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</si>
  <si>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En el mes de mayo culminó con un total de 3.133 procesos de registro calificado en trámite en ambos sistemas, de lo anterior, 168 trámites fueron radicados en el mes; los restantes son trámites abiertos de periodos anteriores.  En éste mismo mes 103 fueron cerrados, obteniendo un 4% de trámites atendidos.</t>
  </si>
  <si>
    <t>OAPF 15/06/2023:
Consistencia: Cumple con el criterio. El área reporta avance cuantitativo, pues el indicador es mensual. evidenciando un cumplimiento del 30,8% de la meta mensual.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</si>
  <si>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En el mes de junio culminó con un total de 2.970 procesos de registro calificado en trámite en ambos sistemas, de lo anterior, 131 trámites fueron radicados en el mes; los restantes son trámites abiertos de periodos anteriores.  En éste mismo mes 315 fueron cerrados, obteniendo un 11% de trámites atendidos.</t>
  </si>
  <si>
    <t>OAPF 14/07/2023:
Consistencia: Cumple con el criterio. El área reporta avance cuantitativo, pues el indicador es mensual. evidenciando un cumplimiento del 30,8% de la meta mensual.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</si>
  <si>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174_VES_2023</t>
  </si>
  <si>
    <t>Para el mes de abril se cerró un total de 253 trámites de Registro Calificado, de los cuales 61 fueron procesos finalizados antes de lo establecido en la normatividad vigente, lo que conlleva al 24,11% de oportunidad de respuesta. Nota: el 90%los procesos cerrados hacen parte de la directiva 9.</t>
  </si>
  <si>
    <t>OAPF 08/05/2023:
Consistencia: Cumple con el criterio. El área reporta avance cuantitativo, teniendo en cuenta que el indicador es mensual, evidenciando un cumplimiento satisfactorio de la meta mensual.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</si>
  <si>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Para el mes de mayo se cerró un total de 103 trámites de Registro Calificado, de los cuales 5 fueron procesos finalizados antes de lo establecido en la normatividad vigente, lo que conlleva al 5% de oportunidad de respuesta.</t>
  </si>
  <si>
    <t>OAPF 15/06/2023:
Consistencia: Cumple con el criterio. El área reporta avance cuantitativo, teniendo en cuenta que el indicador es mensual, evidenciando un cumplimiento del 20,8% de la meta establecida para el periodo reportado.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</si>
  <si>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Para el mes de junio se cerró un total de 315 trámites de Registro Calificado, de los cuales 38 fueron procesos finalizados antes de lo establecido en la normatividad vigente, lo que conlleva al 12% de oportunidad de respuesta.</t>
  </si>
  <si>
    <t>OAPF 14/07/2023:
Consistencia: Cumple con el criterio. El área reporta avance cuantitativo del 12%, teniendo en cuenta que el indicador es mensual, evidenciando un cumplimiento del 50% de la meta establecida para el periodo reportado.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</si>
  <si>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105_VES_2023</t>
  </si>
  <si>
    <t>Durante el mes de abril se notificaron 640 actos administrativos correspondientes a la primera instancia del proceso, alcanzando una meta del 37%.</t>
  </si>
  <si>
    <t>OAPF 08/05/2023:
Consistencia: Cumple con el criterio. El área reporta avance cuantitativo, teniendo en cuenta que  el indicador es mensual; se evidencia cumplimiento del 38% de la meta propuesta para el periodo.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</si>
  <si>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Durante del mes de mayo se notificaron 816 actos administrativos correspondientes a la primera instancia del proceso, alcanzando una meta del 44%</t>
  </si>
  <si>
    <t>OAPF 15/06/2023:
Consistencia: Cumple con el criterio. El área reporta avance cuantitativo, teniendo en cuenta que  el indicador es mensual; se evidencia cumplimiento del 46% de la meta propuesta para el periodo.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</si>
  <si>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Durante el mes de junio se resolvieron 403 actos administrativos correspondientes a la primera instancia del proceso, se continúa tranajando en la descongestión de los trámites que se encuentran en la fase de aprobación.</t>
  </si>
  <si>
    <t>OAPF 14/07/2023:
Consistencia: Cumple con el criterio. El área reporta avance cuantitativo, teniendo en cuenta que  el indicador es mensual; se evidencia cumplimiento del 46% de la meta propuesta para el periodo.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</si>
  <si>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173_VES_2023</t>
  </si>
  <si>
    <t>En el mes de abril se continuaron realizando estrategias de organización del equipo de trabajo para cumplir los tiempo de respuesta en todas las etapas del proceso.</t>
  </si>
  <si>
    <t>OAPF 08/05/2023:
Consistencia: Cumple con el criterio. El área no reporta avance cuantitativo, teniendo en cuenta que el indicador es trimestral. Sin embargo, se evidencia un avance del 76% correspondiente al primer trimestre.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</si>
  <si>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En el mes de mayo se continuaron realizando estrategias de organización del equipo de trabajo para cumplir los tiempos de respuesta en todas las etapas del proceso.</t>
  </si>
  <si>
    <t>OAPF 15/06/2023:
Consistencia: Cumple con el criterio. El área no reporta avance cuantitativo, teniendo en cuenta que el indicador es trimestral. Sin embargo, se evidencia un avance del 76% correspondiente al primer trimestre.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</si>
  <si>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En el segundo trimestre 2023, se obtuvo el 62% de oportunidad en la respuesta de 1.858 actos administrativos notificados durante este periodo.</t>
  </si>
  <si>
    <t>OAPF 14/07/2023:
Consistencia: Cumple con el criterio. El área reporta avance cuantitativo del 62% de las cuales 49% se respondieron trámitadas dentro del tiempo estimado.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Se cargan los soportes asociados a los trámites adelantados.</t>
  </si>
  <si>
    <t>354_VES_2023</t>
  </si>
  <si>
    <t>Durante el mes de abril se notificaron 145 recursos de reposición mediante la UAC.</t>
  </si>
  <si>
    <t>OAPF 08/05/2023:
Consistencia: Cumple con el criterio. El área reporta avance cuantitativo, teniendo en cuenta que  el indicador es mensual. Se evidencia cumplimiento del 23% de la meta propuesta para el periodo.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</si>
  <si>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Durante el mes de mayo se cerraron 578 recursos de reposición mediante a través del sistema de gestión documental.</t>
  </si>
  <si>
    <t>OAPF 15/06/2023:
Consistencia: Cumple con el criterio. El área reporta avance cuantitativo, teniendo en cuenta que  el indicador es mensual. Se evidencia cumplimiento del 23% de la meta propuesta para el periodo.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</si>
  <si>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Durante el mes de junio se resolvieron 335 recursos de reposición mediente la UAC y el aplicativo de gestión documental.</t>
  </si>
  <si>
    <t>OAPF 14/07/2023:
Consistencia: Cumple con el criterio. El área reporta avance cuantitativo, teniendo en cuenta que  el indicador es mensual. Se evidencia cumplimiento del 50% de la meta propuesta para el periodo.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</si>
  <si>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597_VES_2023</t>
  </si>
  <si>
    <t>Durante el mes de abril se adelantó la construcción de programación de espacios con instituciones de educación superior con el fin de dar cumplimimiento a las estategias de fortalecimiento del proceso.</t>
  </si>
  <si>
    <t>OAPF 08/05/2023:
Consistencia: Cumple con el criterio. El área no reporta avance cuantitativo, teniendo en cuenta que el indicador es trimestral. Sin embargo, se evidencia un avance del 20% correspondiente al primer trimestre.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</si>
  <si>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Durante el mes de mayo se  programaron  espacios de socialización del proceso con instituciones de educación superior con el fin de dar cumplimimiento a las estategias de fortalecimiento del proceso.</t>
  </si>
  <si>
    <t>OAPF 15/06/2023:
Consistencia: Cumple con el criterio. El área no reporta avance cuantitativo, teniendo en cuenta que el indicador es trimestral. Sin embargo, se evidencia un avance del 20% correspondiente al primer trimestre.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</si>
  <si>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De acuerdo con  la planeación de las estrategias de comunicación  del primer semestre 2023 se han realizado  los siguientes conversatorios del proceso de convalidaciones de educación superior:
25-04-23 Webinar Argentina
29-05-23 Conversatorio Universidad Javeriana de Cali.
También se avanzó en la Propuesta de Renegociación ARM Ecuador.</t>
  </si>
  <si>
    <t>OAPF 14/07/2023:
Consistencia: Cumple con el criterio. El área reporta avance cuantitativo del 50% de la meta del periodo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Se adjuntan soportes .</t>
  </si>
  <si>
    <t>598_VES_2023</t>
  </si>
  <si>
    <t xml:space="preserve">En abril se ha realizado la ejecución de pruebas del segundo grupo de controles de cambio relacionados con la Resolución 2265 de 2023. Los controles de cambio están en la fase final de aprobación para su despliegue en el ambiente de producción en la segunda semana del mes de mayo de 2023, estos controles de cambios son: i) Convenios por titulación conjunta, ii) Centros tutoriales de modalidad A distancia, y iii) Trámite en paralelo de Prerradicado y Radicado.
Se ha iniciado la definición del requerimiento de ajuste al proceso de Designación de pares y Construcción concepto CONACES. Estos procesos serán ajustados en el mes de mayo.
Se terminó el proceso de contratación de soporte técnico especializado para las aplicaciones de Nuevo SACES, Gestión de Pares y Convalida, así como la compra de las licencias para sus usuarios con la empresa Bizagi. </t>
  </si>
  <si>
    <t>En mayo se ha realizado el despliegue de todos los controles de cambio que responden a lo definido en la Resolución 2265 de 2023, los controles de cambio desplegados fueron: i) Convenios por titulación conjunta, ii) Centros tutoriales de modalidad A distancia, y iii) Trámite en paralelo de Prerradicado y Radicado. Se cuenta con el documento de especificación del ajuste en el proceso de Designación de pares y Construcción concepto CONACES, la implementación de estos ajustes se desplegará en el ambiente de certificación en el mes de junio y una vez terminadas las pruebas su publicación en el ambiente de producción. Se ha iniciado el análisis técnico y funcional de los ajustes que se deben realizar en la aplicación Nuevo SACES y en las Bases de Datos de SACES, EDU-SUP, SNIES y Nuevo SACES en relación con el decreto de ampliación transitoria de la vigencia de los registros calificados y las condiciones institucionales para los lugares donde las Instituciones de Educación superior tienen oferta vigente.</t>
  </si>
  <si>
    <t>Se cuenta con la documentación de especificación del procedimiento de ajustes para la publicación en las Bases de Datos de SACES, EDU-SUP, SNIES y Nuevo SACES en relación con el decreto de ampliación transitoria de la vigencia de los registros calificados y las condiciones institucionales para los lugares donde las Instituciones de Educación Superior tienen oferta vigente.  II) Se llevó a cabo el proceso de socialización de los documentos de especificación de los ajustes y controles de cambio de los procesos de Designación de pares y Construcción concepto CONACES, Estos documentos fueron revisados y observados por los profesionales de la subdirección de Aseguramiento y se deben ajustar los documentos y generar la versión dos para su revisión y aprobación. III) Desarrollo de las actividades de soporte para la estabilización de la aplicación en el ambiente de producción, para lo cual se reportan, asignan y solucionan los incidentes que presentan los usuarios de la aplicación Nuevo SACES. IV) Ajuste técnico y de datos en la consulta que reporta los casos que están en gestión en la aplicación Nuevo SACES, trabajo realizado a partir de los requerimientos identificados por los profesionales de la subdirección de Aseguramiento de la Calidad de la Educación Superior.</t>
  </si>
  <si>
    <t>OAPF 14/07/2023:
Consistencia: Cumple con el criterio. El área reporta avance cuantitativo del 14%, alcanzando asi la meta pr´ropuesta para la fecha del reporte de 46%
Completitud: Cumple con el criterio. El área reporta avance cualitativo con las acciones y la gestión realizada para avanzar en el cumplimiento de la meta asociada al indicador.
Calidad: Cumple con los criterios de la Guía de seguimiento al PAI “PL-GU-03 Versión 5”.
Soportes: Cumple. Se adjuntan soportes asociados al avance.</t>
  </si>
  <si>
    <t>126_TRANSVERSALES_2023</t>
  </si>
  <si>
    <t xml:space="preserve">Durante abril se avanzó en el ajuste y actualización de la ficha técnica de reporte PAI 2023 a través de la aplicación Power BI. </t>
  </si>
  <si>
    <t>09.05 OAPF
• Consistencia: La meta programada para el periodo corresponde a 4 boletines ; según se indica, se está realizando actualización de la herramienta PowerBI para la generación de reportes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</si>
  <si>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 xml:space="preserve">Durante mayo se realizó actualización de la ficha técnica de reporte PAI 2023 a través de la aplicación Power BI. </t>
  </si>
  <si>
    <t>09.06 OAPF
• Consistencia: La meta programada para el periodo corresponde a 5 boletines los cuales ya se encuentran ajustados en la herramienta power BI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</si>
  <si>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 xml:space="preserve">Durante junio se realizó actualización de la ficha técnica de reporte PAI 2023 a través de la aplicación Power BI. </t>
  </si>
  <si>
    <t>12.07 OAPF
• Consistencia: La meta programada para el periodo corresponde a 5 boletines los cuales ya se encuentran ajustados en la herramienta power BI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</si>
  <si>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446_TRANSVERSALES_2023</t>
  </si>
  <si>
    <t>Durante el mes de abril fue entregada la URL final del micrositio, en donde se verificó el funcionamiento de todos los enlaces. Adicionalmente, recibimos la capacitación final de actualización de contenidos de la misma. Se está coordinando con la Oficina Asesora de Comunicaciones el lanzamiento del portal SINEB. Porcentaje de avance: 95%.</t>
  </si>
  <si>
    <t>09.05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</si>
  <si>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Durante el mes de mayo se trabajó en conjunto con la Oficina Asesora de Comunicaciones en la depuración en la página web del Ministerio de Educación Nacional de los enlaces y referencias múltiples a datos desactualizados relacionados con la matrícula de educación preescolar, básica y media, para garantizar el óptimo aprovechamiento del portal SINEB. El lanzamiento se hará durante el mes de junio. Porcentaje de avance: 96%.</t>
  </si>
  <si>
    <t>09.06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</si>
  <si>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En el mes de junio se publicó oficialmente en la página web del Ministerio de Educación Nacional el enlace para el portal SINEB. Porcentaje de avance: 100%.</t>
  </si>
  <si>
    <t>12.07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</si>
  <si>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449_TRANSVERSALES_2023</t>
  </si>
  <si>
    <t>Teniendo en cuenta que el DANE publicó la actualización de proyecciones y retroproyecciones del Censo 2018 a principios de abril, se empezó a trabajar en la actualización de los anuarios estadísticos.</t>
  </si>
  <si>
    <t>En el mes de mayo se trabajó en la actualización de los anuarios estadísticos con base en la actualización de proyecciones y retroproyecciones del Censo 2018 a principios de abril, y se está esperando la publicación oficial de los datos de matrícula de 2022, para poderlos incluir en la serie.</t>
  </si>
  <si>
    <t>En junio se trabajó en la actualización del anuario estadístico. Ya se aprobó el formato de las tablas en la cual se reportará la información de la serie histórica desde 2015 hasta 2022. Se envía como soporte la estructura del formato.</t>
  </si>
  <si>
    <t>450_TRANSVERSALES_2023</t>
  </si>
  <si>
    <t xml:space="preserve">En abril se está trabajando en un documento que se titulará ¿Cómo avanza el país en inclusión educativa? Qué dicen los dos últimos Censos sobre esta materia, teniendo en cuenta la última actualización de proyecciones del Censo 2018 publicados por DANE a principios de abril de 2023. </t>
  </si>
  <si>
    <t xml:space="preserve">En Mayo se obtuvo un primer borrador del documento que se titulará ¿Cómo avanza el país en inclusión educativa? Qué dicen los dos últimos Censos sobre esta materia, teniendo en cuenta la última actualización de proyecciones del Censo 2018 publicados por DANE a principios de abril de 2023. </t>
  </si>
  <si>
    <t>En junio se  reportó la finalización de la primera versión del documento temático que se titula “¿Cómo avanza el país en inclusión educativa? Qué dicen los dos últimos Censos sobre esta materia”, teniendo en cuenta la última actualización de proyecciones del Censo 2018 publicados por DANE a principios de abril de 2023.</t>
  </si>
  <si>
    <t>459_TRANSVERSALES_2023</t>
  </si>
  <si>
    <t>Para el mes de abril fueron aprobados treita y nueve(39) proyectos  por un valor aproximado de 174.791 millones. En total (acumulados) se reportan 127 proyectos. Los treita y nueve proyectos estan divididos en los subsetores de EPBM y ES asi: Para Educacion Basica 37 divididos en 17 proyectos de infraestructura educativa, 9 de transporte escolar, 6 de alimentacion escolar, 3 de calidad educativa y 2 proyectos de dotacion de aulas y mobiliario escolar. Eduacion Superior 2 proyectos de infraestructura educactiva.</t>
  </si>
  <si>
    <t>09.05 OAPF
Se recomienda generar el reporte de avance
15.05 OAPF
• Consistencia:Cumple criterio. El reporte cualitativo guarda consistencia con el reporte cuantitativo y medios de verificación aportados.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t>
  </si>
  <si>
    <t>Para el mes de mayo fueron aprobados diez y seis (16) proyectos  por un valor aproximado de $237,714 millones. En total (acumulados) se reportan 143 proyectos por valor aproximado de de $985.280 millones. Los 16 proyectos estan  en los subsetores de EPBM y ES asi: Para Educacion Basica 15 divididos en 7 proyectos de infraestructura educativa, 4 de alimentacion escolar, 3 de nuevas tecnologias para la educacion basica y 1 proyecto de calidad educativa. Eduacion Superior 1 proyecto de infraestructura educactiva.</t>
  </si>
  <si>
    <t>09.06 OAPF
Se recomienda generar el reporte de avance
15.06 OAPF
• Consistencia:Cumple criterio. El reporte cualitativo guarda consistencia con el reporte cuantitativo y medios de verificación aportados.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t>
  </si>
  <si>
    <t>Para el mes de junio (con corte al 09 de junio 2023) fueron aprobados catorce  (14) proyectos  por un valor aproximado de $13,485 millones. En total acumulados desde enero de 2023 se reportan 207 proyectos por valor aproximado de $1,399,229 billones. Los 14 proyectos estan  en el subsetor de EPBM asi: divididos en 7 proyectos de infraestructura educativa, 2 de dotacion de mobiliario,  2 de calidad educativa 1 de alimentacion escolar y 2 de transporte escolar.</t>
  </si>
  <si>
    <t>12.07 OAPF
• Consistencia:Cumple criterio. El reporte cualitativo guarda consistencia con el reporte cuantitativo y medios de verificación aportados.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t>
  </si>
  <si>
    <t>273_TRANSVERSALES_2023</t>
  </si>
  <si>
    <t xml:space="preserve">Durante  el mes de abril se continúo con el ajuste y actualización de la ficha técnica de seguimiento a proyectos de inversión 2023 a través de la aplicación Power BI, lo anterior teniendo en cuenta que existe una nueva Plataforma para el reporte de avance de los proyectos "PIIP" y los reportes que arroja no son compatibles con el informe que se ha venido generando </t>
  </si>
  <si>
    <t>09.05 OAPF
Se validan los criterios, de conformidad con el siguiente detalle:
• Consistencia: Cabe anotar que la meta programada para el periodo corresponde a 3 boletins; según se indica, se adelanta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</si>
  <si>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 xml:space="preserve">Durante  el mes de mayo se esta evaluado la pertinencia del indicador, lo anterior teniendo en cuenta que existe una nueva Plataforma para el reporte de avance de los proyectos "PIIP" y los reportes que arroja no son compatibles con el informe que se ha venido generando </t>
  </si>
  <si>
    <t>09.06 OAPF
Se validan los criterios, de conformidad con el siguiente detalle:
• Consistencia: Cabe anotar que la meta programada para el periodo corresponde a 4 boletins; según se indica, se evalua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</si>
  <si>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Durante  el mes de junio se realizo solicitud al DNP, via correo electronico, de los reportes de avance de proyectos de la PIIP,  teniendo en cuenta que existe una nueva Plataforma para el reporte de avance de los proyectos "PIIP" y esta no genera reportes.</t>
  </si>
  <si>
    <t>12.07 OAPF
Se validan los criterios, de conformidad con el siguiente detalle:
• Consistencia: Cabe anotar que la meta programada para el periodo corresponde a 4 boletins; según se indica, se evalua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</si>
  <si>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361_TRANSVERSALES_2023</t>
  </si>
  <si>
    <t>En abril se está avanzando en el análisis de las cifras 2015-2021 y la redacción del texto para el primer boletín, el cual será sobre matrícula desagregada por poblaciones vulnerables, para incluir las correspondientes a 2022 una vez estén publicadas.</t>
  </si>
  <si>
    <t>En Mayo se obtuvo un primer borrador del texto del primer boletín sobre matrícula 2018-2021, con énfasis en grupos poblacionales y población vulnerable. Una vez se revise y ajuste, y se tengan las cifras a 2022, se actualizará el análisis.</t>
  </si>
  <si>
    <t>En junio se Se reportó la finalización de la primera versión del primer boletín sobre matrícula 2018-2021, con énfasis en grupos poblacionales y población vulnerable. No se han podido actualizar las cifras a 2022, porque todavía no se tienen disponibles. Se adjunta el documento como soporte de cumplimiento del hito.</t>
  </si>
  <si>
    <t>12.07 OAPF
• Consistencia: no se programó meta para este mes.
• Completitud: avance cualitativo evidencia las acciones adelantadas necesarias para el reporte del próximo avance cuantitativo.
• Soportes: no se evidencia  medio de verificación 
• Calidad: cumple recomendaciones a reportes cualitativos</t>
  </si>
  <si>
    <t>158_VES_2023</t>
  </si>
  <si>
    <t>Durante el mes de abril, desde la subdirección de Apoyo a la Gestión de las IES se realizó construcción de la propuesta de programas de tránsito de educación media a educación superior a fin de fortalecer las acciones de tránsito inmediato para efectos de ampliación de cupos en zonas rurales, cualificando a la población rural, dicho procesos se busca materializar en el mes de mayo con un aliado para la operación de la estrategia consolidación de propuesta en 7 territorios priorizados en los departamentos de Amazonas, Cauca, Guainía, Guaviare, Nariño, Norte de Santander y Tolima</t>
  </si>
  <si>
    <t>Fecha: (17/05/2023) OAFP
Observaciones
Completitud: Cumple con el criterio  
Consistencia: Cumple con el criterio 
Calidad: Cumple con el criterio 
Soportes: No aplica, indicador anual 
El indicador se dará por validado una vez sea aprobado el reporte trimestral cualitativo en SIIPO</t>
  </si>
  <si>
    <t>Durante el mes de mayo, desde la subdirección de Apoyo a la Gestión de las IES se avanzó en la construcción de los estudios previos para el proceso e contratación del aliado que acompañará al MEN en la implementación del  programas de tránsito de educación media a educación superior a fin de promover la ampliación de cupos en zonas rurales.</t>
  </si>
  <si>
    <t>Fecha: (14/06/2023) OAFP
Observaciones: No se efectuó reporte 
Fecha: 19/07/2023
Observaciones
Completitud: Cumple con el criterio  
Consistencia: Cumple con el criterio 
Calidad: Cumple con el criterio 
Soportes: No aplica, indicador anual 
El indicador se dará por validado una vez sea aprobado el reporte trimestral cualitativo en SIIPO</t>
  </si>
  <si>
    <t xml:space="preserve">Durante el mes de Junio, desde la subdirección de Apoyo a la Gestión de las IES se avanzó en el proceso de revisión con la oficina de contratación para el desarrollo del proceso de contratación del aliado que acompañará al MEN en la implementación del programas de tránsito de educación media a educación superior a fin de promover la ampliación de cupos en zonas rurales. </t>
  </si>
  <si>
    <t>Fecha: (19/07/2023) OAFP
Observaciones
Completitud: Cumple con el criterio 
Consistencia: Cumple con el criterio 
Calidad: Cumple con el criterio 
Soportes: No aplica, indicador anual 
El indicador se dará por validado una vez sea aprobado el reporte trimestral cualitativo en SIIPO</t>
  </si>
  <si>
    <t>159_VES_2023</t>
  </si>
  <si>
    <t>Durante el mes de abril, desde la subdirección de Apoyo a la Gestión de las IES se realizó construcción de la propuesta de programas de tránsito de educación media a educación superior a fin de fortalecer las acciones de tránsito inmediato para efectos de ampliación de cupos en zonas rurales, cualificando a la población rural, dicho procesos se busca materializar en el mes de mayo con un aliado para la operación de la estrategia consolidación de propuesta en 5  territorios priorizados con municipios PDET en los departamentos de  Cauca, Guaviare, Nariño, Norte de Santander y Tolima</t>
  </si>
  <si>
    <t>Durante el mes de mayo, desde la subdirección de Apoyo a la Gestión de las IES se avanzó en la construcción de los estudios previos para el proceso e contratación del aliado que acompañará al MEN en la implementación del  programas de tránsito de educación media a educación superior a fin de promover la ampliación de cupos en zonas PDET</t>
  </si>
  <si>
    <t>Durante el mes de Junio, desde la subdirección de Apoyo a la Gestión de las IES se avanzó en el proceso de revisión con la oficina de contratación para el desarrollo del proceso de contratación del aliado que acompañará al MEN en la implementación del programas de tránsito de educación media a educación superior a fin de promover la ampliación de cupos municipios PDET</t>
  </si>
  <si>
    <t>160_VES_2023</t>
  </si>
  <si>
    <t>En el mes de abril, el MEN autorizó los desembolsos a la Universidad de Nariño y la Universidad de Sucre por $2.358.821.568 y $2.848.377.730, respectivamente, para cubrir el 80% de los recursos asignados por el Fondo Solidario para la Educación. Con estos desembolsos, se realizó el 100% de los primeros giros programados para el periodo 2023-1 en el marco de la política de gratuidad. Es de anotar, que los giros restantes correspondientes al 20% de los recursos asignados serán realizados una vez se concilie con las IES el número de beneficiarios y valores de matrícula del periodo 2023-1, labor que se desarrollará posterior al cierre financiero de 2022.</t>
  </si>
  <si>
    <t>Durante el mes de mayo, se contó con la autorización de los desembolsos para el primer periodo de 2023-1 por un valor de $23.528 millones a 17.295 jóvenes de familias vulnerables procedentes de municipios rurales y rurales dispersos, por concepto de subsidios educativos del Programa Generación E componente de Equidad,  para el pago de la matrícula en IES públicas.</t>
  </si>
  <si>
    <t>Fecha: (14/06/2023) OAFP
Observaciones
Completitud: Cumple con el criterio  
Consistencia: Cumple con el criterio 
Calidad: Cumple con el criterio 
Soportes: No aplica, indicador anual 
El indicador se dará por validado una vez sea aprobado el reporte trimestral cualitativo en SIIPO</t>
  </si>
  <si>
    <t>Durante el mes de junio, para el 2023, y con corte al 30 del mes desembolsó $51.206.140.965 a las 64 IES públicas por concepto de matrícula de estudiantes procedentes de municipios rurales y rurales dispersos.</t>
  </si>
  <si>
    <t>161_VES_2023</t>
  </si>
  <si>
    <t xml:space="preserve">Fecha: (17/05/2023) OAFP
Observaciones
Completitud: Se reitera  la solicitud frente a la desagregación de los municipos PDET en los subsiguientes reportes
Consistencia: Cumple con el criterio 
Calidad: Cumple con el criterio 
Soportes: No aplica, indicador anual 
El indicador se dará por validado una vez sea aprobado el reporte trimestral cualitativo en SIIPO 
</t>
  </si>
  <si>
    <t>Durante el mes de mayo, se contó con la autorización de los desembolsos para el primer periodo de 2023-1 por un valor de $30.127 millones a 21.696 jóvenes de familias vulnerables procedentes de municipios PDET, por concepto de subsidios educativos del Programa Generación E componente de Equidad,  para el pago de la matrícula en IES públicas.</t>
  </si>
  <si>
    <t>Fecha: (14/06/2023) OAFP
Observaciones
Completitud: Se reitera  la solicitud frente a la desagregación de los municipos PDET en los subsiguientes reportes
Consistencia: Cumple con el criterio 
Calidad: Cumple con el criterio 
Soportes: No aplica, indicador anual 
El indicador se dará por validado una vez sea aprobado el reporte trimestral cualitativo en SIIPO</t>
  </si>
  <si>
    <t>Durante el mes de junio, para el 2023, y con corte al 30 del mes se desembolso $52.415.193.746 a las 64 IES públicas por concepto de matrícula de estudiantes procedentes de municipios PDET.</t>
  </si>
  <si>
    <t>Fecha: (19/07/2023) OAFP
Observaciones
Completitud: Se reitera  la solicitud frente a la desagregación de los municipos PDET en los subsiguientes reportes
Consistencia: Cumple con el criterio 
Calidad: Cumple con el criterio 
Soportes: No aplica, indicador anual 
El indicador se dará por validado una vez sea aprobado el reporte trimestral cualitativo en SIIPO</t>
  </si>
  <si>
    <t>261_VES_2023</t>
  </si>
  <si>
    <t>Durante el mes de abril, desde la subdirección de Apoyo a la Gestión de las IES se realizó revisión para fomento de  programas para zonas rurales, en el marco de las acciones a desarrollar con las IES en los programas de tránsito, planteando en la propuesta que desde las IES se cuente con compromiso de llevar oferta de nuevos programas a los territorios priorizados.</t>
  </si>
  <si>
    <t>Durante el mes de mayo, desde la subdirección de Apoyo a la Gestión de las IES se realizó consolidación de la estrategia de  programas de tránsito inmediato, con la cual se busca promover el desarrollo y oferta de programas a  los territorios priorizados.</t>
  </si>
  <si>
    <t xml:space="preserve">Fecha: (14/06/2023) OAFP
Observaciones: No se efectuó reporte
Fecha: 19/07/2023
Observaciones
Completitud: Cumple con el criterio  
Consistencia: Cumple con el criterio 
Calidad: Cumple con el criterio 
Soportes: No aplica, indicador anual 
El indicador se dará por validado una vez sea aprobado el reporte trimestral cualitativo en SIIPO </t>
  </si>
  <si>
    <t>Durante el mes de Junio, desde la subdirección de Apoyo a la Gestión de las IES se avanzó en el proceso de revisión con contratación para el aliado que acompañará la implementación de la estrategia de  programas de tránsito inmediato, con la cual se busca promover el desarrollo y oferta de programas a  los territorios priorizados.</t>
  </si>
  <si>
    <t>262_VES_2023</t>
  </si>
  <si>
    <t>Durante el mes de abril, desde la subdirección de apoyo a la gestión de las IES se avanzó en mesa de trabajo con ONU a fin de poder consolidar propuesta para el fomento de la equidad de género y el fortalecimiento de acciones para el fomento de la formación de mujeres en carreras no tradicionales</t>
  </si>
  <si>
    <t>Durante el mes de mayo, desde la subdirección de apoyo a la gestión de las IES se avanzó en la consolidación de acciones para fortalecer estrategias de promoción de equidad de género.</t>
  </si>
  <si>
    <t>Durante el mes de Junio, desde la subdirección de apoyo a la gestión de las IES se avanzó en una reunión con la consejería para la equidad de la mujer a fin de articular acciones y fortalecer la apuesta de la estrategia de formación de mujeres en carreras no tradicionales</t>
  </si>
  <si>
    <t>563_VES_2023</t>
  </si>
  <si>
    <t>Durante el mes de abril, se instaló la mesa de diálogo permanente con diversos actores del sector educativo para construir consensos en torno a las reformas que requiere la educación superior del país. También se actualizaron las proyecciones de impacto financiero con los supuestos macroeconómicos estimados por el Ministerio de Hacienda y Crédito Público ante una eventual reforma de los artículos 86 y 87 considerando escenarios de puntos adicionales a la base presupuestal.</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</si>
  <si>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cualitativo demuestra las acciones implementadas. Se enuncia el inicio del proceso de diálogo fundamental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t>
  </si>
  <si>
    <t>Durante el mes de mayo, se continuo con el trabajo de las mesas de diálogo permanente con diversos actores del sector educativo para construir consensos en torno a las reformas que requiere la educación superior del país. Se participo en el espacio desarrollado en la ciudad de Bogotá y Barranquilla.</t>
  </si>
  <si>
    <t>ANÁLISIS OAPF (24/07/2023):
A) CONSISTENCIA: Se ajusta al criterio establecido. El avance cualitativo reportado es consistente con lo registrado anteriormente y el indicador 
B) COMPLETITUD: Satisface el criterio requerido. El progreso descrito en el cualitativo demuestra las acciones implementadas, Se enuncia la continuación del proceso de diálogo que es fundamental para el logro del indicador. Sigue pendiente el registro del avance cuantitativo de Abril.
C) SOPORTES: No se necesita un medio de verificación, ya que no se ha registrado un avance cuantitativo en este periodo.
D) CALIDAD: Cumple con las directrices sugeridas para informes cualitativos.</t>
  </si>
  <si>
    <t>Durante el mes de junio, se continuo con el trabajo de las mesas de diálogo permanente por la educación superior con diversos actores a nivel nacional esto con el fin de construir consensos en torno a la reforma de Ley 30 que se presentará el 20 de julio de acuerdo con el mandato presidencial. En paralelo se han abierto espacio de dialogo entre los movimientos estudiantiles, sindicatos de profesores y rectores para recoger los aportes que alimenten la propuesta a radicar en el congreso.</t>
  </si>
  <si>
    <t>564_VES_2023</t>
  </si>
  <si>
    <t>ANÁLISIS OAPF (11/05/2023):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</si>
  <si>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Durante el mes de mayo, se contó con la autorización de los desembolsos para el primer periodo de 2023-1 por un valor de $111.763 millones a 87.814 jóvenes de familias vulnerables,  por concepto de subsidios educativos del Programa Generación E componente de Equidad,  para el pago de la matrícula en IES públicas.</t>
  </si>
  <si>
    <t>ANÁLISIS OAPF (24/07/2023):
A)	CONSISTENCIA: Se ajusta al criterio establecido. Lo enunciado en el cualitativo es consistente con el indicador y los reportado anteriormente.
B)	COMPLETITUD: Satisface el criterio requerido. El avance cualitativo demuestra las acciones implementadas y muestra el avance en la gestión para el logro de la meta. 
C)	SOPORTES: No se necesita un medio de verificación en razón a la periodicidad del indicador. 
D)	CALIDAD: Cumple con las directrices sugeridas para informes cualitativos.</t>
  </si>
  <si>
    <t xml:space="preserve">En el mes de junio, finalizaron las pruebas de las validaciones y cruces de datos entre los diferentes sistemas de información que permiten el otorgamiento del beneficio de la política de gratuidad en la matrícula para el 2023-1. En julio se realizará el proceso de validación en producción con cada una de las 64 IES públicas. </t>
  </si>
  <si>
    <t>ANÁLISIS OAPF (24/07/2023):
A)	CONSISTENCIA: Se ajusta al criterio establecido. Lo enunciado en el cualitativo es consistente con el indicador y los reportado anteriormente.
B)	COMPLETITUD: No Satisface el criterio requerido. No se registra avance cuantitativo apesar de las gestiones relizadas en el periodo. El avance cualitativo demuestra las acciones implementadas y muestra el avance en la gestión para el logro de la meta. 
C)	SOPORTES: No se registra avance. Pendiente validar este aspecto hasta que se registre el avance cuantitativo. tampoco se incluyó soporte del hito correspondiente el periodo.
D)	CALIDAD: Cumple con las directrices sugeridas para informes cualitativos.</t>
  </si>
  <si>
    <t>565_VES_2023</t>
  </si>
  <si>
    <t>En el mes de abril, se avanzó en el diseño y costeo de 3 estrategias para fomentar la ampliación del acceso de 500 mil nuevos estudiantes en instituciones de educación superior públicas y el SENA, con enfoque territorial. Las cuales se encuentran en proceso de aprobación interna para continuar con la socialización respectiva a los actores del sector.</t>
  </si>
  <si>
    <t>En el mes de mayo, se avanzó en el diseño de la estrategia de Programas de Tránsito Inmediato a Educación Superior con el fin de promover procesos de cualificación de estudiantes de grado 11 y bachilleres recién graduados de municipios intermedios, rurales y rurales dispersos con tasa de tránsito menores al promedio nacional (39,7%) para acceder en forma inmediata a las instituciones de educación superior públicas con presencia en el territorio. La estrategia iniciará su implementación en 7 municipios para beneficiar a 1000 estudiantes en el 2023-2.</t>
  </si>
  <si>
    <t>ANÁLISIS OAPF (24/07/2023):
A)	CONSISTENCIA: OK. Durante el periodo no se establece un avance cuantitativo dada la periodicidad del indicador. No obstante, el reporte cualitativo da cuenta de la gestión efectuada en cumplimiento del indicador.
B)	COMPLETITUD: OK.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</si>
  <si>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En el mes de junio, se presentó la estrategia de ampliación del acceso a la educación superior a los rectores de las 64 IES públicas y al señor Presidente de la República. Igualmente, se aprobó en el Congreso la adición presupuestal mediante la cual se asignan 500 mil millones para la construcción de sedes universitarias, 100 mil millones para fortalecer la política de gratuidad y 100 mil millones para ampliar la oferta académica y generación de nuevos cupos en educación superior.</t>
  </si>
  <si>
    <t>566_VES_2023</t>
  </si>
  <si>
    <t>En el mes de abril, se presentaron los estudios previos para la suscripción del convenio entre el MEN y CISA con el fin de viabilizar la venta de cartera de los beneficiarios de los fondos constituidos por el MEN, con el cual se condonarán parcial y totalmente las deudas de los beneficiarios conforme a sus condiciones de vulnerabilidad y se depuraron las cifras de los beneficiarios del Fondo Ser Pilo Paga que podrían acceder a esta estrategia.</t>
  </si>
  <si>
    <t>En el mes de mayo, se ajustaron los estudios previos para la suscripción del convenio entre el MEN, CISA e ICETEX con el fin de viabilizar la venta de cartera de beneficiarios/as de los fondos constituidos por el MEN, con el cual se condonarán parcial y totalmente las deudas de los créditos conforme a sus condiciones de sujetos de especial protección constitucional y vulnerabilidad y se continúa con la depuración de las bases de datos de los créditos que podrían ser parte de este Plan de Alivios</t>
  </si>
  <si>
    <t>En el mes de junio, se elaboró el memorando de entendimiento para la suscripción del convenio entre el MEN, CISA e ICETEX con el fin de viabilizar la venta de cartera de beneficiarios/as de los fondos constituidos por el MEN, con el cual se condonarán parcial y totalmente las deudas de los créditos conforme a sus condiciones de sujetos de especial protección constitucional y vulnerabilidad. El MdE será firmado por las partes en el mes de julio, posterior a la revisión jurídica de la partes.</t>
  </si>
  <si>
    <t>ANÁLISIS OAPF (24/07/2023):
A)	CONSISTENCIA: Se ajusta al criterio establecido. Lo enunciado en el cualitativo es consistente con el indicador y los reportado anteriormente.
B)	COMPLETITUD: No Satisface el criterio requerido. No se registra avance cuantitativo apesar de las gestiones relizadas en el periodo. El avance cualitativo demuestra las acciones implementadas y muestra el avance en la gestión para el logro de la meta. 
C)	SOPORTES: No se registra avance. Pendiente validar este aspecto hasta que se registre el avance cuantitativo. No se incluyó soporte del hito correspondiente el periodo.
D)	CALIDAD: Cumple con las directrices sugeridas para informes cualitativos.</t>
  </si>
  <si>
    <t>567_VES_2023</t>
  </si>
  <si>
    <t>Durante el mes de abril, desde la Subdirección de Desarrollo Sectorial de acuerdo con las fuentes de información asociadas a los indicadores de los componentes y dimensiones del índice sintético se calcularon en una primera versión con el fin de realizar un análisis orientado a determinar su incidencia en la equidad territorial y poblacional. Esperando que estos análisis contribuyan al proceso de definición de metodología, distribución y asignación de recursos para las IES públicas</t>
  </si>
  <si>
    <t>Durante el mes de mayo, desde la Subdirección de Desarrollo Sectorial, se distribuyeron $80 mil millones de recursos de inversión por concepto de Estampilla Pro Universidad Nacional y demás Universidades Estatales mediante Resolución No. 008543 del 24 mayo de 2023.
Se calculó la distribución de los recursos de Excedentes de Cooperativas (artículo 142 -Ley 1819 de 2016) mediante modelo que contempla una batería de indicadores con enfoque de equidad territorial y poblacional.</t>
  </si>
  <si>
    <t>Durante el mes de junio, desde la Subdirección de Desarrollo Sectorial mediante la Resolución No. 010611 del 29 de junio de 2023 se distribuyeron $23.339 millones para el apoyo al funcionamiento de las ITTU cuya norma de creación no vincula a la Nación en su esquema de financiación y por concepto de excedentes de cooperativas - artículo 142 -Ley 1819 de 2016 se distribuyeron $80.613 millones
Adicionalmente se calculó la distribución de los recursos de Planes de Fomento a la Calidad, con una batería de indicadores con enfoque de bienestar y permanencia; equidad territorial y poblacional y calidad.</t>
  </si>
  <si>
    <t>ANÁLISIS OAPF (24/07/2023):
A)	CONSISTENCIA: Se ajusta al criterio establecido. Lo enunciado en el cualitativo es consistente con el indicador y los reportado anteriormente.
B)	COMPLETITUD: No Satisface el criterio requerido. No se registra avance cuantitativo apesar de las gestiones relizadas en el periodo. El avance cualitativo demuestra las acciones implementadas y muestra el avance en la gestión para el logro de la meta. 
C)	SOPORTES: No se registra avance. Pendiente validar este aspecto hasta que se registre el avance cuantitativo. 
D)	CALIDAD: Cumple con las directrices sugeridas para informes cualitativos.</t>
  </si>
  <si>
    <t>568_VES_2023</t>
  </si>
  <si>
    <t>Durante el mes de abril, desde la Dirección de Fomento se trabaja en la revisión de los requisitos para vincular al aliado que aporte al borrador de la exposición de motivos de la ley estatutaria</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</si>
  <si>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cualitativo demuestra las acciones implementadas. Se enuncia el inicio del proceso de revisión de requisitos fundamental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t>
  </si>
  <si>
    <t>Durante el mes de mayo, desde la Dirección de Fomento se espera la definición de la estrategia para continuar con el trámite respectivo respecto al proyecto de ley y exposición de motivos</t>
  </si>
  <si>
    <t>ANÁLISIS OAPF (24/07/2023):
A) CONSISTENCIA: Se ajusta al criterio establecido. El avance cualitativo reportado es consistente con lo registrado anteriormente y el indicador 
B) COMPLETITUD: Satisface el criterio requerido. Se enuncia la continuación del proceso para el logro del indicador. Sigue pendiente el registro del avance cuantitativo de Abril.
C) SOPORTES: No se necesita un medio de verificación, ya que no se ha registrado un avance cuantitativo en este periodo.
D) CALIDAD: Cumple con las directrices sugeridas para informes cualitativos.</t>
  </si>
  <si>
    <t>Durante el mes de junio, desde la Dirección de Fomento se espera la definición de la estrategia para continuar con el trámite respectivo respecto al proyecto de ley y exposición de motivos</t>
  </si>
  <si>
    <t>569_VES_2023</t>
  </si>
  <si>
    <t>Durante el mes de abril, se realiza la revisión de los documentos de diagnostico sobre el tema elaborado por expertos y se esta a la espera de la instalación de la mesa para la formulación de reforma. El tema se incluyó como uno de los ejes temáticos de la mesa de Diálogo Permanente por la Educación Superior.</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</si>
  <si>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cualitativo demuestra las acciones implementadas. Se enuncia la realización de actividades de revisión documental fundamental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t>
  </si>
  <si>
    <t>Durante el mes de mayo, se apoyó la organización y realización del Diálogo Permanente por la Educación Superior que cuenta con el eje temático de Docencia e Investigación. Se elaboró el documento de contexto sobre el tema para apoyar la discusión en las sesiones del Diálogo. También se aportó el documento de metodología elaborado como insumo para la mesa de negociación colectiva capítulo educación superior que se realizó en el MEN.</t>
  </si>
  <si>
    <t>ANÁLISIS OAPF (24/07/2023):
A) CONSISTENCIA: Se ajusta al criterio establecido. El avance cualitativo reportado es consistente con lo registrado anteriormente y el indicador 
B) COMPLETITUD: Satisface el criterio requerido. El progreso descrito en el cualitativo demuestra las acciones implementadas, Se enuncia la continuación de actividades para el logro del indicador. Sigue pendiente el registro del avance cuantitativo de Abril.
C) SOPORTES: No se necesita un medio de verificación, ya que no se ha registrado un avance cuantitativo en este periodo.
D) CALIDAD: Cumple con las directrices sugeridas para informes cualitativos.</t>
  </si>
  <si>
    <t>Durante el mes de junio, se apoyó la organización y realización del Diálogo Permanente por la Educación Superior que cuenta con el eje temático de Docencia e Investigación. Se elaboró el documento de contexto sobre el tema para apoyar la discusión en las sesiones del Diálogo, se hizo la moderación de las mesas y la relatoría del espacio, que contribuyen al avance de la formulación de reforma del decreto</t>
  </si>
  <si>
    <t>570_VES_2023</t>
  </si>
  <si>
    <t xml:space="preserve">Durante el mes de abril, se cargó el sistema Neon el estudio previo con el Ministerio de Ciencias. para final del mes ya contaba con aprobación de abogado y financiero. Estamos pendientes de comentarios del asesor de contratación y CDP del MinCiencias para pasar a comité de contratación y avanzar en el desarrollo de la estrategia que permita el acceso y uso de información científica </t>
  </si>
  <si>
    <t>Durante el mes de mayo, se manifestó ante las directivas que el proceso de contratación no fuera articulado con básica, postura avalada por Min Ciencias  en reunión sostenida durante el mes y que permite avanzar nuevamente en el propósito de la contratación la cual se espera poder pasar a comité en el mes de junio.</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</si>
  <si>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</si>
  <si>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Durante el mes de junio, se presentó ante comité de contratación el proceso de contratación con MinCiencias y fue aprobado. Se espera minuta para pasar a firma con la entidad.</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</si>
  <si>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No se anexa entregable del hito programado para el periodo
D) CALIDAD: Cumple con las directrices sugeridas para informes cualitativos.</t>
  </si>
  <si>
    <t>571_VES_2023</t>
  </si>
  <si>
    <t xml:space="preserve">Durante el mes de abril, se desarrolla acercamiento a proyectos que se consideran prioritarios para que sean radicados y revisados. A la Fecha no ha llegado ninguno. </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</si>
  <si>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registrado en el cualitativo demuestra las acciones implementadas. Se enuncia actividades  fundamentales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t>
  </si>
  <si>
    <t>Durante el mes de mayo, se participó en reuniones con Findeter e Inversiones CISA para revisar posibles rutas de ejecución de proyectos, se aprobó técnicamente el proyecto de la Universidad Nacional y luego de la revisión se devuelve con solicitud de ajustes el proyecto de la UIS. Adicionalmente se encuentra en revisión un proyecto de la Universidad de los Llanos. A la fecha no han llegado más proyectos.</t>
  </si>
  <si>
    <t>Durante el mes de junio, se presenta al nuevo director encargado la propuesta de acciones en el marco de la infraestructura en educación superior. Luego de la revisión se devuelve con solicitud de ajustes el proyecto de la UIS y está pendiente de entrega como obra prioritaria.</t>
  </si>
  <si>
    <t>ANÁLISIS OAPF (24/07/2023):
A) CONSISTENCIA: Se ajusta al criterio establecido. El avance cualitativo reportado es consistente con lo registrado anteriormente y el indicador 
B) COMPLETITUD: Satisface el criterio requerido. El progreso descrito en el cualitativo demuestra las acciones implementadas. Se enuncian accionas que dan continuidad al proceso implementación. Sigue pendiente el registro del avance cuantitativo de Abril.
C) SOPORTES: No se necesita un medio de verificación, ya que no se ha registrado un avance cuantitativo en este periodo.
D) CALIDAD: Cumple con las directrices sugeridas para informes cualitativos.</t>
  </si>
  <si>
    <t>572_VES_2023</t>
  </si>
  <si>
    <t>En el mes de abril, la Subdirección de Desarrollo Sectorial avanzó en la propuesta inicial del indicador de seguimiento a la educación superior como derecho.</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</si>
  <si>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registrado en el cualitativo demuestra las acciones implementadas. Se enuncia el avance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t>
  </si>
  <si>
    <t>En el mes de mayo, el equipo de la Subdirección de Desarrollo Sectorial realizó la segunda revisión de la propuesta de indicador de seguimiento a la educación superior como derecho, presentación de avance que se realizó al despacho de la señora Viceministra.</t>
  </si>
  <si>
    <t>Durante el mes de junio, el quipo de la Subdirección de Desarrollo sectorial avanzó en la versión preliminar del documento de trabajo del Indicador del Educación Superior como derecho</t>
  </si>
  <si>
    <t>573_VES_2023</t>
  </si>
  <si>
    <t>Durante el mes de abril, desde la subdirección de Apoyo a la Gestión de las IES se  consolidó proyecto en articulación UNESCO para  actualización de la política de Educación Superior Inclusiva.
Adicionalmente, en el avance del proceso de actualización  de la política se entregó al VES documento consolidado de las acciones de educación superior inclusiva e intercultural, así como los elementos para la consolidación de una política anti racial</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</si>
  <si>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registrado en el cualitativo demuestra las acciones implementadas y se enuncia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t>
  </si>
  <si>
    <t>Durante el mes de mayo,  desde la subdirección de Apoyo a la Gestión de las IES se avanzó en estructuración de estudio previo para convenio con aliado  UNESCO para  actualización de la política de Educación Superior Inclusiva.</t>
  </si>
  <si>
    <t>Durante el mes de Junio,  desde la subdirección de Apoyo a la Gestión de las IES se avanzó en el cargue y se encuentra en proceso en revisión el proceso de contratación para contar con  UNESCO como aliado  para  actualización de la política de Educación Superior Inclusiva.</t>
  </si>
  <si>
    <t>ANÁLISIS OAPF (24/07/2023):
A) CONSISTENCIA: Se ajusta al criterio establecido. El avance cualitativo reportado es consistente con lo registrado anteriormente y el indicador 
B) COMPLETITUD: Satisface el criterio requerido. El progreso descrito en el cualitativo demuestra las acciones implementadas. Se enuncia la continuación y avance de actividades para el logro del indicador. Sigue pendiente el registro del avance cuantitativo de Abril.
C) SOPORTES: No se necesita un medio de verificación, ya que no se ha registrado un avance cuantitativo en este periodo.
D) CALIDAD: Cumple con las directrices sugeridas para informes cualitativos.</t>
  </si>
  <si>
    <t>574_VES_2023</t>
  </si>
  <si>
    <t xml:space="preserve">Durante el mes de abril, desde la subdirección de apoyo a la gestión de las IES se avanzó en la revisión de procesos de regionalización con la U del Valle y U Amazonía en el marco de las acciones de educación rural, que alimenten el proceso para el fortalecimiento de la regionalización de la educación superior </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</si>
  <si>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</si>
  <si>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Durante el mes de mayo, desde la subdirección de apoyo a la gestión de las IES se avanzó en la consolidación de las estrategias de regionalización de las IES públicas, que alimenten el proceso para el fortalecimiento de la regionalización de la educación superior.</t>
  </si>
  <si>
    <t>Durante el mes de Junio, desde la subdirección de apoyo a la gestión de las IES se avanzó en la revisión de acciones y planes de regionalización de las IES públicas, en municipios PDET y Zonas rurales</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</si>
  <si>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El medio de verificación aportado corresponde al hito programado para el periodo. Se valida que el soporte fue aportado por el área técnica.
D) CALIDAD: Cumple con las directrices sugeridas para informes cualitativos.</t>
  </si>
  <si>
    <t>575_VES_2023</t>
  </si>
  <si>
    <t>Durante el mes de abril, se participo nuevamente de la mesa técnica de reincorporación y se programan sesiones de trabajo para revisar en conjunto con ARN y población en reincorporación el proceso de construcción de la estrategia para educación superior.</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</si>
  <si>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registrado en el cualitativo demuestra las acciones implementadas y se enuncia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En el texto se incluye la sigla ARN y no se desglosa la misma de acuerdo con lo establecido en lo lineamientos de reporte PAI.</t>
  </si>
  <si>
    <t>Durante el mes de mayo, se avanzó en la elaboración de una propuesta metodológica para el proceso de construcción de la estrategia para educación superior de esta población.</t>
  </si>
  <si>
    <t>ANÁLISIS OAPF (24/07/2023):
A) CONSISTENCIA: Se ajusta al criterio establecido. El avance cualitativo reportado es consistente con lo registrado anteriormente y el indicador 
B) COMPLETITUD: Satisface el criterio requerido. el cualitativo demuestra un avance de las acciones programadas. Sigue pendiente el registro del avance cuantitativo de Abril.
C) SOPORTES: No se necesita un medio de verificación, ya que no se ha registrado un avance cuantitativo en este periodo.
D) CALIDAD: Cumple con las directrices sugeridas para informes cualitativos.</t>
  </si>
  <si>
    <t xml:space="preserve">Durante el mes de junio, se retomaron los diálogos con las organizaciones de reincorporados para articular el proceso participativo de construcción de la estrategia para educación superior de esta población. </t>
  </si>
  <si>
    <t>576_VES_2023</t>
  </si>
  <si>
    <t>Durante el mes de abril, se realizo reunión con el equipo de reglamentación de la ley de utilidad pública del Ministerio de Justicia, donde se acordó el intercambio de información sobre las mujeres privadas de la libertad y la reglamentación de la respectiva ley de cara a la reglamentación del Fondo Códigos Paz y la estrategia de educación para esta población.</t>
  </si>
  <si>
    <t xml:space="preserve">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registrado en el cualitativo demuestra las acciones implementadas y se enuncia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t>
  </si>
  <si>
    <t>Durante el mes se avanzó en la elaboración de un documento técnico de lineamientos de política pública de educación para la población privada de la libertad, pospenada y excarcelaria.</t>
  </si>
  <si>
    <t>ANÁLISIS OAPF (24/07/2023):
A) CONSISTENCIA: Se ajusta al criterio establecido. El avance cualitativo reportado es consistente con lo registrado anteriormente y el indicador 
B) COMPLETITUD: Satisface el criterio requerido. El progreso descrito en el cualitativo muestra un avance las acciones programadas. Se enuncia la continuación de actividades para el logro del indicador. Sigue pendiente el registro del avance cuantitativo de Abril.
C) SOPORTES: No se necesita un medio de verificación, ya que no se ha registrado un avance cuantitativo en este periodo.
D) CALIDAD: Cumple con las directrices sugeridas para informes cualitativos.</t>
  </si>
  <si>
    <t>Durante el mes de junio, se avanzó en la elaboración de un documento técnico de lineamientos de política pública de educación para la población privada de la libertad, pospenada y excarcelaría. Se realizó articulación con la Consejería Presidencial para la Mujer y con el Ministerio de Justicia para avanzar en la reglamentación y consecución de recursos para la constitución del fondo de becas para mujeres beneficiarias de la ley de utilidad pública.</t>
  </si>
  <si>
    <t>577_VES_2023</t>
  </si>
  <si>
    <t>Durante el mes de abril, la Dirección de Fomento realizó acompañamiento técnico sobre el diseño de programas basados en cualificaciones del MNC a la Universidad de La Salle.</t>
  </si>
  <si>
    <t>Durante el mes de junio, no se recibieron solicitudes de acompañamiento por parte de las IES.</t>
  </si>
  <si>
    <t>578_VES_2023</t>
  </si>
  <si>
    <t>Durante el mes de abril, la Dirección de Fomento envió la invitación a cotizar recibiendo la oferta financiera y técnica por parte de la IES-UNIVALLE universidad que acompañara la estrategia del proyecto SIAC 2023 en la fase 4 donde se definieron las actividades y entregables para cada una de las líneas, serán acompañadas 120 IES públicas y privadas, se relacionan las líneas y número de IES por cada una:
i) acompañamiento a instituciones de educación superior públicas con presencia en región – (10 IES).
ii) acompañamiento para el diseño, implementación y consolidación del Sistema Interno de Aseguramiento de la Calidad - SIAC en IES públicas y privadas – (40 IES).
iii) acompañamiento para el diseño de programas académicos basado en los catálogos de cualificaciones del Marco Nacional de Cualificaciones – (30 IES).
iv) acompañamiento para acreditación institucional – (10 IES).
v) acompañamiento para acreditación de programas académico – (30 IES).
Adicionalmente, se elaboraron los siguientes documentos:
Formato Estudios Previos y Análisis del Sector Contratación Directa.</t>
  </si>
  <si>
    <t>Durante el mes de mayo, la Subdirección de Apoyo a la Gestión de las IES realizó primer borrador de EP con la información de la propuesta generada por parte del aliado IES-UNIVALLE; así mismo, la Subdirectora de Apoyo a la Gestión de la IES realizó reuniones con la Institución en la que solicito ajustes a la propuesta técnica y financiera para la ejecución del objeto contratado planteado en el PAA.</t>
  </si>
  <si>
    <t>Durante el mes de junio, la Subdirección de apoyo a la gestión de las IES realizó cargue del EP, anexo técnico, análisis del sector, propuesta del aliado y presupuesto en el EP-2023-1034 con el fin de que fuera revisado por parte de la Oficina de contratación. La oficina de contratación el día 28 de junio del 2023 remitió correo electrónico a la subdirectora indicando que por ley de garantías territoriales el proceso contractual con el aliado no procedía por tiempos</t>
  </si>
  <si>
    <t>579_VES_2023</t>
  </si>
  <si>
    <t>Durante el mes de abril, desde la subdirección de Apoyo a la Gestión de las IES se realizó construcción de la propuesta del programa de tránsito de educación media a educación superior con priorización de  7 territorios en los departamentos de Amazonas, Cauca, Guainía, Guaviare, Nariño, Norte de Santander y Tolima</t>
  </si>
  <si>
    <t xml:space="preserve">ANÁLISIS OAPF (11/05/2023):
Para el presente periodo se requieren soportes del avance cualitativo. En espera de cargue para validación. 
ANÁLISIS OAPF (24/07/2023):
A) CONSISTENCIA: Se ajusta al criterio establecido. El cualitativo es consistente con el indicador e incorpora acciones realizadas en el periodo para el logro de la meta planteada. Se estableció una meta programada para el mes de seguimiento sin embargo no registra avance. 
B) COMPLETITUD: No Satisface el criterio requerido. El progreso registrado en el cualitativo demuestra las acciones importantes realizadas en el periodo y describen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t>
  </si>
  <si>
    <t>Durante el mes de mayo, desde la subdirección de Apoyo a la Gestión de las IES se realizó construcción del estudio previo para la contratación del aliado  para la implementación del programa de tránsito de educación media a educación superior.</t>
  </si>
  <si>
    <t>ANÁLISIS OAPF (24/07/2023):
A) CONSISTENCIA: Se ajusta al criterio establecido. El avance cualitativo reportado es consistente con lo registrado anteriormente y el indicador 
B) COMPLETITUD: Satisface el criterio requerido. El progreso descrito en el cualitativo muestra un avance las acciones programadas. Sigue pendiente el registro del avance cuantitativo de Abril.
C) SOPORTES: No se necesita un medio de verificación, ya que no se ha registrado un avance cuantitativo en este periodo.
D) CALIDAD: Cumple con las directrices sugeridas para informes cualitativos.</t>
  </si>
  <si>
    <t>Durante el mes de Junio, desde la subdirección de Apoyo a la Gestión de las IES se avanzó en el proceso de revisión con la oficina de contratación para el desarrollo del proceso de contratación del aliado que acompañará al MEN en la implementación del programas de tránsito de educación media a educación superior.</t>
  </si>
  <si>
    <t>580_VES_2023</t>
  </si>
  <si>
    <t>En el mes de abril, se brindó i) acompañamiento técnico sobre los proyectos de Ley 082-2022 "Por medio del cual se aprueba la Convención mundial sobre el reconocimiento de las cualificaciones relativas a la educación superior” y el Proyecto de Ley 083-2022 "Por medio del cual se aprueba el Convenio regional de reconocimiento de estudios, títulos y diplomas de educación superior en América Latina y el Caribe”, generando compresiones sobre el rol del MNC para dinamizar y desarrollar procesos de movilidad educativa y laboral y su armonización con el Sistema Nacional de Cualificaciones. ii) se brindó acompañamiento a la Superintendencia de Notaría de Registro (SNR) y SwissTierras para orientarles sobre la intención que tienen de generar perfiles ocupacionales que les permita el reconocimiento de los aprendizajes previos para el desempeño laboral en ese subsector. Se les explicó la forma en que se desarrollan catálogos de cualificaciones y la forma en que sumar acciones con el Departamento Nacional de Planeación DNP ha adelantado en el diseño del catálogo de cualificaciones en el subsector de Catastro Multipropósito. Iii) Se consolidaron los estudios de pertinencia que resultaron del diseño de los catálogos de cualificaciones en los sectores que se han priorizado, con el objetivo de avanzar en una solicitud realizada por el Presidente de la República a través de la Ministra de Educación.</t>
  </si>
  <si>
    <t>En el mes de mayo, como parte del avance en el diseño de la estrategia de articulación entre el Marco Nacional de Cualificaciones  y el cambio estructural para una economía productiva:  i) Se acompañó al grupo ETDH del Ministerio para dar respuesta a las observaciones realizadas en la consulta pública sobre el proyecto decreto por el cual se modifican los artículos 2.6.4.1. y 2.6.4.8. del Decreto 1075 de 2015, que permiten el diseño curricular basado en cualificaciones en la ETDH y otras disposiciones. ii) se realizó taller al grupo de EDTH del Ministerio y asesor de despacho del VES sobre la estrategia de diseño curricular según lineamientos del MNC, iii) se desarrolló sesión convocada para la participación de los miembros de la REMCAP de la Alianza Pacifico, para analizar las acciones de continuidad en la operatividad del Marco Regional de Cualificaciones. De igual manera, desde el equipo Ministerio Colombia se elaboró propuesta de hoja de ruta para llevar a cabo un pilotaje de comparabilidad de cualificaciones entre los países de la Alianza Pacífico, iv) se desarrolló un espacio convocado desde el Despacho de la Ministra, para presentar el rol del Marco Nacional de Cualificaciones (MNC) en la transición energética, exponer los avances al corte del MNC y en qué medida se han abordado catálogos relacionados con la generación de energía.</t>
  </si>
  <si>
    <t>En el mes de junio, i) Se realizaron 5 sesiones de socialización del MNC dirigidos a los actores clave y estratégicos como agremiaciones, Ministerios cabeza de sector, entre otros actores relacionados con los 5 sectores priorizados para diseñar catálogos de cualificaciones en 2023 en correspondencia con las apuestas transformacionales y sectoriales dispuestas desde el PND 2022-2026 con el objetivo de generar sinergias y aportes técnicos. ii) Se apoyó al DANE en sesiones técnicas para actualizar los códigos de la Clasificación Internacional Normalizada de Educación CINE-N. iii) Se apoyó al DANE en la Revisión y actualización 2023 del campo de Áreas de Cualificación en la Clasificación Única de Ocupaciones para Colombia CUOC. iv) Se brindó apoyo a la REMCAP y GTE de la Alianza Pacifico en la revisión Propuesta de Hoja de Ruta: este documento es muy importante pues marca el plan de trabajo para el segundo semestre del 2023, el Mapeo de actores apoyo Marco Cualificaciones Alianza del Pacífico el Mandatos GTE relacionados con MRC y los ajustes al memorando de entendimiento – REMCAP y GTE.</t>
  </si>
  <si>
    <t>581_VES_2023</t>
  </si>
  <si>
    <t>Durante el mes de abril, se brindó acompañamiento a la Universidad de la Salle en la cual se apoyó el desarrollo de una jornada de formación con los profesores de la facultad de ciencias de la educación donde se presentó el Marco Nacional de Cualificaciones, así mismo se realizó un taller sobre las generalidades de la metodología para diseño curricular basados en cualificaciones. Se avanzó en la incorporación de una línea de Fomento en el diseño de oferta educativa basada en cualificaciones, en los estudios previos que cursan para el proceso de acompañamiento a IES con la estrategia de SIAC y el convenio que se espera suscribir con la Universidad del Valle. Finalmente, se realizó sesión con la Corporación Unificada Nacional de Educación Superior – CUN donde participó la Directora Nacional de Calidad Institucional y el equipo de aseguramiento de la calidad, con el objetivo de realizar un contexto de los avances del MNC y la participación de la Institución en la construcción de un programas académicos basados en cualificaciones del MNC.</t>
  </si>
  <si>
    <t>En el mes de mayo, como parte del avance en las estrategias diseñadas para el fomento de la oferta académica basada en los catálogos de cualificaciones: i) se realizó transferencia metodológica a miembros del Ministerio de cultura en el marco de la alianza suscrita entre los dos ministerios, relacionada con el MNC y su aplicación en el diseño curricular basado en cualificaciones. ii) Se desarrolló sesión de revisión de avances e inquietudes sobre diseño curricular basado en cualificaciones dirigió a quipo curricular de UNICAFAM, iii) Se brindó acompañamiento a la Universidad Javeriana Cali sobre la usabilidad de las cualificaciones y el diseño curricular basado en los catálogos de cualificaciones, en la sesión participó la Vicerrectora Académica, la Coordinadora de la línea de transformación curricular, la directora del Centro y los profesionales técnicos y de gestión curricular.</t>
  </si>
  <si>
    <t>En el mes de junio, i) Se realizó 1 sesión de socialización del MNC dirigida a las Instituciones de educación Superior que tienen oferta relacionada con los 5 sectores priorizados para diseñar catálogos de cualificaciones en 2023 en correspondencia con las apuestas transformacionales y sectoriales dispuestas desde el PND 2022-2026 con el objetivo de generar sinergias y aportes técnicos. ii) Se brindó acompañamiento a la Oficina Asesora de Innovación Educativa con uso de nuevas tecnologías para articular acciones con la Universidad de los Andes y las apuestas en el desarrollo de Microcertificaciones basada en el MNC como una apuesta de flexibilización de la educación desde un componente de pertinencia y bajo ambientes de aprendizaje de calidad. iii) se brindó Apoyo al despacho del Viceministerio de Educación Superior, para definir los hitos y actividades del cronograma para actualización Cartilla de ETHD, sobre los referentes curriculares basado en catálogos de cualificaciones, teniendo como insumo la formación del proyecto de decreto en ETDH que cursa en el MEN.</t>
  </si>
  <si>
    <t>582_VES_2023</t>
  </si>
  <si>
    <t>En el mes de abril, realizaron los ajustes solicitados desde la subdirección de contratación a los documentos de estudios previos,  análisis del sector y anexo técnico los cuales permitirán suscribir un Convenio de Cooperación con el Programa de las Naciones Unidas para el Desarrollo (PNUD) con el objeto de diseñar los Catálogos de Cualificaciones en 5 áreas de cualificación priorizadas (Agropecuario, Artes Visuales, Actividades Físicas, Transformación de Alimentos, Conservación Ambiental). Se espera la formalización del Convenio en el mes de mayo.</t>
  </si>
  <si>
    <t>En el mes de mayo, frente el avance de los catálogos de cualificaciones: i) Se formalizó el convenio PCCNTR.4996377 de 2023 entre el Programa de las Naciones Unidas para el Desarrollo – PNUD y el Ministerio de Educación Nacional, el cual tiene por objeto diseñar 4 nuevos catálogos de cualificaciones y actualizar 1 en los sectores priorizados para 2023, ii) Se brindó acompañamiento metodológico al Ministerio del Ambiente y CIDARE-ACAIRE, para revisar avance en el diseño de cualificaciones del sector Refrigeración, Climatización y Distritos Térmicos etapas C y D de la ruta metodológica.</t>
  </si>
  <si>
    <t>En el mes de junio, i) Se brindó acompañamiento metodológico con la impartición de una sesión sobre Análisis Funcional a los equipos Ministerio del Ambiente, la Asociación Colombiana De Acondicionamiento del Aire y de la Refrigeración – ACAIRE y el Centro de Investigación y Desarrollo para el sector de Aire Acondicionado y Refrigeración – CIDARE, que se encuentran diseñando el Catálogo de cualificaciones RAC y DT. ii) Se avanzó en la etapa de alistamiento para el diseño de 5 catálogos de cualificaciones en los sectores priorizados 2023 los cuales se gestionan desde el Convenio PCCNTR.4996377 de 2023 entre el PNUD y MEN.</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</si>
  <si>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aporta el medio de verificación del hito programado para el periodo evaluado
D) CALIDAD: Cumple con las directrices sugeridas para informes cualitativos.</t>
  </si>
  <si>
    <t>583_VES_2023</t>
  </si>
  <si>
    <t>En el mes de abril, se realiza la solicitud de publicación del Proyecto de Decreto a la Oficina Asesora jurídica mediante radicado interno 2023-IE-013607 del 13 abril, siendo respondido el 24 de abril con número 2023-IE-014666, indicando que se realizó la publicación en el SUCOP y la página web del Ministerio el 21 de abril y que se encontrará disponible para comentarios hasta el 10 de mayo.
La Oficina de Tecnología y Sistemas de Información se encuentra actualmente consolidando las necesidades por parte de todas las áreas del Ministerio para continuar el proceso de contratación.</t>
  </si>
  <si>
    <t>ANÁLISIS OAPF (11/05/2023):
Para el presente periodo se requieren soportes del avance cualitativo. En espera de cargue para validación. 
ANÁLISIS OAPF (24/07/2023):
A) CONSISTENCIA: Se ajusta al criterio establecido. El cualitativo es consistente con el indicador e incorpora acciones realizadas en el periodo para el logro de la meta planteada. Se estableció una meta programada para el mes de seguimiento sin embargo no registra avance. 
B) COMPLETITUD: No Satisface el criterio requerido. El progreso registrado en el cualitativo demuestra las acciones importantes realizadas en el periodo y describen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Se incluyen siglas que no se explican de acuerdo con lo establecido en los lineamientos del PAI</t>
  </si>
  <si>
    <t xml:space="preserve">ANÁLISIS OAPF (24/07/2023):
No se registra avnce cuanlitativo en el periodo </t>
  </si>
  <si>
    <t>Durante el mes de junio, se remite a la oficina asesora jurídica el 21 de junio mediante radicado 2023-IE-022744, el documento con las respuestas a los comentarios recibidos durante la publicación, así como el proyecto de decreto ajustado luego de la revisión de la Asesora jurídica del Despacho, actualmente se espera respuesta de la Oficina Asesora Jurídica para saber como continúa el proceso. Se establece un cronograma para el desarrollo y ajuste del Documento 6 una vez sea adoptado el Decreto que modifica la forma en que se construyen los programas de formación laboral de la ETDH.
La Oficina de Tecnología y Sistemas de Información se encuentra actualmente consolidando las necesidades por parte de todas las áreas del Ministerio para continuar el proceso de contratación.</t>
  </si>
  <si>
    <t>ANÁLISIS OAPF (24/07/2023):
A) CONSISTENCIA: Se ajusta al criterio establecido. El avance cualitativo reportado es consistente con el indicador 
B) COMPLETITUD: Satisface el criterio requerido. El progreso descrito en el cualitativo muestra un avance las acciones programadas. Sigue pendiente el registro del avance cuantitativo de Abril.
C) SOPORTES: No se necesita un medio de verificación, ya que no se ha registrado un avance cuantitativo en este periodo.
D) CALIDAD: Cumple con las directrices sugeridas para informes cualitativos.</t>
  </si>
  <si>
    <t>584_VES_2023</t>
  </si>
  <si>
    <t>En el mes de abril el equipo del Observatorio Laboral para la educación Superior realizó la indagación y lectura de los referentes conceptuales y normativos que dan orientación sobre el derecho a la educación. Como resultado de este proceso, se construyó un documento que sirve de marco de referencia para la adecuación de la analítica del OLE con un enfoque de derechos.</t>
  </si>
  <si>
    <t>Durante el mes de mayo, el equipo del OLE avanzó en la revisión bibliográfica para la construcción del documento conceptual de la propuesta metodológica para la adecuación de la analítica del OLE. Se elabora el documento sobre derecho a la educación: una perspectiva de justicia social de la UNESCO.</t>
  </si>
  <si>
    <t>Durante el mes de junio, se avanzó en la revisión bibliográfica para la construcción del documento conceptual de la propuesta metodológica para la adecuación de la analítica del OLE. Se entrega como evidencia documento sobre Trabajo Decente</t>
  </si>
  <si>
    <t>585_VES_2023</t>
  </si>
  <si>
    <t>Durante el mes de abril, se avanzo en la consolidación de la propuesta de estudio de mercado y estudio previo sobre el proceso. Se solicita Plan de Compras y CDP para avanzar  y se proyecta iniciar proceso contractual en el mes de mayo.</t>
  </si>
  <si>
    <t>Durante el mes de mayo, se avanzó en la publicación y recolección de insumos del estudio de mercado. Se avanza en la consolidación de versión borrador de estudio previo sobre el proceso. Se solicita Plan de Compras y CDP para avanzar  y se proyecta iniciar proceso contractual en el mes de junio.</t>
  </si>
  <si>
    <t>Durante el mes de junio, se avanzó en el análisis del estudio de mercado y se solicita información adicional a las 2 instituciones  que están en proceso para definir quien será la instancia contratante para el diseño e implementación de la estrategia de fomento a la internacionalización de la educación superior</t>
  </si>
  <si>
    <t>586_VES_2023</t>
  </si>
  <si>
    <t xml:space="preserve">Durante el mes de abril, el equipo del Observatorio Laboral realizó preprocesamiento de la información de PILA para generar data laboral.
Se envío a la firma Sofinser listado de IES Militares que no se deben tomar en el procesamiento del indicador laboral. Se recibe confirmación por parte de la firma Sofinser del procesamiento de PILA y avance a la siguiente etapa.
Se entrega como evidencia archivo procesamiento PILA
Así mismo el  mes de abril el equipo de la Subdirección avanzó en el primer borrador del documento técnico de tránsito inmediato a la educación superior para el Conpes de Juventud. </t>
  </si>
  <si>
    <t xml:space="preserve">Durante el mes de mayo, la firma SOFINSER realizó procesamiento de indicadores laborales para pruebas por parte del equipo del OLE. Así mismo, el equipo de la Subdirección realizó el análisis del precierre estadístico-  variables poblacionales para la vigencia 2022. </t>
  </si>
  <si>
    <t xml:space="preserve">Durante el mes de junio, el equipo de la subdirección de Desarrollo Sectorial avanzó en la presentación preliminar del cierre estadístico 2022. Se entrega como evidencia presentación con las principales estadísticas e indicadores del  cierre estadístico vigencia 2022
Así mismo el equipo del OLE realizó pruebas sobre el procesamiento de indicadores laborales que realizó la Firma SOFINSER. </t>
  </si>
  <si>
    <t>ANÁLISIS OAPF (24/07/2023):
A)	CONSISTENCIA: Se ajusta al criterio establecido. Lo enunciado en el cualitativo es consistente con el indicador y los reportado anteriormente.
B)	COMPLETITUD: No Satisface el criterio requerido. No se registra avance cuantitativo apesar de las gestiones relizadas en el periodo. El avance cualitativo demuestra las acciones implementadas y muestra el avance en la gestión para el logro de la meta. 
C)	SOPORTES: Pendiente validar este aspecto hasta que se registre el avance cuantitativo. 
D)	CALIDAD: Cumple con las directrices sugeridas para informes cualitativos.</t>
  </si>
  <si>
    <t>587_VES_2023</t>
  </si>
  <si>
    <t>Durante el mes de abril, sobre el Contrato CO1.PCCNTR.4714378 se indica que se encuentra en ejecución. De acuerdo con lo determinado en el acta de inicio, la reunión de supervisión para el seguimiento de avance y definición del pago correspondiente se efectuará de manera bimestral a partir del inicio del contrato, es decir en el mes de mayo se realiza el pago y determina el avance.</t>
  </si>
  <si>
    <t>Durante el mes de mayo, sobre el Contrato CO1.PCCNTR.4714378 se indica que se encuentra en ejecución. De acuerdo con lo determinado en el acta de inicio, la reunión de supervisión para el seguimiento de avance y definición del pago correspondiente se efectuará de manera bimestral a partir del inicio del contrato, por lo tanto en el mes de mayo se realizó el respectivo pago.</t>
  </si>
  <si>
    <t>En el mes de junio, en el marco del Contrato CO1.PCCNTR.4714378 que se encuentra en ejecución. De acuerdo con lo determinado en el acta de inicio, la reunión de supervisión para el seguimiento de avance y definición del pago correspondiente se efectuará de manera bimestral a partir del inicio del contrato, es decir en el mes de julio se realiza el pago y determina el avance. A Junio de 2023 se formalizó ante la Dirección Administrativa del Ministerio de Educación Nacional, con el visto bueno de la Oficina de Tectología y Sistemas de Información (OTSI), el licenciamiento de la Herramienta HECAA que sirve como instrumento tecnológico para la estructuración, desarrollo e implementación de esquemas de analítica de datos de la educación superior .</t>
  </si>
  <si>
    <t>136_VES_2023</t>
  </si>
  <si>
    <t>En el mes de abril, el Icetex dió apertura a la convocatoria para la adjudicación de creditos de largo plazo mediante el otorgamiento de subsidios a la tasa de interés y de sostenimiento para población vulnerable.</t>
  </si>
  <si>
    <t>En el mes de mayo, el MEN autorizó las transferencias al Icetex de $1.600 millones y $19.910 millones, para la aplicación de condonaciones por graduación del 25% y de subsidio a la tasa en época de amortización de créditos otorgados en las líneas tradicionales del Icetex.</t>
  </si>
  <si>
    <t>En el mes de junio, el MEN autorizó las transferencias al Icetex por $208.660.800.708, con el siguiente detalle:
$60.067.658.315 para la renovación de subsidios a la tasa de interés en época de estudio.
$33.560.990.408 para la renovación de subsidios de sostenimiento
$115.032.151.985 para la aplicación de condonaciones por graduación del 25% de créditos otorgados en las líneas tradicionales del Icetex.</t>
  </si>
  <si>
    <t>ANÁLISIS OAPF (24/07/2023):
A)	CONSISTENCIA: Se ajusta al criterio establecido. Lo enunciado en el cualitativo es consistente con el indicador y los reportado anteriormente.
B)	COMPLETITUD: Satisface el criterio requerido. El avance cualitativo demuestra las acciones implementadas y muestra el avance en la gestión para el logro de la meta. 
C)	SOPORTES: No se identifica soporte pese a la periodicidad del indicador.
D)	CALIDAD: Cumple con las directrices sugeridas para informes cualitativos.</t>
  </si>
  <si>
    <t>163_VES_2023</t>
  </si>
  <si>
    <t>En el mes de abril, se avanzó en la aprobación del estudio previo de adición de recursos al convenios 389 de 2013 para garantizar los recursos de la convocatoria 2023-2 del Fondo de la Población Víctima. En mayo se tramitará la firma de la minuta con las cinco entidades aliadas del Fondo. Asimismo, se realizaron ajustes en el estudio previo de la adición de recursos del convenio 44 de 2010 para garantizar los recursos que permitan la apertura de convocatoria en el 2023-2 para la Población con Discapacidad, la minuta se firmará en el mes de mayo con el Icetex y la Fundación Saldarriaga Concha.</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</si>
  <si>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No obstante, tiene pendiente el soporte del hito del mes de marzo.
D)	CALIDAD: Cumple con las directrices sugeridas para informes cualitativos.</t>
  </si>
  <si>
    <t>En el mes de mayo, se aprobaron los estudios previos para la suscripción de las minutas de adición de recursos de los Fondos constituidos con los diferentes aliados estratégicos del sector (UARIV, Alcaldía Mayor de Bogotá, Atenea, Fundación Saldarriaga Concha e Icetex ), dirigidos al otorgamiento de créditos condonables para el acceso y permanencia en programas de pregrado de la población víctima del conflicto  y la población con discapacidad.</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</si>
  <si>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No obstante, tiene pendiente el soporte del hito del mes de marzo.
D) CALIDAD: Cumple con las directrices sugeridas para informes cualitativos.</t>
  </si>
  <si>
    <t>En el mes de junio, se suscribieron las minutas de adición de recursos de los Fondos constituidos con los diferentes aliados estratégicos del sector (UARIV, Alcaldía Mayor de Bogotá, Atenea, Fundación Saldarriaga Concha e Icetex ), dirigidos al otorgamiento de créditos condonables para el acceso y permanencia en programas de pregrado de la población víctima del conflicto  y la población con discapacidad. Igualmente, se aprobaron los términos de las convocatorias que se realizarán a partir del mes de julio.</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</si>
  <si>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han aportado los soportes que validen los hitos de marzo y junio, razón por la cual no se valida este criterio. 
D) CALIDAD: Cumple con las directrices sugeridas para informes cualitativos.</t>
  </si>
  <si>
    <t>276_VES_2023</t>
  </si>
  <si>
    <t>En el mes de abril, se solicitaron ajustes del estudio previo a la Comisión Fullbright Colombia para la adición de recursos al convenio 9 de 2020 para garantizar los recursos que permitan la adjudicación de nuevos beneficiarios en el Fondo Programas Líderes Afrodescendientes de la vigencia 2023. La minuta se tramitará en el mes de mayo.
Adicionalmente, se realizaron los cruces de bases de datos de las Pruebas Saber 11 y el SIMAT para tramitar la expedición de la Resolución de otorgamiento de la Beca Omaira Sánchez de la vigencia 2023.</t>
  </si>
  <si>
    <t>En el mes de mayo, se aprobó el estudio previo para la adición de recursos al convenio 9 de 2020 suscrito con la Comisión Fullbright Colombia y el Icetex para garantizar los recursos que permitan la adjudicación de nuevos beneficiarios en el Fondo Programas Líderes Afrodescendientes de la vigencia 2023. La minuta se tramitará en el mes de mayo.
Adicionalmente, se tramitó ante la Oficina Asesora Jurídica la expedición de la  Resolución de otorgamiento de la Beca Omaira Sánchez de la vigencia 2023.</t>
  </si>
  <si>
    <t>En el mes de junio, la Comisión Fullbright Colombia firmó la minuta de adición al convenio 9 de 2020, para garantizar los recursos de financiación de los créditos condonables para estudios de posgrado en universidades de Estados Unidos de América.</t>
  </si>
  <si>
    <t>150_VES_2023</t>
  </si>
  <si>
    <t>Durante el mes de abril, desde la Dirección de Fomento a la Educación Superior, como parte del desarrollo de las estrategias para alcanzar la meta de tasa de cobertura en educación, avanza en las acciones para la implementación de la política de gratuidad, donde a la fecha se han realizado el giro del 80% de los recursos a las IES públicas y se espera avanzar en el proceso de conciliación del número de beneficiarios y valores de matrícula del periodo 2023-1, labor que se desarrollará posterior al cierre financiero de 2022. Por otra parte como avance de la estrategia de los nuevos estudiantes en educación superior, se realizo el diseño y costeo de 3 estrategias para fomentar la ampliación del acceso de 500 mil nuevos estudiantes en instituciones de educación superior públicas y el SENA, con enfoque territorial. Las cuales se encuentran en proceso de aprobación interna para continuar con la socialización respectiva a los actores del sector.</t>
  </si>
  <si>
    <t>Durante el mes de mayo, en el marco del proceso de formulación e implementación de la estrategia integral para la ampliación de cobertura, que permitirá que en el cuatrienio 500.000 nuevos estudiantes ingresen a educación superior a nivel de pregrado, a la fecha se cuenta con un reporte preliminar de las IES de 10.282 nuevos cupos en Educación Superior. Adicionalmente se ha avanzado en: 1 construcción del documento técnico del programa de ampliación de cobertura Sociedad del conocimiento para la paz 2) identificación de la oferta y necesidades para la ampliación de cobertura de las IES públicas con base en un instrumento de caracterización diligenciado por las 34 universidades oficiales y 30 instituciones técnicas y tecnológicas universitarias 3) construcción de la metodología de distribución de recursos para la financiación del programa atendiendo criterios relacionados con capacidades institucionales, territoriales y de permanencia para el conjunto de las 64 ES públicas del país.</t>
  </si>
  <si>
    <t>Durante el mes de junio, en el marco del proceso de formulación e implementación de la estrategia integral para la ampliación de cobertura, que permitirá que en el cuatrienio 500.000 nuevos estudiantes ingresen a educación superior a nivel de pregrado, a la fecha se cuenta con un reporte preliminar de las IES de 11.872 nuevos cupos en Educación Superior. Adicionalmente se ha avanzado en: 1) Se presento la estrategia integral de ampliacion de cobertura "Sociedad del Conocimiento para la Paz" la cual fue socializada ante el Sistema Universitario Estatal (SUE) y la Red ITTU. Por medio de la ley de adición presupuestal aprobada por el Congreso de la República el 23 de junio de 2023 se cuentan con los recursos necesarios  para la ejecución de la estrategia
2) Se construyo la metodología para la distribución de los recursos asignados a la estrategia integral de ampliacion de cobertura "Sociedad del Conocimiento para la Paz", entre las 64 Instituciones de Educación Superior.
3) En relación a politica de gratuidad se aprobaron 100 mil millones para el fortalecimiento de la politica a través de la ley de adición presupuestal aprobada por el Congreso de la República el 23 de junio de 2023</t>
  </si>
  <si>
    <t>155_TRANSVERSALES_2023</t>
  </si>
  <si>
    <t>Para el segundo bimestre del año 2023, se obtuvo un recaudo total por la suma de $ 399.997.516,32 de los cuales $ 317.857.550,26 se recaudaron en el mes de marzo (su detalle se encuentra en el reporte cualitativo del mes de marzo) y para el mes de abril se tiene un recaudo de $ 82.139.966,06 de los cuales el valor de $ 50.880.780,13 corresponden al resultado de embargos decretados en los diferentes procesos de cobro coactivo. Los embargos referenciados se encuentran reflejados en 20 títulos de depósito judicial que emite el Banco Agrario de Colombia a nombre del MEN y que se encuentran bajo custodia de esta entidad. La suma de $ 31.259.185,93 fue recaudada por pagos directos de los municipios, Guacarí – Valle del Cauca, Ataco – Tolima, Ambalema – Tolima, Santa Cruz de Guachavez – Nariño, Unguia – Choco, pagos parciales y Norosí – Bolívar, Morales – Bolívar, Turbaco – Bolívar y Urrao – Antioquia pago total por lo que fueron emitidos los respectivos autos que decretan pago y ordenan archivo del proceso.</t>
  </si>
  <si>
    <t>"OAPF 09/05/2023
OAPF 08/03/2023
a) Consistencia: cumple,  la dependencia registra avance cuantitativo frente a la meta programada y la periodicidad bimestral. No se cumple con la meta proyectada.
b) Completitud: cumple, en avance cualitativo hace referencia al valor total de recursos recaudados por proceso de cobro coactivo, coherente con la meta reportada.
c) Soportes: cumple, se reporta el soporte en "Medios de verificación". 
d) Calidad: El reporte atiende los criterios y recomendaciones de la OAPF."</t>
  </si>
  <si>
    <t>Para el mes de mayo de 2023, se logró un recaudo total por la suma de $ 55.220.654,58 de los cuales el valor de $ 20.137.016,00 corresponde al resultado de embargos decretados en los diferentes procesos de cobro coactivo. Los embargos referenciados se encuentran reflejados en 12 títulos de depósito judicial que emite el Banco Agrario de Colombia a nombre del MEN y que se encuentran bajo custodia de esta entidad. La suma de $ 35.083.638,58 fue recaudada por medio de pagos directos de los municipios Guacarí – Valle del Cauca, Tamara – Casanare, Los Córdobas – Córdoba, Majagual – Sucre, Norosi – Bolívar, Regidor, San Fernando y Montecristo – Bolívar, San Juan de Urabá – Antioquia, Uribia – La Guajira,  Cravo Norte – Arauca, Ipiales – Nariño, Dolores – Tolima, Manaure – La Guajira, Mosquera – Nariño, Natagaima – Tolima, Buesaco – Nariño, Urumita – La Guajira, San Carlos – Córdoba, Rio Quito – Choco, Arboleda – Nariño, correspondiente a procesos de Ley 21 que se adelantan en contra de dichas entidades.</t>
  </si>
  <si>
    <t>"OAPF 26/06/2023
a) Consistencia: cumple, no aplica el registro de avance cuantitativo dada la periodicidad bimestral del indicador. 
b) Completitud: cumple, en avance cualitativo se presenta la gestión adelantada y el valor del recaudo que debe incluirse en el reporte bimestral con la evidencia consolidada.
c) Soportes: cumple, no aplica el reporte de soportes, no obstante reportan evidencia 
d) Calidad: El reporte atiende los criterios y recomendaciones de la OAPF."</t>
  </si>
  <si>
    <t xml:space="preserve">Para el tercer bimestre del año 2023, se obtuvo un recaudo total por la suma de $ 224.489.541,17 de los cuales $ 52.220.654,58 se recaudaron en el mes de mayo (su detalle se encuentra en el reporte cualitativo del mes de marzo) y para el mes de junio se tiene un recaudo de $ 169.268.886,58 de los cuales el valor de $ 127.124.576,59 corresponden al resultado de embargos decretados en los diferentes procesos de cobro coactivo. Los embargos referenciados se encuentran reflejados en 23 títulos de depósito judicial que emite el Banco Agrario de Colombia a nombre del MEN y que se encuentran bajo custodia de esta entidad. La suma de $ 42.144.310,00 fue recaudada por pagos directos de los municipios, San Jacinto del Cauca – Bolívar, Cuitiva – Boyacá, Altos del Rosario, Cicuco, Talaigua Nuevo – Bolívar y Puerto Escondido – Córdoba, pagos totales por lo que fueron emitidos los respectivos autos que decretan pago y ordenan archivo del proceso, para este primer semestre se tiene un acumulado total de 675.623.390,30. </t>
  </si>
  <si>
    <t>"OAPF 14/07/2023
a) Consistencia: cumple, la dependencia registra avance cuantitativo frente a la meta programada y la periodicidad bimestral. Se cumple con la meta proyectada.
b) Completitud: cumple, en avance cualitativo hace referencia al valor total de recursos recaudados por proceso de cobro coactivo, coherente con la meta reportada.
c) Soportes: cumple, se reportan los soportes en "Medios de verificación". 
d) Calidad: El reporte atiende los criterios y recomendaciones de la OAPF."</t>
  </si>
  <si>
    <t>157_TRANSVERSALES_2023</t>
  </si>
  <si>
    <t>Durante el segundo bimestre, los datos acumulados del mes de marzo y abril dan cuentan de 305 registros en la base de datos de conceptos, 283 son gestión propia del equipo en tanto existen 14 que son duplicados y 8 traslados por competencia. De los 283 conceptos se emiten 269 con una antelación de 2 o más días respecto del término de oportunidad legal. Los 14 conceptos que no cumplieron con el indicador se encuentra divididos así: (12 peticiones externas que si bien cumplen con el término legal, se emitieron a día 29 y 30  y 2 peticiones vencidas), para un porcentaje acumulado de 95,1%. Nota: Se ajustaron los datos cualitativos presentados en el mes de marzo, ya que la base no descargó la totalidad de radicados para la fecha de presentación del mes pasado. (En la evidencia cuadro resumen se muestran la totalidad de registros calculados)</t>
  </si>
  <si>
    <t xml:space="preserve">"OAPF 09/05/2023
a) Consistencia: cumple, cumple, la dependencia registra avance cuantitativo frente a la meta programada y la periodicidad bimestral. No se cumple con la meta proyectada
b) Completitud: cumple, en avance cualitativo se presenta la gestión adelantada en la emisión de conceptos  con respuesta 
c) Soportes: cumple, no aplica el reporte de soportes, no obstante, reportan evidencia 
d) Calidad: El reporte atiende los criterios y recomendaciones de la OAPF."
</t>
  </si>
  <si>
    <t>Durante el mes de mayo se registraron 166 radicados en la base de conceptos externos, de los cuales 152 son gestión propia del equipo en tanto existen 9 duplicados y 5 traslados por competencia. De los 152 se emiten 150 con antelación de 2 o más días respecto del término de oportunidad legal. Los dos conceptos que no cumplieron con el indicador se encuentran divididos así: (1 petición emitida a día 29 de 30 y otra emitida a día 30 de 30), para un porcentaje acumulado de 98,7%</t>
  </si>
  <si>
    <t>"OAPF 26/06/2023
a) Consistencia: cumple, no aplica el registro de avance cuantitativo dada la periodicidad bimestral del indicador. 
b) Completitud: cumple, en avance cualitativo se presenta la gestión adelantada en la emisión de conceptos que debe incluirse en el reporte bimestral con la evidencia consolidada.
c) Soportes: cumple, no aplica el reporte de soportes, no obstante, reportan evidencia 
d) Calidad: El reporte atiende los criterios y recomendaciones de la OAPF."</t>
  </si>
  <si>
    <t>Durante el tercer bimestre, los datos acumulados del mes de mayo y junio dan cuentan de 304 registros en la base de datos de conceptos, 268 son gestión propia del equipo en tanto existen 20 que son duplicados y 16 traslados por competencia. De los 268 conceptos se emiten 261 con una antelación de 2 o más días respecto del término de oportunidad legal. Se respondieron 7 peticiones externas que, si bien cumplen con el término legal, se emitieron a día 29 y 30.</t>
  </si>
  <si>
    <t>"OAPF 14/07/2023
a) Consistencia: cumple, cumple, la dependencia registra avance cuantitativo frente a la meta programada y la periodicidad bimestral. No se cumple con la meta proyectada.
b) Completitud: cumple, en avance cualitativo se presenta la gestión adelantada en la emisión de conceptos  con respuesta con tiempo de antelacion al termino legal
c) Soportes: cumple, se reporta el soporte en "Medios de verificación".
d) Calidad: El reporte atiende los criterios y recomendaciones de la OAPF."</t>
  </si>
  <si>
    <t>356_TRANSVERSALES_2023</t>
  </si>
  <si>
    <t>Para el mes de abril de 2023, las firmas externas que llevan la representacion judicial del Ministerio de Educación Nacional reportaron 71 demandas nuevas, las cuales fueron creadas y/o asignadas en el Sistema E-Kogui en su totalidad por cada una de ellas, como se evidencia en el archivo anexo denominado "MV 356 Registro de demandas nuevas en Ekogui-ABRIL 2023".</t>
  </si>
  <si>
    <t>"OAPF 19/05/2023
a) Consistencia: cumple, se registra avance cuantitativo según la periodicidad y lo expuesto en el cualitativo. 
b) Completitud: cumple, en avance cualitativo se presenta la gestión sobre el registro de procesos.
c) Soportes: cumple, reportan el soporte en Medios de verificación.
d) Calidad: El reporte atiende los criterios y recomendaciones de la OAPF.
Notas adicionales:Ninguna</t>
  </si>
  <si>
    <t>Para el mes de mayo de 2023, las firmas externas que llevan la representacion judicial del Ministerio de Educación Nacional reportaron 60 demandas nuevas, las cuales fueron creadas y/o asignadas en el Sistema E-Kogui en su totalidad por cada una de ellas, como se evidencia en el archivo anexo denominado "MV 356 Registro de demandas nuevas en Ekogui-MAYO 2023".</t>
  </si>
  <si>
    <t>"OAPF 26/06/2023
a) Consistencia: cumple, se registra avance cuantitativo según la periodicidad y lo expuesto en el cualitativo. 
b) Completitud: cumple, en avance cualitativo se presenta la gestión sobre el registro de procesos.
c) Soportes: cumple, reportan el soporte en Medios de verificación.
d) Calidad: El reporte atiende los criterios y recomendaciones de la OAPF.
Notas adicionales:"</t>
  </si>
  <si>
    <t>Para el mes de junio de 2023, las firmas externas que llevan la representacion judicial del Ministerio de Educación Nacional reportaron 91 demandas nuevas, las cuales fueron creadas y/o asignadas en el Sistema E-Kogui en su totalidad por cada una de ellas, como se evidencia en el archivo anexo denominado "MV 356 Registro de demandas nuevas en Ekogui-JUNIO 2023".</t>
  </si>
  <si>
    <t>"OAPF 13/07/2023
a) Consistencia: cumple, se registra avance cuantitativo según la periodicidad y lo expuesto en el cualitativo. Se cumple la meta programada.
b) Completitud: cumple, en avance cualitativo se presenta la gestión sobre el registro de procesos en Ekogui.
c) Soportes: cumple, reportan el soporte en Medios de verificación.
d) Calidad: El reporte atiende los criterios y recomendaciones de la OAPF.
Notas adicionales:"</t>
  </si>
  <si>
    <t>599_TRANSVERSALES_2023</t>
  </si>
  <si>
    <t>Para el segundo bimestre del año 2023, se obtuvo un recaudo total por la suma de $ 392.363.552,18  de los cuales $ 391.853.782,59  se recaudaron en el mes de marzo (su detalle se encuentra en el reporte cualitativo del mes de marzo) y para el mes de abril se tiene un recaudo de $ 509.769,59 corresponde al resultado de embargos decretados en los diferentes procesos de cobro coactivo. Los embargos referenciados se encuentran reflejados en 1 títulos de depósito judicial que emite el Banco Agrario de Colombia a nombre del MEN y que se encuentran bajo custodia de esta entidad. Para este mes no se tiene ningún recaudo por concepto de pagos directos. Nota Aclaratoria: En el mes de febrero se reportó un recaudo por pagos directos por valor de $ 167.610.918,00, en dicho informe existió un error de digitación y el valor real recaudado fue de $ 3.079.236.847,00, dejando una diferencia faltante en este reporte de 2.911.625.929,00  para este mes se incluye este valor en el recaudo,  reportando un acumulado total de 3.483.331.359,00. (Enero 10.037.214,23 - Febrero 169.304.663,59 - Marzo 391.853.782,59 - Abril 2.912.135.698,59).</t>
  </si>
  <si>
    <t xml:space="preserve">OAPF 09/05/2023
a) Consistencia: cumple,  la dependencia registra avance cuantitativo frente a la meta programada y la periodicidad bimestral. No se cumple con la meta proyectada.
b) Completitud: cumple, en avance cualitativo se presenta la gestión de cobro adelantada para el coactivo en favor del FOMAG.
c) Soportes: cumple, no aplica el reporte de soportes, no obstante, reportan evidencia 
d) Calidad: El reporte atiende los criterios y recomendaciones de la OAPF."
</t>
  </si>
  <si>
    <t xml:space="preserve">Para el mes de mayo de 2023, se logró un recaudo total por la suma de $ 21.731.663,59 de los cuales el valor de $ 509.769,59 corresponde al resultado de embargos decretados en los diferentes procesos de cobro coactivo. Los embargos referenciados se encuentran reflejados en 1 título de depósito judicial que emite el Banco Agrario de Colombia a nombre del MEN y que se encuentran bajo custodia de esta entidad. La suma de $ 21.221.894,00 fue recaudada por medio de pagos directos de los municipios de Sabaneta – Antioquia y Buenavista – Sucre, pagos parciales por procesos fomag que se adelantan en contra de dichas entidades.  </t>
  </si>
  <si>
    <t>OAPF 26/06/2023
a) Consistencia: cumple, no aplica el registro de avance cuantitativo dada la periodicidad bimestral del indicador. 
b) Completitud: cumple, en avance cualitativo se presenta la gestión adelantada en el cobro coactivo de Fomag que debe incluirse en el reporte bimestral con la evidencia consolidada.
c) Soportes: cumple, no aplica el reporte de soportes, no obstante, reportan evidencia 
d) Calidad: El reporte atiende los criterios y recomendaciones de la OAPF."</t>
  </si>
  <si>
    <t>Para el tercer bimestre del año 2023, se obtuvo un recaudo total por la suma de $ 55.984.663,59 de los cuales $ 21.731.663,59 se recaudaron en el mes de mayo (su detalle se encuentra en el reporte cualitativo del mes de mayo) y para el mes de junio se tiene un recaudo total de $ 34.253.000,00 para este mes no se tiene recaudo por conceptos de títulos judiciales, el recaudo total se obtiene de dos pagos directos de los municipios de Cicuco – Bolívar y Condoto – Chocó,  pagos totales por lo que se emiten los respectivos autos de archivo, para este primer semestre se tiene un acumulado total de 3.539.316.022,59.</t>
  </si>
  <si>
    <t>OAPF 14/07/2023
a) Consistencia: cumple,  la dependencia registra avance cuantitativo frente a la meta programada y la periodicidad bimestral. Se cumple con la meta proyectada.
b) Completitud: cumple, en avance cualitativo se presenta la gestión de cobro adelantada para el coactivo en favor del FOMAG.
c) Soportes: cumple, se reporta el soporte en "Medios de verificación". 
d) Calidad: El reporte atiende los criterios y recomendaciones de la OAPF."</t>
  </si>
  <si>
    <t>600_TRANSVERSALES_2023</t>
  </si>
  <si>
    <t>Durante el mes de abril el proyecto estratégico normativo:  ii) Reglamentar el Fondo Álvaro Ulcué Chocué, se remitió al ministerio de Hacienda y Crédito Público, con el radicado (2023-EE-091098), a efectos de contar con el concepto de lo concerniente a dicho Ministerio.
Por otro lado, para el proyecto estratégico normativo: i) "Modificación al Decreto 1075 de 2015 reglamentación de la Ley 1188 de 2008", fue entregada a la Oficina Asesora Jurídica la matriz de respuestas a comentarios ciudadanos suscrita por el Director de Calidad del Ministerio de Educación Nacional, se continuó con el trámite correspondiente el cual señala que debe ser suscrito por el Dr. Walter Asprilla en su calidad de jefe de la Oficina Asesora Jurídica, para posteriormente publicar la matriz en SUCOP.</t>
  </si>
  <si>
    <t>"OAPF 09/05/2023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no obstante, reportan evidencia 
d) Calidad: El reporte atiende los criterios y recomendaciones de la OAPF."
Notas adicionales: ninguna</t>
  </si>
  <si>
    <t xml:space="preserve">Durante el mes de mayo los avances de los proyectos normativos que se clasificaron como estratégicos se tuvieron las siguientes acciones:  
- Proyecto de decreto por el cual se reglamenta el Fondo Álvaro Ulcué Chocué. Mediante oficio No. 2023-ER-374236 de 25-05-2023 el Ministerio de Hacienda y Crédito Público viabilizó el proyecto de decreto desde el punto de vista finaciero. Por otra parte se remitió, el 19 de mayo de 2023, una versión ajustada del proyecto de decreto al Ministerio del Interior con el radicado 2023-EE-116686, para su respectiva revisión y concepto, ya que esa cartera también debe suscribir el decreto.
- En segundo lugar, durante el mes de mayo se realizaron los ajustes que surgieron de la etapa de publicación correspondiente al proyecto de decreto "Modificación al Decreto 1075 de 2015 reglamentación de la Ley 1188 de 2008". Una vez consolidada la versión final, se remitió al despacho de la Ministra el día 8 del mes en mención para su respectiva suscripción; posteriormente, el día 12 de mayo se envió con el radicado 2023-EE-110731 a la Presidencia de la República la firma del señor Presidente de la República, con lo cual, se cumple el objetivo planteado en el PAI respecto de este proyecto de decreto que fue clasificado como estratégico. 
-Por último, frente a los otros dos proyectos normativos (iii Modificación del Decreto 507 de 2017, en lo relacionado con el proceso de otorgamienro de la Beca Jóvenes Ciudadanos de Paz y iv Modificación Decreto 1075 de 2015, reglamentación de los artículos 36, 53, 54 y 55  de la Ley 30 de 1992.) clasificados como estratégicos, las dependencias técnicas del Ministerio de Educación Nacional se encuentran en las labores previas tendientes a estructurar el texto normativo. </t>
  </si>
  <si>
    <t>"OAPF 26/06/2023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no obstante, reportan evidencia 
d) Calidad: El reporte atiende los criterios y recomendaciones de la OAPF."
Notas adicionales: Cumple con el reporte del Hito programado.</t>
  </si>
  <si>
    <t>Durante el mes de junio de 2023 el proyecto estratégico normativo i) Reglamentar el Fondo Álvaro Ulcué Chocué, se remitió a la Oficina Asesora Jurídica del Ministerio del Interior a través de oficio No. 2023-EE-148428 para suscripción por parte del señor Ministro del Interior. Se precisa, que dada la importancia del proyecto de decreto, una vez suscrito por el Ministro del Interior desde esa cartera se remitió directamente a la Secretaría Jurídica de la Presidencia de la República, quien lo recibió con radicado No. EXT23-00097428 del 26-06-2023.  
En segundo lugar, durante el mes de junio de 2023 el proyecto de decreto para la "Modificación al Decreto 1075 de 2015 reglamentación de la Ley 1188 de 2008" está radicado en Presidencia de la República mediante oficio 2023-EE-110731 para la firma del Presidente de la República.</t>
  </si>
  <si>
    <t>"OAPF 14/07/2023
a) Consistencia: cumple, se registra avance cuantitativo según la periodicidad y lo expuesto en el cualitativo. Se cumple la meta programada.
b) Completitud: cumple, en avance cualitativo se presenta la gestión adelantada al proyecto estratégico normativo  "Reglamentar el Fondo Álvaro Ulcué Chocué"
c) Soportes: cumple, reportan los soportes en Medios de verificación. 
d) Calidad: El reporte atiende los criterios y recomendaciones de la OAPF."
Notas adicionales: Ninguna.</t>
  </si>
  <si>
    <t>433_TRANSVERSALES_2023</t>
  </si>
  <si>
    <t xml:space="preserve">En el mes de abril la Oficina de Cooperación y Asuntos Internacionales llevó a cabo dieciséis (16) reuniones para la gestión de alianzas con: UNIR, Ministerio de Educación de Brasil, Embajada de Colombia en Argentina, Cuerpo de Paz, Juntos Aprendemos, Cancillería, USAID, WOM, Vivamos Mejor, Fundación Santo Domingo, Fundación Terpel, Creangel Ltda y REMCAP.  Adicionalmente, se firmó Memorando de Entendimiento con la FundacIón Aprender a Quererte.
En abril se recibió por concepto de cooperación técnica, la suma de $ 86.000.000, así:
- $ 36.000.000 de Heartland Alliance International para apoyar al Ministerio de Educación Nacional en el trámite de convalidación y demás derivados, especialmente a las que versen sobre títulos otorgados por instituciones de educación superior venezolanas.
- $ 50.000.000 del BID por contrato de consultora que adelanta investigación para la Dirección de fortalecimiento
A abril de 2023, se recibió cooperación por 
$  $ 1.573.820.617,4 
</t>
  </si>
  <si>
    <t>OAPF 09/05/2023
a) Consistencia: cumple, dada la periodicidad trimestral del indicador no aplica el registro de avance cuantitativo.
b) Completitud: cumple, el avance cualitativo hace referencia a la gestión adelantada y que debe incluirse en el avance cuantitavo del trimestre.
c) Soportes: cumple, no aplica el reporte de evidencia en ""Medios de verificación"". 
d) Calidad: El reporte atiende los criterios de la Guía de seguimiento al PAI “PL-GU-03 Versión 5</t>
  </si>
  <si>
    <t xml:space="preserve">En el mes de mayo la Oficina de Cooperación y Asuntos Internacionales llevó a cabo diez (10) reuniones para la gestión de alianzas con: Embajada de Colombia en Washington, Embajada de España, Embajada de Colombia en España, Ministerio de Universidades de España, Ministerio de Educación de Argentina, Ministerio de Educación de Chile, World Bicycle Relief,  Fundación Terpel, Fundación ANDI, Emabjada de Canadá y Embajada de EEUU  
Adicionalmente, se firmó Declaración de Intención con Sudáfrica, Declaración de Intención con Kenya, Memorando de Entendimiento con la FundacIón Jacobs y el Acuerdo Internacional Administrativo de reconocimiento mutuo en materia de acceso a la universidad en España e instituciones de educación superior en Colombia
En mayo se recibió por concepto de cooperación técnica y financiera, la suma de $ 4.681.683.776 , así:
- $ 305.210.280 de los aportes del Banco Mundial para la realización del evento de marzo "Un compromiso para la Acción" que se llevó a cabo el 22 y 23 de marzo de 2023.
- $  2.526.401.846 de PNUD por contrato CO1.PCCNTR.4946491 para aunar esfuerzos técnicos, operativos, administrativos, y financieros orientados al fortalecimiento de las capacidades de diálogo social del Ministerio de Educación Nacional.
- $ 39.251.624,3 de CICan por el pago a la productora del vídeo para la Campaña de valorización de la Educación T&amp;T del Ministerio de Educación Nacional.
- $ 423.780.026 del Programa Coreano de Cooperación para la Mejora del Aprendizaje Electrónico (KLIC) 2023
- $ 1.314.040.000 del Programa de Cátedra de paz de JICA que se llevó a cabo en Japón en enero y febrero de este año.
- $ 73.000.000 del BID por contrato de Consultoría para apoyar a la Oficina de Cooperación y asuntos Internacionales del Ministerio de Educación Nacional en la realización de actividades y acciones para la atención a la población migrante, colombianos retornados y comunidades de acogida
A mayo de 2023, se recibió cooperación por valor de:
$6.255.504.393,70
</t>
  </si>
  <si>
    <t>OAPF 26/06/2023
a) Consistencia: cumple, dada la periodicidad trimestral del indicador no aplica el registro de avance cuantitativo.
b) Completitud: cumple, el avance cualitativo hace referencia a la gestión adelantada y que debe incluirse en el avance cuantitavo del trimestre.
c) Soportes: cumple, no aplica el reporte de evidencia en ""Medios de verificación"". 
d) Calidad: El reporte atiende los criterios de la Guía de seguimiento al PAI “PL-GU-03 Versión 5</t>
  </si>
  <si>
    <t>En el mes de junio la Oficina de Cooperación y Asuntos Internacionales llevó a cabo doce (12) reuniones para la gestión de alianzas con: Gobierno de Chile, Gobierno de Ecuador (2 reuniones), Embajada de España en Colombia , Juntos Aprendemos (3 reuniones),Colombia Change your Knowledge (CCYK), Fulbright, BID, Embajada de Finlandia en Colombia y OMS/OPS. 
En junio se recibió por concepto de cooperación técnica y financiera, la suma de $ 3.979.314.183, así:
- $ 3.560.000.000 por parte de la Fundación Pies Descalzos para aunar esfuerzos técnicos, administrativos y financieros para
fortalecer y acompañar el programa "Viva la escuela", a través de infraestructura educativa en la Guajira.
- $  7.042.755 de PeaceCorps para la cobertura de la  comisión de la delegación del  Ministerio de Educación Nacional en la Cumbre Interamericana sobre el Clima 2023, realizada en Ciudad de Panamá, Panamá.
- $  85.900.000 por parte de UNICEF para la realización del evento de marzo "Un compromiso para la Acción" que se llevó a cabo el 22 y 23 de marzo de 2023.
- $  152.865.768 por parte del Gobierno del Japón, a través del programa Sakura, correspondientes a la entrega de 11 becas para estancias académicas en Japón.
- $  1.500.000 por parte de Corpoeducación, para la realización del evento de despedida de los becarios del programa Sakura.
- $  27.648.600 de DVV International para la cobertura de la  comisión de la delegación de la Subdirección de Permanencia del  Ministerio de Educación Nacional en el Encuentro de Ministerios de Educación de países de América Latina, en México.
- $  24.357.060 de Banco Mundial para la cobertura de la  comisión de la delegación del  Ministerio de Educación Nacional en el Taller Regional: “Un enfoque centrado en el aula para acelerar el aprendizaje”, en México.
- $  120.000.000 por parte del Chemonics para la contratación de 3 consultores para apoyar el proceso de convalidaciones de títulos de educación superior procedentes de Venezuela, del Proyecto Oportunidades Sin Fronteras.
A Junio de 2023, se recibió cooperación por un total de  
$ 10.234.818.576,7
En el segundo trimestre de 2023 se realizaron treinta y ocho (38) reuniones con diferentes aliados para la gestión de alianzas mencionados en los informes de abril, mayo y junio
En el segundo trimestre se recibió cooperación por $ 8.746.997.959, este avance cualitativo se registró en el mes de abril, mayo y junio.
A junio de 2023, se reporta un total de cooperación por $ 10.234.818.576,7</t>
  </si>
  <si>
    <t>"OAPF 14/07/2023
a) Consistencia: cumple, la dependencia registró avance cuantitativo coherente con el cualitativo. Se superó ampliamente la meta programada. 
b) Completitud: cumple, en avance cualitativo se hace referencia a las gestiones realizadas para la consecusión de recursos de cooperación y la realizacion de 12 reuniones para la gestión de recursos. 
c) Soportes: cumple, ya que se reportan soportes en ""Medios de verificación"".
d) Calidad: El reporte atiende los criterios y recomendaciones de la OAPF
Notas adicionales:</t>
  </si>
  <si>
    <t>434_TRANSVERSALES_2023</t>
  </si>
  <si>
    <t>En el mes de abril, los dias 21 y 22, en París - Francia, el Jefe de la Oficina de Cooperación y Asuntos Internacionales, Juan Felipe Penagos Serna, participó en la 33º Reunión del Comité de Políticas Educativas de la OCDE como delegado de Colombia. Se hicieron recomendaciones en temas como la evaluación educativa, la inclusión y equidad, y el desarrollo de habilidades digitales.</t>
  </si>
  <si>
    <t>"OAPF 09/05/2023
a) Consistencia: cumple, dada la periodicidad trimestral del indicador no aplica el registro de avance cuantitativo.
b) Completitud: cumple, el avance cualitativo se hace referencia a la gestión adelantada y que debe incluirse en el avance cuantitavo del trimestre.
c) Soportes: cumple, no aplica el reporte de evidencia en ""Medios de verificación"". 
d) Calidad: El reporte atiende los criterios de la Guía de seguimiento al PAI “PL-GU-03 Versión 5”.</t>
  </si>
  <si>
    <t>En el mes de mayo la Oficina de Cooperación y Asuntos Internacionales, no tenía planeado desarrollar o participar en ningún espacio de articulación con aliados internacionales y aliados del sector privado, sin embargo, se planeó y evaluó la asistencia en espacios para el siguiente periodo</t>
  </si>
  <si>
    <t>"OAPF 26/06/2023
a) Consistencia: cumple, dada la periodicidad trimestral del indicador no aplica el registro de avance cuantitativo.
b) Completitud: cumple, el avance cualitativo se hace referencia a la gestión adelantada y que debe incluirse en el avance cuantitavo del trimestre.
c) Soportes: cumple, no aplica el reporte de evidencia en ""Medios de verificación"". 
d) Calidad: El reporte atiende los criterios de la Guía de seguimiento al PAI “PL-GU-03 Versión 5”.</t>
  </si>
  <si>
    <t>En el mes de junio, en París - Francia, el Jefe de la Oficina de Cooperación y Asuntos Internacionales, Juan Felipe Penagos Serna, participó en la Reunión del Grupo Sherpa de Comité Directivo de Alto Nivel del ODS4, en representación del Ministerio de Educación Nacional en Colombia y de la región de América Latina y el Caribe, por designación de la UNESCO. Durante esta jornada se revisó y aprobó el plan de trabajo para el periodo 2023-2025. Adicionalmente, se desarrollaron agendas bilaterales con los gobiernos de Francia y Filipinas promover colaboración en materia de educación.
En el segundo trimestre de 2023 se participó en dos (2) espacios de articulación con aliados internacionales y del sector privados  para la gestión de alianzas mencionados en los informes de abril, mayo y junio.
A junio de 2023, se reporta un total de cuatro (4) espacios de articulación.</t>
  </si>
  <si>
    <t>"OAPF 14/07/2023
a) Consistencia: cumple, la dependencia registró avance cuantitativo coherente con el cualitativo. Se cumplio la meta programada. 
b) Completitud: cumple, en avance cualitativo se hace referencia a los espacios de articulación realizados con aliados internacionales durante el trimestre.
c) Soportes: cumple, ya que se reportan soportes en ""Medios de verificación"".
d) Calidad: El reporte atiende los criterios y recomendaciones de la OAPF
Notas adicionales:</t>
  </si>
  <si>
    <t>435_TRANSVERSALES_2023</t>
  </si>
  <si>
    <t>En el mes de abril la Oficina de Cooperación y Asuntos Internacionales, no tenía planeado desarrollar acciones de promoción de la internacionalización de la educación superior. Sin embargo, se realizó reunión para coordinar la participación en NAFSA de la delegación de Colombia.</t>
  </si>
  <si>
    <t>"OAPF 09/05/2023
a) Consistencia: cumple, dada la periodicidad trimestral del indicador no aplica el registro de avance cuantitativo.
b) Completitud: cumple, el avance cualitativo hace referencia a las acciones adelantadas y que deben incluirse en el avance cuantitavo del trimestre.
c) Soportes: cumple, no aplica el reporte de evidencia en ""Medios de verificación"". 
d) Calidad: El reporte atiende los criterios de la Guía de seguimiento al PAI “PL-GU-03 Versión 5”.</t>
  </si>
  <si>
    <t>En el mes de mayo la Oficina de Cooperación y Asuntos Internacionales, no tenía planeado desarrollar acciones de promoción de la internacionalización de la educación superior. Pese a lo anterior, se realizó reunión para coordinar la participación de la delkegación de Colombia en NAFSA 2023</t>
  </si>
  <si>
    <t>"OAPF 26/06/2023
a) Consistencia: cumple, dada la periodicidad trimestral del indicador no aplica el registro de avance cuantitativo.
b) Completitud: cumple, el avance cualitativo hace referencia a las acciones adelantadas y que deben incluirse en el avance cuantitavo del trimestre.
c) Soportes: cumple, no aplica el reporte de evidencia en ""Medios de verificación"". 
d) Calidad: El reporte atiende los criterios de la Guía de seguimiento al PAI “PL-GU-03 Versión 5”.</t>
  </si>
  <si>
    <t>En el mes de junio de 2023, en Washington D.C, Estados Unidos, la Asesora del Despacho asignada a la Oficina de Cooperación y Asuntos Internacionales, Alexandra Restrepo, participó en representación del Ministerio de Educación Nacional en la delegación interinstitucional de Colombia en la Conferencia Internacional de Educación Superior de Estados Unidos NAFSA 2023.  En este espacio  se coordinó junto a Cancillería la realización de espacios académicos para la gestión de alianzas entre universidades, encuentros de investigadores, estudiantes y docentes colombianos radicados en Estados Unidos.
En el segundo trimestre de 2023 se llevó cabo una (1) acción para la promoción de la internacionalización de la educación superior de Colombia, mencionados en los informes de abril, mayo y junio.
A junio de 2023, se reporta un total de una (1) acción.</t>
  </si>
  <si>
    <t>"OAPF 14/07/2023
a) Consistencia: cumple, la dependencia registró avance cuantitativo coherente con el cualitativo. Se cumplió la meta programada. 
b) Completitud: cumple, en avance cualitativo se hace referencia a la participacoin del MEN en eventos de promocion con el fin de dar cumplimiento a la meta.
c) Soportes: cumple, ya que se reportan soportes en ""Medios de verificación"".
d) Calidad: El reporte atiende los criterios y recomendaciones de la OAPF
Notas adicionales:</t>
  </si>
  <si>
    <t>601_TRANSVERSALES_2023</t>
  </si>
  <si>
    <t>Informe de avance de las actividades programadas de los proyectos priorizados para la vigencia referente a: La planeación de la arquitectura empresarial, arquitectura misional,  arquitectura de información y gobierno digital.
Notas:
En enero de 2023: Entregar como parte de los medios de verificación el sustento de la formulación del indicador.
En el Trimestre I: Entregar el plan del indicador que servirá como base para medir el cumplimiento durante cada trimestre.</t>
  </si>
  <si>
    <t xml:space="preserve">Durante el mes de abril, la Oficina de Tecnología y Siste,as de InformCIÓN, LLEVÓ KAS ACTIVIDADES QUE SE RELACIONAN A CONTINUACIÓN:
ara los proyectos de: Georreferenciación 43 mil sedes de establecimientos Educativos, Primera Infancia (P.I.) articulado con redes sociales seguras, Persona Única, Búsqueda activa, Tecnología 4ta Revolución Industrial, Datalake Educación, Aula Sistema Gestión Educativa y Administrativa; se tiene el siguiente avance cualitativo para el periodo de abril de 2023:
a)	Se tiene la conceptualización de la estrategia “SISTEMA DE INFORMACIÓN ARTICULADO DE LA EDUCACIÓN” presentado en el periodo anterior, se actualizó la presentación que fue socializada con la ministra el lunes 17 de abril de 2023, se agregó una diapositiva con la descripción del objetivo de los siguientes proyectos estratégicos:
i.	Búsqueda activa: Permitir a partir de los indicadores del sector educación identificar la población que esta por fuera del servicio educativo, o en riesgo de deserción con el fin de focalizar programas del sector educación y/o proyectos en articulación con otros sectores como salud, prosperidad social.
ii.	Aula SGEA: Impulsar el marco de referencia de soluciones de gestión educativa y administrativa para cumplimiento de los diferentes proveedores a nivel regional y nacional, para asegurar las condiciones funcionales, técnicas, de intercambio de información, de seguridad y privacidad de la información, sostenibilidad y transferencia entre proveedores.
iii.	Ficha técnica digital de Educación: Conformar la plataforma que permita visualizar de forma georreferenciada los actores del sector educación, en todos los niveles educativos, desde primera infancia, educación preescolar, básica y media, educación superior y sus indicadores.
b)	Sobre el aprovechamiento de tecnologías de la cuarta revolución industrial se inició la contratación del fabricante de BPMS (Suit de modelamiento de procesos de negocio) para los servicios profesionales para la vigencia 2023, al finalizar el periodo se tenía el estudio previo aprobado por el Comité de Contratación, en etapa final de revisión para su formalización.
2.	Para el proyecto de “Diagnóstico y cierre de brechas de cumplimiento de la política de gobierno digital”, se tiene en abril de 2023 el siguiente avance cualitativo:
a)	Para el proyecto de diagnóstico y cierre de brechas de la política de gobierno digital, en el mes de abril, se realizó la propuesta para la actualización del PETI conforme con el Marco de Referencia de Arquitectura Empresarial del estado Colombiano versión 3, aclarando que se tiene por parte de MINTIC resolución de adopción proyectada “Por la cual se adopta la versión 3 del Marco de Referencia de Arquitectura Empresarial para el Estado Colombiano como el instrumento para implementar el habilitador de arquitectura de la Política de Gobierno Digital y se dictan otras disposiciones”, sin embargo, todavía no está aprobada. 
b)	Así mismo, en el marco de la Ruta FURAG (Medición 2022), y de acuerdo con lo informado por el Departamento Administrativo de la Función Pública, el cronograma para este año tuvo unos ajustes, por lo que aún no se ha dado a conocer la ruta por parte de la Subdirección de Desarrollo Organizacional del Ministerio de Educación Nacional.
</t>
  </si>
  <si>
    <t>"OAPF 09/05/2023
a) Consistencia: cumple, la periodicidad del indicador es trimestral y no aplica el registro de avance cuantitativo.
b) Completitud: cumple, el avance cualitativo hace referencia a la gestión de avance en los proyectos de Georeferenciación, PI, Persona Unica, Busqueda activa y demas proyectos  de Arquitectura de infrestructira definidos” 
d) Soportes: Cumple. No aplica reporte de soporte en Medios de Verificación.
c) Calidad: El reporte atiende los criterios y recomendaciones de la OAPF."
Notas adicionales:Ninguna</t>
  </si>
  <si>
    <t>Durante el mes de mayo, la Oficina de Tecnología y Sistemas de Información, llevó a cabo las actividades que se relacionan a continuación:
1.	Para los proyectos de: Georreferenciación 43 mil sedes de establecimientos Educativos, Primera Infancia (P.I.) articulado con redes sociales seguras, Persona Única, Búsqueda activa, Tecnología 4ta Revolución Industrial, Datalake Educación, Aula Sistema Gestión Educativa y Administrativa; se tiene el siguiente avance cualitativo para el periodo de mayo de 2023:
a)	Se presentó la conceptualización del “SISTEMA DE INFORMACIÓN ARTICULADO DE LA EDUCACIÓN” en el marco de las reuniones de trabajo con el BID para la formulación de un proyecto con vigencia de cuatro años para optimizar el sistema de aseguramiento de calidad de la educación superior.
b)	Sobre el aprovechamiento de tecnologías de la cuarta revolución industrial se firmó el contrato con el fabricante de BPMS (Suit de modelamiento de procesos de negocio) para los servicios profesionales para la vigencia 2023, al finalizar el periodo se tenía el acta de inicio firmada.
2.	Para el proyecto de “Diagnóstico y cierre de brechas de cumplimiento de la política de gobierno digital”, se tiene en mayo de 2023 el siguiente avance cualitativo:
a)	En el marco de la Ruta FURAG (Medición 2022), se tuvo participación en la capacitación liderada por el Departamento Administrativo de Función Pública - DAFP, realizada el 5 de mayo relacionada con las orientaciones previas a la apertura de la Medición del Desempeño Institucional vigencia 2022.  En esta sesión se dio a conocer el cronograma para la medición, la cual se realizará en el 2 trimestre de 2023.  
Los temas tratados fueron: Marco general Medición Desempeño Institucional – MDI; Esquema previo propuesto para facilitar el diligenciamiento en aplicativo FURAG; Aspectos clave para tener en cuenta para el análisis de los formularios; Panel de preguntas.
b)	Así mismo, en el Comité Institucional de Gestión y Desempeño del MEN, realizado el día 11 de mayo, la Subdirección de Desarrollo Organizacional informó que en los próximos días se estarán entregando las preguntas a las áreas que lideran las políticas del Modelo Integrado de Planeación y Gestión, de manera que en el mes de junio se carguen las respuestas en el grupo de Teams interno, destinado para tal fin.</t>
  </si>
  <si>
    <t>"OAPF 26/06/2023
a) Consistencia: cumple, la periodicidad del indicador es trimestral y no aplica el registro de avance cuantitativo.
b) Completitud: cumple, el avance cualitativo hace referencia a la gestión de avance en los proyectos de Georeferenciación, PI, Persona Unica, Busqueda activa, Diagnostico cierre de brechas y demas proyectos  de Arquitectura de infrestructira definidos,” 
d) Soportes: Cumple. No aplica reporte de soporte en Medios de Verificación.
c) Calidad: El reporte atiende los criterios y recomendaciones de la OAPF."
Notas adicionales:"</t>
  </si>
  <si>
    <t xml:space="preserve">Durante el segundo trimestre con corte a junio de 2023 se tiene un avance acumulado del 33% con un nivel de cumplimiento del 105% con respecto a lo planeado.
 	Se ha avanzado un 41% acumulado para el proyecto de “Georreferenciación 43 mil Sedes Educativas Oficiales, se tiene una primera versión de la base de datos y se validó la georreferenciación registrada contra la división política (departamento y municipio) encontrando 43.239 sedes con georreferenciación correcta, 1.358 con inconsistencias y 74 sin coordenadas.
 	Se completó un 41% para el proyecto “Persona Única” representados en la presentación que incluye: el análisis de viabilidad estratégica, viabilidad técnica, viabilidad presupuestal, beneficios y objetivos del proyecto.
 	Se tiene un 47% de avance para el proyecto “Datalake Educación” con el RFI que incluyó la priorización de bases de datos y su dimensionamiento.
 	Para el proyecto “diagnóstico y cierre de brechas de cumplimiento de las política de gobierno digital“ se logró un avance del 50% con las actividades de definición de la ruta FURAG y presentación a las áreas del MEN por parte de la subdirección de desarrollo organizacional – SDO, socialización de la ruta FURAG con los líderes de la OTSI
</t>
  </si>
  <si>
    <t>"OAPF 18/07/2023
a) Consistencia: cumple, la dependencia registra avance cuantitativo frente a la meta programada y la periodicidad es trimestral. Se cumple con la meta proyectada.
b) Completitud: cumple, el avance cualitativo hace referencia a la gestión de avance en los proyectos de Georeferenciación, PI, Persona Unica, Busqueda activa y demas proyectos  de Arquitectura de infrestructira definidos” 
d) Soportes: Cumple, se reporta el soporte en "Medios de verificación".
c) Calidad: El reporte atiende los criterios y recomendaciones de la OAPF."
Notas adicionales:</t>
  </si>
  <si>
    <t>602_TRANSVERSALES_2023</t>
  </si>
  <si>
    <t>Informe de avance de las actividades programadas de los proyectos priorizados para la vigencia referente a la arquitectura de sistemas de información.
En enero de 2023: Entregar como parte de los medios de verificación el sustento de la formulación del indicador.
En el Trimestre I: Entregar el plan del indicador que servirá como base para medir el cumplimiento durante cada trimestre.</t>
  </si>
  <si>
    <t xml:space="preserve">Durante el mes de abril de 2023 se logró la actualización del Sistema Legalizaciones conforme a la meta planeada. Se avanzó en la construcción del anexo técnico para la contratación del servicio integral de fábrica de software incluyendo definición y alcance de un modelo de operación. Adicionalmente, se continuo las mesas de trabajo con las áreas de decisión (despachos) para la consolidación de las necesidades de interoperabilidad y evolución de los sistemas de información del Ministerio.
El avance del indicador para el mes de marzo del 2023 refleja un avance asociado a:
Proyecto interoperabilidad: las actividades de viabilidad estratégica, técnica y presupuestal se encuentra en progreso toda vez que, actualmente nos encontramos en la estructuración conceptual de la capacidad de interoperabilidad dentro de la estrategia de persona única y lago de datos. En una primera fase, en cuanto a la PoC frente a la generación de datos no estructurados para posteriores fines de interoperabilidad, la misma se encuentra en proceso de formalidad por parte de la subdirección de acceso. 
Proyecto Evolución Servicios de Información: las actividades asociadas a la viabilidad estratégica, técnica y presupuestal se encuentra en progreso todas ve que, aunque se ha avanzado de forma significativa con el viceministerio de educación preescolar, básica y media y de forma parcial con secretaría general el cierre de estas actividades depende de poder concluir todas las necesidades que para la vigencia 2023 y 2024 proyecte la entidad en materia de servicios de información. 
</t>
  </si>
  <si>
    <t>"OAPF 09/05/2023
a) Consistencia: cumple, la periodicidad del indic|ador es trimestral y no aplica el registro de avance cuantitativo.
b) Completitud: cumple, el avance cualitativo hace referencia a la gestión  de construcción del anexo técnico para la contratación del servicio integral de fábrica de software y mesas de trabajo adelantadas.
d) Soportes: Cumple. No aplica reporte de soporte en Medios de Verificación.
c) Calidad: El reporte atiende los criterios y recomendaciones de la OAPF."
Notas adicionales: Ninguna</t>
  </si>
  <si>
    <t>Durante el mes de mayo de 2023 se logró la actualización del Sistema Maestro conforme a la meta planeada. Se avanzó en la construcción del anexo técnico para la contratación del servicio integral de fábrica de software incluyendo definición y alcance de un modelo de operación. 
Adicionalmente, se continuó con las mesas de trabajo con las áreas de decisión (despachos del ministerio) para la consolidación de las necesidades de interoperabilidad y evolución de los sistemas de información del Ministerio.
El avance del indicador para el mes de mayo del 2023 refleja un avance asociado a:
Proyecto interoperabilidad: las actividades de viabilidad estratégica, técnica y presupuestal se encuentra en progreso toda vez que, actualmente nos encontramos en la estructuración conceptual de la capacidad de interoperabilidad dentro de la estrategia de persona única y lago de datos. 
En una primera fase, en cuanto a la PoC frente a la generación del Ministerio de Educación. 
Proyecto Evolución Servicios de Información: las actividades asociadas a la viabilidad estratégica, técnica y presupuestal se encuentra en progreso toda vez que, aunque se ha avanzado de forma significativa con el Viceministerio de Educación Preescolar, Básica Media y de forma parcial con Secretaría General el cierre de estas actividades depende de poder concluir todas las necesidads que para la vigencia 2023 y 2024 proyecte la entidad en materia de servicios de información.</t>
  </si>
  <si>
    <t>"OAPF 26/06/2023
a) Consistencia: cumple, la periodicidad del indic|ador es trimestral y no aplica el registro de avance cuantitativo.
b) Completitud: cumple, el avance cualitativo hace referencia a la gestión  de actualizacion del sistema maestro y construcción del anexo técnico para la contratación del servicio integral de fábrica de software y mesas de trabajo adelantadas.
d) Soportes: Cumple. No aplica reporte de soporte en Medios de Verificación.
c) Calidad: El reporte atiende los criterios y recomendaciones de la OAPF."
Notas adicionales:"</t>
  </si>
  <si>
    <t>Durante el mes de junio de 2023 (segundo trimestre) se logró la liberación del sistema de información financiero conforme a la meta planeada. Adicionalmente, se continuo en el acercamiento a las areas de decisión (despachos) para la consolidación de las necesidades de interoperabilidad y evolución de los sistemas de información del Ministerio.
El avance del indicador para el mes de mayo del 2023 refleja un avance asociado a:
Proyecto interoperabilidad: las actividades de viabilidad estratégica, técnica y presupuestal se encuentra en progreso toda vez que, actualmente nos encontramos en la estructuración conceptual de la capacidad de interoperabilidad dentro de la estrategia de persona única y lago de datos. En una primera fase, en cuanto a la PoC frente a la generación de datos no estructurados para posteriores fines de interoperabilidad, la misma se encuentra en proceso de formalidad por parte de la subdirección de acceso. 
Proyecto Evolución Servicios de Información: las actividades asociadas a la viabilidad estratégica, técnica y presupuestal se encuentra en progreso toda vez que, aunque se ha avanzado de forma significativa con el viceministerio de educación preescolar, básica y media y de forma parcial con secretaría general el cierre de estas actividades depende de poder concluir todas las necesidades que para la vigencia 2023 y 2024 proyecte la entidad en materia de servicios de información.</t>
  </si>
  <si>
    <t xml:space="preserve">"OAPF 18/07/2023
a) Consistencia: cumple, la dependencia registra avance cuantitativo frente a la meta programada y la periodicidad es trimestral. Se cumple con la meta proyectada.
b) Completitud: cumple, el avance cualitativo hace referencia al avance del Proyecto interoperabilidad y Proyecto Evolución Servicios de Información.
d) Soportes: Cumple. se reporta el soporte en "Medios de verificación".
c) Calidad: El reporte atiende los criterios y recomendaciones de la OAPF."
Notas adicionales: </t>
  </si>
  <si>
    <t>603_TRANSVERSALES_2023</t>
  </si>
  <si>
    <t>Informe de avance de las actividades programadas de los proyectos priorizados para la vigencia referente a: la arquitectura de Infraestructura TI y Seguridad de la información.
En enero de 2023: Entregar como parte de los medios de verificación el sustento de la formulación del indicador.
En el Trimestre I: Entregar el plan del indicador que servirá como base para medir el cumplimiento durante cada trimestre.</t>
  </si>
  <si>
    <t xml:space="preserve">Durante el mes de Abril, la Oficina de Tecnología y Sistemas de Informazión (OTSI) llevó a cabo :
Arquitectura de Infraestructura TI, Seguridad de la información
- Para el plan de trabajo de seguridad de la información, se avanzó con:
1.	Consolidación de archivo de activos de información con las observaciones hechas por las diferentes áreas del Ministerio.
2.	Por medio de pregonero y radioMEN se enviaron piezas de sensibilización como fueron: 
📻🎙 Llegó Radio MEN para presentarles el resumen noticioso del Ministerio Escúchenlo aquí! 🎙📻.msg
📻🎙 Nuevos directivos llegan a reforzar el equipo del Ministerio. Esta y más noticias de interés hoy en Radio MEN 🎙📻.msg
</t>
  </si>
  <si>
    <t>"OAPF 09/05/2023
a) Consistencia: cumple, la periodicidad del indicador es trimestral y no aplica el registro de avance cuantitativo.
b) Completitud: cumple, el avance cualitativo hace referencia a la gestión relacionada con la seguridad de sistemas de información (definición de activos de información y auditorias) y el avance realizado.
d) Soportes: Cumple. No aplica reporte de soporte en Medios de Verificación.
c) Calidad: El reporte atiende los criterios y recomendaciones de la OAPF."
Notas adicionales:Ninguna</t>
  </si>
  <si>
    <t>Durante el mes de mayo, la Oficina de Tecnología y Sistemas de Información, llevó a cabo las actividades que se relacionan a continuación:
Avance Cualitativo: 603 Arquitectura de Infraestructura TI, Seguridad de la información
- Plan de trabajo de seguridad de la información, se avanzó con:
1.	Ajuste del archivo de activos de información con tiempos de recuperación y objetivos de recuperación, información que es requerida para el BIA (análisis de impacto de negocio)
2.	Envío de piezas de sensibilización a través del Pregonero y RadioMEN: 
	Comencemos la semana bien informados con las noticias de Radio MEN
	Radio MEN los invita a comenzar el mes bien informados enterándose de lo que sucede en el Ministerio
	Radio MEN los invita a hacer un recorrido por las principales noticias del Ministerio
	Cambia periódicamente la contraseña
Plan de trabajo de infraestructura, se avanzó con:
1.	Avance en la ejecución de los mantenimiento preventivos, los cuales están siendo ejecutados por la operación del contrato CO1.PCCNTR.4356332 de 2022 suscrito por el Ministerio de Educación Nacional e INFOTIC S.A. , 
2.	Revisión del documento de Planes Networking 2023-V1 MEN que están alineados con el fortalecimiento de servicios tecnológicos, el cual adjunto.
3.	Configuración y entrega acorde con las necesidaes de las áreas del Ministerio de 177 equipos de los 215 equipos de cómputo de escritorio que llegaron al Ministerio, Confirguración y entrega acorde con las necesidades de las área del ministerio de 70 portátiles de los 75  que llegaron al Ministerio por medio del proveedor Colsof.</t>
  </si>
  <si>
    <t>"OAPF 26/06/2023
a) Consistencia: cumple, la periodicidad del indicador es trimestral y no aplica el registro de avance cuantitativo.
b) Completitud: cumple, el avance cualitativo hace referencia a la gestión relacionada con la seguridad de sistemas de información (definición de activos de información y auditorias), ajuste del archivo de activos de información con tiempos de recuperación, envío de piezas de sensibilización a través del Pregonero y RadioMEN y demás avance realizado.
d) Soportes: Cumple. No aplica reporte de soporte en Medios de Verificación.
c) Calidad: El reporte atiende los criterios y recomendaciones de la OAPF."
Notas adicionales:"</t>
  </si>
  <si>
    <t xml:space="preserve">Durante el segundo trimestre , se evidencian los siguientes avances:
Seguridad de la información
1.	Se citó sesión para la identificación de riesgos de seguridad de la información con todas las áreas del Ministerio para el día 7 de Julio de 2023, la cita fue enviada el 20 de junio.
2.	Se construyeron documentos para activar contingencia a nivel de la red LAN y Wifi en caso de falla de la solución de hiperconvergencia.
3.	Se apoyó en la modificación del protocolo de paso a producción para incluir lineamientos de seguridad
4.	Por medio de pregonero y radioMEN se enviaron piezas de sensibilización como fueron
Identifica correos maliciosos y evita ser víctima de phishing
Radio MEN los invita a conocer nuestra actualidad noticiosa Escúchenlo aquí
infraestructura
1.	Para este mes se avanzó con la ejecución de los mantenimientos preventivos, los cuales están siendo ejecutados por la operación del contrato CO1.PCCNTR.4356332 DE 2022 suscrito entre el Ministerio de Educación Nacional e Infotic s.a., se revisó el documento de O.3.1 Informe Mantenimiento Centros cableado que están alineados con el fortalecimiento de servicios tecnológicos, el cual adjunto.
2.	De los 215 equipos de cómputo de escritorio que llegaron al Ministerio, se configuración y entregaron de 187 equipos de acuerdo con las necesidades de las áreas del Ministerio de Educación Nacional. De los 75 portátiles que llegaron al Ministerio por medio del proveedor Colsof, se configuraron y entregaron de 71 equipos de acuerdo con las necesidades de las áreas del Ministerio de Educación Nacional.
</t>
  </si>
  <si>
    <t xml:space="preserve">"OAPF 18/07/2023
a) Consistencia: cumple, la dependencia registra avance cuantitativo frente a la meta programada y la periodicidad es trimestral. Se cumple con la meta proyectada.
b) Completitud: cumple, el avance cualitativo hace referencia a los proyectos de Arquitectura de Infraestructura TI, Seguridad de la información definidos.
d) Soportes: Cumple. Cumple. se reporta el soporte en "Medios de verificación".
c) Calidad: El reporte atiende los criterios y recomendaciones de la OAPF."
Notas adicionales: </t>
  </si>
  <si>
    <t>604_TRANSVERSALES_2023</t>
  </si>
  <si>
    <t>Informe de avance de las actividades programadas de los proyectos priorizados para la vigencia referente a uso y apropiación de la arquitectura.
En enero de 2023: Entregar como parte de los medios de verificación el sustento de la formulación del indicador.
En el Trimestre I: Entregar el plan del indicador que servirá como base para medir el cumplimiento durante cada trimestre.</t>
  </si>
  <si>
    <t xml:space="preserve">Durante el mes de abril, la Oficina de Tecnología y sistemas de Información – (OTSI):
A continuación se presenta el avance para el mes de abril de 2023:
- Para el proyecto tipo de conectividad, se realizó reunión interna con el equipo de trabajo con la descripción del proyecto estratégico de la OTSI como ruta para que las entidades territoriales formulen sus proyectos de conectividad escolar para las siguientes vigencias. Se realizó contextualización general de los proyectos tipo en Colombia disponibles en el DNP y su estructura para que acorde con esta se construya el documento a cargo de la OTSI. Se continúa brindando asistencia técnica a las Entidades Territoriales Certificadas en Educación, se adelantaron ocho sesiones de manera presencial en los departamentos de Chocó, Santander y Nariño, en donde se recibió retroalimentación y opciones de mejora al procedimiento de la estrategia y sugerencias técnicas al lineamiento, así como al apoyo brindado por el MEN, por medio de las asistencias técnicas.
- Para el proyecto de identificación de la infraestructura tecnológica digital actual en los Establecimientos Educativos, se encuentra en proceso de análisis de la información y cálculo del indicador de equipos de cómputo y terminales disponibles en la Sedes Educativas, acorde con el reporte efectuado por parte de las Secretarías de Educación.
- Para el proyecto de fortalecimiento del sector Educación en la gestión de TI y por solicitud de la Jefe de la Oficina, se elaboraron diapositivas para presentación de la Ministra con información de los proyectos: Red de líderes de TI sector Educación - EducaCIO y Modelo de madurez para la Transformación Digital del sector Educación.  Así mismo se inició la planeación de la primera sesión de la red, la cual se realizará en el mes de mayo y contará con la participación de aliados estratégicos.
</t>
  </si>
  <si>
    <t>"OAPF 09/05/2023
a) Consistencia: cumple, la periodicidad del indicador es trimestral y no aplica el registro de avance cuantitativo.
b) Completitud: cumple, el avance cualitativo hace referencia al avance realizado en lo referente al proyecto tipo de conectividad, identificación de la infraestructura tecnológica digital actual y demas actividades adelantadas.
d) Soportes: Cumple. No aplica reporte de soporte en Medios de Verificación.
c) Calidad: El reporte atiende los criterios y recomendaciones de la OAPF."
Notas adicionales:Ninguna</t>
  </si>
  <si>
    <t>Durante el mes de mayo, la Oficina de Tecnología y Sistemas de Información, presenta el siguiente avance:
- Proyecto tipo de conectividad 
Se avanza en la construcción del documento del proyecto tipo, una vez realizado el análisis de viabilidad estratégica, técnica y presupuestal.  
A la fecha se ha avanzado en la construcción de la introducción, los objetivos generales y específicos, la descripción del problema y los antecedentes. 
Adicionalmente, se adelantaron cinco (5) sesiones presenciales en los departamentos de Antioquia, Cauca y Archipiélago de San Andrés y Providencia en las que se obtuvo retroalimentación y opciones de mejora al procedimiento de la estrategia y sugerencias técnicas al lineamiento, así como al apoyo brindado por el MEN, por medio de las asistencias técnicas.
- Proyecto de identificación de la infraestructura tecnológica digital actual en los Establecimientos Educativos, 
Se finalizó el cálculo del indicador de equipos de cómputo y terminales disponibles en la Sedes Educativas oficiales arrojando un valor de ocho (8) estudiantes por computador; cuarenta y nueve (49) sedes educativas se encuentran por encima de la media nacional.  
En consideración a que, a la fecha, la OTSI no cuenta con los recursos para el fortalecimiento del anexo 10 en la vigencia 2023, se encuentra en validación técnica de tomar como fuente de información la medición realizada al cierre de la vigencia 2022.
- Proyecto de fortalecimiento del sector Educación en la gestión de TI:
Se realizó la depuración de la base de datos de los miembros de EducaCIO la red de líderes TIC - sector Educación, quienes diligenciaron el formulario enviado por la Oficina de Tecnología y Sistemas de Información - OTSI.  A la fecha se han consolidado: 72 Secretarías de Educación, 208 Instituciones de Educación Superior, 10 Entidades Adscritas y Vinculadas.</t>
  </si>
  <si>
    <t>"OAPF 26/06/2023
a) Consistencia: cumple, la periodicidad del indicador es trimestral y no aplica el registro de avance cuantitativo.
b) Completitud: cumple, el avance cualitativo hace referencia al avance realizado en lo referente al proyecto tipo de conectividad, identificación de la infraestructura tecnológica digital actual y demas actividades adelantadas.
d) Soportes: Cumple. No aplica reporte de soporte en Medios de Verificación.
c) Calidad: El reporte atiende los criterios y recomendaciones de la OAPF."
Notas adicionales:"</t>
  </si>
  <si>
    <t>Durante el segundo trimestre, para el proyecto de diagnóstico y cierre de brechas de la política de gobierno digital (en el mes de junio) en el marco de la Ruta FURAG (Medición 2022), la Subdirección de Desarrollo Organizacional - SDO envió correo con las preguntas correspondientes a la política de Gobierno Digital, liderada por la Oficina de Tecnología y Sistemas de Información - OTSI, con el fin de realizar la revisión de las mismas y la competencia de cada área.  
De acuerdo con lo anterior, se identificaron algunas preguntas que deberían ser respondidas o complementadas por otras áreas.  Posteriormente a la revisión de las preguntas, se enviaron correos a los líderes de la OTSI con la solicitud de respuesta a algunas de ellas.  
Asi mismo, se enviaron correos a otras áreas como la Subdirección de Talento Humano, Oficina Asesora de Planeación, Oficina de Innovación Educativa, Oficina Asesora de Comunicaciones para solicitar apoyo en la respuesta de algunas preguntas.  
La OTSI participó en la sesión convocada por la SDO el día 16 de junio, en la cual se aclararon aspectos para el diligenciamiento del formulario y la presentación de las evidencias.  
Así mismo, se informó que la fecha límite para dar respuesta a las preguntas es el 10 de julio.</t>
  </si>
  <si>
    <t>"OAPF 18/07/2023
a) Consistencia: cumple, la dependencia registra avance cuantitativo frente a la meta programada y la periodicidad es trimestral. Se cumple con la meta proyectada.
b) Completitud: cumple, el avance cualitativo hace referencia al avance realizado en lo referente al proyecto tipo de conectividad, identificación de la infraestructura tecnológica digital actual y demas actividades adelantadas.
d) Soportes: Cumple, se carga soporte  en "Medios de verificación".
c) Calidad: El reporte atiende los criterios y recomendaciones de la OAPF."
Notas adicionales:</t>
  </si>
  <si>
    <t>465_TRANSVERSALES_2023</t>
  </si>
  <si>
    <t>De 129 procesos iniciados por tramitar, dentro de los cuales se profiera decisión de fondo o se finalicen durante el año 2023, se proyectaron y expidieron durante la actual vigencia para el mes de abril, las siguientes decisiones de fondo:
1.Año 2022. Proceso disciplinario - Auto de Archivo) (6)                                             
2.Año 2022. Proceso disciplinario - Apertura de Investigación disciplinaria (4)             
Para un total de cuarenta (40) procesos finalizados o con decisión de fondo, (9 en enero, 9 en febrero, 12 en marzo y 10 en abril).</t>
  </si>
  <si>
    <t>"OAPF 09/05/2023
a) Consistencia: cumple, la dependencia registra avance cuantitativo frente a la meta programada y la periodicidad es mensual. La meta proyectada presenta un retraso leve.
b) Completitud: cumple, el avance cualitativo hace referencia a 100, procesos con decisiones de fondo.
c) Soportes: cumple, se reporta el soporte en ""Medios de verificación"".
d) Calidad: El reporte atiende los criterios de la Guía de seguimiento al PAI “PL-GU-03 Versión 5”.
Notas adicionales:"</t>
  </si>
  <si>
    <t>De 129 procesos iniciados por tramitar, dentro de los cuales se profiera decisión de fondo o se finalicen durante el año 2023, se proyectaron y expidieron durante la actual vigencia para el mes de Mayo, las siguientes decisiones de fondo:
 1.Año 2016. Proceso disciplinario - Auto de Archivo)(1)
2.Año 2017. Proceso disciplinario - Auto de Archivo)(2)
3.Año 2018. Proceso disciplinario - Auto de Archivo)(3)
4.Año 2019. Proceso disciplinario - Auto de Archivo)(1)
5.Año 2020. Proceso disciplinario - Auto de Archivo)(7)   
6.Año 2021. Proceso disciplinario - Auto de Archivo)(7)
7.Año 2022. Proceso disciplinario - Auto de Archivo)(14)
8.Año 2021. Proceso disciplinario - Auto de Archivo)(1)                                                   
9.Año 2022. Proceso disciplinario - Apertura de Investigación disciplinaria (2)             
10.Año 2022. Proceso disciplinario - Traslado para alegatos precalificatorios (1)             
                                                                                                                                                                                                                                    Para un total de cuarenta (79) procesos finalizados o con decisión de fondo, (9 en enero, 9 en febrero, 12 en marzo, 10 en Abril y 39 en mayo).</t>
  </si>
  <si>
    <t>"OAPF 26/06/2023
a) Consistencia: cumple, la dependencia registra avance cuantitativo frente a la meta programada y la periodicidad es mensual. La meta proyectada se supera.
b) Completitud: cumple, el avance cualitativo hace referencia a 39 procesos (mayo) con decisiones de fondo.
c) Soportes: cumple, se reporta el soporte en ""Medios de verificación"".
d) Calidad: El reporte atiende los criterios de la Guía de seguimiento al PAI “PL-GU-03 Versión 5”.
Notas adicionales:"</t>
  </si>
  <si>
    <t>De 129 procesos iniciados por tramitar, dentro de los cuales se profiera decisión de fondo o se finalicen durante el año 2023, se proyectaron y expidieron durante la  actual vigencia para el mes de Junio, las siguientes decisiones:
1.Año 2020. Proceso disciplinario - Auto de Archivo)(1)   
2.Año 2021. Proceso disciplinario - Auto de Archivo)(1)
3.Año 2021. Proceso disciplinario - Auto de Traslado para Alegatos Precalificatorios (3)
4.Año 2022. Proceso disciplinario - Auto de Traslado para Alegatos Precalificatorios (2)                                            
5.Año 2023. Proceso disciplinario - Apertura de Investigación disciplinaria (1)       
 Para un total de ochenta (87) procesos finalizados o con decisión de fondo, (9 en enero, 9 en febrero, 12 en marzo, 10 en Abril, 39 en mayo y 8 en junio).</t>
  </si>
  <si>
    <t>"OAPF 14/07/2023
a) Consistencia: cumple, la dependencia registra avance cuantitativo frente a la meta programada y la periodicidad es mensual. La meta proyectada se supera.
b) Completitud: cumple, el avance cualitativo hace referencia a 8 procesos (junio) con decisiones de fondo.
c) Soportes: cumple, se reporta el soporte en ""Medios de verificación"".
d) Calidad: El reporte atiende los criterios de la Guía de seguimiento al PAI “PL-GU-03 Versión 5”.
Notas adicionales:"</t>
  </si>
  <si>
    <t>466_TRANSVERSALES_2023</t>
  </si>
  <si>
    <t>Se realizó la primera actividad de prevención, realizada por el área de asuntos disciplinarios, de la campaña ¡¡Actuemos disciplinariamente, afianzando nuestros conocimientos!!
¿Cuándo puedes acudir al Comité de Convivencia laboral del MEN?: Cuando los hechos involucren a servidores públicos y se enmarquen en conductas como maltrato, persecución, discriminación, entorpecimiento, inequidad y desprotección laboral.   (Ley 1010 de 2006, artículo 2)
¿Cuándo puedes acudir al Grupo de Instrucción Disciplinaria de la Secretaría General del MEN?: Cuando se presenten hechos o conductas que involucren a servidores públicos, que estén relacionadas con afectaciones al respeto, la imparcialidad y/o rectitud en el desempeño de las funciones. (Numeral 7 del artículo 38 del Código General Disciplinario)</t>
  </si>
  <si>
    <t>"OAPF 09/05/2023
a) Consistencia: cumple, la dependencia registra avance cuantitativo frente a la meta programada y la periodicidad es cuatrimestral.
b) Completitud: cumple, el avance cualitativo hace referencia a la actividad de prevencion realizada por el grupo de asuntos disciplinarios
c) Soportes: cumple, se reporta el soporte en ""Medios de verificación"".
d) Calidad: El reporte atiende los criterios de la Guía de seguimiento al PAI “PL-GU-03 Versión 5”.
Notas adicionales:"</t>
  </si>
  <si>
    <t>Para la vigencia, no se programó actividad preventiva de conformidad con el cronograma de cumplimiento</t>
  </si>
  <si>
    <t>"OAPF 26/06/2023
a) Consistencia: cumple, dada la periodicidad cuatrimestral del indicador no aplica el registro de avance cuantitativo.
b) Completitud: cumple, en avance cualitativo se deja explícito que no se programaron actividades.
c) Soportes: cumple, no aplica el reporte de evidencia en "Medios de verificación".
d) Calidad: El reporte atiende los criterios de la Guía de seguimiento al PAI “PL-GU-03 Versión 5”
Notas adicionales:"</t>
  </si>
  <si>
    <t>Para el periodo reportado, no se programó actividad preventiva de conformidad con el cronograma de cumplimiento</t>
  </si>
  <si>
    <t>"OAPF 14/07/2023
a) Consistencia: cumple, dada la periodicidad cuatrimestral del indicador no aplica el registro de avance cuantitativo.
b) Completitud: cumple, en avance cualitativo se deja explícito que no se programaron actividades.
c) Soportes: cumple, no aplica el reporte de evidencia en "Medios de verificación".
d) Calidad: El reporte atiende los criterios de la Guía de seguimiento al PAI “PL-GU-03 Versión 5”
Notas adicionales:"</t>
  </si>
  <si>
    <t>467_TRANSVERSALES_2023</t>
  </si>
  <si>
    <t xml:space="preserve">En el mes de abril se realizó 1 (un) comité con la nueva Secretaria General, en el cual se hizo la presentación del equipo del despacho de la Secretaría General y los Subdirectores de las dependencias adscritas. Así mismo, se dieron los lineamientos generales para el desarrollo de las funciones y competencias propia del área. 
De igual manera, se afirma que se continuará con el manejo del tablero de gestión a través del cual se registran y se efectúan seguimiento a las principales tareas y compromisos que se asuman. </t>
  </si>
  <si>
    <t>"OAPF 09/05/2023
a) Consistencia: cumple, la dependencia registra avance cuantitativo respecto a la meta programada y al avance cualitativo. 
b) Completitud: cumple, en avance cualitativo se deja explícito que se realizo una sesión del Comité de la Secretaría General.
c) Soportes: cumple, en ""Medios de verificación"" se reporta el soporte del avance registrado.
d) Calidad: El reporte atiende los criterios de la Guía de seguimiento al PAI “PL-GU-03 Versión 5”.
Notas adicionales:"</t>
  </si>
  <si>
    <t xml:space="preserve">En el mes de mayo, se adelantó un (1) comité de la Secretaría General, con el fin de presentar el estado de tablero de control que contiene los avances de los principales temas y actividades que adelantan las Subdirecciones y la Unidad de Atención al Ciudadano. Dentro de este espacio, se enfatizó en los temas de la Subdirección de Talento Humano y las intervenciones que se adelantan en pro de la mejora del clima laboral. Como soporte, se anexa la citación de la reunión, toda vez que el acta se encuentra en proceso de elaboración. Se reportará cuantitativamente en el mes de junio </t>
  </si>
  <si>
    <t>"OAPF 26/06/2023
a) Consistencia: cumple, dada la periodicidad bimestral del indicador no aplica el registro de avance cuantitativo.
b) Completitud: cumple, en avance cualitativo se hace referencia a un comite realizado en el mes de mayo, por la Secretaría General que debe incluirse en el reporte bimestral con la evidencia consolidada.
c) Soportes: cumple, no aplica el reporte de evidencia en ""Medios de verificación"".
d) Calidad: El reporte atiende los criterios de la Guía de seguimiento al PAI “PL-GU-03 Versión 5”.
Notas adicionales:"</t>
  </si>
  <si>
    <t xml:space="preserve">En el mes de junio, se adelantaron 2 comités de la Secretaría General, así: 
-	2 de junio: Durante la sesión, se expuso a los integrantes del comité el avance en los hitos propuestos a trabajar en el 2023 por cada una de las Subdirecciones. De igual manera, entro los temas varios, la UAC hizo énfasis en el proceso que se debe adelantar en el sistema para el cambio de los nuevos logos del gobierno en los actos administrativos. 
-	29 de junio: En la sesión se trataron las actividades que se encuentran pendientes en el tablero de seguimiento, entre las que se resalta el FOMAG y los temas que ejecuta la UAC. Así mismo, para conocimiento de los integrantes del Comité y aprobación de la Secretaria General, se expone la ruta y metodología para dar respuesta al formulario FURAG y se finaliza la sesión con la socialización de los acuerdos alcanzados con SINTRAMEN.
De igual forma, dentro de los soportes del reporte cuantitativo, se anexa el acta de la sesión del 19 de mayo de 2023 </t>
  </si>
  <si>
    <t>"OAPF 14/07/2023
a) Consistencia: cumple, la dependencia registra avance cuantitativo respecto a la meta programada y al avance cualitativo. Se cumple  la meta programada.
b) Completitud: cumple, en avance cualitativo se deja explícito que se realizaron dos (2) sesiones del Comité de la Secretaría General.
c) Soportes: cumple, en ""Medios de verificación"" se reporta el soporte del avance registrado.
d) Calidad: El reporte atiende los criterios de la Guía de seguimiento al PAI “PL-GU-03 Versión 5”.
Notas adicionales:"</t>
  </si>
  <si>
    <t>605_TRANSVERSALES_2023</t>
  </si>
  <si>
    <t xml:space="preserve">En el mes de abril, la Superintendencia de Notariado y Registro mediante oficio 2023-ER-190463 emitió respuesta a la Secretaría General, informando que a nombre del Ministerio de Educación Nacional se encuentran registrados un total de cincuenta y nueve (59) bienes inmuebles y a nombre del liquidado Instituto Colombiano de Construcciones Escolares ICCE se encuentran registrados un total de dieciocho (18) bienes inmuebles.
Así mismo, se realizó la revisión del proyecto de acto administrativo por medio del cual se transfiere a título gratuito un inmueble fiscal, proyectado por la SGA, efectuadas las observaciones y solicitudes de ajuste, se envió el proyecto de resolución ajuste final de la SGA. 
Así las cosas, se requiere que la SGA realice un cruce de datos conforme a la información emitida por la Superintendencia y la que ya tenía la Subdirección, para obtener como resultado, una base de datos consolidada, con la debida identificación y caracterización de cada uno de los bienes inmuebles cuya titularidad está a nombre del Ministerio.  </t>
  </si>
  <si>
    <t>"OAPF 09/05/2023
a) Consistencia: cumple, la dependencia registra avance cuantitativo frente a la meta programada y la periodicidad es cuatrimestral. Se videncia un rezago en la meta programada
b) Completitud: cumple, el avance cualitativo hace referencia a las actividades programadas
c) Soportes: cumple, se reporta el soporte en ""Medios de verificación"".
d) Calidad: El reporte atiende los criterios de la Guía de seguimiento al PAI “PL-GU-03 Versión 5”.
Notas adicionales:Ninguna</t>
  </si>
  <si>
    <t>"OAPF 26/06/2023
a) Consistencia: cumple, dada la periodicidad cuatrimestral del indicador no aplica el registro de avance cuantitativo.
b) Completitud: cumple, en avance cualitativo se deja explícito que no se adelantó avance sobre el saneamiento predial.
c) Soportes: cumple, no aplica el reporte de evidencia en ""Medios de verificación"",
d) Calidad: El reporte atiende los criterios de la Guía de seguimiento al PAI “PL-GU-03 Versión 5”
Notas adicionales:"</t>
  </si>
  <si>
    <t xml:space="preserve">Durante el mes de junio, se adelantó una revisión sobre los avances en el plan de trabajo para el sanemiento de predios, con el fin de identificar ajustes y posibles modificaciones a la programación de la meta establecida para el 2023. 
</t>
  </si>
  <si>
    <t>"OAPF 14/07/2023
a) Consistencia: cumple, dada la periodicidad cuatrimestral del indicador no aplica el registro de avance cuantitativo.
b) Completitud: cumple, en avance cualitativo se deja explícito que se adelantó una revisión sobre los avances en el plan de trabajo para el sanemiento de predios, con el fin de identificar ajustes y posibles modificaciones a la programación de la meta establecida para el 2023.
c) Soportes: cumple, no aplica el reporte de evidencia en ""Medios de verificación"",
d) Calidad: El reporte atiende los criterios de la Guía de seguimiento al PAI “PL-GU-03 Versión 5”
Notas adicionales:"</t>
  </si>
  <si>
    <t>606_TRANSVERSALES_2023</t>
  </si>
  <si>
    <t xml:space="preserve">En el mes de abril, en el marco del Plan de Austeridad del Gasto, se revisó la propuesta de lineamientos que permitirán mitigar las dificultades que se han presentado en el procedimiento de aprobación de comisiones, en espacial aquellas que están relacionadas con los trámites extraordinarios. Se espera que el documento final esté para el mes de mayo. </t>
  </si>
  <si>
    <t>"OAPF 09/05/2023
a) Consistencia: cumple, dada la periodicidad trimestral del indicador no aplica el registro de avance cuantitativo.
b) Completitud: cumple, en avance cualitativo se deja explícito que esta en revisión la propuesta de lineamientos para mitigar las dificultades que se han presentado en el procedimiento de aprobación de comisiones.
c) Soportes: cumple, no aplica el reporte de evidencia en ""Medios de verificación"
d) Calidad: El reporte atiende los criterios de la Guía de seguimiento al PAI “PL-GU-03 Versión 5”
Notas adicionales:Ninguna</t>
  </si>
  <si>
    <t xml:space="preserve">Durante el mes de mayo, de manera conjunta con la Subdirección Administrativa, se continuó con la revisión de la propuesta para mitigar la expedición de comisiones extemporáneas, así como de las situaciones que estén en contravía de las disposiciones del Gobierno Nacional en materia de austeridad en el gasto. Para ello, se llevaron a cabo reuniones y se ajustó la propuesta elaborada inicialmente. </t>
  </si>
  <si>
    <t>"OAPF 26/06/2023
a) Consistencia: cumple, dada la periodicidad trimestral del indicador no aplica el registro de avance cuantitativo.
b) Completitud: cumple, en avance cualitativo se refiere el ajuste realizado a la propuesta de lineamientos para mitigar las dificultades que se han presentado en el procedimiento de aprobación de comisiones.
c) Soportes: cumple, no aplica el reporte de evidencia en ""Medios de verificación", sin embargo, el area carga soporte de la gestion realizada.
d) Calidad: El reporte atiende los criterios de la Guía de seguimiento al PAI “PL-GU-03 Versión 5”
Notas adicionales:Ninguna</t>
  </si>
  <si>
    <t xml:space="preserve">Para el segundo trimestre, con miras a mejorar el reporte en el Plan del Austeridad en el Gasto, en lo concerniente a viáticos y comisiones, se revisó la resolución para el trámite de comisiones, que permitirá a la Secretaría General tener un mayor control sobre las mismas, así como facilitar la articulación con la Subdirección de Gestión Administrativa.  
Como evidencia del cumplimiento del indicador, se anexa el acta de la reunión efectuada en el mes de mayo. 
</t>
  </si>
  <si>
    <t xml:space="preserve">"OAPF 14/07/2023
a) Consistencia: cumple, la dependencia registra avance cuantitativo frente a la meta programada y la periodicidad de reporte. Se cumple con la meta proyectada.
b) Completitud: cumple, el avance cualitativo hace referencia a la mesa de seguimiento al plan de austeridad realizada. 
c) Soportes: cumple, se reporta el soporte en "Medios de verificación".
d) Calidad: El reporte atiende los criterios de la Guía de seguimiento al PAI “PL-GU-03 Versión 5”.
Notas adicionales: </t>
  </si>
  <si>
    <t>460_TRANSVERSALES_2023</t>
  </si>
  <si>
    <t xml:space="preserve">DURANTE EL MES DE ABRIL DE LA PRESENTE VIGENCIA, LA SUBDIRECCIÓN DE CONTRATACIÓN NO ADELANTÓ CAPACITACIONES A LOS COLABORADORES DE LA ENTIDAD. NO OBSTANTE, SE VIENE PROGRAMANDO LAS TEMÁTICAS Y LAS FECHAS DE LE LAS CAPACITACIONES A REALIZAR DURANTE EL AÑO. </t>
  </si>
  <si>
    <t>"OAPF 09/05/2023
a) Consistencia: cumple, la dependencia no programó meta para este mes y no reporta avance cuantitativo ya que no aplica dada periodicidad semestral del indicador.
b) Completitud: cumple, en avance cualitativo se hace referencia a las capacitaciones realizadas y que deberan ser incluidas en el reporte semestral
c) Soportes: cumple. no aplica el reporte de evidencia en ""Medios de verificación"", no obstante la dependencia reporta soporte.
d) Calidad: El reporte atiende los criterios y recomendaciones de la OAPF."</t>
  </si>
  <si>
    <t>EL 17 DE MAYO DE 2023, LA SUBDIRECCIÓN DE CONTRATACIÓN, ADELANTÓ LA CAPACITACIÓN A LA SUBDIRECCIÓN DE TALENTO HUMANO SOBRE LA GESTIÓN DE EVENTO DE COTIZACIÓN A TRAVÉS DE LA PLATAFORMA SECOP II.</t>
  </si>
  <si>
    <t>"OAPF 27/06/2023
a) Consistencia: cumple, la dependencia no programó meta para este mes y no reporta avance cuantitativo ya que no aplica dada periodicidad semestral del indicador.
b) Completitud: cumple, en avance cualitativo se hace referencia a las capacitaciones realizadas y que deberan ser incluidas en el reporte semestral
c) Soportes: cumple. no aplica el reporte de evidencia en ""Medios de verificación"", no obstante la dependencia reporta soporte.
d) Calidad: El reporte atiende los criterios y recomendaciones de la OAPF."</t>
  </si>
  <si>
    <t xml:space="preserve">DURANTE EL PRIMER SEMESTRE DE 2023, SE REALIZARON LAS SIGUIENTES CAPACITACIONES: *EL 27 DE MARZO DE 2023, LA SUBDIRECCIÓN DE CONTRATACIÓN, ADELANTÓ LA CAPACITACIÓN DE ORIENTACIÓN SECOP II PUBLICACIÓN DE DOCUMENTOS DE EJECUCIÓN, A LOS COLABORADORES DEL MINISTERIO DE EDUCACIÓN NACIONAL, CON LA ASISTENCIA DE 52 PERSONAS. *EL 17 DE MAYO DE 2023, LA SUBDIRECCIÓN DE CONTRATACIÓN, ADELANTÓ LA CAPACITACIÓN A LA SUBDIRECCIÓN DE TALENTO HUMANO SOBRE LA GESTIÓN DE EVENTO DE COTIZACIÓN A TRAVÉS DE LA PLATAFORMA SECOP II. *EL 9 DE JUNIO, SE HIZO LA CAPACITACION SOBRE LINEAMIENTOS PARA EL EJERCICIO DE SUPERVISIÓN DE LOS CONVENIOS Y CONTRATOS EN SECOP -  SAGIES. *EL 14 DE JUNIO DE 2023, LA SUBDIRECCIÓN DE CONTRATACIÓN, ADELANTÓ LA CAPACITACIÓN SOBRE LA  PUBLICACIÓN DOCUMENTOS DE EJECUCIÓN CONTRACTUAL – PLATAFORMA SECOP II, DIRIGIDA AL PERSONAL QUE EJERCE LA FUNCIÓN DE SUPERVISIÓN DE CONTRATOS Y CONVENIOS CELEBRADOS POR EL MINISTERIO DE EDUCACIÓN NACIONAL Y </t>
  </si>
  <si>
    <t>"OAPF 10/07/2023
a) Consistencia: cumple, la dependencia registró avance cuantitativo coherente con el cualitativo. Se superó la meta programada. 
b) Completitud: cumple, en avance cualitativo se hace referencia a 4 capacitaciones en gestión contractual realizadas .
c) Soportes: cumple, ya que se reportan soportes en ""Medios de verificación"".
d) Calidad: El reporte atiende los criterios y recomendaciones de la OAPF.
"Notas adicionales":</t>
  </si>
  <si>
    <t>271_TRANSVERSALES_2023</t>
  </si>
  <si>
    <t>SE ELABORÓ, REVISÓ Y DIFUNDIÓ EL NOVENO (9) BOLETÍN DE GESTIÓN CONTRACTUAL DE LA SUBDIRECCIÓN DE CONTRATACIÓN “EL ACCESO A LAS COMPRAS PÚBLICAS DE LAS MIPYMES, LAS COOPERATIVAS Y DEMÁS ENTIDADES DE LA ECONOMÍA SOLIDARIA”, EL DÍA 10 DE ABRIL DE 2023, EN CORREO MASIVO DESDE LA OFICINA DE PRENSA.</t>
  </si>
  <si>
    <t>"OAPF 09/05/2023
a) Consistencia: cumple, no aplica el reporte de avance cuantitativo dada la periodicidad semestral del indicador. 
b) Completitud: cumple, en el avance cualitativo se aclara que para marzo se tiene programado el boletín informativo.
c) Soportes: cumple. No aplica el reporte de soportes.
d) Calidad: El reporte atiende los criterios y recomendaciones de la OAPF."</t>
  </si>
  <si>
    <t>SE ELABORÓ, REVISÓ Y DIFUNDIÓ EL DÉCIMO (10) BOLETÍN DE GESTIÓN CONTRACTUAL DE LA SUBDIRECCIÓN DE CONTRATACIÓN “MEDIDAS PARA PREVENIR LA CONFIGURACION DEL CONTRATO REALIDAD”, EL DÍA 18 DE MAYO DE 2023, EN CORREO MASIVO DESDE LA OFICINA DE PRENSA.</t>
  </si>
  <si>
    <t>"OAPF 27/06/2023
a) Consistencia: cumple, no aplica el reporte de avance cuantitativo dada la periodicidad semestral del indicador. 
b) Completitud: cumple, en el avance cualitativo se informa que en el mes de mayo se publicó el decimo (10) boletín informativo, que debe incluirse en el reporte semestral con la evidencia consolidada.
c) Soportes: cumple. No aplica el reporte de soportes, no obstante, reportan evidencia.
d) Calidad: El reporte atiende los criterios y recomendaciones de la OAPF."</t>
  </si>
  <si>
    <t>DURANTE EL MES DE JUNIO DE LA PRESENTE VIGENCIA, LA SUBDIRECCIÓN DE CONTRATACIÓN NO ADELANTÓ LA DILVULGACIÓN DEL BOLETÍN, SIN EMBARGO, EN LOS MESES DE ABRIL Y MAYO SE ELABORARON, REVISARON Y DIFUNDIERON EL NOVENO (9) Y DECIMO (10) BOLETÍN DE GESTIÓN CONTRACTUAL DE LA SUBDIRECCIÓN DE CONTRATACIÓN.</t>
  </si>
  <si>
    <t>"OAPF 10/07/2023
a) Consistencia: cumple, la dependencia registró avance cuantitativo coherente con el cualitativo. Se superó la meta programada. 
b) Completitud: cumple, en avance cualitativo se hace referencia a dos (2) Boletines Informativos de actualización de la gestión contractual, pubicados y difundidos en comunicación interna del MEN, correspondientes al primer semestre de 2023.
c) Soportes: cumple, ya que se reportan soportes en ""Medios de verificación"".
d) Calidad: El reporte atiende los criterios y recomendaciones de la OAPF.
"Notas adicionales":</t>
  </si>
  <si>
    <t>272_TRANSVERSALES_2023</t>
  </si>
  <si>
    <t>DURANTE EL MES DE ENERO, FEBRERO, MARZO Y ABRIL SE RADICARON 65 ACTAS DE LIQUIDACIÓN Y DE CIERRE CONTRACTUAL POR PARTE DE LOS SUPERVISORES DE CONTRATOS PARA CONTROL DE LEGALIDAD, DE LAS CUALES SE AVANZÓ EN LA REVISIÓN Y TRÁMITE DE 49.</t>
  </si>
  <si>
    <t>"OAPF 09/05/2023
a) Consistencia: cumple, no aplica el reporte de avance cuantitativo dada la periodicidad trimestral del indicador. 
b) Completitud: cumple, en avance cualitativo se hace referencia a la revisión de 49 actas de liquidación que deben incluirse en el reporte trimestral.
c) Soportes: cumple. No aplica el reporte de soportes.
d) Calidad: El reporte atiende los criterios y recomendaciones de la OAPF."</t>
  </si>
  <si>
    <t>DURANTE EL MES DE ENERO, FEBRERO, MARZO, ABRIL Y MAYO, SE RADICARON 79 ACTAS DE LIQUIDACIÓN Y DE CIERRE CONTRACTUAL POR PARTE DE LOS SUPERVISORES DE CONTRATOS PARA CONTROL DE LEGALIDAD, DE LAS CUALES SE AVANZÓ EN LA REVISIÓN Y TRÁMITE DE 64.</t>
  </si>
  <si>
    <t>"OAPF 27/06/2023
a) Consistencia: cumple, no aplica el reporte de avance cuantitativo dada la periodicidad trimestral del indicador. 
b) Completitud: cumple, en avance cualitativo se hace referencia a la revisión de 64 actas de liquidación que deben incluirse en el reporte trimestral.
c) Soportes: cumple. No aplica el reporte de soportes.
d) Calidad: El reporte atiende los criterios y recomendaciones de la OAPF."
"Notas adicionales":</t>
  </si>
  <si>
    <t>DURANTE LOS MESES DE ENERO, FEBRERO, MARZO, ABRIL, MAYO Y JUNIO, SE RADICARON 101 ACTAS DE LIQUIDACIÓN Y DE CIERRE CONTRACTUAL POR PARTE DE LOS SUPERVISORES DE CONTRATOS PARA CONTROL DE LEGALIDAD, DE LAS CUALES SE AVANZÓ EN LA REVISIÓN Y TRÁMITE DE 72.</t>
  </si>
  <si>
    <t>"OAPF 10/07/2023
a) Consistencia: cumple, la dependencia registró avance cuantitativo coherente con el cualitativo. No se superó la meta programada. 
b) Completitud: cumple, en avance cualitativo se hace referencia a setenta y dos (72) actas de liquidacion o cierre contractual revisadas.
c) Soportes: cumple, ya que se reportan soportes en ""Medios de verificación"".
d) Calidad: El reporte atiende los criterios y recomendaciones de la OAPF.
"Notas adicionales":</t>
  </si>
  <si>
    <t>357_TRANSVERSALES_2023</t>
  </si>
  <si>
    <t>DURANTE EL MES DE ABRIL DE LA PRESENTE VIGENCIA, LA SUBDIRECCIÓN DE CONTRATACIÓN ADELANTÓ CINCO (5) MESAS DE ACOMPAÑAMIENTO, EN LOS DÍAS 21, 24 Y 26.</t>
  </si>
  <si>
    <t>"OAPF 09/05/2023
a) Consistencia: cumple, se registra avance cuantitativo que es coherente con el cualitativo. Se superó la meta programada.
b) Completitud: cumple, en el avance cualitativo se detallan las mesas (5) de seguimiento de proceso de liquidación y cierre realizadas.
d) Soportes: cumple, en ""Medios de verificación"" se reporta el soporte del avance registrado.
c) Calidad: El reporte  atiende los criterios y recomendaciones de la OAPF."</t>
  </si>
  <si>
    <t>DURANTE EL MES DE MAYO DE LA PRESENTE VIGENCIA, LA SUBDIRECCIÓN DE CONTRATACIÓN NO ADELANTÓ MESAS DE ACOMPAÑAMIENTO. NO OBSTANTE, SE TIENEN PROGRAMADAS MESAS PARA LOS SIGUIENTES MESES</t>
  </si>
  <si>
    <t>"OAPF 27/06/2023
a) Consistencia: cumple, se registra avance cuantitativo que es coherente con el cualitativo.
b) Completitud: cumple, en el avance cualitativo  la Subdireccion de Contratación refiere que para el mes de mayo no realizó mesas de seguimiento de proceso de liquidación y cierre, no obstante al mes del reporte se está cumpliendo con la meta programada.
d) Soportes: cumple, en ""Medios de verificación"" no se reporta el soporte del avance registrado, dado que no se realizaon mesas de seguimiento.
c) Calidad: El reporte  atiende los criterios y recomendaciones de la OAPF."</t>
  </si>
  <si>
    <t>DURANTE EL MES DE JUNIO DE LA PRESENTE VIGENCIA, LA SUBDIRECCIÓN DE CONTRATACIÓN NO ADELANTÓ MESAS DE ACOMPAÑAMIENTO. NO OBSTANTE, SE TIENEN PROGRAMADAS MESAS PARA LOS SIGUIENTES MESES</t>
  </si>
  <si>
    <t>"OAPF 10/07/2023
a) Consistencia: cumple, la dependencia registró avance cuantitativo coherente con el cualitativo. No se superó la meta programada. 
b) Completitud: cumple, en avance cualitativo se hace referencia a  que no se realizaron mesas de seguimiento de proceso de liquidación y cierre en el mes de junio.
c) Soportes: cumple, en ""Medios de verificación"" no se reporta el soporte del avance registrado, dado que no se realizaon mesas de seguimiento.
d) Calidad: El reporte atiende los criterios y recomendaciones de la OAPF.
"Notas adicionales":</t>
  </si>
  <si>
    <t>359_TRANSVERSALES_2023</t>
  </si>
  <si>
    <t>DURANTE EL MES DE ABRIL SE APOYARON DIEZ (10) PROCESOS DE CONTRATACIÓN EN LA ESTRUCTURACIÓN DE LOS ESTUDIO PREVIOS, PRINCIPALMENTE BAJO LA MODALIDAD DE PROCESOS DE SELECCIÓN: LICENCIAMIENTO CA, AREA PROTEGIDA, DOTACIÓN DE VESTUARIO Y CALZADO, PQRS Y MONITOREO DE MEDIOS, POR CONTRATACION DIRECTA: UNE EPM TELECOMUNICACIONES, BIZAGI, TMS Y ARCHIVO GENERAL DE LA NACION Y POR BANCA MULTILATERAL: IMPLEMENTACIÓN  DEL PROYECTO EDUCATIVO COMUNITARIO DE LOS PUEBLOS INDÍGENAS.</t>
  </si>
  <si>
    <t>"OAPF 09/05/2023
a) Consistencia: cumple, la dependencia registró avance cuantitativo coherente con el cualitativo. Se superó ampliamente la meta programada. 
b) Completitud: cumple, en avance cualitativo se hace referencia al apoyo a 10 procesos de contratación.
c) Soportes: cumple, ya que se reportan soportes en ""Medios de verificación"".
d) Calidad: El reporte atiende los criterios y recomendaciones de la OAPF.</t>
  </si>
  <si>
    <t>DURANTE EL MES DE MAYO SE APOYARON ONCE (11) PROCESOS DE CONTRATACIÓN EN LA ESTRUCTURACIÓN DE LOS ESTUDIO PREVIOS, PRINCIPALMENTE BAJO LA MODALIDAD DE PROCESOS DE SELECCIÓN: MANTENIMIENTO DE CAMIONETAS, ALMACENAMIENTO RESIDUOS PELIGROSOS, SERVICIOS DE OPERACIÓN LOGÍSTICA Y REALIZAR INFORMES DE CARÁCTER FINANCIERO Y CONTABLE, POR CONTRATACION DIRECTA: ICONTEC, PNUD-DIÁLOGO SOCIAL, PNUD Y HERRAMIENTA O3 Y POR BANCA MULTILATERAL: IMPLEMENTACIÓN  DEL PROYECTO EDUCATIVO COMUNITARIO DE LOS PUEBLOS INDÍGENAS.</t>
  </si>
  <si>
    <t>"OAPF 27/06/2023
a) Consistencia: cumple, la dependencia registró avance cuantitativo coherente con el cualitativo. Se superó ampliamente la meta programada. 
b) Completitud: cumple, en avance cualitativo se hace referencia al apoyo a 11 procesos de contratación.
c) Soportes: cumple, ya que se reportan soportes en ""Medios de verificación"".
d) Calidad: El reporte atiende los criterios y recomendaciones de la OAPF.
"Notas adicionales":</t>
  </si>
  <si>
    <t>DURANTE EL MES DE JUNIO SE APOYARON DIECISEIS (16) PROCESOS DE CONTRATACIÓN EN LA ESTRUCTURACIÓN DE LOS ESTUDIO PREVIOS, PRINCIPALMENTE BAJO LA MODALIDAD DE PROCESOS DE SELECCIÓN: SERVICIO DE ASEO Y CAFETERÍA, SOPORTE INFRAESTRUCTURA DE RED, ESCUELA CORPORATIVA y APOYO GESTION PTA, POR CONTRATACION DIRECTA: LUPA JURIDICA, MISAK, AUDITORÍA EXTERNA/ICONTEC, ASISTENCIA TÉCNICA PARA LA CONSTRUCCIÓN DE OBRAS DE MEJORAMIENTO DE INFRAESTRUCTA y CAPACIDADES DE GENERACIÓN DE CONOCIMIENTO Y TRANSFORMACIÓN.</t>
  </si>
  <si>
    <t>"OAPF 10/07/2023
a) Consistencia: cumple, la dependencia registró avance cuantitativo coherente con el cualitativo. Se superó ampliamente la meta programada. 
b) Completitud: cumple, en avance cualitativo se hace referencia al apoyo a 16 procesos de contratación.
c) Soportes: cumple, ya que se reportan soportes en ""Medios de verificación"".
d) Calidad: El reporte atiende los criterios y recomendaciones de la OAPF.
"Notas adicionales":</t>
  </si>
  <si>
    <t>419_TRANSVERSALES_2023</t>
  </si>
  <si>
    <t xml:space="preserve">En el mes de abril se realizaron 9 actividades, obteniendo un porcentaje de avance del 8,74% con relación a las 103 actividades del plan de mantenimiento y un porcentaje acumulado de 20,39%. Las actividades realizadas fueron:
* Mantenimiento a plantas eléctricas y sistemas de transferencia.
* Mantenimiento de Ascensores Schindler.
* Mantenimiento de Ascensor Privado Orona.
* Mantenimiento del edificio.
* Mantenimiento aires acondicionados.
* Calibración equipo de pesaje.
* mantenimiento a la puerta eléctrica
* Mantenimiento a desagües y bajantes en cubierta.
* Limpieza de cañuelas perimetrales, pozos y sumideros.
</t>
  </si>
  <si>
    <t>OAPF 09/05/2023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adicionales.Ninguna</t>
  </si>
  <si>
    <t>En el mes de mayo se realizarón 11 actividades, obteniendo un porcentaje de avance del 10,68% con relación a las 103 actividades del plan de mantenimiento y un porcentaje acumulado de 31,07%. Las actividades realizadas fueron:
* Mantenimiento de Ascensores Schindler.
* Mantenimiento de Ascensor Privado Orona.
* Mantenimiento del edificio.
* Mantenimiento  aires acondicionados.
* Mantenimiento Equipos contra incendio
* Calibración equipo de pesaje (mantenimiento)
* Mantenimiento equipos de presión de agua potable y bombas eyectoras
* Mantenimiento Equipos del gimnasio
* mantenimiento a la puerta eléctrica
* Mantenimiento a desagues y bajantes en cubierta.
* Limpieza de cañuelas perimetrases, pozos y sumideros.</t>
  </si>
  <si>
    <t>OAPF 20/06/2023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adicionales.Ninguna</t>
  </si>
  <si>
    <t>En el mes de junio se realizarón 11 actividades, obteniendo un porcentaje de avance del 10,68% con relación a las 103 actividades del plan de mantenimiento y un porcentaje acumulado de 41,75%. Las actividades realizadas fueron:
* Mantenimiento a plantas electricas y sistemas de transferencia.
* Mantenimiento de Ascensores Schindler.
* Mantenimiento de Ascensor Privado Orona.
* Mantenimiento del edificio.
* Mantenimiento  aires acondicionados.
* Mantenimiento a extintores.
* Recarga de extintores.
* Aseo de tanques de agua potable y pruebas de laboratorio
* Mantenimiento a la puerta eléctrica
* Mantenimiento a desagues y bajantes en cubierta.
* Limpieza de cañuelas perimetrases, pozos y sumideros.</t>
  </si>
  <si>
    <t>OAPF 13/07/2023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adicionales.Ninguna</t>
  </si>
  <si>
    <t>422_TRANSVERSALES_2023</t>
  </si>
  <si>
    <t>En el periodo comprendido entre el 1 de abril al 30 de abril de 2023, se registró un total de 429 solicitudes realizadas a través de la Mesa de ayuda administrativa, de las cuales 428 solicitudes fueron atendidas dentro de los tiempos establecidos, logrando un 99,77% de oportunidad en la meta estipulada.</t>
  </si>
  <si>
    <t>"OAPF 09/05/2023
a) Consistencia: cumple, la dependencia reporta avance cuantitativo coherente con la periodicidad y el avance cualitativo. Se cumple con la meta programada.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adicionales.Ninguna</t>
  </si>
  <si>
    <t>En el periodo comprendido entre el 1 de mayo al 31 de mayo de 2023, se registró un total de 569 solicitudes realizadas a través de la Mesa de ayuda administrativa, de las cuales 565 solicitudes fueron atendidas dentro de los tiempos establecidos, logrando un 99,30% de oportunidad en la meta estipulada.</t>
  </si>
  <si>
    <t>"OAPF 20/06/2023
a) Consistencia: cumple, la dependencia reporta avance cuantitativo coherente con la periodicidad y el avance cualitativo. Se cumple con la meta programada.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adicionales.Ninguna</t>
  </si>
  <si>
    <t>En el periodo comprendido entre el 1 de junio al 30 de junio de 2023, se registró un total de 498 solicitudes realizadas a través de la Mesa de ayuda administrativa, de las cuales 498 solicitudes fueron atendidas dentro de los tiempos establecidos, logrando un 100,00% de oportunidad en la meta estipulada.</t>
  </si>
  <si>
    <t>"OAPF 13/07/2023
a) Consistencia: cumple, la dependencia reporta avance cuantitativo coherente con la periodicidad y el avance cualitativo. Se cumple con la meta programada.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adicionales.Ninguna</t>
  </si>
  <si>
    <t>423_TRANSVERSALES_2023</t>
  </si>
  <si>
    <t>Durante el periodo comprendido entre el 3 y el 28 de abril se realizó la recolección, actualización y asignación de bienes identificados en la toma física del inventario del Ministerio por dependencia. 
Se adelantaron los operativos de recolección en las dependencias que solicitaron el inventario por cambios en las ubicaciones de cada uno de los servidores y de nuevos directivos.</t>
  </si>
  <si>
    <t>OAPF 09/05/2023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adicionales.Ninguna</t>
  </si>
  <si>
    <t>En el periodo comprendido entre el 2 y el 31 de Mayo se realizó la recolección, actualización y asignación de bienes identificados en la toma física del inventario del Ministerio.
Se adelantaron los operativos de recolección en las dependencias que solicitaron el inventario por cambios en las ubicaciones de cada uno de los servidores.  Adicionalmente, se asignaron los bienes de servidores que ya no tienen vínculo con la entidad.</t>
  </si>
  <si>
    <t>OAPF 20/06/2023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adicionales.Ninguna</t>
  </si>
  <si>
    <t>Durante el mes de junio, atendiendo la metodología para realizar el muestreo aleatorio por fases y acumulado en cada trimestre, desde el punto de vista cuantitativo se puede indicar que acorde a los inventarios realizados (80) en los meses de abril (32), mayo (19) y junio (29) para el segundo trimestre del año 2023, el 98.89% de bienes asignados y registrados en el sistema de inventarios SAP se encuentran en custodia de los servidores.</t>
  </si>
  <si>
    <t>OAPF 13/07/2023
a) Consistencia: cumple, la dependencia registra avance cuantitativo frente a la meta programada y la periodicidad de reporte. No se cumple la meta proyectada debido a un leve rezago.
b) Completitud: cumple, el avance cualitativo se refiere al porcentaje de bienes asignados y registrados en el sistema de inventarios.
c) Calidad: El reporte atiende los criterios y recomendaciones de la OAPF.
d) Soportes: cumple. se reporta el soporte en "Medios de verificación".
Notas adicionales."</t>
  </si>
  <si>
    <t>426_TRANSVERSALES_2023</t>
  </si>
  <si>
    <t>En el mes de abril de las 15 actividades programadas para realizar en los programas de uso eficiente y ahorro de agua, energía y papel, en el programa de gestión de residuos y en el de cambio climático de la sede principal y alterna del Ministerio de Educación Nacional, se logró ejecutar el 100% de ellas, lo cual representa un avance acumulado para la vigencia 2023 correspondiente al 22,9%, de conformidad con los siguientes datos:
1. Programa de uso eficiente y ahorro del agua:
Actividades Programadas: 3
Actividades Ejecutadas: 3
Cumplimiento: 100%
2. Programa de uso eficiente y ahorro de la energía:
Actividades Programadas: 3
Actividades Ejecutadas: 3
Cumplimiento: 100%
3. Programa de uso eficiente y ahorro del papel:
Actividades Programadas: 5
Actividades Ejecutadas: 5
Cumplimiento: 100%
4. Programa de gestión integral de residuos:
Actividades Programadas: 2
Actividades Ejecutadas: 2
Cumplimiento: 100%
5. Programa de Cambio Climático:
Actividades Programadas: 2
Actividades Ejecutadas: 2
Cumplimiento: 100%</t>
  </si>
  <si>
    <t>"OAPF 09/05/2023
a) Consistencia: cumple, no aplica el registro de avance cuantitativo dada la periodicidad trimestral del indicador.
b) Completitud: cumple, el avance cualitativo hace referencia a la  ejecución de las actividades para los programas del sistema de gestión ambiental a realizadas.
c) Calidad: El reporte atiende los criterios y recomendaciones de la OAPF.
d) Soportes: cumple. No aplica el reporte de soporte en Medios de Verificación.
Notas adicionales.Ninguna</t>
  </si>
  <si>
    <t xml:space="preserve"> En el mes de mayo de las 15 actividades programadas para realizar en los programas ambientales de uso eficiente y ahorro de agua, energía y papel, de gestión de residuos y de cambio climático de la sede CAN y sede alterna, se logró ejecutar el 100% de ellas, lo cual representa un avance acumulado correspondiente al 30,9% para la vigencia 2023, de conformidad con los siguientes datos:
1. Programa de uso eficiente y ahorro del agua: Ejecución de 5 actividades = 100% 
2. Programa de uso eficiente y ahorro de la energía: Ejecución de 3 actividades = 100% 
3. Programa de uso eficiente y ahorro del papel: Ejecución de 4 actividades = 100%
4. Programa de gestión integral de residuos: Ejecución de 3 actividades = 100%
5. Programa de Cambio Climático: Ejecución de 2 actividades = 100%
</t>
  </si>
  <si>
    <t>"OAPF 20/06/2023
a) Consistencia: cumple, no aplica el registro de avance cuantitativo dada la periodicidad trimestral del indicador.
b) Completitud: cumple, el avance cualitativo hace referencia a la  ejecución de las actividades para los programas del sistema de gestión ambiental a realizadas.
c) Calidad: El reporte atiende los criterios y recomendaciones de la OAPF.
d) Soportes: cumple. No aplica el reporte de soporte en Medios de Verificación.
Notas adicionales.Ninguna</t>
  </si>
  <si>
    <t>En el mes de junio de las 27 actividades programadas para realizar en los programas ambientales de uso eficiente y ahorro de agua, energía y papel, de gestión de residuos y de cambio climático de la sede CAN y sede alterna, se logró ejecutar el 100% de ellas, lo cual representa un avance acumulado correspondiente al 49,4% para la vigencia 2023, de conformidad con los siguientes datos:
1. Programa de uso eficiente y ahorro del agua: Ejecución de 6 actividades = 100% 
2. Programa de uso eficiente y ahorro de la energía: Ejecución de 5 actividades = 100% 
3. Programa de uso eficiente y ahorro del papel: Ejecución de 4 actividades = 100%
4. Programa de gestión integral de residuos: Ejecución de 4 actividades = 100%
5. Programa de Cambio Climático: Ejecución de 8 actividades = 100%</t>
  </si>
  <si>
    <t>OAPF 13/07/2023
a) Consistencia: cumple, la dependencia registra avance cuantitativo frente a la meta programada y la periodicidad de reporte. Se cumple la meta proyectada debido a un leve rezago.
b) Completitud: cumple, el avance cualitativo se refiere a las actividades desarrolladas en el marco de los programas ambientales y en las sedes CAN y Elemento.
c) Calidad: El reporte atiende los criterios y recomendaciones de la OAPF.
d) Soportes: cumple. se reporta el soporte en "Medios de verificación".
Notas adicionales."</t>
  </si>
  <si>
    <t>123_TRANSVERSALES_2023</t>
  </si>
  <si>
    <t xml:space="preserve">En el mes de abril de 2023 los vehículos oficiales registran un consumo de 485,51 galones de combustible, logrando un ahorro mensual del 10%, superando el ahorro programado del 8,33% y un ahorro acumulado de 44,23%, frente a un 33,32% proyectado.
Durante el mes de abril se vio reducido el consumo de combustible por los descansos programados de directivos y servidores en Semana Santa.
</t>
  </si>
  <si>
    <t>"OAPF 09/05/2023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 Ninguna</t>
  </si>
  <si>
    <t>En el mes de mayo de 2023 los vehículos oficiales registran un consumo de 514,84 galones de combustible, logrando un ahorro mensual del 9,1%, superando el ahorro programado del 8,33% y un ahorro acumulado de 53,4%, frente a un  41,65% proyectado.
Durante el mes de mayo el consumo de combustible tiende a estabilizarse, sin embargo uno de los vehículos permanece en el taller y las motos no se encuentran circulando.</t>
  </si>
  <si>
    <t>"OAPF 20/06/2023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 Ninguna</t>
  </si>
  <si>
    <t xml:space="preserve">En el mes de junio de 2023 los vehículos oficiales registran un consumo de 554,47 galones de combustible, logrando un ahorro mensual del 8,0%,  acorde con el ahorro programado del 8,33% y un acumulado de 61,4%, frente a un  49,98% proyectado.
Durante el mes de junio todos los vehículos estuvieron en operación y por tanto el consumo de combustible continúa estabilizándose, sin embargo las motos no se encuentran circulando. </t>
  </si>
  <si>
    <t>"OAPF 13/07/2023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 Ninguna</t>
  </si>
  <si>
    <t>269_TRANSVERSALES_2023</t>
  </si>
  <si>
    <t>Durante el mes de abril el grupo de comisiones gestionó 274 actos administrativos, 4 modificaciones y 29 cancelaciones, 5 comisiones al exterior, para un total de 312 actos administrativos. Se cruza la información con la base de legalizaciones, dando como resultado las comisiones pendientes de legalizar. Al revisar el total de las comisiones solicitadas tenemos 283 solicitudes (quitamos las canceladas 29) de las cuales se observa que 254 obedecen a comisiones ejecutadas del mes y los servidores legalizaron 130 comisiones ejecutadas en el mes, quedando un saldo de 124 comisiones pendientes de las ejecutadas en el mes. El seguimiento efectuado por esta Subdirección fue del 100% de cumplimiento, pero la legalización de parte de los servidores obedece al 51%, situación ajena a esta Subdirección que constantemente informa a las dependencias por medio de correos electrónicos de las comisiones pendientes de legalizar y de informes a los despachos</t>
  </si>
  <si>
    <t>"OAPF 09/05/2023
a) Consistencia: cumple, la periodicidad del indicador es trimestral y no aplica el registro de avance cuantitativo.
b) Completitud: cumple, el avance cualitativo presenta la gestión adelantada en cuanto a los seguiientos a los actos administrativos de comisiones de servicio.
c) Calidad: El reporte atiende los criterios y recomendaciones de la OAPF.
d) Soportes: cumple. No aplica el reporte de soporte en Medios de Verificación.
Notas adicionales:Ninguna</t>
  </si>
  <si>
    <t>Durante el mes de mayo el grupo de comisiones gestionó 656 actos administrativos, 6 modificaciones y 96 cancelaciones, 16 comisiones al exterior y 5 canceladas, para un total de 758 actos administrativos. Se cruza la información con la base de legalizaciones, dando como resultado las comisiones pendientes de legalizar. Al revisar el total de las comisiones solicitadas tenemos 657 solicitudes (quitamos las canceladas 101) de las cuales se observa que 582 obedecen a comisiones ejecutadas del mes y los servidores legalizaron 204 comisiones ejecutadas en el mes, quedando un saldo de 378 comisiones pendientes de las ejecutadas en el mes. El seguimiento efectuado por esta Subdirección fue del 100% de cumplimiento, pero la legalización de parte de los servidores obedece al 35%, situación ajena a esta Subdirección que constantemente informa a las dependencias por medio de correos electrónicos de las comisiones pendientes de legalizar y de informes a los despachos</t>
  </si>
  <si>
    <t>Durante el 2 trimestre del año se gestionaron 1842 actos administrativos de comisiones de servicio entre las solicitudes, modificaciones y cancelaciones, de los cuales se ejecutaron 1322 comisiones (no se tienen en cuenta las canceladas) y se legalizó en el trimestre 1124 comisiones de servicio; y se gestionó 1842 seguimientos,  logrando el cumplimiento del 100% del seguimiento efectuado a las comisiones de servicio, los actos administrativos se encuentran en el micrositio de la S.G.A. y las legalizaciones en el sistema “Gestión y control de comisiones”.
Cumplimiento de la actividad de seguimiento: 100%
Logros: Se han gestionado y ejecutado durante el 2 trimestre del 2023, 1322 comisiones de servicio de las cuales se cancelaron en el trimestre 260 comisiones y se realizó 1842 seguimientos a las comisiones pendientes de legalizar registradas en el sistema de Gestión y control de comisiones durante el trimestre.  
Se observa un cumplimiento en el 2 trimestre del año de parte de los comisionados del 85% en las legalizaciones en el sistema de Gestión y Control de Comisiones, el cual se puede ver en el medio de verificación.</t>
  </si>
  <si>
    <t>OAPF 13/07/2023
a) Consistencia: cumple, la dependencia registra avance cuantitativo frente a la meta programada y la periodicidad de reporte. Se cumple la meta proyectada.
b) Completitud: cumple, el avance cualitativo se refiere a los seguimientos realizados durante el primer trimestre a las comisiosnes de servicio.
c) Calidad: El reporte atiende los criterios y recomendaciones de la OAPF.
d) Soportes: cumple. se reporta el soporte en "Medios de verificación".
Notas adicionales."</t>
  </si>
  <si>
    <t>376_TRANSVERSALES_2023</t>
  </si>
  <si>
    <t xml:space="preserve">En el mes de Abril se alcanzó una ejecución total de $28.523.228.733 equivalente al 56,1%, sobrepasando la meta proyectada, es de resaltar que la Subdirección de Gestión Financiera esta realizando el seguimiento detallado de los compromisos constituidos como reserva mediante un seguimiento detallado la ejecución de la reserva presupuestal a través de un tablero de cumplimiento y socialización con las áreas del avance en la ejecución  lo que permite generar alertas oportunas que  coadyuven al cumplimiento de las metas trazadas </t>
  </si>
  <si>
    <t>"OAPF 09/05/2023
a) Consistencia: cumple, dada la periodicidad trimestral del indicador no aplica el registro de avance cuantitativo.
b) Completitud: cumple, el avance cualitativo hace referencia al seguimiento de la ejecución de la reserva constituida.
c) Soportes: cumple, no aplica el reporte de evidencia en "Medios de verificación".
d) Calidad: El reporte atiende los criterios de la Guía de seguimiento al PAI “PL-GU-03 Versión 5”.
Notas adicionales:Ninguna</t>
  </si>
  <si>
    <t>En el mes de mayo se alcanzó una ejecución total de $31.481.457.382 equivalente al 62,0%, sobrepasando la meta proyectada, es de resaltar que la Subdirección de Gestión Financiera  esta realizando el seguimiento detallado de los compromisos constituidos como reserva mediante un seguimiento a la ejecución de la reserva presupuestal a través de un tablero de cumplimiento y socialización con las áreas del avance en la ejecución  lo que permite generar alertas oportunas que  coadyuven al cumplimiento de las metas trazadas.</t>
  </si>
  <si>
    <t>"OAPF 26/06/2023
a) Consistencia: cumple, dada la periodicidad trimestral del indicador no aplica el registro de avance cuantitativo.
b) Completitud: cumple, el avance cualitativo hace referencia al seguimiento detallado de la ejecución de la reserva constituida.
c) Soportes: cumple, no aplica el reporte de evidencia en "Medios de verificación".
d) Calidad: El reporte atiende los criterios de la Guía de seguimiento al PAI “PL-GU-03 Versión 5”.
Notas adicionales:Ninguna</t>
  </si>
  <si>
    <t xml:space="preserve">En el mes de junio  se alcanzó una ejecución total de $33.473.151.331 equivalente al 65,9%, sobrepasando  la meta proyectada, es de resaltar que la Subdirección de Gestión Financiera  esta realizando el seguimiento detallado de los compromisos constituidos como reserva mediante un seguimiento detallado la ejecución de la reserva presupuestal a través de un tablero de cumplimiento y socialización con las áreas del avance en la ejecución  lo que permite generar alertas oportunas que  coadyuven al cumplimiento de las metas trazadas </t>
  </si>
  <si>
    <t>"OAPF 13/07/2023
a) Consistencia: cumple, la dependencia registra avance cuantitativo respecto a la meta programada y al avance cualitativo. Se superó ampliamente la meta programada.
b) Completitud: cumple, el avance cualitativo hace referencia al seguimiento de la ejecución de la reserva presupuestal.
c) Soportes: cumple, en ""Medios de verificación"" se reporta el soporte del avance registrado.
d) Calidad: El reporte atiende los criterios de la Guía de seguimiento al PAI “PL-GU-03 Versión 5”.
Notas adicionales:"</t>
  </si>
  <si>
    <t>378_TRANSVERSALES_2023</t>
  </si>
  <si>
    <t>En el mes de Abril se alcanzó una ejecución presupuestal acumulada en términos del total obligado de $15.574.774.066.004 equivalentes a un  32,28%  cumpliendo la meta proyectada ,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financiera-Subdirección de Contratación a los recursos asignados a la entidad en la vigencia  identificando los responsables de la ejecución y de esta forma avanzar en cada una de las etapas precontractuales para  así garantizar  la oportuna ejecución a fin de coadyuvar en el cumplimiento de los retos que el Sector ha trazado para el año 2023 los cuales estan dirigidos al cumplimiento de las metas contenidas en el plan Nacional de Desarrollo " Colombia  Potencia Miundial para la Vida".</t>
  </si>
  <si>
    <t>"OAPF 09/05/2023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</si>
  <si>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En el mes de mayo se alcanzó una ejecución presupuestal acumulada en términos del total obligado de $18.696.637.155.863 equivalentes a un  38,75%  cumpliendo la meta proyectada ,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financiera-Subdirección de Contratación a los recursos asignados a la entidad en la vigencia  identificando los responsables de la ejecución y de esta forma avanzar en cada una de las etapas precontractuales para  así garantizar  la oportuna ejecución a fin de coadyuvar en el cumplimiento de los retos que el Sector ha trazado para el año 2023 los cuales estan dirigidos al cumplimiento de las metas contenidas en el plan Nacional de Desarrollo " Colombia  Potencia Mundial para la Vida".</t>
  </si>
  <si>
    <t>"OAPF 26/06/2023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</si>
  <si>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En el mes de junio  se alcanzó una ejecución presupuestal acumulada en términos del total obligado de $ 24.600.957.814.977 equivalentes a un  50,98%  cumpliendo la meta proyectada ,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financiera-Subdirección de Contratación a los recursos asignados a la entidad en la vigencia  identificando los responsables de la ejecución y de esta forma avanzar en cada una de las etapas precontractuales para  así garantizar  la oportuna ejecución a fin de coadyuvar en el cumplimiento de los retos que el Sector ha trazado para el año 2023 los cuales estan dirigidos al cumplimiento de las metas contenidas en el plan Nacional de Desarrollo " Colombia  Potencia Miundial para la Vida".</t>
  </si>
  <si>
    <t>"OAPF 13/07/2023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</si>
  <si>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381_TRANSVERSALES_2023</t>
  </si>
  <si>
    <t>En el mes de Abril  se alcanzó una ejecución presupuestal acumulada en términos del total comprometido  de $25.709.193.913.158 equivalentes a un 53,28%  sobrepasando la meta trazada ,lo anterior como resultado del cumplimiento de la planeación proyectada  y en el  mismo sentido es importante destacar los esfuerzos importantes en términos de adelantar procesosbajo la armonización y coherencia macroeconomica con los objetivos del Plan Nacional de Desarrollo  asi mismo es de mencionar que la   Subdirección de Gestión financiera-Subdirección de Contrataciónse encuentran generando lineamientos que permitan realizar un seguimiento y  avanzar en cada una de las etapas precontractuales así como garantizar la oportuna ejecución a fin de coadyuvar en el cumplimiento de los retos que el Sector ha trazado para el año 2023.</t>
  </si>
  <si>
    <t>"OAPF 09/05/2023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</si>
  <si>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En el mes de mayo  se alcanzó una ejecución presupuestal acumulada en términos del total comprometido  de $27.989.759.368.198 equivalentes a un 58,00% sobrepasando la meta trazada. Lo anterior como resultado del cumplimiento de la planeación proyectada  y en el  mismo sentido es importante destacar los esfuerzos importantes en términos de adelantar procesos bajo la armonización y coherencia macroeconomica con los objetivos del Plan Nacional de Desarrollo.  Asi mismo es de mencionar que la   Subdirección de Gestión financiera-Subdirección de Contratación, se encuentran generando lineamientos que permitan realizar un seguimiento y  avanzar en cada una de las etapas precontractuales así como garantizar la oportuna ejecución a fin de coadyuvar en el cumplimiento de los retos que el Sector ha trazado para el año 2023.</t>
  </si>
  <si>
    <t>"OAPF 26/06/2023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</si>
  <si>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En el mes de junio  se alcanzó una ejecución presupuestal acumulada en términos del total comprometido  de $32.245.078.995.355 equivalentes a un 66,82%  sobrepasando la meta trazada, lo anterior como resultado del cumplimiento de la planeación proyectada  y en el  mismo sentido es importante destacar los esfuerzos importantes en términos de adelantar procesos bajo la armonización y coherencia macroeconomica con los objetivos del Plan Nacional de Desarrollo  asi mismo es de mencionar que la   Subdirección de Gestión financiera-Subdirección de Contrataciónse encuentran generando lineamientos que permitan realizar un seguimiento y  avanzar en cada una de las etapas precontractuales así como garantizar la oportuna ejecución a fin de coadyuvar en el cumplimiento de los retos que el Sector ha trazado para el año 2023.</t>
  </si>
  <si>
    <t>"OAPF 13/07/2023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</si>
  <si>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382_TRANSVERSALES_2023</t>
  </si>
  <si>
    <t>Durante el mes de  abril se aprobaron recursos por valor de $ 2.995.201.675.908 de los cuales se gestionaron cuentas para pago por valor de $ 2.985.074.606.225   por concepto de una adecuada programación y ejecución de los recursos solicitados ante el Ministerio de Hacienda y Crédito Publico alcanzando un nivel óptimo de ejecución total equivalente al 99,66%.</t>
  </si>
  <si>
    <t>"OAPF 09/05/2023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</si>
  <si>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Durante el mes de mayo se aprobaron recursos por valor de $ 2.956.739.342.540 de los cuales se gestionaron cuentas para pago por valor de $ 2.953.366.886.732 por concepto de una adecuada programación y ejecución de los recursos solicitados ante el Ministerio de Hacienda y Crédito Publico alcanzando un nivel óptimo de ejecución total equivalente al 99,89%.</t>
  </si>
  <si>
    <t>"OAPF 26/06/2023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</si>
  <si>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Durante el mes de  junio se aprobaron recursos por valor de $ 4.818.434.869.146 de los cuales se gestionaron cuentas para pago por valor de $ 4.818.259.150.328   por concepto de una adecuada programación y ejecución de los recursos solicitados ante el Ministerio de Hacienda y Crédito Publico alcanzando un nivel óptimo de ejecución total equivalente al 100%</t>
  </si>
  <si>
    <t>"OAPF 13/7/06/2023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</si>
  <si>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145_TRANSVERSALES_2023</t>
  </si>
  <si>
    <t>Durante el mes de abril se continua plan de trabajo establecido para la vigencia 2023 correspondiente a las acciones del proceso de fiscalización.  Se elaboraron 77 liquidaciones solicitadas por la OAJ.  se realizaron varias mesas de trabajo con el fin de verificar el procedimiento de Ley 21, con el fin de dar cumplimiento a las metas establecidas para el Grupo. Adicionalmente se verifica el indicador mensual de recaudo todas las entidades relizaron el pago correspondiente al mes de abril.</t>
  </si>
  <si>
    <t>"OAPF 09/05/2023
a) Consistencia: cumple, la periodicidad del indicador es trimestral y no aplica el registro de avance cuantitativo.
b) Completitud: cumple, el avance cualitativo hace referencia a la gestión del seguimiento del recaudo de los ingresos contemplados en la Ley 21 de 1982
d) Soportes: Cumple. No aplica reporte de soporte en Medios de Verificación.
c) Calidad: El reporte atiende los criterios y recomendaciones de la OAPF."
Notas adicionales:Ninguna</t>
  </si>
  <si>
    <t>Durante el mes de mayo se continua plan de trabajo establecido para la vigencia 2023 correspondiente a las acciones del proceso de fiscalización.  Se elaboraron 45 liquidaciones solicitadas por la OAJ.  se realizaron varias mesas de trabajo para modificar el procedimiento de Ley 21, con el fin de dar cumplimiento a las metas establecidas para el Grupo. Se Identifico que la entidad como el Ejercito Nacional no realizo tranferencias para este mes. Adicionalmente se evidencia que el recaudo mensual está por debajo de la meta establecida dado que las entidades aún no han incluido el incremento salarial para el año en curso.</t>
  </si>
  <si>
    <t>"OAPF 26/06/2023
a) Consistencia: cumple, la periodicidad del indicador es trimestral y no aplica el registro de avance cuantitativo.
b) Completitud: cumple, el avance cualitativo hace referencia a la gestión del seguimiento del recaudo de los ingresos contemplados en la Ley 21 de 1982, elaboracion de liquidaciones y entidades que no han realizado los aportes de manera oportuna.
d) Soportes: Cumple. No aplica reporte de soporte en Medios de Verificación.
c) Calidad: El reporte atiende los criterios y recomendaciones de la OAPF."
Notas adicionales:Ninguna</t>
  </si>
  <si>
    <t>Durante el mes de junio se continua plan de trabajo establecido para la vigencia 2023 correspondiente a las acciones del proceso de fiscalización.  Se elaboraron 74 liquidaciones solicitadas por la OAJ.  se realizaron varias mesas de trabajo para modificar el procedimiento de Ley 21, con el fin de dar cumplimiento a las metas establecidas para el Grupo. Adicionalmente se evidencia que se cumple cone el recaudo mensual de la meta establecida, el indicador trimestral está por debajo de la meta establecida dado que las entidades no han cancelado el incremento salarial para el año en curso.</t>
  </si>
  <si>
    <t>"OAPF 13/07/2023
a) Consistencia: cumple, cumple, la dependencia registra avance cuantitativo respecto a la meta programada y al avance cualitativo. No se superó la meta programada.
b) Completitud: cumple, el avance cualitativo hace referencia a la gestión del seguimiento del recaudo de los ingresos por concepto de aportes Ley 21 de 1982 y plan de trabajo para la vigencia 2023, elaboración de liquidaciones y actualización de procedimientos.
d) Soportes: Cumple, en ""Medios de verificación"" se reporta el soporte del avance registrado.
c) Calidad: El reporte atiende los criterios y recomendaciones de la OAPF."
Notas adicionales:"</t>
  </si>
  <si>
    <t>124_TRANSVERSALES_2023</t>
  </si>
  <si>
    <t xml:space="preserve">Durante el mes de abril se realizan mesas de trabajo para el ajuste y la elaboración del nuevo procedimiento del Grupo de Recaudo Estampilla. Así mismo y teniendo en cuenta el envío de la solicitud de información de la vigencia 2022 remitida en el mes de marzo a los agentes de retención, se realiza la recepción y control de la información cargada en la carpeta de SharePoint por las entidades. Se continua con el registro en las bases de datos de los traslados efectuados por los Agentes Retenedores. Lo anterior con el fin de cumplir con las metas establecidas para el Grupo.	</t>
  </si>
  <si>
    <t>"OAPF 09/05/2023
a) Consistencia: cumple, la periodicidad del indicador es semestral y no aplica el registro de avance cuantitativo.
b) Completitud: cumple, el avance cualitativo hace referencia a mesas de trabajo para el ajuste y elaboracion de procedimientos del Grupo de recaudo y estampilla
c) Soportes: cumple. No aplica reporte de soporte en Medios de verificación.
c) Calidad: El reporte atiende los criterios y recomendaciones de la OAPF."</t>
  </si>
  <si>
    <t>Durante el mes de mayo el equipo de recaudo avanzó con la elaboración del procedimiento para la administración del Fondo Nacional de Universidades Estatales de Colombia. De igual manera elaboró el requermiento de alto nivel para el sistema de información. Se realizó seguimiento al plan de mejoramiento.</t>
  </si>
  <si>
    <t>"OAPF 26/06/2023
a) Consistencia: cumple, la periodicidad del indicador es semestral y no aplica el registro de avance cuantitativo.
b) Completitud: cumple, el avance cualitativo hace referencia a al desarrollo las acciones adelantadas a partir del plan de mejoramiento, ajuste de procedimientos y requqerimientos de alto nivel para sistemas de información.
c) Soportes: cumple. No aplica reporte de soporte en Medios de verificación.
c) Calidad: El reporte atiende los criterios y recomendaciones de la OAPF."</t>
  </si>
  <si>
    <t>Durante el periodo comprendido entre el 1 de enero al 30 de junio del 2023, el grupo de recaudo identificó ingresos por valor total de $132.751.758.865,42, correspondiente a traslados realizados por los agentes de retención por concepto de la contribución parafiscal Estampilla Pro Universidad Nacional y demás Universidades Estatales de Colombia. El indicador alcanzó un avance del 82,07% sobre la meta total para el año 2023. Así mismo, avanzó con la elaboración de las actas para el traslado a la DIAN de la vigencia 2019 y continuó con la elaboración del procedimiento para la administración del Fondo Nacional de Universidades Estatales de Colombia.</t>
  </si>
  <si>
    <t>"OAPF 13/07/2023
a) Consistencia: cumple, la dependencia registra avance cuantitativo respecto a la meta programada y al avance cualitativo. Se superó ampliamente la meta programada.
b) Completitud: cumple, el avance cualitativo hace referencia al recaudo de ingresos por valor total de $132.751.758.865,42, correspondiente a traslados realizados por los agentes de retención por concepto de la contribución parafiscal Estampilla Pro Universidad Nacional y demás Universidades Estatales de Colombia.
c) Soportes: cumple, en ""Medios de verificación"" se reporta el soporte del avance registrado.
c) Calidad: El reporte atiende los criterios y recomendaciones de la OAPF."</t>
  </si>
  <si>
    <t>610_TRANSVERSALES_2023</t>
  </si>
  <si>
    <t>Para el cierre contable de abril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y/o por el SGDA,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Viceministerios con el fin de informar el estado y la oportunidad de radicación de los informes de ejecución financiera.</t>
  </si>
  <si>
    <t>"OAPF 09/05/2023
a) Consistencia: cumple, la periodicidad del indicador es trimestral y no aplica el registro de avance cuantitativo.
b) Completitud: cumple, el avance cualitativo hace referencia al desarrollo de las acciones adelantadas para el cierre contable de abril 2023.
c) Soportes: cumple. No aplica reporte de soporte en Medios de verificación.
c) Calidad: El reporte atiende los criterios y recomendaciones de la OAPF.</t>
  </si>
  <si>
    <t>Para el cierre contable de mayo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y/o por el SGDA,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Viceministerios con el fin de informar el estado y la oportunidad de radicación de los informes de ejecución financiera.</t>
  </si>
  <si>
    <t>"OAPF 26/06/2023
a) Consistencia: cumple, la periodicidad del indicador es trimestral y no aplica el registro de avance cuantitativo.
b) Completitud: cumple, el avance cualitativo hace referencia al desarrollo de las acciones adelantadas para el cierre contable de mayo de 2023.
c) Soportes: cumple. No aplica reporte de soporte en Medios de verificación.
c) Calidad: El reporte atiende los criterios y recomendaciones de la OAPF.</t>
  </si>
  <si>
    <t>Para el segundo trimestre de la vigencia 2023, se logró un porcentaje de conciliación de 86,30% de las partidas conciliadas en primer trimestre, cumpliendo con la meta establecida. Este porcentaje se logró gracias a las gestiones realizadas desde la Subdirección de Gestión Financiera - Grupo de Contabilidad, las cuales consistieron en circularización  por correo electrónico a supervisores, reuniones de seguimiento informando el estado de radicación de informes y reuniones virtuales y presenciales con los supervisores.</t>
  </si>
  <si>
    <t>"OAPF 13/07/2023
a) Consistencia: cumple, la dependencia registra avance cuantitativo respecto a la meta programada y al avance cualitativo. Se superó la meta programada.
b) Completitud: cumple, el avance cualitativo hace referencia al desarrollo de las acciones adelantadas para la conciliacion de partidas de recursos entregados en administración.
c) Soportes: cumple, en ""Medios de verificación"" se reporta el soporte del avance registrado.
c) Calidad: El reporte atiende los criterios y recomendaciones de la OAPF."</t>
  </si>
  <si>
    <t>314_TRANSVERSALES_2023</t>
  </si>
  <si>
    <t>Durante el mes de abril se remitió la solicitud reiterativa a la Oficina Asesora de comunicaciones para la verificación de la cuenta de Facebook según lo señalado en el manual de requerimientos establecido por el proveedor. Se solicito acompañamiento y soporte del proveedor encargado del desarrollo e implementación del canal WhatsApp para realizar el proceso de verificación.</t>
  </si>
  <si>
    <t>"OAPF 09/05/2023
a) Consistencia: cumple, dada la periodicidad trimestral del indicador no aplica el registro de avance cuantitativo.
b) Completitud: cumple, el avance cualitativo hace referencia a lasolicitud realizada a la OAC respecto a  la verificación de la cuenta de Facebook 
c) Soportes: cumple, no aplica el reporte de soporte en ""Medios de verificación"".
d) Calidad: El reporte atiende los criterios de la Guía de seguimiento al PAI “PL-GU-03 Versión 5”.
Notas adicionales: Ninguna</t>
  </si>
  <si>
    <t>Durante el mes de mayo se continuó con el proceso para la implementación  del nuevo canal con  la verificación de la cuenta de Facebook según lo señalado en el manual de requerimientos establecido por el proveedor. Se solicitó acompañamiento y soporte del proveedor encargado del desarrollo e implementación del canal WhatsApp para realizar el proceso de verificación.</t>
  </si>
  <si>
    <t>"OAPF 20/06/2023
a) Consistencia: cumple, dada la periodicidad trimestral del indicador no aplica el registro de avance cuantitativo.
b) Completitud: cumple, el avance cualitativo hace referencia  a  la verificación de la cuenta de Facebook- WhatsApp
c) Soportes: cumple, no aplica el reporte de soporte en ""Medios de verificación"".
d) Calidad: El reporte atiende los criterios de la Guía de seguimiento al PAI “PL-GU-03 Versión 5”.
Notas adicionales: Ninguna</t>
  </si>
  <si>
    <t>Durante el mes de junio se dio inicio al desarrollo de las pruebas funcionales para la implementación del nuevo canal de atención el cual será desarrollado e implementado por el proveedor del call Una vez aprobadas las pruebas por parte de la Unidad de Atención al Ciudadano se diseñará la implementación.</t>
  </si>
  <si>
    <t>"OAPF 14/07/2023
a) Consistencia: NO cumple, el área no reporta avance del indicador.
b) Completitud: NO cumple, el área no reporta avance del indicador.
c) Soportes: NO cumple, no se carga soporte en ""Medios de verificación"".
d) Calidad: El reporte NO atiende los criterios de la Guía de seguimiento al PAI “PL-GU-03 Versión 5”.
Notas adicionales: No se evidenia reporte de avance</t>
  </si>
  <si>
    <t>315_TRANSVERSALES_2023</t>
  </si>
  <si>
    <t>Durante el mes de abril realizaron 8 asistencias técnicas presenciales para la implementación y refuerzo de la herramienta SACV2, también en todo lo relacionado con gestión documental y la implementación del modelo de MIPG en las Secretarías de Educación. Con un acumulado de 13 Asistencias técnicas, de las 87 programadas.
1.	Secretaría de Educación de Huila: 14 de abril 
2.	Secretaría de Educación de Neiva: 14 de abril 
3.	Secretaría de Educación de Atlántico: 17 y 18 de abril 
4.	Secretaría de Educación de Malambo: 18 y 19 de abril 
5.	Secretaría de Educación de Soledad: 19 y 20 de abril 
6.	Secretaría de Educación de Popayán: 24 y 25 de abril 
7.	Secretaría de Educación de Cauca: 25 y 26 de abril 
8.	Secretaría de Educación de Arauca: 25, 26 y 27 de abril</t>
  </si>
  <si>
    <t>"OAPF 09/05/2023
a) Consistencia: cumple, la dependencia registra avance cuantitativo frente a la meta programada y la periodicidad es mensual. Se cumple con la meta proyectada.
b) Completitud: cumple, el avance cualitativo hace referencia a 8 asistencias técnicas realizadas presencialmente. 
c) Soportes: cumple, se reporta el soporte en "Medios de verificación".
d) Calidad: El reporte atiende los criterios de la Guía de seguimiento al PAI “PL-GU-03 Versión 5”.
Notas adicionales: Ninguna</t>
  </si>
  <si>
    <t>Durante el mes de mayo realizaron 10 asistencias técnicas presenciales para la implementación y refuerzo de la herramienta SACV2, también en todo lo relacionado con gestión documental y la implementación del modelo de MIPG en las Secretarías de Educación. Con un acumulado de 31 Asistencias técnicas, de las 87 programadas.
1.	Secretaría de Educación de Yopal: 16 de mayo
2.	Secretaría de Educación de Casanare: 17 y 18 de mayo
3.	Secretaría de Educación de Floridablanca: 23 y 24 de mayo
4.	Secretaría de Educación de Girón: 23 y 24 de mayo
5.	Secretaría de Educación de Piedecuesta: 24 y 25 de mayo
6.	Secretaría de Educación de Bucaramanga: 24 y 25 de mayo
7.	Secretaría de Educación de Envigado: 24 de mayo
8.	Secretaría de Educación de Bello: 25 y 26 de mayo
9.	Secretaría de Educación de Quibdó: 30 y 31 de mayo
10.	Secretaría de Educación de Buga: 30 y 31 de mayo</t>
  </si>
  <si>
    <t>"OAPF 20/06/2023
a) Consistencia: cumple, la dependencia registra avance cuantitativo frente a la meta programada y la periodicidad es mensual. Se cumple con la meta proyectada.
b) Completitud: cumple, el avance cualitativo hace referencia a 10 asistencias técnicas realizadas presencialmente. 
c) Soportes: cumple, se reporta el soporte en "Medios de verificación".
d) Calidad: El reporte atiende los criterios de la Guía de seguimiento al PAI “PL-GU-03 Versión 5”.
Notas adicionales: Ninguna</t>
  </si>
  <si>
    <t>Durante el mes de junio realizaron 10 asistencias técnicas presenciales para la implementación y refuerzo de la herramienta SACV2, también en todo lo relacionado con gestión documental y la implementación del modelo de MIPG en las Secretarías de Educación. Con un acumulado de 41 Asistencias técnicas, de las 87 programadas.
1. Secretaría de Educación de Chocó: 31 de mayo y 1 de junio 
2. Secretaría de Educación de Pasto: 8 y 9 de junio 
3. Secretaría de Educación de Nariño: 7 de junio 
4. Secretaría de Educación de Caquetá: 13 y 14 de junio 
5. Secretaría de Educación de Florencia: 14 y 15 de junio 
6. Secretaría de Educación de Cartago: 14 y 15 de junio 
7. Secretaría de Educación de Dosquebradas: 15 y 16 de junio 
8. Secretaría de Educación de Antioquia: 20 y 21 de junio 
9. Secretaría de Educación de Armenia: 26 y 27 de junio 
10.Secretaría de Educación de Quindío: 27 y 28 de junio</t>
  </si>
  <si>
    <t>"OAPF 14/07/2023
a) Consistencia: cumple, la dependencia registra avance cuantitativo frente a la meta programada y la periodicidad es mensual. Se cumple con la meta proyectada.
b) Completitud: cumple, el avance cualitativo hace referencia a 10 asistencias técnicas realizadas presencialmente. 
c) Soportes: cumple, se reporta el soporte en "Medios de verificación".
d) Calidad: El reporte atiende los criterios de la Guía de seguimiento al PAI “PL-GU-03 Versión 5”.
Notas adicionales: Ninguna</t>
  </si>
  <si>
    <t>316_TRANSVERSALES_2023</t>
  </si>
  <si>
    <t>Durante el mes de abril, de acuerdo con el estudio previo 0629 del AGN, se llevó a cabo el Comité de Contratación donde se determinó la aprobación del contrato del AGN con la entidad; el proveedor realizó ajustes a la propuesta de servicio, la cual ya fue cargada en la plataforma SECOP. Por lo anterior estamos a la espera que la Sub. de Contratación elabore el contrato y/o minuta para dar aprobación y aceptación de este.</t>
  </si>
  <si>
    <t>"OAPF 09/05/2023
a) Consistencia: cumple, dada la periodicidad trimestral del indicador no aplica el registro de avance cuantitativo.
b) Completitud: cumple, el avance cualitativo hace referencia a la gestión de documentos para revisión y remisión a comite de contratación.
c) Soportes: cumple, no aplica el reporte de soporte en "Medios de verificación"
d) Calidad: El reporte atiende los criterios de la Guía de seguimiento al PAI “PL-GU-03 Versión 5”.
Notas adicionales: Ninguna</t>
  </si>
  <si>
    <t>Durante el mes de mayo, se dio inicio al contrato de Organización técnica de documentos con el Archivo General de la Nación AGN el cual iniciara ejecución a partir del mes de junio del 2023</t>
  </si>
  <si>
    <t>"OAPF 20/06/2023
a) Consistencia: cumple, dada la periodicidad trimestral del indicador no aplica el registro de avance cuantitativo.
b) Completitud: cumple, el avance cualitativo hace referencia al inicio del contrato suscrito con el AGN.
c) Soportes: cumple, no aplica el reporte de soporte en "Medios de verificación"
d) Calidad: El reporte atiende los criterios de la Guía de seguimiento al PAI “PL-GU-03 Versión 5”.
Notas adicionales: Ninguna</t>
  </si>
  <si>
    <t>Durante el mes de junio de 2022 se realizó la intervención de 55 metros lineales correspondientes a la serie Documental Evaluación de Programas (Registro Calificado) Basándose en la Tablas de Retención o Valoración Documental aplicando la metodología para la conformación de los expedientes de archivo determinada en la ficha técnica de organización presentada al Ministerio. Para el mes de junio se cuenta con un acumulado de 55 metros lineales de los 185 contratados.</t>
  </si>
  <si>
    <t>"OAPF 14/07/2023
a) Consistencia: cumple, NO cumple, el área no reporta avance del indicador
b) Completitud: cumple, el avance cualitativo hace referencia a la intervencion de 55 metros lineales.
c) Soportes: NO cumple, no se carga soporte en  soporte en "Medios de verificación"
d) Calidad: El reporte NO atiende los criterios de la Guía de seguimiento al PAI “PL-GU-03 Versión 5”.
Notas adicionales: No se evidenia reporte de avance</t>
  </si>
  <si>
    <t>317_TRANSVERSALES_2023</t>
  </si>
  <si>
    <t>"OAPF 09/05/2023
a) Consistencia: cumple, el avance cuantitativo registrado en 0 (cero) es coherente con la meta programada.
b) Completitud: cumple, el avance cualitativo hace referencia a la gestión precontractual adelantada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</si>
  <si>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Durante el mes de mayo, se dio inicio al contrato de Digitalización  técnica de documentos con el Archivo General de la Nación AGN el cual iniciara ejecución a partir del mes de junio del 2023</t>
  </si>
  <si>
    <t>"OAPF 20/06/2023
a) Consistencia: cumple, el avance cuantitativo registrado en 0 (cero) es coherente con la meta programada.
b) Completitud: cumple, el avance cualitativo hace referencia al inicio del contrato suscrito con el AGN.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</si>
  <si>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Durante el mes junio se dio inicio al proceso de digitalización de 254.704 imágenes, de las 608.000 imágenes contratadas de la serie historias laborales inactivas de los periodos 5-8 teniendo en cuenta los paramentos establecidos en la ficha técnica: del Ministerio de Educación Nacional</t>
  </si>
  <si>
    <t>"OAPF 14/07/2023
a) Consistencia: NO cumple, el área no reporta avance del indicador.
b) Completitud: cumple, el avance cualitativo hace referencia al inicio del contrato suscrito con el AGN.
c) Soportes: NO cumple, no se carga soporte  en ""Medios de verificación"".
d) Calidad: El reporte NO atiende los criterios de la Guía de seguimiento al PAI “PL-GU-03 Versión 5”.
Notas adicionales: No se evidenia reporte de avance</t>
  </si>
  <si>
    <t>360_TRANSVERSALES_2023</t>
  </si>
  <si>
    <t xml:space="preserve">Durante el mes de abril se realizaron las siguientes actividades:
1. Se finaliza la socialización de la implementación del procedimiento de Tutelas desde el ambiente de pruebas.
2. Se realiza la reunión técnica con 4-72 y TMS para validar errores identificados durante las pruebas unitarias del desarrollo del nuevo servicio de integración del SGDEA con 4-72 Andes.
3. Se realizan mesas de trabajo para la parametrización de de reglas automáticas para la conformación de expedientes
4. Se realizan mesas de trabajo para la revisión del proceso de análisis del proceso de entrega los documentos electrónicos de archivos al SGDEA.
5. Se continúa con las pruebas y desarrollo de respuesta automática desde el RPA.
6. Se entrega formalmente el requerimiento del servicio de integración con SIPOST por migración de la plataforma.
7. Se realiza pruebas de ajustes a incidente en los ambientes de certificación y producción del SGDEA con el fin de validar los ajustes técnicos por parte del proveedor TMS.
8. Se revisa y da viabilidad a los RFC requeridos por ajustes técnicos.
9. Se continúan con las pruebasen ambiente de certificación del consumo de CMIS - conformación de expedientes desde el nuevo de gestión financiera y entrega al SGDEA. 
</t>
  </si>
  <si>
    <t>"OAPF 09/05/2023
a) Consistencia: cumple, el avance cuantitativo registrado en 0 (cero) es coherente con la meta programada y con la periodocidad semestral del reporte.
b) Completitud: cumple, el avance cualitativo hace referencia a las actividades adelantadas (peuebas,  operación, ambientes de producción, etc) adelantadas en el mes de abril.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</si>
  <si>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Durante el mes de mayo se realizaron las siguientes actividades
1.	Se avanzó en el desarrollo del envío de notificación e informe de finalización de gestión por Bot (RPA) por correo electrónico.
2.	Se reciben y aprueban las estimaciones de los controles de cambio para la implementación del servicio que permite obtener los certificados de prueba de entrega de los correos desde la plataforma 4-72 aliado Andes. 
3.	Se realiza la socialización de los casos de pruebas de la implementación de módulo de tutelas.
4.	Se realiza mesas de trabajo para validar y aprobar el paso a producción de la implementación de CMIS para conformar los expedientes de las órdenes de pago gestionadas desde el nuevo sistema de gestion Financiera
5.	Se continúa con el análisis de la metada poblada desde radicación y con la cual se puedan crear reglas automáticas para la conformación de expedientes e inclusión de documentos en ellos.
6.	Se observan los casos de prueba entregados por TMS, relacionados con las implementaciones de la digitalización certificada y de formas y formularios como prerrequisito para la realización de las pruebas en ambiente certificación.
7.	Se ajusto el label ciudad por Municipio / Distrito. en las interfaces de registro de personas naturales y jurídicas.
8.	Se formaliza el requerimiento de implementación del módulo de 
9.	Se realiza prueba integral del envío del campo descripción desde SAC y la recepción desde el SGDEA en ambiente productivo
10.	Se documentan las pruebas requeridas en el SGDEA ambiente certificación y productivo, se envían al líder técnico.</t>
  </si>
  <si>
    <t>"OAPF 20/06/2023
a) Consistencia: cumple, el avance cuantitativo registrado en 0 (cero) es coherente con la meta programada y con la periodocidad semestral del reporte.
b) Completitud: cumple, el avance cualitativo hace referencia a las actividades adelantadas (pruebas,  controles de cambio para la certificacion de 4-72) adelantadas en el mes de mayo.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</si>
  <si>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Durante el mes de junio se realizaron las siguientes actividades
TMS Documento de Interoperabilidad CMIS - Archivo - MEN V2 25-04-2022
TMS Documento de Interoperabilidad Recepción y clasificación Des – Archivo.
TMS Documento de Interoperabilidad REST - Documento Entrada V.3.0.
TMS Documento de Interoperabilidad REST - Documento Salida V.3.0.
TMS Documento de Interoperabilidad REST API FIRMA PDF V1.1.
TMS Radicar Documento y Anexar (LITCEN)
TMS Radicar Formulario Web PQRSD
Servicio de SOAP de salida (SIGAA y convalidaciones de superior)</t>
  </si>
  <si>
    <t>555_VPBM_2023</t>
  </si>
  <si>
    <t>Número de docentes, directivos docentes, y estudiantes beneficiados en el marco de la estrategia de fortalecimiento del enfoque STEM+ a nivel nacional</t>
  </si>
  <si>
    <t xml:space="preserve">Durante el mes de abril de 2023 y de acuerdo con las directrices de la jefe de la dependencia, se encuentra en revisión y ajuste de otra propuesta que da cuenta de la reformulación de la estrategia STEM, la cual consta de 5 líneas de acción que son: Diagnóstico, fortalecimiento directivo docente, formación docente, acompañamiento curricular y concurso con estudiantes. </t>
  </si>
  <si>
    <t>Revisión OAPF 09-05-2023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</si>
  <si>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Durante el mes de mayo se realizó la construcción de la invitación a cotizar y el anexo técnico del proyecto Escuelas STEM+, con el fin de realizar un estudio de mercado y estimar un valor del proyecto, este se publicó en SECOP II. Postreriormente, se realizó un análisis de las propuestas, se estimó el valor del proyecto y luego se realizó la invitación para poder adelantar un convenio de asociación en donde el posible aliado pueda aportar el 30% en efectivo.</t>
  </si>
  <si>
    <t>Durante el mes de junio se realizaron las siguientes acciones:
- Realización del Estudio Previo para justificar la necesidad del convenio de asociación para el desarrollo del Proyecto STEM+
- Realización del análisis del sector 
- Realización del anexo técnico
Estos documentos se cargaron en Neon, para la revisión y observaciones de los abogados de la Subdirección de contratación</t>
  </si>
  <si>
    <t>Revisión OAPF 14-07-2023
No se regitro reporte
Revisión OAPF 19-06-2023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</si>
  <si>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556_VPBM_2023</t>
  </si>
  <si>
    <t>Porcentaje de avance en la estrategia de gestión de contenidos educativos digitales y plataformas del MEN, (curaduría, catalogación, publicación, circulación, movilización y uso de los mismos a traves de los canales de distribución online y offline) en el marco de la estrategia de REA - recursos educativos abiertos)</t>
  </si>
  <si>
    <t>Revisión OAPF 11-04-2023
No se reportó 
Revisión OAPF 09-06-2023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verificación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</si>
  <si>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 xml:space="preserve">1. En el mes de abril se publicó en el catálogo REDAprende del Portal Colombia Aprende, dos (2) colecciones (Cocinariegos - Podcast y Tejiendo Memoria a Través del Relato), con 13 recursos en total que se gestionaron con el aliado MINCULTURA y  una (1) colección “Territorios Narrados” (45) recursos, perteneciente al Ministerio de Educación Nacional - Plan Nacional de Lectura para su uso digital en la FILBo 2023.
2. Así mismo, se realizó acompañamiento a siete áreas para la publicación y/o actualización de contenidos educativos digitales en las colecciones de Colombia Aprende https://acortar.link/N7isvh
3. Se realizó la valoración a cinco contenidos de alianzas: https://acortar.link/tc2HrE
4 . En el tema de Medios Educativos, en abril se realizaron 20 actividades para la FILBo con las diferentes marcas de RTVC, entre ellas se cuentan, notas para Profe En Tu Casa, emisión en vivo desde el stand del MEN de Radio Exploremos, talleres de producción de radio y escritura creativa, conversatorio sobre Innovación educativa con la TV pública, caso: Profe en Tu Casa. Taller sobre autismo, lanzamiento libro Nación Rebelde, lanzamiento documental y plataforma educativa 360 del proyecto transmedia, “Páramos el país de las nieblas”.  </t>
  </si>
  <si>
    <t xml:space="preserve">Durante el mes de mayo se avanzó en las siguientes actividades: 
1.Gestión de Recursos educativos digitales – RED 
*Colecciones Colombia Aprende: Se levantó una base de datos para actualizar las métricas de las colecciones en relación con los contenidos producidos por el Ministerio de Educación y de aliados, y el número de colecciones y de recursos (se anexa base de datos). Como resultado de este proceso, se identificaron recursos y enlaces rotos o colecciones con información duplicada. Por lo tanto, se inició un trabajo de saneamiento de despublicación de colecciones completas con enlaces rotos y despublicación de recursos con enlaces rotos. A la fecha se despublicaron 11 colecciones (se anexa carpeta). Este plan de trabajo continuará en los próximos meses. 
*Se realizó acompañamiento a las áreas para la publicación y/o actualización de contenidos. Con el VEPBM se realizaron varias sesiones de trabajo para actualizar los contenidos y/o colecciones de Bilinguismo, además del diseño de la portada. Evidencia 
*Se adelantó acompañamiento a la Subdirección de Referentes para la publicación de la colección de la Educación del Océano.  Ver enlace 
*Se actualizó la colección Me Llamo Tierra, de la Subdirección de Fomento de Competencias del VEPBM. Ver enlace. 
*Saneamiento REDAprende: Se realizó la verificación de 643 colecciones y 29.663 recursos del portal REDAprende, con el fin de revisar que los enlaces funcionen, el contenido de los aliados se encuentre disponible, detectar enlaces rotos, colecciones vacías, logrando identificar 162 colecciones cuyos recursos presentan inconvenientes para su visualización o se les debe cambiar el metadato de tipo de formato al contenido uno a uno.  
2. REA:  En el mes de mayo se realizaron dos reuniones sobre la temática REA, la primera de contextualización a compañeras de la OIE y la segunda con representantes de la Sub. De primera infancia y Referentes para revisar las respuestas enviadas el 9 de mayo por la UNESCO, donde solucionaron la mayor parte de las dudas remitidas por el MEN. La revisión de las preguntas con nuevos comentarios del MEN se enviaron a la Oficina de Cooperación, quien está gestionando un taller con UNESCO, donde se espera puedan participar delegados de MINTIC, MinCultura,  MinCiencias y RTVC. 
3. Estrategia Offline:  Plataforma Aprender Digital Ligera: Se gestionó contacto de la abogada de MINTIC que lidera el tema de la Ley 2108, quien remitió a MEN en el mes de mayo las últimas versiones de la memoria justificativa y proyecto de resolución, que nuevamente fue revisado desde el Grupo de Contenidos y remitido a la jefe de la OIE para su revisión y radicación a la Of. Jurídica de MEN.  
4. Medios Educativos: De lunes a viernes se emiten al aire por Señal Colombia y Canal Institucional los capítulos de Profe en Tu Casa, cuyos guiones pedagógicos son construidos por el MEN, bajo la coordinación de la Oficina de Innovación - OIE.  Semanalmente se realizan reuniones de coordinación y seguimiento con Señal Colombia, Sub. De Referentes, Sub. De Primera Infancia y OIE. Diariamente se moviliza el programa en las redes de Colombia Aprende y se publica nota editorial de programación semanal en el PCA.  </t>
  </si>
  <si>
    <t xml:space="preserve">Durante en el mes de junio se realizaron las siguientes acciones:
1. Gestión de Recursos educativos digitales – RED 
a) Acompañamiento áreas y publicación de contenidos en Colecciones Colombia Aprende 
*Se publicó la colección de Educación del Océano en conjunto con Colegios Navales y la Subdirección de Referentes del VEPBM. 
*Se realizaron actualizaciones a las colecciones de Bilingüismo, Bienestar en tu Mente y Aulas sin Fronteras. 
Ver evidencias Publicaciones_Colecciones https://acortar.link/07aFaa   
 b) Saneamiento REDAprende: Se finaliza informe del saneamiento técnico en el que se realizó la revisión de las 647 colecciones y sus 29.663 recursos que reposan en el catálogo de REDAprende, se registró en un Excel con detalle desde la letra A hasta la z y número del 0 al 9, con nombre de colección, números de recursos, enlace y observación de las colecciones y recursos que están presentado algún tipo de error con un resumen general así:  
Número de colecciones revisadas            647  
Número de recursos revisados                29.663  
Arrojando los siguientes resultados:  Se despublicaron 37 colecciones con 707 recursos, debido a que los enlaces se encontraban rotos, el contenido de los enlaces no pertenecía al tema de la colección o porque se encontraron recursos obsoletos y de mala calidad.   Se le cambió el tipo de formato a 3.055 recursos (Ej. se encontraban catalogados con formato de texto, pero son videos).   5.132 recursos de video y audio presentan un aparente error al consultarlos, pero en la opción “Descargar recurso” se pueden ver y escuchar, por lo que no se despublica la colección.  Se encontraron 8 colecciones con enlaces de los recursos dañados, pero no se puede despublicar únicamente el recurso, se decide conservar la colección, pero con la observación de se requieren priorización en el mejoramiento del catálogo para lograr despublicar únicamente los recursos dañados o que presentan problemas y no toda la colección. 
Ver evidencias https://acortar.link/OZQev7  
c) Saneamiento colecciones Colombia Aprende: Se realizó la revisión de 115 colecciones de aliados; de las cuales: 
99 continúan publicadas.  
16 colecciones de aliados fueron despublicadas ya que tenían todos sus enlaces rotos. 
10 colecciones tuvieron que ser intervenidas por eliminación de algunos enlaces rotos, imágenes que no cargaban, actualizaciones y/o mejoras en los textos y accesibilidad. 
Ver evidencias con carpetas de cada una de las colecciones intervenidas y un archivo en Excel con reporte de alianzas y en la columna K los comentarios de los ajustes. https://acortar.link/ODSuJQ  
2. REA:  En el mes de junio se realizaron dos reuniones sobre la temática REA, sobre la estructuración del plan de acción inicial (se adjunta como evidencia).  Se continúa a la espera de confirmación de agenda de la UNESCO para la realización del taller sobre la Recomendación sobre REA.  
3. Estrategia Offline:   
Plataforma Aprender Digital Ligera: El 7 de junio se radicó al la Oficina Asesora Jurídica- OAJ del MEN el proyecto de Resolución y la Memoria Justificativa para su revisión, el 26 de junio la OIE remitió su respuesta y aportes a la OIE, quien se encuentra en dicha revisión.  
El 6 y 20 de junio se realizaron reuniones de seguimiento con la Sub. De Referentes sobre los contenidos de Aulas Sin Fronteras – confirmando las posibilidades de distribución offline para proyectos con Sun Colombia, CPE y la plataforma Aprender Digital VL o Zero Rating. 
4. Medios Educativos:  
a) De lunes a viernes se emiten al aire por Señal Colombia y Canal Institucional los capítulos de Profe en Tu Casa, cuyos guiones pedagógicos son construidos por el MEN, bajo la coordinación de la Oficina de Innovación - OIE.  Semanalmente se realizan reuniones de coordinación y seguimiento con Señal Colombia, Sub. De Referentes, Sub. De Primera Infancia y OIE. Diariamente se moviliza el programa en las redes de Colombia Aprende y se publica nota editorial de programación semanal en el PCA. 
b) El 2 de junio se realizó reunión con el Programa Todos a Aprender -PTA para dar a conocer “Profe en Tu Casa” a sus coordinadores y asesoras con el objetivo de articularnos para que los docentes del PTA empiecen a ser los profes protagonistas del programa de TV.  29 de junio se realiza seguimiento.  
c) En el mes de junio se desarrollaron: la segunda etapa “Evaluación a Profundidad” (7-14 junio: con 39 proyectos evaluados) y tercera etapa “Pitch” (23-28 junio: con 32 proyectos evaluados) del Mercado de Coproducción de Señal Colombia. A inicios del mes de julio se publicará el acta con los proyectos que pasan a diálogos técnicos con el canal.  
d) El 16 de junio se realizó reunión con Liliana Guaca, jefe OIE y representantes de Señal 	Colombia para conocer el proceso por medio del cual el MEN podría entrar a ser 		coproductor en algún proyecto audiovisual del Mercado de Coproducción.  
5. CONPES 3988:  El 6 de junio se realizó reunión con la jefe de la OIE y Computadores para Educar- CPE, para explicar las responsabilidades compartidas alrededor del CONPES 3988- Ruta de contenidos educativos digitales, donde se confirmó el apoyo de la pedagoga Yenny Hernández de la OIE. 
6. Alianzas: Se realizó acompañamiento a seis alianzas (Acueducto, Colegios Navales, Fundación Sadosky, Insor, Movilizatorio y PhET. Ver carpetas y Excel con relación de avances https://acortar.link/7sDzYc  
*Acueducto se encuentra pendiente de valoración por parte de la pedagoga de la Oficina de Innovación Educativa.  
*Movilizatorio ya tiene la valoración favorable por parte del Equipo de Gestión de Contenidos y el área disciplinar con Primera Infancia, se encuentra pendiente de contactar al aliado para la publicación.  
*Sadosky también tiene valoración favorable por parte de ambos y se está a la espera del envío del formato por parte del aliado para publicar.  
*Insor se está en espera de coordinar reunión con Directivos del Insor y la Oficina de Innovación.  
*Colegios Navales se publicó la colección Educación del Océano en este enlace https://acortar.link/vLJtip  
*PhET 30 de junio publicación de la colección https://www.colombiaaprende.edu.co/navega  
6. Plan de mejoramiento accesibilidad web 
Se realizó avance y reporte del plan de mejoramiento de accesibilidad web para las colecciones de Colombia Aprende del segundo trimestre 2023. 
Durante el segundo trimestre de 2023, se avanzó en la revisión de 15 colecciones, lo cual representa un 8 % de avance para un total de 76% a 30 de junio de 2023. 
Ver enlace https://acortar.link/S3blJf   </t>
  </si>
  <si>
    <t>Revisión OAPF 14-07-2023
No se regitro reporte
Revisión OAPF 19-07-2023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</si>
  <si>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557_VPBM_2023</t>
  </si>
  <si>
    <t>Porcentaje de avance en la ejecución del plan de trabajo para la sostenibilidad de las plataformas tecnológicas del ecosistema digital Colombia Aprende</t>
  </si>
  <si>
    <t>Durante el mes de abril, en el equipo de Portal Colombia Aprende se realizaron cuatro mesas de trabajo para establecer una propuesta base de estructuracion de la contratacion que permitirá dar cumplimiento al presente indicador. En este mismo sentido, se dió continuidad al trabajó desde el equipo de manera conjunta en la propuesta de proyeccion de los Formatos de Requerimientos de Alto Nivel.</t>
  </si>
  <si>
    <t>Revisión OAPF 09-05-2023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</si>
  <si>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Durante el mes de mayo, se realizó una mesa de trabajo del equipo de Portal Colombia Aprende y la Jefatura de la Oficina de Innovación Educativa para la definición final de la base de estructuración del contrato de soporte y mantenimiento a través de la fábrica de software de la Oficina de Tecnología y Sistemas de Información- OTSI. Asimismo, se finalizó el proceso de construcción conjunta de los ocho Formatos de Requerimientos de Alto Nivel, cuyas proyecciones fueron enviadas vía correo electrónico a la OTSI para revisión preliminar según el proceso acordado.</t>
  </si>
  <si>
    <t>Durante el mes de junio se proyectó documento con la propuesta de hoja de ruta general para la vigencia 2023 de las actividades planteadas orientadas en garantizar la sostenibilidad de las plataformas de Portal Colombia Aprende, Contacto Maestro, Campus Virtual, Aprender Digital, Aprender Digital Versión Ligera (Zero Rating) y Red Aprende, así como el CAS y el formulario de registro, las cuales pertenecen al Ecosistema Digital de Colombia Aprende y son administradas desde la Oficina de Innovación Educativa con uso de Nuevas Tecnologías – OIE.
Verificación:
Propuesta - Plan de trabajo sostenibilidad CA.pdf</t>
  </si>
  <si>
    <t>Revisión OAPF 14-07-2023
No se regitro reporte
Revisión OAPF 19-07-2023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</si>
  <si>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117_VPBM_2023</t>
  </si>
  <si>
    <t>Revisión OAPF 11-04-2023
No se reportó 
Revisión OAPF 09-06-2023
Se revisaron los criterios técnicos, con el siguiente detalle:
1. Consistencia: Cumple el criterio. El avance cuantitativo no reporta avance.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que no hay avance del indicador.
4. Calidad: Cumple el criterio. El avance cualitativo se ajusta a las recomendaciones de la OAPF para los reportes de avances cualitativos.
5. Oportunidad. No se efectuó el reporte cuantitativo y cualitativo dentro de los plazo establecidos.</t>
  </si>
  <si>
    <t xml:space="preserve">1) Durante el mes de abril,  se avanza con el proceso de contratación para la vigencia 2023, se desarrolla la propuesta con dos escenarios sugeridos para la ejecución del proyecto que contiene obligaciones, productos y cronograma de actividades.  El primer escenario tiene el alcance para la Fase 1, la medición de 32.000 sedes monitoreadas en el marco del programa Conexión Total y en la Fase 2  el ajuste del M&amp;E y la formulación de un nuevo índice de madurez para el monitoreo de la innovación educativa y madurez digital con medición nacional, para los niveles educativos de educación prescolar, básica, media y superior. El segundo escenario incluye en la Fase 1, la medición de 32.000 sedes monitoreadas a la fecha en el marco del programa Conexión Total y en la Fase 2 la actualización técnica del portal del observatorio de innovación educativa. Se presentará en reunión con la jefe de la dependencia el 27 de abril de 2023, la propuesta para revisión y aprobación.
Se adjuntan como evidencia propuesta con los dos escenarios, plan de trabajo y agenda de reunión para revisión .
2) Así mismo, y con el fin de revisar técnicamente el estado del observatorio de innovación educativa, se realizaron reuniones con la oficina de tecnología con el objetivo de revisar las vulnerabilidades de seguridad sobre el sistema de indicadores de Educación Superior, para lo cual la OTSI entregará un documento que detalle esta situación y las acciones a desarrollar. De la misma manera, se revisó la ruta para la implementación en los servidores del MEN, los tableros desarrollados en Power Bi desde la cuenta institucional del observatorio, para lo cual se radicó mesa de ayuda SOL753347 que se encuentra en revisión. </t>
  </si>
  <si>
    <t xml:space="preserve"> Durante el mes de mayo,  se avanza con el proceso de contratación con la publicación en SECOPII de la invitación para participar en el proceso contractual, del cual se reciben observaciones de los proponentes que fueron resueltas por el equipo técnico del proyecto. Posteriormente los proponentes allegan las cotizaciones que incluyen los presupuestos detallados por obligaciones y productos, las cuales a la fecha de corte se encuentran en proceso de revisión.  Adicionalmente se elabora el anexo técnico en versión preliminar para revisión.    
Se adjuntan como evidencia invitación publicada en SECOP, observaciones y respuestas,  cotizaciones de los proponentes y anexo técnico.
1) Respecto a las actividades de actualización del observatorio de innovación educativa, se actualizaron los tableros de Power BI en ambiente de producción de acuerdo a las pruebas realizadas en ambiente de certificación. Asi mismo se publicó la información del indice de innovación Educativa en un unico menú. Se anexa como evidencia documentación con imágenes y link de acceso de las publicaciones.</t>
  </si>
  <si>
    <t>Durante el mes de junio,  se recibieron las cotizaciones de 2 proponentes, se realizó el análisis de las  mismas y posteriormente la invitación para adelantar un convenio de asociación en donde el proponente aporte el 30% en efectivo, este proceso culmina con la recepción de la propuesta por parte del operador Universidad EAFIT, a partir de este insumo y el anexo técnico inicia la gestión del contrato de acuerdo a los procesos establecidos en el MEN, con la elaboración del estudio previo y el estudio de mercados.
2) Respecto a las actividades del observatorio de innovación educativa, se actualizaron los tableros de Power BI en ambiente de producción de acuerdo a las pruebas realizadas en ambiente de certificación. Asi mismo se solicita a la oficina de tecnologia del MEN - OTSI una reunión con el equipo técnico con el fin de definir la ruta para revisar la pertinencia de continuar el estado activo para el sistema de indicadores de superior y básica teniendo en cuenta las vulnerabilidades presentadas en el sistema de indicadores para educación superior y la obsolescencia de los indicadores para el sistema de educación básica y media.</t>
  </si>
  <si>
    <t>Revisión OAPF 14-07-2023
No se regitro reporte
Revisión OAPF 19-07-2023
Se revisaron los criterios técnicos, con el siguiente detalle:
1. Consistencia: Cumple el criterio. El avance en el periodo es cero .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requiere anexar medio de verifiación en razón a que no hubo avance del indicador.
4. Calidad: Cumple el criterio. El avance cualitativo se ajusta a las recomendaciones de la OAPF para los reportes de avances cualitativos.
5. Oportunidad. No se efectuó el reporte cuantitativo y cualitativo dentro de los plazo establecidos.</t>
  </si>
  <si>
    <t>559_VPBM_2023</t>
  </si>
  <si>
    <t>Número de alianzas estratégicas creadas y fortalecidas gubernamentales, privadas y de la sociedad civil alineadas con las apuestas del PND</t>
  </si>
  <si>
    <t xml:space="preserve">En el mes de abril, se avanza con la gestión del memorando de entendimiento vinculado a Siemens como aliado estratégico desde las red global de innovación, que en su estructura organizacional aporta al objetivo misional de la dependencia, a la fecha el memorando se encuentra en tránsito por la oficina jurídica del MEN. </t>
  </si>
  <si>
    <t>Durante el mes mayo en torno a la gestión con aliados, se materializa la carta de apoyo entregada por parte de Amazon Web Services para efectos de la plataforma AWS Academy. La carta presenta un impacto de 3.000 cupos de formación en la nube y su lanzamiento se da en la ciudad de San Andrés. 
Adicionalmente se gestionar reunión SAMSUNG para verificación de los campos de cooperación en un posible memorando de entendimiento. 
Reunión con FEDESOFT para la firma de un memorando de entendimiento asociado a las habilidades en TI, el memorando es remitido a validación de los viceministerios para su correspondiente ciclo de aprobación</t>
  </si>
  <si>
    <t>Durante el mes de junio se realizó la firma de 2 memorandos de entendimiento y 1 carta de apoyo con 3 aliados estratégicos:
-La Federación Colombiana de la Industria del Software y Tecnologías - Fedesoft: Este memorando de entendimiento tiene como objetivo promover el talento humano en tecnologías de la información TI, a través de estrategias que permitan el fortalecimiento del enfoque STEM+, el desarrollo de competencias digitales, programación e inteligencia artificial, para docentes y estudiantes en todos los niveles en el territorio Colombiano.
-Wikimedia Colombia: Este memorando de entendimiento tiene como objetivo fomentar el acceso libre al conocimiento en línea, la formación en competencias digitales y la construcción colectiva de contenidos educativos para docentes y estudiantes en todos los niveles en el territorio colombiano.
-Amazon Web Services: Esta carta señala iniciativas de desarrollo de fortalecimiento del talento humano que, WS para crear oportunidades en el sector de la tecnología ayudando a las organizaciones a transformarse y a los estudiantes a alcanzar certificaciones reconocidas en la industria en trabajos en la nube con alta demanda, este programa permite que las instituciones de educación superior, incorporar en su catálogo, cursos y laboratorios de computación en la nube listos para usar, preparando a los estudiantes para que obtengan certificaciones reconocidas en el sector habilitando el acceso a empleos en alta demanda.</t>
  </si>
  <si>
    <t>560_VPBM_2023</t>
  </si>
  <si>
    <t>Porcentaje de avance en la formulación de proyectos de investigación</t>
  </si>
  <si>
    <t>Durante el mes de abril se desarrollaron las siguientes acciones:
•	Se elaboró propuesta del plan de trabajo con las actividades, responsables y tiempos estimados para avanzar en la formulación de los proyectos de investigación (ver anexo 1).
•	Se indagó por los avances en la definición de lineamientos directivos para avanzar en la definición de diversos aspectos del convenio con el Ministerio de Ciencia, Tecnología e Innovación, (ver anexo 2).
•	Se hizo actualización y ajustes de estudio previo preliminar del Convenio con el Ministerio de CTeI y se elaboró análisis del sector (ver anexo 3).
Evidencias:
Anexo 1 – Plan de trabajo
Anexo 2 – Gestión avances Convenio
Anexo 3 - Estudio previo y análisis sector</t>
  </si>
  <si>
    <t>Durante el mes de mayo se desarrollaron las siguientes acciones:
•	Se gestionó el proceso para la delegación de la supervisión del Convenio Marco No. 650 de 2022, por parte del Ministerio de Educación. Se proyectó comunicación para el despacho de la Ministra y se recibió respuesta con la delegación. Se envió información a Min. CTI y se recibió respuesta de confirmación de recibido (ver anexo 1).
•	Se organizó y desarrolló mesa de trabajo con el equipo de la Subdirección de Contratación del Ministerio de Educación, el día 17 de mayo, para preparar la mesa técnica con el Ministerio de Ciencia, Tecnología e Innovación (ver anexo 2).
•	Se organizó y desarrolló mesa técnica con el Ministerio de Ciencia, Tecnología e Innovación, el día 23 de mayo a fin de presentar los avances en la estructuración del nuevo convenio y de los proyectos derivados. Se actualizó la propuesta del plan de trabajo con las actividades, responsables y tiempos estimados para avanzar en la formulación de los proyectos de investigación y se presentó en sesión con Min. CTI. Se elaboró presentación para la sesión y se hizo el acta preliminar que se encuentra en revisión por el Min. CTI. Se envió información de los acuerdos a los equipos de trabajo (ver anexo 3).
•	Se hizo actualización y ajuste del estudio previo y del análisis del sector del nuevo Convenio con el Ministerio de CTeI (ver anexo 4).
•	Se convocaron mesas técnicas con los equipos de ambos Ministerios para revisión y concertación de la formulación y de los alcances de los proyectos de investigación e innovación que harán parte del nuevo convenio con el Min. CTI (ver anexo 5).
Evidencias:
Anexo 1 – Supervisión Convenio 650_22
Anexo 2 – Mesa Sub. Contratación 
Anexo 3 – Mesa técnica con Min. CTI 
Anexo 4 – Estudio previo y análisis sector
Anexo 5 – Mesas técnicas</t>
  </si>
  <si>
    <t xml:space="preserve">Durante el mes de junio se desarrollaron las siguientes acciones:
•	Se hizo actualización y ajuste del estudio previo y del análisis del sector que se constituye en la documentación requerida como insumo para avanzar en el trámite del nuevo Convenio derivado del Convenio marco 650 de 2022 con el Ministerio de Ciencia, Tecnología e Innovación, a través del cual se desarrollarán los proyectos de investigación (ver anexo 1).
•	Se gestionó el proceso para la delegación de los representantes de los Viceministros de Educación Preescolar, Básica y Media y de Educación Superior para organizar la primera sesión del Comité Técnico del Convenio Marco No. 650 de 2022. Se elaboraron y enviaron las comunicaciones a los Viceministros y se recibió respuesta con la delegación (ver anexo 2).
•	Se organizó y desarrolló la segunda mesa técnica con el Ministerio de Ciencia, Tecnología e Innovación - CTI, el día 6 de junio a fin de presentar los avances en la estructuración de los proyectos asociados a los ejes temáticos para el nuevo convenio. Se elaboró presentación para la sesión y se revisó el acta elaborada por el Min. CTI (ver anexo 3).
•	Se convocaron tres sesiones de trabajo con los equipos de ambos Ministerios para revisión y concertación de la formulación y de los alcances de los proyectos de investigación para el fomento de vocaciones de CTI en la estrategia de resignificación de jornada escolar y de diseño de orientaciones para los Proyectos Educativos Institucionales (ver anexo 4).
•	Se avanzó en la formulación y revisión de la primera versión del proyecto de innovación educativa orientado a la generación de orientaciones pedagógicas para el uso de inteligencia artificial (ver anexo 5).
Evidencias:
Anexo 1 – Estudio previo y análisis sector
Anexo 2 – Delegaciones comité 
Anexo 3 – Mesa técnica con Min. CTI 
Anexo 4 – Sesiones técnicas proyecto
Anexo 5 – Proyecto IA
</t>
  </si>
  <si>
    <t>561_VPBM_2023</t>
  </si>
  <si>
    <t xml:space="preserve">Se recibió solicitud por parte de la SE de Neiva en la que solicitan “apoyo en la orientación de los siguientes temas: Estrategias para promover el uso pedagógico de las tecnologías para apoyar la enseñanza, la construcción de conocimiento, el aprendizaje, la investigación y la innovación a los estudiantes y docentes.”.
Para ello se estableció contacto vía whatsapp(240042023) y telefónico(25042023) con la servidora Adriana Cedeño perteneciente a la Unidad de Calidad Educativa Uso y Apropiación pedagógica de las TIC Secretaría de Educación, con el fin de entender y contextualizar el requerimiento. De allí se acordó establecer encuentro virtual de acuerdo con las agendas tanto de la SE como de los servidores de cada uno de los grupos de la OIE para abordar los temas que cada equipo maneja.
</t>
  </si>
  <si>
    <t>Durante el mes de mayo  para el 31 se realizó asistencia técnica con la Secretaría de Educación de Neiva en donde se abordaron los siguientes temas como: Índice de innovación Educativa, Fomento a la Investigación, Convocatoria experiencias significativas (ICT Training For Colombian Teachers), Territorios STEM, se conto con la participación de servidores pertenecientes a los grupos de fomento al uso y fomento a la investigación de la OIE
Se adjunta:
* Agenda
* Grabación del encuentro.
* asistencia.
*Presentación
* Encuesta Satisfación de la AT</t>
  </si>
  <si>
    <t>En el mes de junio, se generaron contactos entre el Grupo del Portal Colombia aprende y la SE de Neiva con el fin de brindar un acompañamiento en los temas relacionados con los contenidos educativos digitales y el portal educativo colombiaaprende, se espera próximamente desarrollar este encuentro, en este sentido durante el presente mes no se llevó a cabo ningún acompañamiento de Asistencia Técnica a las Secretarías de Educación.</t>
  </si>
  <si>
    <t>349_VPBM_2023</t>
  </si>
  <si>
    <t>Porcentaje de avance en la Implementación de la Estrategia  MEN TERRITORIO CREATIVO</t>
  </si>
  <si>
    <t>En el mes de abril se obtuvo tres logros significativos:
1.	Retroalimentación de la propuesta de activación del laboratorio MEN Territorio Creativo. El documento ajustado incluyó: definir líneas estratégicas, incluir dirección física, incluir las metodologías, públicos objetivo.
2.	Se logró realizar algunos espacios de laboratorio maker en el marco de la Feria del Libro 2023 con el apoyo de aliados estratégicos como Fundación Telefónica, Critertec,Geek Girls Latam, TIGO.
3.	Se realizó un conversatorio de innovación educativa con la asistencia de la comunidad académica y del sector EdTech enfocado a Intercambiar conocimiento, perspectivas sobre la visión, y retos de la innovación educativa, tecnologías emergentes y su impacto en las prácticas pedagógicas. Realizado el 25 de abril en el Pabellón Colombia Corferias.
Evidencias
*  Propuesta MEN TC2023 V3
*  Actividades Filbo 2023
*  Fotos Filbo
*  Ficha_Conversatorio_Filbo_25042023
*  Brief conversatorio
*  Selección de invitados Conversatorio FILBO2023
*  Inscripciones conversatorio</t>
  </si>
  <si>
    <t xml:space="preserve">Durante el mes de mayo se estableció y se actualizó el esquema de contenidos a desarrollar, se va a tener para el mes de Junio a Mauricio Vasquez como experto de EAFIT para el desarrollo de una sesión basada en la metodología Lego para la innovación. Se adelanta una sesión estratégica con Samsung y otos aliados para la planeación de un espacio dirigido al enfoque STEM. </t>
  </si>
  <si>
    <t>Durante el mes de Junio en el marco del desarrollo de la política de gestión del conocimiento y de la innovación liderada por la Oficina de Innovación Educativa con Uso de Nuevas Tecnologías y la Subdirección de Desarrollo Organizacional se inició el ciclo de talleres que dan alcance a la implementación de la estrategia MEN Territorio creativo, se desarrolló un taller de prototipado rápido con bloques Lego Serious Play, el propósito de este taller fue proporcionar elementos de prototipado rápido y pensamiento de diseño para la generación de estrategias, productos y servicios en el ámbito educativo, a través de la conexión mano - cerebro.</t>
  </si>
  <si>
    <t>527_VPBM_2023</t>
  </si>
  <si>
    <t>Durante el mes de abril no se adelantaron actividades de este indicador dado que el contrato de logística que esta adelantandose por la Subdirección Administrativa se encuentra en fase de revisión por parte de la Subdirección de Contratación, se espera que este contrato este firmado finalizando el mes de mayo</t>
  </si>
  <si>
    <t>Durante el mes de mayo no se adelantaron actividades de este indicador dado que el contrato de logística que esta adelantandose por la Subdirección Administrativa se encuentra en fase de revisión por parte de la Subdirección de Contratación, se espera que este contrato este firmado finalizando el mes de mayo</t>
  </si>
  <si>
    <t>Durante el mes de Junio no se adelantaron actividades de este indicador dado que los encuentros previstos se tienen programados a desarrollarse en el segundo semestre del 2023</t>
  </si>
  <si>
    <t>427_TRANSVERSALES_2023</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</si>
  <si>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abril de 2023 se recibieron 1.364.113 vistas de usuarios. Se tomó como fuente de información el portal web del Ministerio de Educación Nacional y los siguientes canales web que están por fuera del CMS pero que se ingresa desde el dominio www.mineducacion.gov.co. entre éstos se cuenta: Educación Rinde Cuentas, Observatorio Laboral y SNIES.</t>
  </si>
  <si>
    <t>OAPF 09/05/2023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</si>
  <si>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mayo de 2023 se recibieron 1.599.735 vistas de usuarios. Se tomó como fuente de información el portal web del Ministerio de Educación Nacional y los siguientes canales web que están por fuera del CMS pero que se ingresa desde el dominio www.mineducacion.gov.co. entre éstos se cuenta: Educación Rinde Cuentas, Observatorio Laboral y SNIES, para un acumulado de 8.280.128.</t>
  </si>
  <si>
    <t>OAPF 09/06/2023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</si>
  <si>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junio de 2023 se recibieron 1.360.180 vistas de usuarios para un acumulado de 9.640.308. Se tomó como fuente de información el portal web del Ministerio de Educación Nacional y los siguientes canales web que están en el CMS que se ingresa desde el dominio www.mineducacion.gov.co. entre éstos se cuenta: Educación Rinde Cuentas, Observatorio Laboral y SNIES.</t>
  </si>
  <si>
    <t>OAPF 13/07/2023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</si>
  <si>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428_TRANSVERSALES_2023</t>
  </si>
  <si>
    <t>En el mes de abril se registraron 5.168.567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abril 2023:
1) Posesión de los viceministros
2) Campaña Semana Santa
3) Reuniones de la ministra y los viceministros con diferentes actores del sector
4) Jornadas de Gobierno Escucha
5) Entrega de infraestructura educativa en Boyacá
6) Programación Filbo
7) Campaña digital sobre #HambreCero
8) Día del niño
9) Sinergia #LlegóRentaCiudadana
10) Día de la actividad física</t>
  </si>
  <si>
    <t>OAPF 09/05/2023
a) Consistencia: cumple, el avance cuantitativo registrado es coherente con el cualitativo, la periodicidad y la fórmula.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</si>
  <si>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En el mes de mayo se registraron 4.436.956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mayo de 2023:
1) Reuniones de la ministra y los viceministros con diferentes actores del sector
2) Día de los Maestros y las Maestras
3) Jornada de Gobierno Escucha en Sevilla
4) Sanción del Plan Nacional de Desarrollo
5) Entrega de 1.000 computadores para los colegios de San Andrés
6) Diálogos por la Educación Superior
7) Entrega de infraestructura educativa en San Andrés
8) Colombia la 75ª Conferencia Internacional de Educación Superior de Estados
Unidos, NAFSA 2023.
9) Diálogo en Buenaventura
10) Foros Pilas Ahí y retos de la educación superior de Revista Semana</t>
  </si>
  <si>
    <t>OAPF 09/06/2023
a) Consistencia: cumple, el avance cuantitativo registrado es coherente con el cualitativo, la periodicidad y la fórmula.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</si>
  <si>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En el mes de Junio se registraron 3.595.499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junio de 2023:
1) Reuniones de la ministra y los viceministros con diferentes actores del sector
2) Acuerdos de la Cumbre Nacional Agraria
3) Firma acuerdos con sindicatos Educación Superior
4) Reunión viceministra Educación Superior con alcalde Cali
5) Asamblea Nacional Universidades Unidas
6) Instalación mesa de educación del Paro Cívico Buenaventura
7) Visita Ciudad Cerebro Manizales
8) Presentación Ministra avances al SUE
9) Anuncio Creación Intersectorial Nacional de Reparaciones Históricas
10) Citación debate control política Cámara Representantes Congreso
11) Diálogos permanente por la Educación Superior, Quibdó</t>
  </si>
  <si>
    <t>OAPF 13/07/2023
a) Consistencia: cumple, el avance cuantitativo registrado es coherente con el cualitativo, la periodicidad y la fórmula. No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</si>
  <si>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429_TRANSVERSALES_2023</t>
  </si>
  <si>
    <t>Durante el mes de abril se divulgaron 272 contenidos comunicacionales internos a través de los canales de Comunicación Interna de la entidad: Intranet, correo electrónico institucional, carteleras electrónicas, fondos de pantalla de computadores y el programa Radio MEN.
Durante este mes se aumentaron el número de carteleras (45) y mailing (48), puesto que todas las áreas incrementaron sus actividades y en consecuencia sus flujos de información. 
El número de publicaciones en la Intranet (41) se mantuvo estable, e igualmente el número de rotabanner publicados con las diferentes las campañas institucionales.
En abril se realizaron diferentes campañas de Bienestar, entre las cuales se destacan: las de seguridad vial, Sala Amiga de la familia lactante, Cursos y Talleres en Convenio con el SENA, DAPF y MinTic.
Asimismo, se realizaron acciones de divulgación de las actividades de homenaje a los servidores, entre ellas la del Día de los secretarios y secretarias; y el cierre de actividades de equidad de género. También se publicaron temas sobre: El día de la Niñez; El Día de la Actividad Física; la entrega de cedulación digital; El Encuentro Club de Lectura _CLEMEN que en esta ocasión se realizó en la Filbo 2023.
En relación con la seguridad y salud en el trabajo se promovieron las capacitaciones realizadas por la Brigada de Emergencias; se reactivó la campaña de 5 Minutos para hablar de salud; se trabajó en el proyecto de infografía del Comité de Convivencia Laboral. 
Igualmente, se adelantaron campañas para apoyar acciones de la Unidad de Atención al Ciudadano -UAC, entre ellas: La transferencia de archivos, La preservación digital, ‘aclaremos conceptos’, La obra recomendada del mes.
Mediante los diferentes canales de difusión interna se apoyó a las áreas de la Secretaría General, especialmente dependencias como Subdirección de Talento Humano, Administrativa, Financiera y Contratación. Entre las campañas destacadas encontramos: Participación del MEN en la Filbo 2023; Boletín #9 de Contratación Pública; ‘Todos debemos actuar disciplinariamente’ de Control Interno Disciplinario; ‘Trámites de Pago por una gestión financiera eficiente de la Subdirección Financiera; Temas generales de Administrativa relacionados con Comisiones, Inventarios, adecuada utilización de la Mesa de Ayuda Administrativa.
En relación con el Sistema de Gestión Ambiental, se realizaron varias publicaciones, entre las cuales se destacan: Día de la Tierra, Día del Árbol y la Campaña sobre Adecuada segregación de Recursos.
En relación con el SIG se promovieron temas como: Actualización de formatos del Sistema; Divulgación del equipo de trabajo de la SDO; entre otros.
Radio MEN, se transmitió durante los cuatro lunes del mes, con programas de un promedio de duración de 8 a 10 minutos. Se incrementó el tiempo al aire en razón al aumento de noticias semanales.
Se continuó con el apoyo y despliegue de información en todos los canales internos de las actividades programadas por el Despacho de la Ministra Aurora Vergara. Se replicaron los videos de las actividades cumplidas en la agenda de la Ministra en diferentes partes del país y en temas como; el aniversario de la masacre de Bojayá; Día del No Bullyng y Prevención del Acoso escolar; Inauguración de instituciones educativas y participación del Ministerio en la Filbo, entre otros temas.</t>
  </si>
  <si>
    <t>OAPF 09/05/2023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</si>
  <si>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Durante el mes de mayo se divulgaron 279 contenidos comunicacionales internos a través de los canales de Comunicación Interna de la entidad: Intranet, correo electrónico institucional, carteleras electrónicas, fondos de pantalla de computadores y el programaRadio MEN.
Durante este mes siguen en aumento las cifras de productos comunicativos en los canales internos; por ejemplo, el número de carteleras (60) y mailing (52), debido al incremento de actividades en las diferentes áreas del Ministerio. 
El número de publicaciones en la Intranet se mantuvo estable, e igualmente el número de rotabanner publicados con las diferentes las campañas institucionales.
En mayo se continuó con las campañas de Bienestar, entre las cuales se destacan: El Programa de Apoyo Educativo, las diferentes capacitaciones programadas en el marco de PIC.
Asimismo, se realizaron acciones de divulgación de las actividades de días especiales como: El Día de la madre, El día del Maestro; el Día Internacional del Trabajo.
En relación con la seguridad y salud en el trabajo se continuó promoviendo las acciones de capacitación de la Brigada de Emergencias; se inició la divulgación de la campaña SaludableMENte que se realizará a principios de junio, y se inició la divulgación de la convocatoria a elecciones de representantes de los servidores ante el CCL – 2023 – 2025. Igualmente, se proyectó el diseño de piezas gráficas para divulgar la nueva Área Protegida del MEN para iniciar su divulgación en junio. 
Igualmente, se adelantó la campaña de la Unidad de Atención al Ciudadano -UAC, entre ellas: la campaña ‘Aclaremos conceptos’.
Mediante los diferentes canales de difusión interna se apoyó a las áreas de la Secretaría General, especialmente dependencias como la Subdirección de Gestión Administrativa con las siguientes campañas: ‘El MEN es nuestra casa’ y la infografía con el paso a paso para el préstamo de las salas del Ministerio. Se continuó con la Campaña ‘Todos contribuimos a una eficiente gestión financiera’ de la Subdirección de Gestión Financiera.
En relación con el Sistema de Gestión Ambiental, se inició con el tráfico de piezas gráficas para las actividades ambientales enmarcadas en la campaña ‘SaludableMENte’ que inicia la primera semana de junio.
En relación con el SIG se promovieron temas como: Campaña SIG, ‘Campaña Viernestar’ y #Somos SDO.
Radio MEN, se transmitió durante los cuatro lunes del mes, con programas de un promedio de duración de 8 a 10 minutos. Se incrementó el tiempo al aire en razón al aumento de noticias semanales.
Se continuó con el apoyo y despliegue de información en todos los canales internos de las actividades programadas por el Despacho de la Ministra Aurora Vergara. Se replicaron los videos de las actividades cumplidas en la agenda de la Ministra en diferentes partes del país y en temas como; el aniversario la visita a Inírida, y la visita de la jefe de la cartera a España, entre otros temas.</t>
  </si>
  <si>
    <t>OAPF 09/06/2023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</si>
  <si>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Durante el mes de Junio se divulgaron 314 contenidos comunicacionales internos a través de los canales de Comunicación Interna de la entidad: Intranet, correo electrónico institucional, carteleras electrónicas, fondos de pantalla de computadores y el programaRadio MEN.
Durante este mes siguen en aumento las cifras de productos comunicativos en los canales internos; por ejemplo, el número de carteleras ascendió a (58) y los mailing a (72), debido al incremento de actividades en las diferentes áreas del Ministerio.
El número de publicaciones en la Intranet se mantuvo estable, e igualmente el número de rotabanner publicados con las diferentes las campañas institucionales.
En junio se continuó con las campañas de Bienestar, entre las cuales se destacan: 
•	Campaña Apoyo Educativo
•	Campaña Certificaciones Laborales
•	Licencias por Luto
•	Campaña Conformación Grupo de Danzas
•	Campana Posesiones
•	Campaña Convocatoria elección representantes CCL 2023 - 2025
Asimismo, se realizaron acciones de divulgación de las actividades de días especiales como: El Día del Padre, Dia Internacional del orgullo LGBTIQ+, Día del Servidor Público.
Durante este mes, se enfatizó en la campaña de la actualización de la Nueva imagen visual del Gobierno Nacional. Para lo cual se realizó campaña en todos los canales internos, capacitaciones in situ y asesoría a todas las áreas del Ministerio, con el apoyo del equipo de Diseño.
En relación con la seguridad y salud en el trabajo se continuó promoviendo las acciones de capacitación de la Brigada de Emergencias; se continuó con las actividades de Pausas Activas en la divulgación del video y la realización de la actividad en las diferentes dependencias. Así mismo, se continuó con la campaña SaludableMENte que se realizó durante todo el mes de junio y se retomó la campaña de Área Protegida.
Igualmente, se adelantó la campaña de la Unidad de Atención al Ciudadano -UAC, entre ellas: la campaña ‘Aclaremos conceptos’.
Mediante los diferentes canales de difusión interna se apoyó a las áreas de la Secretaría General, especialmente dependencias como la Subdirección de Gestión Administrativa con la campaña: ‘El MEN es nuestra casa’. Igualmente se ha venido trabajando con esa área para la actualización del brandeado de las oficinas del Ministerio. 
En relación con el Sistema de Gestión Ambiental, se inició con el tráfico de piezas gráficas para las actividades ambientales enmarcadas en la campaña ‘SaludableMENte’ que se llevaron a cabo en junio como: Cicloruta, Reciclatón, Fería Ambiental; El Comisionero
En relación con el SIG se promovieron temas como: Campaña SIG, ‘Campaña Viernestar’ y el reinicio de los ciclos de Talleres de MEN Territorio Creativo.
Radio MEN, se transmitió durante los cuatro lunes del mes, con programas de un promedio de duración de 8 a 10 minutos. En los últimos programas aumentó la participación de los servidores.
Se continuó con el apoyo y despliegue de información en todos los canales internos de las actividades programadas por el Despacho de la Ministra Aurora Vergara. Se replicaron los videos de las actividades cumplidas en la agenda de la Ministra en diferentes partes del país y en temas como; el aniversario la visita a Inírida, y la visita de la jefe de la cartera a España, entre otros temas.</t>
  </si>
  <si>
    <t>OAPF 13/07/2023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</si>
  <si>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432_TRANSVERSALES_2023</t>
  </si>
  <si>
    <t>Entre el 1 y 30 de abril se registraron 252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Feria del Libro, Nuevo equipo de trabajo MEN, Programa Todos a Aprender, Medidas Volcán Nevado del Ruiz, Infraestructura Educativa, Educación Superior, Acuerdos con comunidades indígenas, Día Actividad Física, Universidad Pedagógica Nacional, Reforma Ley 30, entre otros. Todos estos contenidos pueden ser consultados en la sección Sala de Prensa de la página web del Ministerio (www.mineducacion.gov.co).</t>
  </si>
  <si>
    <t>OAPF 09/05/2023
a) Consistencia: cumple, el avance cuantitativo registrado es coherente con el cualitativo, la periodicidad y la fórmula.
b) Completitud: cumple, el avance cualitativo hace referencia a la cantidad de contenidos divulgados.
c) Soportes: cumple, se reporta en "Medios de verificación" el soporte del avance registrado.
d) Calidad: El reporte atiende los criterios de la Guía de seguimiento al PAI “PL-GU-03 Versión 5”.
Notas adicionales:Ninguna</t>
  </si>
  <si>
    <t>Entre el 1 y 31 de mayo se registraron 287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Acuerdos entre Colombia y España, PAE, Diálogos por la Educación Superior, Sanción y aprobación del Plan Nacional de Desarrollo, Pruebas Saber ICFES, Día del Maestro, Acuerdos con África, diálogos con Mesa de Arauca, Diálogos con Fecode, Fortalecimiento educativo en Guainía, Atención en Buenaventura, Firma convenio Fundación Jacobs y ExE, Evaluar para Avanzar, entre otros. Todos estos contenidos pueden ser consultados en la sección Sala de Prensa de la página web del Ministerio (www.mineducacion.gov.co).</t>
  </si>
  <si>
    <t>OAPF 09/06/2023
a) Consistencia: cumple, el avance cuantitativo registrado es coherente con el cualitativo, la periodicidad y la fórmula.
b) Completitud: cumple, el avance cualitativo hace referencia a la cantidad de contenidos comunicacionales externos divulgados.
c) Soportes: cumple, se reporta en "Medios de verificación" el soporte del avance registrado.
d) Calidad: El reporte atiende los criterios de la Guía de seguimiento al PAI “PL-GU-03 Versión 5”.
Notas adicionales:Ninguna</t>
  </si>
  <si>
    <t>Entre el 1 y 30 de junio se registraron 259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Agenda de Gobierno en La Guajira, PAE, Diálogos por la Educación Superior, Adición presupuestal en educación, infraestructura educativa, acuerdos con fedesoft y Amazon, pago retroactivo y prima a docentes, Obras por Impuestos, ICT Training Teacher, Cumbre Agraria y Gobierno escucha, entre otros. Todos estos contenidos pueden ser consultados en la sección Sala de Prensa de la página web del Ministerio (www.mineducacion.gov.co).</t>
  </si>
  <si>
    <t>OAPF 13/07/2023
a) Consistencia: cumple, el avance cuantitativo registrado es coherente con el cualitativo, la periodicidad y la fórmula. Se superó la meta programada.
b) Completitud: cumple, el avance cualitativo hace referencia a la cantidad de contenidos comunicacionales externos divulgados.
c) Soportes: cumple, se reporta en "Medios de verificación" el soporte del avance registrado.
d) Calidad: El reporte atiende los criterios de la Guía de seguimiento al PAI “PL-GU-03 Versión 5”.
Notas adicionales:Ninguna</t>
  </si>
  <si>
    <t>183_TRANSVERSALES_2023</t>
  </si>
  <si>
    <t>Durante el mes de abril de 2023 se presentaron ocho (8) retiros y  nueve (9) ingresos en la planta de empleos permanente del MEN, lo que implica 496 empleos provistos sobre los 561 que conforman la planta. Por lo anterior, para el mes de abril el porcentaje de provisión se encontró en  89,30%. Para el mes de mayo se estima aumentar la provisión en un punto porcentual.</t>
  </si>
  <si>
    <t>"OAPF 09/05/2023
a) Consistencia: cumple, el avance cuantitativo registrado es coherente con la meta programada.
b) Completitud: cumple, el avance cualitativo hace referencia a la provisión de planta de personal.
c) Soportes: cumple no aplica el reporte de soporte en ""Medios de verificación"", dado  el avance cuantitativo registrado y por la periodicidad del reporte.
d) Calidad: El reporte atiende los criterios de la Guía de seguimiento al PAI “PL-GU-03 Versión 5”.
Notas adicionales:Ninguna</t>
  </si>
  <si>
    <t xml:space="preserve">Durante el mes de mayo de 2023, el porcentaje de la planta provista para el mes de amyo de 2023 fue de 89,66%, debido a los siguientes movimientos de personal: Nueve (9) retiros, ocho (8) por renuncia ordinaria y, uno (1) por terminación de nombramiento provisional; Once (11) ingresos, dos (2) nombramientos provisionales, nueve (9) nombramientos ordinarios. El indicador se encuentra 0,34% debajo de la meta, lo que permite evidenciar avances en la provisión de la planta de empleos del MEN. </t>
  </si>
  <si>
    <t>"OAPF 20/06/2023
a) Consistencia: cumple, el avance cuantitativo registrado es coherente con la meta programada.
b) Completitud: cumple, el avance cualitativo hace referencia a la provisión de planta de personal.
c) Soportes: cumple no aplica el reporte de soporte en ""Medios de verificación"", dado  el avance cuantitativo registrado y por la periodicidad del reporte.
d) Calidad: El reporte atiende los criterios de la Guía de seguimiento al PAI “PL-GU-03 Versión 5”.
Notas adicionales:Ninguna</t>
  </si>
  <si>
    <t>El porcentaje de la planta provista para el mes de junio de 2023 fue de 89,30%, representando una diminución de 0,36% con respecto al periodo anterior (mayo) de 2023. Lo anterior se debido en los siguientes movimientos de personal: Nueve (9) ingresos, de los cuales, siete (7) fueron provisionales y dos (2) nombramientos ordinarios. En contraposición, se evidenciaron once (11) retiros, uno (1) por obtención de prima de vejez y los restantes diez (10) por renuncia regular. Se espera proveer las vacantes del nivel directivo para lograr el cumplimiento de la meta propuesta en el tercer trimestre.</t>
  </si>
  <si>
    <t>"OAPF 14/07/2023
a) Consistencia: NO cumple, la dependencia no reporta avance.
b) Completitud: NO cumple, la dependencia no reporta avance.
c) Soportes: NO cumple la dependencia no reporta avance.
d) Calidad: El reporte NO atiende los criterios de la Guía de seguimiento al PAI “PL-GU-03 Versión 5”.
Notas adicionales:Ninguna</t>
  </si>
  <si>
    <t>337_TRANSVERSALES_2023</t>
  </si>
  <si>
    <t>Durante el mes de abril de 2023 se llevaron a cabo las siguientes actividades en el marco del plan de bienestar e incentivos: 1. Feria de bienestar y emprendimientos que buscó acercar a los servidores y contratistas del MEN en una interacción mediante actividades de recreación.2. Día de la niñez, a través de actividades recreacionales enfocadas en los niños y niñas de los servidores y contratistas del MEN. 3. Día de la secretaria(o), que buscó enaltecer la labor de esta(o)s servidora(e)s mediante una atención especial.</t>
  </si>
  <si>
    <t>OAPF 09/05/2023
a) Consistencia: cumple, el avance cuantitativo registrado es coherente con la meta programada.
b) Completitud: cumple, el avance cualitativo hace referencia a las actividades adelantadas en el marco del plan de bienestar institucional e incentivos.
c) Soportes: cumple, no aplica el reporte de soporte en ""Medios de verificación"", dado el avance cuantitativo registrado y por la periodicidad del reporte.
d) Calidad: El reporte atiende los criterios de la Guía de seguimiento al PAI “PL-GU-03 Versión 5”.
Notas adicionales:Ninguna</t>
  </si>
  <si>
    <t xml:space="preserve">Durante el mes de mayo de 2023, se llevaron a cabo las siguientes actividades en desarrollo del Plan de Bienestar e Incentivos: 1. Actividad del día de la madre, buscó reconocer la labor de las madres al interior del MEN. 2. Gimnasio: Se programaron sesiones de rumba, aeróbicos, cardio kickboxing. 3. Cargue de banco de estrellas a los y las servidoras beneficiadas. </t>
  </si>
  <si>
    <t>"OAPF 20/06/2023
a) Consistencia: cumple, el avance cuantitativo registrado es coherente con la meta programada.
b) Completitud: cumple, el avance cualitativo hace referencia a las actividades adelantadas en el marco del plan de bienestar institucional e incentivos.
c) Soportes: cumple, no aplica el reporte de soporte en ""Medios de verificación"", dado el avance cuantitativo registrado y por la periodicidad del reporte.
d) Calidad: El reporte atiende los criterios de la Guía de seguimiento al PAI “PL-GU-03 Versión 5”.
Notas adicionales:Ninguna</t>
  </si>
  <si>
    <t>Durante el segundo trimestre del año, se llegó al 35% de avance con el desarrollo de las siguientes actividades: 1. Club de la lectura mensual. 2. Día de la madre. 2. Día del padre. 3. Día del servidor público. 4. Feria de emprendimiento. 5. Día del educador. 6. Se continuaron las actividades de gimnasio presencial. 7. Se iniciaron los entrenamientos de fútbol presenciales. 8. Se otorgó un detalle para las personas con mascotas en el MEN. 9. Se realizó jornada de vacunación. En vista del tardío inicio del contrato con Compensar, se tiene como objetivo disminuir la brecha con respecto a la meta en el tercer trimestre del año.</t>
  </si>
  <si>
    <t>338_TRANSVERSALES_2023</t>
  </si>
  <si>
    <t>Durante el mes de abril de 2023, en materia de teletrabajo, se analizaron las solicitudes allegadas para hacer parte de esta modalidad de trabajo. Así mismo, la cifra de teletrabajadores suplementarios se encontró en 156, lo que implica un porcentaje de 27%</t>
  </si>
  <si>
    <t>"OAPF 09/05/2023
a) Consistencia: cumple, el avance cuantitativo registrado en 0 (cero) es coherente con la meta programada.
b) Completitud: cumple, el avance cualitativo hace referencia a la gestión adelantada de solicitudes de teletrabajo y seguimientos.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</si>
  <si>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Durante el mes de mayo de 2023, en el marco de  la implementación de la modalidad de teletrabajo suplementario en el MEN, en cumplimiento del acuerdo sindical 2023,  se inició la recepción de solicitudes conforme con el estudio técnico de puestos de teletrabajo 2021.</t>
  </si>
  <si>
    <t>"OAPF 20/06/2023
a) Consistencia: cumple, el avance cuantitativo registrado en 0 (cero) es coherente con la meta programada.
b) Completitud: cumple, el avance cualitativo hace referencia a la gestión adelantada de recepciond de solicitudes de teletrabajo.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</si>
  <si>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Durante el mes de junio del 2023 se aprobaron un total de  doce (12) solicitudes adicionales de teletrabajo sumplementario lllevando la cifra total a 158, representando en total el 31% de los servidores en esta modalidad.</t>
  </si>
  <si>
    <t>339_TRANSVERSALES_2023</t>
  </si>
  <si>
    <t xml:space="preserve">Durante el mes de abril de 2023 se llevaron a cabo las siguientes actividades en el marco del plan de SGSST: 1. Capacitación de brigadistas. 2. Investigación de accidentes laborales. 3. Programación de exámenes médicos ocupacionales. 4. Capacitaciones en Plan anual de seguridad vial. </t>
  </si>
  <si>
    <t>OAPF 09/05/2023
a) Consistencia: cumple, el avance cuantitativo registrado  es coherente con la meta programada.
b) Completitud: cumple, el avance cualitativo hace referencia a las actividades adelantadas en el marco del plan anual de SGSST.
c) Soportes: cumple, no aplica el reporte de soporte en ""Medios de verificación"", dado  el avance cuantitativo registrado  y por la periodicidad del reporte.
d) Calidad: El reporte NO atiende los criterios de la Guía de seguimiento al PAI “PL-GU-03 Versión 5”.
Notas adicionales:Ninguna</t>
  </si>
  <si>
    <t xml:space="preserve">Durante el mes de mayo de 2023, se llevaron a cabo las siguientes actividades en desarrollo del Plan Anual de SGSST: 1. Se dio continuidad al programa de pausas activas los días jueves. 2. Charla de conducción ambientalmente sostenible en el marco de la implementación de plan de seguridad vial.  </t>
  </si>
  <si>
    <t>"OAPF 20/06/2023
a) Consistencia: cumple, el avance cuantitativo registrado  es coherente con la meta programada.
b) Completitud: cumple, el avance cualitativo hace referencia a las actividades adelantadas en el marco del plan anual de SGSST.
c) Soportes: cumple, no aplica el reporte de soporte en ""Medios de verificación"", dado  el avance cuantitativo registrado  y por la periodicidad del reporte.
d) Calidad: El reporte atiende los criterios de la Guía de seguimiento al PAI “PL-GU-03 Versión 5”.
Notas adicionales:Ninguna</t>
  </si>
  <si>
    <t>Con relación a al Plan de SGSST, durante el segundo trimestre del año se llevaron a cabo las siguientes actividades: 1. Capacitación a brigadistas. 2. Desarrollo de módulos del curso sobre riesgos viales. 3. Inspecciones de puestos de trabajo. 4. Investigaciones de accidentes laborales. 5. Desarrollo de jueves de pausas activas. 
El avance se encuentra rezagado debido al proceso de planeación de las actividades, se espera que, durante los siguientes trimestres del año se inicie y termine la ejecución de las actividades programadas.</t>
  </si>
  <si>
    <t>358_TRANSVERSALES_2023</t>
  </si>
  <si>
    <t>Durante el mes de abril de 2023 se llevaron a cabo las siguientes actividades en el marco del plan institucional de capacitación: 1. Curso de datos abiertos, con ayuda del Ministerio de las TICs, que tiene por objetivo actualizar los conocimientos sobre la gestión de los datos. 2. Resolución de conflictos: Buscó fortalecer las capacidades de los servidores en gestión de grupo y relaciones interpersonales en el ambito laboral y personal.</t>
  </si>
  <si>
    <t>"OAPF 09/05/2023
a) Consistencia: cumple, el avance cuantitativo registrado es coherente con la meta programada.
b) Completitud: cumple, el avance cualitativo hace referencia al desarrollo de capacitación en el marco del PIC y desarrollo de contenidos para inducción y reinducción.
c) Soportes: cumple, no aplica el reporte de soporte en ""Medios de verificación"", dado  el avance cuantitativo registrado y por la periodicidad del reporte.
d) Calidad: El reporte atiende los criterios de la Guía de seguimiento al PAI “PL-GU-03 Versión 5”.</t>
  </si>
  <si>
    <t>Durante el mes de mayo de 2023, se llevaron a cabo las siguientes actividades en desarrollo del Plan Anual de Capacitaciones: 1. Se dio inicio al curso gratuito ESAP sobre violencia de género, racial y étnica. 2. Se socializó la inscripción para el diplomado "retos en la garantía de los derechos humanos de las víctimas del conflicto armado. 3. Lanzamiento del curso de seguridad y privacidad dela información digital.</t>
  </si>
  <si>
    <t>"OAPF 20/06/2023
a) Consistencia: cumple, el avance cuantitativo registrado es coherente con la meta programada.
b) Completitud: cumple, el avance cualitativo hace referencia al desarrollo de capacitación en el marco del PIC y desarrollo de 3 cursos.
c) Soportes: cumple, no aplica el reporte de soporte en ""Medios de verificación"", dado  el avance cuantitativo registrado y por la periodicidad del reporte.
d) Calidad: El reporte atiende los criterios de la Guía de seguimiento al PAI “PL-GU-03 Versión 5”.</t>
  </si>
  <si>
    <t>Durante el segundo trimestre del año, se logró alcanzar la meta propuesta de acuerdo con las siguientes actividades: 1. Inicio de los cursos de Inglés convenio DAFP y de Excel básico. 2. Así mismo, se adelantaron las capacitaciones en Datos abiertos, Seguridad y privacidad de la información y, finalmente, 3.  las sesiones programadas del curso de Power BI ofrecido por la empresa Microsoft.</t>
  </si>
  <si>
    <t>611_TRANSVERSALES_2023</t>
  </si>
  <si>
    <t xml:space="preserve">Durante el mes de abril de 2023 se debían generar un total de 122 certificaciones laborales CETIL y de Funciones, las cuales fueron generadas dentro de los tiempos establecidos por la normativa vigente, llegando a un 100% en cumplimiento de la meta propuesta para el bimestre. </t>
  </si>
  <si>
    <t>"OAPF 09/05/2023
a) Consistencia: cumple, la dependencia registra avance cuantitativo respecto a la meta programada y al avance cualitativo. Se cumplío la meta programada.
b) Completitud: cumple, el avance cualitativo hace referencia a las solicitudes de certificaciones atendidas.
c) Soportes: cumple, se carga el soporte en "Medios de verificación"
d) Calidad: El reporte atiende los criterios de la Guía de seguimiento al PAI “PL-GU-03 Versión 5”.
Notas adicionales:Ninguna</t>
  </si>
  <si>
    <t>Durante el mes de mayo de 2023, con el fin de atender este trámite de forma exitosa, se atendieron las 135 solicitudes de certificaciones laborales y CETIL en los tiempos establecidos por la normativa vigente, permitiendo un cumplimiento del 100%</t>
  </si>
  <si>
    <t>"OAPF 20/06/2023
a) Consistencia: cumple, la dependencia registra avance cuantitativo respecto a la meta programada y al avance cualitativo.
b) Completitud: cumple, el avance cualitativo hace referencia a las solicitudes de certificaciones atendidas.
c) Soportes: cumple, se carga el soporte en "Medios de verificación"
d) Calidad: El reporte atiende los criterios de la Guía de seguimiento al PAI “PL-GU-03 Versión 5”.
Notas adicionales:Ninguna</t>
  </si>
  <si>
    <t>Durante los meses de mayo y junio del año en curso, a la Subdirección de Talento Humano se solicitaron un total de 256 certificaciones laborales y 85 certificaciones CETIL, las cuales fueron respondidas en los tiempos que determina la normativa vigente, manteniendo el indicador en 100% de oportunidad.</t>
  </si>
  <si>
    <t>"OAPF 19/07/2023
a) Consistencia: cumple, la dependencia registra avance cuantitativo respecto a la meta programada y al avance cualitativo. Se cumplío la meta programada.
b) Completitud: cumple, el avance cualitativo hace referencia a las solicitudes de certificaciones atendidas.
c) Soportes: cumple, se carga el soporte en ""Medios de verificación"", no obstante el soporte no evidencia lo enunciado en la descripcion cualitativa.
d) Calidad: El reporte atiende los criterios de la Guía de seguimiento al PAI “PL-GU-03 Versión 5”.
Notas adicionales: Cargar soporte que evidencie las certificaciones atendidas segun lo enunciado en la descripcion cualitativa.</t>
  </si>
  <si>
    <t>607_TRANSVERSALES_2023</t>
  </si>
  <si>
    <t xml:space="preserve">Para avanzar en la implementación del Modelo de cultura organizacional se realizaron las siguientes actividades durante el mes de abril:
a)	VIERNEStar: con el fin de brindar experiencias que conecten a servidores y contratistas del Ministerio de Educación Nacional con la cultura organizacional, la Subdirección de Desarrollo Organizacional lideró el primer viernestar; con el fin de reforzar temas de alto impacto, entre ellos: ruta FURAG 2022, escuela corporativa, gestión del cambio, y Código de Integridad
</t>
  </si>
  <si>
    <t>"OAPF 09/05/2023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c) Soportes: cumple, no aplica el reporte de evidencia en ""Medios de verificación"", no obstante la dependencia reporta soporte.
d) Calidad: El reporte atiende los criterios de la Guía de seguimiento al PAI “PL-GU-03 Versión 5”.
Notas adicionales:Ninguna</t>
  </si>
  <si>
    <t xml:space="preserve">Durante el mes de mayo, para avanzar en la implementación del Modelo de cultura organizacional se realizaron las siguientes actividades:
a)	VIERNEStar: con el fin de brindar experiencias que conecten a servidores y contratistas del Ministerio de Educación Nacional con la cultura organizacional, la Subdirección de Desarrollo Organizacional lideró el segundo Viernestar a través de la actividad Desafío MIPG Con base en las dimensiones que tiene el MIPG, se estructuraron las actividades lúdicas que dieron respuesta de manera general a cada uno de los conceptos que se manejan. Se adecuaron 5 espacios físicos dentro de la entidad, salas de reuniones del primer y tercer piso, parqueadero y cafetería. Cada espacio u estación adecuada, daba respuesta a una o dos dimensiones del modelo.
b)	Talleres de intervención: con el objetivo de crear un espacio controlado, para que los participantes fortalezcan sus habilidades y adquieran herramientas personales y de equipo, a través de transitar las 4 etapas de la curva del cambio, las cuales les permitan afrontar los cambios qué se están presentando en la entidad, la Subdirección de Desarrollo Organizacional lidera la intervención de equipos del MEN a través de metodologías experienciales. Durante el periodo a reportar, se llevó a cabo la intervención de los Grupos internos de Registro calificado y el CNA. 
c)	Talleres retos del futuro: con el apoyo de la Subdirección de Desarrollo Organizacional, la Secretaría General llevó a cabo un primer ejercicio de planeación estratégica con el equipo directivo del MEN y  los Coordinadores de los Grupos internos de trabajo. A través de la metodología SMART el equipo de trabajo definió los retos del futuro en el marco de las metas del Plan Nacional de Desarrollo y construyó aportes para aportar a la implementación de políticas públicas en educación. </t>
  </si>
  <si>
    <t>"OAPF 20/06/2023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talleres de intervención, talleres retos futuro.
c) Soportes: cumple, no aplica el reporte de evidencia en ""Medios de verificación"", no obstante la dependencia carga soporte.
d) Calidad: El reporte atiende los criterios de la Guía de seguimiento al PAI “PL-GU-03 Versión 5”.
Notas adicionales:Ninguna</t>
  </si>
  <si>
    <t xml:space="preserve">Durante el mes de junio, para avanzar en la implementación del Modelo de cultura organizacional se realizaron las siguientes actividades:
a)	VIERNEStar: con el fin de brindar experiencias que conecten a servidores y contratistas del Ministerio de Educación Nacional con la cultura organizacional, la Subdirección de Desarrollo Organizacional llevó a cabo el tercer viernestar; enmarcada en la celebración del Día del Servidor Público
b)	Conversatorio conmemoración Día de la comunidad LGTBIQ+: en el Marco de la conmemoración del del Mes Internacional del Orgullo LGBTIQ+ el Ministerio de Educación Nacional, hizo extensive la invitación a todos los servidores, servidoras y colaboradores de la entidad, a para participar en un espacio de dialogo y reflexión en torno a la importancia de reconocer la lucha del movimiento Social LGBTIQ+ la reivindicación, protección y reparación de sus derechos en el Gobierno del Cambio
</t>
  </si>
  <si>
    <t>"OAPF 14/07/2023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a traves de Viernestar y conversatorios realizados.
c) Soportes: cumple, no aplica el reporte de evidencia en ""Medios de verificación"", no obstante la dependencia carga soporte.
d) Calidad: El reporte atiende los criterios de la Guía de seguimiento al PAI “PL-GU-03 Versión 5”.
Notas adicionales:Ninguna</t>
  </si>
  <si>
    <t>608_TRANSVERSALES_2023</t>
  </si>
  <si>
    <t>En abril, sobre el desarrollo de herramientas de aprendizaje organizacional en el Ministerio y en los procesos de asistencia técnica dirigidos a las entidades adscritas y vinculadas, lo cual apunta al cumplimiento del indicador “Posición del Sector Educación acorde con el Índice de Gestión y Desempeño evaluado por Función Pública” se llevó a cabo comité sectorial de gestión y desempeño en el cual se desarrollaron los siguientes temas:}
Cierre plan sectorial 2022
Propuesta ajustes metas plan sectorial vigencia 2023
Seguimiento primer trimestre PAS
Ruta Furag</t>
  </si>
  <si>
    <t>"OAPF 09/05/2023
a) Consistencia: cumple, dada la periodicidad anual del indicador no aplica el registro de avance cuantitativo.
b) Completitud: cumple, el avance cualitativo hace referencia a las actividades desarrolladas en la gestion del desempéño institucional plan de formalización y seguimiento realizado.
c) Soportes: cumple, no aplica el reporte de evidencia en ""Medios de verificación"", no obstante la dependencia reporta soporte.
d) Calidad: El reporte atiende los criterios de la Guía de seguimiento al PAI “PL-GU-03 Versión 5”.
Notas adicionales:Ninguna</t>
  </si>
  <si>
    <t>Durante el mes de mayo, en el marco del desarrollo de herramientas de aprendizaje organizacional dirigidos a las entidades adscritas y vinculadas, correspondientes al primer trimestre de 2023, que permite el fortalecimiento al desarrollo de las actividades que dan cumplimiento a la gestión y desempeño de las entidades, se han realizado las siguientes actividades:
Dos sesiones denominadas "Retos del Futouro" objetivo “Analizar el impacto transversal de los Objetivos de Desarrollo Sostenible, como insumo para formulación de políticas, ante los retos del futuro, teniendo en cuenta el Plan Nacional de Desarrollo (PND)” donde participaron las entidades adscritas y vinculadas al Ministerio.
Se realizó reunión con el INFOTEP, DAFP y Ministerio de Educación Nacional, con el fin de conocer la propuesta de rediseño 
En el marco de la versión 5 de la guía de riesgos, se llevó a cabo una  asistencia técnica liderada por el Departamento Administrativo de la Función Pública, en la cual participaron las entidades adscritas y vinculadas, en este espacio se realizó un taller teórico practico realizándose la revisión de la Política de administración del riesgo de la entidad, la Caracterización de un proceso de apoyo (preferiblemente contratación) y e Mapa de riesgos del proceso de apoyo (preferiblemente contratación) de cada entidad</t>
  </si>
  <si>
    <t>"OAPF 20/06/2023
a) Consistencia: cumple, dada la periodicidad anual del indicador no aplica el registro de avance cuantitativo.
b) Completitud: cumple, el avance cualitativo hace referencia a las actividades desarrolladas en la gestion del desempéño institucional plan de formalización y seguimiento realizado.
c) Soportes: cumple, no aplica el reporte de evidencia en ""Medios de verificación"", no obstante la dependencia reporta soporte.
d) Calidad: El reporte atiende los criterios de la Guía de seguimiento al PAI “PL-GU-03 Versión 5”.
Notas adicionales:Ninguna</t>
  </si>
  <si>
    <t>Durante el mes de junio, en el marco del desarrollo de herramientas de aprendizaje organizacional dirigidos a las entidades adscritas y vinculadas, correspondientes al primer trimestre de 2023, que permite el fortalecimiento al desarrollo de las actividades que dan cumplimiento a la gestión y desempeño de las entidades, se han realizado las siguientes actividades:
1.	Asistencia Técnica Lenguaje claro y efectivo en el sector educativo
2.	Asistencia Técnica Buenas Prácticas del Modelo de Operación del Ministerio de Educación Nacional
3.	Acompañamiento diligenciamiento formulario FURAG – Entidades Adscritas y Vinculadas</t>
  </si>
  <si>
    <t>"OAPF 14/07/2023
a) Consistencia: cumple, dada la periodicidad anual del indicador no aplica el registro de avance cuantitativo.
b) Completitud: cumple, el avance cualitativo hace referencia a las actividades desarrolladas en la gestion del desempéño institucional dirigidas a entidades adscritas y vinculadas.
c) Soportes: cumple, no aplica el reporte de evidencia en ""Medios de verificación"", no obstante la dependencia reporta soporte.
d) Calidad: El reporte atiende los criterios de la Guía de seguimiento al PAI “PL-GU-03 Versión 5”.
Notas adicionales: Cumplecon el reporte del hito programado.</t>
  </si>
  <si>
    <t>609_TRANSVERSALES_2023</t>
  </si>
  <si>
    <t>En abril, Para la implementación de los sistemas de gestión del Ministerio se desarrrollaron cuarenta(40) mesas de trabajo y ciento noventa y cuatro (194) acompañamientos en los cuales se desarrollaron acciones de intervención  y de mejora continua a los procesos institucionales que permitieron la creación y actualización de (8) documentos del SIG, el avance en planes de trabajo de  las intervenciónes claves SDO (Registro Calificado, Convalidaciones de Básica, Recursos de Convalidaciones de Superior y Proceso de Contratación), el apoyo para los reportes del primer trimestre de conformidad con la circular 5, la consolidación de la información de desempeño de cierre 2022 y la implementación del cronograma de trabajo de rediseño incluyendo las mesas de trabajo con el sindicato y la construcción de escenarios para el mismo.</t>
  </si>
  <si>
    <t>"OAPF 09/05/2023
a) Consistencia: cumple, dada la periodicidad anual del indicador no aplica el registro de avance cuantitativo.
b) Completitud: cumple, el avance cualitativo hace referencia a las 35 mesas de trabajo y 115 acompañamientos realizados con 15 áreas del MEN.
c) Soportes: cumple, no aplica el reporte de evidencia en ""Medios de verificación"", no obstante la dependencia reporta soporte.
d) Calidad: El reporte atiende los criterios de la Guía de seguimiento al PAI “PL-GU-03 Versión 5”.
Notas adicionales:Ninguna</t>
  </si>
  <si>
    <t>Durante el mes de mayo, para la implementación de los sistemas de gestión del Ministerio se desarrrollaron sesenta y dos (62) mesas de trabajo y ciento cuarenta y un (141) acompañamientos en los cuales se desarrollaron acciones de intervención  y de mejora continua a los procesos institucionales que permitieron la creación y actualización de (8) documentos del SIG, el avance en planes de trabajo de  las intervenciónes claves SDO (Registro Calificado, Convalidaciones de Básica, Recursos de Convalidaciones de Superior, Grupo de Acreditación CNA y Proceso de Contratación), la construcción de los informes del primer trimestre de 2023, la presentación al Comité Insstitucional de la información de desempeño de cierre 2022 y la implementación del cronograma de trabajo de rediseño institucional para la formalización de empleos.</t>
  </si>
  <si>
    <t>"OAPF 20/06/2023
a) Consistencia: cumple, dada la periodicidad anual del indicador no aplica el registro de avance cuantitativo.
b) Completitud: cumple, el avance cualitativo hace referencia a las 62 mesas de trabajo y 141 acompañamientos realizados con 15 áreas del MEN.
c) Soportes: cumple, no aplica el reporte de evidencia en ""Medios de verificación"", no obstante la dependencia reporta soporte.
d) Calidad: El reporte atiende los criterios de la Guía de seguimiento al PAI “PL-GU-03 Versión 5”.
Notas adicionales:Ninguna</t>
  </si>
  <si>
    <t>Durante el mes de junio, para la implementación de los sistemas de gestión del Ministerio se desarrollaron :
sesenta y dos (63) mesas de trabajo y doscientos(200) acompañamientos en los cuales se desarrollaron acciones de intervención  y de mejora continua a los procesos institucionales que permitieron la creación y actualización y creación de (9) documentos del SIG, el avance en planes de trabajo de  las intervenciónes claves SDO (Registro Calificado, Convalidaciones de Básica, Recursos de Convalidaciones de Superior, Grupo de Acreditación CNA y Proceso de Contratación), la capacitación de enlaces de reporte del 2023, la elaboración de las graficas de desempeño institucional y la implementación de la Ruta FURAG 2023.</t>
  </si>
  <si>
    <t>"OAPF 14/07/2023
a) Consistencia: cumple, dada la periodicidad anual del indicador no aplica el registro de avance cuantitativo.
b) Completitud: cumple, el avance cualitativo hace referencia a las 63 mesas de trabajo y 200 acompañamientos realizados, actividades que deberan tenerse en cuneta para el reporte final y cumplimiento de la meta programada.
c) Soportes: cumple, no aplica el reporte de evidencia en ""Medios de verificación"", no obstante la dependencia reporta soporte.
d) Calidad: El reporte atiende los criterios de la Guía de seguimiento al PAI “PL-GU-03 Versión 5”.
Notas adicionales:Ninguna</t>
  </si>
  <si>
    <t>279_TRANSVERSALES_2023</t>
  </si>
  <si>
    <t>En abril se gestionó con el departamento administrativo de la función pública la asistencia tecnica en el marco de la implementación de la guia de riesgos versión 5, tanto para entidades adscritas como ministerio.</t>
  </si>
  <si>
    <t>"OAPF 09/05/2023
a) Consistencia: cumple, dada la periodicidad trimestral del indicador no aplica el registro de avance cuantitativo.
b) Completitud: cumple, el avance cualitativo hace referencia a las actividades de acompañamiento para el cierre de brechas con las entidades relacionadas en la descripción
c) Soportes: cumple, no aplica el reporte de evidencia en ""Medios de verificación"". 
d) Calidad: El reporte atiende los criterios de la Guía de seguimiento al PAI “PL-GU-03 Versión 5”.
Notas adicionales: Nunguna</t>
  </si>
  <si>
    <t>En mayo, se llevaron a cabo  los siguientes acompañamientos:
Rediseño INFOTEP San Juan del Cesar, Se realizó reunión con el INFOTEP, DAFP y Ministerio de Educación Nacional, con el fin de conocer la propuesta de rediseño de dicha entidad
Asistencia Técnica Riesgos y Controles 
En el marco de la versión 5 de la guía de riesgos, se llevó a cabo una  asistencia técnica liderada por el Departamento Administrativo de la Función Pública, en la cual participaron las entidades adscritas y vinculadas, en este espacio se realizó un taller teórico practico realizándose la revisión de la Política de administración del riesgo de la entidad, la Caracterización de un proceso de apoyo (preferiblemente contratación) y e Mapa de riesgos del proceso de apoyo (preferiblemente contratación) de cada entidad</t>
  </si>
  <si>
    <t>"OAPF 20/06/2023
a) Consistencia: cumple, dada la periodicidad trimestral del indicador no aplica el registro de avance cuantitativo.
b) Completitud: cumple, el avance cualitativo hace referencia a las actividades de acompañamiento para el cierre de brechas con las entidades relacionadas (INFOTEP)
c) Soportes: cumple, no aplica el reporte de evidencia en ""Medios de verificación"". 
d) Calidad: El reporte atiende los criterios de la Guía de seguimiento al PAI “PL-GU-03 Versión 5”.
Notas adicionales: Nunguna</t>
  </si>
  <si>
    <t>Durante el mes de junio, en el marco del desarrollo de herramientas de aprendizaje organizacional dirigidos a las entidades adscritas y vinculadas, correspondientes al segundo trimestre de 2023, que permite el fortalecimiento al desarrollo de las actividades que dan cumplimiento a la gestión y desempeño de las entidades, se han realizado las siguientes actividades:
Comité sectorial de gestión y desempeño 
Asistencia Tecnica "Retos del Futuro"
Asistencia Tecnica "Rediseño INFOTEP San Juan del Cesar"
Asistencia Técnica Riesgos y Controles 
Asistencia Técnica Lenguaje claro y efectivo en el sector educativo
Asistencia Técnica Buenas Prácticas del Modelo de Operación del Ministerio de Educación Nacional
Acompañamiento diligenciamiento formulario FURAG – Entidades Adscritas y Vinculadas
En este sentido se cumplió la meta trimestral teniendo en cuenta que se trenia planteadas 6 actividades y se cumplieton 6</t>
  </si>
  <si>
    <t>"OAPF 14/07/2023
a) Consistencia: cumple, la dependencia registra avance cuantitativo frente a la meta programada y la periodicidad es trimestral. Se cumple con la meta proyectada.
b) Completitud: cumple, el avance cualitativo hace referencia a las actividades de acompañamiento con ocasion del cierre de brechas realizadando un total de 6 asistencias técnicas.
c) Soportes: cumple, reportan en Medios de Verificación informe soporte de las actividades desarrolladas.
d) Calidad: El reporte atiende los criterios de la Guía de seguimiento al PAI “PL-GU-03 Versión 5”.
Notas adicionales: "</t>
  </si>
  <si>
    <t>281_TRANSVERSALES_2023</t>
  </si>
  <si>
    <t>En abril se  se llevaron a cabo 16 acciones planeadas, en el marco del plan de trabajo para los procesos y políticas priorizadas. En este sentido a continuación se relacionan las actividades realizadas y los productos asociados a cada una:
1.	Cargue de documentos remitidos por los procesos 
2.	Acompañamiento a los reportes  del primer trimestre de 2023 de conformidad con la circular 5
3.	Acompañamiento aplicación metodología de gestión de oportunidades para la identificación de las mismas.
4.	Seguimiento y consolidación de la información requerida para la elaboración de los informes trimestrales del primer trimestre de 2023 para el SIG.
5.	Mesas técnicas para la explicacipon del rediseño institucional al Sindicato
6.	Construcción escenarios rediseño institucional y documento técnico
7.	Seguimiento a Planes de Mejoramiento
8.	Revisión RFC aplicativo SIG 
9.	Acompañamiento planes de mejora procesos
10.	Diligenciamiento de mesas se ayuda SIG 
11.	Acompañamiento en el proceso de actualización de los documentos para lograr que se ajuste a los requerimientos del SIG y a las necesidades del área solicitante
12.	Acompañamiento cargue normograma institucional
13.	Estructuración ruta construcción Manuales de funciones nuevos perfiles
14.	Acompañamiento entrega automatización Procedimiento de medición de la satisfacción a la OTSI
15.	Acompañamiento para la estructuración de Procesos Contractuales competitivos.
16.	Acompañamiento intervenciones integrales SDO (Registros, Recursos Convalidaciones, CRM, Gobierno de datos, Asistencia Técnica y Contratación)</t>
  </si>
  <si>
    <t>"OAPF 09/05/2023
a) Consistencia: cumple, dada la periodicidad trimestral del indicador no aplica el registro de avance cuantitativo.
b) Completitud: cumple, el avance cualitativo hace referencia a las actividades del plan de trabajo realizadas.
c) Soportes: cumple, no aplica el reporte de evidencia en ""Medios de verificación"". 
d) Calidad: El reporte atiende los criterios de la Guía de seguimiento al PAI “PL-GU-03 Versión 5”.
Notas adicionales: Ninguna</t>
  </si>
  <si>
    <t xml:space="preserve">En mayo se  se llevaron a cabo 16 acciones planeadas, en el marco del plan de trabajo para los procesos y políticas priorizadas. En este sentido a continuación se relacionan las actividades realizadas y los productos asociados a cada una:
1.	Cargue de documentos remitidos por los procesos 
2.	Elaboración de los informes del primer trimestre de 2023
3.	Acompañamiento Subdirección de Aseguramiento en la fase de gestión del cambio para la nueva sede del CNA
4.	Mesas técnicas escenarios de rediseño institucional
5.	Construcción escenarios rediseño institucional y documento técnico
6.	Seguimiento a Planes de Mejoramiento
7.	Revisión RFC aplicativo SIG 
8.	Acompañamiento planes de mejora procesos
9.	Diligenciamiento de mesas se ayuda SIG 
10.	Acompañamiento en el proceso de  actualización de los documentos para lograr que se ajuste a los requerimientos  del SIG y a las necesidades del área solicitante
11.	Acompañamiento cargue normograma institucional
12.	Gestión Asistencia técnica de riesgos y controles DAFP
13.	Definición lineamientos aplicación manual de identidad MEN
14.	Acompañamiento entrega automatización Procedimiento de medición de la satisfacción a la OTSI
15.	Acompañamiento para la estructuración de Procesos Contractuales competitivos.
16.	Acompañamiento intervenciones integrales SDO (Registros, Recursos Convalidaciones, CRM, Gobierno de datos, Asistencia Técnica. Acreditación CNA y Contratación)
</t>
  </si>
  <si>
    <t>"OAPF 20/06/2023
a) Consistencia: cumple, dada la periodicidad trimestral del indicador no aplica el registro de avance cuantitativo.
b) Completitud: cumple, el avance cualitativo hace referencia a las actividades del plan de trabajo (procesos y politicas) realizadas.
c) Soportes: cumple, no aplica el reporte de evidencia en ""Medios de verificación"". 
d) Calidad: El reporte atiende los criterios de la Guía de seguimiento al PAI “PL-GU-03 Versión 5”.
Notas adicionales: Ninguna</t>
  </si>
  <si>
    <t>En el segundo trimestre,  se  se llevaron a cabo 49 acciones planeadas, en el marco del plan de trabajo para los procesos y políticas priorizadas a las cuales se les  dio cumplimiento, lo  cual se evidencia en el documento incluido en el medio de verificación.
En este se dió cumplimiento al 100% de lo planeado.</t>
  </si>
  <si>
    <t xml:space="preserve">"OAPF 14/07/2023
a) Consistencia: cumple, la dependencia registra avance cuantitativo frente a la meta programada y la periodicidad es trimestral. Se cumple con la meta proyectada.
b) Completitud: cumple, el avance cualitativo hace referencia a las 49  actividades del plan de trabajo realizadas.
c) Soportes: cumple, reportan en Medios de Verificación informe soporte de las actividades desarrolladas. 
d) Calidad: El reporte atiende los criterios de la Guía de seguimiento al PAI “PL-GU-03 Versión 5”.
Notas adicionales: </t>
  </si>
  <si>
    <t>282_TRANSVERSALES_2023</t>
  </si>
  <si>
    <t xml:space="preserve">Durante el mes de abril, se recibieron 6 requerimientos, de las cuales se contestaron 4 dentro del mismo período. Adicionalmente, en el período de análisis se contestaron 4 solicitudes de meses anteriores. Los 8 requerimientos fueron atendidas de manera oportuna
</t>
  </si>
  <si>
    <t>"OAPF 09/03/2023
a) Consistencia: cumple, dada la periodicidad trimestral del indicador no aplica el registro de avance cuantitativo.
b) Completitud: cumple, el avance cualitativo hace referencia al número de solicitudes recibidas y atendidas en el mes de febrero y que deberan tenerse en cuenta para el reporte trimestral.
c) Soportes: cumple, no aplica el reporte de evidencia en ""Medios de verificación"". 
d) Calidad: El reporte atiende los criterios de la Guía de seguimiento al PAI “PL-GU-03 Versión 5”.
Notas adicionales: Ninguna</t>
  </si>
  <si>
    <t>Durante el mes de mayo, se recibieron 12 requerimientos, de las cuales se contestaron 7 dentro del mismo período. Adicionalmente, en el período de análisis se contestaron 5 solicitudes de meses anteriores. Todos los requerimientos antes señalados se atendieron en los términos de oportunidad.
Para el mes de mayo quedan pendientes por gestión 5 requerimientos que se atenderán oportunamente en el mes de junio.</t>
  </si>
  <si>
    <t>"OAPF 20/06/2023
a) Consistencia: cumple, dada la periodicidad trimestral del indicador no aplica el registro de avance cuantitativo.
b) Completitud: cumple, el avance cualitativo hace referencia al número de solicitudes recibidas y atendidas en el mes de mayo y que deberan tenerse en cuenta para el reporte trimestral.
c) Soportes: cumple, no aplica el reporte de evidencia en ""Medios de verificación"". 
d) Calidad: El reporte atiende los criterios de la Guía de seguimiento al PAI “PL-GU-03 Versión 5”.
Notas adicionales: Ninguna</t>
  </si>
  <si>
    <t>Durante el segundo trimestre del 2023 se recibieron 38 requerimientos, de las cuales se contestaron 31 dentro del mismo período. Adicionalmente, en el período de análisis se contestaron 11 solicitudes del trimestre anterior. Todos los requerimientos señalados se atendieron en los términos de oportunidad definidos.
Para el mes de julio quedan pendientes por gestión 12 requerimientos que se atenderán oportunamente en el mes de julio.</t>
  </si>
  <si>
    <t xml:space="preserve">"OAPF 14/07/2023
a) Consistencia: cumple, la dependencia registra avance cuantitativo frente a la meta programada y la periodicidad es trimestral. Se cumple con la meta proyectada.
b) Completitud: cumple, el avance cualitativo hace referencia al número de solicitudes recibidas y atendidas en el segundo trimestre y las pendientes a tramitar en el mes de julio.
c) Soportes: cumple,  reportan en Medios de Verificación informe soporte de las actividades desarrolladas. 
d) Calidad: El reporte atiende los criterios de la Guía de seguimiento al PAI “PL-GU-03 Versión 5”.
Notas adicionales: </t>
  </si>
  <si>
    <t>284_TRANSVERSALES_2023</t>
  </si>
  <si>
    <t>Durante el mes de marzo de 2023 , se midió el índice de satisfacción a los servicios prestados desde la Subdirección de Desarrollo Organizacional a nuestros grupos de valor, es así que  se aplicaron 23 encuestas de satisfacción, a través del medio virtual establecido, se midieron los atributos de calidad, oportunidad y  servicio, lo cual arrojó un resultado de 4.8, de las cuales 11 encuestas por acompañamiento y 12 por capacitación.</t>
  </si>
  <si>
    <t>Durante el mes de abril de 2023 , se midió el índice de satisfacción a los servicios prestados desde la Subdirección de Desarrollo Organizacional a nuestros grupos de valor, es así que  se aplicaron 4 encuestas de satisfacción, a través del medio virtual establecido, se midieron los atributos de calidad, oportunidad y  servicio, lo cual arrojó un resultado de 4.95</t>
  </si>
  <si>
    <t>"OAPF 09/05/2023
a) Consistencia: cumple, el avance cuantitativo registrado es coherente con el cualitativo, la periodicidad mensual y la fórmula.
b) Completitud: cumple, el avance cualitativo hace referencia al resultado de la medición del índice de satisfacción a través de las encuenstas aplicadas.
c) Soportes: Cumple, Se reporta en ""Medios de verificación"" el soporte del avance registrado.
d) Calidad: El reporte atiende los criterios de la Guía de seguimiento al PAI “PL-GU-03 Versión 5”.
Notas adicionales: Ninguna</t>
  </si>
  <si>
    <t>Durante el mes de mayol de 2023, se midió el índice de satisfacción a los servicios prestados desde la Subdirección de Desarrollo Organizacional a nuestros grupos de valor, es así que se recibieron 30 encuestas, la ponderación da un nivel de satisfacción promedio de 4,5.</t>
  </si>
  <si>
    <t>"OAPF 20/06/2023
a) Consistencia: cumple, el avance cuantitativo registrado es coherente con el cualitativo, la periodicidad mensual y la fórmula. Se cumple la meta programada.
b) Completitud: cumple, el avance cualitativo hace referencia al resultado de la medición del índice de satisfacción a través de las encuenstas aplicadas.
c) Soportes: No cumple, No se reporta en ""Medios de verificación"" el soporte del avance registrado.
d) Calidad: El reporte atiende los criterios de la Guía de seguimiento al PAI “PL-GU-03 Versión 5”.
Notas adicionales: "</t>
  </si>
  <si>
    <t>Durante el mes de junio de 2023, se midió el índice de satisfacción a los servicios prestados desde la Subdirección de Desarrollo Organizacional a nuestros grupos de valor, es así que se recibieron recibieron 73 encuestas, la ponderación da un nivel de satisfacción promedio de 4,79.</t>
  </si>
  <si>
    <t>"OAPF 14/07/2023
a) Consistencia: cumple, el avance cuantitativo registrado es coherente con el cualitativo, la periodicidad mensual y la fórmula. Se cumple la meta programada.
b) Completitud: cumple, el avance cualitativo hace referencia al resultado de la medición del índice de satisfacción a través de las encuenstas aplicadas en el mes de junio.
c) Soportes: No cumple, No se reporta en ""Medios de verificación"" el soporte del avance registrado.
d) Calidad: El reporte atiende los criterios de la Guía de seguimiento al PAI “PL-GU-03 Versión 5”.
Notas adicionales: "</t>
  </si>
  <si>
    <r>
      <rPr>
        <b/>
        <sz val="10"/>
        <color theme="1"/>
        <rFont val="Microsoft GothicNeo"/>
        <family val="2"/>
        <charset val="129"/>
      </rPr>
      <t>Nota:</t>
    </r>
    <r>
      <rPr>
        <sz val="10"/>
        <color theme="1"/>
        <rFont val="Microsoft GothicNeo"/>
        <family val="2"/>
        <charset val="129"/>
      </rPr>
      <t xml:space="preserve"> 
Los porcentajes correspone a 140 indicadores del total de 214 cuya periodicidad y/o rezago permiten ser evaluados al cierre del periodo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</si>
</sst>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_-* #,##0.00_-;\-* #,##0.00_-;_-* &quot;-&quot;_-;_-@_-"/>
    <numFmt numFmtId="171" formatCode="#,##0.000"/>
    <numFmt numFmtId="172" formatCode="0.0000"/>
    <numFmt numFmtId="173" formatCode="0.0"/>
    <numFmt numFmtId="174" formatCode="0;[Red]0"/>
    <numFmt numFmtId="175" formatCode="#,##0_ ;\-#,##0\ "/>
    <numFmt numFmtId="176" formatCode="_(* #,##0_);_(* \(#,##0\);_(* &quot;-&quot;??_);_(@_)"/>
    <numFmt numFmtId="177" formatCode="&quot;$&quot;\ #,##0.00"/>
    <numFmt numFmtId="178" formatCode="_-* #,##0_-;\-* #,##0_-;_-* &quot;-&quot;??_-;_-@_-"/>
  </numFmts>
  <fonts count="58" x14ac:knownFonts="1">
    <font>
      <sz val="11"/>
      <color theme="1"/>
      <name val="Calibri"/>
      <family val="2"/>
      <scheme val="minor"/>
    </font>
    <font>
      <sz val="11"/>
      <color theme="1"/>
      <name val="Calibri"/>
      <family val="2"/>
      <scheme val="minor"/>
    </font>
    <font>
      <b/>
      <sz val="12"/>
      <color theme="0"/>
      <name val="Calibri"/>
      <family val="2"/>
      <scheme val="minor"/>
    </font>
    <font>
      <sz val="12"/>
      <color theme="1"/>
      <name val="Calibri"/>
      <family val="2"/>
      <scheme val="minor"/>
    </font>
    <font>
      <sz val="11"/>
      <name val="Calibri"/>
      <family val="2"/>
      <scheme val="minor"/>
    </font>
    <font>
      <sz val="11"/>
      <color rgb="FF000000"/>
      <name val="Calibri"/>
      <family val="2"/>
    </font>
    <font>
      <b/>
      <sz val="11"/>
      <color theme="1"/>
      <name val="Calibri"/>
      <family val="2"/>
      <scheme val="minor"/>
    </font>
    <font>
      <sz val="10"/>
      <color theme="1"/>
      <name val="Calibri"/>
      <family val="2"/>
      <scheme val="minor"/>
    </font>
    <font>
      <sz val="11"/>
      <name val="Calibri"/>
      <family val="2"/>
      <charset val="1"/>
    </font>
    <font>
      <sz val="11"/>
      <name val="Calibri"/>
      <family val="2"/>
    </font>
    <font>
      <sz val="8"/>
      <color theme="1"/>
      <name val="Calibri"/>
      <family val="2"/>
      <scheme val="minor"/>
    </font>
    <font>
      <sz val="9"/>
      <color theme="1"/>
      <name val="Calibri"/>
      <family val="2"/>
      <scheme val="minor"/>
    </font>
    <font>
      <sz val="11"/>
      <color theme="1"/>
      <name val="Calibri"/>
      <family val="2"/>
      <charset val="1"/>
    </font>
    <font>
      <sz val="11"/>
      <color rgb="FFFF0000"/>
      <name val="Calibri"/>
      <family val="2"/>
      <scheme val="minor"/>
    </font>
    <font>
      <sz val="11"/>
      <color theme="0"/>
      <name val="Calibri"/>
      <family val="2"/>
      <scheme val="minor"/>
    </font>
    <font>
      <b/>
      <sz val="12"/>
      <name val="Calibri"/>
      <family val="2"/>
      <scheme val="minor"/>
    </font>
    <font>
      <b/>
      <u/>
      <sz val="11"/>
      <color theme="1"/>
      <name val="Calibri"/>
      <family val="2"/>
      <scheme val="minor"/>
    </font>
    <font>
      <sz val="11"/>
      <color rgb="FF222222"/>
      <name val="Calibri"/>
      <family val="2"/>
      <scheme val="minor"/>
    </font>
    <font>
      <u/>
      <sz val="11"/>
      <color theme="1"/>
      <name val="Calibri"/>
      <family val="2"/>
      <scheme val="minor"/>
    </font>
    <font>
      <b/>
      <sz val="11"/>
      <color rgb="FFFF0000"/>
      <name val="Calibri"/>
      <family val="2"/>
      <scheme val="minor"/>
    </font>
    <font>
      <sz val="11"/>
      <color rgb="FFC00000"/>
      <name val="Calibri"/>
      <family val="2"/>
      <scheme val="minor"/>
    </font>
    <font>
      <b/>
      <sz val="11"/>
      <color rgb="FFC00000"/>
      <name val="Calibri"/>
      <family val="2"/>
      <scheme val="minor"/>
    </font>
    <font>
      <sz val="12"/>
      <name val="Calibri"/>
      <family val="2"/>
      <scheme val="minor"/>
    </font>
    <font>
      <b/>
      <u/>
      <sz val="11"/>
      <name val="Calibri"/>
      <family val="2"/>
      <scheme val="minor"/>
    </font>
    <font>
      <b/>
      <sz val="11"/>
      <name val="Calibri"/>
      <family val="2"/>
      <scheme val="minor"/>
    </font>
    <font>
      <sz val="11"/>
      <color rgb="FF548235"/>
      <name val="Calibri"/>
      <family val="2"/>
    </font>
    <font>
      <i/>
      <sz val="11"/>
      <color theme="1"/>
      <name val="Calibri"/>
      <family val="2"/>
      <scheme val="minor"/>
    </font>
    <font>
      <b/>
      <i/>
      <u/>
      <sz val="11"/>
      <color theme="1"/>
      <name val="Calibri"/>
      <family val="2"/>
      <scheme val="minor"/>
    </font>
    <font>
      <sz val="11"/>
      <color theme="1"/>
      <name val="Calibri"/>
      <family val="2"/>
    </font>
    <font>
      <b/>
      <sz val="11"/>
      <color rgb="FF000000"/>
      <name val="Calibri"/>
      <family val="2"/>
    </font>
    <font>
      <sz val="11"/>
      <color rgb="FF000000"/>
      <name val="Calibri"/>
      <family val="2"/>
      <scheme val="minor"/>
    </font>
    <font>
      <b/>
      <sz val="11"/>
      <color theme="1"/>
      <name val="Calibri"/>
      <family val="2"/>
    </font>
    <font>
      <sz val="10"/>
      <name val="Calibri"/>
      <family val="2"/>
      <scheme val="minor"/>
    </font>
    <font>
      <b/>
      <sz val="11"/>
      <name val="Calibri"/>
      <family val="2"/>
    </font>
    <font>
      <b/>
      <sz val="6.05"/>
      <color theme="1"/>
      <name val="Calibri"/>
      <family val="2"/>
    </font>
    <font>
      <sz val="11"/>
      <color rgb="FF00B050"/>
      <name val="Calibri"/>
      <family val="2"/>
      <scheme val="minor"/>
    </font>
    <font>
      <b/>
      <sz val="10"/>
      <color theme="1"/>
      <name val="Calibri"/>
      <family val="2"/>
      <scheme val="minor"/>
    </font>
    <font>
      <sz val="11"/>
      <color rgb="FF0070C0"/>
      <name val="Calibri"/>
      <family val="2"/>
      <scheme val="minor"/>
    </font>
    <font>
      <sz val="9"/>
      <name val="Calibri"/>
      <family val="2"/>
      <scheme val="minor"/>
    </font>
    <font>
      <b/>
      <sz val="9"/>
      <name val="Calibri"/>
      <family val="2"/>
      <scheme val="minor"/>
    </font>
    <font>
      <sz val="11"/>
      <color rgb="FF9933FF"/>
      <name val="Calibri"/>
      <family val="2"/>
      <scheme val="minor"/>
    </font>
    <font>
      <b/>
      <sz val="12"/>
      <color rgb="FFFFFF00"/>
      <name val="Calibri"/>
      <family val="2"/>
      <scheme val="minor"/>
    </font>
    <font>
      <sz val="16"/>
      <color theme="1"/>
      <name val="Calibri"/>
      <family val="2"/>
      <scheme val="minor"/>
    </font>
    <font>
      <sz val="12"/>
      <color theme="0"/>
      <name val="Calibri"/>
      <family val="2"/>
      <scheme val="minor"/>
    </font>
    <font>
      <b/>
      <sz val="10"/>
      <name val="Calibri"/>
      <family val="2"/>
      <scheme val="minor"/>
    </font>
    <font>
      <sz val="8"/>
      <name val="Calibri"/>
      <family val="2"/>
      <scheme val="minor"/>
    </font>
    <font>
      <sz val="10"/>
      <name val="Arial"/>
      <family val="2"/>
    </font>
    <font>
      <sz val="11"/>
      <color rgb="FFFF0000"/>
      <name val="Calibri"/>
      <family val="2"/>
    </font>
    <font>
      <sz val="10"/>
      <name val="Calibri"/>
      <family val="2"/>
    </font>
    <font>
      <u/>
      <sz val="11"/>
      <name val="Calibri"/>
      <family val="2"/>
      <scheme val="minor"/>
    </font>
    <font>
      <sz val="12"/>
      <color theme="7" tint="0.39997558519241921"/>
      <name val="Calibri"/>
      <family val="2"/>
      <scheme val="minor"/>
    </font>
    <font>
      <sz val="9"/>
      <color indexed="81"/>
      <name val="Tahoma"/>
      <family val="2"/>
    </font>
    <font>
      <b/>
      <sz val="9"/>
      <color indexed="81"/>
      <name val="Tahoma"/>
      <family val="2"/>
    </font>
    <font>
      <b/>
      <sz val="14"/>
      <color theme="1"/>
      <name val="Microsoft GothicNeo"/>
      <family val="2"/>
      <charset val="129"/>
    </font>
    <font>
      <sz val="11"/>
      <color theme="1"/>
      <name val="Microsoft GothicNeo"/>
      <family val="2"/>
      <charset val="129"/>
    </font>
    <font>
      <b/>
      <sz val="11"/>
      <color theme="1"/>
      <name val="Microsoft GothicNeo"/>
      <family val="2"/>
      <charset val="129"/>
    </font>
    <font>
      <b/>
      <sz val="10"/>
      <color theme="1"/>
      <name val="Microsoft GothicNeo"/>
      <family val="2"/>
      <charset val="129"/>
    </font>
    <font>
      <sz val="10"/>
      <color theme="1"/>
      <name val="Microsoft GothicNeo"/>
      <family val="2"/>
      <charset val="129"/>
    </font>
  </fonts>
  <fills count="62">
    <fill>
      <patternFill patternType="none"/>
    </fill>
    <fill>
      <patternFill patternType="gray125"/>
    </fill>
    <fill>
      <patternFill patternType="solid">
        <fgColor rgb="FF0066CC"/>
        <bgColor indexed="64"/>
      </patternFill>
    </fill>
    <fill>
      <patternFill patternType="solid">
        <fgColor theme="4" tint="-0.249977111117893"/>
        <bgColor indexed="64"/>
      </patternFill>
    </fill>
    <fill>
      <patternFill patternType="solid">
        <fgColor rgb="FF00B050"/>
        <bgColor indexed="64"/>
      </patternFill>
    </fill>
    <fill>
      <patternFill patternType="solid">
        <fgColor theme="4"/>
        <bgColor theme="4"/>
      </patternFill>
    </fill>
    <fill>
      <patternFill patternType="solid">
        <fgColor theme="9" tint="0.39997558519241921"/>
        <bgColor indexed="64"/>
      </patternFill>
    </fill>
    <fill>
      <patternFill patternType="solid">
        <fgColor rgb="FF75B24C"/>
        <bgColor indexed="64"/>
      </patternFill>
    </fill>
    <fill>
      <patternFill patternType="solid">
        <fgColor theme="0"/>
        <bgColor indexed="64"/>
      </patternFill>
    </fill>
    <fill>
      <patternFill patternType="solid">
        <fgColor theme="5" tint="0.39997558519241921"/>
        <bgColor indexed="64"/>
      </patternFill>
    </fill>
    <fill>
      <patternFill patternType="solid">
        <fgColor theme="0"/>
        <bgColor theme="4" tint="0.79998168889431442"/>
      </patternFill>
    </fill>
    <fill>
      <patternFill patternType="solid">
        <fgColor rgb="FF7030A0"/>
        <bgColor indexed="64"/>
      </patternFill>
    </fill>
    <fill>
      <patternFill patternType="solid">
        <fgColor rgb="FFFFFF00"/>
        <bgColor indexed="64"/>
      </patternFill>
    </fill>
    <fill>
      <patternFill patternType="solid">
        <fgColor rgb="FFE2EFDA"/>
        <bgColor indexed="64"/>
      </patternFill>
    </fill>
    <fill>
      <patternFill patternType="solid">
        <fgColor rgb="FF70AD47"/>
        <bgColor indexed="6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rgb="FF92D050"/>
        <bgColor indexed="64"/>
      </patternFill>
    </fill>
    <fill>
      <patternFill patternType="solid">
        <fgColor theme="5" tint="0.79998168889431442"/>
        <bgColor indexed="64"/>
      </patternFill>
    </fill>
    <fill>
      <patternFill patternType="solid">
        <fgColor rgb="FFFFFFFF"/>
        <bgColor rgb="FF000000"/>
      </patternFill>
    </fill>
    <fill>
      <patternFill patternType="solid">
        <fgColor theme="7" tint="0.79998168889431442"/>
        <bgColor indexed="64"/>
      </patternFill>
    </fill>
    <fill>
      <patternFill patternType="solid">
        <fgColor theme="8" tint="0.79998168889431442"/>
        <bgColor indexed="64"/>
      </patternFill>
    </fill>
    <fill>
      <patternFill patternType="solid">
        <fgColor rgb="FF9933FF"/>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00FF00"/>
        <bgColor indexed="64"/>
      </patternFill>
    </fill>
    <fill>
      <patternFill patternType="solid">
        <fgColor theme="9" tint="0.79998168889431442"/>
        <bgColor indexed="64"/>
      </patternFill>
    </fill>
    <fill>
      <patternFill patternType="solid">
        <fgColor rgb="FFE2EFDA"/>
        <bgColor rgb="FF000000"/>
      </patternFill>
    </fill>
    <fill>
      <patternFill patternType="solid">
        <fgColor rgb="FFFF99FF"/>
        <bgColor indexed="64"/>
      </patternFill>
    </fill>
    <fill>
      <patternFill patternType="solid">
        <fgColor rgb="FFD9E1F2"/>
        <bgColor rgb="FFD9E1F2"/>
      </patternFill>
    </fill>
    <fill>
      <patternFill patternType="solid">
        <fgColor theme="5" tint="0.59999389629810485"/>
        <bgColor indexed="64"/>
      </patternFill>
    </fill>
    <fill>
      <patternFill patternType="solid">
        <fgColor rgb="FFFF0000"/>
        <bgColor indexed="64"/>
      </patternFill>
    </fill>
    <fill>
      <patternFill patternType="solid">
        <fgColor rgb="FFCE85FF"/>
        <bgColor indexed="64"/>
      </patternFill>
    </fill>
    <fill>
      <patternFill patternType="solid">
        <fgColor rgb="FF19FF81"/>
        <bgColor indexed="64"/>
      </patternFill>
    </fill>
    <fill>
      <patternFill patternType="solid">
        <fgColor rgb="FFFF99CC"/>
        <bgColor theme="4" tint="0.79998168889431442"/>
      </patternFill>
    </fill>
    <fill>
      <patternFill patternType="solid">
        <fgColor rgb="FF00FF00"/>
        <bgColor theme="4" tint="0.79998168889431442"/>
      </patternFill>
    </fill>
    <fill>
      <patternFill patternType="solid">
        <fgColor theme="5"/>
        <bgColor theme="4" tint="0.79998168889431442"/>
      </patternFill>
    </fill>
    <fill>
      <patternFill patternType="solid">
        <fgColor rgb="FF28FC28"/>
        <bgColor indexed="64"/>
      </patternFill>
    </fill>
    <fill>
      <patternFill patternType="solid">
        <fgColor rgb="FFFF99CC"/>
        <bgColor indexed="64"/>
      </patternFill>
    </fill>
    <fill>
      <patternFill patternType="solid">
        <fgColor rgb="FFFFC000"/>
        <bgColor indexed="64"/>
      </patternFill>
    </fill>
    <fill>
      <patternFill patternType="solid">
        <fgColor theme="7" tint="-0.249977111117893"/>
        <bgColor indexed="64"/>
      </patternFill>
    </fill>
    <fill>
      <patternFill patternType="solid">
        <fgColor rgb="FFB4C6E7"/>
        <bgColor indexed="64"/>
      </patternFill>
    </fill>
    <fill>
      <patternFill patternType="solid">
        <fgColor rgb="FF00B0F0"/>
        <bgColor indexed="64"/>
      </patternFill>
    </fill>
    <fill>
      <patternFill patternType="solid">
        <fgColor theme="5" tint="0.79998168889431442"/>
        <bgColor theme="4" tint="0.79998168889431442"/>
      </patternFill>
    </fill>
    <fill>
      <patternFill patternType="solid">
        <fgColor rgb="FFDDEBF7"/>
        <bgColor indexed="64"/>
      </patternFill>
    </fill>
    <fill>
      <patternFill patternType="solid">
        <fgColor theme="4" tint="0.79998168889431442"/>
        <bgColor indexed="64"/>
      </patternFill>
    </fill>
    <fill>
      <patternFill patternType="solid">
        <fgColor rgb="FFFFFF99"/>
        <bgColor indexed="64"/>
      </patternFill>
    </fill>
    <fill>
      <patternFill patternType="solid">
        <fgColor rgb="FF002060"/>
        <bgColor indexed="64"/>
      </patternFill>
    </fill>
    <fill>
      <patternFill patternType="solid">
        <fgColor theme="9"/>
        <bgColor indexed="64"/>
      </patternFill>
    </fill>
    <fill>
      <patternFill patternType="solid">
        <fgColor theme="9" tint="0.59999389629810485"/>
        <bgColor indexed="64"/>
      </patternFill>
    </fill>
    <fill>
      <patternFill patternType="solid">
        <fgColor rgb="FF0070C0"/>
        <bgColor indexed="64"/>
      </patternFill>
    </fill>
    <fill>
      <patternFill patternType="solid">
        <fgColor theme="8" tint="0.39997558519241921"/>
        <bgColor indexed="64"/>
      </patternFill>
    </fill>
    <fill>
      <patternFill patternType="solid">
        <fgColor rgb="FF99CCFF"/>
        <bgColor indexed="64"/>
      </patternFill>
    </fill>
    <fill>
      <patternFill patternType="solid">
        <fgColor rgb="FFECF5E7"/>
        <bgColor indexed="64"/>
      </patternFill>
    </fill>
    <fill>
      <patternFill patternType="solid">
        <fgColor theme="0" tint="-0.249977111117893"/>
        <bgColor indexed="64"/>
      </patternFill>
    </fill>
    <fill>
      <patternFill patternType="solid">
        <fgColor rgb="FFFFCCFF"/>
        <bgColor indexed="64"/>
      </patternFill>
    </fill>
    <fill>
      <patternFill patternType="solid">
        <fgColor rgb="FF66FF33"/>
        <bgColor indexed="64"/>
      </patternFill>
    </fill>
    <fill>
      <patternFill patternType="solid">
        <fgColor theme="0" tint="-0.14999847407452621"/>
        <bgColor indexed="64"/>
      </patternFill>
    </fill>
    <fill>
      <patternFill patternType="solid">
        <fgColor theme="0"/>
        <bgColor rgb="FF000000"/>
      </patternFill>
    </fill>
    <fill>
      <patternFill patternType="solid">
        <fgColor rgb="FFC6E0B4"/>
        <bgColor rgb="FF000000"/>
      </patternFill>
    </fill>
    <fill>
      <patternFill patternType="solid">
        <fgColor rgb="FFFFFF00"/>
        <bgColor rgb="FF000000"/>
      </patternFill>
    </fill>
    <fill>
      <patternFill patternType="solid">
        <fgColor theme="8" tint="0.59999389629810485"/>
        <bgColor indexed="64"/>
      </patternFill>
    </fill>
  </fills>
  <borders count="27">
    <border>
      <left/>
      <right/>
      <top/>
      <bottom/>
      <diagonal/>
    </border>
    <border>
      <left style="thin">
        <color theme="0"/>
      </left>
      <right/>
      <top style="thin">
        <color theme="0"/>
      </top>
      <bottom/>
      <diagonal/>
    </border>
    <border>
      <left style="thin">
        <color rgb="FF002060"/>
      </left>
      <right style="thin">
        <color rgb="FF002060"/>
      </right>
      <top style="thin">
        <color rgb="FF002060"/>
      </top>
      <bottom style="thin">
        <color rgb="FF002060"/>
      </bottom>
      <diagonal/>
    </border>
    <border>
      <left style="medium">
        <color theme="0"/>
      </left>
      <right/>
      <top style="medium">
        <color theme="0"/>
      </top>
      <bottom/>
      <diagonal/>
    </border>
    <border>
      <left style="thin">
        <color rgb="FF002060"/>
      </left>
      <right/>
      <top style="thin">
        <color rgb="FF002060"/>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style="thin">
        <color rgb="FF002060"/>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2060"/>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style="thin">
        <color rgb="FF002060"/>
      </right>
      <top/>
      <bottom/>
      <diagonal/>
    </border>
    <border>
      <left style="thin">
        <color rgb="FF002060"/>
      </left>
      <right style="thin">
        <color rgb="FF002060"/>
      </right>
      <top style="thin">
        <color theme="4" tint="0.39997558519241921"/>
      </top>
      <bottom style="thin">
        <color rgb="FF002060"/>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rgb="FF002060"/>
      </right>
      <top style="thin">
        <color rgb="FF002060"/>
      </top>
      <bottom/>
      <diagonal/>
    </border>
    <border>
      <left style="thin">
        <color rgb="FF002060"/>
      </left>
      <right/>
      <top style="thin">
        <color rgb="FF002060"/>
      </top>
      <bottom/>
      <diagonal/>
    </border>
    <border>
      <left style="thin">
        <color rgb="FF002060"/>
      </left>
      <right style="thin">
        <color rgb="FF002060"/>
      </right>
      <top style="thin">
        <color rgb="FF002060"/>
      </top>
      <bottom style="thin">
        <color rgb="FF8EA9DB"/>
      </bottom>
      <diagonal/>
    </border>
    <border>
      <left style="thin">
        <color rgb="FF002060"/>
      </left>
      <right style="thin">
        <color rgb="FF002060"/>
      </right>
      <top style="thin">
        <color theme="4" tint="0.39997558519241921"/>
      </top>
      <bottom style="thin">
        <color theme="4" tint="0.39997558519241921"/>
      </bottom>
      <diagonal/>
    </border>
    <border>
      <left/>
      <right/>
      <top style="thin">
        <color rgb="FF8EA9DB"/>
      </top>
      <bottom style="thin">
        <color rgb="FF8EA9DB"/>
      </bottom>
      <diagonal/>
    </border>
    <border>
      <left style="thin">
        <color rgb="FF002060"/>
      </left>
      <right style="thin">
        <color rgb="FF002060"/>
      </right>
      <top style="thin">
        <color rgb="FF002060"/>
      </top>
      <bottom style="thin">
        <color indexed="64"/>
      </bottom>
      <diagonal/>
    </border>
    <border>
      <left style="thin">
        <color theme="0"/>
      </left>
      <right/>
      <top style="thin">
        <color theme="4" tint="0.39997558519241921"/>
      </top>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double">
        <color indexed="64"/>
      </bottom>
      <diagonal/>
    </border>
  </borders>
  <cellStyleXfs count="188">
    <xf numFmtId="0" fontId="0" fillId="0" borderId="0"/>
    <xf numFmtId="167"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0" fillId="0" borderId="0"/>
    <xf numFmtId="165"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6" fillId="0" borderId="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6"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1" fillId="0" borderId="0"/>
    <xf numFmtId="0" fontId="30" fillId="0" borderId="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4" fillId="0" borderId="0"/>
  </cellStyleXfs>
  <cellXfs count="1110">
    <xf numFmtId="0" fontId="0" fillId="0" borderId="0" xfId="0"/>
    <xf numFmtId="0" fontId="2" fillId="6" borderId="1" xfId="0" applyFont="1" applyFill="1" applyBorder="1" applyAlignment="1" applyProtection="1">
      <alignment horizontal="center" vertical="center" wrapText="1"/>
      <protection locked="0"/>
    </xf>
    <xf numFmtId="0" fontId="2" fillId="7" borderId="1" xfId="0" applyFont="1" applyFill="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9" fontId="0" fillId="0" borderId="2" xfId="2" applyFont="1" applyFill="1" applyBorder="1" applyAlignment="1" applyProtection="1">
      <alignment horizontal="center" vertical="center" wrapText="1"/>
      <protection locked="0"/>
    </xf>
    <xf numFmtId="0" fontId="0" fillId="0" borderId="0" xfId="0" applyProtection="1">
      <protection locked="0"/>
    </xf>
    <xf numFmtId="0" fontId="2" fillId="5" borderId="1" xfId="0" applyFont="1" applyFill="1" applyBorder="1" applyAlignment="1">
      <alignment horizontal="center" vertical="center" wrapText="1"/>
    </xf>
    <xf numFmtId="168" fontId="0" fillId="0" borderId="2" xfId="2" applyNumberFormat="1" applyFont="1" applyFill="1" applyBorder="1" applyAlignment="1" applyProtection="1">
      <alignment horizontal="center" vertical="center" wrapText="1"/>
    </xf>
    <xf numFmtId="9" fontId="0" fillId="0" borderId="2" xfId="2" applyFont="1" applyFill="1" applyBorder="1" applyAlignment="1" applyProtection="1">
      <alignment horizontal="center" vertical="center" wrapText="1"/>
    </xf>
    <xf numFmtId="0" fontId="0" fillId="0" borderId="0" xfId="0" applyAlignment="1">
      <alignment horizontal="left" vertical="top"/>
    </xf>
    <xf numFmtId="168" fontId="0" fillId="0" borderId="2" xfId="2" applyNumberFormat="1" applyFont="1" applyFill="1" applyBorder="1" applyAlignment="1" applyProtection="1">
      <alignment horizontal="center" vertical="center" wrapText="1"/>
      <protection locked="0"/>
    </xf>
    <xf numFmtId="0" fontId="0" fillId="8" borderId="2" xfId="0" applyFill="1" applyBorder="1" applyAlignment="1">
      <alignment horizontal="center" vertical="center" wrapText="1"/>
    </xf>
    <xf numFmtId="0" fontId="0" fillId="12" borderId="2" xfId="0" applyFill="1" applyBorder="1" applyAlignment="1">
      <alignment horizontal="left" vertical="center" wrapText="1"/>
    </xf>
    <xf numFmtId="0" fontId="0" fillId="17" borderId="2" xfId="0" applyFill="1" applyBorder="1" applyAlignment="1">
      <alignment horizontal="center" vertical="center" wrapText="1"/>
    </xf>
    <xf numFmtId="0" fontId="0" fillId="0" borderId="2" xfId="0" applyBorder="1" applyAlignment="1">
      <alignment horizontal="left" vertical="center" wrapText="1"/>
    </xf>
    <xf numFmtId="0" fontId="0" fillId="12" borderId="2" xfId="0" applyFill="1" applyBorder="1" applyAlignment="1">
      <alignment horizontal="center" vertical="center" wrapText="1"/>
    </xf>
    <xf numFmtId="9" fontId="0" fillId="8" borderId="2" xfId="2"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left" vertical="center" wrapText="1" indent="1"/>
    </xf>
    <xf numFmtId="0" fontId="0" fillId="17" borderId="5" xfId="0" applyFill="1" applyBorder="1" applyAlignment="1">
      <alignment horizontal="center" vertical="center" wrapText="1"/>
    </xf>
    <xf numFmtId="0" fontId="0" fillId="15" borderId="6" xfId="0" applyFill="1" applyBorder="1" applyAlignment="1">
      <alignment horizontal="center" vertical="center" wrapText="1"/>
    </xf>
    <xf numFmtId="0" fontId="0" fillId="8" borderId="10" xfId="0" applyFill="1" applyBorder="1" applyAlignment="1">
      <alignment horizontal="center" vertical="center" wrapText="1"/>
    </xf>
    <xf numFmtId="0" fontId="4" fillId="0" borderId="2" xfId="0" applyFont="1" applyBorder="1" applyAlignment="1">
      <alignment horizontal="left" vertical="center" wrapText="1"/>
    </xf>
    <xf numFmtId="2" fontId="0" fillId="0" borderId="2" xfId="0" applyNumberFormat="1" applyBorder="1" applyAlignment="1">
      <alignment horizontal="center" vertical="center" wrapText="1"/>
    </xf>
    <xf numFmtId="0" fontId="5" fillId="0" borderId="2" xfId="0" applyFont="1" applyBorder="1" applyAlignment="1" applyProtection="1">
      <alignment wrapText="1"/>
      <protection locked="0"/>
    </xf>
    <xf numFmtId="0" fontId="0" fillId="0" borderId="2" xfId="0" applyBorder="1" applyAlignment="1">
      <alignment horizontal="left" vertical="top" wrapText="1"/>
    </xf>
    <xf numFmtId="0" fontId="0" fillId="0" borderId="2" xfId="0" quotePrefix="1" applyBorder="1" applyAlignment="1">
      <alignment horizontal="center" vertical="center" wrapText="1"/>
    </xf>
    <xf numFmtId="0" fontId="0" fillId="0" borderId="2" xfId="0" applyBorder="1" applyAlignment="1">
      <alignment horizontal="justify" vertical="top" wrapText="1"/>
    </xf>
    <xf numFmtId="0" fontId="6" fillId="0" borderId="2" xfId="0" applyFont="1" applyBorder="1" applyAlignment="1">
      <alignment horizontal="justify" vertical="top" wrapText="1"/>
    </xf>
    <xf numFmtId="0" fontId="0" fillId="0" borderId="0" xfId="0" pivotButton="1"/>
    <xf numFmtId="0" fontId="0" fillId="0" borderId="0" xfId="0" applyAlignment="1">
      <alignment horizontal="left"/>
    </xf>
    <xf numFmtId="168" fontId="0" fillId="0" borderId="0" xfId="0" applyNumberFormat="1"/>
    <xf numFmtId="0" fontId="0" fillId="12" borderId="0" xfId="0" applyFill="1"/>
    <xf numFmtId="165" fontId="0" fillId="0" borderId="0" xfId="0" applyNumberFormat="1"/>
    <xf numFmtId="0" fontId="0" fillId="0" borderId="0" xfId="0" applyAlignment="1" applyProtection="1">
      <alignment horizont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168" fontId="0" fillId="20" borderId="15" xfId="2" applyNumberFormat="1" applyFont="1" applyFill="1" applyBorder="1" applyAlignment="1">
      <alignment horizontal="center" vertical="center" wrapText="1"/>
    </xf>
    <xf numFmtId="168" fontId="0" fillId="21" borderId="15" xfId="2" applyNumberFormat="1" applyFont="1" applyFill="1" applyBorder="1" applyAlignment="1">
      <alignment horizontal="center" vertical="center" wrapText="1"/>
    </xf>
    <xf numFmtId="168" fontId="0" fillId="12" borderId="15" xfId="2" applyNumberFormat="1" applyFont="1" applyFill="1" applyBorder="1" applyAlignment="1">
      <alignment horizontal="center" vertical="center" wrapText="1"/>
    </xf>
    <xf numFmtId="168" fontId="15" fillId="12" borderId="14" xfId="2" applyNumberFormat="1" applyFont="1" applyFill="1" applyBorder="1" applyAlignment="1">
      <alignment horizontal="center" vertical="center" wrapText="1"/>
    </xf>
    <xf numFmtId="168" fontId="2" fillId="22" borderId="14" xfId="2" applyNumberFormat="1" applyFont="1" applyFill="1" applyBorder="1" applyAlignment="1">
      <alignment horizontal="center" vertical="center" wrapText="1"/>
    </xf>
    <xf numFmtId="168" fontId="3" fillId="23" borderId="16" xfId="2" applyNumberFormat="1" applyFont="1" applyFill="1" applyBorder="1" applyAlignment="1">
      <alignment horizontal="center" vertical="center" wrapText="1"/>
    </xf>
    <xf numFmtId="0" fontId="2" fillId="17" borderId="14" xfId="0" applyFont="1" applyFill="1" applyBorder="1" applyAlignment="1">
      <alignment horizontal="center" vertical="center" wrapText="1"/>
    </xf>
    <xf numFmtId="9" fontId="0" fillId="0" borderId="0" xfId="2" applyFont="1" applyProtection="1"/>
    <xf numFmtId="171" fontId="0" fillId="0" borderId="0" xfId="0" applyNumberFormat="1" applyProtection="1">
      <protection locked="0"/>
    </xf>
    <xf numFmtId="172" fontId="0" fillId="0" borderId="0" xfId="0" applyNumberFormat="1" applyProtection="1">
      <protection locked="0"/>
    </xf>
    <xf numFmtId="169" fontId="0" fillId="0" borderId="0" xfId="0" applyNumberFormat="1" applyProtection="1">
      <protection locked="0"/>
    </xf>
    <xf numFmtId="168" fontId="3" fillId="24" borderId="0" xfId="2" applyNumberFormat="1" applyFont="1" applyFill="1" applyBorder="1" applyAlignment="1" applyProtection="1">
      <alignment horizontal="center" vertical="center" wrapText="1"/>
      <protection locked="0"/>
    </xf>
    <xf numFmtId="168" fontId="3" fillId="25" borderId="13" xfId="2" applyNumberFormat="1" applyFont="1" applyFill="1" applyBorder="1" applyAlignment="1" applyProtection="1">
      <alignment horizontal="center" vertical="center" wrapText="1"/>
      <protection locked="0"/>
    </xf>
    <xf numFmtId="168" fontId="3" fillId="25" borderId="16" xfId="2" applyNumberFormat="1" applyFont="1" applyFill="1" applyBorder="1" applyAlignment="1">
      <alignment horizontal="center" vertical="center" wrapText="1"/>
    </xf>
    <xf numFmtId="168" fontId="3" fillId="24" borderId="15" xfId="2" applyNumberFormat="1" applyFont="1" applyFill="1" applyBorder="1" applyAlignment="1" applyProtection="1">
      <alignment horizontal="center" vertical="center" wrapText="1"/>
      <protection locked="0"/>
    </xf>
    <xf numFmtId="168" fontId="3" fillId="23" borderId="16" xfId="2" applyNumberFormat="1" applyFont="1" applyFill="1" applyBorder="1" applyAlignment="1" applyProtection="1">
      <alignment horizontal="center" vertical="center" wrapText="1"/>
      <protection locked="0"/>
    </xf>
    <xf numFmtId="168" fontId="3" fillId="23" borderId="15" xfId="2" applyNumberFormat="1" applyFont="1" applyFill="1" applyBorder="1" applyAlignment="1" applyProtection="1">
      <alignment horizontal="center" vertical="center" wrapText="1"/>
      <protection locked="0"/>
    </xf>
    <xf numFmtId="168" fontId="3" fillId="24" borderId="16" xfId="2" applyNumberFormat="1" applyFont="1" applyFill="1" applyBorder="1" applyAlignment="1" applyProtection="1">
      <alignment horizontal="center" vertical="center" wrapText="1"/>
      <protection locked="0"/>
    </xf>
    <xf numFmtId="168" fontId="0" fillId="23" borderId="0" xfId="2" applyNumberFormat="1" applyFont="1" applyFill="1" applyAlignment="1" applyProtection="1">
      <alignment horizontal="center" vertical="center" wrapText="1"/>
      <protection locked="0"/>
    </xf>
    <xf numFmtId="168" fontId="0" fillId="23" borderId="16" xfId="2" applyNumberFormat="1" applyFont="1" applyFill="1" applyBorder="1" applyAlignment="1" applyProtection="1">
      <alignment horizontal="center" vertical="center" wrapText="1"/>
      <protection locked="0"/>
    </xf>
    <xf numFmtId="168" fontId="3" fillId="21" borderId="14" xfId="2" applyNumberFormat="1" applyFont="1" applyFill="1" applyBorder="1" applyAlignment="1" applyProtection="1">
      <alignment horizontal="center" vertical="center" wrapText="1"/>
      <protection locked="0"/>
    </xf>
    <xf numFmtId="168" fontId="3" fillId="21" borderId="0" xfId="2" applyNumberFormat="1" applyFont="1" applyFill="1" applyBorder="1" applyAlignment="1" applyProtection="1">
      <alignment horizontal="center" vertical="center" wrapText="1"/>
      <protection locked="0"/>
    </xf>
    <xf numFmtId="168" fontId="0" fillId="21" borderId="0" xfId="2" applyNumberFormat="1" applyFont="1" applyFill="1" applyBorder="1" applyAlignment="1" applyProtection="1">
      <alignment horizontal="center" vertical="center" wrapText="1"/>
      <protection locked="0"/>
    </xf>
    <xf numFmtId="3" fontId="0" fillId="20" borderId="0" xfId="0" applyNumberFormat="1" applyFill="1" applyAlignment="1" applyProtection="1">
      <alignment horizontal="center" vertical="center" wrapText="1"/>
      <protection locked="0"/>
    </xf>
    <xf numFmtId="3" fontId="0" fillId="24" borderId="0" xfId="0" applyNumberFormat="1" applyFill="1" applyAlignment="1" applyProtection="1">
      <alignment horizontal="center" vertical="center" wrapText="1"/>
      <protection locked="0"/>
    </xf>
    <xf numFmtId="3" fontId="0" fillId="18" borderId="0" xfId="0" applyNumberFormat="1" applyFill="1" applyAlignment="1" applyProtection="1">
      <alignment horizontal="center" vertical="center" wrapText="1"/>
      <protection locked="0"/>
    </xf>
    <xf numFmtId="0" fontId="0" fillId="0" borderId="5" xfId="0" applyBorder="1" applyAlignment="1" applyProtection="1">
      <alignment horizontal="left" vertical="top" wrapText="1"/>
      <protection locked="0"/>
    </xf>
    <xf numFmtId="0" fontId="0" fillId="0" borderId="2" xfId="0" applyBorder="1" applyAlignment="1" applyProtection="1">
      <alignment horizontal="center" vertical="center" wrapText="1"/>
      <protection locked="0"/>
    </xf>
    <xf numFmtId="168" fontId="0" fillId="26" borderId="5" xfId="0" applyNumberFormat="1" applyFill="1" applyBorder="1" applyAlignment="1">
      <alignment horizontal="center" vertical="center" wrapText="1"/>
    </xf>
    <xf numFmtId="0" fontId="0" fillId="26" borderId="5" xfId="0" applyFill="1" applyBorder="1" applyAlignment="1" applyProtection="1">
      <alignment horizontal="left" vertical="center" wrapText="1"/>
      <protection locked="0"/>
    </xf>
    <xf numFmtId="0" fontId="0" fillId="26" borderId="5" xfId="0" applyFill="1" applyBorder="1" applyAlignment="1" applyProtection="1">
      <alignment horizontal="center" vertical="center" wrapText="1"/>
      <protection locked="0"/>
    </xf>
    <xf numFmtId="0" fontId="0" fillId="15" borderId="5" xfId="0" applyFill="1" applyBorder="1" applyAlignment="1">
      <alignment horizontal="center" vertical="center" wrapText="1"/>
    </xf>
    <xf numFmtId="0" fontId="0" fillId="0" borderId="5" xfId="0" applyBorder="1" applyAlignment="1" applyProtection="1">
      <alignment horizontal="center" vertical="top" wrapText="1"/>
      <protection locked="0"/>
    </xf>
    <xf numFmtId="0" fontId="0" fillId="26" borderId="5" xfId="0" applyFill="1" applyBorder="1" applyAlignment="1" applyProtection="1">
      <alignment horizontal="left" vertical="top" wrapText="1" indent="1"/>
      <protection locked="0"/>
    </xf>
    <xf numFmtId="0" fontId="0" fillId="26" borderId="5" xfId="0" applyFill="1" applyBorder="1" applyAlignment="1" applyProtection="1">
      <alignment horizontal="center" vertical="top" wrapText="1"/>
      <protection locked="0"/>
    </xf>
    <xf numFmtId="0" fontId="0" fillId="0" borderId="5" xfId="0" applyBorder="1" applyAlignment="1">
      <alignment horizontal="center" vertical="top" wrapText="1"/>
    </xf>
    <xf numFmtId="0" fontId="0" fillId="0" borderId="2" xfId="0" applyBorder="1" applyAlignment="1" applyProtection="1">
      <alignment vertical="center" wrapText="1"/>
      <protection locked="0"/>
    </xf>
    <xf numFmtId="168" fontId="0" fillId="26" borderId="5" xfId="2" applyNumberFormat="1" applyFont="1" applyFill="1" applyBorder="1" applyAlignment="1" applyProtection="1">
      <alignment horizontal="center" vertical="center" wrapText="1"/>
    </xf>
    <xf numFmtId="0" fontId="0" fillId="0" borderId="5" xfId="0" applyBorder="1" applyAlignment="1">
      <alignment horizontal="center" vertical="center" wrapText="1"/>
    </xf>
    <xf numFmtId="0" fontId="0" fillId="0" borderId="5" xfId="0" applyBorder="1" applyAlignment="1" applyProtection="1">
      <alignment vertical="top" wrapText="1"/>
      <protection locked="0"/>
    </xf>
    <xf numFmtId="0" fontId="9" fillId="26" borderId="5" xfId="0" applyFont="1" applyFill="1" applyBorder="1" applyAlignment="1" applyProtection="1">
      <alignment vertical="top" wrapText="1"/>
      <protection locked="0"/>
    </xf>
    <xf numFmtId="0" fontId="0" fillId="26" borderId="5" xfId="0" applyFill="1" applyBorder="1" applyAlignment="1">
      <alignment horizontal="center" vertical="top" wrapText="1"/>
    </xf>
    <xf numFmtId="9" fontId="0" fillId="0" borderId="10" xfId="2" applyFont="1" applyBorder="1" applyAlignment="1">
      <alignment horizontal="center" vertical="center" wrapText="1"/>
    </xf>
    <xf numFmtId="0" fontId="0" fillId="0" borderId="5" xfId="0" applyBorder="1" applyAlignment="1">
      <alignment vertical="top" wrapText="1"/>
    </xf>
    <xf numFmtId="9" fontId="0" fillId="0" borderId="2" xfId="2" applyFont="1" applyBorder="1" applyAlignment="1" applyProtection="1">
      <alignment horizontal="center" vertical="center" wrapText="1"/>
      <protection locked="0"/>
    </xf>
    <xf numFmtId="168" fontId="0" fillId="26" borderId="5" xfId="2" applyNumberFormat="1" applyFont="1" applyFill="1" applyBorder="1" applyAlignment="1" applyProtection="1">
      <alignment horizontal="center" vertical="top" wrapText="1"/>
    </xf>
    <xf numFmtId="168" fontId="0" fillId="15" borderId="2" xfId="2" applyNumberFormat="1" applyFont="1" applyFill="1" applyBorder="1" applyAlignment="1">
      <alignment horizontal="center" vertical="center" wrapText="1"/>
    </xf>
    <xf numFmtId="0" fontId="0" fillId="26" borderId="5" xfId="0" applyFill="1" applyBorder="1" applyAlignment="1">
      <alignment vertical="top" wrapText="1"/>
    </xf>
    <xf numFmtId="9" fontId="0" fillId="26" borderId="5" xfId="0" applyNumberFormat="1" applyFill="1" applyBorder="1" applyAlignment="1">
      <alignment horizontal="center" vertical="center" wrapText="1"/>
    </xf>
    <xf numFmtId="0" fontId="13" fillId="26" borderId="5" xfId="0" applyFont="1" applyFill="1" applyBorder="1" applyAlignment="1" applyProtection="1">
      <alignment vertical="top" wrapText="1"/>
      <protection locked="0"/>
    </xf>
    <xf numFmtId="9" fontId="0" fillId="26" borderId="5" xfId="2" applyFont="1" applyFill="1" applyBorder="1" applyAlignment="1" applyProtection="1">
      <alignment horizontal="center" vertical="center" wrapText="1"/>
    </xf>
    <xf numFmtId="0" fontId="0" fillId="26" borderId="5" xfId="0" applyFill="1" applyBorder="1" applyAlignment="1" applyProtection="1">
      <alignment horizontal="justify" vertical="justify" wrapText="1"/>
      <protection locked="0"/>
    </xf>
    <xf numFmtId="0" fontId="0" fillId="26" borderId="5" xfId="0" applyFill="1" applyBorder="1" applyAlignment="1" applyProtection="1">
      <alignment vertical="top" wrapText="1"/>
      <protection locked="0"/>
    </xf>
    <xf numFmtId="0" fontId="0" fillId="26" borderId="11" xfId="0" applyFill="1" applyBorder="1" applyAlignment="1">
      <alignment vertical="top" wrapText="1"/>
    </xf>
    <xf numFmtId="0" fontId="0" fillId="0" borderId="17" xfId="0" applyBorder="1" applyAlignment="1">
      <alignment horizontal="left" vertical="top" wrapText="1"/>
    </xf>
    <xf numFmtId="0" fontId="4" fillId="0" borderId="5" xfId="0" applyFont="1" applyBorder="1" applyAlignment="1">
      <alignment horizontal="center" vertical="center" wrapText="1"/>
    </xf>
    <xf numFmtId="0" fontId="0" fillId="0" borderId="18" xfId="0" applyBorder="1" applyAlignment="1">
      <alignment horizontal="center" vertical="center" wrapText="1"/>
    </xf>
    <xf numFmtId="0" fontId="4" fillId="0" borderId="5" xfId="0" applyFont="1" applyBorder="1" applyAlignment="1">
      <alignment vertical="top" wrapText="1"/>
    </xf>
    <xf numFmtId="0" fontId="4" fillId="0" borderId="5" xfId="0" quotePrefix="1" applyFont="1" applyBorder="1" applyAlignment="1">
      <alignment horizontal="center" vertical="center" wrapText="1"/>
    </xf>
    <xf numFmtId="0" fontId="0" fillId="15" borderId="5" xfId="0" applyFill="1" applyBorder="1" applyAlignment="1">
      <alignment vertical="center" wrapText="1"/>
    </xf>
    <xf numFmtId="168" fontId="0" fillId="21" borderId="0" xfId="2" applyNumberFormat="1" applyFont="1" applyFill="1" applyAlignment="1" applyProtection="1">
      <alignment horizontal="center" vertical="center" wrapText="1"/>
      <protection locked="0"/>
    </xf>
    <xf numFmtId="0" fontId="0" fillId="0" borderId="2" xfId="0" applyBorder="1" applyAlignment="1" applyProtection="1">
      <alignment horizontal="left" vertical="top" wrapText="1"/>
      <protection locked="0"/>
    </xf>
    <xf numFmtId="168" fontId="0" fillId="26" borderId="2" xfId="0" applyNumberFormat="1" applyFill="1" applyBorder="1" applyAlignment="1">
      <alignment horizontal="center" vertical="center" wrapText="1"/>
    </xf>
    <xf numFmtId="0" fontId="0" fillId="26" borderId="2" xfId="0" applyFill="1" applyBorder="1" applyAlignment="1" applyProtection="1">
      <alignment horizontal="left" vertical="center" wrapText="1"/>
      <protection locked="0"/>
    </xf>
    <xf numFmtId="0" fontId="0" fillId="26" borderId="2" xfId="0" applyFill="1" applyBorder="1" applyAlignment="1" applyProtection="1">
      <alignment horizontal="center" vertical="center" wrapText="1"/>
      <protection locked="0"/>
    </xf>
    <xf numFmtId="0" fontId="0" fillId="15" borderId="2" xfId="0" applyFill="1" applyBorder="1" applyAlignment="1">
      <alignment horizontal="center" vertical="center" wrapText="1"/>
    </xf>
    <xf numFmtId="0" fontId="0" fillId="26" borderId="2" xfId="0" applyFill="1" applyBorder="1" applyAlignment="1" applyProtection="1">
      <alignment horizontal="left" vertical="top" wrapText="1" indent="1"/>
      <protection locked="0"/>
    </xf>
    <xf numFmtId="0" fontId="0" fillId="26" borderId="2" xfId="0" applyFill="1" applyBorder="1" applyAlignment="1" applyProtection="1">
      <alignment horizontal="center" vertical="top" wrapText="1"/>
      <protection locked="0"/>
    </xf>
    <xf numFmtId="0" fontId="0" fillId="0" borderId="2" xfId="0" applyBorder="1" applyAlignment="1">
      <alignment horizontal="center" vertical="top" wrapText="1"/>
    </xf>
    <xf numFmtId="168" fontId="0" fillId="26" borderId="2" xfId="2" applyNumberFormat="1" applyFont="1" applyFill="1" applyBorder="1" applyAlignment="1" applyProtection="1">
      <alignment horizontal="center" vertical="center" wrapText="1"/>
    </xf>
    <xf numFmtId="0" fontId="0" fillId="0" borderId="2" xfId="0" applyBorder="1" applyAlignment="1" applyProtection="1">
      <alignment vertical="top" wrapText="1"/>
      <protection locked="0"/>
    </xf>
    <xf numFmtId="0" fontId="9" fillId="26" borderId="2" xfId="0" applyFont="1" applyFill="1" applyBorder="1" applyAlignment="1" applyProtection="1">
      <alignment vertical="top" wrapText="1"/>
      <protection locked="0"/>
    </xf>
    <xf numFmtId="0" fontId="0" fillId="26" borderId="2" xfId="0" applyFill="1" applyBorder="1" applyAlignment="1">
      <alignment horizontal="center" vertical="top" wrapText="1"/>
    </xf>
    <xf numFmtId="0" fontId="0" fillId="0" borderId="2" xfId="0" applyBorder="1" applyAlignment="1">
      <alignment vertical="top" wrapText="1"/>
    </xf>
    <xf numFmtId="168" fontId="0" fillId="26" borderId="2" xfId="2" applyNumberFormat="1" applyFont="1" applyFill="1" applyBorder="1" applyAlignment="1" applyProtection="1">
      <alignment horizontal="center" vertical="top" wrapText="1"/>
    </xf>
    <xf numFmtId="0" fontId="0" fillId="26" borderId="2" xfId="0" applyFill="1" applyBorder="1" applyAlignment="1">
      <alignment vertical="top" wrapText="1"/>
    </xf>
    <xf numFmtId="9" fontId="0" fillId="26" borderId="2" xfId="0" applyNumberFormat="1" applyFill="1" applyBorder="1" applyAlignment="1">
      <alignment horizontal="center" vertical="center" wrapText="1"/>
    </xf>
    <xf numFmtId="0" fontId="13" fillId="26" borderId="2" xfId="0" applyFont="1" applyFill="1" applyBorder="1" applyAlignment="1" applyProtection="1">
      <alignment vertical="top" wrapText="1"/>
      <protection locked="0"/>
    </xf>
    <xf numFmtId="9" fontId="0" fillId="26" borderId="2" xfId="2" applyFont="1" applyFill="1" applyBorder="1" applyAlignment="1" applyProtection="1">
      <alignment horizontal="center" vertical="center" wrapText="1"/>
    </xf>
    <xf numFmtId="0" fontId="0" fillId="26" borderId="2" xfId="0" applyFill="1" applyBorder="1" applyAlignment="1" applyProtection="1">
      <alignment horizontal="justify" vertical="justify" wrapText="1"/>
      <protection locked="0"/>
    </xf>
    <xf numFmtId="0" fontId="0" fillId="26" borderId="2" xfId="0" applyFill="1" applyBorder="1" applyAlignment="1" applyProtection="1">
      <alignment vertical="top" wrapText="1"/>
      <protection locked="0"/>
    </xf>
    <xf numFmtId="0" fontId="0" fillId="0" borderId="9" xfId="0" applyBorder="1" applyAlignment="1">
      <alignment horizontal="left" vertical="top" wrapText="1"/>
    </xf>
    <xf numFmtId="0" fontId="4" fillId="0" borderId="2" xfId="0" applyFont="1" applyBorder="1" applyAlignment="1">
      <alignment horizontal="center" vertical="center" wrapText="1"/>
    </xf>
    <xf numFmtId="0" fontId="0" fillId="0" borderId="4" xfId="0" applyBorder="1" applyAlignment="1">
      <alignment horizontal="center" vertical="center" wrapText="1"/>
    </xf>
    <xf numFmtId="0" fontId="4" fillId="0" borderId="2" xfId="0" applyFont="1" applyBorder="1" applyAlignment="1">
      <alignment vertical="top" wrapText="1"/>
    </xf>
    <xf numFmtId="0" fontId="4" fillId="0" borderId="2" xfId="0" quotePrefix="1" applyFont="1" applyBorder="1" applyAlignment="1">
      <alignment horizontal="center" vertical="center" wrapText="1"/>
    </xf>
    <xf numFmtId="0" fontId="0" fillId="15" borderId="2" xfId="0" applyFill="1" applyBorder="1" applyAlignment="1">
      <alignment vertical="center" wrapText="1"/>
    </xf>
    <xf numFmtId="0" fontId="0" fillId="0" borderId="5" xfId="0" applyBorder="1" applyAlignment="1" applyProtection="1">
      <alignment horizontal="center" vertical="center" wrapText="1"/>
      <protection locked="0"/>
    </xf>
    <xf numFmtId="0" fontId="0" fillId="26" borderId="5" xfId="0" applyFill="1" applyBorder="1" applyAlignment="1" applyProtection="1">
      <alignment horizontal="left" vertical="center" wrapText="1" indent="1"/>
      <protection locked="0"/>
    </xf>
    <xf numFmtId="0" fontId="9" fillId="27" borderId="11" xfId="0" applyFont="1" applyFill="1" applyBorder="1" applyAlignment="1" applyProtection="1">
      <alignment vertical="top" wrapText="1"/>
      <protection locked="0"/>
    </xf>
    <xf numFmtId="168" fontId="0" fillId="0" borderId="5" xfId="0" applyNumberFormat="1" applyBorder="1" applyAlignment="1">
      <alignment horizontal="center" vertical="center" wrapText="1"/>
    </xf>
    <xf numFmtId="0" fontId="0" fillId="26" borderId="5" xfId="0" applyFill="1" applyBorder="1" applyAlignment="1">
      <alignment horizontal="center" vertical="center" wrapText="1"/>
    </xf>
    <xf numFmtId="168" fontId="0" fillId="0" borderId="9" xfId="2" applyNumberFormat="1" applyFont="1" applyFill="1" applyBorder="1" applyAlignment="1" applyProtection="1">
      <alignment horizontal="center" vertical="center" wrapText="1"/>
    </xf>
    <xf numFmtId="0" fontId="0" fillId="26" borderId="11" xfId="0" applyFill="1" applyBorder="1" applyAlignment="1">
      <alignment horizontal="center" vertical="center" wrapText="1"/>
    </xf>
    <xf numFmtId="168" fontId="0" fillId="0" borderId="2" xfId="2" applyNumberFormat="1" applyFont="1" applyBorder="1" applyAlignment="1" applyProtection="1">
      <alignment horizontal="center" vertical="center" wrapText="1"/>
    </xf>
    <xf numFmtId="9" fontId="0" fillId="0" borderId="10" xfId="2" applyFont="1" applyBorder="1" applyAlignment="1" applyProtection="1">
      <alignment horizontal="center" vertical="center" wrapText="1"/>
    </xf>
    <xf numFmtId="0" fontId="0" fillId="26" borderId="2" xfId="0" applyFill="1" applyBorder="1" applyAlignment="1">
      <alignment horizontal="justify" vertical="justify" wrapText="1"/>
    </xf>
    <xf numFmtId="0" fontId="4" fillId="0" borderId="7" xfId="0" applyFont="1" applyBorder="1" applyAlignment="1" applyProtection="1">
      <alignment vertical="center" wrapText="1"/>
      <protection locked="0" hidden="1"/>
    </xf>
    <xf numFmtId="0" fontId="4" fillId="0" borderId="7" xfId="0" quotePrefix="1" applyFont="1" applyBorder="1" applyAlignment="1" applyProtection="1">
      <alignment horizontal="center" vertical="center" wrapText="1"/>
      <protection locked="0" hidden="1"/>
    </xf>
    <xf numFmtId="168" fontId="3" fillId="24" borderId="16" xfId="2" applyNumberFormat="1" applyFont="1" applyFill="1" applyBorder="1" applyAlignment="1">
      <alignment horizontal="center" vertical="center" wrapText="1"/>
    </xf>
    <xf numFmtId="168" fontId="3" fillId="24" borderId="15" xfId="2" applyNumberFormat="1" applyFont="1" applyFill="1" applyBorder="1" applyAlignment="1">
      <alignment horizontal="center" vertical="center" wrapText="1"/>
    </xf>
    <xf numFmtId="168" fontId="3" fillId="23" borderId="15" xfId="2" applyNumberFormat="1" applyFont="1" applyFill="1" applyBorder="1" applyAlignment="1">
      <alignment horizontal="center" vertical="center" wrapText="1"/>
    </xf>
    <xf numFmtId="168" fontId="3" fillId="21" borderId="14" xfId="2" applyNumberFormat="1" applyFont="1" applyFill="1" applyBorder="1" applyAlignment="1">
      <alignment horizontal="center" vertical="center" wrapText="1"/>
    </xf>
    <xf numFmtId="168" fontId="0" fillId="21" borderId="0" xfId="2" applyNumberFormat="1" applyFont="1" applyFill="1" applyAlignment="1" applyProtection="1">
      <alignment vertical="center"/>
      <protection locked="0"/>
    </xf>
    <xf numFmtId="0" fontId="9" fillId="27" borderId="11" xfId="0" applyFont="1" applyFill="1" applyBorder="1" applyAlignment="1" applyProtection="1">
      <alignment horizontal="left" vertical="top" wrapText="1"/>
      <protection locked="0"/>
    </xf>
    <xf numFmtId="0" fontId="0" fillId="28" borderId="2" xfId="0" applyFill="1" applyBorder="1" applyAlignment="1">
      <alignment horizontal="left" vertical="center" wrapText="1"/>
    </xf>
    <xf numFmtId="0" fontId="8" fillId="19" borderId="2" xfId="0" applyFont="1" applyFill="1" applyBorder="1" applyAlignment="1">
      <alignment horizontal="left" vertical="center" wrapText="1"/>
    </xf>
    <xf numFmtId="0" fontId="0" fillId="26" borderId="2" xfId="0" applyFill="1" applyBorder="1" applyAlignment="1" applyProtection="1">
      <alignment horizontal="left" vertical="center" wrapText="1" indent="1"/>
      <protection locked="0"/>
    </xf>
    <xf numFmtId="0" fontId="5" fillId="27" borderId="10" xfId="0" applyFont="1" applyFill="1" applyBorder="1" applyAlignment="1" applyProtection="1">
      <alignment horizontal="left" vertical="top" wrapText="1"/>
      <protection locked="0"/>
    </xf>
    <xf numFmtId="0" fontId="0" fillId="26" borderId="2" xfId="0" applyFill="1" applyBorder="1" applyAlignment="1">
      <alignment horizontal="center" vertical="center" wrapText="1"/>
    </xf>
    <xf numFmtId="168" fontId="0" fillId="0" borderId="9" xfId="2" applyNumberFormat="1" applyFont="1" applyBorder="1" applyAlignment="1" applyProtection="1">
      <alignment horizontal="center" vertical="center" wrapText="1"/>
    </xf>
    <xf numFmtId="0" fontId="17" fillId="0" borderId="7" xfId="0" applyFont="1" applyBorder="1" applyAlignment="1">
      <alignment vertical="top" wrapText="1"/>
    </xf>
    <xf numFmtId="0" fontId="0" fillId="26" borderId="4" xfId="0" applyFill="1" applyBorder="1" applyAlignment="1">
      <alignment horizontal="center" vertical="center" wrapText="1"/>
    </xf>
    <xf numFmtId="9" fontId="0" fillId="0" borderId="2" xfId="2" applyFont="1" applyBorder="1" applyAlignment="1" applyProtection="1">
      <alignment horizontal="center" vertical="center" wrapText="1"/>
    </xf>
    <xf numFmtId="168" fontId="0" fillId="0" borderId="10" xfId="2" applyNumberFormat="1" applyFont="1" applyBorder="1" applyAlignment="1" applyProtection="1">
      <alignment horizontal="center" vertical="center" wrapText="1"/>
    </xf>
    <xf numFmtId="0" fontId="0" fillId="0" borderId="10" xfId="0" applyBorder="1" applyAlignment="1">
      <alignment vertical="top" wrapText="1"/>
    </xf>
    <xf numFmtId="0" fontId="0" fillId="28" borderId="2" xfId="0" applyFill="1" applyBorder="1" applyAlignment="1">
      <alignment vertical="top" wrapText="1"/>
    </xf>
    <xf numFmtId="0" fontId="0" fillId="28" borderId="2" xfId="0" applyFill="1" applyBorder="1" applyAlignment="1">
      <alignment vertical="center" wrapText="1"/>
    </xf>
    <xf numFmtId="0" fontId="5" fillId="27" borderId="19" xfId="0" applyFont="1" applyFill="1" applyBorder="1" applyAlignment="1">
      <alignment horizontal="center" vertical="center" wrapText="1"/>
    </xf>
    <xf numFmtId="0" fontId="0" fillId="0" borderId="5" xfId="0" applyBorder="1" applyAlignment="1" applyProtection="1">
      <alignment horizontal="left" vertical="center" wrapText="1"/>
      <protection locked="0"/>
    </xf>
    <xf numFmtId="0" fontId="5" fillId="27" borderId="2" xfId="0" applyFont="1" applyFill="1" applyBorder="1" applyAlignment="1">
      <alignment horizontal="center" vertical="center" wrapText="1"/>
    </xf>
    <xf numFmtId="0" fontId="0" fillId="0" borderId="2" xfId="0" applyBorder="1" applyAlignment="1" applyProtection="1">
      <alignment horizontal="left" vertical="center" wrapText="1"/>
      <protection locked="0"/>
    </xf>
    <xf numFmtId="0" fontId="16" fillId="0" borderId="2" xfId="0" applyFont="1" applyBorder="1" applyAlignment="1" applyProtection="1">
      <alignment horizontal="left" vertical="center" wrapText="1"/>
      <protection locked="0"/>
    </xf>
    <xf numFmtId="0" fontId="0" fillId="12" borderId="2" xfId="0" applyFill="1" applyBorder="1" applyAlignment="1">
      <alignment vertical="top" wrapText="1"/>
    </xf>
    <xf numFmtId="0" fontId="18" fillId="15" borderId="2" xfId="0" applyFont="1" applyFill="1" applyBorder="1" applyAlignment="1">
      <alignment horizontal="left" vertical="top" wrapText="1"/>
    </xf>
    <xf numFmtId="0" fontId="13" fillId="26" borderId="5" xfId="0" applyFont="1" applyFill="1" applyBorder="1" applyAlignment="1">
      <alignment horizontal="center" vertical="center" wrapText="1"/>
    </xf>
    <xf numFmtId="0" fontId="4" fillId="0" borderId="7"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locked="0"/>
    </xf>
    <xf numFmtId="0" fontId="4" fillId="0" borderId="7" xfId="0" applyFont="1" applyBorder="1" applyAlignment="1" applyProtection="1">
      <alignment horizontal="left" vertical="center" wrapText="1"/>
      <protection locked="0"/>
    </xf>
    <xf numFmtId="0" fontId="4" fillId="0" borderId="7" xfId="0" applyFont="1" applyBorder="1" applyAlignment="1" applyProtection="1">
      <alignment vertical="center" wrapText="1"/>
      <protection locked="0"/>
    </xf>
    <xf numFmtId="0" fontId="4" fillId="0" borderId="7" xfId="0" quotePrefix="1" applyFont="1" applyBorder="1" applyAlignment="1" applyProtection="1">
      <alignment horizontal="center" vertical="center" wrapText="1"/>
      <protection locked="0"/>
    </xf>
    <xf numFmtId="0" fontId="4" fillId="0" borderId="5" xfId="0" applyFont="1" applyBorder="1" applyAlignment="1">
      <alignment horizontal="left" vertical="top" wrapText="1"/>
    </xf>
    <xf numFmtId="0" fontId="5" fillId="27" borderId="11" xfId="0" applyFont="1" applyFill="1" applyBorder="1" applyAlignment="1" applyProtection="1">
      <alignment horizontal="left" vertical="top" wrapText="1"/>
      <protection locked="0"/>
    </xf>
    <xf numFmtId="0" fontId="5" fillId="27" borderId="12" xfId="0" applyFont="1" applyFill="1" applyBorder="1" applyAlignment="1">
      <alignment horizontal="left" vertical="top" wrapText="1"/>
    </xf>
    <xf numFmtId="0" fontId="6" fillId="0" borderId="2" xfId="0" applyFont="1" applyBorder="1" applyAlignment="1" applyProtection="1">
      <alignment horizontal="center" vertical="center" wrapText="1"/>
      <protection locked="0"/>
    </xf>
    <xf numFmtId="0" fontId="0" fillId="26" borderId="2" xfId="0" applyFill="1" applyBorder="1" applyAlignment="1">
      <alignment horizontal="left" vertical="center" wrapText="1"/>
    </xf>
    <xf numFmtId="0" fontId="0" fillId="0" borderId="10" xfId="0" applyBorder="1" applyAlignment="1" applyProtection="1">
      <alignment horizontal="center" vertical="center" wrapText="1"/>
      <protection locked="0"/>
    </xf>
    <xf numFmtId="9" fontId="0" fillId="0" borderId="10" xfId="2" applyFont="1" applyBorder="1" applyAlignment="1" applyProtection="1">
      <alignment horizontal="center" vertical="center" wrapText="1"/>
      <protection locked="0"/>
    </xf>
    <xf numFmtId="0" fontId="0" fillId="15" borderId="2" xfId="0" applyFill="1" applyBorder="1" applyAlignment="1">
      <alignment vertical="top" wrapText="1"/>
    </xf>
    <xf numFmtId="0" fontId="18" fillId="0" borderId="2" xfId="0" applyFont="1" applyBorder="1" applyAlignment="1" applyProtection="1">
      <alignment horizontal="left" vertical="top" wrapText="1"/>
      <protection locked="0"/>
    </xf>
    <xf numFmtId="0" fontId="4" fillId="0" borderId="2" xfId="0" applyFont="1" applyBorder="1" applyAlignment="1" applyProtection="1">
      <alignment horizontal="center" vertical="center" wrapText="1"/>
      <protection locked="0"/>
    </xf>
    <xf numFmtId="168" fontId="0" fillId="0" borderId="2" xfId="2" applyNumberFormat="1" applyFont="1" applyBorder="1" applyAlignment="1" applyProtection="1">
      <alignment vertical="top" wrapText="1"/>
    </xf>
    <xf numFmtId="0" fontId="0" fillId="26" borderId="10" xfId="0" applyFill="1" applyBorder="1" applyAlignment="1">
      <alignment horizontal="center" vertical="center" wrapText="1"/>
    </xf>
    <xf numFmtId="169" fontId="0" fillId="12" borderId="0" xfId="0" applyNumberFormat="1" applyFill="1" applyAlignment="1" applyProtection="1">
      <alignment horizontal="center" vertical="center" wrapText="1"/>
      <protection locked="0"/>
    </xf>
    <xf numFmtId="169" fontId="0" fillId="24" borderId="0" xfId="0" applyNumberFormat="1" applyFill="1" applyAlignment="1" applyProtection="1">
      <alignment horizontal="center" vertical="center" wrapText="1"/>
      <protection locked="0"/>
    </xf>
    <xf numFmtId="169" fontId="0" fillId="18" borderId="0" xfId="0" applyNumberFormat="1" applyFill="1" applyAlignment="1" applyProtection="1">
      <alignment horizontal="center" vertical="center" wrapText="1"/>
      <protection locked="0"/>
    </xf>
    <xf numFmtId="173" fontId="0" fillId="0" borderId="2" xfId="0" applyNumberFormat="1" applyBorder="1" applyAlignment="1">
      <alignment horizontal="center" vertical="center" wrapText="1"/>
    </xf>
    <xf numFmtId="173" fontId="0" fillId="26" borderId="2" xfId="3" applyNumberFormat="1" applyFont="1" applyFill="1" applyBorder="1" applyAlignment="1" applyProtection="1">
      <alignment horizontal="center" vertical="center" wrapText="1"/>
      <protection locked="0"/>
    </xf>
    <xf numFmtId="173" fontId="0" fillId="0" borderId="2" xfId="3" applyNumberFormat="1" applyFont="1" applyBorder="1" applyAlignment="1">
      <alignment horizontal="center" vertical="center" wrapText="1"/>
    </xf>
    <xf numFmtId="0" fontId="18" fillId="15" borderId="2" xfId="0" applyFont="1" applyFill="1" applyBorder="1" applyAlignment="1">
      <alignment horizontal="left" vertical="center" wrapText="1"/>
    </xf>
    <xf numFmtId="0" fontId="5" fillId="27" borderId="20" xfId="0" applyFont="1" applyFill="1" applyBorder="1" applyAlignment="1">
      <alignment horizontal="left" vertical="top" wrapText="1"/>
    </xf>
    <xf numFmtId="168" fontId="0" fillId="0" borderId="2" xfId="2" applyNumberFormat="1" applyFont="1" applyBorder="1" applyAlignment="1">
      <alignment horizontal="center" vertical="center" wrapText="1"/>
    </xf>
    <xf numFmtId="0" fontId="4" fillId="0" borderId="2" xfId="0" applyFont="1" applyBorder="1" applyAlignment="1" applyProtection="1">
      <alignment vertical="top" wrapText="1"/>
      <protection locked="0"/>
    </xf>
    <xf numFmtId="0" fontId="0" fillId="0" borderId="10" xfId="0" applyBorder="1" applyAlignment="1">
      <alignment horizontal="center" vertical="center" wrapText="1"/>
    </xf>
    <xf numFmtId="0" fontId="19" fillId="0" borderId="2" xfId="0" applyFont="1" applyBorder="1" applyAlignment="1">
      <alignment horizontal="center" vertical="center" wrapText="1"/>
    </xf>
    <xf numFmtId="0" fontId="18" fillId="0" borderId="2" xfId="0" applyFont="1" applyBorder="1" applyAlignment="1" applyProtection="1">
      <alignment horizontal="left" vertical="center" wrapText="1"/>
      <protection locked="0"/>
    </xf>
    <xf numFmtId="0" fontId="0" fillId="26" borderId="4" xfId="0" applyFill="1" applyBorder="1" applyAlignment="1">
      <alignment vertical="top" wrapText="1"/>
    </xf>
    <xf numFmtId="4" fontId="0" fillId="24" borderId="0" xfId="0" applyNumberFormat="1" applyFill="1" applyAlignment="1" applyProtection="1">
      <alignment horizontal="center" vertical="center" wrapText="1"/>
      <protection locked="0"/>
    </xf>
    <xf numFmtId="1" fontId="0" fillId="0" borderId="2" xfId="0" applyNumberFormat="1" applyBorder="1" applyAlignment="1">
      <alignment horizontal="center" vertical="center" wrapText="1"/>
    </xf>
    <xf numFmtId="0" fontId="0" fillId="12" borderId="2" xfId="0" applyFill="1" applyBorder="1" applyAlignment="1" applyProtection="1">
      <alignment horizontal="center" vertical="center" wrapText="1"/>
      <protection locked="0"/>
    </xf>
    <xf numFmtId="0" fontId="5" fillId="27" borderId="2" xfId="0" applyFont="1" applyFill="1" applyBorder="1" applyAlignment="1">
      <alignment wrapText="1"/>
    </xf>
    <xf numFmtId="9" fontId="0" fillId="8" borderId="7" xfId="2" applyFont="1" applyFill="1" applyBorder="1" applyAlignment="1" applyProtection="1">
      <alignment horizontal="left" vertical="top" wrapText="1"/>
      <protection locked="0"/>
    </xf>
    <xf numFmtId="0" fontId="5" fillId="27" borderId="11" xfId="0" quotePrefix="1" applyFont="1" applyFill="1" applyBorder="1" applyAlignment="1" applyProtection="1">
      <alignment horizontal="left" vertical="top" wrapText="1"/>
      <protection locked="0"/>
    </xf>
    <xf numFmtId="0" fontId="0" fillId="26" borderId="5" xfId="0" applyFill="1" applyBorder="1" applyAlignment="1">
      <alignment horizontal="left" vertical="top" wrapText="1"/>
    </xf>
    <xf numFmtId="0" fontId="0" fillId="26" borderId="2" xfId="0" quotePrefix="1" applyFill="1" applyBorder="1" applyAlignment="1">
      <alignment vertical="top" wrapText="1"/>
    </xf>
    <xf numFmtId="0" fontId="13" fillId="0" borderId="2" xfId="0" applyFont="1" applyBorder="1" applyAlignment="1">
      <alignment horizontal="center" vertical="top" wrapText="1"/>
    </xf>
    <xf numFmtId="0" fontId="13" fillId="0" borderId="2" xfId="0" applyFont="1" applyBorder="1" applyAlignment="1">
      <alignment horizontal="center" vertical="center" wrapText="1"/>
    </xf>
    <xf numFmtId="168" fontId="13" fillId="0" borderId="2" xfId="2" applyNumberFormat="1" applyFont="1" applyBorder="1" applyAlignment="1" applyProtection="1">
      <alignment horizontal="center" vertical="center" wrapText="1"/>
    </xf>
    <xf numFmtId="0" fontId="0" fillId="0" borderId="2" xfId="0" applyBorder="1" applyAlignment="1">
      <alignment wrapText="1"/>
    </xf>
    <xf numFmtId="3" fontId="5" fillId="27" borderId="2" xfId="0" applyNumberFormat="1" applyFont="1" applyFill="1" applyBorder="1" applyAlignment="1">
      <alignment horizontal="center" vertical="center" wrapText="1"/>
    </xf>
    <xf numFmtId="0" fontId="0" fillId="26" borderId="10" xfId="0" applyFill="1" applyBorder="1" applyAlignment="1">
      <alignment vertical="top" wrapText="1"/>
    </xf>
    <xf numFmtId="0" fontId="19" fillId="0" borderId="2" xfId="0" applyFont="1" applyBorder="1" applyAlignment="1">
      <alignment horizontal="center" vertical="top" wrapText="1"/>
    </xf>
    <xf numFmtId="168" fontId="3" fillId="23" borderId="14" xfId="2" applyNumberFormat="1" applyFont="1" applyFill="1" applyBorder="1" applyAlignment="1">
      <alignment horizontal="center" vertical="center" wrapText="1"/>
    </xf>
    <xf numFmtId="168" fontId="0" fillId="12" borderId="2" xfId="2" applyNumberFormat="1" applyFont="1" applyFill="1" applyBorder="1" applyAlignment="1" applyProtection="1">
      <alignment horizontal="center" vertical="center" wrapText="1"/>
    </xf>
    <xf numFmtId="0" fontId="5" fillId="27" borderId="2" xfId="0" applyFont="1" applyFill="1" applyBorder="1" applyAlignment="1">
      <alignment horizontal="left" vertical="center" wrapText="1"/>
    </xf>
    <xf numFmtId="165" fontId="0" fillId="26" borderId="2" xfId="3" applyFont="1" applyFill="1" applyBorder="1" applyAlignment="1" applyProtection="1">
      <alignment horizontal="center" vertical="center" wrapText="1"/>
    </xf>
    <xf numFmtId="165" fontId="0" fillId="0" borderId="2" xfId="3" applyFont="1" applyBorder="1" applyAlignment="1" applyProtection="1">
      <alignment horizontal="center" vertical="center" wrapText="1"/>
    </xf>
    <xf numFmtId="0" fontId="5" fillId="27" borderId="21" xfId="0" applyFont="1" applyFill="1" applyBorder="1" applyAlignment="1">
      <alignment horizontal="left" vertical="center" wrapText="1"/>
    </xf>
    <xf numFmtId="0" fontId="9" fillId="27" borderId="21" xfId="0" applyFont="1" applyFill="1" applyBorder="1" applyAlignment="1">
      <alignment horizontal="left" vertical="center" wrapText="1"/>
    </xf>
    <xf numFmtId="0" fontId="4" fillId="0" borderId="2" xfId="0" applyFont="1" applyBorder="1" applyAlignment="1">
      <alignment horizontal="center" vertical="top" wrapText="1"/>
    </xf>
    <xf numFmtId="3" fontId="0" fillId="8" borderId="7" xfId="0" applyNumberFormat="1" applyFill="1" applyBorder="1" applyAlignment="1" applyProtection="1">
      <alignment horizontal="left" vertical="top" wrapText="1"/>
      <protection locked="0"/>
    </xf>
    <xf numFmtId="0" fontId="21" fillId="0" borderId="2" xfId="0" applyFont="1" applyBorder="1" applyAlignment="1">
      <alignment horizontal="center" vertical="top" wrapText="1"/>
    </xf>
    <xf numFmtId="0" fontId="22" fillId="0" borderId="2" xfId="0" applyFont="1" applyBorder="1" applyAlignment="1" applyProtection="1">
      <alignment horizontal="center" vertical="center" wrapText="1"/>
      <protection locked="0"/>
    </xf>
    <xf numFmtId="0" fontId="21" fillId="0" borderId="2" xfId="0" applyFont="1" applyBorder="1" applyAlignment="1">
      <alignment horizontal="center" vertical="center" wrapText="1"/>
    </xf>
    <xf numFmtId="0" fontId="0" fillId="26" borderId="10" xfId="0" applyFill="1" applyBorder="1" applyAlignment="1" applyProtection="1">
      <alignment vertical="top" wrapText="1"/>
      <protection locked="0"/>
    </xf>
    <xf numFmtId="0" fontId="0" fillId="26" borderId="0" xfId="0" applyFill="1" applyAlignment="1">
      <alignment vertical="top" wrapText="1"/>
    </xf>
    <xf numFmtId="168" fontId="0" fillId="0" borderId="9" xfId="2" applyNumberFormat="1" applyFont="1" applyBorder="1" applyAlignment="1" applyProtection="1">
      <alignment vertical="top" wrapText="1"/>
    </xf>
    <xf numFmtId="0" fontId="0" fillId="0" borderId="7" xfId="0" applyBorder="1" applyAlignment="1">
      <alignment vertical="top" wrapText="1"/>
    </xf>
    <xf numFmtId="0" fontId="5" fillId="27" borderId="5" xfId="0" applyFont="1" applyFill="1" applyBorder="1" applyAlignment="1" applyProtection="1">
      <alignment horizontal="left" vertical="top" wrapText="1"/>
      <protection locked="0"/>
    </xf>
    <xf numFmtId="0" fontId="4" fillId="0" borderId="2" xfId="0" applyFont="1" applyBorder="1" applyAlignment="1">
      <alignment horizontal="left" vertical="top" wrapText="1"/>
    </xf>
    <xf numFmtId="0" fontId="13" fillId="0" borderId="2" xfId="0" applyFont="1" applyBorder="1" applyAlignment="1" applyProtection="1">
      <alignment horizontal="center" vertical="center" wrapText="1"/>
      <protection locked="0"/>
    </xf>
    <xf numFmtId="0" fontId="5" fillId="27" borderId="2" xfId="0" applyFont="1" applyFill="1" applyBorder="1" applyAlignment="1" applyProtection="1">
      <alignment horizontal="left" vertical="top" wrapText="1"/>
      <protection locked="0"/>
    </xf>
    <xf numFmtId="168" fontId="4" fillId="0" borderId="2" xfId="2" applyNumberFormat="1" applyFont="1" applyBorder="1" applyAlignment="1" applyProtection="1">
      <alignment horizontal="center" vertical="center" wrapText="1"/>
    </xf>
    <xf numFmtId="9" fontId="0" fillId="23" borderId="16" xfId="2" applyFont="1" applyFill="1" applyBorder="1" applyAlignment="1">
      <alignment horizontal="center" vertical="center" wrapText="1"/>
    </xf>
    <xf numFmtId="9" fontId="0" fillId="23" borderId="0" xfId="2" applyFont="1" applyFill="1" applyBorder="1" applyAlignment="1">
      <alignment horizontal="center" vertical="center" wrapText="1"/>
    </xf>
    <xf numFmtId="3" fontId="0" fillId="12" borderId="0" xfId="0" applyNumberFormat="1" applyFill="1" applyAlignment="1" applyProtection="1">
      <alignment horizontal="center" vertical="center" wrapText="1"/>
      <protection locked="0"/>
    </xf>
    <xf numFmtId="0" fontId="5" fillId="27" borderId="2" xfId="0" applyFont="1" applyFill="1" applyBorder="1" applyAlignment="1" applyProtection="1">
      <alignment horizontal="left" vertical="center" wrapText="1"/>
      <protection locked="0"/>
    </xf>
    <xf numFmtId="0" fontId="4" fillId="26" borderId="2" xfId="0" applyFont="1" applyFill="1" applyBorder="1" applyAlignment="1" applyProtection="1">
      <alignment horizontal="center" vertical="center" wrapText="1"/>
      <protection locked="0"/>
    </xf>
    <xf numFmtId="0" fontId="4" fillId="26" borderId="2" xfId="0" applyFont="1" applyFill="1" applyBorder="1" applyAlignment="1">
      <alignment horizontal="center" vertical="center" wrapText="1"/>
    </xf>
    <xf numFmtId="0" fontId="4" fillId="0" borderId="2" xfId="0" applyFont="1" applyBorder="1" applyAlignment="1" applyProtection="1">
      <alignment horizontal="left" vertical="top" wrapText="1"/>
      <protection locked="0"/>
    </xf>
    <xf numFmtId="0" fontId="4" fillId="0" borderId="2" xfId="0" applyFont="1" applyBorder="1" applyAlignment="1">
      <alignment horizontal="left" vertical="center" wrapText="1" indent="1"/>
    </xf>
    <xf numFmtId="0" fontId="9" fillId="29" borderId="2" xfId="0" applyFont="1" applyFill="1" applyBorder="1" applyAlignment="1">
      <alignment horizontal="center" vertical="center" wrapText="1"/>
    </xf>
    <xf numFmtId="0" fontId="0" fillId="0" borderId="2" xfId="0" applyBorder="1" applyAlignment="1" applyProtection="1">
      <alignment horizontal="left" vertical="center" wrapText="1" indent="1"/>
      <protection locked="0"/>
    </xf>
    <xf numFmtId="168" fontId="0" fillId="0" borderId="2" xfId="2" applyNumberFormat="1"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center" vertical="center" wrapText="1"/>
      <protection locked="0"/>
    </xf>
    <xf numFmtId="9" fontId="0" fillId="0" borderId="2" xfId="2" applyFont="1" applyBorder="1" applyAlignment="1">
      <alignment horizontal="center" vertical="center" wrapText="1"/>
    </xf>
    <xf numFmtId="0" fontId="3" fillId="0" borderId="10" xfId="0" applyFont="1" applyBorder="1" applyAlignment="1" applyProtection="1">
      <alignment horizontal="center" vertical="center" wrapText="1"/>
      <protection locked="0"/>
    </xf>
    <xf numFmtId="168" fontId="0" fillId="0" borderId="10" xfId="2" applyNumberFormat="1" applyFont="1" applyBorder="1" applyAlignment="1">
      <alignment horizontal="center" vertical="center" wrapText="1"/>
    </xf>
    <xf numFmtId="0" fontId="4" fillId="0" borderId="10" xfId="0" applyFont="1" applyBorder="1" applyAlignment="1">
      <alignment horizontal="center" vertical="center" wrapText="1"/>
    </xf>
    <xf numFmtId="9" fontId="0" fillId="15" borderId="12" xfId="2" applyFont="1" applyFill="1" applyBorder="1" applyAlignment="1">
      <alignment horizontal="center" vertical="center" wrapText="1"/>
    </xf>
    <xf numFmtId="0" fontId="0" fillId="26" borderId="2" xfId="0" applyFill="1" applyBorder="1" applyAlignment="1">
      <alignment horizontal="justify" vertical="center" wrapText="1"/>
    </xf>
    <xf numFmtId="1" fontId="4" fillId="26" borderId="2" xfId="0" applyNumberFormat="1" applyFont="1" applyFill="1" applyBorder="1" applyAlignment="1">
      <alignment horizontal="center" vertical="center" wrapText="1"/>
    </xf>
    <xf numFmtId="1" fontId="4" fillId="0" borderId="2" xfId="0" applyNumberFormat="1" applyFont="1" applyBorder="1" applyAlignment="1">
      <alignment horizontal="center" vertical="center" wrapText="1"/>
    </xf>
    <xf numFmtId="0" fontId="4" fillId="26" borderId="2" xfId="0" applyFont="1" applyFill="1" applyBorder="1" applyAlignment="1" applyProtection="1">
      <alignment horizontal="left" vertical="top" wrapText="1"/>
      <protection locked="0"/>
    </xf>
    <xf numFmtId="1" fontId="4" fillId="26" borderId="2" xfId="3" applyNumberFormat="1" applyFont="1" applyFill="1" applyBorder="1" applyAlignment="1" applyProtection="1">
      <alignment horizontal="center" vertical="center" wrapText="1"/>
    </xf>
    <xf numFmtId="169" fontId="0" fillId="30" borderId="0" xfId="0" applyNumberFormat="1" applyFill="1" applyAlignment="1" applyProtection="1">
      <alignment horizontal="center" vertical="center" wrapText="1"/>
      <protection locked="0"/>
    </xf>
    <xf numFmtId="0" fontId="5" fillId="27" borderId="2" xfId="0" applyFont="1" applyFill="1" applyBorder="1" applyAlignment="1" applyProtection="1">
      <alignment horizontal="center" vertical="center" wrapText="1"/>
      <protection locked="0"/>
    </xf>
    <xf numFmtId="0" fontId="0" fillId="12" borderId="2" xfId="0" applyFill="1" applyBorder="1" applyAlignment="1" applyProtection="1">
      <alignment horizontal="left" vertical="center" wrapText="1"/>
      <protection locked="0"/>
    </xf>
    <xf numFmtId="0" fontId="3" fillId="12" borderId="2" xfId="0" applyFont="1" applyFill="1" applyBorder="1" applyAlignment="1" applyProtection="1">
      <alignment horizontal="left" vertical="center" wrapText="1"/>
      <protection locked="0"/>
    </xf>
    <xf numFmtId="10" fontId="0" fillId="0" borderId="2" xfId="2" applyNumberFormat="1" applyFont="1" applyBorder="1" applyAlignment="1">
      <alignment horizontal="center" vertical="center" wrapText="1"/>
    </xf>
    <xf numFmtId="0" fontId="4" fillId="12" borderId="2" xfId="0" applyFont="1" applyFill="1" applyBorder="1" applyAlignment="1">
      <alignment horizontal="center" vertical="center" wrapText="1"/>
    </xf>
    <xf numFmtId="0" fontId="0" fillId="12" borderId="2" xfId="0" applyFill="1" applyBorder="1" applyAlignment="1" applyProtection="1">
      <alignment vertical="top" wrapText="1"/>
      <protection locked="0"/>
    </xf>
    <xf numFmtId="165" fontId="0" fillId="26" borderId="2" xfId="3" applyFont="1" applyFill="1" applyBorder="1" applyAlignment="1">
      <alignment horizontal="center" vertical="center" wrapText="1"/>
    </xf>
    <xf numFmtId="0" fontId="9" fillId="0" borderId="2" xfId="0" applyFont="1" applyBorder="1" applyAlignment="1">
      <alignment horizontal="center" vertical="center" wrapText="1"/>
    </xf>
    <xf numFmtId="169" fontId="4" fillId="26" borderId="2" xfId="0" applyNumberFormat="1" applyFont="1" applyFill="1" applyBorder="1" applyAlignment="1">
      <alignment horizontal="center" vertical="center" wrapText="1"/>
    </xf>
    <xf numFmtId="3" fontId="0" fillId="30" borderId="0" xfId="0" applyNumberFormat="1" applyFill="1" applyAlignment="1" applyProtection="1">
      <alignment horizontal="center" vertical="center" wrapText="1"/>
      <protection locked="0"/>
    </xf>
    <xf numFmtId="0" fontId="5" fillId="29" borderId="2" xfId="0" applyFont="1" applyFill="1" applyBorder="1" applyAlignment="1" applyProtection="1">
      <alignment horizontal="left" vertical="top" wrapText="1"/>
      <protection locked="0"/>
    </xf>
    <xf numFmtId="0" fontId="4" fillId="26" borderId="2" xfId="0" applyFont="1" applyFill="1" applyBorder="1" applyAlignment="1" applyProtection="1">
      <alignment horizontal="left" vertical="center" wrapText="1"/>
      <protection locked="0"/>
    </xf>
    <xf numFmtId="173" fontId="4" fillId="26" borderId="2" xfId="0" applyNumberFormat="1" applyFont="1" applyFill="1" applyBorder="1" applyAlignment="1">
      <alignment horizontal="center" vertical="center" wrapText="1"/>
    </xf>
    <xf numFmtId="169" fontId="4" fillId="0" borderId="2" xfId="0" applyNumberFormat="1" applyFont="1" applyBorder="1" applyAlignment="1">
      <alignment horizontal="center" vertical="center" wrapText="1"/>
    </xf>
    <xf numFmtId="9" fontId="4" fillId="26" borderId="2" xfId="0" applyNumberFormat="1" applyFont="1" applyFill="1" applyBorder="1" applyAlignment="1">
      <alignment horizontal="center" vertical="center" wrapText="1"/>
    </xf>
    <xf numFmtId="0" fontId="5" fillId="29" borderId="21" xfId="0" applyFont="1" applyFill="1" applyBorder="1" applyAlignment="1" applyProtection="1">
      <alignment horizontal="left" vertical="center" wrapText="1"/>
      <protection locked="0"/>
    </xf>
    <xf numFmtId="1" fontId="4" fillId="12" borderId="2" xfId="0" applyNumberFormat="1" applyFont="1" applyFill="1" applyBorder="1" applyAlignment="1">
      <alignment horizontal="center" vertical="center" wrapText="1"/>
    </xf>
    <xf numFmtId="0" fontId="4" fillId="12" borderId="10" xfId="0" applyFont="1" applyFill="1" applyBorder="1" applyAlignment="1">
      <alignment horizontal="center" vertical="center" wrapText="1"/>
    </xf>
    <xf numFmtId="0" fontId="0" fillId="6" borderId="2" xfId="0" applyFill="1" applyBorder="1" applyAlignment="1">
      <alignment vertical="top" wrapText="1"/>
    </xf>
    <xf numFmtId="168" fontId="0" fillId="23" borderId="15" xfId="2" applyNumberFormat="1" applyFont="1" applyFill="1" applyBorder="1" applyAlignment="1">
      <alignment horizontal="center" vertical="center" wrapText="1"/>
    </xf>
    <xf numFmtId="3" fontId="3" fillId="20" borderId="0" xfId="0" applyNumberFormat="1" applyFont="1" applyFill="1" applyAlignment="1" applyProtection="1">
      <alignment horizontal="center" vertical="center" wrapText="1"/>
      <protection locked="0"/>
    </xf>
    <xf numFmtId="3" fontId="3" fillId="24" borderId="0" xfId="0" applyNumberFormat="1" applyFont="1" applyFill="1" applyAlignment="1" applyProtection="1">
      <alignment horizontal="center" vertical="center" wrapText="1"/>
      <protection locked="0"/>
    </xf>
    <xf numFmtId="3" fontId="3" fillId="24" borderId="15" xfId="0" applyNumberFormat="1" applyFont="1" applyFill="1" applyBorder="1" applyAlignment="1">
      <alignment horizontal="center" vertical="center" wrapText="1"/>
    </xf>
    <xf numFmtId="3" fontId="3" fillId="18" borderId="0" xfId="0" applyNumberFormat="1" applyFont="1" applyFill="1" applyAlignment="1" applyProtection="1">
      <alignment horizontal="center" vertical="center" wrapText="1"/>
      <protection locked="0"/>
    </xf>
    <xf numFmtId="168" fontId="0" fillId="0" borderId="2" xfId="2" applyNumberFormat="1" applyFont="1" applyBorder="1" applyAlignment="1">
      <alignment vertical="center" wrapText="1"/>
    </xf>
    <xf numFmtId="0" fontId="0" fillId="26" borderId="2" xfId="0" applyFill="1" applyBorder="1" applyAlignment="1" applyProtection="1">
      <alignment vertical="center" wrapText="1"/>
      <protection locked="0"/>
    </xf>
    <xf numFmtId="0" fontId="0" fillId="0" borderId="2" xfId="0" applyBorder="1" applyAlignment="1">
      <alignment vertical="center" wrapText="1"/>
    </xf>
    <xf numFmtId="3" fontId="0" fillId="26" borderId="2" xfId="0" applyNumberFormat="1" applyFill="1" applyBorder="1" applyAlignment="1" applyProtection="1">
      <alignment horizontal="center" vertical="center" wrapText="1"/>
      <protection locked="0"/>
    </xf>
    <xf numFmtId="3" fontId="0" fillId="0" borderId="2" xfId="0" applyNumberFormat="1" applyBorder="1" applyAlignment="1">
      <alignment horizontal="center" vertical="center" wrapText="1"/>
    </xf>
    <xf numFmtId="168" fontId="0" fillId="26" borderId="2" xfId="2" applyNumberFormat="1" applyFont="1" applyFill="1" applyBorder="1" applyAlignment="1">
      <alignment horizontal="center" vertical="center" wrapText="1"/>
    </xf>
    <xf numFmtId="168" fontId="0" fillId="26" borderId="2" xfId="2" applyNumberFormat="1" applyFont="1" applyFill="1" applyBorder="1" applyAlignment="1" applyProtection="1">
      <alignment horizontal="center" vertical="center" wrapText="1"/>
      <protection locked="0"/>
    </xf>
    <xf numFmtId="0" fontId="0" fillId="26" borderId="22" xfId="0" applyFill="1" applyBorder="1" applyAlignment="1" applyProtection="1">
      <alignment horizontal="center" vertical="center" wrapText="1"/>
      <protection locked="0"/>
    </xf>
    <xf numFmtId="9" fontId="0" fillId="26" borderId="5" xfId="2" applyFont="1" applyFill="1" applyBorder="1" applyAlignment="1" applyProtection="1">
      <alignment horizontal="center" vertical="center" wrapText="1"/>
      <protection locked="0"/>
    </xf>
    <xf numFmtId="173" fontId="0" fillId="26" borderId="2" xfId="2" applyNumberFormat="1" applyFont="1" applyFill="1" applyBorder="1" applyAlignment="1" applyProtection="1">
      <alignment horizontal="center" vertical="center" wrapText="1"/>
      <protection locked="0"/>
    </xf>
    <xf numFmtId="9" fontId="0" fillId="26" borderId="2" xfId="2" applyFont="1" applyFill="1" applyBorder="1" applyAlignment="1">
      <alignment horizontal="center" vertical="center" wrapText="1"/>
    </xf>
    <xf numFmtId="0" fontId="0" fillId="26" borderId="2" xfId="0" applyFill="1" applyBorder="1" applyAlignment="1">
      <alignment horizontal="justify" vertical="center"/>
    </xf>
    <xf numFmtId="165" fontId="0" fillId="0" borderId="10" xfId="3" applyFont="1" applyBorder="1" applyAlignment="1" applyProtection="1">
      <alignment horizontal="center" vertical="center" wrapText="1"/>
      <protection locked="0"/>
    </xf>
    <xf numFmtId="0" fontId="0" fillId="26" borderId="10" xfId="0" applyFill="1" applyBorder="1" applyAlignment="1" applyProtection="1">
      <alignment horizontal="center" vertical="center" wrapText="1"/>
      <protection locked="0"/>
    </xf>
    <xf numFmtId="9" fontId="0" fillId="26" borderId="2" xfId="2" applyFont="1" applyFill="1" applyBorder="1" applyAlignment="1" applyProtection="1">
      <alignment horizontal="center" vertical="center" wrapText="1"/>
      <protection locked="0"/>
    </xf>
    <xf numFmtId="168" fontId="0" fillId="26" borderId="5" xfId="2" applyNumberFormat="1" applyFont="1" applyFill="1" applyBorder="1" applyAlignment="1">
      <alignment horizontal="center" vertical="center" wrapText="1"/>
    </xf>
    <xf numFmtId="0" fontId="0" fillId="0" borderId="2" xfId="0" applyBorder="1" applyAlignment="1" applyProtection="1">
      <alignment horizontal="center" vertical="top" wrapText="1"/>
      <protection locked="0"/>
    </xf>
    <xf numFmtId="3" fontId="3" fillId="24" borderId="0" xfId="0" applyNumberFormat="1" applyFont="1" applyFill="1" applyAlignment="1">
      <alignment horizontal="center" vertical="center" wrapText="1"/>
    </xf>
    <xf numFmtId="0" fontId="0" fillId="26" borderId="5" xfId="0" applyFill="1" applyBorder="1" applyAlignment="1" applyProtection="1">
      <alignment vertical="center" wrapText="1"/>
      <protection locked="0"/>
    </xf>
    <xf numFmtId="0" fontId="0" fillId="0" borderId="5" xfId="0" applyBorder="1" applyAlignment="1">
      <alignment vertical="center" wrapText="1"/>
    </xf>
    <xf numFmtId="3" fontId="0" fillId="26" borderId="5" xfId="0" applyNumberFormat="1" applyFill="1" applyBorder="1" applyAlignment="1" applyProtection="1">
      <alignment horizontal="center" vertical="center" wrapText="1"/>
      <protection locked="0"/>
    </xf>
    <xf numFmtId="3" fontId="0" fillId="0" borderId="5" xfId="0" applyNumberFormat="1" applyBorder="1" applyAlignment="1">
      <alignment vertical="top" wrapText="1"/>
    </xf>
    <xf numFmtId="168" fontId="0" fillId="26" borderId="5" xfId="2" applyNumberFormat="1" applyFont="1" applyFill="1" applyBorder="1" applyAlignment="1" applyProtection="1">
      <alignment horizontal="center" vertical="center" wrapText="1"/>
      <protection locked="0"/>
    </xf>
    <xf numFmtId="3" fontId="0" fillId="0" borderId="5" xfId="0" applyNumberFormat="1" applyBorder="1" applyAlignment="1">
      <alignment horizontal="center" vertical="center" wrapText="1"/>
    </xf>
    <xf numFmtId="0" fontId="0" fillId="0" borderId="5" xfId="0" applyBorder="1" applyAlignment="1">
      <alignment horizontal="left" vertical="center" wrapText="1"/>
    </xf>
    <xf numFmtId="9" fontId="0" fillId="26" borderId="5" xfId="2" applyFont="1" applyFill="1" applyBorder="1" applyAlignment="1">
      <alignment horizontal="center" vertical="center" wrapText="1"/>
    </xf>
    <xf numFmtId="3" fontId="0" fillId="0" borderId="10" xfId="0" applyNumberFormat="1" applyBorder="1" applyAlignment="1" applyProtection="1">
      <alignment horizontal="center" vertical="center" wrapText="1"/>
      <protection locked="0"/>
    </xf>
    <xf numFmtId="0" fontId="0" fillId="26" borderId="11" xfId="0" applyFill="1" applyBorder="1" applyAlignment="1" applyProtection="1">
      <alignment vertical="top" wrapText="1"/>
      <protection locked="0"/>
    </xf>
    <xf numFmtId="0" fontId="0" fillId="0" borderId="5" xfId="0" quotePrefix="1" applyBorder="1" applyAlignment="1">
      <alignment horizontal="center" vertical="center" wrapText="1"/>
    </xf>
    <xf numFmtId="168" fontId="3" fillId="23" borderId="0" xfId="2" applyNumberFormat="1" applyFont="1" applyFill="1" applyAlignment="1" applyProtection="1">
      <alignment horizontal="center" vertical="center" wrapText="1"/>
      <protection locked="0"/>
    </xf>
    <xf numFmtId="1" fontId="0" fillId="26" borderId="2" xfId="0" applyNumberFormat="1" applyFill="1" applyBorder="1" applyAlignment="1" applyProtection="1">
      <alignment horizontal="center" vertical="center" wrapText="1"/>
      <protection locked="0"/>
    </xf>
    <xf numFmtId="3" fontId="0" fillId="0" borderId="2" xfId="0" applyNumberFormat="1" applyBorder="1" applyAlignment="1">
      <alignment vertical="top" wrapText="1"/>
    </xf>
    <xf numFmtId="3" fontId="22" fillId="24" borderId="0" xfId="0" applyNumberFormat="1" applyFont="1" applyFill="1" applyAlignment="1" applyProtection="1">
      <alignment horizontal="center" vertical="center" wrapText="1"/>
      <protection locked="0"/>
    </xf>
    <xf numFmtId="165" fontId="0" fillId="0" borderId="2" xfId="9" applyFont="1" applyBorder="1" applyAlignment="1">
      <alignment horizontal="center" vertical="center" wrapText="1"/>
    </xf>
    <xf numFmtId="165" fontId="0" fillId="26" borderId="2" xfId="3" applyFont="1" applyFill="1" applyBorder="1" applyAlignment="1" applyProtection="1">
      <alignment vertical="center" wrapText="1"/>
      <protection locked="0"/>
    </xf>
    <xf numFmtId="165" fontId="0" fillId="0" borderId="2" xfId="3" applyFont="1" applyBorder="1" applyAlignment="1">
      <alignment vertical="center" wrapText="1"/>
    </xf>
    <xf numFmtId="165" fontId="0" fillId="26" borderId="2" xfId="3" applyFont="1" applyFill="1" applyBorder="1" applyAlignment="1" applyProtection="1">
      <alignment horizontal="center" vertical="center" wrapText="1"/>
      <protection locked="0"/>
    </xf>
    <xf numFmtId="165" fontId="0" fillId="0" borderId="2" xfId="3" applyFont="1" applyBorder="1" applyAlignment="1">
      <alignment horizontal="center" vertical="center" wrapText="1"/>
    </xf>
    <xf numFmtId="3" fontId="0" fillId="26" borderId="2" xfId="3" applyNumberFormat="1" applyFont="1" applyFill="1" applyBorder="1" applyAlignment="1" applyProtection="1">
      <alignment horizontal="center" vertical="center" wrapText="1"/>
      <protection locked="0"/>
    </xf>
    <xf numFmtId="3" fontId="0" fillId="0" borderId="2" xfId="3" applyNumberFormat="1" applyFont="1" applyBorder="1" applyAlignment="1">
      <alignment horizontal="center" vertical="center" wrapText="1"/>
    </xf>
    <xf numFmtId="3" fontId="0" fillId="0" borderId="10" xfId="0" applyNumberFormat="1" applyBorder="1" applyAlignment="1">
      <alignment horizontal="center" vertical="center" wrapText="1"/>
    </xf>
    <xf numFmtId="0" fontId="4" fillId="0" borderId="2" xfId="0" applyFont="1" applyBorder="1" applyAlignment="1">
      <alignment vertical="center" wrapText="1"/>
    </xf>
    <xf numFmtId="3" fontId="0" fillId="0" borderId="2" xfId="0" applyNumberFormat="1" applyBorder="1" applyAlignment="1" applyProtection="1">
      <alignment horizontal="center" vertical="center" wrapText="1"/>
      <protection locked="0"/>
    </xf>
    <xf numFmtId="0" fontId="0" fillId="26" borderId="2" xfId="0" applyFill="1" applyBorder="1" applyAlignment="1" applyProtection="1">
      <alignment horizontal="justify" vertical="center" wrapText="1"/>
      <protection locked="0"/>
    </xf>
    <xf numFmtId="165" fontId="0" fillId="26" borderId="2" xfId="3" applyFont="1" applyFill="1" applyBorder="1" applyAlignment="1">
      <alignment vertical="center" wrapText="1"/>
    </xf>
    <xf numFmtId="3" fontId="0" fillId="0" borderId="10" xfId="3" applyNumberFormat="1" applyFont="1" applyBorder="1" applyAlignment="1" applyProtection="1">
      <alignment horizontal="center" vertical="center" wrapText="1"/>
      <protection locked="0"/>
    </xf>
    <xf numFmtId="0" fontId="0" fillId="0" borderId="0" xfId="0" applyAlignment="1" applyProtection="1">
      <alignment vertical="center"/>
      <protection locked="0"/>
    </xf>
    <xf numFmtId="3" fontId="0" fillId="20" borderId="15" xfId="0" applyNumberFormat="1" applyFill="1" applyBorder="1" applyAlignment="1">
      <alignment horizontal="center" vertical="center" wrapText="1"/>
    </xf>
    <xf numFmtId="3" fontId="0" fillId="24" borderId="15" xfId="0" applyNumberFormat="1" applyFill="1" applyBorder="1" applyAlignment="1">
      <alignment horizontal="center" vertical="center" wrapText="1"/>
    </xf>
    <xf numFmtId="3" fontId="0" fillId="18" borderId="15" xfId="0" applyNumberFormat="1" applyFill="1" applyBorder="1" applyAlignment="1">
      <alignment horizontal="center" vertical="center" wrapText="1"/>
    </xf>
    <xf numFmtId="168" fontId="0" fillId="26" borderId="5" xfId="2" applyNumberFormat="1" applyFont="1" applyFill="1" applyBorder="1" applyAlignment="1" applyProtection="1">
      <alignment vertical="center" wrapText="1"/>
    </xf>
    <xf numFmtId="0" fontId="0" fillId="26" borderId="2" xfId="0" applyFill="1" applyBorder="1" applyAlignment="1">
      <alignment vertical="center" wrapText="1"/>
    </xf>
    <xf numFmtId="0" fontId="25" fillId="27" borderId="5" xfId="0" applyFont="1" applyFill="1" applyBorder="1" applyAlignment="1" applyProtection="1">
      <alignment wrapText="1"/>
      <protection locked="0"/>
    </xf>
    <xf numFmtId="0" fontId="0" fillId="26" borderId="5" xfId="0" applyFill="1" applyBorder="1" applyAlignment="1">
      <alignment vertical="center" wrapText="1"/>
    </xf>
    <xf numFmtId="9" fontId="0" fillId="26" borderId="5" xfId="2" applyFont="1" applyFill="1" applyBorder="1" applyAlignment="1" applyProtection="1">
      <alignment horizontal="left" vertical="top" wrapText="1"/>
      <protection locked="0"/>
    </xf>
    <xf numFmtId="1" fontId="0" fillId="26" borderId="5" xfId="0" applyNumberFormat="1" applyFill="1" applyBorder="1" applyAlignment="1" applyProtection="1">
      <alignment horizontal="center" vertical="center" wrapText="1"/>
      <protection locked="0"/>
    </xf>
    <xf numFmtId="0" fontId="0" fillId="26" borderId="11" xfId="0" applyFill="1" applyBorder="1" applyAlignment="1" applyProtection="1">
      <alignment horizontal="center" vertical="center" wrapText="1"/>
      <protection locked="0"/>
    </xf>
    <xf numFmtId="0" fontId="0" fillId="31" borderId="5" xfId="0" applyFill="1" applyBorder="1" applyAlignment="1">
      <alignment horizontal="center" vertical="center" wrapText="1"/>
    </xf>
    <xf numFmtId="169" fontId="0" fillId="0" borderId="0" xfId="0" applyNumberFormat="1" applyAlignment="1" applyProtection="1">
      <alignment horizontal="center" vertical="center"/>
      <protection locked="0"/>
    </xf>
    <xf numFmtId="168" fontId="0" fillId="0" borderId="2" xfId="2" applyNumberFormat="1" applyFont="1" applyBorder="1" applyAlignment="1" applyProtection="1">
      <alignment vertical="center" wrapText="1"/>
    </xf>
    <xf numFmtId="0" fontId="0" fillId="12" borderId="2" xfId="0" applyFill="1" applyBorder="1" applyAlignment="1">
      <alignment vertical="center" wrapText="1"/>
    </xf>
    <xf numFmtId="0" fontId="0" fillId="26" borderId="2" xfId="0" applyFill="1" applyBorder="1" applyAlignment="1" applyProtection="1">
      <alignment horizontal="left" vertical="top" wrapText="1"/>
      <protection locked="0"/>
    </xf>
    <xf numFmtId="0" fontId="9" fillId="27" borderId="2" xfId="0" applyFont="1" applyFill="1" applyBorder="1" applyAlignment="1" applyProtection="1">
      <alignment horizontal="left" vertical="center" wrapText="1"/>
      <protection locked="0"/>
    </xf>
    <xf numFmtId="0" fontId="0" fillId="32" borderId="2" xfId="0" applyFill="1" applyBorder="1" applyAlignment="1">
      <alignment horizontal="left" vertical="center" wrapText="1"/>
    </xf>
    <xf numFmtId="168" fontId="0" fillId="15" borderId="2" xfId="2" applyNumberFormat="1" applyFont="1" applyFill="1" applyBorder="1" applyAlignment="1">
      <alignment vertical="center" wrapText="1"/>
    </xf>
    <xf numFmtId="0" fontId="4" fillId="0" borderId="2" xfId="0" applyFont="1" applyBorder="1" applyAlignment="1" applyProtection="1">
      <alignment horizontal="left" vertical="center" wrapText="1"/>
      <protection locked="0"/>
    </xf>
    <xf numFmtId="0" fontId="0" fillId="0" borderId="0" xfId="0" applyAlignment="1" applyProtection="1">
      <alignment horizontal="left" vertical="center" wrapText="1" indent="1"/>
      <protection locked="0"/>
    </xf>
    <xf numFmtId="0" fontId="0" fillId="26" borderId="2" xfId="0" applyFill="1" applyBorder="1" applyAlignment="1" applyProtection="1">
      <alignment wrapText="1"/>
      <protection locked="0"/>
    </xf>
    <xf numFmtId="0" fontId="0" fillId="0" borderId="2" xfId="0" quotePrefix="1" applyBorder="1" applyAlignment="1">
      <alignment horizontal="left" vertical="center" wrapText="1"/>
    </xf>
    <xf numFmtId="0" fontId="9" fillId="27" borderId="10" xfId="0" applyFont="1" applyFill="1" applyBorder="1" applyAlignment="1" applyProtection="1">
      <alignment horizontal="left" vertical="center" wrapText="1"/>
      <protection locked="0"/>
    </xf>
    <xf numFmtId="1" fontId="5" fillId="27" borderId="2" xfId="0" applyNumberFormat="1" applyFont="1" applyFill="1" applyBorder="1" applyAlignment="1" applyProtection="1">
      <alignment horizontal="center" vertical="center" wrapText="1"/>
      <protection locked="0"/>
    </xf>
    <xf numFmtId="1" fontId="0" fillId="0" borderId="2" xfId="2" applyNumberFormat="1" applyFont="1" applyBorder="1" applyAlignment="1" applyProtection="1">
      <alignment horizontal="center" vertical="center" wrapText="1"/>
    </xf>
    <xf numFmtId="0" fontId="9" fillId="27" borderId="5" xfId="0" applyFont="1" applyFill="1" applyBorder="1" applyAlignment="1" applyProtection="1">
      <alignment horizontal="left" vertical="center" wrapText="1"/>
      <protection locked="0"/>
    </xf>
    <xf numFmtId="0" fontId="13" fillId="0" borderId="2"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1" fontId="5" fillId="27" borderId="2" xfId="3" applyNumberFormat="1" applyFont="1" applyFill="1" applyBorder="1" applyAlignment="1" applyProtection="1">
      <alignment horizontal="center" vertical="center" wrapText="1"/>
      <protection locked="0"/>
    </xf>
    <xf numFmtId="0" fontId="5" fillId="0" borderId="0" xfId="0" applyFont="1" applyAlignment="1">
      <alignment horizontal="left" vertical="center" wrapText="1"/>
    </xf>
    <xf numFmtId="174" fontId="0" fillId="0" borderId="2" xfId="0" applyNumberFormat="1" applyBorder="1" applyAlignment="1">
      <alignment horizontal="center" vertical="center" wrapText="1"/>
    </xf>
    <xf numFmtId="0" fontId="4" fillId="0" borderId="2" xfId="0" applyFont="1" applyBorder="1" applyAlignment="1" applyProtection="1">
      <alignment horizontal="left" vertical="center" wrapText="1" indent="1"/>
      <protection locked="0"/>
    </xf>
    <xf numFmtId="174" fontId="0" fillId="26" borderId="2" xfId="0" applyNumberFormat="1" applyFill="1" applyBorder="1" applyAlignment="1" applyProtection="1">
      <alignment horizontal="center" vertical="center" wrapText="1"/>
      <protection locked="0"/>
    </xf>
    <xf numFmtId="1" fontId="0" fillId="0" borderId="2" xfId="3" applyNumberFormat="1" applyFont="1" applyBorder="1" applyAlignment="1" applyProtection="1">
      <alignment horizontal="center" vertical="center" wrapText="1"/>
    </xf>
    <xf numFmtId="0" fontId="0" fillId="32" borderId="2" xfId="0" applyFill="1" applyBorder="1" applyAlignment="1">
      <alignment vertical="center" wrapText="1"/>
    </xf>
    <xf numFmtId="0" fontId="0" fillId="15" borderId="2" xfId="0" applyFill="1" applyBorder="1" applyAlignment="1">
      <alignment horizontal="left" vertical="center" wrapText="1"/>
    </xf>
    <xf numFmtId="0" fontId="5" fillId="27" borderId="0" xfId="0" applyFont="1" applyFill="1" applyAlignment="1">
      <alignment vertical="top" wrapText="1"/>
    </xf>
    <xf numFmtId="0" fontId="4" fillId="15" borderId="2" xfId="0" applyFont="1" applyFill="1" applyBorder="1" applyAlignment="1" applyProtection="1">
      <alignment vertical="center" wrapText="1"/>
      <protection locked="0"/>
    </xf>
    <xf numFmtId="0" fontId="4" fillId="15" borderId="2" xfId="0" applyFont="1" applyFill="1" applyBorder="1" applyAlignment="1" applyProtection="1">
      <alignment vertical="top" wrapText="1"/>
      <protection locked="0"/>
    </xf>
    <xf numFmtId="0" fontId="5" fillId="27" borderId="2" xfId="0" applyFont="1" applyFill="1" applyBorder="1" applyAlignment="1">
      <alignment horizontal="left" vertical="center" wrapText="1" indent="1"/>
    </xf>
    <xf numFmtId="9" fontId="0" fillId="0" borderId="2" xfId="0" applyNumberFormat="1" applyBorder="1" applyAlignment="1">
      <alignment horizontal="center" vertical="center" wrapText="1"/>
    </xf>
    <xf numFmtId="0" fontId="0" fillId="15" borderId="2" xfId="0" applyFill="1" applyBorder="1" applyAlignment="1">
      <alignment horizontal="left" vertical="top" wrapText="1" indent="1"/>
    </xf>
    <xf numFmtId="0" fontId="0" fillId="26" borderId="2" xfId="0" applyFill="1" applyBorder="1" applyAlignment="1">
      <alignment horizontal="left" vertical="center" wrapText="1" indent="1"/>
    </xf>
    <xf numFmtId="3" fontId="0" fillId="26" borderId="2" xfId="0" applyNumberFormat="1" applyFill="1" applyBorder="1" applyAlignment="1">
      <alignment horizontal="center" vertical="center" wrapText="1"/>
    </xf>
    <xf numFmtId="9" fontId="0" fillId="15" borderId="2" xfId="2" applyFont="1" applyFill="1" applyBorder="1" applyAlignment="1">
      <alignment horizontal="center" vertical="center" wrapText="1"/>
    </xf>
    <xf numFmtId="168" fontId="0" fillId="15" borderId="12" xfId="2" applyNumberFormat="1" applyFont="1" applyFill="1" applyBorder="1" applyAlignment="1">
      <alignment horizontal="center" vertical="center" wrapText="1"/>
    </xf>
    <xf numFmtId="0" fontId="0" fillId="12" borderId="2" xfId="0" applyFill="1" applyBorder="1" applyAlignment="1">
      <alignment horizontal="justify" vertical="center" wrapText="1"/>
    </xf>
    <xf numFmtId="0" fontId="0" fillId="15" borderId="12" xfId="0" applyFill="1" applyBorder="1" applyAlignment="1">
      <alignment vertical="top" wrapText="1"/>
    </xf>
    <xf numFmtId="0" fontId="0" fillId="33" borderId="2" xfId="0" applyFill="1" applyBorder="1" applyAlignment="1">
      <alignment horizontal="justify" vertical="center" wrapText="1"/>
    </xf>
    <xf numFmtId="0" fontId="7" fillId="0" borderId="2" xfId="0" applyFont="1" applyBorder="1" applyAlignment="1">
      <alignment horizontal="center" vertical="center" wrapText="1"/>
    </xf>
    <xf numFmtId="3" fontId="0" fillId="15" borderId="2" xfId="0" applyNumberFormat="1" applyFill="1" applyBorder="1" applyAlignment="1">
      <alignment horizontal="center" vertical="center" wrapText="1"/>
    </xf>
    <xf numFmtId="0" fontId="0" fillId="15" borderId="2" xfId="0" applyFill="1" applyBorder="1" applyAlignment="1">
      <alignment horizontal="left" vertical="center" wrapText="1" indent="1"/>
    </xf>
    <xf numFmtId="0" fontId="0" fillId="34" borderId="2" xfId="0" applyFill="1" applyBorder="1" applyAlignment="1">
      <alignment horizontal="left" vertical="center" wrapText="1" indent="1"/>
    </xf>
    <xf numFmtId="0" fontId="0" fillId="35" borderId="2" xfId="0" applyFill="1" applyBorder="1" applyAlignment="1">
      <alignment horizontal="center" vertical="center" wrapText="1"/>
    </xf>
    <xf numFmtId="0" fontId="0" fillId="15" borderId="2" xfId="0" quotePrefix="1" applyFill="1" applyBorder="1" applyAlignment="1">
      <alignment horizontal="center" vertical="center" wrapText="1"/>
    </xf>
    <xf numFmtId="0" fontId="4" fillId="15" borderId="2" xfId="0" applyFont="1" applyFill="1" applyBorder="1" applyAlignment="1">
      <alignment horizontal="center" vertical="center" wrapText="1"/>
    </xf>
    <xf numFmtId="168" fontId="0" fillId="15" borderId="5" xfId="2" applyNumberFormat="1" applyFont="1" applyFill="1" applyBorder="1" applyAlignment="1">
      <alignment horizontal="center" vertical="center" wrapText="1"/>
    </xf>
    <xf numFmtId="0" fontId="5" fillId="27" borderId="19" xfId="0" applyFont="1" applyFill="1" applyBorder="1" applyAlignment="1">
      <alignment vertical="center" wrapText="1"/>
    </xf>
    <xf numFmtId="0" fontId="5" fillId="27" borderId="19" xfId="0" applyFont="1" applyFill="1" applyBorder="1" applyAlignment="1">
      <alignment horizontal="left" vertical="center" wrapText="1"/>
    </xf>
    <xf numFmtId="0" fontId="5" fillId="27" borderId="19" xfId="0" applyFont="1" applyFill="1" applyBorder="1" applyAlignment="1">
      <alignment horizontal="left" vertical="center" wrapText="1" indent="1"/>
    </xf>
    <xf numFmtId="3" fontId="0" fillId="15" borderId="5" xfId="0" applyNumberFormat="1" applyFill="1" applyBorder="1" applyAlignment="1">
      <alignment horizontal="center" vertical="center" wrapText="1"/>
    </xf>
    <xf numFmtId="0" fontId="0" fillId="15" borderId="12" xfId="0" applyFill="1" applyBorder="1" applyAlignment="1">
      <alignment horizontal="center" vertical="center" wrapText="1"/>
    </xf>
    <xf numFmtId="0" fontId="5" fillId="27" borderId="2" xfId="0" applyFont="1" applyFill="1" applyBorder="1" applyAlignment="1">
      <alignment vertical="top" wrapText="1"/>
    </xf>
    <xf numFmtId="0" fontId="0" fillId="0" borderId="2" xfId="0" applyBorder="1" applyAlignment="1">
      <alignment horizontal="left" vertical="top" wrapText="1" indent="1"/>
    </xf>
    <xf numFmtId="0" fontId="0" fillId="0" borderId="12" xfId="0" applyBorder="1" applyAlignment="1">
      <alignment horizontal="center" vertical="center" wrapText="1"/>
    </xf>
    <xf numFmtId="168" fontId="0" fillId="0" borderId="12" xfId="2" applyNumberFormat="1" applyFont="1" applyBorder="1" applyAlignment="1">
      <alignment horizontal="center" vertical="center" wrapText="1"/>
    </xf>
    <xf numFmtId="9" fontId="0" fillId="0" borderId="12" xfId="2" applyFont="1" applyBorder="1" applyAlignment="1">
      <alignment horizontal="center" vertical="center" wrapText="1"/>
    </xf>
    <xf numFmtId="0" fontId="0" fillId="0" borderId="12" xfId="0" applyBorder="1" applyAlignment="1">
      <alignment vertical="top" wrapText="1"/>
    </xf>
    <xf numFmtId="3" fontId="0" fillId="12" borderId="15" xfId="0" applyNumberFormat="1" applyFill="1" applyBorder="1" applyAlignment="1">
      <alignment horizontal="center" vertical="center" wrapText="1"/>
    </xf>
    <xf numFmtId="0" fontId="0" fillId="15" borderId="2" xfId="0" applyFill="1" applyBorder="1" applyAlignment="1" applyProtection="1">
      <alignment vertical="top" wrapText="1"/>
      <protection locked="0"/>
    </xf>
    <xf numFmtId="0" fontId="5" fillId="27" borderId="2" xfId="0" applyFont="1" applyFill="1" applyBorder="1" applyAlignment="1">
      <alignment vertical="center" wrapText="1"/>
    </xf>
    <xf numFmtId="1" fontId="0" fillId="15" borderId="2" xfId="0" applyNumberFormat="1" applyFill="1" applyBorder="1" applyAlignment="1">
      <alignment horizontal="center" vertical="center" wrapText="1"/>
    </xf>
    <xf numFmtId="0" fontId="5" fillId="27" borderId="2" xfId="0" applyFont="1" applyFill="1" applyBorder="1" applyAlignment="1">
      <alignment horizontal="left" wrapText="1" indent="1"/>
    </xf>
    <xf numFmtId="1" fontId="0" fillId="15" borderId="2" xfId="3" applyNumberFormat="1" applyFont="1" applyFill="1" applyBorder="1" applyAlignment="1">
      <alignment horizontal="center" vertical="center" wrapText="1"/>
    </xf>
    <xf numFmtId="169" fontId="0" fillId="24" borderId="15" xfId="0" applyNumberFormat="1" applyFill="1" applyBorder="1" applyAlignment="1">
      <alignment horizontal="center" vertical="center" wrapText="1"/>
    </xf>
    <xf numFmtId="0" fontId="0" fillId="25" borderId="2" xfId="0" applyFill="1" applyBorder="1" applyAlignment="1">
      <alignment horizontal="center" vertical="center" wrapText="1"/>
    </xf>
    <xf numFmtId="0" fontId="0" fillId="12" borderId="2" xfId="0" applyFill="1" applyBorder="1" applyAlignment="1">
      <alignment horizontal="left" vertical="center" wrapText="1" indent="1"/>
    </xf>
    <xf numFmtId="0" fontId="28" fillId="27" borderId="2" xfId="0" applyFont="1" applyFill="1" applyBorder="1" applyAlignment="1">
      <alignment horizontal="left" vertical="center" wrapText="1"/>
    </xf>
    <xf numFmtId="0" fontId="4" fillId="15" borderId="2" xfId="0" applyFont="1" applyFill="1" applyBorder="1" applyAlignment="1" applyProtection="1">
      <alignment horizontal="left" vertical="center" wrapText="1" indent="1"/>
      <protection locked="0"/>
    </xf>
    <xf numFmtId="1" fontId="0" fillId="26" borderId="2" xfId="3" applyNumberFormat="1" applyFont="1" applyFill="1" applyBorder="1" applyAlignment="1">
      <alignment horizontal="center" vertical="center" wrapText="1"/>
    </xf>
    <xf numFmtId="175" fontId="0" fillId="26" borderId="2" xfId="3" applyNumberFormat="1" applyFont="1" applyFill="1" applyBorder="1" applyAlignment="1">
      <alignment horizontal="center" vertical="center" wrapText="1"/>
    </xf>
    <xf numFmtId="0" fontId="0" fillId="15" borderId="2" xfId="0" applyFill="1" applyBorder="1" applyAlignment="1" applyProtection="1">
      <alignment vertical="center" wrapText="1"/>
      <protection locked="0"/>
    </xf>
    <xf numFmtId="175" fontId="0" fillId="0" borderId="2" xfId="3" applyNumberFormat="1" applyFont="1" applyBorder="1" applyAlignment="1">
      <alignment horizontal="center" vertical="center" wrapText="1"/>
    </xf>
    <xf numFmtId="0" fontId="0" fillId="16" borderId="2" xfId="0" applyFill="1" applyBorder="1" applyAlignment="1">
      <alignment horizontal="left" vertical="center" wrapText="1" indent="1"/>
    </xf>
    <xf numFmtId="168" fontId="0" fillId="26" borderId="5" xfId="0" applyNumberFormat="1" applyFill="1" applyBorder="1" applyAlignment="1">
      <alignment vertical="center" wrapText="1"/>
    </xf>
    <xf numFmtId="168" fontId="0" fillId="26" borderId="5" xfId="2" applyNumberFormat="1" applyFont="1" applyFill="1" applyBorder="1" applyAlignment="1">
      <alignment vertical="center" wrapText="1"/>
    </xf>
    <xf numFmtId="0" fontId="0" fillId="0" borderId="5" xfId="0" applyBorder="1" applyAlignment="1" applyProtection="1">
      <alignment vertical="center" wrapText="1"/>
      <protection locked="0"/>
    </xf>
    <xf numFmtId="168" fontId="0" fillId="26" borderId="5" xfId="0" applyNumberFormat="1" applyFill="1" applyBorder="1" applyAlignment="1" applyProtection="1">
      <alignment vertical="center" wrapText="1"/>
      <protection locked="0"/>
    </xf>
    <xf numFmtId="168" fontId="0" fillId="26" borderId="11" xfId="0" applyNumberFormat="1" applyFill="1" applyBorder="1" applyAlignment="1">
      <alignment horizontal="center" vertical="center" wrapText="1"/>
    </xf>
    <xf numFmtId="0" fontId="0" fillId="26" borderId="5" xfId="0" applyFill="1" applyBorder="1" applyAlignment="1">
      <alignment horizontal="justify" vertical="center" wrapText="1"/>
    </xf>
    <xf numFmtId="0" fontId="7"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0" fillId="36" borderId="2" xfId="0" applyFill="1" applyBorder="1" applyAlignment="1">
      <alignment horizontal="center" vertical="center" wrapText="1"/>
    </xf>
    <xf numFmtId="168" fontId="0" fillId="26" borderId="6" xfId="2" applyNumberFormat="1" applyFont="1" applyFill="1" applyBorder="1" applyAlignment="1">
      <alignment vertical="center" wrapText="1"/>
    </xf>
    <xf numFmtId="0" fontId="0" fillId="0" borderId="8" xfId="0" applyBorder="1" applyAlignment="1" applyProtection="1">
      <alignment wrapText="1"/>
      <protection locked="0"/>
    </xf>
    <xf numFmtId="0" fontId="0" fillId="15" borderId="6" xfId="0" applyFill="1" applyBorder="1" applyAlignment="1">
      <alignment vertical="center" wrapText="1"/>
    </xf>
    <xf numFmtId="0" fontId="0" fillId="26" borderId="6" xfId="0" applyFill="1" applyBorder="1" applyAlignment="1">
      <alignment horizontal="center" vertical="center" wrapText="1"/>
    </xf>
    <xf numFmtId="0" fontId="0" fillId="26" borderId="6" xfId="0" applyFill="1" applyBorder="1" applyAlignment="1">
      <alignment vertical="center" wrapText="1"/>
    </xf>
    <xf numFmtId="168" fontId="0" fillId="26" borderId="6" xfId="2" applyNumberFormat="1" applyFont="1" applyFill="1" applyBorder="1" applyAlignment="1">
      <alignment horizontal="center" vertical="center" wrapText="1"/>
    </xf>
    <xf numFmtId="9" fontId="0" fillId="26" borderId="6" xfId="2" applyFont="1" applyFill="1" applyBorder="1" applyAlignment="1">
      <alignment horizontal="center" vertical="center" wrapText="1"/>
    </xf>
    <xf numFmtId="0" fontId="0" fillId="26" borderId="6" xfId="0" applyFill="1" applyBorder="1" applyAlignment="1">
      <alignment horizontal="justify" vertical="center" wrapText="1"/>
    </xf>
    <xf numFmtId="0" fontId="0" fillId="26" borderId="20" xfId="0" applyFill="1" applyBorder="1" applyAlignment="1">
      <alignment horizontal="center" vertical="center" wrapText="1"/>
    </xf>
    <xf numFmtId="0" fontId="0" fillId="17" borderId="6" xfId="0" applyFill="1" applyBorder="1" applyAlignment="1">
      <alignment vertical="center" wrapText="1"/>
    </xf>
    <xf numFmtId="0" fontId="0" fillId="15" borderId="6" xfId="0" quotePrefix="1" applyFill="1" applyBorder="1" applyAlignment="1">
      <alignment horizontal="center" vertical="center" wrapText="1"/>
    </xf>
    <xf numFmtId="0" fontId="4" fillId="15" borderId="6" xfId="0" applyFont="1" applyFill="1" applyBorder="1" applyAlignment="1">
      <alignment horizontal="center" vertical="center" wrapText="1"/>
    </xf>
    <xf numFmtId="168" fontId="0" fillId="26" borderId="2" xfId="2" applyNumberFormat="1" applyFont="1" applyFill="1" applyBorder="1" applyAlignment="1">
      <alignment vertical="center" wrapText="1"/>
    </xf>
    <xf numFmtId="0" fontId="30" fillId="0" borderId="0" xfId="0" applyFont="1" applyAlignment="1" applyProtection="1">
      <alignment vertical="center" wrapText="1"/>
      <protection locked="0"/>
    </xf>
    <xf numFmtId="0" fontId="0" fillId="26" borderId="12" xfId="0" applyFill="1" applyBorder="1" applyAlignment="1">
      <alignment horizontal="center" vertical="center" wrapText="1"/>
    </xf>
    <xf numFmtId="0" fontId="13" fillId="0" borderId="2" xfId="0" applyFont="1" applyBorder="1" applyAlignment="1">
      <alignment vertical="center" wrapText="1"/>
    </xf>
    <xf numFmtId="0" fontId="0" fillId="17" borderId="2" xfId="0" applyFill="1" applyBorder="1" applyAlignment="1">
      <alignment vertical="center" wrapText="1"/>
    </xf>
    <xf numFmtId="0" fontId="30" fillId="12" borderId="2" xfId="0" applyFont="1" applyFill="1" applyBorder="1" applyAlignment="1">
      <alignment vertical="center" wrapText="1"/>
    </xf>
    <xf numFmtId="0" fontId="0" fillId="0" borderId="8" xfId="0" applyBorder="1" applyAlignment="1" applyProtection="1">
      <alignment vertical="top" wrapText="1"/>
      <protection locked="0"/>
    </xf>
    <xf numFmtId="0" fontId="0" fillId="0" borderId="15" xfId="0" applyBorder="1" applyAlignment="1">
      <alignment vertical="center" wrapText="1"/>
    </xf>
    <xf numFmtId="0" fontId="0" fillId="32" borderId="2" xfId="0" applyFill="1" applyBorder="1" applyAlignment="1">
      <alignment horizontal="center" vertical="center" wrapText="1"/>
    </xf>
    <xf numFmtId="0" fontId="0" fillId="15" borderId="15" xfId="0" applyFill="1" applyBorder="1" applyAlignment="1">
      <alignment vertical="center" wrapText="1"/>
    </xf>
    <xf numFmtId="0" fontId="13" fillId="15" borderId="2" xfId="0" applyFont="1" applyFill="1" applyBorder="1" applyAlignment="1">
      <alignment horizontal="center" vertical="center" wrapText="1"/>
    </xf>
    <xf numFmtId="9" fontId="0" fillId="15" borderId="10" xfId="2" applyFont="1" applyFill="1" applyBorder="1" applyAlignment="1">
      <alignment horizontal="center" vertical="center" wrapText="1"/>
    </xf>
    <xf numFmtId="168" fontId="0" fillId="15" borderId="10" xfId="2" applyNumberFormat="1" applyFont="1" applyFill="1" applyBorder="1" applyAlignment="1">
      <alignment horizontal="center" vertical="center" wrapText="1"/>
    </xf>
    <xf numFmtId="0" fontId="0" fillId="15" borderId="10" xfId="0" applyFill="1" applyBorder="1" applyAlignment="1">
      <alignment horizontal="center" vertical="center" wrapText="1"/>
    </xf>
    <xf numFmtId="169" fontId="3" fillId="24" borderId="0" xfId="0" applyNumberFormat="1" applyFont="1" applyFill="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168" fontId="0" fillId="0" borderId="7" xfId="2" applyNumberFormat="1" applyFont="1" applyBorder="1" applyAlignment="1">
      <alignment horizontal="center" vertical="center" wrapText="1"/>
    </xf>
    <xf numFmtId="0" fontId="0" fillId="26" borderId="7" xfId="0" applyFill="1" applyBorder="1" applyAlignment="1" applyProtection="1">
      <alignment horizontal="left" vertical="center" wrapText="1"/>
      <protection locked="0"/>
    </xf>
    <xf numFmtId="1" fontId="0" fillId="26" borderId="2" xfId="3" applyNumberFormat="1" applyFont="1" applyFill="1" applyBorder="1" applyAlignment="1" applyProtection="1">
      <alignment horizontal="center" vertical="center" wrapText="1"/>
      <protection locked="0"/>
    </xf>
    <xf numFmtId="2" fontId="0" fillId="0" borderId="7" xfId="0" applyNumberFormat="1" applyBorder="1" applyAlignment="1">
      <alignment horizontal="center" vertical="center" wrapText="1"/>
    </xf>
    <xf numFmtId="0" fontId="0" fillId="26" borderId="7" xfId="0" applyFill="1" applyBorder="1" applyAlignment="1" applyProtection="1">
      <alignment vertical="center" wrapText="1"/>
      <protection locked="0"/>
    </xf>
    <xf numFmtId="9" fontId="0" fillId="26" borderId="7" xfId="0" applyNumberFormat="1" applyFill="1" applyBorder="1" applyAlignment="1" applyProtection="1">
      <alignment vertical="center" wrapText="1"/>
      <protection locked="0"/>
    </xf>
    <xf numFmtId="9" fontId="0" fillId="0" borderId="7" xfId="0" applyNumberFormat="1" applyBorder="1" applyAlignment="1">
      <alignment vertical="center" wrapText="1"/>
    </xf>
    <xf numFmtId="9" fontId="0" fillId="26" borderId="7" xfId="0" applyNumberFormat="1" applyFill="1" applyBorder="1" applyAlignment="1" applyProtection="1">
      <alignment horizontal="center" vertical="center" wrapText="1"/>
      <protection locked="0"/>
    </xf>
    <xf numFmtId="9" fontId="0" fillId="0" borderId="7" xfId="0" applyNumberFormat="1" applyBorder="1" applyAlignment="1">
      <alignment horizontal="center" vertical="center" wrapText="1"/>
    </xf>
    <xf numFmtId="0" fontId="0" fillId="26" borderId="7" xfId="0" applyFill="1" applyBorder="1" applyAlignment="1" applyProtection="1">
      <alignment horizontal="center" vertical="center" wrapText="1"/>
      <protection locked="0"/>
    </xf>
    <xf numFmtId="0" fontId="0" fillId="0" borderId="7" xfId="0" applyBorder="1" applyAlignment="1">
      <alignment vertical="center" wrapText="1"/>
    </xf>
    <xf numFmtId="0" fontId="0" fillId="26" borderId="7" xfId="0" applyFill="1" applyBorder="1" applyAlignment="1">
      <alignment horizontal="center" vertical="center" wrapText="1"/>
    </xf>
    <xf numFmtId="168" fontId="0" fillId="26" borderId="7" xfId="2" applyNumberFormat="1" applyFont="1" applyFill="1" applyBorder="1" applyAlignment="1">
      <alignment horizontal="center" vertical="center" wrapText="1"/>
    </xf>
    <xf numFmtId="0" fontId="0" fillId="0" borderId="7" xfId="0" applyBorder="1" applyAlignment="1">
      <alignment horizontal="center" vertical="center" wrapText="1"/>
    </xf>
    <xf numFmtId="9" fontId="0" fillId="0" borderId="7" xfId="2" applyFont="1" applyBorder="1" applyAlignment="1">
      <alignment horizontal="center" vertical="center" wrapText="1"/>
    </xf>
    <xf numFmtId="9" fontId="0" fillId="26" borderId="7" xfId="2" applyFont="1" applyFill="1" applyBorder="1" applyAlignment="1" applyProtection="1">
      <alignment horizontal="center" vertical="center" wrapText="1"/>
      <protection locked="0"/>
    </xf>
    <xf numFmtId="2" fontId="0" fillId="0" borderId="5" xfId="0" applyNumberFormat="1" applyBorder="1" applyAlignment="1">
      <alignment horizontal="center" vertical="center" wrapText="1"/>
    </xf>
    <xf numFmtId="0" fontId="0" fillId="12" borderId="5" xfId="0" applyFill="1" applyBorder="1" applyAlignment="1">
      <alignment horizontal="center" vertical="center" wrapText="1"/>
    </xf>
    <xf numFmtId="0" fontId="4" fillId="0" borderId="0" xfId="0" applyFont="1" applyProtection="1">
      <protection locked="0"/>
    </xf>
    <xf numFmtId="0" fontId="4" fillId="15" borderId="5" xfId="0" applyFont="1" applyFill="1" applyBorder="1" applyAlignment="1">
      <alignment horizontal="center" vertical="center" wrapText="1"/>
    </xf>
    <xf numFmtId="168" fontId="4" fillId="26" borderId="2" xfId="0" applyNumberFormat="1" applyFont="1" applyFill="1" applyBorder="1" applyAlignment="1">
      <alignment horizontal="center" vertical="center" wrapText="1"/>
    </xf>
    <xf numFmtId="0" fontId="0" fillId="26" borderId="5" xfId="0" applyFill="1" applyBorder="1" applyAlignment="1" applyProtection="1">
      <alignment horizontal="left" vertical="top" wrapText="1"/>
      <protection locked="0"/>
    </xf>
    <xf numFmtId="168" fontId="4" fillId="26" borderId="2" xfId="2" applyNumberFormat="1" applyFont="1" applyFill="1" applyBorder="1" applyAlignment="1">
      <alignment horizontal="center" vertical="center" wrapText="1"/>
    </xf>
    <xf numFmtId="9" fontId="0" fillId="26" borderId="5" xfId="0" applyNumberFormat="1" applyFill="1" applyBorder="1" applyAlignment="1" applyProtection="1">
      <alignment horizontal="center" vertical="center" wrapText="1"/>
      <protection locked="0"/>
    </xf>
    <xf numFmtId="0" fontId="0" fillId="12" borderId="5" xfId="0" applyFill="1" applyBorder="1" applyAlignment="1" applyProtection="1">
      <alignment vertical="top" wrapText="1"/>
      <protection locked="0"/>
    </xf>
    <xf numFmtId="0" fontId="0" fillId="25" borderId="5" xfId="0" applyFill="1" applyBorder="1" applyAlignment="1" applyProtection="1">
      <alignment vertical="top" wrapText="1"/>
      <protection locked="0"/>
    </xf>
    <xf numFmtId="9" fontId="4" fillId="26" borderId="10" xfId="2" applyFont="1" applyFill="1" applyBorder="1" applyAlignment="1">
      <alignment horizontal="center" vertical="center" wrapText="1"/>
    </xf>
    <xf numFmtId="0" fontId="0" fillId="37" borderId="2" xfId="0" applyFill="1" applyBorder="1" applyAlignment="1" applyProtection="1">
      <alignment horizontal="justify" vertical="center" wrapText="1"/>
      <protection locked="0"/>
    </xf>
    <xf numFmtId="168" fontId="4" fillId="26" borderId="7" xfId="2" applyNumberFormat="1" applyFont="1" applyFill="1" applyBorder="1" applyAlignment="1">
      <alignment horizontal="center" vertical="center" wrapText="1"/>
    </xf>
    <xf numFmtId="9" fontId="4" fillId="26" borderId="7" xfId="2" applyFont="1" applyFill="1" applyBorder="1" applyAlignment="1">
      <alignment horizontal="center" vertical="center" wrapText="1"/>
    </xf>
    <xf numFmtId="0" fontId="0" fillId="37" borderId="5" xfId="0" applyFill="1" applyBorder="1" applyAlignment="1" applyProtection="1">
      <alignment horizontal="justify" vertical="center" wrapText="1"/>
      <protection locked="0"/>
    </xf>
    <xf numFmtId="0" fontId="13" fillId="26"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top" wrapText="1"/>
      <protection locked="0"/>
    </xf>
    <xf numFmtId="0" fontId="4" fillId="38" borderId="2" xfId="0" applyFont="1" applyFill="1" applyBorder="1" applyAlignment="1">
      <alignment vertical="center" wrapText="1"/>
    </xf>
    <xf numFmtId="0" fontId="4" fillId="35" borderId="2" xfId="0" applyFont="1" applyFill="1" applyBorder="1" applyAlignment="1">
      <alignment horizontal="center" vertical="center" wrapText="1"/>
    </xf>
    <xf numFmtId="0" fontId="4" fillId="15" borderId="9" xfId="0" applyFont="1" applyFill="1" applyBorder="1" applyAlignment="1">
      <alignment vertical="center" wrapText="1"/>
    </xf>
    <xf numFmtId="0" fontId="4" fillId="0" borderId="7" xfId="0" applyFont="1" applyBorder="1" applyProtection="1">
      <protection locked="0"/>
    </xf>
    <xf numFmtId="0" fontId="4" fillId="0" borderId="4" xfId="0" applyFont="1" applyBorder="1" applyAlignment="1">
      <alignment horizontal="center" vertical="center" wrapText="1"/>
    </xf>
    <xf numFmtId="9" fontId="0" fillId="26" borderId="2" xfId="0" applyNumberFormat="1" applyFill="1" applyBorder="1" applyAlignment="1" applyProtection="1">
      <alignment horizontal="center" vertical="center" wrapText="1"/>
      <protection locked="0"/>
    </xf>
    <xf numFmtId="0" fontId="0" fillId="26" borderId="6" xfId="0" applyFill="1" applyBorder="1" applyAlignment="1" applyProtection="1">
      <alignment horizontal="center" vertical="center" wrapText="1"/>
      <protection locked="0"/>
    </xf>
    <xf numFmtId="9" fontId="0" fillId="26" borderId="6" xfId="2" applyFont="1" applyFill="1" applyBorder="1" applyAlignment="1" applyProtection="1">
      <alignment horizontal="center" vertical="center" wrapText="1"/>
      <protection locked="0"/>
    </xf>
    <xf numFmtId="0" fontId="0" fillId="37" borderId="2" xfId="0" applyFill="1" applyBorder="1" applyAlignment="1" applyProtection="1">
      <alignment vertical="top" wrapText="1"/>
      <protection locked="0"/>
    </xf>
    <xf numFmtId="1" fontId="0" fillId="26" borderId="2" xfId="2" applyNumberFormat="1" applyFont="1" applyFill="1" applyBorder="1" applyAlignment="1" applyProtection="1">
      <alignment horizontal="center" vertical="center" wrapText="1"/>
      <protection locked="0"/>
    </xf>
    <xf numFmtId="173" fontId="0" fillId="0" borderId="2" xfId="3" applyNumberFormat="1" applyFont="1" applyBorder="1" applyAlignment="1">
      <alignment vertical="top" wrapText="1"/>
    </xf>
    <xf numFmtId="168" fontId="0" fillId="23" borderId="0" xfId="2" applyNumberFormat="1" applyFont="1" applyFill="1" applyBorder="1" applyAlignment="1">
      <alignment horizontal="center" vertical="center" wrapText="1"/>
    </xf>
    <xf numFmtId="0" fontId="0" fillId="12" borderId="5" xfId="0" applyFill="1" applyBorder="1" applyAlignment="1" applyProtection="1">
      <alignment vertical="center" wrapText="1"/>
      <protection locked="0"/>
    </xf>
    <xf numFmtId="0" fontId="0" fillId="37" borderId="5" xfId="0" applyFill="1" applyBorder="1" applyAlignment="1" applyProtection="1">
      <alignment vertical="top" wrapText="1"/>
      <protection locked="0"/>
    </xf>
    <xf numFmtId="1" fontId="32" fillId="0" borderId="2" xfId="0" applyNumberFormat="1" applyFont="1" applyBorder="1" applyAlignment="1">
      <alignment horizontal="center" vertical="center" wrapText="1"/>
    </xf>
    <xf numFmtId="0" fontId="4" fillId="15" borderId="2" xfId="0" applyFont="1" applyFill="1" applyBorder="1" applyAlignment="1">
      <alignment vertical="center" wrapText="1"/>
    </xf>
    <xf numFmtId="0" fontId="4" fillId="15" borderId="2" xfId="0" quotePrefix="1" applyFont="1" applyFill="1" applyBorder="1" applyAlignment="1">
      <alignment horizontal="center" vertical="center" wrapText="1"/>
    </xf>
    <xf numFmtId="0" fontId="0" fillId="37" borderId="2" xfId="0" applyFill="1" applyBorder="1" applyAlignment="1" applyProtection="1">
      <alignment vertical="center" wrapText="1"/>
      <protection locked="0"/>
    </xf>
    <xf numFmtId="173" fontId="0" fillId="26" borderId="2" xfId="2" applyNumberFormat="1" applyFont="1" applyFill="1" applyBorder="1" applyAlignment="1" applyProtection="1">
      <alignment vertical="top" wrapText="1"/>
      <protection locked="0"/>
    </xf>
    <xf numFmtId="0" fontId="0" fillId="37" borderId="2" xfId="0" applyFill="1" applyBorder="1" applyAlignment="1" applyProtection="1">
      <alignment horizontal="justify" vertical="justify" wrapText="1"/>
      <protection locked="0"/>
    </xf>
    <xf numFmtId="168" fontId="13" fillId="26" borderId="2" xfId="0" applyNumberFormat="1" applyFont="1" applyFill="1" applyBorder="1" applyAlignment="1">
      <alignment horizontal="center" vertical="center" wrapText="1"/>
    </xf>
    <xf numFmtId="168" fontId="13" fillId="26" borderId="2" xfId="2" applyNumberFormat="1" applyFont="1" applyFill="1" applyBorder="1" applyAlignment="1">
      <alignment horizontal="center" vertical="center" wrapText="1"/>
    </xf>
    <xf numFmtId="173" fontId="0" fillId="26" borderId="2" xfId="2" applyNumberFormat="1" applyFont="1" applyFill="1" applyBorder="1" applyAlignment="1">
      <alignment horizontal="center" vertical="center" wrapText="1"/>
    </xf>
    <xf numFmtId="168" fontId="13" fillId="26" borderId="10" xfId="0" applyNumberFormat="1" applyFont="1" applyFill="1" applyBorder="1" applyAlignment="1">
      <alignment horizontal="center" vertical="center" wrapText="1"/>
    </xf>
    <xf numFmtId="0" fontId="13" fillId="26" borderId="10" xfId="0" applyFont="1" applyFill="1" applyBorder="1" applyAlignment="1">
      <alignment horizontal="center" vertical="center" wrapText="1"/>
    </xf>
    <xf numFmtId="168" fontId="13" fillId="26" borderId="11" xfId="2" applyNumberFormat="1" applyFont="1" applyFill="1" applyBorder="1" applyAlignment="1">
      <alignment horizontal="center" vertical="center" wrapText="1"/>
    </xf>
    <xf numFmtId="0" fontId="13" fillId="26" borderId="11" xfId="0" applyFont="1" applyFill="1" applyBorder="1" applyAlignment="1">
      <alignment horizontal="center" vertical="center" wrapText="1"/>
    </xf>
    <xf numFmtId="2" fontId="13" fillId="0" borderId="2" xfId="0" applyNumberFormat="1" applyFont="1" applyBorder="1" applyAlignment="1">
      <alignment horizontal="center" vertical="center" wrapText="1"/>
    </xf>
    <xf numFmtId="0" fontId="13" fillId="0" borderId="2" xfId="0" applyFont="1" applyBorder="1" applyAlignment="1">
      <alignment vertical="top" wrapText="1"/>
    </xf>
    <xf numFmtId="0" fontId="13" fillId="15" borderId="2" xfId="0" applyFont="1" applyFill="1" applyBorder="1" applyAlignment="1">
      <alignment vertical="center" wrapText="1"/>
    </xf>
    <xf numFmtId="0" fontId="13" fillId="15" borderId="2" xfId="0" quotePrefix="1" applyFont="1" applyFill="1" applyBorder="1" applyAlignment="1">
      <alignment horizontal="center" vertical="center" wrapText="1"/>
    </xf>
    <xf numFmtId="168" fontId="0" fillId="26" borderId="2" xfId="2" applyNumberFormat="1" applyFont="1" applyFill="1" applyBorder="1" applyAlignment="1">
      <alignment vertical="top" wrapText="1"/>
    </xf>
    <xf numFmtId="0" fontId="0" fillId="0" borderId="2" xfId="0" applyBorder="1" applyAlignment="1">
      <alignment horizontal="justify" vertical="center" wrapText="1"/>
    </xf>
    <xf numFmtId="0" fontId="0" fillId="0" borderId="10" xfId="0" applyBorder="1" applyAlignment="1" applyProtection="1">
      <alignment vertical="top" wrapText="1"/>
      <protection locked="0"/>
    </xf>
    <xf numFmtId="0" fontId="0" fillId="0" borderId="2" xfId="0" applyBorder="1" applyAlignment="1" applyProtection="1">
      <alignment wrapText="1"/>
      <protection locked="0"/>
    </xf>
    <xf numFmtId="0" fontId="4" fillId="12" borderId="2" xfId="0" applyFont="1" applyFill="1" applyBorder="1" applyAlignment="1">
      <alignment vertical="center" wrapText="1"/>
    </xf>
    <xf numFmtId="0" fontId="30" fillId="26" borderId="2" xfId="0" applyFont="1" applyFill="1" applyBorder="1" applyAlignment="1">
      <alignment vertical="center" wrapText="1"/>
    </xf>
    <xf numFmtId="0" fontId="0" fillId="0" borderId="10" xfId="0" applyBorder="1" applyAlignment="1" applyProtection="1">
      <alignment vertical="center" wrapText="1"/>
      <protection locked="0"/>
    </xf>
    <xf numFmtId="0" fontId="0" fillId="0" borderId="0" xfId="0" applyAlignment="1" applyProtection="1">
      <alignment vertical="center" wrapText="1"/>
      <protection locked="0"/>
    </xf>
    <xf numFmtId="168" fontId="0" fillId="23" borderId="0" xfId="2" applyNumberFormat="1" applyFont="1" applyFill="1" applyBorder="1" applyAlignment="1" applyProtection="1">
      <alignment horizontal="center" vertical="center" wrapText="1"/>
      <protection locked="0"/>
    </xf>
    <xf numFmtId="3" fontId="0" fillId="24" borderId="15" xfId="0" applyNumberFormat="1" applyFill="1" applyBorder="1" applyAlignment="1" applyProtection="1">
      <alignment horizontal="center" vertical="center" wrapText="1"/>
      <protection locked="0"/>
    </xf>
    <xf numFmtId="169" fontId="0" fillId="26" borderId="2" xfId="0" applyNumberFormat="1" applyFill="1" applyBorder="1" applyAlignment="1" applyProtection="1">
      <alignment horizontal="center" vertical="center" wrapText="1"/>
      <protection locked="0"/>
    </xf>
    <xf numFmtId="169" fontId="0" fillId="0" borderId="2" xfId="0" applyNumberFormat="1" applyBorder="1" applyAlignment="1">
      <alignment horizontal="center" vertical="center" wrapText="1"/>
    </xf>
    <xf numFmtId="168" fontId="0" fillId="26" borderId="2" xfId="2" applyNumberFormat="1" applyFont="1" applyFill="1" applyBorder="1" applyAlignment="1" applyProtection="1">
      <alignment vertical="top" wrapText="1"/>
    </xf>
    <xf numFmtId="1" fontId="0" fillId="26" borderId="2" xfId="0" applyNumberFormat="1" applyFill="1" applyBorder="1" applyAlignment="1">
      <alignment horizontal="center" vertical="center" wrapText="1"/>
    </xf>
    <xf numFmtId="9" fontId="0" fillId="26" borderId="10" xfId="2" applyFont="1" applyFill="1" applyBorder="1" applyAlignment="1" applyProtection="1">
      <alignment horizontal="justify" vertical="justify" wrapText="1"/>
      <protection locked="0"/>
    </xf>
    <xf numFmtId="0" fontId="0" fillId="39" borderId="2" xfId="0" applyFill="1" applyBorder="1" applyAlignment="1">
      <alignment vertical="center" wrapText="1"/>
    </xf>
    <xf numFmtId="0" fontId="0" fillId="17" borderId="2" xfId="0" applyFill="1" applyBorder="1" applyAlignment="1">
      <alignment vertical="top" wrapText="1"/>
    </xf>
    <xf numFmtId="168" fontId="0" fillId="23" borderId="15" xfId="2" applyNumberFormat="1" applyFont="1" applyFill="1" applyBorder="1" applyAlignment="1" applyProtection="1">
      <alignment horizontal="center" vertical="center" wrapText="1"/>
      <protection locked="0"/>
    </xf>
    <xf numFmtId="3" fontId="0" fillId="20" borderId="15" xfId="0" applyNumberFormat="1" applyFill="1" applyBorder="1" applyAlignment="1" applyProtection="1">
      <alignment horizontal="center" vertical="center" wrapText="1"/>
      <protection locked="0"/>
    </xf>
    <xf numFmtId="3" fontId="0" fillId="18" borderId="15" xfId="0" applyNumberFormat="1" applyFill="1" applyBorder="1" applyAlignment="1" applyProtection="1">
      <alignment horizontal="center" vertical="center" wrapText="1"/>
      <protection locked="0"/>
    </xf>
    <xf numFmtId="169" fontId="0" fillId="22" borderId="2" xfId="0" applyNumberFormat="1" applyFill="1" applyBorder="1" applyAlignment="1">
      <alignment horizontal="center" vertical="center" wrapText="1"/>
    </xf>
    <xf numFmtId="0" fontId="0" fillId="26" borderId="2" xfId="0" applyFill="1" applyBorder="1" applyAlignment="1">
      <alignment horizontal="justify" vertical="top" wrapText="1"/>
    </xf>
    <xf numFmtId="0" fontId="0" fillId="40" borderId="2" xfId="0" applyFill="1" applyBorder="1" applyAlignment="1">
      <alignment horizontal="center" vertical="center" wrapText="1"/>
    </xf>
    <xf numFmtId="9" fontId="0" fillId="0" borderId="10" xfId="2" applyFont="1" applyFill="1" applyBorder="1" applyAlignment="1" applyProtection="1">
      <alignment horizontal="justify" vertical="justify" wrapText="1"/>
    </xf>
    <xf numFmtId="169" fontId="0" fillId="0" borderId="2" xfId="0" applyNumberFormat="1" applyBorder="1" applyAlignment="1" applyProtection="1">
      <alignment horizontal="center" vertical="center" wrapText="1"/>
      <protection locked="0"/>
    </xf>
    <xf numFmtId="0" fontId="0" fillId="7" borderId="2" xfId="0" applyFill="1" applyBorder="1" applyAlignment="1" applyProtection="1">
      <alignment vertical="top" wrapText="1"/>
      <protection locked="0"/>
    </xf>
    <xf numFmtId="9" fontId="0" fillId="0" borderId="2" xfId="2" applyFont="1" applyFill="1" applyBorder="1" applyAlignment="1" applyProtection="1">
      <alignment horizontal="justify" vertical="justify" wrapText="1"/>
    </xf>
    <xf numFmtId="0" fontId="0" fillId="0" borderId="2" xfId="0" applyBorder="1" applyAlignment="1">
      <alignment horizontal="justify" vertical="justify" wrapText="1"/>
    </xf>
    <xf numFmtId="0" fontId="0" fillId="17" borderId="2" xfId="0" applyFill="1" applyBorder="1" applyAlignment="1" applyProtection="1">
      <alignment vertical="top" wrapText="1"/>
      <protection locked="0"/>
    </xf>
    <xf numFmtId="0" fontId="0" fillId="0" borderId="2" xfId="0" applyBorder="1" applyAlignment="1" applyProtection="1">
      <alignment horizontal="justify" vertical="justify" wrapText="1"/>
      <protection locked="0"/>
    </xf>
    <xf numFmtId="0" fontId="0" fillId="0" borderId="2" xfId="0" applyBorder="1" applyAlignment="1" applyProtection="1">
      <alignment horizontal="justify" vertical="top" wrapText="1"/>
      <protection locked="0"/>
    </xf>
    <xf numFmtId="0" fontId="4" fillId="0" borderId="2" xfId="0" applyFont="1" applyBorder="1" applyAlignment="1" applyProtection="1">
      <alignment horizontal="justify" vertical="justify" wrapText="1"/>
      <protection locked="0"/>
    </xf>
    <xf numFmtId="0" fontId="5" fillId="27" borderId="2" xfId="0" applyFont="1" applyFill="1" applyBorder="1" applyAlignment="1" applyProtection="1">
      <alignment wrapText="1"/>
      <protection locked="0"/>
    </xf>
    <xf numFmtId="0" fontId="0" fillId="12" borderId="2" xfId="0" applyFill="1" applyBorder="1" applyAlignment="1">
      <alignment horizontal="center" vertical="top" wrapText="1"/>
    </xf>
    <xf numFmtId="169" fontId="0" fillId="41" borderId="2" xfId="0" applyNumberFormat="1" applyFill="1" applyBorder="1" applyAlignment="1" applyProtection="1">
      <alignment horizontal="center" vertical="center" wrapText="1"/>
      <protection locked="0"/>
    </xf>
    <xf numFmtId="1" fontId="0" fillId="0" borderId="2" xfId="3" applyNumberFormat="1" applyFont="1" applyFill="1" applyBorder="1" applyAlignment="1" applyProtection="1">
      <alignment horizontal="center" vertical="center" wrapText="1"/>
    </xf>
    <xf numFmtId="1" fontId="0" fillId="0" borderId="2" xfId="0" applyNumberFormat="1" applyBorder="1" applyAlignment="1" applyProtection="1">
      <alignment horizontal="center" vertical="center" wrapText="1"/>
      <protection locked="0"/>
    </xf>
    <xf numFmtId="0" fontId="30" fillId="0" borderId="2" xfId="0" applyFont="1" applyBorder="1" applyAlignment="1" applyProtection="1">
      <alignment vertical="top" wrapText="1"/>
      <protection locked="0"/>
    </xf>
    <xf numFmtId="1" fontId="0" fillId="26" borderId="2" xfId="3" applyNumberFormat="1" applyFont="1" applyFill="1" applyBorder="1" applyAlignment="1" applyProtection="1">
      <alignment horizontal="center" vertical="center" wrapText="1"/>
    </xf>
    <xf numFmtId="1" fontId="0" fillId="12" borderId="2" xfId="0" applyNumberFormat="1" applyFill="1" applyBorder="1" applyAlignment="1">
      <alignment horizontal="center" vertical="center" wrapText="1"/>
    </xf>
    <xf numFmtId="9" fontId="0" fillId="0" borderId="10" xfId="2" applyFont="1" applyFill="1" applyBorder="1" applyAlignment="1" applyProtection="1">
      <alignment horizontal="center" vertical="center" wrapText="1"/>
      <protection locked="0"/>
    </xf>
    <xf numFmtId="0" fontId="5" fillId="0" borderId="2" xfId="0" applyFont="1" applyBorder="1" applyAlignment="1">
      <alignment wrapText="1"/>
    </xf>
    <xf numFmtId="9" fontId="0" fillId="26" borderId="10" xfId="2" applyFont="1" applyFill="1" applyBorder="1" applyAlignment="1" applyProtection="1">
      <alignment horizontal="justify" vertical="justify" wrapText="1"/>
    </xf>
    <xf numFmtId="9" fontId="0" fillId="14" borderId="10" xfId="2" applyFont="1" applyFill="1" applyBorder="1" applyAlignment="1" applyProtection="1">
      <alignment horizontal="justify" vertical="justify" wrapText="1"/>
      <protection locked="0"/>
    </xf>
    <xf numFmtId="168" fontId="0" fillId="0" borderId="2" xfId="2" applyNumberFormat="1" applyFont="1" applyBorder="1" applyAlignment="1">
      <alignment vertical="top" wrapText="1"/>
    </xf>
    <xf numFmtId="0" fontId="5" fillId="14" borderId="2" xfId="0" applyFont="1" applyFill="1" applyBorder="1" applyAlignment="1">
      <alignment wrapText="1"/>
    </xf>
    <xf numFmtId="9" fontId="4" fillId="7" borderId="10" xfId="2" applyFont="1" applyFill="1" applyBorder="1" applyAlignment="1" applyProtection="1">
      <alignment horizontal="justify" vertical="justify" wrapText="1"/>
      <protection locked="0"/>
    </xf>
    <xf numFmtId="9" fontId="0" fillId="0" borderId="10" xfId="2" applyFont="1" applyFill="1" applyBorder="1" applyAlignment="1" applyProtection="1">
      <alignment horizontal="center" vertical="center" wrapText="1"/>
    </xf>
    <xf numFmtId="169" fontId="0" fillId="24" borderId="15" xfId="0" applyNumberFormat="1" applyFill="1" applyBorder="1" applyAlignment="1" applyProtection="1">
      <alignment horizontal="center" vertical="center" wrapText="1"/>
      <protection locked="0"/>
    </xf>
    <xf numFmtId="3" fontId="0" fillId="12" borderId="2" xfId="0" applyNumberFormat="1" applyFill="1" applyBorder="1" applyAlignment="1">
      <alignment horizontal="center" vertical="center" wrapText="1"/>
    </xf>
    <xf numFmtId="9" fontId="0" fillId="22" borderId="2" xfId="2" applyFont="1" applyFill="1" applyBorder="1" applyAlignment="1" applyProtection="1">
      <alignment horizontal="center" vertical="center" wrapText="1"/>
      <protection locked="0"/>
    </xf>
    <xf numFmtId="9" fontId="0" fillId="17" borderId="10" xfId="2" applyFont="1" applyFill="1" applyBorder="1" applyAlignment="1" applyProtection="1">
      <alignment horizontal="justify" vertical="justify" wrapText="1"/>
    </xf>
    <xf numFmtId="3" fontId="0" fillId="24" borderId="14" xfId="0" applyNumberFormat="1" applyFill="1" applyBorder="1" applyAlignment="1">
      <alignment horizontal="center" vertical="center" wrapText="1"/>
    </xf>
    <xf numFmtId="169" fontId="0" fillId="42" borderId="2" xfId="0" applyNumberFormat="1" applyFill="1" applyBorder="1" applyAlignment="1" applyProtection="1">
      <alignment horizontal="center" vertical="center" wrapText="1"/>
      <protection locked="0"/>
    </xf>
    <xf numFmtId="9" fontId="0" fillId="0" borderId="10" xfId="2" applyFont="1" applyFill="1" applyBorder="1" applyAlignment="1" applyProtection="1">
      <alignment horizontal="justify" vertical="justify" wrapText="1"/>
      <protection locked="0"/>
    </xf>
    <xf numFmtId="0" fontId="0" fillId="17" borderId="2" xfId="0" applyFill="1" applyBorder="1" applyAlignment="1" applyProtection="1">
      <alignment horizontal="left" vertical="center" wrapText="1"/>
      <protection locked="0"/>
    </xf>
    <xf numFmtId="0" fontId="0" fillId="17" borderId="2" xfId="0" applyFill="1" applyBorder="1" applyAlignment="1" applyProtection="1">
      <alignment horizontal="justify" vertical="justify" wrapText="1"/>
      <protection locked="0"/>
    </xf>
    <xf numFmtId="0" fontId="30" fillId="27" borderId="0" xfId="0" applyFont="1" applyFill="1" applyAlignment="1" applyProtection="1">
      <alignment vertical="top" wrapText="1"/>
      <protection locked="0"/>
    </xf>
    <xf numFmtId="0" fontId="30" fillId="17" borderId="2" xfId="0" applyFont="1" applyFill="1" applyBorder="1" applyAlignment="1" applyProtection="1">
      <alignment vertical="top" wrapText="1"/>
      <protection locked="0"/>
    </xf>
    <xf numFmtId="0" fontId="5" fillId="27" borderId="10" xfId="0" applyFont="1" applyFill="1" applyBorder="1" applyAlignment="1">
      <alignment wrapText="1"/>
    </xf>
    <xf numFmtId="0" fontId="0" fillId="27" borderId="10" xfId="0" applyFill="1" applyBorder="1" applyAlignment="1">
      <alignment horizontal="center" vertical="center"/>
    </xf>
    <xf numFmtId="0" fontId="5" fillId="27" borderId="5" xfId="0" applyFont="1" applyFill="1" applyBorder="1" applyAlignment="1">
      <alignment horizontal="center" vertical="center" wrapText="1"/>
    </xf>
    <xf numFmtId="0" fontId="0" fillId="22" borderId="2" xfId="0" applyFill="1" applyBorder="1" applyAlignment="1">
      <alignment horizontal="center" vertical="top" wrapText="1"/>
    </xf>
    <xf numFmtId="0" fontId="0" fillId="22" borderId="2" xfId="0" applyFill="1" applyBorder="1" applyAlignment="1">
      <alignment horizontal="center" vertical="center" wrapText="1"/>
    </xf>
    <xf numFmtId="169" fontId="0" fillId="9" borderId="2" xfId="0" applyNumberFormat="1" applyFill="1" applyBorder="1" applyAlignment="1">
      <alignment horizontal="center" vertical="center" wrapText="1"/>
    </xf>
    <xf numFmtId="1" fontId="0" fillId="9" borderId="2" xfId="0" applyNumberFormat="1" applyFill="1" applyBorder="1" applyAlignment="1">
      <alignment horizontal="center" vertical="center" wrapText="1"/>
    </xf>
    <xf numFmtId="0" fontId="0" fillId="9" borderId="2" xfId="0" applyFill="1" applyBorder="1" applyAlignment="1">
      <alignment vertical="top" wrapText="1"/>
    </xf>
    <xf numFmtId="0" fontId="30" fillId="27" borderId="0" xfId="0" applyFont="1" applyFill="1" applyAlignment="1">
      <alignment vertical="top" wrapText="1"/>
    </xf>
    <xf numFmtId="0" fontId="0" fillId="9" borderId="2" xfId="0" applyFill="1" applyBorder="1" applyAlignment="1">
      <alignment horizontal="center" vertical="center" wrapText="1"/>
    </xf>
    <xf numFmtId="0" fontId="13" fillId="18" borderId="2" xfId="0" applyFont="1" applyFill="1" applyBorder="1" applyAlignment="1">
      <alignment horizontal="center" vertical="center" wrapText="1"/>
    </xf>
    <xf numFmtId="3" fontId="0" fillId="42" borderId="2" xfId="0" applyNumberFormat="1" applyFill="1" applyBorder="1" applyAlignment="1" applyProtection="1">
      <alignment horizontal="center" vertical="center" wrapText="1"/>
      <protection locked="0"/>
    </xf>
    <xf numFmtId="0" fontId="4" fillId="13" borderId="2" xfId="0" applyFont="1" applyFill="1" applyBorder="1" applyAlignment="1" applyProtection="1">
      <alignment vertical="top" wrapText="1"/>
      <protection locked="0"/>
    </xf>
    <xf numFmtId="4" fontId="0" fillId="22" borderId="2" xfId="0" applyNumberFormat="1" applyFill="1" applyBorder="1" applyAlignment="1">
      <alignment horizontal="center" vertical="center" wrapText="1"/>
    </xf>
    <xf numFmtId="2" fontId="0" fillId="26" borderId="2" xfId="0" applyNumberFormat="1" applyFill="1" applyBorder="1" applyAlignment="1">
      <alignment horizontal="center" vertical="center" wrapText="1"/>
    </xf>
    <xf numFmtId="2" fontId="0" fillId="22" borderId="2" xfId="0" applyNumberFormat="1" applyFill="1" applyBorder="1" applyAlignment="1">
      <alignment horizontal="center" vertical="center" wrapText="1"/>
    </xf>
    <xf numFmtId="0" fontId="0" fillId="31" borderId="2" xfId="0" applyFill="1" applyBorder="1" applyAlignment="1">
      <alignment vertical="center" wrapText="1"/>
    </xf>
    <xf numFmtId="4" fontId="0" fillId="15" borderId="2" xfId="0" applyNumberFormat="1" applyFill="1" applyBorder="1" applyAlignment="1">
      <alignment horizontal="center" vertical="center" wrapText="1"/>
    </xf>
    <xf numFmtId="0" fontId="13" fillId="9" borderId="2" xfId="0" applyFont="1" applyFill="1" applyBorder="1" applyAlignment="1">
      <alignment horizontal="center" vertical="center" wrapText="1"/>
    </xf>
    <xf numFmtId="0" fontId="0" fillId="7" borderId="2" xfId="0" applyFill="1" applyBorder="1" applyAlignment="1">
      <alignment horizontal="center" vertical="center" wrapText="1"/>
    </xf>
    <xf numFmtId="1" fontId="0" fillId="22" borderId="2" xfId="0" applyNumberFormat="1" applyFill="1" applyBorder="1" applyAlignment="1">
      <alignment horizontal="center" vertical="center" wrapText="1"/>
    </xf>
    <xf numFmtId="4" fontId="0" fillId="0" borderId="2" xfId="0" applyNumberFormat="1" applyBorder="1" applyAlignment="1" applyProtection="1">
      <alignment horizontal="center" vertical="center" wrapText="1"/>
      <protection locked="0"/>
    </xf>
    <xf numFmtId="0" fontId="13" fillId="43" borderId="2" xfId="0" applyFont="1" applyFill="1" applyBorder="1" applyAlignment="1">
      <alignment horizontal="center" vertical="center" wrapText="1"/>
    </xf>
    <xf numFmtId="169" fontId="0" fillId="20" borderId="0" xfId="0" applyNumberFormat="1" applyFill="1" applyAlignment="1" applyProtection="1">
      <alignment horizontal="center" vertical="center" wrapText="1"/>
      <protection locked="0"/>
    </xf>
    <xf numFmtId="168" fontId="14" fillId="22" borderId="2" xfId="2" applyNumberFormat="1" applyFont="1" applyFill="1" applyBorder="1" applyAlignment="1">
      <alignment horizontal="center" vertical="center" wrapText="1"/>
    </xf>
    <xf numFmtId="169" fontId="0" fillId="44" borderId="10" xfId="0" applyNumberFormat="1" applyFill="1" applyBorder="1" applyAlignment="1" applyProtection="1">
      <alignment horizontal="center" vertical="center" wrapText="1"/>
      <protection locked="0"/>
    </xf>
    <xf numFmtId="1" fontId="0" fillId="26" borderId="10" xfId="0" applyNumberFormat="1" applyFill="1" applyBorder="1" applyAlignment="1" applyProtection="1">
      <alignment horizontal="center" vertical="center" wrapText="1"/>
      <protection locked="0"/>
    </xf>
    <xf numFmtId="1" fontId="0" fillId="26" borderId="10" xfId="0" applyNumberFormat="1" applyFill="1" applyBorder="1" applyAlignment="1">
      <alignment horizontal="center" vertical="center" wrapText="1"/>
    </xf>
    <xf numFmtId="169" fontId="0" fillId="20" borderId="15" xfId="0" applyNumberFormat="1" applyFill="1" applyBorder="1" applyAlignment="1">
      <alignment horizontal="center" vertical="center" wrapText="1"/>
    </xf>
    <xf numFmtId="4" fontId="0" fillId="20" borderId="15" xfId="0" applyNumberFormat="1" applyFill="1" applyBorder="1" applyAlignment="1">
      <alignment horizontal="center" vertical="center" wrapText="1"/>
    </xf>
    <xf numFmtId="0" fontId="4" fillId="0" borderId="2" xfId="0" applyFont="1" applyBorder="1" applyAlignment="1">
      <alignment horizontal="justify" vertical="top" wrapText="1"/>
    </xf>
    <xf numFmtId="0" fontId="0" fillId="45" borderId="2" xfId="0" applyFill="1" applyBorder="1" applyAlignment="1">
      <alignment horizontal="center" vertical="center" wrapText="1"/>
    </xf>
    <xf numFmtId="0" fontId="0" fillId="15" borderId="2" xfId="0" applyFill="1" applyBorder="1" applyAlignment="1">
      <alignment horizontal="justify" vertical="top" wrapText="1"/>
    </xf>
    <xf numFmtId="2" fontId="0" fillId="15" borderId="2" xfId="2" applyNumberFormat="1" applyFont="1" applyFill="1" applyBorder="1" applyAlignment="1">
      <alignment horizontal="center" vertical="center" wrapText="1"/>
    </xf>
    <xf numFmtId="2" fontId="0" fillId="15" borderId="12" xfId="2" applyNumberFormat="1" applyFont="1" applyFill="1" applyBorder="1" applyAlignment="1">
      <alignment horizontal="center" vertical="center" wrapText="1"/>
    </xf>
    <xf numFmtId="2" fontId="0" fillId="15" borderId="2" xfId="0" applyNumberFormat="1" applyFill="1" applyBorder="1" applyAlignment="1">
      <alignment horizontal="center" vertical="center" wrapText="1"/>
    </xf>
    <xf numFmtId="0" fontId="6" fillId="0" borderId="2" xfId="0" applyFont="1" applyBorder="1" applyAlignment="1">
      <alignment horizontal="left" vertical="top" wrapText="1" indent="1"/>
    </xf>
    <xf numFmtId="0" fontId="4" fillId="26" borderId="2" xfId="0" applyFont="1" applyFill="1" applyBorder="1" applyAlignment="1">
      <alignment horizontal="justify" vertical="top" wrapText="1"/>
    </xf>
    <xf numFmtId="2" fontId="0" fillId="0" borderId="2" xfId="2" applyNumberFormat="1" applyFont="1" applyBorder="1" applyAlignment="1">
      <alignment horizontal="center" vertical="center" wrapText="1"/>
    </xf>
    <xf numFmtId="2" fontId="0" fillId="0" borderId="12" xfId="2" applyNumberFormat="1" applyFont="1" applyBorder="1" applyAlignment="1">
      <alignment horizontal="center" vertical="center" wrapText="1"/>
    </xf>
    <xf numFmtId="0" fontId="24" fillId="0" borderId="2" xfId="0" applyFont="1" applyBorder="1" applyAlignment="1">
      <alignment horizontal="justify" vertical="top" wrapText="1"/>
    </xf>
    <xf numFmtId="0" fontId="24" fillId="0" borderId="2" xfId="0" applyFont="1" applyBorder="1" applyAlignment="1">
      <alignment horizontal="left" vertical="top" wrapText="1" indent="1"/>
    </xf>
    <xf numFmtId="0" fontId="0" fillId="26" borderId="2" xfId="0" applyFill="1" applyBorder="1" applyAlignment="1">
      <alignment horizontal="left" vertical="top" wrapText="1"/>
    </xf>
    <xf numFmtId="2" fontId="0" fillId="15" borderId="2" xfId="1" applyNumberFormat="1" applyFont="1" applyFill="1" applyBorder="1" applyAlignment="1">
      <alignment horizontal="center" vertical="center" wrapText="1"/>
    </xf>
    <xf numFmtId="168" fontId="0" fillId="23" borderId="0" xfId="2" applyNumberFormat="1" applyFont="1" applyFill="1" applyAlignment="1" applyProtection="1">
      <alignment vertical="center" wrapText="1"/>
      <protection locked="0"/>
    </xf>
    <xf numFmtId="3" fontId="0" fillId="20" borderId="0" xfId="0" applyNumberFormat="1" applyFill="1" applyAlignment="1" applyProtection="1">
      <alignment vertical="center" wrapText="1"/>
      <protection locked="0"/>
    </xf>
    <xf numFmtId="4" fontId="0" fillId="20" borderId="0" xfId="0" applyNumberFormat="1" applyFill="1" applyAlignment="1" applyProtection="1">
      <alignment horizontal="center" vertical="center" wrapText="1"/>
      <protection locked="0"/>
    </xf>
    <xf numFmtId="173" fontId="0" fillId="26" borderId="2" xfId="0" applyNumberFormat="1" applyFill="1" applyBorder="1" applyAlignment="1">
      <alignment horizontal="center" vertical="center" wrapText="1"/>
    </xf>
    <xf numFmtId="173" fontId="0" fillId="0" borderId="10" xfId="2" applyNumberFormat="1" applyFont="1" applyBorder="1" applyAlignment="1">
      <alignment horizontal="center" vertical="center" wrapText="1"/>
    </xf>
    <xf numFmtId="173" fontId="0" fillId="0" borderId="10" xfId="3" applyNumberFormat="1" applyFont="1" applyBorder="1" applyAlignment="1">
      <alignment horizontal="center" vertical="center" wrapText="1"/>
    </xf>
    <xf numFmtId="9" fontId="0" fillId="0" borderId="2" xfId="2" applyFont="1" applyBorder="1" applyAlignment="1">
      <alignment vertical="center" wrapText="1"/>
    </xf>
    <xf numFmtId="2" fontId="0" fillId="0" borderId="2" xfId="0" applyNumberFormat="1" applyBorder="1" applyAlignment="1">
      <alignment vertical="center" wrapText="1"/>
    </xf>
    <xf numFmtId="168" fontId="0" fillId="0" borderId="2" xfId="2" applyNumberFormat="1" applyFont="1" applyBorder="1" applyAlignment="1">
      <alignment horizontal="left" vertical="top" wrapText="1"/>
    </xf>
    <xf numFmtId="173" fontId="0" fillId="0" borderId="2" xfId="2" applyNumberFormat="1" applyFont="1" applyBorder="1" applyAlignment="1">
      <alignment horizontal="center" vertical="center" wrapText="1"/>
    </xf>
    <xf numFmtId="0" fontId="7" fillId="0" borderId="2" xfId="0" applyFont="1" applyBorder="1" applyAlignment="1">
      <alignment horizontal="left" vertical="top" wrapText="1" indent="1"/>
    </xf>
    <xf numFmtId="0" fontId="0" fillId="0" borderId="2" xfId="0" applyBorder="1" applyAlignment="1">
      <alignment horizontal="justify" wrapText="1"/>
    </xf>
    <xf numFmtId="2" fontId="0" fillId="0" borderId="10" xfId="2" applyNumberFormat="1" applyFont="1" applyBorder="1" applyAlignment="1">
      <alignment horizontal="center" vertical="center" wrapText="1"/>
    </xf>
    <xf numFmtId="2" fontId="0" fillId="0" borderId="2" xfId="1" applyNumberFormat="1" applyFont="1" applyBorder="1" applyAlignment="1">
      <alignment horizontal="center" vertical="center" wrapText="1"/>
    </xf>
    <xf numFmtId="2" fontId="35" fillId="0" borderId="2" xfId="0" applyNumberFormat="1" applyFont="1" applyBorder="1" applyAlignment="1">
      <alignment horizontal="center" vertical="center" wrapText="1"/>
    </xf>
    <xf numFmtId="2" fontId="0" fillId="0" borderId="2" xfId="2" applyNumberFormat="1" applyFont="1" applyBorder="1" applyAlignment="1" applyProtection="1">
      <alignment horizontal="center" vertical="center" wrapText="1"/>
    </xf>
    <xf numFmtId="2" fontId="0" fillId="0" borderId="10" xfId="2" applyNumberFormat="1" applyFont="1" applyBorder="1" applyAlignment="1" applyProtection="1">
      <alignment horizontal="center" vertical="center" wrapText="1"/>
    </xf>
    <xf numFmtId="9" fontId="0" fillId="8" borderId="12" xfId="2" applyFont="1" applyFill="1" applyBorder="1" applyAlignment="1">
      <alignment horizontal="center" vertical="center" wrapText="1"/>
    </xf>
    <xf numFmtId="0" fontId="0" fillId="15" borderId="2" xfId="0" applyFill="1" applyBorder="1" applyAlignment="1">
      <alignment horizontal="left" vertical="top" wrapText="1"/>
    </xf>
    <xf numFmtId="0" fontId="4" fillId="26" borderId="2" xfId="0" applyFont="1" applyFill="1" applyBorder="1" applyAlignment="1">
      <alignment horizontal="justify" vertical="justify" wrapText="1"/>
    </xf>
    <xf numFmtId="0" fontId="4" fillId="15" borderId="2" xfId="0" applyFont="1" applyFill="1" applyBorder="1" applyAlignment="1">
      <alignment horizontal="justify" vertical="top" wrapText="1"/>
    </xf>
    <xf numFmtId="0" fontId="0" fillId="15" borderId="2" xfId="0" applyFill="1" applyBorder="1" applyAlignment="1">
      <alignment horizontal="justify" vertical="center" wrapText="1"/>
    </xf>
    <xf numFmtId="4" fontId="0" fillId="12" borderId="15" xfId="0" applyNumberFormat="1" applyFill="1" applyBorder="1" applyAlignment="1">
      <alignment horizontal="center" vertical="center" wrapText="1"/>
    </xf>
    <xf numFmtId="2" fontId="4" fillId="15" borderId="2" xfId="0" applyNumberFormat="1" applyFont="1" applyFill="1" applyBorder="1" applyAlignment="1">
      <alignment horizontal="center" vertical="center" wrapText="1"/>
    </xf>
    <xf numFmtId="2" fontId="4" fillId="0" borderId="2" xfId="0" applyNumberFormat="1" applyFont="1" applyBorder="1" applyAlignment="1">
      <alignment horizontal="center" vertical="center" wrapText="1"/>
    </xf>
    <xf numFmtId="0" fontId="0" fillId="8" borderId="12" xfId="0" applyFill="1" applyBorder="1" applyAlignment="1">
      <alignment horizontal="center" vertical="center" wrapText="1"/>
    </xf>
    <xf numFmtId="2" fontId="37" fillId="15" borderId="2" xfId="0" applyNumberFormat="1" applyFont="1" applyFill="1" applyBorder="1" applyAlignment="1">
      <alignment horizontal="center" vertical="center" wrapText="1"/>
    </xf>
    <xf numFmtId="0" fontId="37" fillId="15" borderId="2" xfId="0" applyFont="1" applyFill="1" applyBorder="1" applyAlignment="1">
      <alignment horizontal="center" vertical="center" wrapText="1"/>
    </xf>
    <xf numFmtId="0" fontId="0" fillId="15" borderId="2" xfId="0" applyFill="1" applyBorder="1" applyAlignment="1">
      <alignment horizontal="justify" vertical="justify" wrapText="1"/>
    </xf>
    <xf numFmtId="9" fontId="0" fillId="45" borderId="2" xfId="2" applyFont="1" applyFill="1" applyBorder="1" applyAlignment="1">
      <alignment horizontal="center" vertical="center" wrapText="1"/>
    </xf>
    <xf numFmtId="3" fontId="0" fillId="24" borderId="15" xfId="0" quotePrefix="1" applyNumberFormat="1" applyFill="1" applyBorder="1" applyAlignment="1">
      <alignment horizontal="center" vertical="center" wrapText="1"/>
    </xf>
    <xf numFmtId="0" fontId="7" fillId="0" borderId="2" xfId="0" applyFont="1" applyBorder="1" applyAlignment="1">
      <alignment horizontal="justify" vertical="top" wrapText="1"/>
    </xf>
    <xf numFmtId="0" fontId="7" fillId="0" borderId="2" xfId="0" applyFont="1" applyBorder="1" applyAlignment="1">
      <alignment horizontal="left" vertical="center" wrapText="1" indent="1"/>
    </xf>
    <xf numFmtId="0" fontId="0" fillId="26" borderId="10" xfId="0" applyFill="1" applyBorder="1" applyAlignment="1">
      <alignment horizontal="justify" vertical="top" wrapText="1"/>
    </xf>
    <xf numFmtId="0" fontId="0" fillId="15" borderId="12" xfId="0" applyFill="1" applyBorder="1" applyAlignment="1">
      <alignment horizontal="justify" vertical="top" wrapText="1"/>
    </xf>
    <xf numFmtId="0" fontId="0" fillId="26" borderId="12" xfId="0" applyFill="1" applyBorder="1" applyAlignment="1">
      <alignment horizontal="justify" vertical="top" wrapText="1"/>
    </xf>
    <xf numFmtId="0" fontId="0" fillId="0" borderId="12" xfId="0" applyBorder="1" applyAlignment="1">
      <alignment horizontal="justify" vertical="top" wrapText="1"/>
    </xf>
    <xf numFmtId="2" fontId="0" fillId="15" borderId="12" xfId="1" applyNumberFormat="1" applyFont="1" applyFill="1" applyBorder="1" applyAlignment="1">
      <alignment horizontal="center" vertical="center" wrapText="1"/>
    </xf>
    <xf numFmtId="0" fontId="0" fillId="15" borderId="12" xfId="0" applyFill="1" applyBorder="1" applyAlignment="1">
      <alignment vertical="center" wrapText="1"/>
    </xf>
    <xf numFmtId="0" fontId="0" fillId="15" borderId="12" xfId="0" quotePrefix="1" applyFill="1" applyBorder="1" applyAlignment="1">
      <alignment horizontal="center" vertical="center" wrapText="1"/>
    </xf>
    <xf numFmtId="0" fontId="4" fillId="15" borderId="12" xfId="0" applyFont="1" applyFill="1" applyBorder="1" applyAlignment="1">
      <alignment horizontal="center" vertical="center" wrapText="1"/>
    </xf>
    <xf numFmtId="169" fontId="0" fillId="15" borderId="2" xfId="0" applyNumberFormat="1" applyFill="1" applyBorder="1" applyAlignment="1">
      <alignment horizontal="center" vertical="center" wrapText="1"/>
    </xf>
    <xf numFmtId="173" fontId="0" fillId="26" borderId="2" xfId="3" applyNumberFormat="1" applyFont="1" applyFill="1" applyBorder="1" applyAlignment="1">
      <alignment horizontal="center" vertical="center" wrapText="1"/>
    </xf>
    <xf numFmtId="0" fontId="38" fillId="0" borderId="2" xfId="0" applyFont="1" applyBorder="1" applyAlignment="1">
      <alignment horizontal="left" vertical="justify" wrapText="1" indent="1"/>
    </xf>
    <xf numFmtId="2" fontId="0" fillId="26" borderId="2" xfId="2" applyNumberFormat="1" applyFont="1" applyFill="1" applyBorder="1" applyAlignment="1">
      <alignment horizontal="center" vertical="center" wrapText="1"/>
    </xf>
    <xf numFmtId="0" fontId="0" fillId="0" borderId="4" xfId="0" applyBorder="1" applyAlignment="1">
      <alignment horizontal="justify" vertical="top" wrapText="1"/>
    </xf>
    <xf numFmtId="0" fontId="0" fillId="0" borderId="2" xfId="0" applyBorder="1" applyAlignment="1">
      <alignment horizontal="left" wrapText="1"/>
    </xf>
    <xf numFmtId="0" fontId="0" fillId="0" borderId="4" xfId="0" applyBorder="1" applyAlignment="1">
      <alignment horizontal="left" vertical="top" wrapText="1" indent="1"/>
    </xf>
    <xf numFmtId="2" fontId="0" fillId="26" borderId="7" xfId="3" applyNumberFormat="1" applyFont="1" applyFill="1" applyBorder="1" applyAlignment="1">
      <alignment horizontal="center" vertical="center" wrapText="1"/>
    </xf>
    <xf numFmtId="2" fontId="0" fillId="0" borderId="2" xfId="3" applyNumberFormat="1" applyFont="1" applyBorder="1" applyAlignment="1">
      <alignment horizontal="center" vertical="center" wrapText="1"/>
    </xf>
    <xf numFmtId="2" fontId="0" fillId="26" borderId="10" xfId="2" applyNumberFormat="1" applyFont="1" applyFill="1" applyBorder="1" applyAlignment="1">
      <alignment horizontal="center" vertical="center" wrapText="1"/>
    </xf>
    <xf numFmtId="2" fontId="0" fillId="26" borderId="2" xfId="1" applyNumberFormat="1" applyFont="1" applyFill="1" applyBorder="1" applyAlignment="1">
      <alignment horizontal="center" vertical="center" wrapText="1"/>
    </xf>
    <xf numFmtId="2" fontId="4" fillId="26" borderId="2" xfId="0" applyNumberFormat="1" applyFont="1" applyFill="1" applyBorder="1" applyAlignment="1">
      <alignment horizontal="center" vertical="center" wrapText="1"/>
    </xf>
    <xf numFmtId="173" fontId="0" fillId="26" borderId="2" xfId="1" applyNumberFormat="1" applyFont="1" applyFill="1" applyBorder="1" applyAlignment="1">
      <alignment horizontal="center" vertical="center" wrapText="1"/>
    </xf>
    <xf numFmtId="2" fontId="0" fillId="12" borderId="2" xfId="2" applyNumberFormat="1" applyFont="1" applyFill="1" applyBorder="1" applyAlignment="1">
      <alignment horizontal="center" vertical="center" wrapText="1"/>
    </xf>
    <xf numFmtId="0" fontId="4" fillId="0" borderId="4" xfId="0" applyFont="1" applyBorder="1" applyAlignment="1">
      <alignment horizontal="justify" vertical="top" wrapText="1"/>
    </xf>
    <xf numFmtId="2" fontId="0" fillId="0" borderId="10" xfId="3" applyNumberFormat="1" applyFont="1" applyBorder="1" applyAlignment="1">
      <alignment horizontal="center" vertical="center" wrapText="1"/>
    </xf>
    <xf numFmtId="2" fontId="0" fillId="26" borderId="2" xfId="0" applyNumberFormat="1" applyFill="1" applyBorder="1" applyAlignment="1" applyProtection="1">
      <alignment horizontal="center" vertical="center" wrapText="1"/>
      <protection locked="0"/>
    </xf>
    <xf numFmtId="0" fontId="0" fillId="0" borderId="0" xfId="0" applyAlignment="1" applyProtection="1">
      <alignment vertical="top" wrapText="1"/>
      <protection locked="0"/>
    </xf>
    <xf numFmtId="0" fontId="0" fillId="26" borderId="2" xfId="0" applyFill="1" applyBorder="1" applyAlignment="1" applyProtection="1">
      <alignment horizontal="justify" vertical="top" wrapText="1"/>
      <protection locked="0"/>
    </xf>
    <xf numFmtId="0" fontId="0" fillId="0" borderId="2" xfId="0" applyBorder="1" applyAlignment="1" applyProtection="1">
      <alignment horizontal="left" vertical="top" wrapText="1" indent="1"/>
      <protection locked="0"/>
    </xf>
    <xf numFmtId="9" fontId="0" fillId="8" borderId="10" xfId="2" applyFont="1" applyFill="1" applyBorder="1" applyAlignment="1">
      <alignment horizontal="center" vertical="center" wrapText="1"/>
    </xf>
    <xf numFmtId="176" fontId="0" fillId="0" borderId="2" xfId="5" applyNumberFormat="1" applyFont="1" applyBorder="1" applyAlignment="1">
      <alignment horizontal="center" vertical="center" wrapText="1"/>
    </xf>
    <xf numFmtId="176" fontId="0" fillId="0" borderId="2" xfId="1" applyNumberFormat="1" applyFont="1" applyBorder="1" applyAlignment="1">
      <alignment horizontal="center" vertical="center" wrapText="1"/>
    </xf>
    <xf numFmtId="3" fontId="0" fillId="26" borderId="2" xfId="0" applyNumberFormat="1" applyFill="1" applyBorder="1" applyAlignment="1" applyProtection="1">
      <alignment vertical="center" wrapText="1"/>
      <protection locked="0"/>
    </xf>
    <xf numFmtId="176" fontId="0" fillId="0" borderId="2" xfId="1" applyNumberFormat="1" applyFont="1" applyBorder="1" applyAlignment="1" applyProtection="1">
      <alignment horizontal="center" vertical="center" wrapText="1"/>
    </xf>
    <xf numFmtId="3" fontId="0" fillId="26" borderId="2" xfId="0" applyNumberFormat="1" applyFill="1" applyBorder="1" applyAlignment="1">
      <alignment vertical="center" wrapText="1"/>
    </xf>
    <xf numFmtId="176" fontId="0" fillId="0" borderId="2" xfId="1" applyNumberFormat="1" applyFont="1" applyBorder="1" applyAlignment="1">
      <alignment vertical="center" wrapText="1"/>
    </xf>
    <xf numFmtId="176" fontId="0" fillId="26" borderId="2" xfId="1" applyNumberFormat="1" applyFont="1" applyFill="1" applyBorder="1" applyAlignment="1">
      <alignment horizontal="center" vertical="center" wrapText="1"/>
    </xf>
    <xf numFmtId="176" fontId="7" fillId="0" borderId="2" xfId="1" applyNumberFormat="1" applyFont="1" applyBorder="1" applyAlignment="1">
      <alignment vertical="center" wrapText="1"/>
    </xf>
    <xf numFmtId="0" fontId="0" fillId="0" borderId="0" xfId="0" applyAlignment="1" applyProtection="1">
      <alignment horizontal="center" vertical="center" wrapText="1"/>
      <protection locked="0"/>
    </xf>
    <xf numFmtId="3" fontId="7" fillId="20" borderId="0" xfId="0" applyNumberFormat="1" applyFont="1" applyFill="1" applyAlignment="1">
      <alignment horizontal="center" vertical="center" wrapText="1"/>
    </xf>
    <xf numFmtId="3" fontId="7" fillId="24" borderId="0" xfId="0" applyNumberFormat="1" applyFont="1" applyFill="1" applyAlignment="1">
      <alignment horizontal="center" vertical="center" wrapText="1"/>
    </xf>
    <xf numFmtId="3" fontId="7" fillId="18" borderId="0" xfId="0" applyNumberFormat="1" applyFont="1" applyFill="1" applyAlignment="1">
      <alignment horizontal="center" vertical="center" wrapText="1"/>
    </xf>
    <xf numFmtId="3" fontId="0" fillId="18" borderId="0" xfId="0" applyNumberFormat="1" applyFill="1" applyAlignment="1">
      <alignment horizontal="center" vertical="center" wrapText="1"/>
    </xf>
    <xf numFmtId="168" fontId="0" fillId="45" borderId="2" xfId="0" applyNumberFormat="1" applyFill="1" applyBorder="1" applyAlignment="1">
      <alignment horizontal="center" vertical="center" wrapText="1"/>
    </xf>
    <xf numFmtId="1" fontId="0" fillId="0" borderId="2" xfId="9" applyNumberFormat="1" applyFont="1" applyBorder="1" applyAlignment="1">
      <alignment horizontal="center" vertical="center" wrapText="1"/>
    </xf>
    <xf numFmtId="176" fontId="7" fillId="0" borderId="2" xfId="1" applyNumberFormat="1" applyFont="1" applyBorder="1" applyAlignment="1" applyProtection="1">
      <alignment horizontal="center" vertical="center" wrapText="1"/>
    </xf>
    <xf numFmtId="176" fontId="7" fillId="26" borderId="2" xfId="1" applyNumberFormat="1" applyFont="1" applyFill="1" applyBorder="1" applyAlignment="1" applyProtection="1">
      <alignment horizontal="center" vertical="center" wrapText="1"/>
      <protection locked="0"/>
    </xf>
    <xf numFmtId="176" fontId="7" fillId="26" borderId="2" xfId="1" applyNumberFormat="1" applyFont="1" applyFill="1" applyBorder="1" applyAlignment="1" applyProtection="1">
      <alignment horizontal="center" vertical="center" wrapText="1"/>
    </xf>
    <xf numFmtId="3" fontId="7" fillId="26" borderId="2" xfId="0" applyNumberFormat="1" applyFont="1" applyFill="1" applyBorder="1" applyAlignment="1">
      <alignment vertical="center" wrapText="1"/>
    </xf>
    <xf numFmtId="176" fontId="11" fillId="26" borderId="2" xfId="1" applyNumberFormat="1" applyFont="1" applyFill="1" applyBorder="1" applyAlignment="1">
      <alignment vertical="center" wrapText="1"/>
    </xf>
    <xf numFmtId="176" fontId="10" fillId="0" borderId="2" xfId="1" applyNumberFormat="1" applyFont="1" applyBorder="1" applyAlignment="1">
      <alignment vertical="center" wrapText="1"/>
    </xf>
    <xf numFmtId="176" fontId="11" fillId="26" borderId="2" xfId="1" applyNumberFormat="1" applyFont="1" applyFill="1" applyBorder="1" applyAlignment="1">
      <alignment horizontal="center" vertical="center" wrapText="1"/>
    </xf>
    <xf numFmtId="1" fontId="7" fillId="0" borderId="2" xfId="3" applyNumberFormat="1" applyFont="1" applyBorder="1" applyAlignment="1">
      <alignment horizontal="center" vertical="center" wrapText="1"/>
    </xf>
    <xf numFmtId="0" fontId="11" fillId="0" borderId="2" xfId="0" applyFont="1" applyBorder="1" applyAlignment="1">
      <alignment horizontal="center" vertical="center" wrapText="1"/>
    </xf>
    <xf numFmtId="165" fontId="11" fillId="0" borderId="2" xfId="3" applyFont="1" applyBorder="1" applyAlignment="1">
      <alignment horizontal="center" vertical="center" wrapText="1"/>
    </xf>
    <xf numFmtId="1" fontId="11" fillId="0" borderId="2" xfId="3" applyNumberFormat="1" applyFont="1" applyBorder="1" applyAlignment="1">
      <alignment horizontal="center" vertical="center" wrapText="1"/>
    </xf>
    <xf numFmtId="0" fontId="0" fillId="38" borderId="2" xfId="0" applyFill="1" applyBorder="1" applyAlignment="1">
      <alignment horizontal="left" vertical="center" wrapText="1"/>
    </xf>
    <xf numFmtId="3" fontId="7" fillId="20" borderId="15" xfId="0" applyNumberFormat="1" applyFont="1" applyFill="1" applyBorder="1" applyAlignment="1">
      <alignment horizontal="center" vertical="center" wrapText="1"/>
    </xf>
    <xf numFmtId="3" fontId="7" fillId="24" borderId="15" xfId="0" applyNumberFormat="1" applyFont="1" applyFill="1" applyBorder="1" applyAlignment="1">
      <alignment horizontal="center" vertical="center" wrapText="1"/>
    </xf>
    <xf numFmtId="3" fontId="7" fillId="18" borderId="15" xfId="0" applyNumberFormat="1" applyFont="1" applyFill="1" applyBorder="1" applyAlignment="1">
      <alignment horizontal="center" vertical="center" wrapText="1"/>
    </xf>
    <xf numFmtId="0" fontId="0" fillId="26" borderId="2" xfId="3" applyNumberFormat="1" applyFont="1" applyFill="1" applyBorder="1" applyAlignment="1">
      <alignment horizontal="center" vertical="center" wrapText="1"/>
    </xf>
    <xf numFmtId="0" fontId="0" fillId="46" borderId="2" xfId="0" applyFill="1" applyBorder="1" applyAlignment="1">
      <alignment horizontal="center" vertical="center" wrapText="1"/>
    </xf>
    <xf numFmtId="173" fontId="0" fillId="15" borderId="2" xfId="0" applyNumberFormat="1" applyFill="1" applyBorder="1" applyAlignment="1">
      <alignment horizontal="center" vertical="center" wrapText="1"/>
    </xf>
    <xf numFmtId="0" fontId="3" fillId="26" borderId="2" xfId="0" applyFont="1" applyFill="1" applyBorder="1" applyAlignment="1">
      <alignment horizontal="center" vertical="center" wrapText="1"/>
    </xf>
    <xf numFmtId="0" fontId="0" fillId="26" borderId="15" xfId="0" applyFill="1" applyBorder="1" applyAlignment="1">
      <alignment horizontal="justify" vertical="top"/>
    </xf>
    <xf numFmtId="0" fontId="0" fillId="26" borderId="2" xfId="0" applyFill="1" applyBorder="1" applyAlignment="1">
      <alignment horizontal="justify" wrapText="1"/>
    </xf>
    <xf numFmtId="3" fontId="0" fillId="9" borderId="15" xfId="0" applyNumberFormat="1" applyFill="1" applyBorder="1" applyAlignment="1">
      <alignment horizontal="center" vertical="center" wrapText="1"/>
    </xf>
    <xf numFmtId="1" fontId="0" fillId="15" borderId="2" xfId="2" applyNumberFormat="1" applyFont="1" applyFill="1" applyBorder="1" applyAlignment="1">
      <alignment horizontal="center" vertical="center" wrapText="1"/>
    </xf>
    <xf numFmtId="2" fontId="0" fillId="16" borderId="2" xfId="0" applyNumberFormat="1" applyFill="1" applyBorder="1" applyAlignment="1">
      <alignment horizontal="center" vertical="center" wrapText="1"/>
    </xf>
    <xf numFmtId="168" fontId="3" fillId="23" borderId="0" xfId="2" applyNumberFormat="1" applyFont="1" applyFill="1" applyAlignment="1">
      <alignment horizontal="center" vertical="center" wrapText="1"/>
    </xf>
    <xf numFmtId="3" fontId="0" fillId="20" borderId="0" xfId="0" applyNumberFormat="1" applyFill="1" applyAlignment="1">
      <alignment horizontal="center" vertical="center" wrapText="1"/>
    </xf>
    <xf numFmtId="3" fontId="0" fillId="24" borderId="0" xfId="0" applyNumberFormat="1" applyFill="1" applyAlignment="1">
      <alignment horizontal="center" vertical="center" wrapText="1"/>
    </xf>
    <xf numFmtId="3" fontId="0" fillId="0" borderId="9" xfId="0" applyNumberFormat="1" applyBorder="1" applyAlignment="1">
      <alignment horizontal="center" vertical="center" wrapText="1"/>
    </xf>
    <xf numFmtId="168" fontId="40" fillId="0" borderId="7" xfId="2" applyNumberFormat="1" applyFont="1" applyBorder="1" applyAlignment="1">
      <alignment horizontal="center" vertical="center" wrapText="1"/>
    </xf>
    <xf numFmtId="0" fontId="0" fillId="26" borderId="7" xfId="0" applyFill="1" applyBorder="1" applyAlignment="1">
      <alignment horizontal="justify" vertical="top" wrapText="1"/>
    </xf>
    <xf numFmtId="0" fontId="0" fillId="0" borderId="2" xfId="0" applyBorder="1" applyAlignment="1">
      <alignment horizontal="justify" vertical="top"/>
    </xf>
    <xf numFmtId="3" fontId="6" fillId="0" borderId="2" xfId="1"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0" fillId="0" borderId="7" xfId="0" applyBorder="1" applyAlignment="1">
      <alignment horizontal="justify" vertical="top" wrapText="1"/>
    </xf>
    <xf numFmtId="0" fontId="0" fillId="8" borderId="7" xfId="0" applyFill="1" applyBorder="1" applyAlignment="1">
      <alignment horizontal="justify" vertical="top" wrapText="1"/>
    </xf>
    <xf numFmtId="0" fontId="30" fillId="26" borderId="7" xfId="0" applyFont="1" applyFill="1" applyBorder="1" applyAlignment="1">
      <alignment horizontal="justify" vertical="top" wrapText="1"/>
    </xf>
    <xf numFmtId="0" fontId="0" fillId="8" borderId="2" xfId="0" applyFill="1" applyBorder="1" applyAlignment="1">
      <alignment horizontal="justify" vertical="top" wrapText="1"/>
    </xf>
    <xf numFmtId="176" fontId="0" fillId="0" borderId="10" xfId="1" applyNumberFormat="1" applyFont="1" applyBorder="1" applyAlignment="1">
      <alignment horizontal="center" vertical="center" wrapText="1"/>
    </xf>
    <xf numFmtId="9" fontId="0" fillId="21" borderId="0" xfId="2" applyFont="1" applyFill="1" applyAlignment="1" applyProtection="1">
      <alignment horizontal="center" vertical="center"/>
      <protection locked="0"/>
    </xf>
    <xf numFmtId="168" fontId="3" fillId="23" borderId="0" xfId="2" applyNumberFormat="1" applyFont="1" applyFill="1" applyBorder="1" applyAlignment="1">
      <alignment horizontal="center" vertical="center" wrapText="1"/>
    </xf>
    <xf numFmtId="9" fontId="0" fillId="21" borderId="15" xfId="2" applyFont="1" applyFill="1" applyBorder="1" applyAlignment="1">
      <alignment horizontal="center" vertical="center" wrapText="1"/>
    </xf>
    <xf numFmtId="3" fontId="3" fillId="20" borderId="15" xfId="0" applyNumberFormat="1" applyFont="1" applyFill="1" applyBorder="1" applyAlignment="1" applyProtection="1">
      <alignment horizontal="center" vertical="center" wrapText="1"/>
      <protection locked="0"/>
    </xf>
    <xf numFmtId="3" fontId="3" fillId="24" borderId="15" xfId="0" applyNumberFormat="1" applyFont="1" applyFill="1" applyBorder="1" applyAlignment="1" applyProtection="1">
      <alignment horizontal="center" vertical="center" wrapText="1"/>
      <protection locked="0"/>
    </xf>
    <xf numFmtId="3" fontId="3" fillId="18" borderId="15" xfId="0" applyNumberFormat="1" applyFont="1" applyFill="1" applyBorder="1" applyAlignment="1" applyProtection="1">
      <alignment horizontal="center" vertical="center" wrapText="1"/>
      <protection locked="0"/>
    </xf>
    <xf numFmtId="1" fontId="3" fillId="24" borderId="15" xfId="2" applyNumberFormat="1" applyFont="1" applyFill="1" applyBorder="1" applyAlignment="1" applyProtection="1">
      <alignment horizontal="center" vertical="center" wrapText="1"/>
      <protection locked="0"/>
    </xf>
    <xf numFmtId="0" fontId="18" fillId="0" borderId="2" xfId="0" applyFont="1" applyBorder="1" applyAlignment="1">
      <alignment horizontal="left" vertical="top" wrapText="1"/>
    </xf>
    <xf numFmtId="177" fontId="0" fillId="0" borderId="7" xfId="0" applyNumberFormat="1" applyBorder="1" applyAlignment="1">
      <alignment horizontal="left" vertical="center" wrapText="1"/>
    </xf>
    <xf numFmtId="165" fontId="0" fillId="26" borderId="2" xfId="3" applyFont="1" applyFill="1" applyBorder="1" applyAlignment="1" applyProtection="1">
      <alignment vertical="center" wrapText="1"/>
    </xf>
    <xf numFmtId="165" fontId="0" fillId="0" borderId="10" xfId="3" applyFont="1" applyBorder="1" applyAlignment="1" applyProtection="1">
      <alignment vertical="center" wrapText="1"/>
    </xf>
    <xf numFmtId="0" fontId="0" fillId="0" borderId="0" xfId="0" applyAlignment="1">
      <alignment horizontal="justify" vertical="center"/>
    </xf>
    <xf numFmtId="170" fontId="0" fillId="0" borderId="10" xfId="3" applyNumberFormat="1" applyFont="1" applyBorder="1" applyAlignment="1" applyProtection="1">
      <alignment vertical="center" wrapText="1"/>
    </xf>
    <xf numFmtId="165" fontId="0" fillId="0" borderId="2" xfId="9" applyFont="1" applyBorder="1" applyAlignment="1" applyProtection="1">
      <alignment horizontal="center" vertical="center" wrapText="1"/>
    </xf>
    <xf numFmtId="170" fontId="0" fillId="26" borderId="2" xfId="3" applyNumberFormat="1" applyFont="1" applyFill="1" applyBorder="1" applyAlignment="1" applyProtection="1">
      <alignment horizontal="center" vertical="center" wrapText="1"/>
      <protection locked="0"/>
    </xf>
    <xf numFmtId="164" fontId="0" fillId="0" borderId="2" xfId="8" applyFont="1" applyBorder="1" applyAlignment="1" applyProtection="1">
      <alignment horizontal="center" vertical="center" wrapText="1"/>
    </xf>
    <xf numFmtId="4" fontId="0" fillId="26" borderId="2" xfId="0" applyNumberFormat="1" applyFill="1" applyBorder="1" applyAlignment="1">
      <alignment vertical="top" wrapText="1"/>
    </xf>
    <xf numFmtId="3" fontId="0" fillId="0" borderId="2" xfId="3" applyNumberFormat="1" applyFont="1" applyBorder="1" applyAlignment="1" applyProtection="1">
      <alignment horizontal="center" vertical="center" wrapText="1"/>
    </xf>
    <xf numFmtId="4" fontId="0" fillId="24" borderId="15" xfId="0" applyNumberFormat="1" applyFill="1" applyBorder="1" applyAlignment="1">
      <alignment horizontal="center" vertical="center" wrapText="1"/>
    </xf>
    <xf numFmtId="171" fontId="0" fillId="24" borderId="15" xfId="0" applyNumberFormat="1" applyFill="1" applyBorder="1" applyAlignment="1">
      <alignment horizontal="center" vertical="center" wrapText="1"/>
    </xf>
    <xf numFmtId="170" fontId="0" fillId="26" borderId="2" xfId="3" applyNumberFormat="1" applyFont="1" applyFill="1" applyBorder="1" applyAlignment="1" applyProtection="1">
      <alignment vertical="center" wrapText="1"/>
    </xf>
    <xf numFmtId="0" fontId="15" fillId="12" borderId="0" xfId="0" applyFont="1" applyFill="1" applyAlignment="1" applyProtection="1">
      <alignment horizontal="center" vertical="center" wrapText="1"/>
      <protection locked="0"/>
    </xf>
    <xf numFmtId="0" fontId="41" fillId="47" borderId="0" xfId="0" applyFont="1" applyFill="1" applyAlignment="1" applyProtection="1">
      <alignment horizontal="center" vertical="center" wrapText="1"/>
      <protection locked="0"/>
    </xf>
    <xf numFmtId="0" fontId="15" fillId="12" borderId="15"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5" fillId="20" borderId="14" xfId="0" applyFont="1" applyFill="1" applyBorder="1" applyAlignment="1">
      <alignment horizontal="center" vertical="center" wrapText="1"/>
    </xf>
    <xf numFmtId="0" fontId="2" fillId="22" borderId="14" xfId="0" applyFont="1" applyFill="1" applyBorder="1" applyAlignment="1">
      <alignment horizontal="center" vertical="center" wrapText="1"/>
    </xf>
    <xf numFmtId="0" fontId="2" fillId="22" borderId="23"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center" vertical="center"/>
    </xf>
    <xf numFmtId="0" fontId="2" fillId="48"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0" xfId="0" applyAlignment="1">
      <alignment horizontal="center"/>
    </xf>
    <xf numFmtId="165" fontId="0" fillId="0" borderId="0" xfId="3" applyFont="1"/>
    <xf numFmtId="0" fontId="42" fillId="0" borderId="0" xfId="0" applyFont="1"/>
    <xf numFmtId="168" fontId="0" fillId="0" borderId="0" xfId="2" applyNumberFormat="1" applyFont="1"/>
    <xf numFmtId="168" fontId="0" fillId="18" borderId="0" xfId="2" applyNumberFormat="1" applyFont="1" applyFill="1"/>
    <xf numFmtId="10" fontId="0" fillId="0" borderId="0" xfId="2" applyNumberFormat="1" applyFont="1"/>
    <xf numFmtId="9" fontId="0" fillId="0" borderId="0" xfId="0" applyNumberFormat="1" applyAlignment="1">
      <alignment horizontal="center"/>
    </xf>
    <xf numFmtId="165" fontId="0" fillId="49" borderId="0" xfId="3" applyFont="1" applyFill="1"/>
    <xf numFmtId="165" fontId="0" fillId="0" borderId="0" xfId="3" applyFont="1" applyProtection="1">
      <protection locked="0"/>
    </xf>
    <xf numFmtId="9" fontId="0" fillId="0" borderId="0" xfId="2" applyFont="1" applyProtection="1">
      <protection locked="0"/>
    </xf>
    <xf numFmtId="9" fontId="0" fillId="0" borderId="0" xfId="3" applyNumberFormat="1" applyFont="1"/>
    <xf numFmtId="168" fontId="0" fillId="0" borderId="0" xfId="2" applyNumberFormat="1" applyFont="1" applyAlignment="1">
      <alignment horizontal="center"/>
    </xf>
    <xf numFmtId="9" fontId="0" fillId="0" borderId="0" xfId="2" applyFont="1"/>
    <xf numFmtId="1" fontId="0" fillId="0" borderId="0" xfId="0" applyNumberFormat="1"/>
    <xf numFmtId="0" fontId="43" fillId="2" borderId="1" xfId="0" applyFont="1" applyFill="1" applyBorder="1" applyAlignment="1">
      <alignment horizontal="center" vertical="center" wrapText="1"/>
    </xf>
    <xf numFmtId="0" fontId="43" fillId="3" borderId="1"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43" fillId="5" borderId="1" xfId="0" applyFont="1" applyFill="1" applyBorder="1" applyAlignment="1">
      <alignment horizontal="center" vertical="center" wrapText="1"/>
    </xf>
    <xf numFmtId="0" fontId="43" fillId="11" borderId="1" xfId="0" applyFont="1" applyFill="1" applyBorder="1" applyAlignment="1" applyProtection="1">
      <alignment horizontal="center" vertical="center" wrapText="1"/>
      <protection locked="0"/>
    </xf>
    <xf numFmtId="0" fontId="43" fillId="4" borderId="1" xfId="0" applyFont="1" applyFill="1" applyBorder="1" applyAlignment="1" applyProtection="1">
      <alignment horizontal="center" vertical="center" wrapText="1"/>
      <protection locked="0"/>
    </xf>
    <xf numFmtId="0" fontId="43" fillId="6" borderId="1" xfId="0" applyFont="1" applyFill="1" applyBorder="1" applyAlignment="1">
      <alignment horizontal="center" vertical="center" wrapText="1"/>
    </xf>
    <xf numFmtId="0" fontId="43" fillId="6" borderId="1" xfId="0" applyFont="1" applyFill="1" applyBorder="1" applyAlignment="1" applyProtection="1">
      <alignment horizontal="center" vertical="center" wrapText="1"/>
      <protection locked="0"/>
    </xf>
    <xf numFmtId="0" fontId="43" fillId="7" borderId="1" xfId="0" applyFont="1" applyFill="1" applyBorder="1" applyAlignment="1" applyProtection="1">
      <alignment horizontal="center" vertical="center" wrapText="1"/>
      <protection locked="0"/>
    </xf>
    <xf numFmtId="0" fontId="43" fillId="50" borderId="1" xfId="0" applyFont="1" applyFill="1" applyBorder="1" applyAlignment="1" applyProtection="1">
      <alignment horizontal="center" vertical="center" wrapText="1"/>
      <protection locked="0"/>
    </xf>
    <xf numFmtId="0" fontId="0" fillId="0" borderId="0" xfId="0" applyAlignment="1">
      <alignment vertical="center"/>
    </xf>
    <xf numFmtId="0" fontId="0" fillId="0" borderId="2" xfId="0" applyBorder="1" applyAlignment="1">
      <alignment horizontal="left" vertical="center"/>
    </xf>
    <xf numFmtId="0" fontId="0" fillId="8" borderId="0" xfId="0" applyFill="1" applyAlignment="1">
      <alignment horizontal="center" vertical="center"/>
    </xf>
    <xf numFmtId="2" fontId="0" fillId="0" borderId="2" xfId="1" applyNumberFormat="1" applyFont="1" applyFill="1" applyBorder="1" applyAlignment="1" applyProtection="1">
      <alignment horizontal="center" vertical="center"/>
    </xf>
    <xf numFmtId="2" fontId="0" fillId="0" borderId="2" xfId="1" applyNumberFormat="1" applyFont="1" applyFill="1" applyBorder="1" applyAlignment="1" applyProtection="1">
      <alignment horizontal="center" vertical="center"/>
      <protection locked="0"/>
    </xf>
    <xf numFmtId="168" fontId="0" fillId="0" borderId="9" xfId="2" applyNumberFormat="1" applyFont="1" applyFill="1" applyBorder="1" applyAlignment="1">
      <alignment horizontal="center" vertical="center"/>
    </xf>
    <xf numFmtId="168" fontId="0" fillId="0" borderId="2" xfId="2" applyNumberFormat="1" applyFont="1" applyFill="1" applyBorder="1" applyAlignment="1" applyProtection="1">
      <alignment horizontal="center" vertical="center"/>
    </xf>
    <xf numFmtId="2" fontId="0" fillId="52" borderId="4" xfId="0" applyNumberFormat="1" applyFill="1" applyBorder="1" applyAlignment="1">
      <alignment horizontal="center" vertical="center"/>
    </xf>
    <xf numFmtId="2" fontId="0" fillId="54" borderId="2" xfId="2" applyNumberFormat="1" applyFont="1" applyFill="1" applyBorder="1" applyAlignment="1" applyProtection="1">
      <alignment horizontal="center" vertical="center"/>
    </xf>
    <xf numFmtId="0" fontId="5" fillId="53" borderId="7" xfId="0" applyFont="1" applyFill="1" applyBorder="1" applyAlignment="1">
      <alignment horizontal="left" vertical="top"/>
    </xf>
    <xf numFmtId="2" fontId="0" fillId="0" borderId="2" xfId="2" applyNumberFormat="1" applyFont="1" applyFill="1" applyBorder="1" applyAlignment="1" applyProtection="1">
      <alignment horizontal="center" vertical="center"/>
      <protection locked="0"/>
    </xf>
    <xf numFmtId="2" fontId="0" fillId="53" borderId="2" xfId="0" applyNumberFormat="1" applyFill="1" applyBorder="1" applyAlignment="1" applyProtection="1">
      <alignment horizontal="center" vertical="center"/>
      <protection locked="0"/>
    </xf>
    <xf numFmtId="168" fontId="0" fillId="51" borderId="2" xfId="2" applyNumberFormat="1" applyFont="1" applyFill="1" applyBorder="1" applyAlignment="1">
      <alignment horizontal="center" vertical="center"/>
    </xf>
    <xf numFmtId="9" fontId="0" fillId="0" borderId="0" xfId="2" applyFont="1" applyFill="1" applyAlignment="1" applyProtection="1">
      <alignment horizontal="center" vertical="center"/>
      <protection locked="0"/>
    </xf>
    <xf numFmtId="2" fontId="0" fillId="53" borderId="2" xfId="2" applyNumberFormat="1" applyFont="1" applyFill="1" applyBorder="1" applyAlignment="1" applyProtection="1">
      <alignment horizontal="center" vertical="center"/>
      <protection locked="0"/>
    </xf>
    <xf numFmtId="168" fontId="0" fillId="0" borderId="9" xfId="2" applyNumberFormat="1" applyFont="1" applyFill="1" applyBorder="1" applyAlignment="1" applyProtection="1">
      <alignment horizontal="center" vertical="center"/>
    </xf>
    <xf numFmtId="168" fontId="0" fillId="0" borderId="2" xfId="2" applyNumberFormat="1" applyFont="1" applyFill="1" applyBorder="1" applyAlignment="1">
      <alignment horizontal="center" vertical="center"/>
    </xf>
    <xf numFmtId="0" fontId="4" fillId="8" borderId="2" xfId="0" applyFont="1" applyFill="1" applyBorder="1" applyAlignment="1">
      <alignment horizontal="left" vertical="center"/>
    </xf>
    <xf numFmtId="0" fontId="0" fillId="8" borderId="2" xfId="0" applyFill="1" applyBorder="1" applyAlignment="1">
      <alignment horizontal="left" vertical="center"/>
    </xf>
    <xf numFmtId="0" fontId="0" fillId="8" borderId="2" xfId="0" applyFill="1" applyBorder="1" applyAlignment="1">
      <alignment horizontal="center" vertical="center"/>
    </xf>
    <xf numFmtId="0" fontId="0" fillId="49" borderId="2" xfId="0" applyFill="1" applyBorder="1" applyAlignment="1">
      <alignment horizontal="center" vertical="center"/>
    </xf>
    <xf numFmtId="2" fontId="0" fillId="49" borderId="2" xfId="1" applyNumberFormat="1" applyFont="1" applyFill="1" applyBorder="1" applyAlignment="1">
      <alignment horizontal="center" vertical="center"/>
    </xf>
    <xf numFmtId="2" fontId="0" fillId="53" borderId="7" xfId="6" applyNumberFormat="1" applyFont="1" applyFill="1" applyBorder="1" applyAlignment="1" applyProtection="1">
      <alignment horizontal="center" vertical="center"/>
    </xf>
    <xf numFmtId="2" fontId="1" fillId="8" borderId="2" xfId="0" applyNumberFormat="1" applyFont="1" applyFill="1" applyBorder="1" applyAlignment="1">
      <alignment horizontal="left" vertical="center"/>
    </xf>
    <xf numFmtId="2" fontId="0" fillId="53" borderId="2" xfId="0" applyNumberFormat="1" applyFill="1" applyBorder="1" applyAlignment="1" applyProtection="1">
      <alignment horizontal="center" vertical="justify"/>
      <protection locked="0"/>
    </xf>
    <xf numFmtId="2" fontId="0" fillId="8" borderId="2" xfId="0" applyNumberFormat="1" applyFill="1" applyBorder="1" applyAlignment="1">
      <alignment horizontal="center" vertical="top"/>
    </xf>
    <xf numFmtId="2" fontId="0" fillId="8" borderId="2" xfId="0" applyNumberFormat="1" applyFill="1" applyBorder="1" applyAlignment="1">
      <alignment horizontal="center" vertical="center"/>
    </xf>
    <xf numFmtId="0" fontId="0" fillId="8" borderId="0" xfId="0" applyFill="1" applyAlignment="1">
      <alignment horizontal="left"/>
    </xf>
    <xf numFmtId="0" fontId="0" fillId="12" borderId="2" xfId="0" applyFill="1" applyBorder="1" applyAlignment="1">
      <alignment horizontal="center" vertical="center"/>
    </xf>
    <xf numFmtId="2" fontId="0" fillId="53" borderId="2" xfId="0" applyNumberFormat="1" applyFill="1" applyBorder="1" applyAlignment="1">
      <alignment horizontal="center" vertical="justify"/>
    </xf>
    <xf numFmtId="2" fontId="0" fillId="0" borderId="2" xfId="1" applyNumberFormat="1" applyFont="1" applyBorder="1" applyAlignment="1">
      <alignment horizontal="center" vertical="center"/>
    </xf>
    <xf numFmtId="2" fontId="0" fillId="8" borderId="2" xfId="1" applyNumberFormat="1" applyFont="1" applyFill="1" applyBorder="1" applyAlignment="1">
      <alignment horizontal="center" vertical="center"/>
    </xf>
    <xf numFmtId="169" fontId="0" fillId="8" borderId="2" xfId="1" applyNumberFormat="1" applyFont="1" applyFill="1" applyBorder="1" applyAlignment="1">
      <alignment horizontal="center" vertical="center"/>
    </xf>
    <xf numFmtId="2" fontId="0" fillId="53" borderId="7" xfId="1" applyNumberFormat="1" applyFont="1" applyFill="1" applyBorder="1" applyAlignment="1">
      <alignment horizontal="center" vertical="center"/>
    </xf>
    <xf numFmtId="2" fontId="0" fillId="53" borderId="7" xfId="0" applyNumberFormat="1" applyFill="1" applyBorder="1" applyAlignment="1">
      <alignment horizontal="left" vertical="top"/>
    </xf>
    <xf numFmtId="0" fontId="0" fillId="6" borderId="2" xfId="0" applyFill="1" applyBorder="1" applyAlignment="1">
      <alignment horizontal="center" vertical="center"/>
    </xf>
    <xf numFmtId="0" fontId="1" fillId="0" borderId="2" xfId="0" applyFont="1" applyBorder="1" applyAlignment="1">
      <alignment horizontal="left" vertical="center"/>
    </xf>
    <xf numFmtId="0" fontId="0" fillId="0" borderId="2" xfId="0" applyBorder="1" applyAlignment="1">
      <alignment horizontal="left" vertical="top"/>
    </xf>
    <xf numFmtId="0" fontId="0" fillId="12" borderId="2" xfId="0" applyFill="1" applyBorder="1" applyAlignment="1">
      <alignment horizontal="left" vertical="center"/>
    </xf>
    <xf numFmtId="0" fontId="0" fillId="17" borderId="2" xfId="0" applyFill="1" applyBorder="1" applyAlignment="1">
      <alignment horizontal="center" vertical="center"/>
    </xf>
    <xf numFmtId="2" fontId="0" fillId="53" borderId="2" xfId="0" applyNumberFormat="1" applyFill="1" applyBorder="1" applyAlignment="1">
      <alignment horizontal="center" vertical="center"/>
    </xf>
    <xf numFmtId="0" fontId="3" fillId="30" borderId="0" xfId="0" applyFont="1" applyFill="1" applyAlignment="1" applyProtection="1">
      <alignment horizontal="center" vertical="center" wrapText="1"/>
      <protection locked="0"/>
    </xf>
    <xf numFmtId="4" fontId="0" fillId="0" borderId="0" xfId="3" applyNumberFormat="1" applyFont="1" applyFill="1" applyAlignment="1" applyProtection="1">
      <alignment horizontal="center" vertical="center"/>
    </xf>
    <xf numFmtId="4" fontId="0" fillId="0" borderId="0" xfId="2" applyNumberFormat="1" applyFont="1" applyFill="1" applyAlignment="1" applyProtection="1">
      <alignment horizontal="center" vertical="center"/>
    </xf>
    <xf numFmtId="2" fontId="0" fillId="0" borderId="0" xfId="0" applyNumberFormat="1" applyAlignment="1">
      <alignment horizontal="center" vertical="center" wrapText="1"/>
    </xf>
    <xf numFmtId="169" fontId="0" fillId="0" borderId="0" xfId="2" applyNumberFormat="1" applyFont="1" applyFill="1" applyAlignment="1" applyProtection="1">
      <alignment horizontal="center" vertical="center"/>
      <protection locked="0"/>
    </xf>
    <xf numFmtId="10" fontId="0" fillId="0" borderId="0" xfId="2" applyNumberFormat="1" applyFont="1" applyFill="1" applyAlignment="1" applyProtection="1">
      <alignment horizontal="center" vertical="center"/>
      <protection locked="0"/>
    </xf>
    <xf numFmtId="168" fontId="0" fillId="56" borderId="0" xfId="2" applyNumberFormat="1" applyFont="1" applyFill="1" applyAlignment="1" applyProtection="1">
      <alignment horizontal="center" vertical="center"/>
      <protection locked="0"/>
    </xf>
    <xf numFmtId="0" fontId="44" fillId="54" borderId="0" xfId="0" applyFont="1" applyFill="1" applyAlignment="1">
      <alignment horizontal="center" vertical="center" wrapText="1"/>
    </xf>
    <xf numFmtId="0" fontId="7" fillId="57" borderId="0" xfId="0" applyFont="1" applyFill="1" applyAlignment="1" applyProtection="1">
      <alignment horizontal="left" vertical="center"/>
      <protection locked="0"/>
    </xf>
    <xf numFmtId="4" fontId="0" fillId="18" borderId="2" xfId="3" applyNumberFormat="1" applyFont="1" applyFill="1" applyBorder="1" applyAlignment="1">
      <alignment horizontal="center" vertical="center"/>
    </xf>
    <xf numFmtId="2" fontId="0" fillId="52" borderId="4" xfId="0" applyNumberFormat="1" applyFill="1" applyBorder="1" applyAlignment="1">
      <alignment horizontal="center" vertical="center" wrapText="1"/>
    </xf>
    <xf numFmtId="168" fontId="0" fillId="0" borderId="9" xfId="2" applyNumberFormat="1" applyFont="1" applyFill="1" applyBorder="1" applyAlignment="1">
      <alignment horizontal="center" vertical="center" wrapText="1"/>
    </xf>
    <xf numFmtId="2" fontId="0" fillId="0" borderId="2" xfId="2" applyNumberFormat="1" applyFont="1" applyFill="1" applyBorder="1" applyAlignment="1" applyProtection="1">
      <alignment horizontal="center" vertical="center" wrapText="1"/>
    </xf>
    <xf numFmtId="2" fontId="0" fillId="54" borderId="2" xfId="2" applyNumberFormat="1" applyFont="1" applyFill="1" applyBorder="1" applyAlignment="1" applyProtection="1">
      <alignment horizontal="center" vertical="center" wrapText="1"/>
    </xf>
    <xf numFmtId="0" fontId="5" fillId="53" borderId="7" xfId="0" applyFont="1" applyFill="1" applyBorder="1" applyAlignment="1">
      <alignment horizontal="left" vertical="top" wrapText="1"/>
    </xf>
    <xf numFmtId="2" fontId="0" fillId="0" borderId="2" xfId="2" applyNumberFormat="1" applyFont="1" applyFill="1" applyBorder="1" applyAlignment="1" applyProtection="1">
      <alignment horizontal="center" vertical="center" wrapText="1"/>
      <protection locked="0"/>
    </xf>
    <xf numFmtId="2" fontId="0" fillId="53" borderId="2" xfId="2" applyNumberFormat="1" applyFont="1" applyFill="1" applyBorder="1" applyAlignment="1" applyProtection="1">
      <alignment horizontal="center" vertical="center" wrapText="1"/>
      <protection locked="0"/>
    </xf>
    <xf numFmtId="0" fontId="0" fillId="8" borderId="0" xfId="0" applyFill="1" applyAlignment="1">
      <alignment horizontal="center" vertical="center" wrapText="1"/>
    </xf>
    <xf numFmtId="2" fontId="0" fillId="53" borderId="7" xfId="0" applyNumberFormat="1" applyFill="1" applyBorder="1" applyAlignment="1" applyProtection="1">
      <alignment horizontal="left" vertical="top" wrapText="1"/>
      <protection locked="0"/>
    </xf>
    <xf numFmtId="2" fontId="0" fillId="53" borderId="2" xfId="2" applyNumberFormat="1" applyFont="1" applyFill="1" applyBorder="1" applyAlignment="1" applyProtection="1">
      <alignment horizontal="center" vertical="center" wrapText="1"/>
    </xf>
    <xf numFmtId="2" fontId="0" fillId="8" borderId="2" xfId="0" applyNumberFormat="1" applyFill="1" applyBorder="1" applyAlignment="1">
      <alignment horizontal="center" vertical="center" wrapText="1"/>
    </xf>
    <xf numFmtId="168" fontId="0" fillId="0" borderId="2" xfId="2" applyNumberFormat="1" applyFont="1" applyFill="1" applyBorder="1" applyAlignment="1">
      <alignment horizontal="center" vertical="center" wrapText="1"/>
    </xf>
    <xf numFmtId="0" fontId="0" fillId="8" borderId="2" xfId="0" applyFill="1" applyBorder="1" applyAlignment="1">
      <alignment horizontal="left" vertical="top" wrapText="1"/>
    </xf>
    <xf numFmtId="2" fontId="0" fillId="8" borderId="2" xfId="0" applyNumberFormat="1" applyFill="1" applyBorder="1" applyAlignment="1">
      <alignment horizontal="left" vertical="top" wrapText="1"/>
    </xf>
    <xf numFmtId="2" fontId="0" fillId="53" borderId="7" xfId="0" applyNumberFormat="1" applyFill="1" applyBorder="1" applyAlignment="1" applyProtection="1">
      <alignment horizontal="justify" vertical="top" wrapText="1"/>
      <protection locked="0"/>
    </xf>
    <xf numFmtId="2" fontId="4" fillId="53" borderId="7" xfId="0" applyNumberFormat="1" applyFont="1" applyFill="1" applyBorder="1" applyAlignment="1">
      <alignment horizontal="justify" vertical="top" wrapText="1"/>
    </xf>
    <xf numFmtId="0" fontId="44" fillId="54" borderId="0" xfId="0" applyFont="1" applyFill="1" applyAlignment="1">
      <alignment horizontal="center" vertical="center"/>
    </xf>
    <xf numFmtId="2" fontId="0" fillId="8" borderId="4" xfId="0" applyNumberFormat="1" applyFill="1" applyBorder="1" applyAlignment="1">
      <alignment horizontal="center" vertical="center" wrapText="1"/>
    </xf>
    <xf numFmtId="1" fontId="0" fillId="8" borderId="4" xfId="0" applyNumberFormat="1" applyFill="1" applyBorder="1" applyAlignment="1">
      <alignment horizontal="center" vertical="center" wrapText="1"/>
    </xf>
    <xf numFmtId="2" fontId="4" fillId="54" borderId="2" xfId="2" applyNumberFormat="1" applyFont="1" applyFill="1" applyBorder="1" applyAlignment="1" applyProtection="1">
      <alignment horizontal="center" vertical="center" wrapText="1"/>
    </xf>
    <xf numFmtId="0" fontId="0" fillId="10" borderId="4" xfId="0" applyFill="1" applyBorder="1" applyAlignment="1">
      <alignment horizontal="center" vertical="center" wrapText="1"/>
    </xf>
    <xf numFmtId="0" fontId="0" fillId="10" borderId="4" xfId="0" applyFill="1" applyBorder="1" applyAlignment="1" applyProtection="1">
      <alignment horizontal="center" vertical="center" wrapText="1"/>
      <protection locked="0"/>
    </xf>
    <xf numFmtId="0" fontId="7" fillId="51" borderId="0" xfId="0" applyFont="1" applyFill="1" applyAlignment="1">
      <alignment horizontal="left" vertical="center"/>
    </xf>
    <xf numFmtId="0" fontId="0" fillId="0" borderId="0" xfId="0" applyAlignment="1" applyProtection="1">
      <alignment horizontal="left" vertical="top"/>
      <protection locked="0"/>
    </xf>
    <xf numFmtId="0" fontId="4" fillId="8" borderId="2" xfId="0" applyFont="1" applyFill="1" applyBorder="1" applyAlignment="1">
      <alignment horizontal="center" vertical="center" wrapText="1"/>
    </xf>
    <xf numFmtId="0" fontId="7" fillId="51" borderId="0" xfId="0" applyFont="1" applyFill="1" applyAlignment="1">
      <alignment vertical="center"/>
    </xf>
    <xf numFmtId="0" fontId="4" fillId="8" borderId="2" xfId="0" applyFont="1" applyFill="1" applyBorder="1" applyAlignment="1">
      <alignment vertical="center"/>
    </xf>
    <xf numFmtId="0" fontId="0" fillId="8" borderId="2" xfId="0" applyFill="1" applyBorder="1" applyAlignment="1">
      <alignment vertical="center"/>
    </xf>
    <xf numFmtId="0" fontId="0" fillId="8" borderId="2" xfId="0" applyFill="1" applyBorder="1" applyAlignment="1">
      <alignment vertical="top"/>
    </xf>
    <xf numFmtId="0" fontId="0" fillId="12" borderId="2" xfId="0" applyFill="1" applyBorder="1" applyAlignment="1">
      <alignment vertical="center"/>
    </xf>
    <xf numFmtId="2" fontId="0" fillId="8" borderId="2" xfId="1" applyNumberFormat="1" applyFont="1" applyFill="1" applyBorder="1" applyAlignment="1" applyProtection="1">
      <alignment vertical="center"/>
    </xf>
    <xf numFmtId="3" fontId="0" fillId="8" borderId="2" xfId="3" applyNumberFormat="1" applyFont="1" applyFill="1" applyBorder="1" applyAlignment="1" applyProtection="1">
      <alignment vertical="center"/>
    </xf>
    <xf numFmtId="2" fontId="0" fillId="0" borderId="2" xfId="1" applyNumberFormat="1" applyFont="1" applyFill="1" applyBorder="1" applyAlignment="1" applyProtection="1">
      <alignment vertical="center"/>
    </xf>
    <xf numFmtId="2" fontId="0" fillId="52" borderId="4" xfId="0" applyNumberFormat="1" applyFill="1" applyBorder="1" applyAlignment="1">
      <alignment vertical="center"/>
    </xf>
    <xf numFmtId="2" fontId="0" fillId="54" borderId="2" xfId="2" applyNumberFormat="1" applyFont="1" applyFill="1" applyBorder="1" applyAlignment="1" applyProtection="1">
      <alignment vertical="center"/>
    </xf>
    <xf numFmtId="2" fontId="4" fillId="53" borderId="7" xfId="0" applyNumberFormat="1" applyFont="1" applyFill="1" applyBorder="1" applyAlignment="1" applyProtection="1">
      <alignment vertical="top"/>
      <protection locked="0"/>
    </xf>
    <xf numFmtId="168" fontId="0" fillId="0" borderId="9" xfId="2" applyNumberFormat="1" applyFont="1" applyFill="1" applyBorder="1" applyAlignment="1" applyProtection="1">
      <alignment vertical="center"/>
    </xf>
    <xf numFmtId="168" fontId="0" fillId="0" borderId="2" xfId="2" applyNumberFormat="1" applyFont="1" applyFill="1" applyBorder="1" applyAlignment="1" applyProtection="1">
      <alignment vertical="center"/>
    </xf>
    <xf numFmtId="2" fontId="0" fillId="0" borderId="2" xfId="2" applyNumberFormat="1" applyFont="1" applyFill="1" applyBorder="1" applyAlignment="1" applyProtection="1">
      <alignment vertical="center"/>
    </xf>
    <xf numFmtId="2" fontId="0" fillId="8" borderId="2" xfId="0" applyNumberFormat="1" applyFill="1" applyBorder="1" applyAlignment="1">
      <alignment vertical="top"/>
    </xf>
    <xf numFmtId="0" fontId="0" fillId="10" borderId="4" xfId="0" applyFill="1" applyBorder="1" applyAlignment="1">
      <alignment vertical="justify"/>
    </xf>
    <xf numFmtId="0" fontId="5" fillId="53" borderId="7" xfId="0" applyFont="1" applyFill="1" applyBorder="1" applyAlignment="1">
      <alignment vertical="top"/>
    </xf>
    <xf numFmtId="2" fontId="0" fillId="0" borderId="2" xfId="2" applyNumberFormat="1" applyFont="1" applyFill="1" applyBorder="1" applyAlignment="1" applyProtection="1">
      <alignment vertical="center"/>
      <protection locked="0"/>
    </xf>
    <xf numFmtId="0" fontId="0" fillId="0" borderId="2" xfId="0" applyBorder="1" applyAlignment="1">
      <alignment vertical="justify"/>
    </xf>
    <xf numFmtId="0" fontId="0" fillId="0" borderId="4" xfId="0" applyBorder="1" applyAlignment="1">
      <alignment vertical="center"/>
    </xf>
    <xf numFmtId="2" fontId="0" fillId="53" borderId="2" xfId="2" applyNumberFormat="1" applyFont="1" applyFill="1" applyBorder="1" applyAlignment="1" applyProtection="1">
      <alignment vertical="center"/>
      <protection locked="0"/>
    </xf>
    <xf numFmtId="2" fontId="0" fillId="53" borderId="7" xfId="0" applyNumberFormat="1" applyFill="1" applyBorder="1" applyAlignment="1" applyProtection="1">
      <alignment vertical="top"/>
      <protection locked="0"/>
    </xf>
    <xf numFmtId="1" fontId="0" fillId="8" borderId="4" xfId="0" applyNumberFormat="1" applyFill="1" applyBorder="1" applyAlignment="1">
      <alignment vertical="center"/>
    </xf>
    <xf numFmtId="0" fontId="0" fillId="0" borderId="2" xfId="0" applyBorder="1" applyAlignment="1">
      <alignment vertical="top"/>
    </xf>
    <xf numFmtId="2" fontId="0" fillId="8" borderId="4" xfId="0" applyNumberFormat="1" applyFill="1" applyBorder="1" applyAlignment="1">
      <alignment vertical="center"/>
    </xf>
    <xf numFmtId="2" fontId="0" fillId="8" borderId="2" xfId="0" applyNumberFormat="1" applyFill="1" applyBorder="1" applyAlignment="1">
      <alignment vertical="center"/>
    </xf>
    <xf numFmtId="1" fontId="0" fillId="0" borderId="2" xfId="0" applyNumberFormat="1" applyBorder="1" applyAlignment="1" applyProtection="1">
      <alignment vertical="center"/>
      <protection locked="0"/>
    </xf>
    <xf numFmtId="168" fontId="0" fillId="51" borderId="2" xfId="2" applyNumberFormat="1" applyFont="1" applyFill="1" applyBorder="1" applyAlignment="1">
      <alignment vertical="center"/>
    </xf>
    <xf numFmtId="0" fontId="0" fillId="8" borderId="0" xfId="0" applyFill="1" applyAlignment="1">
      <alignment vertical="center"/>
    </xf>
    <xf numFmtId="4" fontId="0" fillId="0" borderId="0" xfId="3" applyNumberFormat="1" applyFont="1" applyFill="1" applyAlignment="1" applyProtection="1">
      <alignment vertical="center"/>
    </xf>
    <xf numFmtId="4" fontId="0" fillId="0" borderId="0" xfId="2" applyNumberFormat="1" applyFont="1" applyFill="1" applyAlignment="1" applyProtection="1">
      <alignment vertical="center"/>
    </xf>
    <xf numFmtId="169" fontId="0" fillId="0" borderId="0" xfId="2" applyNumberFormat="1" applyFont="1" applyFill="1" applyAlignment="1" applyProtection="1">
      <alignment vertical="center"/>
      <protection locked="0"/>
    </xf>
    <xf numFmtId="10" fontId="0" fillId="0" borderId="0" xfId="2" applyNumberFormat="1" applyFont="1" applyFill="1" applyAlignment="1" applyProtection="1">
      <alignment vertical="center"/>
      <protection locked="0"/>
    </xf>
    <xf numFmtId="2" fontId="0" fillId="8" borderId="2" xfId="1" applyNumberFormat="1" applyFont="1" applyFill="1" applyBorder="1" applyAlignment="1" applyProtection="1">
      <alignment horizontal="center" vertical="center"/>
    </xf>
    <xf numFmtId="3" fontId="0" fillId="8" borderId="2" xfId="3" applyNumberFormat="1" applyFont="1" applyFill="1" applyBorder="1" applyAlignment="1" applyProtection="1">
      <alignment horizontal="center" vertical="center"/>
    </xf>
    <xf numFmtId="2" fontId="0" fillId="54" borderId="7" xfId="1" applyNumberFormat="1" applyFont="1" applyFill="1" applyBorder="1" applyAlignment="1" applyProtection="1">
      <alignment horizontal="center" vertical="center"/>
    </xf>
    <xf numFmtId="2" fontId="0" fillId="0" borderId="2" xfId="2" applyNumberFormat="1" applyFont="1" applyFill="1" applyBorder="1" applyAlignment="1" applyProtection="1">
      <alignment horizontal="center" vertical="center"/>
    </xf>
    <xf numFmtId="0" fontId="0" fillId="10" borderId="2" xfId="0" applyFill="1" applyBorder="1" applyAlignment="1">
      <alignment horizontal="left" vertical="top"/>
    </xf>
    <xf numFmtId="0" fontId="0" fillId="10" borderId="4" xfId="0" applyFill="1" applyBorder="1" applyAlignment="1">
      <alignment horizontal="center" vertical="center"/>
    </xf>
    <xf numFmtId="0" fontId="0" fillId="0" borderId="2" xfId="0" applyBorder="1" applyAlignment="1">
      <alignment horizontal="justify" vertical="justify"/>
    </xf>
    <xf numFmtId="0" fontId="0" fillId="0" borderId="4" xfId="0" applyBorder="1" applyAlignment="1">
      <alignment horizontal="center" vertical="center"/>
    </xf>
    <xf numFmtId="2" fontId="0" fillId="53" borderId="7" xfId="0" applyNumberFormat="1" applyFill="1" applyBorder="1" applyAlignment="1" applyProtection="1">
      <alignment horizontal="justify" vertical="top"/>
      <protection locked="0"/>
    </xf>
    <xf numFmtId="2" fontId="0" fillId="8" borderId="2" xfId="0" applyNumberFormat="1" applyFill="1" applyBorder="1" applyAlignment="1">
      <alignment horizontal="left" vertical="top"/>
    </xf>
    <xf numFmtId="1" fontId="0" fillId="8" borderId="4" xfId="0" applyNumberFormat="1" applyFill="1" applyBorder="1" applyAlignment="1">
      <alignment horizontal="center" vertical="center"/>
    </xf>
    <xf numFmtId="2" fontId="0" fillId="53" borderId="7" xfId="0" applyNumberFormat="1" applyFill="1" applyBorder="1" applyAlignment="1" applyProtection="1">
      <alignment horizontal="left" vertical="top"/>
      <protection locked="0"/>
    </xf>
    <xf numFmtId="2" fontId="0" fillId="8" borderId="4" xfId="0" applyNumberFormat="1" applyFill="1" applyBorder="1" applyAlignment="1">
      <alignment horizontal="center" vertical="center"/>
    </xf>
    <xf numFmtId="0" fontId="0" fillId="8" borderId="2" xfId="0" applyFill="1" applyBorder="1" applyAlignment="1">
      <alignment horizontal="left" vertical="top"/>
    </xf>
    <xf numFmtId="1" fontId="0" fillId="0" borderId="2" xfId="0" applyNumberFormat="1" applyBorder="1" applyAlignment="1" applyProtection="1">
      <alignment horizontal="center" vertical="center"/>
      <protection locked="0"/>
    </xf>
    <xf numFmtId="2" fontId="4" fillId="53" borderId="7" xfId="0" applyNumberFormat="1" applyFont="1" applyFill="1" applyBorder="1" applyAlignment="1">
      <alignment horizontal="left" vertical="top"/>
    </xf>
    <xf numFmtId="0" fontId="43" fillId="2" borderId="7"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7" xfId="0" applyFont="1" applyFill="1" applyBorder="1" applyAlignment="1">
      <alignment horizontal="left" vertical="center" wrapText="1"/>
    </xf>
    <xf numFmtId="0" fontId="2" fillId="5" borderId="7" xfId="0" applyFont="1" applyFill="1" applyBorder="1" applyAlignment="1" applyProtection="1">
      <alignment horizontal="center" vertical="center" wrapText="1"/>
      <protection locked="0"/>
    </xf>
    <xf numFmtId="0" fontId="43" fillId="5" borderId="7" xfId="0" applyFont="1" applyFill="1" applyBorder="1" applyAlignment="1">
      <alignment horizontal="center" vertical="center" wrapText="1"/>
    </xf>
    <xf numFmtId="0" fontId="43" fillId="5" borderId="7" xfId="0" applyFont="1" applyFill="1" applyBorder="1" applyAlignment="1" applyProtection="1">
      <alignment horizontal="center" vertical="center" wrapText="1"/>
      <protection locked="0"/>
    </xf>
    <xf numFmtId="0" fontId="9" fillId="8" borderId="7" xfId="0" applyFont="1" applyFill="1" applyBorder="1" applyAlignment="1">
      <alignment horizontal="center" vertical="center"/>
    </xf>
    <xf numFmtId="0" fontId="4" fillId="8" borderId="7" xfId="0" applyFont="1" applyFill="1" applyBorder="1" applyAlignment="1">
      <alignment horizontal="center" vertical="center"/>
    </xf>
    <xf numFmtId="0" fontId="4" fillId="8" borderId="7" xfId="0" applyFont="1" applyFill="1" applyBorder="1" applyAlignment="1" applyProtection="1">
      <alignment horizontal="center" vertical="center"/>
      <protection locked="0"/>
    </xf>
    <xf numFmtId="0" fontId="4" fillId="8" borderId="7" xfId="0" applyFont="1" applyFill="1" applyBorder="1" applyAlignment="1">
      <alignment horizontal="center"/>
    </xf>
    <xf numFmtId="49" fontId="48" fillId="8" borderId="7" xfId="0" applyNumberFormat="1" applyFont="1" applyFill="1" applyBorder="1" applyAlignment="1">
      <alignment horizontal="center" vertical="center"/>
    </xf>
    <xf numFmtId="0" fontId="48" fillId="8" borderId="7" xfId="0" applyFont="1" applyFill="1" applyBorder="1" applyAlignment="1">
      <alignment horizontal="center" vertical="center"/>
    </xf>
    <xf numFmtId="0" fontId="4" fillId="8" borderId="7" xfId="0" applyFont="1" applyFill="1" applyBorder="1" applyAlignment="1">
      <alignment horizontal="left" vertical="center"/>
    </xf>
    <xf numFmtId="0" fontId="4" fillId="8" borderId="7" xfId="0" applyFont="1" applyFill="1" applyBorder="1" applyAlignment="1">
      <alignment horizontal="left" vertical="top"/>
    </xf>
    <xf numFmtId="0" fontId="9" fillId="8" borderId="7" xfId="0" applyFont="1" applyFill="1" applyBorder="1" applyAlignment="1">
      <alignment horizontal="left" vertical="center"/>
    </xf>
    <xf numFmtId="0" fontId="4" fillId="8" borderId="7" xfId="0" applyFont="1" applyFill="1" applyBorder="1" applyAlignment="1">
      <alignment horizontal="left"/>
    </xf>
    <xf numFmtId="2" fontId="4" fillId="8" borderId="7" xfId="0" applyNumberFormat="1" applyFont="1" applyFill="1" applyBorder="1" applyAlignment="1">
      <alignment horizontal="left" vertical="center"/>
    </xf>
    <xf numFmtId="0" fontId="9" fillId="8" borderId="7" xfId="0" applyFont="1" applyFill="1" applyBorder="1" applyAlignment="1">
      <alignment horizontal="center"/>
    </xf>
    <xf numFmtId="49" fontId="4" fillId="8" borderId="7" xfId="0" applyNumberFormat="1" applyFont="1" applyFill="1" applyBorder="1" applyAlignment="1">
      <alignment horizontal="center" vertical="center"/>
    </xf>
    <xf numFmtId="0" fontId="9" fillId="8" borderId="7" xfId="0" applyFont="1" applyFill="1" applyBorder="1" applyAlignment="1">
      <alignment horizontal="left" vertical="top"/>
    </xf>
    <xf numFmtId="0" fontId="4" fillId="8" borderId="7" xfId="0" applyFont="1" applyFill="1" applyBorder="1" applyAlignment="1" applyProtection="1">
      <alignment horizontal="left"/>
      <protection locked="0"/>
    </xf>
    <xf numFmtId="0" fontId="0" fillId="0" borderId="0" xfId="0" applyAlignment="1" applyProtection="1">
      <alignment horizontal="left"/>
      <protection locked="0"/>
    </xf>
    <xf numFmtId="0" fontId="4" fillId="8" borderId="7" xfId="0" applyFont="1" applyFill="1" applyBorder="1" applyAlignment="1" applyProtection="1">
      <alignment horizontal="left" vertical="center"/>
      <protection locked="0"/>
    </xf>
    <xf numFmtId="173" fontId="4" fillId="8" borderId="7" xfId="0" applyNumberFormat="1" applyFont="1" applyFill="1" applyBorder="1" applyAlignment="1">
      <alignment horizontal="left" vertical="center"/>
    </xf>
    <xf numFmtId="4" fontId="9" fillId="8" borderId="7" xfId="0" applyNumberFormat="1" applyFont="1" applyFill="1" applyBorder="1" applyAlignment="1">
      <alignment horizontal="left" vertical="center"/>
    </xf>
    <xf numFmtId="2" fontId="4" fillId="8" borderId="7" xfId="1" applyNumberFormat="1" applyFont="1" applyFill="1" applyBorder="1" applyAlignment="1" applyProtection="1">
      <alignment horizontal="left" vertical="center"/>
    </xf>
    <xf numFmtId="2" fontId="4" fillId="8" borderId="7" xfId="1" applyNumberFormat="1" applyFont="1" applyFill="1" applyBorder="1" applyAlignment="1" applyProtection="1">
      <alignment horizontal="left" vertical="center"/>
      <protection locked="0"/>
    </xf>
    <xf numFmtId="167" fontId="9" fillId="8" borderId="7" xfId="1" applyFont="1" applyFill="1" applyBorder="1" applyAlignment="1">
      <alignment horizontal="left" vertical="center"/>
    </xf>
    <xf numFmtId="2" fontId="4" fillId="8" borderId="7" xfId="1" applyNumberFormat="1" applyFont="1" applyFill="1" applyBorder="1" applyAlignment="1">
      <alignment horizontal="left" vertical="center"/>
    </xf>
    <xf numFmtId="2" fontId="9" fillId="8" borderId="7" xfId="0" applyNumberFormat="1" applyFont="1" applyFill="1" applyBorder="1" applyAlignment="1">
      <alignment horizontal="left" vertical="center"/>
    </xf>
    <xf numFmtId="169" fontId="4" fillId="8" borderId="7" xfId="1" applyNumberFormat="1" applyFont="1" applyFill="1" applyBorder="1" applyAlignment="1">
      <alignment horizontal="left" vertical="center"/>
    </xf>
    <xf numFmtId="1" fontId="4" fillId="8" borderId="7" xfId="1" applyNumberFormat="1" applyFont="1" applyFill="1" applyBorder="1" applyAlignment="1" applyProtection="1">
      <alignment horizontal="left" vertical="center"/>
      <protection locked="0"/>
    </xf>
    <xf numFmtId="1" fontId="9" fillId="8" borderId="7" xfId="0" applyNumberFormat="1" applyFont="1" applyFill="1" applyBorder="1" applyAlignment="1">
      <alignment horizontal="left" vertical="center"/>
    </xf>
    <xf numFmtId="173" fontId="4" fillId="8" borderId="7" xfId="0" applyNumberFormat="1" applyFont="1" applyFill="1" applyBorder="1" applyAlignment="1" applyProtection="1">
      <alignment horizontal="left" vertical="center"/>
      <protection locked="0"/>
    </xf>
    <xf numFmtId="9" fontId="4" fillId="8" borderId="7" xfId="0" applyNumberFormat="1" applyFont="1" applyFill="1" applyBorder="1" applyAlignment="1" applyProtection="1">
      <alignment horizontal="left" vertical="center"/>
      <protection locked="0"/>
    </xf>
    <xf numFmtId="1" fontId="9" fillId="8" borderId="7" xfId="1" applyNumberFormat="1" applyFont="1" applyFill="1" applyBorder="1" applyAlignment="1">
      <alignment horizontal="left" vertical="center"/>
    </xf>
    <xf numFmtId="3" fontId="9" fillId="8" borderId="7" xfId="0" applyNumberFormat="1" applyFont="1" applyFill="1" applyBorder="1" applyAlignment="1">
      <alignment horizontal="left" vertical="center"/>
    </xf>
    <xf numFmtId="9" fontId="9" fillId="8" borderId="7" xfId="0" applyNumberFormat="1" applyFont="1" applyFill="1" applyBorder="1" applyAlignment="1">
      <alignment horizontal="left" vertical="center"/>
    </xf>
    <xf numFmtId="0" fontId="9" fillId="8" borderId="7" xfId="0" applyFont="1" applyFill="1" applyBorder="1" applyAlignment="1">
      <alignment horizontal="left"/>
    </xf>
    <xf numFmtId="2" fontId="9" fillId="8" borderId="7" xfId="2" applyNumberFormat="1" applyFont="1" applyFill="1" applyBorder="1" applyAlignment="1">
      <alignment horizontal="left" vertical="center"/>
    </xf>
    <xf numFmtId="9" fontId="4" fillId="8" borderId="7" xfId="2" applyFont="1" applyFill="1" applyBorder="1" applyAlignment="1" applyProtection="1">
      <alignment horizontal="left" vertical="center"/>
      <protection locked="0"/>
    </xf>
    <xf numFmtId="178" fontId="4" fillId="8" borderId="7" xfId="1" applyNumberFormat="1" applyFont="1" applyFill="1" applyBorder="1" applyAlignment="1" applyProtection="1">
      <alignment horizontal="left" vertical="center"/>
      <protection locked="0"/>
    </xf>
    <xf numFmtId="0" fontId="48" fillId="8" borderId="7" xfId="0" applyFont="1" applyFill="1" applyBorder="1" applyAlignment="1">
      <alignment horizontal="left" vertical="center"/>
    </xf>
    <xf numFmtId="3" fontId="4" fillId="8" borderId="7" xfId="1" applyNumberFormat="1" applyFont="1" applyFill="1" applyBorder="1" applyAlignment="1" applyProtection="1">
      <alignment horizontal="left" vertical="center"/>
    </xf>
    <xf numFmtId="3" fontId="30" fillId="0" borderId="7" xfId="1" applyNumberFormat="1" applyFont="1" applyFill="1" applyBorder="1" applyAlignment="1" applyProtection="1">
      <alignment horizontal="left" vertical="center"/>
    </xf>
    <xf numFmtId="3" fontId="4" fillId="8" borderId="7" xfId="2" applyNumberFormat="1" applyFont="1" applyFill="1" applyBorder="1" applyAlignment="1">
      <alignment horizontal="left" vertical="center"/>
    </xf>
    <xf numFmtId="3" fontId="4" fillId="8" borderId="7" xfId="3" applyNumberFormat="1" applyFont="1" applyFill="1" applyBorder="1" applyAlignment="1" applyProtection="1">
      <alignment horizontal="left" vertical="center"/>
    </xf>
    <xf numFmtId="3" fontId="4" fillId="8" borderId="7" xfId="1" applyNumberFormat="1" applyFont="1" applyFill="1" applyBorder="1" applyAlignment="1">
      <alignment horizontal="left" vertical="center"/>
    </xf>
    <xf numFmtId="3" fontId="4" fillId="8" borderId="7" xfId="0" applyNumberFormat="1" applyFont="1" applyFill="1" applyBorder="1" applyAlignment="1">
      <alignment horizontal="left" vertical="center"/>
    </xf>
    <xf numFmtId="0" fontId="4" fillId="8" borderId="7" xfId="135" applyFont="1" applyFill="1" applyBorder="1" applyAlignment="1">
      <alignment horizontal="left" vertical="center"/>
    </xf>
    <xf numFmtId="0" fontId="4" fillId="8" borderId="7" xfId="135" applyFont="1" applyFill="1" applyBorder="1" applyAlignment="1" applyProtection="1">
      <alignment horizontal="left" vertical="center"/>
      <protection locked="0"/>
    </xf>
    <xf numFmtId="3" fontId="4" fillId="8" borderId="7" xfId="6" applyNumberFormat="1" applyFont="1" applyFill="1" applyBorder="1" applyAlignment="1" applyProtection="1">
      <alignment horizontal="left" vertical="center"/>
    </xf>
    <xf numFmtId="3" fontId="4" fillId="8" borderId="7" xfId="6" applyNumberFormat="1" applyFont="1" applyFill="1" applyBorder="1" applyAlignment="1" applyProtection="1">
      <alignment horizontal="left" vertical="center"/>
      <protection locked="0"/>
    </xf>
    <xf numFmtId="3" fontId="4" fillId="8" borderId="7" xfId="6" applyNumberFormat="1" applyFont="1" applyFill="1" applyBorder="1" applyAlignment="1">
      <alignment horizontal="left" vertical="center"/>
    </xf>
    <xf numFmtId="4" fontId="4" fillId="8" borderId="7" xfId="1" applyNumberFormat="1" applyFont="1" applyFill="1" applyBorder="1" applyAlignment="1" applyProtection="1">
      <alignment horizontal="left" vertical="center"/>
      <protection locked="0"/>
    </xf>
    <xf numFmtId="49" fontId="4" fillId="8" borderId="7" xfId="1" applyNumberFormat="1" applyFont="1" applyFill="1" applyBorder="1" applyAlignment="1">
      <alignment horizontal="left" vertical="center"/>
    </xf>
    <xf numFmtId="0" fontId="4" fillId="12" borderId="7" xfId="0" applyFont="1" applyFill="1" applyBorder="1" applyAlignment="1">
      <alignment horizontal="left" vertical="center"/>
    </xf>
    <xf numFmtId="0" fontId="9" fillId="12" borderId="7" xfId="0" applyFont="1" applyFill="1" applyBorder="1" applyAlignment="1">
      <alignment horizontal="left" vertical="center"/>
    </xf>
    <xf numFmtId="0" fontId="4" fillId="57" borderId="7" xfId="0" applyFont="1" applyFill="1" applyBorder="1" applyAlignment="1">
      <alignment horizontal="center" vertical="center"/>
    </xf>
    <xf numFmtId="0" fontId="9" fillId="57" borderId="7" xfId="0" applyFont="1" applyFill="1" applyBorder="1" applyAlignment="1">
      <alignment horizontal="center" vertical="center"/>
    </xf>
    <xf numFmtId="0" fontId="48" fillId="57" borderId="7" xfId="0" applyFont="1" applyFill="1" applyBorder="1" applyAlignment="1">
      <alignment horizontal="center" vertical="center"/>
    </xf>
    <xf numFmtId="0" fontId="4" fillId="57" borderId="7" xfId="0" applyFont="1" applyFill="1" applyBorder="1" applyAlignment="1" applyProtection="1">
      <alignment horizontal="center" vertical="center"/>
      <protection locked="0"/>
    </xf>
    <xf numFmtId="173" fontId="4" fillId="8" borderId="7" xfId="0" applyNumberFormat="1" applyFont="1" applyFill="1" applyBorder="1" applyAlignment="1">
      <alignment horizontal="center" vertical="center"/>
    </xf>
    <xf numFmtId="2" fontId="4" fillId="8" borderId="7" xfId="1" applyNumberFormat="1" applyFont="1" applyFill="1" applyBorder="1" applyAlignment="1" applyProtection="1">
      <alignment horizontal="center" vertical="center"/>
    </xf>
    <xf numFmtId="2" fontId="4" fillId="8" borderId="7" xfId="1" applyNumberFormat="1" applyFont="1" applyFill="1" applyBorder="1" applyAlignment="1" applyProtection="1">
      <alignment horizontal="center" vertical="center"/>
      <protection locked="0"/>
    </xf>
    <xf numFmtId="1" fontId="4" fillId="8" borderId="7" xfId="1" applyNumberFormat="1" applyFont="1" applyFill="1" applyBorder="1" applyAlignment="1">
      <alignment horizontal="center" vertical="center"/>
    </xf>
    <xf numFmtId="2" fontId="4" fillId="8" borderId="7" xfId="1" applyNumberFormat="1" applyFont="1" applyFill="1" applyBorder="1" applyAlignment="1">
      <alignment horizontal="center" vertical="center"/>
    </xf>
    <xf numFmtId="2" fontId="9" fillId="8" borderId="7" xfId="0" applyNumberFormat="1" applyFont="1" applyFill="1" applyBorder="1" applyAlignment="1">
      <alignment horizontal="center" vertical="center"/>
    </xf>
    <xf numFmtId="1" fontId="4" fillId="8" borderId="7" xfId="1" applyNumberFormat="1" applyFont="1" applyFill="1" applyBorder="1" applyAlignment="1" applyProtection="1">
      <alignment horizontal="center" vertical="center"/>
      <protection locked="0"/>
    </xf>
    <xf numFmtId="1" fontId="9" fillId="8" borderId="7" xfId="0" applyNumberFormat="1" applyFont="1" applyFill="1" applyBorder="1" applyAlignment="1">
      <alignment horizontal="center" vertical="center"/>
    </xf>
    <xf numFmtId="0" fontId="47" fillId="8" borderId="7" xfId="0" applyFont="1" applyFill="1" applyBorder="1" applyAlignment="1">
      <alignment horizontal="center" vertical="center"/>
    </xf>
    <xf numFmtId="1" fontId="9" fillId="8" borderId="7" xfId="1" applyNumberFormat="1" applyFont="1" applyFill="1" applyBorder="1" applyAlignment="1">
      <alignment horizontal="center" vertical="center"/>
    </xf>
    <xf numFmtId="3" fontId="9" fillId="8" borderId="7" xfId="0" applyNumberFormat="1" applyFont="1" applyFill="1" applyBorder="1" applyAlignment="1">
      <alignment horizontal="center" vertical="center"/>
    </xf>
    <xf numFmtId="2" fontId="9" fillId="8" borderId="7" xfId="2" applyNumberFormat="1" applyFont="1" applyFill="1" applyBorder="1" applyAlignment="1">
      <alignment horizontal="center" vertical="center"/>
    </xf>
    <xf numFmtId="1" fontId="4" fillId="8" borderId="7" xfId="1" applyNumberFormat="1" applyFont="1" applyFill="1" applyBorder="1" applyAlignment="1" applyProtection="1">
      <alignment horizontal="center" vertical="center"/>
    </xf>
    <xf numFmtId="9" fontId="4" fillId="8" borderId="7" xfId="2" applyFont="1" applyFill="1" applyBorder="1" applyAlignment="1" applyProtection="1">
      <alignment horizontal="center" vertical="center"/>
      <protection locked="0"/>
    </xf>
    <xf numFmtId="2" fontId="4" fillId="8" borderId="7" xfId="3" applyNumberFormat="1" applyFont="1" applyFill="1" applyBorder="1" applyAlignment="1">
      <alignment horizontal="center" vertical="center"/>
    </xf>
    <xf numFmtId="2" fontId="4" fillId="8" borderId="7" xfId="3" applyNumberFormat="1"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9" fillId="8" borderId="7" xfId="0" applyFont="1" applyFill="1" applyBorder="1" applyAlignment="1">
      <alignment vertical="center"/>
    </xf>
    <xf numFmtId="169" fontId="4" fillId="8" borderId="7" xfId="1" applyNumberFormat="1" applyFont="1" applyFill="1" applyBorder="1" applyAlignment="1" applyProtection="1">
      <alignment vertical="center"/>
    </xf>
    <xf numFmtId="3" fontId="4" fillId="8" borderId="7" xfId="3" applyNumberFormat="1" applyFont="1" applyFill="1" applyBorder="1" applyAlignment="1" applyProtection="1">
      <alignment vertical="center"/>
    </xf>
    <xf numFmtId="3" fontId="4" fillId="8" borderId="7" xfId="6" applyNumberFormat="1" applyFont="1" applyFill="1" applyBorder="1" applyAlignment="1" applyProtection="1">
      <alignment vertical="center"/>
    </xf>
    <xf numFmtId="3" fontId="4" fillId="8" borderId="7" xfId="6" applyNumberFormat="1" applyFont="1" applyFill="1" applyBorder="1" applyAlignment="1" applyProtection="1">
      <alignment vertical="center"/>
      <protection locked="0"/>
    </xf>
    <xf numFmtId="3" fontId="4" fillId="8" borderId="7" xfId="0" applyNumberFormat="1" applyFont="1" applyFill="1" applyBorder="1" applyAlignment="1">
      <alignment vertical="center"/>
    </xf>
    <xf numFmtId="2" fontId="4" fillId="8" borderId="7" xfId="1" applyNumberFormat="1" applyFont="1" applyFill="1" applyBorder="1" applyAlignment="1" applyProtection="1">
      <alignment vertical="center"/>
    </xf>
    <xf numFmtId="169" fontId="4" fillId="8" borderId="7" xfId="1" applyNumberFormat="1" applyFont="1" applyFill="1" applyBorder="1" applyAlignment="1">
      <alignment vertical="center"/>
    </xf>
    <xf numFmtId="0" fontId="43" fillId="4" borderId="7" xfId="0" applyFont="1" applyFill="1" applyBorder="1" applyAlignment="1">
      <alignment vertical="center" wrapText="1"/>
    </xf>
    <xf numFmtId="173" fontId="4" fillId="8" borderId="7" xfId="0" applyNumberFormat="1" applyFont="1" applyFill="1" applyBorder="1" applyAlignment="1">
      <alignment vertical="center"/>
    </xf>
    <xf numFmtId="4" fontId="9" fillId="8" borderId="7" xfId="0" applyNumberFormat="1" applyFont="1" applyFill="1" applyBorder="1" applyAlignment="1">
      <alignment vertical="center"/>
    </xf>
    <xf numFmtId="0" fontId="4" fillId="8" borderId="7" xfId="0" applyFont="1" applyFill="1" applyBorder="1" applyAlignment="1">
      <alignment vertical="center"/>
    </xf>
    <xf numFmtId="1" fontId="9" fillId="8" borderId="7" xfId="0" applyNumberFormat="1" applyFont="1" applyFill="1" applyBorder="1" applyAlignment="1">
      <alignment vertical="center"/>
    </xf>
    <xf numFmtId="2" fontId="9" fillId="8" borderId="7" xfId="2" applyNumberFormat="1" applyFont="1" applyFill="1" applyBorder="1" applyAlignment="1">
      <alignment vertical="center"/>
    </xf>
    <xf numFmtId="1" fontId="4" fillId="8" borderId="7" xfId="3" applyNumberFormat="1" applyFont="1" applyFill="1" applyBorder="1" applyAlignment="1">
      <alignment vertical="center"/>
    </xf>
    <xf numFmtId="2" fontId="4" fillId="8" borderId="7" xfId="2" applyNumberFormat="1" applyFont="1" applyFill="1" applyBorder="1" applyAlignment="1">
      <alignment vertical="center"/>
    </xf>
    <xf numFmtId="2" fontId="4" fillId="8" borderId="7" xfId="1" applyNumberFormat="1" applyFont="1" applyFill="1" applyBorder="1" applyAlignment="1" applyProtection="1">
      <alignment vertical="center"/>
      <protection locked="0"/>
    </xf>
    <xf numFmtId="2" fontId="4" fillId="8" borderId="7" xfId="1" applyNumberFormat="1" applyFont="1" applyFill="1" applyBorder="1" applyAlignment="1">
      <alignment vertical="center"/>
    </xf>
    <xf numFmtId="3" fontId="4" fillId="8" borderId="7" xfId="1" applyNumberFormat="1" applyFont="1" applyFill="1" applyBorder="1" applyAlignment="1" applyProtection="1">
      <alignment vertical="center"/>
    </xf>
    <xf numFmtId="3" fontId="4" fillId="8" borderId="7" xfId="2" applyNumberFormat="1" applyFont="1" applyFill="1" applyBorder="1" applyAlignment="1">
      <alignment vertical="center"/>
    </xf>
    <xf numFmtId="3" fontId="4" fillId="8" borderId="7" xfId="1" applyNumberFormat="1" applyFont="1" applyFill="1" applyBorder="1" applyAlignment="1">
      <alignment vertical="center"/>
    </xf>
    <xf numFmtId="3" fontId="4" fillId="8" borderId="7" xfId="135" applyNumberFormat="1" applyFont="1" applyFill="1" applyBorder="1" applyAlignment="1">
      <alignment vertical="center"/>
    </xf>
    <xf numFmtId="3" fontId="4" fillId="8" borderId="7" xfId="6" applyNumberFormat="1" applyFont="1" applyFill="1" applyBorder="1" applyAlignment="1">
      <alignment vertical="center"/>
    </xf>
    <xf numFmtId="4" fontId="4" fillId="8" borderId="7" xfId="1" applyNumberFormat="1" applyFont="1" applyFill="1" applyBorder="1" applyAlignment="1" applyProtection="1">
      <alignment vertical="center"/>
    </xf>
    <xf numFmtId="4" fontId="4" fillId="8" borderId="7" xfId="1" applyNumberFormat="1" applyFont="1" applyFill="1" applyBorder="1" applyAlignment="1">
      <alignment vertical="center"/>
    </xf>
    <xf numFmtId="167" fontId="4" fillId="8" borderId="7" xfId="1" applyFont="1" applyFill="1" applyBorder="1" applyAlignment="1">
      <alignment vertical="center"/>
    </xf>
    <xf numFmtId="49" fontId="4" fillId="8" borderId="7" xfId="1" applyNumberFormat="1" applyFont="1" applyFill="1" applyBorder="1" applyAlignment="1">
      <alignment vertical="center"/>
    </xf>
    <xf numFmtId="3" fontId="4" fillId="8" borderId="7" xfId="6" applyNumberFormat="1" applyFont="1" applyFill="1" applyBorder="1" applyAlignment="1" applyProtection="1">
      <alignment horizontal="center" vertical="center"/>
    </xf>
    <xf numFmtId="3" fontId="4" fillId="8" borderId="7" xfId="6" applyNumberFormat="1" applyFont="1" applyFill="1" applyBorder="1" applyAlignment="1" applyProtection="1">
      <alignment horizontal="center" vertical="center"/>
      <protection locked="0"/>
    </xf>
    <xf numFmtId="3" fontId="4" fillId="8" borderId="7" xfId="6" applyNumberFormat="1" applyFont="1" applyFill="1" applyBorder="1" applyAlignment="1">
      <alignment horizontal="center" vertical="center"/>
    </xf>
    <xf numFmtId="3" fontId="4" fillId="8" borderId="7" xfId="1" applyNumberFormat="1" applyFont="1" applyFill="1" applyBorder="1" applyAlignment="1" applyProtection="1">
      <alignment horizontal="center" vertical="center"/>
    </xf>
    <xf numFmtId="3" fontId="4" fillId="8" borderId="7" xfId="0" applyNumberFormat="1" applyFont="1" applyFill="1" applyBorder="1" applyAlignment="1">
      <alignment horizontal="center" vertical="center"/>
    </xf>
    <xf numFmtId="0" fontId="4" fillId="8" borderId="7" xfId="135" applyFont="1" applyFill="1" applyBorder="1" applyAlignment="1" applyProtection="1">
      <alignment horizontal="center" vertical="center"/>
      <protection locked="0"/>
    </xf>
    <xf numFmtId="0" fontId="4" fillId="8" borderId="7" xfId="135" applyFont="1" applyFill="1" applyBorder="1" applyAlignment="1">
      <alignment horizontal="center" vertical="center"/>
    </xf>
    <xf numFmtId="9" fontId="4" fillId="8" borderId="7" xfId="2" applyFont="1" applyFill="1" applyBorder="1" applyAlignment="1">
      <alignment horizontal="center" vertical="center"/>
    </xf>
    <xf numFmtId="2" fontId="4" fillId="8" borderId="7" xfId="0" applyNumberFormat="1" applyFont="1" applyFill="1" applyBorder="1" applyAlignment="1">
      <alignment horizontal="center" vertical="center"/>
    </xf>
    <xf numFmtId="0" fontId="9" fillId="12" borderId="7" xfId="0" applyFont="1" applyFill="1" applyBorder="1" applyAlignment="1">
      <alignment horizontal="center" vertical="center"/>
    </xf>
    <xf numFmtId="3" fontId="30" fillId="0" borderId="7" xfId="1" applyNumberFormat="1" applyFont="1" applyFill="1" applyBorder="1" applyAlignment="1" applyProtection="1">
      <alignment horizontal="center" vertical="center"/>
    </xf>
    <xf numFmtId="3" fontId="4" fillId="8" borderId="7" xfId="2" applyNumberFormat="1" applyFont="1" applyFill="1" applyBorder="1" applyAlignment="1">
      <alignment horizontal="center" vertical="center"/>
    </xf>
    <xf numFmtId="3" fontId="4" fillId="8" borderId="7" xfId="3" applyNumberFormat="1" applyFont="1" applyFill="1" applyBorder="1" applyAlignment="1" applyProtection="1">
      <alignment horizontal="center" vertical="center"/>
    </xf>
    <xf numFmtId="3" fontId="4" fillId="8" borderId="7" xfId="1" applyNumberFormat="1" applyFont="1" applyFill="1" applyBorder="1" applyAlignment="1">
      <alignment horizontal="center" vertical="center"/>
    </xf>
    <xf numFmtId="4" fontId="4" fillId="8" borderId="7" xfId="1" applyNumberFormat="1" applyFont="1" applyFill="1" applyBorder="1" applyAlignment="1" applyProtection="1">
      <alignment horizontal="center" vertical="center"/>
    </xf>
    <xf numFmtId="4" fontId="4" fillId="8" borderId="7" xfId="1" applyNumberFormat="1" applyFont="1" applyFill="1" applyBorder="1" applyAlignment="1">
      <alignment horizontal="center" vertical="center"/>
    </xf>
    <xf numFmtId="2" fontId="4" fillId="12" borderId="7" xfId="1" applyNumberFormat="1" applyFont="1" applyFill="1" applyBorder="1" applyAlignment="1">
      <alignment horizontal="center" vertical="center"/>
    </xf>
    <xf numFmtId="2" fontId="4" fillId="12" borderId="7" xfId="1" applyNumberFormat="1" applyFont="1" applyFill="1" applyBorder="1" applyAlignment="1" applyProtection="1">
      <alignment horizontal="center" vertical="center"/>
      <protection locked="0"/>
    </xf>
    <xf numFmtId="167" fontId="4" fillId="8" borderId="7" xfId="1" applyFont="1" applyFill="1" applyBorder="1" applyAlignment="1">
      <alignment horizontal="center" vertical="center"/>
    </xf>
    <xf numFmtId="169" fontId="4" fillId="8" borderId="7" xfId="1" applyNumberFormat="1" applyFont="1" applyFill="1" applyBorder="1" applyAlignment="1">
      <alignment horizontal="center" vertical="center"/>
    </xf>
    <xf numFmtId="49" fontId="4" fillId="8" borderId="7" xfId="1" applyNumberFormat="1" applyFont="1" applyFill="1" applyBorder="1" applyAlignment="1">
      <alignment horizontal="center" vertical="center"/>
    </xf>
    <xf numFmtId="4" fontId="4" fillId="12" borderId="7" xfId="1" applyNumberFormat="1" applyFont="1" applyFill="1" applyBorder="1" applyAlignment="1" applyProtection="1">
      <alignment horizontal="center" vertical="center"/>
    </xf>
    <xf numFmtId="4" fontId="4" fillId="12" borderId="7" xfId="1" applyNumberFormat="1" applyFont="1" applyFill="1" applyBorder="1" applyAlignment="1" applyProtection="1">
      <alignment horizontal="center" vertical="center"/>
      <protection locked="0"/>
    </xf>
    <xf numFmtId="4" fontId="4" fillId="12" borderId="7" xfId="1" applyNumberFormat="1" applyFont="1" applyFill="1" applyBorder="1" applyAlignment="1">
      <alignment horizontal="center" vertical="center"/>
    </xf>
    <xf numFmtId="2" fontId="4" fillId="12" borderId="7" xfId="1" applyNumberFormat="1" applyFont="1" applyFill="1" applyBorder="1" applyAlignment="1" applyProtection="1">
      <alignment horizontal="center" vertical="center"/>
    </xf>
    <xf numFmtId="1" fontId="4" fillId="12" borderId="7" xfId="1" applyNumberFormat="1" applyFont="1" applyFill="1" applyBorder="1" applyAlignment="1" applyProtection="1">
      <alignment horizontal="center" vertical="center"/>
      <protection locked="0"/>
    </xf>
    <xf numFmtId="178" fontId="4" fillId="12" borderId="7" xfId="1" applyNumberFormat="1" applyFont="1" applyFill="1" applyBorder="1" applyAlignment="1" applyProtection="1">
      <alignment horizontal="center" vertical="center"/>
      <protection locked="0"/>
    </xf>
    <xf numFmtId="3" fontId="4" fillId="12" borderId="7" xfId="2" applyNumberFormat="1" applyFont="1" applyFill="1" applyBorder="1" applyAlignment="1">
      <alignment horizontal="center" vertical="center"/>
    </xf>
    <xf numFmtId="3" fontId="4" fillId="12" borderId="7" xfId="1" applyNumberFormat="1" applyFont="1" applyFill="1" applyBorder="1" applyAlignment="1">
      <alignment horizontal="center" vertical="center"/>
    </xf>
    <xf numFmtId="3" fontId="4" fillId="12" borderId="7" xfId="0" applyNumberFormat="1" applyFont="1" applyFill="1" applyBorder="1" applyAlignment="1">
      <alignment horizontal="center" vertical="center"/>
    </xf>
    <xf numFmtId="0" fontId="4" fillId="12" borderId="7" xfId="0" applyFont="1" applyFill="1" applyBorder="1" applyAlignment="1" applyProtection="1">
      <alignment horizontal="center" vertical="center"/>
      <protection locked="0"/>
    </xf>
    <xf numFmtId="0" fontId="9" fillId="8" borderId="7" xfId="0" applyFont="1" applyFill="1" applyBorder="1" applyAlignment="1">
      <alignment horizontal="left" vertical="center" wrapText="1"/>
    </xf>
    <xf numFmtId="0" fontId="5" fillId="0" borderId="24" xfId="0" applyFont="1" applyBorder="1" applyAlignment="1">
      <alignment horizontal="center" vertical="center" wrapText="1"/>
    </xf>
    <xf numFmtId="0" fontId="5" fillId="0" borderId="24" xfId="0" applyFont="1" applyBorder="1" applyAlignment="1">
      <alignment horizontal="center" vertical="center"/>
    </xf>
    <xf numFmtId="0" fontId="5" fillId="59" borderId="2" xfId="0" applyFont="1" applyFill="1" applyBorder="1" applyAlignment="1">
      <alignment horizontal="center" vertical="center" wrapText="1"/>
    </xf>
    <xf numFmtId="0" fontId="5" fillId="59" borderId="10" xfId="0" applyFont="1" applyFill="1" applyBorder="1" applyAlignment="1">
      <alignment horizontal="center" vertical="center" wrapText="1"/>
    </xf>
    <xf numFmtId="0" fontId="5" fillId="60" borderId="2" xfId="0" applyFont="1" applyFill="1" applyBorder="1" applyAlignment="1">
      <alignment horizontal="center" vertical="center" wrapText="1"/>
    </xf>
    <xf numFmtId="0" fontId="5" fillId="60" borderId="10" xfId="0" applyFont="1" applyFill="1" applyBorder="1" applyAlignment="1">
      <alignment horizontal="center" vertical="center" wrapText="1"/>
    </xf>
    <xf numFmtId="0" fontId="47" fillId="8" borderId="7" xfId="0" applyFont="1" applyFill="1" applyBorder="1" applyAlignment="1">
      <alignment horizontal="left" vertical="center"/>
    </xf>
    <xf numFmtId="0" fontId="4" fillId="12" borderId="7" xfId="0" applyFont="1" applyFill="1" applyBorder="1" applyAlignment="1">
      <alignment horizontal="center" vertical="center"/>
    </xf>
    <xf numFmtId="0" fontId="5" fillId="58" borderId="24" xfId="1" applyNumberFormat="1" applyFont="1" applyFill="1" applyBorder="1" applyAlignment="1">
      <alignment horizontal="center" vertical="center" wrapText="1"/>
    </xf>
    <xf numFmtId="0" fontId="5" fillId="0" borderId="7" xfId="0" applyFont="1" applyBorder="1" applyAlignment="1">
      <alignment horizontal="center" vertical="center" wrapText="1"/>
    </xf>
    <xf numFmtId="0" fontId="5" fillId="12" borderId="24" xfId="0" applyFont="1" applyFill="1" applyBorder="1" applyAlignment="1">
      <alignment horizontal="center" vertical="center" wrapText="1"/>
    </xf>
    <xf numFmtId="0" fontId="9" fillId="8" borderId="7" xfId="0" applyFont="1" applyFill="1" applyBorder="1" applyAlignment="1">
      <alignment horizontal="left" vertical="center" indent="1"/>
    </xf>
    <xf numFmtId="0" fontId="9" fillId="55" borderId="7" xfId="0" applyFont="1" applyFill="1" applyBorder="1" applyAlignment="1">
      <alignment horizontal="center" vertical="center"/>
    </xf>
    <xf numFmtId="176" fontId="9" fillId="8" borderId="7" xfId="1" applyNumberFormat="1" applyFont="1" applyFill="1" applyBorder="1" applyAlignment="1">
      <alignment vertical="center"/>
    </xf>
    <xf numFmtId="3" fontId="0" fillId="52" borderId="4" xfId="0" applyNumberFormat="1" applyFill="1" applyBorder="1" applyAlignment="1">
      <alignment horizontal="center" vertical="center" wrapText="1"/>
    </xf>
    <xf numFmtId="0" fontId="50" fillId="3" borderId="7" xfId="0" applyFont="1" applyFill="1" applyBorder="1" applyAlignment="1">
      <alignment horizontal="center" vertical="center" wrapText="1"/>
    </xf>
    <xf numFmtId="0" fontId="0" fillId="0" borderId="0" xfId="0" applyAlignment="1">
      <alignment horizontal="left" vertical="center" wrapText="1"/>
    </xf>
    <xf numFmtId="0" fontId="4" fillId="8" borderId="7" xfId="0" applyFont="1" applyFill="1" applyBorder="1" applyAlignment="1">
      <alignment horizontal="left" vertical="center" indent="1"/>
    </xf>
    <xf numFmtId="0" fontId="9" fillId="8" borderId="7" xfId="0" applyFont="1" applyFill="1" applyBorder="1" applyAlignment="1">
      <alignment horizontal="left" vertical="center" indent="2"/>
    </xf>
    <xf numFmtId="0" fontId="9" fillId="55" borderId="7" xfId="0" applyFont="1" applyFill="1" applyBorder="1" applyAlignment="1">
      <alignment horizontal="left" vertical="center" indent="1"/>
    </xf>
    <xf numFmtId="0" fontId="48" fillId="8" borderId="7" xfId="0" applyFont="1" applyFill="1" applyBorder="1" applyAlignment="1">
      <alignment horizontal="left" vertical="center" indent="1"/>
    </xf>
    <xf numFmtId="0" fontId="9" fillId="0" borderId="7" xfId="0" applyFont="1" applyBorder="1" applyAlignment="1">
      <alignment horizontal="left" vertical="center" indent="1"/>
    </xf>
    <xf numFmtId="0" fontId="4" fillId="8" borderId="7" xfId="0" applyFont="1" applyFill="1" applyBorder="1" applyAlignment="1">
      <alignment horizontal="left" vertical="center" wrapText="1" indent="1"/>
    </xf>
    <xf numFmtId="0" fontId="9" fillId="8" borderId="7" xfId="0" applyFont="1" applyFill="1" applyBorder="1" applyAlignment="1">
      <alignment horizontal="left" vertical="center" wrapText="1" indent="1"/>
    </xf>
    <xf numFmtId="0" fontId="4" fillId="8" borderId="7" xfId="135" applyFont="1" applyFill="1" applyBorder="1" applyAlignment="1">
      <alignment horizontal="left" vertical="center" wrapText="1" indent="1"/>
    </xf>
    <xf numFmtId="2" fontId="0" fillId="55" borderId="2" xfId="2" applyNumberFormat="1" applyFont="1" applyFill="1" applyBorder="1" applyAlignment="1" applyProtection="1">
      <alignment horizontal="center" vertical="center" wrapText="1"/>
    </xf>
    <xf numFmtId="176" fontId="9" fillId="0" borderId="7" xfId="1" applyNumberFormat="1" applyFont="1" applyFill="1" applyBorder="1" applyAlignment="1">
      <alignment horizontal="center" vertical="center"/>
    </xf>
    <xf numFmtId="176" fontId="4" fillId="0" borderId="7" xfId="1" applyNumberFormat="1" applyFont="1" applyFill="1" applyBorder="1" applyAlignment="1" applyProtection="1">
      <alignment horizontal="center" vertical="center"/>
    </xf>
    <xf numFmtId="176" fontId="4" fillId="0" borderId="7" xfId="1" applyNumberFormat="1" applyFont="1" applyFill="1" applyBorder="1" applyAlignment="1">
      <alignment horizontal="center" vertical="center"/>
    </xf>
    <xf numFmtId="176" fontId="4" fillId="0" borderId="7" xfId="1" applyNumberFormat="1" applyFont="1" applyFill="1" applyBorder="1" applyAlignment="1" applyProtection="1">
      <alignment horizontal="center" vertical="center"/>
      <protection locked="0"/>
    </xf>
    <xf numFmtId="4" fontId="4" fillId="0" borderId="7" xfId="1" applyNumberFormat="1" applyFont="1" applyFill="1" applyBorder="1" applyAlignment="1" applyProtection="1">
      <alignment horizontal="center" vertical="center"/>
      <protection locked="0"/>
    </xf>
    <xf numFmtId="4" fontId="0" fillId="53" borderId="2" xfId="2" applyNumberFormat="1" applyFont="1" applyFill="1" applyBorder="1" applyAlignment="1" applyProtection="1">
      <alignment horizontal="center" vertical="center" wrapText="1"/>
    </xf>
    <xf numFmtId="4" fontId="0" fillId="53" borderId="2" xfId="2" applyNumberFormat="1" applyFont="1" applyFill="1" applyBorder="1" applyAlignment="1" applyProtection="1">
      <alignment horizontal="center" vertical="center" wrapText="1"/>
      <protection locked="0"/>
    </xf>
    <xf numFmtId="4" fontId="0" fillId="52" borderId="4" xfId="0" applyNumberFormat="1" applyFill="1" applyBorder="1" applyAlignment="1">
      <alignment horizontal="center" vertical="center" wrapText="1"/>
    </xf>
    <xf numFmtId="4" fontId="0" fillId="54" borderId="2" xfId="2" applyNumberFormat="1" applyFont="1" applyFill="1" applyBorder="1" applyAlignment="1" applyProtection="1">
      <alignment horizontal="center" vertical="center" wrapText="1"/>
    </xf>
    <xf numFmtId="2" fontId="0" fillId="0" borderId="24" xfId="2" applyNumberFormat="1" applyFont="1" applyFill="1" applyBorder="1" applyAlignment="1" applyProtection="1">
      <alignment horizontal="center" vertical="center" wrapText="1"/>
      <protection locked="0"/>
    </xf>
    <xf numFmtId="2" fontId="4" fillId="53" borderId="24" xfId="0" applyNumberFormat="1" applyFont="1" applyFill="1" applyBorder="1" applyAlignment="1">
      <alignment horizontal="justify" vertical="top" wrapText="1"/>
    </xf>
    <xf numFmtId="0" fontId="0" fillId="0" borderId="4" xfId="0" applyBorder="1" applyAlignment="1" applyProtection="1">
      <alignment horizontal="center" vertical="center" wrapText="1"/>
      <protection locked="0"/>
    </xf>
    <xf numFmtId="1" fontId="0" fillId="8" borderId="4" xfId="0" applyNumberFormat="1" applyFill="1" applyBorder="1" applyAlignment="1" applyProtection="1">
      <alignment horizontal="center" vertical="center" wrapText="1"/>
      <protection locked="0"/>
    </xf>
    <xf numFmtId="2" fontId="4" fillId="53" borderId="7" xfId="0" applyNumberFormat="1" applyFont="1" applyFill="1" applyBorder="1" applyAlignment="1" applyProtection="1">
      <alignment horizontal="left" vertical="center" wrapText="1"/>
      <protection locked="0"/>
    </xf>
    <xf numFmtId="2" fontId="0" fillId="18" borderId="2" xfId="2" applyNumberFormat="1" applyFont="1" applyFill="1" applyBorder="1" applyAlignment="1" applyProtection="1">
      <alignment horizontal="center" vertical="center" wrapText="1"/>
      <protection locked="0"/>
    </xf>
    <xf numFmtId="2" fontId="4" fillId="0" borderId="7" xfId="0" applyNumberFormat="1" applyFont="1" applyBorder="1" applyAlignment="1">
      <alignment horizontal="justify" vertical="top" wrapText="1"/>
    </xf>
    <xf numFmtId="3" fontId="4" fillId="12" borderId="7" xfId="1" applyNumberFormat="1" applyFont="1" applyFill="1" applyBorder="1" applyAlignment="1">
      <alignment horizontal="center" vertical="center" wrapText="1"/>
    </xf>
    <xf numFmtId="2" fontId="0" fillId="12" borderId="2" xfId="2" applyNumberFormat="1" applyFont="1" applyFill="1" applyBorder="1" applyAlignment="1" applyProtection="1">
      <alignment horizontal="center" vertical="center" wrapText="1"/>
    </xf>
    <xf numFmtId="2" fontId="0" fillId="12" borderId="7" xfId="0" applyNumberFormat="1" applyFill="1" applyBorder="1" applyAlignment="1" applyProtection="1">
      <alignment horizontal="justify" vertical="top" wrapText="1"/>
      <protection locked="0"/>
    </xf>
    <xf numFmtId="0" fontId="53" fillId="0" borderId="0" xfId="0" applyFont="1" applyAlignment="1">
      <alignment horizontal="center" vertical="center" wrapText="1"/>
    </xf>
    <xf numFmtId="0" fontId="54" fillId="0" borderId="0" xfId="0" applyFont="1"/>
    <xf numFmtId="0" fontId="55" fillId="0" borderId="0" xfId="0" applyFont="1" applyAlignment="1">
      <alignment horizontal="right"/>
    </xf>
    <xf numFmtId="168" fontId="56" fillId="61" borderId="0" xfId="2" applyNumberFormat="1" applyFont="1" applyFill="1" applyAlignment="1">
      <alignment horizontal="center" vertical="center" wrapText="1"/>
    </xf>
    <xf numFmtId="168" fontId="56" fillId="61" borderId="0" xfId="2" applyNumberFormat="1" applyFont="1" applyFill="1" applyAlignment="1">
      <alignment horizontal="center" wrapText="1"/>
    </xf>
    <xf numFmtId="168" fontId="57" fillId="0" borderId="25" xfId="2" applyNumberFormat="1" applyFont="1" applyBorder="1"/>
    <xf numFmtId="10" fontId="57" fillId="0" borderId="25" xfId="2" applyNumberFormat="1" applyFont="1" applyBorder="1"/>
    <xf numFmtId="168" fontId="57" fillId="0" borderId="0" xfId="2" applyNumberFormat="1" applyFont="1" applyBorder="1"/>
    <xf numFmtId="10" fontId="57" fillId="0" borderId="0" xfId="2" applyNumberFormat="1" applyFont="1" applyBorder="1"/>
    <xf numFmtId="168" fontId="57" fillId="0" borderId="26" xfId="2" applyNumberFormat="1" applyFont="1" applyBorder="1"/>
    <xf numFmtId="10" fontId="57" fillId="0" borderId="26" xfId="2" applyNumberFormat="1" applyFont="1" applyBorder="1"/>
    <xf numFmtId="168" fontId="55" fillId="0" borderId="0" xfId="2" applyNumberFormat="1" applyFont="1"/>
    <xf numFmtId="10" fontId="55" fillId="0" borderId="0" xfId="2" applyNumberFormat="1" applyFont="1"/>
    <xf numFmtId="168" fontId="57" fillId="0" borderId="0" xfId="2" applyNumberFormat="1" applyFont="1" applyFill="1" applyBorder="1" applyAlignment="1">
      <alignment horizontal="left" vertical="top" wrapText="1"/>
    </xf>
  </cellXfs>
  <cellStyles count="188">
    <cellStyle name="Millares" xfId="1" builtinId="3"/>
    <cellStyle name="Millares [0]" xfId="3" builtinId="6"/>
    <cellStyle name="Millares [0] 10" xfId="126" xr:uid="{B3195663-4B3D-4FA4-AF1A-C9DA51D568F5}"/>
    <cellStyle name="Millares [0] 11" xfId="172" xr:uid="{6743647D-EB8B-43F0-AA56-5E9356674228}"/>
    <cellStyle name="Millares [0] 12" xfId="185" xr:uid="{60923D6D-BCB6-4C11-AD84-9F172C596307}"/>
    <cellStyle name="Millares [0] 2" xfId="7" xr:uid="{4BE8EB4E-0D00-4BC6-B15E-73DE18895B45}"/>
    <cellStyle name="Millares [0] 2 2" xfId="16" xr:uid="{BC75B072-7B98-4C2E-BBC3-2E65DAD195A9}"/>
    <cellStyle name="Millares [0] 2 2 2" xfId="85" xr:uid="{4A377FD0-ABFB-4488-9FAC-65A0A360B2FF}"/>
    <cellStyle name="Millares [0] 2 2 3" xfId="59" xr:uid="{0E12D924-7AA9-484B-A88A-C43170531235}"/>
    <cellStyle name="Millares [0] 2 3" xfId="27" xr:uid="{34AF2A4A-E68D-490F-B1CD-AC783BCF6285}"/>
    <cellStyle name="Millares [0] 2 3 2" xfId="92" xr:uid="{A103D773-925B-4F80-98F9-EA23B4FE763A}"/>
    <cellStyle name="Millares [0] 2 3 3" xfId="66" xr:uid="{706C9F56-476F-4547-9214-D23DFE45E0D7}"/>
    <cellStyle name="Millares [0] 2 4" xfId="73" xr:uid="{11D9B971-9A4E-457F-B5B3-B37D2141E7C1}"/>
    <cellStyle name="Millares [0] 2 5" xfId="99" xr:uid="{37D244F3-DF22-4B3C-BD91-66E6A27FC385}"/>
    <cellStyle name="Millares [0] 2 6" xfId="47" xr:uid="{B0243A25-599A-4193-A1D9-953DE17AE1F5}"/>
    <cellStyle name="Millares [0] 2 7" xfId="130" xr:uid="{2AB1DC7B-B6C7-4994-B6FF-1A59C56212D2}"/>
    <cellStyle name="Millares [0] 2 8" xfId="178" xr:uid="{A92E81BD-EC26-4B74-BBAB-3E9EB922B035}"/>
    <cellStyle name="Millares [0] 3" xfId="9" xr:uid="{BBDC8248-7B60-4817-827D-0AAC84E4030D}"/>
    <cellStyle name="Millares [0] 3 2" xfId="18" xr:uid="{7EF540B4-F1CD-4776-8A71-7C23E6FD2D4F}"/>
    <cellStyle name="Millares [0] 3 2 2" xfId="79" xr:uid="{CE7B7315-D5DA-4E61-916D-4D6F33952083}"/>
    <cellStyle name="Millares [0] 3 3" xfId="28" xr:uid="{A1DD67E2-6294-4CEA-A8DD-1BABBD97F7B9}"/>
    <cellStyle name="Millares [0] 3 3 2" xfId="105" xr:uid="{8D2F8474-4953-412C-915B-74145645F7A0}"/>
    <cellStyle name="Millares [0] 3 4" xfId="53" xr:uid="{362D1E74-DD92-4FA6-9261-BC65C0E01920}"/>
    <cellStyle name="Millares [0] 3 5" xfId="132" xr:uid="{EC760E72-75A0-4DBA-9200-DD301686EDF6}"/>
    <cellStyle name="Millares [0] 4" xfId="12" xr:uid="{C5CC7337-C349-42FE-95F9-C49A369750E4}"/>
    <cellStyle name="Millares [0] 4 2" xfId="83" xr:uid="{56B7DF70-5C63-4B14-9420-460E54C0A586}"/>
    <cellStyle name="Millares [0] 4 3" xfId="57" xr:uid="{0785F877-0BD8-464D-BE1D-B774B1D16DBE}"/>
    <cellStyle name="Millares [0] 5" xfId="20" xr:uid="{693739C2-3B3B-4E9A-8C6F-D4DAC2390FF2}"/>
    <cellStyle name="Millares [0] 5 2" xfId="90" xr:uid="{88E8E3BF-9E97-4341-921B-06C1D64ABD5E}"/>
    <cellStyle name="Millares [0] 5 3" xfId="64" xr:uid="{A8FDD08F-D933-4B40-96BD-7BFA1793636D}"/>
    <cellStyle name="Millares [0] 6" xfId="29" xr:uid="{424E1428-2031-43F1-A730-A24B6929F866}"/>
    <cellStyle name="Millares [0] 6 2" xfId="70" xr:uid="{991F02F1-1257-4952-AB58-F24019B4972F}"/>
    <cellStyle name="Millares [0] 7" xfId="97" xr:uid="{8B0CF7B4-CE62-4938-A98E-885A946E3386}"/>
    <cellStyle name="Millares [0] 8" xfId="45" xr:uid="{4A3B0BAE-90F2-45F5-AF4D-0029D945985A}"/>
    <cellStyle name="Millares [0] 9" xfId="121" xr:uid="{A5BBAD10-F647-44CB-BED6-3F0E55613480}"/>
    <cellStyle name="Millares 10" xfId="23" xr:uid="{46F625F9-EE0E-471E-9A1F-2C3724FA0EAA}"/>
    <cellStyle name="Millares 10 2" xfId="82" xr:uid="{92EBE855-80CB-4A72-9C16-AD2B1099D8CE}"/>
    <cellStyle name="Millares 10 3" xfId="56" xr:uid="{A565B309-75B0-4FEF-9A55-615CE5138A9D}"/>
    <cellStyle name="Millares 11" xfId="24" xr:uid="{BAFCC5A2-15AB-47E3-A155-021020CE71FA}"/>
    <cellStyle name="Millares 11 2" xfId="89" xr:uid="{52654C9F-7093-409E-AEAE-0D85F9C6C33F}"/>
    <cellStyle name="Millares 11 3" xfId="63" xr:uid="{2E72F57C-C7F6-4897-A75E-2FD4E4A3BA19}"/>
    <cellStyle name="Millares 12" xfId="25" xr:uid="{D87AA64D-EADC-4071-BDF6-F934EF28AA51}"/>
    <cellStyle name="Millares 12 2" xfId="81" xr:uid="{B3B0BFAA-E370-4315-B200-AE227DBFD3A4}"/>
    <cellStyle name="Millares 12 3" xfId="55" xr:uid="{52AFB64F-768A-459F-9256-B07ADE87B1F2}"/>
    <cellStyle name="Millares 13" xfId="26" xr:uid="{92DB0C9B-9A3E-452B-914C-ABD2BA12868A}"/>
    <cellStyle name="Millares 13 2" xfId="91" xr:uid="{368052E2-E196-4E4A-B140-825F8F788ADF}"/>
    <cellStyle name="Millares 13 3" xfId="65" xr:uid="{A13429FD-0CD9-4E8E-AF5D-1BCFE26A7976}"/>
    <cellStyle name="Millares 14" xfId="35" xr:uid="{24753F4C-DF0E-48E0-BF93-F92A9DDB52D1}"/>
    <cellStyle name="Millares 14 2" xfId="95" xr:uid="{8FEF3495-EC4E-4538-93AE-84804530C097}"/>
    <cellStyle name="Millares 14 3" xfId="69" xr:uid="{84AC9E1A-F99A-4729-A09E-91E70E96481A}"/>
    <cellStyle name="Millares 15" xfId="36" xr:uid="{221FEDE2-6E1A-4DEE-ADC6-B90757959ADF}"/>
    <cellStyle name="Millares 15 2" xfId="71" xr:uid="{0AA70AE9-9C43-4CB4-9241-290087E507F3}"/>
    <cellStyle name="Millares 16" xfId="37" xr:uid="{10B7601C-E39A-4C7B-B031-C72411021A80}"/>
    <cellStyle name="Millares 16 2" xfId="72" xr:uid="{B5F2D80E-C0F1-46C9-9753-6AC729503117}"/>
    <cellStyle name="Millares 17" xfId="38" xr:uid="{44A646E2-628D-4183-9C58-FBBD64DD7F5E}"/>
    <cellStyle name="Millares 17 2" xfId="98" xr:uid="{6AF6EFE7-6128-4E53-9915-8E498375BC74}"/>
    <cellStyle name="Millares 18" xfId="39" xr:uid="{FF498346-FC8A-41EB-847A-940F330BBA15}"/>
    <cellStyle name="Millares 18 2" xfId="107" xr:uid="{A1D34E41-CA0F-4279-864F-560EC6FE7781}"/>
    <cellStyle name="Millares 19" xfId="109" xr:uid="{C73EB987-EB23-4FDD-B0F3-0D75A46C6F8A}"/>
    <cellStyle name="Millares 2" xfId="5" xr:uid="{64470C57-1AA9-4D82-A75B-65F6F09A0407}"/>
    <cellStyle name="Millares 2 2" xfId="14" xr:uid="{396CCB37-3DD2-4712-8C7B-0D20274060DD}"/>
    <cellStyle name="Millares 2 2 2" xfId="86" xr:uid="{F58752F8-4D45-450C-884B-F7B24583B8AB}"/>
    <cellStyle name="Millares 2 2 3" xfId="60" xr:uid="{C8A0F742-489B-4E2B-AAB1-C46EA3937B9D}"/>
    <cellStyle name="Millares 2 3" xfId="30" xr:uid="{E5860415-51B1-4E51-A204-7799C520D4DC}"/>
    <cellStyle name="Millares 2 3 2" xfId="93" xr:uid="{D5790391-6FB5-49AA-85F4-40C01430B9C2}"/>
    <cellStyle name="Millares 2 3 3" xfId="67" xr:uid="{BBB0CE2E-361D-4B58-889F-6C3FE5A38D5B}"/>
    <cellStyle name="Millares 2 4" xfId="74" xr:uid="{976089AC-5CA9-486C-B813-BABB92F5DBAF}"/>
    <cellStyle name="Millares 2 5" xfId="100" xr:uid="{61891544-FFCF-4E24-8962-5CDE659AFE98}"/>
    <cellStyle name="Millares 2 6" xfId="48" xr:uid="{DAD8C4C0-280F-4AC0-BA05-5EC3591A4EA0}"/>
    <cellStyle name="Millares 2 7" xfId="128" xr:uid="{639481D3-F0FF-4787-88D9-CA9D7D9348B4}"/>
    <cellStyle name="Millares 20" xfId="40" xr:uid="{8219B89C-C09C-4ACB-83EB-6855B0CF4B24}"/>
    <cellStyle name="Millares 20 2" xfId="108" xr:uid="{B204A32A-D175-4649-A33F-8FE8221BF49F}"/>
    <cellStyle name="Millares 21" xfId="41" xr:uid="{A60ED69D-F2C3-412B-8577-E637F4883DCB}"/>
    <cellStyle name="Millares 21 2" xfId="110" xr:uid="{BD10BA0C-D49C-42D4-8724-5A8795BE917E}"/>
    <cellStyle name="Millares 22" xfId="42" xr:uid="{3CAF2C4F-7A04-44A3-A96E-8CC9113607DD}"/>
    <cellStyle name="Millares 22 2" xfId="96" xr:uid="{AB544A8B-1426-4141-8A74-E8389B8849E3}"/>
    <cellStyle name="Millares 23" xfId="43" xr:uid="{9C76677A-28D2-4870-92C6-FA76EBAE09BB}"/>
    <cellStyle name="Millares 23 2" xfId="111" xr:uid="{3FA18FBA-178A-4DC8-9280-6E25DBA3AAE1}"/>
    <cellStyle name="Millares 24" xfId="46" xr:uid="{70980549-7AA4-4382-B747-B602E78D8D6E}"/>
    <cellStyle name="Millares 25" xfId="112" xr:uid="{D1157236-F6F3-422D-9148-3A3F874C41B9}"/>
    <cellStyle name="Millares 26" xfId="113" xr:uid="{739A16E7-B76E-4A47-AC5E-51FEE1221C7F}"/>
    <cellStyle name="Millares 27" xfId="114" xr:uid="{96824B9A-22F7-4CAD-AEDF-F5D74F95B9CC}"/>
    <cellStyle name="Millares 28" xfId="115" xr:uid="{FBBAEDE0-2FA9-4CAA-A676-3F64208E9A0F}"/>
    <cellStyle name="Millares 29" xfId="116" xr:uid="{AE6942BC-7AEB-4E01-A085-7352E94BFBD4}"/>
    <cellStyle name="Millares 3" xfId="4" xr:uid="{60405D15-4836-403A-83F4-9611A6F0A980}"/>
    <cellStyle name="Millares 3 2" xfId="13" xr:uid="{21DEEF54-D542-4237-B873-7679122B3348}"/>
    <cellStyle name="Millares 3 2 2" xfId="87" xr:uid="{1148F25B-0AA0-44CA-A88F-3B50A1A2961A}"/>
    <cellStyle name="Millares 3 2 3" xfId="61" xr:uid="{B7DF4DDC-ECC5-4BCC-8BA2-E5C93DAFA836}"/>
    <cellStyle name="Millares 3 3" xfId="31" xr:uid="{4768548E-362D-4D54-8511-91318AAB2522}"/>
    <cellStyle name="Millares 3 3 2" xfId="94" xr:uid="{E88E98D2-B585-40C1-97E5-4D402B497CD9}"/>
    <cellStyle name="Millares 3 3 3" xfId="68" xr:uid="{53E7EFE2-72EF-465E-BCD7-BCE623AE07DB}"/>
    <cellStyle name="Millares 3 4" xfId="75" xr:uid="{E6E2F4D7-61FA-46D6-BAC2-EA97AD1CF08C}"/>
    <cellStyle name="Millares 3 5" xfId="101" xr:uid="{1EC3EFE6-DEC0-48FB-BD12-D626FBEE946B}"/>
    <cellStyle name="Millares 3 6" xfId="49" xr:uid="{2ACAD39D-13E4-4173-9188-A640D6F6EE4F}"/>
    <cellStyle name="Millares 3 7" xfId="127" xr:uid="{103D1EDA-2C4B-4782-8E01-E42786DCBC07}"/>
    <cellStyle name="Millares 30" xfId="117" xr:uid="{6CF5DE3B-B63A-4233-BEC3-EE73BFF53FCD}"/>
    <cellStyle name="Millares 31" xfId="118" xr:uid="{91171EBE-B8F7-4E99-93D1-799829DD365A}"/>
    <cellStyle name="Millares 32" xfId="120" xr:uid="{E19F53BD-B996-45D2-BEBD-8BB608CEF8B3}"/>
    <cellStyle name="Millares 33" xfId="119" xr:uid="{537C6A81-C46E-43C4-94F4-8328E17FB5C7}"/>
    <cellStyle name="Millares 34" xfId="122" xr:uid="{0AE7079E-FA0F-4934-9005-78EB5F81AEE1}"/>
    <cellStyle name="Millares 35" xfId="124" xr:uid="{C8C62D20-5C9C-4986-B418-B7F4BC3C0C41}"/>
    <cellStyle name="Millares 36" xfId="123" xr:uid="{6F0B7A0C-0B60-4C0C-ACA4-7B3AF3B8AAD4}"/>
    <cellStyle name="Millares 37" xfId="125" xr:uid="{0B8872C4-F315-425D-8157-2D343F450C92}"/>
    <cellStyle name="Millares 38" xfId="133" xr:uid="{9F8C6A37-B63C-448A-B2C6-92CD611CEAFA}"/>
    <cellStyle name="Millares 39" xfId="138" xr:uid="{B5385A94-EAB9-41DB-A221-E35D7FD2A0F4}"/>
    <cellStyle name="Millares 4" xfId="6" xr:uid="{86932785-EED0-4AC5-9710-A05CC714B641}"/>
    <cellStyle name="Millares 4 2" xfId="15" xr:uid="{3EAD307B-EFC7-40A4-831B-F5262BAACA31}"/>
    <cellStyle name="Millares 4 2 2" xfId="78" xr:uid="{C5F9E344-7A64-4AAF-A1A0-DD5C84848EEB}"/>
    <cellStyle name="Millares 4 3" xfId="32" xr:uid="{245B1B71-5E20-4EC7-AB0B-A2DCFA423A8F}"/>
    <cellStyle name="Millares 4 3 2" xfId="104" xr:uid="{E18B0108-49EB-4D56-B846-9D5A969A322B}"/>
    <cellStyle name="Millares 4 4" xfId="52" xr:uid="{F1FC5276-A96E-4CD1-980E-1489B65EAEC6}"/>
    <cellStyle name="Millares 4 5" xfId="129" xr:uid="{8921DF26-1900-49D2-92BF-819A446F1CDB}"/>
    <cellStyle name="Millares 4 6" xfId="177" xr:uid="{9B4CBBFE-3678-4B27-B3B4-CB4D90A0E181}"/>
    <cellStyle name="Millares 4 7" xfId="186" xr:uid="{804BE1D3-C07D-40B8-A227-7F2E58E4211B}"/>
    <cellStyle name="Millares 40" xfId="134" xr:uid="{ED84CEE8-E80E-41E9-9178-BA2F325E549E}"/>
    <cellStyle name="Millares 41" xfId="139" xr:uid="{1C340774-5AF5-421B-8A17-3BC4C52AC7E3}"/>
    <cellStyle name="Millares 42" xfId="142" xr:uid="{0DBF290F-BB8F-461F-8900-F43E51E4223E}"/>
    <cellStyle name="Millares 42 2" xfId="174" xr:uid="{2412930E-2BA4-4C51-B459-4303DB12025C}"/>
    <cellStyle name="Millares 43" xfId="136" xr:uid="{61F7A180-0962-4EF2-931C-7B902ED48C8E}"/>
    <cellStyle name="Millares 44" xfId="137" xr:uid="{C2EEAF83-C41A-4F85-AF64-AA58EA692216}"/>
    <cellStyle name="Millares 45" xfId="140" xr:uid="{910AE19D-767F-43F6-874F-8FBBB2692EDB}"/>
    <cellStyle name="Millares 45 2" xfId="175" xr:uid="{CCA26AAF-D3D6-4007-8CF2-648A06997FF6}"/>
    <cellStyle name="Millares 46" xfId="144" xr:uid="{F566699A-5940-4520-8A37-498A23F092F8}"/>
    <cellStyle name="Millares 46 2" xfId="176" xr:uid="{4FF40229-5144-4057-916E-21C4DFDD4B46}"/>
    <cellStyle name="Millares 47" xfId="141" xr:uid="{CB219ECD-604A-4C44-A87A-AB052C4B1E2E}"/>
    <cellStyle name="Millares 48" xfId="145" xr:uid="{42F208D2-FBF0-441E-9CBC-DF936E85713E}"/>
    <cellStyle name="Millares 49" xfId="156" xr:uid="{B0827A36-F54D-4F37-88A9-FDF154262FF3}"/>
    <cellStyle name="Millares 5" xfId="11" xr:uid="{BC9735B4-BF5A-4C13-9EA5-B8AB3C5E094F}"/>
    <cellStyle name="Millares 5 2" xfId="80" xr:uid="{BFA2188D-5868-4F36-B974-AA3BF85D24C4}"/>
    <cellStyle name="Millares 5 3" xfId="106" xr:uid="{F4E4DFDF-936A-4EC5-AFAC-F667F804F163}"/>
    <cellStyle name="Millares 5 4" xfId="54" xr:uid="{8ACF9C81-6C0A-4097-B7A2-7A6E227E2D2F}"/>
    <cellStyle name="Millares 50" xfId="155" xr:uid="{D0862B96-5AE7-47A1-A06A-90977C47D131}"/>
    <cellStyle name="Millares 51" xfId="154" xr:uid="{78BE88ED-8673-4DCC-B0F6-EF5A7C961376}"/>
    <cellStyle name="Millares 52" xfId="157" xr:uid="{5CA84ABF-F99B-4A7A-93F2-8ECBE3E52007}"/>
    <cellStyle name="Millares 53" xfId="146" xr:uid="{7C202AA0-599C-423E-9233-A857ED637B3E}"/>
    <cellStyle name="Millares 54" xfId="148" xr:uid="{3499E18C-EA88-4F9B-BD05-F52DDD72370B}"/>
    <cellStyle name="Millares 55" xfId="158" xr:uid="{2D69BFF7-F01F-4A36-9E0C-E3D835B3CA22}"/>
    <cellStyle name="Millares 56" xfId="160" xr:uid="{2C03309B-35F5-43BF-AFA2-ECC98C74BA19}"/>
    <cellStyle name="Millares 57" xfId="159" xr:uid="{8E53C09C-547E-481E-8C10-D74145137F2C}"/>
    <cellStyle name="Millares 58" xfId="161" xr:uid="{B653E3AB-2EDD-4686-80D9-84DB0121ECEA}"/>
    <cellStyle name="Millares 59" xfId="162" xr:uid="{8BD8A9B7-5FF6-4884-8D5D-C7C02E6A95E7}"/>
    <cellStyle name="Millares 6" xfId="10" xr:uid="{01B9ECB1-59FA-4E8F-B684-6057A8BD7C53}"/>
    <cellStyle name="Millares 6 2" xfId="76" xr:uid="{28381225-AEAC-4A7C-B152-0A5B7BBDD9A6}"/>
    <cellStyle name="Millares 6 3" xfId="102" xr:uid="{2E20416E-7335-4B4D-9255-70BB090390DF}"/>
    <cellStyle name="Millares 6 4" xfId="50" xr:uid="{0ED285CE-5EF1-4A9D-960B-FEED01BE48D6}"/>
    <cellStyle name="Millares 60" xfId="153" xr:uid="{80B68E57-726D-4DF3-A955-4CB3AA6ED3A4}"/>
    <cellStyle name="Millares 61" xfId="143" xr:uid="{790CA8BA-BB98-4AD1-B07A-452ADCD2685C}"/>
    <cellStyle name="Millares 62" xfId="163" xr:uid="{99A6D0BA-BC11-431F-9AD4-C55C00EC1858}"/>
    <cellStyle name="Millares 63" xfId="164" xr:uid="{3030A1B8-39CE-4C5D-9DB0-77067472512F}"/>
    <cellStyle name="Millares 64" xfId="165" xr:uid="{F9CBF9E8-C65E-4974-AF42-ACFBEB4526A0}"/>
    <cellStyle name="Millares 65" xfId="168" xr:uid="{4BA8E7F6-46E3-4D17-B91F-6E9C434F1EE5}"/>
    <cellStyle name="Millares 66" xfId="166" xr:uid="{67EBC0A0-7F78-4155-9154-BBAE80D5469B}"/>
    <cellStyle name="Millares 67" xfId="147" xr:uid="{80C3F7F4-171E-40C2-AE87-EA4EF6CDDC8D}"/>
    <cellStyle name="Millares 68" xfId="167" xr:uid="{07DEE8F6-3FCD-4C2B-A118-8D806F9E9359}"/>
    <cellStyle name="Millares 69" xfId="169" xr:uid="{938BE97E-10D8-43C2-AA2D-320AF2AF2123}"/>
    <cellStyle name="Millares 7" xfId="33" xr:uid="{26979FA5-1450-4B06-AE30-7BABDF9A6326}"/>
    <cellStyle name="Millares 7 2" xfId="77" xr:uid="{FD66362A-003D-4FB6-BD48-D1396866A6DB}"/>
    <cellStyle name="Millares 7 3" xfId="103" xr:uid="{EEE1795A-769F-453A-ADB5-949566A2CA0B}"/>
    <cellStyle name="Millares 7 4" xfId="51" xr:uid="{EC07FBDD-6097-4330-BB68-A74B01489C69}"/>
    <cellStyle name="Millares 70" xfId="171" xr:uid="{1FE087B6-47EC-47F7-BD86-028CFB10851C}"/>
    <cellStyle name="Millares 71" xfId="170" xr:uid="{915D0151-CB30-4949-8481-060663CCF2EC}"/>
    <cellStyle name="Millares 72" xfId="173" xr:uid="{414CA53D-A7BE-4F90-89E1-8430FDAAFCFE}"/>
    <cellStyle name="Millares 73" xfId="180" xr:uid="{859218F4-9F93-4E4B-8598-734F69719548}"/>
    <cellStyle name="Millares 74" xfId="181" xr:uid="{EC8A02F5-F3D7-4444-A872-2A94EC3611CF}"/>
    <cellStyle name="Millares 75" xfId="183" xr:uid="{BC649062-8A0D-4797-A481-B66FC25B6B18}"/>
    <cellStyle name="Millares 76" xfId="179" xr:uid="{6B53190D-B1ED-471E-ACC1-EB37C033C00C}"/>
    <cellStyle name="Millares 77" xfId="182" xr:uid="{75BB033C-BDD2-4AF3-8436-CF6EB4287092}"/>
    <cellStyle name="Millares 78" xfId="184" xr:uid="{40CCC7C0-F405-404D-966F-03495F165EEF}"/>
    <cellStyle name="Millares 8" xfId="21" xr:uid="{A25E337D-238A-4FCA-ADD3-A2CE1F274A91}"/>
    <cellStyle name="Millares 8 2" xfId="84" xr:uid="{1C8CD575-023D-4570-9DA0-94D6ADB0F560}"/>
    <cellStyle name="Millares 8 3" xfId="58" xr:uid="{6A3C674C-11A0-4AF3-A343-E55BE636094D}"/>
    <cellStyle name="Millares 9" xfId="22" xr:uid="{E23D11CB-DD11-4BE4-8620-9059D7FE626F}"/>
    <cellStyle name="Millares 9 2" xfId="88" xr:uid="{8DA4763C-8758-4C5F-A188-AF3E16DE5A9A}"/>
    <cellStyle name="Millares 9 3" xfId="62" xr:uid="{E757CC16-68B9-43EE-858A-A105849BE649}"/>
    <cellStyle name="Moneda [0]" xfId="8" builtinId="7"/>
    <cellStyle name="Moneda [0] 2" xfId="17" xr:uid="{12233F34-3F02-429D-9A38-E004F828EDAA}"/>
    <cellStyle name="Moneda [0] 3" xfId="34" xr:uid="{E95E0577-7552-4627-8BC1-C7ADED76065F}"/>
    <cellStyle name="Moneda [0] 4" xfId="131" xr:uid="{C1B057F3-E0BC-4ED5-9766-59DE36173CE3}"/>
    <cellStyle name="Moneda 2" xfId="149" xr:uid="{E20DBD5A-D5B5-401F-8481-A32ACA5586C0}"/>
    <cellStyle name="Moneda 3" xfId="152" xr:uid="{BD88FFD8-77D4-472C-A61B-5733A7B491F6}"/>
    <cellStyle name="Normal" xfId="0" builtinId="0"/>
    <cellStyle name="Normal 2" xfId="19" xr:uid="{BE757CE5-9A79-4FAB-995D-471273DA774D}"/>
    <cellStyle name="Normal 2 2" xfId="151" xr:uid="{F250C96C-7F62-4E21-9792-2B258E4569D4}"/>
    <cellStyle name="Normal 2 3" xfId="135" xr:uid="{4A99C625-2296-4679-A78D-0DD3BE671B68}"/>
    <cellStyle name="Normal 3" xfId="150" xr:uid="{82F8784F-2430-4474-BAD2-1E21DA60872E}"/>
    <cellStyle name="Normal 4" xfId="187" xr:uid="{F4FCF136-A7D4-4439-B331-EDE937B71A09}"/>
    <cellStyle name="Normal 7" xfId="44" xr:uid="{A08A967A-60E3-49B8-B512-C7CB1E901B77}"/>
    <cellStyle name="Porcentaje" xfId="2" builtinId="5"/>
  </cellStyles>
  <dxfs count="278">
    <dxf>
      <fill>
        <patternFill>
          <bgColor theme="9" tint="0.39994506668294322"/>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2"/>
        <color theme="1"/>
        <name val="Calibri"/>
        <family val="2"/>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2"/>
        <color theme="1"/>
        <name val="Calibri"/>
        <family val="2"/>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2"/>
        <color theme="1"/>
        <name val="Calibri"/>
        <family val="2"/>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outline="0">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protection locked="0" hidden="0"/>
    </dxf>
    <dxf>
      <font>
        <b val="0"/>
        <i val="0"/>
        <strike val="0"/>
        <condense val="0"/>
        <extend val="0"/>
        <outline val="0"/>
        <shadow val="0"/>
        <u val="none"/>
        <vertAlign val="baseline"/>
        <sz val="11"/>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7" tint="0.5999938962981048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7"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7"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7" tint="0.79998168889431442"/>
        </patternFill>
      </fill>
      <alignment horizontal="center" vertical="center" textRotation="0" wrapText="1" indent="0" justifyLastLine="0" shrinkToFit="0" readingOrder="0"/>
      <protection locked="0" hidden="0"/>
    </dxf>
    <dxf>
      <numFmt numFmtId="169" formatCode="#,##0.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5"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5"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5"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5" tint="0.79998168889431442"/>
        </patternFill>
      </fill>
      <alignment horizontal="center" vertical="center" textRotation="0" wrapText="1" indent="0" justifyLastLine="0" shrinkToFit="0" readingOrder="0"/>
      <protection locked="0" hidden="0"/>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protection locked="0" hidden="0"/>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protection locked="0" hidden="0"/>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protection locked="0" hidden="0"/>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theme="4" tint="0.39997558519241921"/>
        </top>
        <bottom style="thin">
          <color rgb="FF002060"/>
        </bottom>
        <vertical/>
        <horizontal/>
      </border>
    </dxf>
    <dxf>
      <fill>
        <patternFill patternType="solid">
          <fgColor indexed="64"/>
          <bgColor theme="9" tint="0.79998168889431442"/>
        </patternFill>
      </fill>
      <alignment horizontal="justify" vertical="justify"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theme="4" tint="0.39997558519241921"/>
        </top>
        <bottom style="thin">
          <color rgb="FF002060"/>
        </bottom>
        <vertical/>
        <horizontal/>
      </border>
    </dxf>
    <dxf>
      <fill>
        <patternFill patternType="solid">
          <fgColor indexed="64"/>
          <bgColor theme="9" tint="0.79998168889431442"/>
        </patternFill>
      </fill>
      <alignment horizontal="justify" vertical="justify"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font>
        <b val="0"/>
        <i val="0"/>
        <strike val="0"/>
        <condense val="0"/>
        <extend val="0"/>
        <outline val="0"/>
        <shadow val="0"/>
        <u val="none"/>
        <vertAlign val="baseline"/>
        <sz val="12"/>
        <color rgb="FF000000"/>
        <name val="Calibri"/>
        <scheme val="none"/>
      </font>
      <fill>
        <patternFill patternType="solid">
          <fgColor rgb="FF000000"/>
          <bgColor rgb="FFFFE699"/>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Calibri"/>
        <scheme val="minor"/>
      </font>
      <fill>
        <patternFill patternType="solid">
          <fgColor indexed="64"/>
          <bgColor rgb="FFFFFF00"/>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ECF5E7"/>
      <color rgb="FF66FF33"/>
      <color rgb="FF99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37</xdr:col>
      <xdr:colOff>1203722</xdr:colOff>
      <xdr:row>1</xdr:row>
      <xdr:rowOff>0</xdr:rowOff>
    </xdr:from>
    <xdr:ext cx="65" cy="172227"/>
    <xdr:sp macro="" textlink="">
      <xdr:nvSpPr>
        <xdr:cNvPr id="2" name="CuadroTexto 1">
          <a:extLst>
            <a:ext uri="{FF2B5EF4-FFF2-40B4-BE49-F238E27FC236}">
              <a16:creationId xmlns:a16="http://schemas.microsoft.com/office/drawing/2014/main" id="{EB905BFE-7FCA-4467-8ECC-517EF4762F86}"/>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 name="CuadroTexto 3">
          <a:extLst>
            <a:ext uri="{FF2B5EF4-FFF2-40B4-BE49-F238E27FC236}">
              <a16:creationId xmlns:a16="http://schemas.microsoft.com/office/drawing/2014/main" id="{30206569-A146-44DC-BB62-D827D068C04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4" name="CuadroTexto 4">
          <a:extLst>
            <a:ext uri="{FF2B5EF4-FFF2-40B4-BE49-F238E27FC236}">
              <a16:creationId xmlns:a16="http://schemas.microsoft.com/office/drawing/2014/main" id="{7DFF12F3-9A94-4E07-9C5A-E23B6ED5C7ED}"/>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5" name="CuadroTexto 1">
          <a:extLst>
            <a:ext uri="{FF2B5EF4-FFF2-40B4-BE49-F238E27FC236}">
              <a16:creationId xmlns:a16="http://schemas.microsoft.com/office/drawing/2014/main" id="{28A13CFD-5917-4BC9-8AE1-035F891710E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6" name="CuadroTexto 3">
          <a:extLst>
            <a:ext uri="{FF2B5EF4-FFF2-40B4-BE49-F238E27FC236}">
              <a16:creationId xmlns:a16="http://schemas.microsoft.com/office/drawing/2014/main" id="{427BD575-B08C-431F-9997-609B7EC84C23}"/>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7" name="CuadroTexto 4">
          <a:extLst>
            <a:ext uri="{FF2B5EF4-FFF2-40B4-BE49-F238E27FC236}">
              <a16:creationId xmlns:a16="http://schemas.microsoft.com/office/drawing/2014/main" id="{15720ADD-95CB-4B85-806C-C542C0B784FD}"/>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8" name="CuadroTexto 7">
          <a:extLst>
            <a:ext uri="{FF2B5EF4-FFF2-40B4-BE49-F238E27FC236}">
              <a16:creationId xmlns:a16="http://schemas.microsoft.com/office/drawing/2014/main" id="{5C07AB96-A99E-49E3-9C63-6AEBD20F8E2F}"/>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9" name="CuadroTexto 3">
          <a:extLst>
            <a:ext uri="{FF2B5EF4-FFF2-40B4-BE49-F238E27FC236}">
              <a16:creationId xmlns:a16="http://schemas.microsoft.com/office/drawing/2014/main" id="{25866C06-91C5-4AD7-8DE7-4B8B0F0385A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0" name="CuadroTexto 4">
          <a:extLst>
            <a:ext uri="{FF2B5EF4-FFF2-40B4-BE49-F238E27FC236}">
              <a16:creationId xmlns:a16="http://schemas.microsoft.com/office/drawing/2014/main" id="{8F0A3C16-5FC4-43EE-8E17-794DA3A57CFD}"/>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1" name="CuadroTexto 1">
          <a:extLst>
            <a:ext uri="{FF2B5EF4-FFF2-40B4-BE49-F238E27FC236}">
              <a16:creationId xmlns:a16="http://schemas.microsoft.com/office/drawing/2014/main" id="{7E974488-8DBE-4A30-82AB-0E0156D70C5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2" name="CuadroTexto 3">
          <a:extLst>
            <a:ext uri="{FF2B5EF4-FFF2-40B4-BE49-F238E27FC236}">
              <a16:creationId xmlns:a16="http://schemas.microsoft.com/office/drawing/2014/main" id="{D6F680EF-E46C-455A-A176-B7B191D0BC4E}"/>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3" name="CuadroTexto 4">
          <a:extLst>
            <a:ext uri="{FF2B5EF4-FFF2-40B4-BE49-F238E27FC236}">
              <a16:creationId xmlns:a16="http://schemas.microsoft.com/office/drawing/2014/main" id="{9A129034-B0B2-4E50-B76C-CE6A223AFB7C}"/>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14" name="CuadroTexto 13">
          <a:extLst>
            <a:ext uri="{FF2B5EF4-FFF2-40B4-BE49-F238E27FC236}">
              <a16:creationId xmlns:a16="http://schemas.microsoft.com/office/drawing/2014/main" id="{5EAC59E9-16C4-4C59-B8C1-015FD214E165}"/>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15" name="CuadroTexto 3">
          <a:extLst>
            <a:ext uri="{FF2B5EF4-FFF2-40B4-BE49-F238E27FC236}">
              <a16:creationId xmlns:a16="http://schemas.microsoft.com/office/drawing/2014/main" id="{A1554B8F-D4F5-4AE3-A2C6-10D0353385E5}"/>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xdr:row>
      <xdr:rowOff>0</xdr:rowOff>
    </xdr:from>
    <xdr:ext cx="65" cy="172227"/>
    <xdr:sp macro="" textlink="">
      <xdr:nvSpPr>
        <xdr:cNvPr id="16" name="CuadroTexto 4">
          <a:extLst>
            <a:ext uri="{FF2B5EF4-FFF2-40B4-BE49-F238E27FC236}">
              <a16:creationId xmlns:a16="http://schemas.microsoft.com/office/drawing/2014/main" id="{FFD55659-274B-4D91-BA6A-8661F8F733D7}"/>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17" name="CuadroTexto 1">
          <a:extLst>
            <a:ext uri="{FF2B5EF4-FFF2-40B4-BE49-F238E27FC236}">
              <a16:creationId xmlns:a16="http://schemas.microsoft.com/office/drawing/2014/main" id="{E5A5113A-50E6-44B1-9060-CED35EEF2656}"/>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18" name="CuadroTexto 3">
          <a:extLst>
            <a:ext uri="{FF2B5EF4-FFF2-40B4-BE49-F238E27FC236}">
              <a16:creationId xmlns:a16="http://schemas.microsoft.com/office/drawing/2014/main" id="{412A49E2-4229-42E9-B65C-F571A89D9DAA}"/>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xdr:row>
      <xdr:rowOff>0</xdr:rowOff>
    </xdr:from>
    <xdr:ext cx="65" cy="172227"/>
    <xdr:sp macro="" textlink="">
      <xdr:nvSpPr>
        <xdr:cNvPr id="19" name="CuadroTexto 4">
          <a:extLst>
            <a:ext uri="{FF2B5EF4-FFF2-40B4-BE49-F238E27FC236}">
              <a16:creationId xmlns:a16="http://schemas.microsoft.com/office/drawing/2014/main" id="{A7B4F511-2E9C-45D6-B755-0670BC6B5ACF}"/>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0" name="CuadroTexto 19">
          <a:extLst>
            <a:ext uri="{FF2B5EF4-FFF2-40B4-BE49-F238E27FC236}">
              <a16:creationId xmlns:a16="http://schemas.microsoft.com/office/drawing/2014/main" id="{45297661-7E35-4DDC-889E-5BF504CAA8CC}"/>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1" name="CuadroTexto 3">
          <a:extLst>
            <a:ext uri="{FF2B5EF4-FFF2-40B4-BE49-F238E27FC236}">
              <a16:creationId xmlns:a16="http://schemas.microsoft.com/office/drawing/2014/main" id="{D8D158B8-0D7D-4C77-9618-86BD81F1D694}"/>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60</xdr:row>
      <xdr:rowOff>0</xdr:rowOff>
    </xdr:from>
    <xdr:ext cx="65" cy="172227"/>
    <xdr:sp macro="" textlink="">
      <xdr:nvSpPr>
        <xdr:cNvPr id="22" name="CuadroTexto 4">
          <a:extLst>
            <a:ext uri="{FF2B5EF4-FFF2-40B4-BE49-F238E27FC236}">
              <a16:creationId xmlns:a16="http://schemas.microsoft.com/office/drawing/2014/main" id="{5E424533-DB11-403C-A036-080A5F8182DE}"/>
            </a:ext>
          </a:extLst>
        </xdr:cNvPr>
        <xdr:cNvSpPr txBox="1"/>
      </xdr:nvSpPr>
      <xdr:spPr>
        <a:xfrm>
          <a:off x="28959572" y="11430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3" name="CuadroTexto 1">
          <a:extLst>
            <a:ext uri="{FF2B5EF4-FFF2-40B4-BE49-F238E27FC236}">
              <a16:creationId xmlns:a16="http://schemas.microsoft.com/office/drawing/2014/main" id="{4F2E798C-CFE4-48E3-9141-A0E80F30AE3A}"/>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4" name="CuadroTexto 3">
          <a:extLst>
            <a:ext uri="{FF2B5EF4-FFF2-40B4-BE49-F238E27FC236}">
              <a16:creationId xmlns:a16="http://schemas.microsoft.com/office/drawing/2014/main" id="{DD067B76-F025-417D-A70C-7476C685D489}"/>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60</xdr:row>
      <xdr:rowOff>0</xdr:rowOff>
    </xdr:from>
    <xdr:ext cx="65" cy="172227"/>
    <xdr:sp macro="" textlink="">
      <xdr:nvSpPr>
        <xdr:cNvPr id="25" name="CuadroTexto 4">
          <a:extLst>
            <a:ext uri="{FF2B5EF4-FFF2-40B4-BE49-F238E27FC236}">
              <a16:creationId xmlns:a16="http://schemas.microsoft.com/office/drawing/2014/main" id="{807F088E-9D3E-4B9E-B874-B9C34A4B8485}"/>
            </a:ext>
          </a:extLst>
        </xdr:cNvPr>
        <xdr:cNvSpPr txBox="1"/>
      </xdr:nvSpPr>
      <xdr:spPr>
        <a:xfrm>
          <a:off x="28959572" y="11430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6" name="CuadroTexto 25">
          <a:extLst>
            <a:ext uri="{FF2B5EF4-FFF2-40B4-BE49-F238E27FC236}">
              <a16:creationId xmlns:a16="http://schemas.microsoft.com/office/drawing/2014/main" id="{007471A9-B1E9-4C72-8CA6-08E2D03862AD}"/>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7" name="CuadroTexto 3">
          <a:extLst>
            <a:ext uri="{FF2B5EF4-FFF2-40B4-BE49-F238E27FC236}">
              <a16:creationId xmlns:a16="http://schemas.microsoft.com/office/drawing/2014/main" id="{57189DD5-58DD-4658-AF8F-E1F84B77F85D}"/>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129</xdr:row>
      <xdr:rowOff>0</xdr:rowOff>
    </xdr:from>
    <xdr:ext cx="65" cy="172227"/>
    <xdr:sp macro="" textlink="">
      <xdr:nvSpPr>
        <xdr:cNvPr id="28" name="CuadroTexto 4">
          <a:extLst>
            <a:ext uri="{FF2B5EF4-FFF2-40B4-BE49-F238E27FC236}">
              <a16:creationId xmlns:a16="http://schemas.microsoft.com/office/drawing/2014/main" id="{2847ADD7-2364-4B2A-B183-98894AFDEF69}"/>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9" name="CuadroTexto 1">
          <a:extLst>
            <a:ext uri="{FF2B5EF4-FFF2-40B4-BE49-F238E27FC236}">
              <a16:creationId xmlns:a16="http://schemas.microsoft.com/office/drawing/2014/main" id="{9C6A2A40-BAB3-4311-B390-D03E5CACEA96}"/>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30" name="CuadroTexto 3">
          <a:extLst>
            <a:ext uri="{FF2B5EF4-FFF2-40B4-BE49-F238E27FC236}">
              <a16:creationId xmlns:a16="http://schemas.microsoft.com/office/drawing/2014/main" id="{56259AA5-0771-431E-9CF3-927F4F4107BD}"/>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129</xdr:row>
      <xdr:rowOff>0</xdr:rowOff>
    </xdr:from>
    <xdr:ext cx="65" cy="172227"/>
    <xdr:sp macro="" textlink="">
      <xdr:nvSpPr>
        <xdr:cNvPr id="31" name="CuadroTexto 4">
          <a:extLst>
            <a:ext uri="{FF2B5EF4-FFF2-40B4-BE49-F238E27FC236}">
              <a16:creationId xmlns:a16="http://schemas.microsoft.com/office/drawing/2014/main" id="{991EC651-C7E7-4E2A-B21F-C843BF1C5A26}"/>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32" name="CuadroTexto 31">
          <a:extLst>
            <a:ext uri="{FF2B5EF4-FFF2-40B4-BE49-F238E27FC236}">
              <a16:creationId xmlns:a16="http://schemas.microsoft.com/office/drawing/2014/main" id="{E1DE62D7-2B03-4CE5-9EF9-95F26ED09B6E}"/>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33" name="CuadroTexto 3">
          <a:extLst>
            <a:ext uri="{FF2B5EF4-FFF2-40B4-BE49-F238E27FC236}">
              <a16:creationId xmlns:a16="http://schemas.microsoft.com/office/drawing/2014/main" id="{84BD187B-9B4E-4B5B-9A40-8943D0075DCF}"/>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130</xdr:row>
      <xdr:rowOff>0</xdr:rowOff>
    </xdr:from>
    <xdr:ext cx="65" cy="172227"/>
    <xdr:sp macro="" textlink="">
      <xdr:nvSpPr>
        <xdr:cNvPr id="34" name="CuadroTexto 4">
          <a:extLst>
            <a:ext uri="{FF2B5EF4-FFF2-40B4-BE49-F238E27FC236}">
              <a16:creationId xmlns:a16="http://schemas.microsoft.com/office/drawing/2014/main" id="{E9D7C115-9E0A-4085-A886-BDA8D08BE365}"/>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35" name="CuadroTexto 1">
          <a:extLst>
            <a:ext uri="{FF2B5EF4-FFF2-40B4-BE49-F238E27FC236}">
              <a16:creationId xmlns:a16="http://schemas.microsoft.com/office/drawing/2014/main" id="{A42AAC70-25D1-4BAF-948B-448F94AC2A94}"/>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36" name="CuadroTexto 3">
          <a:extLst>
            <a:ext uri="{FF2B5EF4-FFF2-40B4-BE49-F238E27FC236}">
              <a16:creationId xmlns:a16="http://schemas.microsoft.com/office/drawing/2014/main" id="{C03B9A40-9C3B-4A78-8B77-031FA6C19DF0}"/>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130</xdr:row>
      <xdr:rowOff>0</xdr:rowOff>
    </xdr:from>
    <xdr:ext cx="65" cy="172227"/>
    <xdr:sp macro="" textlink="">
      <xdr:nvSpPr>
        <xdr:cNvPr id="37" name="CuadroTexto 4">
          <a:extLst>
            <a:ext uri="{FF2B5EF4-FFF2-40B4-BE49-F238E27FC236}">
              <a16:creationId xmlns:a16="http://schemas.microsoft.com/office/drawing/2014/main" id="{4E329256-F19F-4F4C-A56F-E09D17C2B5B5}"/>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38" name="CuadroTexto 37">
          <a:extLst>
            <a:ext uri="{FF2B5EF4-FFF2-40B4-BE49-F238E27FC236}">
              <a16:creationId xmlns:a16="http://schemas.microsoft.com/office/drawing/2014/main" id="{F4117E74-0AD2-4B06-96B2-24938967FF25}"/>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39" name="CuadroTexto 3">
          <a:extLst>
            <a:ext uri="{FF2B5EF4-FFF2-40B4-BE49-F238E27FC236}">
              <a16:creationId xmlns:a16="http://schemas.microsoft.com/office/drawing/2014/main" id="{D3A44719-9BA0-4B60-A8DF-A47BCCFB7DAD}"/>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172</xdr:row>
      <xdr:rowOff>0</xdr:rowOff>
    </xdr:from>
    <xdr:ext cx="65" cy="172227"/>
    <xdr:sp macro="" textlink="">
      <xdr:nvSpPr>
        <xdr:cNvPr id="40" name="CuadroTexto 4">
          <a:extLst>
            <a:ext uri="{FF2B5EF4-FFF2-40B4-BE49-F238E27FC236}">
              <a16:creationId xmlns:a16="http://schemas.microsoft.com/office/drawing/2014/main" id="{A585E69C-3455-45B5-8A67-5C56BC629DCB}"/>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41" name="CuadroTexto 1">
          <a:extLst>
            <a:ext uri="{FF2B5EF4-FFF2-40B4-BE49-F238E27FC236}">
              <a16:creationId xmlns:a16="http://schemas.microsoft.com/office/drawing/2014/main" id="{60A702AB-6ADD-44B8-BC8F-DA0CB37A4C56}"/>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42" name="CuadroTexto 3">
          <a:extLst>
            <a:ext uri="{FF2B5EF4-FFF2-40B4-BE49-F238E27FC236}">
              <a16:creationId xmlns:a16="http://schemas.microsoft.com/office/drawing/2014/main" id="{CFA83FAD-46D4-4784-B195-9B1CF46EAD01}"/>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172</xdr:row>
      <xdr:rowOff>0</xdr:rowOff>
    </xdr:from>
    <xdr:ext cx="65" cy="172227"/>
    <xdr:sp macro="" textlink="">
      <xdr:nvSpPr>
        <xdr:cNvPr id="43" name="CuadroTexto 4">
          <a:extLst>
            <a:ext uri="{FF2B5EF4-FFF2-40B4-BE49-F238E27FC236}">
              <a16:creationId xmlns:a16="http://schemas.microsoft.com/office/drawing/2014/main" id="{BD704F22-BBD8-4703-93BA-09DACCE1A5BC}"/>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44" name="CuadroTexto 43">
          <a:extLst>
            <a:ext uri="{FF2B5EF4-FFF2-40B4-BE49-F238E27FC236}">
              <a16:creationId xmlns:a16="http://schemas.microsoft.com/office/drawing/2014/main" id="{BCB818B1-3C94-469C-A88C-6653F4566521}"/>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45" name="CuadroTexto 3">
          <a:extLst>
            <a:ext uri="{FF2B5EF4-FFF2-40B4-BE49-F238E27FC236}">
              <a16:creationId xmlns:a16="http://schemas.microsoft.com/office/drawing/2014/main" id="{8C52396F-25F0-43C8-AB83-A5B550D3471B}"/>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173</xdr:row>
      <xdr:rowOff>0</xdr:rowOff>
    </xdr:from>
    <xdr:ext cx="65" cy="172227"/>
    <xdr:sp macro="" textlink="">
      <xdr:nvSpPr>
        <xdr:cNvPr id="46" name="CuadroTexto 4">
          <a:extLst>
            <a:ext uri="{FF2B5EF4-FFF2-40B4-BE49-F238E27FC236}">
              <a16:creationId xmlns:a16="http://schemas.microsoft.com/office/drawing/2014/main" id="{4092CC77-2E82-40E3-A703-5CB2E78C45AE}"/>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47" name="CuadroTexto 1">
          <a:extLst>
            <a:ext uri="{FF2B5EF4-FFF2-40B4-BE49-F238E27FC236}">
              <a16:creationId xmlns:a16="http://schemas.microsoft.com/office/drawing/2014/main" id="{C4D10524-A0B1-4680-BAF0-4F9DF13A2AB4}"/>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48" name="CuadroTexto 3">
          <a:extLst>
            <a:ext uri="{FF2B5EF4-FFF2-40B4-BE49-F238E27FC236}">
              <a16:creationId xmlns:a16="http://schemas.microsoft.com/office/drawing/2014/main" id="{FD785BB2-7347-4F65-A724-936D38642825}"/>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173</xdr:row>
      <xdr:rowOff>0</xdr:rowOff>
    </xdr:from>
    <xdr:ext cx="65" cy="172227"/>
    <xdr:sp macro="" textlink="">
      <xdr:nvSpPr>
        <xdr:cNvPr id="49" name="CuadroTexto 4">
          <a:extLst>
            <a:ext uri="{FF2B5EF4-FFF2-40B4-BE49-F238E27FC236}">
              <a16:creationId xmlns:a16="http://schemas.microsoft.com/office/drawing/2014/main" id="{5350569F-A42F-442C-B0DD-E690F48D5AB3}"/>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50" name="CuadroTexto 49">
          <a:extLst>
            <a:ext uri="{FF2B5EF4-FFF2-40B4-BE49-F238E27FC236}">
              <a16:creationId xmlns:a16="http://schemas.microsoft.com/office/drawing/2014/main" id="{509FD582-231B-462E-95BE-35187AB4FE48}"/>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51" name="CuadroTexto 3">
          <a:extLst>
            <a:ext uri="{FF2B5EF4-FFF2-40B4-BE49-F238E27FC236}">
              <a16:creationId xmlns:a16="http://schemas.microsoft.com/office/drawing/2014/main" id="{703098FC-B9D8-44D5-B6FE-8548B8AD5463}"/>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189</xdr:row>
      <xdr:rowOff>0</xdr:rowOff>
    </xdr:from>
    <xdr:ext cx="65" cy="172227"/>
    <xdr:sp macro="" textlink="">
      <xdr:nvSpPr>
        <xdr:cNvPr id="52" name="CuadroTexto 4">
          <a:extLst>
            <a:ext uri="{FF2B5EF4-FFF2-40B4-BE49-F238E27FC236}">
              <a16:creationId xmlns:a16="http://schemas.microsoft.com/office/drawing/2014/main" id="{3FF727B4-445D-4DD4-B2B4-AECF618AF1F9}"/>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53" name="CuadroTexto 1">
          <a:extLst>
            <a:ext uri="{FF2B5EF4-FFF2-40B4-BE49-F238E27FC236}">
              <a16:creationId xmlns:a16="http://schemas.microsoft.com/office/drawing/2014/main" id="{5B5CE613-B372-498D-8EB6-C85A9AEEB1B7}"/>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54" name="CuadroTexto 3">
          <a:extLst>
            <a:ext uri="{FF2B5EF4-FFF2-40B4-BE49-F238E27FC236}">
              <a16:creationId xmlns:a16="http://schemas.microsoft.com/office/drawing/2014/main" id="{DD104520-8C9A-4634-BD5A-679CBC38B06D}"/>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189</xdr:row>
      <xdr:rowOff>0</xdr:rowOff>
    </xdr:from>
    <xdr:ext cx="65" cy="172227"/>
    <xdr:sp macro="" textlink="">
      <xdr:nvSpPr>
        <xdr:cNvPr id="55" name="CuadroTexto 4">
          <a:extLst>
            <a:ext uri="{FF2B5EF4-FFF2-40B4-BE49-F238E27FC236}">
              <a16:creationId xmlns:a16="http://schemas.microsoft.com/office/drawing/2014/main" id="{01B93FE0-209D-42CD-A530-8C7976131949}"/>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56" name="CuadroTexto 55">
          <a:extLst>
            <a:ext uri="{FF2B5EF4-FFF2-40B4-BE49-F238E27FC236}">
              <a16:creationId xmlns:a16="http://schemas.microsoft.com/office/drawing/2014/main" id="{6BFF3A7A-56DA-4E6E-84F6-A7BDA516B0AE}"/>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57" name="CuadroTexto 3">
          <a:extLst>
            <a:ext uri="{FF2B5EF4-FFF2-40B4-BE49-F238E27FC236}">
              <a16:creationId xmlns:a16="http://schemas.microsoft.com/office/drawing/2014/main" id="{DD4AF1A5-93C2-4B5D-80A6-072D937FA336}"/>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190</xdr:row>
      <xdr:rowOff>0</xdr:rowOff>
    </xdr:from>
    <xdr:ext cx="65" cy="172227"/>
    <xdr:sp macro="" textlink="">
      <xdr:nvSpPr>
        <xdr:cNvPr id="58" name="CuadroTexto 4">
          <a:extLst>
            <a:ext uri="{FF2B5EF4-FFF2-40B4-BE49-F238E27FC236}">
              <a16:creationId xmlns:a16="http://schemas.microsoft.com/office/drawing/2014/main" id="{3C8FE3FA-D03B-44A0-A61C-7E0A38F5A7F9}"/>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59" name="CuadroTexto 1">
          <a:extLst>
            <a:ext uri="{FF2B5EF4-FFF2-40B4-BE49-F238E27FC236}">
              <a16:creationId xmlns:a16="http://schemas.microsoft.com/office/drawing/2014/main" id="{39764AA0-C5A3-4567-9F23-5CC1A56D7E7B}"/>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60" name="CuadroTexto 3">
          <a:extLst>
            <a:ext uri="{FF2B5EF4-FFF2-40B4-BE49-F238E27FC236}">
              <a16:creationId xmlns:a16="http://schemas.microsoft.com/office/drawing/2014/main" id="{7145C7B3-F4A7-46DD-B568-DAD00FFB6499}"/>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190</xdr:row>
      <xdr:rowOff>0</xdr:rowOff>
    </xdr:from>
    <xdr:ext cx="65" cy="172227"/>
    <xdr:sp macro="" textlink="">
      <xdr:nvSpPr>
        <xdr:cNvPr id="61" name="CuadroTexto 4">
          <a:extLst>
            <a:ext uri="{FF2B5EF4-FFF2-40B4-BE49-F238E27FC236}">
              <a16:creationId xmlns:a16="http://schemas.microsoft.com/office/drawing/2014/main" id="{CD25514B-5F15-4185-B15E-9AC3C8768FAE}"/>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62" name="CuadroTexto 61">
          <a:extLst>
            <a:ext uri="{FF2B5EF4-FFF2-40B4-BE49-F238E27FC236}">
              <a16:creationId xmlns:a16="http://schemas.microsoft.com/office/drawing/2014/main" id="{C8099679-D874-4651-B817-063BF938CEF0}"/>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63" name="CuadroTexto 3">
          <a:extLst>
            <a:ext uri="{FF2B5EF4-FFF2-40B4-BE49-F238E27FC236}">
              <a16:creationId xmlns:a16="http://schemas.microsoft.com/office/drawing/2014/main" id="{34B8A66B-E058-4F91-8969-C8B4E0DD5C15}"/>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191</xdr:row>
      <xdr:rowOff>0</xdr:rowOff>
    </xdr:from>
    <xdr:ext cx="65" cy="172227"/>
    <xdr:sp macro="" textlink="">
      <xdr:nvSpPr>
        <xdr:cNvPr id="64" name="CuadroTexto 4">
          <a:extLst>
            <a:ext uri="{FF2B5EF4-FFF2-40B4-BE49-F238E27FC236}">
              <a16:creationId xmlns:a16="http://schemas.microsoft.com/office/drawing/2014/main" id="{49E2F4FE-4EA8-4BC2-9284-069C4C0363E8}"/>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65" name="CuadroTexto 1">
          <a:extLst>
            <a:ext uri="{FF2B5EF4-FFF2-40B4-BE49-F238E27FC236}">
              <a16:creationId xmlns:a16="http://schemas.microsoft.com/office/drawing/2014/main" id="{5A28C62F-BEA1-4F28-84BD-6DB9821EED55}"/>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66" name="CuadroTexto 3">
          <a:extLst>
            <a:ext uri="{FF2B5EF4-FFF2-40B4-BE49-F238E27FC236}">
              <a16:creationId xmlns:a16="http://schemas.microsoft.com/office/drawing/2014/main" id="{3951151F-F7B0-4D0C-9334-B35878F4B7C5}"/>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191</xdr:row>
      <xdr:rowOff>0</xdr:rowOff>
    </xdr:from>
    <xdr:ext cx="65" cy="172227"/>
    <xdr:sp macro="" textlink="">
      <xdr:nvSpPr>
        <xdr:cNvPr id="67" name="CuadroTexto 4">
          <a:extLst>
            <a:ext uri="{FF2B5EF4-FFF2-40B4-BE49-F238E27FC236}">
              <a16:creationId xmlns:a16="http://schemas.microsoft.com/office/drawing/2014/main" id="{82FE9F81-DFF4-452E-9187-06B2C1DE4412}"/>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68" name="CuadroTexto 67">
          <a:extLst>
            <a:ext uri="{FF2B5EF4-FFF2-40B4-BE49-F238E27FC236}">
              <a16:creationId xmlns:a16="http://schemas.microsoft.com/office/drawing/2014/main" id="{FE3634CB-EADC-4476-B367-EAD1E9620F77}"/>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69" name="CuadroTexto 3">
          <a:extLst>
            <a:ext uri="{FF2B5EF4-FFF2-40B4-BE49-F238E27FC236}">
              <a16:creationId xmlns:a16="http://schemas.microsoft.com/office/drawing/2014/main" id="{E986BECA-DA67-41C8-8502-CA71ED737486}"/>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192</xdr:row>
      <xdr:rowOff>0</xdr:rowOff>
    </xdr:from>
    <xdr:ext cx="65" cy="172227"/>
    <xdr:sp macro="" textlink="">
      <xdr:nvSpPr>
        <xdr:cNvPr id="70" name="CuadroTexto 4">
          <a:extLst>
            <a:ext uri="{FF2B5EF4-FFF2-40B4-BE49-F238E27FC236}">
              <a16:creationId xmlns:a16="http://schemas.microsoft.com/office/drawing/2014/main" id="{234E8C0F-680A-4A75-8802-6E1F7B71751C}"/>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71" name="CuadroTexto 1">
          <a:extLst>
            <a:ext uri="{FF2B5EF4-FFF2-40B4-BE49-F238E27FC236}">
              <a16:creationId xmlns:a16="http://schemas.microsoft.com/office/drawing/2014/main" id="{4B5C0F07-FB4B-4654-9CA6-D18ED43F40A2}"/>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72" name="CuadroTexto 3">
          <a:extLst>
            <a:ext uri="{FF2B5EF4-FFF2-40B4-BE49-F238E27FC236}">
              <a16:creationId xmlns:a16="http://schemas.microsoft.com/office/drawing/2014/main" id="{526ADF5B-6D6B-472D-9B6D-7A98E65011FC}"/>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192</xdr:row>
      <xdr:rowOff>0</xdr:rowOff>
    </xdr:from>
    <xdr:ext cx="65" cy="172227"/>
    <xdr:sp macro="" textlink="">
      <xdr:nvSpPr>
        <xdr:cNvPr id="73" name="CuadroTexto 4">
          <a:extLst>
            <a:ext uri="{FF2B5EF4-FFF2-40B4-BE49-F238E27FC236}">
              <a16:creationId xmlns:a16="http://schemas.microsoft.com/office/drawing/2014/main" id="{24A65008-B53A-4E28-ADDF-D16721AB42BA}"/>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74" name="CuadroTexto 73">
          <a:extLst>
            <a:ext uri="{FF2B5EF4-FFF2-40B4-BE49-F238E27FC236}">
              <a16:creationId xmlns:a16="http://schemas.microsoft.com/office/drawing/2014/main" id="{679295AE-3FB3-46BE-9763-BFB70DA484C5}"/>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75" name="CuadroTexto 3">
          <a:extLst>
            <a:ext uri="{FF2B5EF4-FFF2-40B4-BE49-F238E27FC236}">
              <a16:creationId xmlns:a16="http://schemas.microsoft.com/office/drawing/2014/main" id="{FB9A335E-3289-4EE7-8BD1-11226C47EBE1}"/>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193</xdr:row>
      <xdr:rowOff>0</xdr:rowOff>
    </xdr:from>
    <xdr:ext cx="65" cy="172227"/>
    <xdr:sp macro="" textlink="">
      <xdr:nvSpPr>
        <xdr:cNvPr id="76" name="CuadroTexto 4">
          <a:extLst>
            <a:ext uri="{FF2B5EF4-FFF2-40B4-BE49-F238E27FC236}">
              <a16:creationId xmlns:a16="http://schemas.microsoft.com/office/drawing/2014/main" id="{6C05886F-D513-4E71-BA80-868490A5E510}"/>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77" name="CuadroTexto 1">
          <a:extLst>
            <a:ext uri="{FF2B5EF4-FFF2-40B4-BE49-F238E27FC236}">
              <a16:creationId xmlns:a16="http://schemas.microsoft.com/office/drawing/2014/main" id="{793048CD-7AB9-4837-B2BB-0CCA6467D597}"/>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78" name="CuadroTexto 3">
          <a:extLst>
            <a:ext uri="{FF2B5EF4-FFF2-40B4-BE49-F238E27FC236}">
              <a16:creationId xmlns:a16="http://schemas.microsoft.com/office/drawing/2014/main" id="{DAC930D6-C856-4F0C-A7AB-0DF11C3A70CE}"/>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193</xdr:row>
      <xdr:rowOff>0</xdr:rowOff>
    </xdr:from>
    <xdr:ext cx="65" cy="172227"/>
    <xdr:sp macro="" textlink="">
      <xdr:nvSpPr>
        <xdr:cNvPr id="79" name="CuadroTexto 4">
          <a:extLst>
            <a:ext uri="{FF2B5EF4-FFF2-40B4-BE49-F238E27FC236}">
              <a16:creationId xmlns:a16="http://schemas.microsoft.com/office/drawing/2014/main" id="{FBC6F27C-CF75-415B-B3BB-17D44185EDE5}"/>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80" name="CuadroTexto 79">
          <a:extLst>
            <a:ext uri="{FF2B5EF4-FFF2-40B4-BE49-F238E27FC236}">
              <a16:creationId xmlns:a16="http://schemas.microsoft.com/office/drawing/2014/main" id="{81F04413-F5CE-4084-A633-9FE43747873C}"/>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81" name="CuadroTexto 3">
          <a:extLst>
            <a:ext uri="{FF2B5EF4-FFF2-40B4-BE49-F238E27FC236}">
              <a16:creationId xmlns:a16="http://schemas.microsoft.com/office/drawing/2014/main" id="{C1DA1CE1-54ED-403B-AAAC-15BCE8C19779}"/>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194</xdr:row>
      <xdr:rowOff>0</xdr:rowOff>
    </xdr:from>
    <xdr:ext cx="65" cy="172227"/>
    <xdr:sp macro="" textlink="">
      <xdr:nvSpPr>
        <xdr:cNvPr id="82" name="CuadroTexto 4">
          <a:extLst>
            <a:ext uri="{FF2B5EF4-FFF2-40B4-BE49-F238E27FC236}">
              <a16:creationId xmlns:a16="http://schemas.microsoft.com/office/drawing/2014/main" id="{9DE9E260-E35D-4402-9375-04B869695E4C}"/>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83" name="CuadroTexto 1">
          <a:extLst>
            <a:ext uri="{FF2B5EF4-FFF2-40B4-BE49-F238E27FC236}">
              <a16:creationId xmlns:a16="http://schemas.microsoft.com/office/drawing/2014/main" id="{1E4C472A-FC62-43C8-87FC-92AC5C4453C0}"/>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84" name="CuadroTexto 3">
          <a:extLst>
            <a:ext uri="{FF2B5EF4-FFF2-40B4-BE49-F238E27FC236}">
              <a16:creationId xmlns:a16="http://schemas.microsoft.com/office/drawing/2014/main" id="{938F057F-EBFC-4865-98DA-DC7DD6468248}"/>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194</xdr:row>
      <xdr:rowOff>0</xdr:rowOff>
    </xdr:from>
    <xdr:ext cx="65" cy="172227"/>
    <xdr:sp macro="" textlink="">
      <xdr:nvSpPr>
        <xdr:cNvPr id="85" name="CuadroTexto 4">
          <a:extLst>
            <a:ext uri="{FF2B5EF4-FFF2-40B4-BE49-F238E27FC236}">
              <a16:creationId xmlns:a16="http://schemas.microsoft.com/office/drawing/2014/main" id="{ED9E2132-709F-403F-AB93-32C243EC15D7}"/>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86" name="CuadroTexto 85">
          <a:extLst>
            <a:ext uri="{FF2B5EF4-FFF2-40B4-BE49-F238E27FC236}">
              <a16:creationId xmlns:a16="http://schemas.microsoft.com/office/drawing/2014/main" id="{5310DA1E-E41C-4729-A29B-97C3DE0632F5}"/>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87" name="CuadroTexto 3">
          <a:extLst>
            <a:ext uri="{FF2B5EF4-FFF2-40B4-BE49-F238E27FC236}">
              <a16:creationId xmlns:a16="http://schemas.microsoft.com/office/drawing/2014/main" id="{C6D88B69-C724-411D-ADD7-A2AF370585D6}"/>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195</xdr:row>
      <xdr:rowOff>0</xdr:rowOff>
    </xdr:from>
    <xdr:ext cx="65" cy="172227"/>
    <xdr:sp macro="" textlink="">
      <xdr:nvSpPr>
        <xdr:cNvPr id="88" name="CuadroTexto 4">
          <a:extLst>
            <a:ext uri="{FF2B5EF4-FFF2-40B4-BE49-F238E27FC236}">
              <a16:creationId xmlns:a16="http://schemas.microsoft.com/office/drawing/2014/main" id="{879DD76D-A788-490E-B383-32BDC5E8D274}"/>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89" name="CuadroTexto 1">
          <a:extLst>
            <a:ext uri="{FF2B5EF4-FFF2-40B4-BE49-F238E27FC236}">
              <a16:creationId xmlns:a16="http://schemas.microsoft.com/office/drawing/2014/main" id="{17202A1F-18FB-43F3-8B1C-20055D95C591}"/>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90" name="CuadroTexto 3">
          <a:extLst>
            <a:ext uri="{FF2B5EF4-FFF2-40B4-BE49-F238E27FC236}">
              <a16:creationId xmlns:a16="http://schemas.microsoft.com/office/drawing/2014/main" id="{56CB7DEB-6E09-440D-A6D4-56DF9FA2AC09}"/>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195</xdr:row>
      <xdr:rowOff>0</xdr:rowOff>
    </xdr:from>
    <xdr:ext cx="65" cy="172227"/>
    <xdr:sp macro="" textlink="">
      <xdr:nvSpPr>
        <xdr:cNvPr id="91" name="CuadroTexto 4">
          <a:extLst>
            <a:ext uri="{FF2B5EF4-FFF2-40B4-BE49-F238E27FC236}">
              <a16:creationId xmlns:a16="http://schemas.microsoft.com/office/drawing/2014/main" id="{DFEBAA0C-54E3-41D9-9C3D-A6C953F03B14}"/>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92" name="CuadroTexto 91">
          <a:extLst>
            <a:ext uri="{FF2B5EF4-FFF2-40B4-BE49-F238E27FC236}">
              <a16:creationId xmlns:a16="http://schemas.microsoft.com/office/drawing/2014/main" id="{B8B07E9E-CAB4-4CA8-850C-F39BBE353573}"/>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93" name="CuadroTexto 3">
          <a:extLst>
            <a:ext uri="{FF2B5EF4-FFF2-40B4-BE49-F238E27FC236}">
              <a16:creationId xmlns:a16="http://schemas.microsoft.com/office/drawing/2014/main" id="{09281B19-127B-43D6-BA61-F784D74F1C0D}"/>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94" name="CuadroTexto 4">
          <a:extLst>
            <a:ext uri="{FF2B5EF4-FFF2-40B4-BE49-F238E27FC236}">
              <a16:creationId xmlns:a16="http://schemas.microsoft.com/office/drawing/2014/main" id="{FF1ED78F-4EBE-492F-92BC-76747548E06B}"/>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95" name="CuadroTexto 1">
          <a:extLst>
            <a:ext uri="{FF2B5EF4-FFF2-40B4-BE49-F238E27FC236}">
              <a16:creationId xmlns:a16="http://schemas.microsoft.com/office/drawing/2014/main" id="{4B70D1A0-D6FE-46EC-9C23-512FEA0C48E7}"/>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96" name="CuadroTexto 3">
          <a:extLst>
            <a:ext uri="{FF2B5EF4-FFF2-40B4-BE49-F238E27FC236}">
              <a16:creationId xmlns:a16="http://schemas.microsoft.com/office/drawing/2014/main" id="{8D894470-0C7F-4F1E-9D46-A00A3CA1C37C}"/>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97" name="CuadroTexto 4">
          <a:extLst>
            <a:ext uri="{FF2B5EF4-FFF2-40B4-BE49-F238E27FC236}">
              <a16:creationId xmlns:a16="http://schemas.microsoft.com/office/drawing/2014/main" id="{54CB0D94-1EF6-48F3-8B4B-5CCF59E26E2B}"/>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98" name="CuadroTexto 97">
          <a:extLst>
            <a:ext uri="{FF2B5EF4-FFF2-40B4-BE49-F238E27FC236}">
              <a16:creationId xmlns:a16="http://schemas.microsoft.com/office/drawing/2014/main" id="{1AA7E087-8F1C-47C6-99C6-BB57C18C6523}"/>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99" name="CuadroTexto 3">
          <a:extLst>
            <a:ext uri="{FF2B5EF4-FFF2-40B4-BE49-F238E27FC236}">
              <a16:creationId xmlns:a16="http://schemas.microsoft.com/office/drawing/2014/main" id="{D7EA817C-DA86-4AC5-B7CE-0470FD681A35}"/>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100" name="CuadroTexto 4">
          <a:extLst>
            <a:ext uri="{FF2B5EF4-FFF2-40B4-BE49-F238E27FC236}">
              <a16:creationId xmlns:a16="http://schemas.microsoft.com/office/drawing/2014/main" id="{52C2350C-BEE7-47ED-A481-D0DE9E8BF951}"/>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1" name="CuadroTexto 1">
          <a:extLst>
            <a:ext uri="{FF2B5EF4-FFF2-40B4-BE49-F238E27FC236}">
              <a16:creationId xmlns:a16="http://schemas.microsoft.com/office/drawing/2014/main" id="{45842AD5-37B8-4222-8B11-F37EA4522F8E}"/>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2" name="CuadroTexto 3">
          <a:extLst>
            <a:ext uri="{FF2B5EF4-FFF2-40B4-BE49-F238E27FC236}">
              <a16:creationId xmlns:a16="http://schemas.microsoft.com/office/drawing/2014/main" id="{13174B26-3923-4814-8E81-E2365E8EF2F9}"/>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103" name="CuadroTexto 4">
          <a:extLst>
            <a:ext uri="{FF2B5EF4-FFF2-40B4-BE49-F238E27FC236}">
              <a16:creationId xmlns:a16="http://schemas.microsoft.com/office/drawing/2014/main" id="{33223978-C6FB-4EF1-AC77-A6C78531479D}"/>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4" name="CuadroTexto 103">
          <a:extLst>
            <a:ext uri="{FF2B5EF4-FFF2-40B4-BE49-F238E27FC236}">
              <a16:creationId xmlns:a16="http://schemas.microsoft.com/office/drawing/2014/main" id="{C84F48C6-6424-4747-AC0A-1FE5C675BE6A}"/>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5" name="CuadroTexto 3">
          <a:extLst>
            <a:ext uri="{FF2B5EF4-FFF2-40B4-BE49-F238E27FC236}">
              <a16:creationId xmlns:a16="http://schemas.microsoft.com/office/drawing/2014/main" id="{0EB62AC8-BA68-469E-B80B-7F150829EDBA}"/>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106" name="CuadroTexto 4">
          <a:extLst>
            <a:ext uri="{FF2B5EF4-FFF2-40B4-BE49-F238E27FC236}">
              <a16:creationId xmlns:a16="http://schemas.microsoft.com/office/drawing/2014/main" id="{FCA8E090-CE72-44C2-9D1B-7F7985D4FE10}"/>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7" name="CuadroTexto 1">
          <a:extLst>
            <a:ext uri="{FF2B5EF4-FFF2-40B4-BE49-F238E27FC236}">
              <a16:creationId xmlns:a16="http://schemas.microsoft.com/office/drawing/2014/main" id="{645314E9-0394-4958-9274-25851F88E03E}"/>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8" name="CuadroTexto 3">
          <a:extLst>
            <a:ext uri="{FF2B5EF4-FFF2-40B4-BE49-F238E27FC236}">
              <a16:creationId xmlns:a16="http://schemas.microsoft.com/office/drawing/2014/main" id="{26483571-899A-4323-A2BD-6A8608829FAC}"/>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109" name="CuadroTexto 4">
          <a:extLst>
            <a:ext uri="{FF2B5EF4-FFF2-40B4-BE49-F238E27FC236}">
              <a16:creationId xmlns:a16="http://schemas.microsoft.com/office/drawing/2014/main" id="{7ED033F9-90E9-4C39-B9D7-91E7F6FC365D}"/>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10" name="CuadroTexto 109">
          <a:extLst>
            <a:ext uri="{FF2B5EF4-FFF2-40B4-BE49-F238E27FC236}">
              <a16:creationId xmlns:a16="http://schemas.microsoft.com/office/drawing/2014/main" id="{813B5278-48AC-468C-B014-D05870E34F53}"/>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11" name="CuadroTexto 3">
          <a:extLst>
            <a:ext uri="{FF2B5EF4-FFF2-40B4-BE49-F238E27FC236}">
              <a16:creationId xmlns:a16="http://schemas.microsoft.com/office/drawing/2014/main" id="{F7F23237-6E2B-418A-80B7-77E182CD5EDB}"/>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112" name="CuadroTexto 4">
          <a:extLst>
            <a:ext uri="{FF2B5EF4-FFF2-40B4-BE49-F238E27FC236}">
              <a16:creationId xmlns:a16="http://schemas.microsoft.com/office/drawing/2014/main" id="{3B38F83C-1397-45CC-8B77-B868C91DAC47}"/>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13" name="CuadroTexto 1">
          <a:extLst>
            <a:ext uri="{FF2B5EF4-FFF2-40B4-BE49-F238E27FC236}">
              <a16:creationId xmlns:a16="http://schemas.microsoft.com/office/drawing/2014/main" id="{22307EAD-8745-411A-80D5-C4D87243984D}"/>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14" name="CuadroTexto 3">
          <a:extLst>
            <a:ext uri="{FF2B5EF4-FFF2-40B4-BE49-F238E27FC236}">
              <a16:creationId xmlns:a16="http://schemas.microsoft.com/office/drawing/2014/main" id="{ACFF7F9C-765A-471F-8C59-2E8A81B6A82C}"/>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115" name="CuadroTexto 4">
          <a:extLst>
            <a:ext uri="{FF2B5EF4-FFF2-40B4-BE49-F238E27FC236}">
              <a16:creationId xmlns:a16="http://schemas.microsoft.com/office/drawing/2014/main" id="{E9CF8A83-6DD1-48F7-A5CE-012B4CEF31EA}"/>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16" name="CuadroTexto 115">
          <a:extLst>
            <a:ext uri="{FF2B5EF4-FFF2-40B4-BE49-F238E27FC236}">
              <a16:creationId xmlns:a16="http://schemas.microsoft.com/office/drawing/2014/main" id="{183EBCD7-6117-4FE6-8618-596239C8CBF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17" name="CuadroTexto 3">
          <a:extLst>
            <a:ext uri="{FF2B5EF4-FFF2-40B4-BE49-F238E27FC236}">
              <a16:creationId xmlns:a16="http://schemas.microsoft.com/office/drawing/2014/main" id="{56655B55-1C9E-46C6-8A78-5193557EE39F}"/>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18" name="CuadroTexto 4">
          <a:extLst>
            <a:ext uri="{FF2B5EF4-FFF2-40B4-BE49-F238E27FC236}">
              <a16:creationId xmlns:a16="http://schemas.microsoft.com/office/drawing/2014/main" id="{891A84E1-EFBB-41A5-90D7-7E412D7B331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19" name="CuadroTexto 1">
          <a:extLst>
            <a:ext uri="{FF2B5EF4-FFF2-40B4-BE49-F238E27FC236}">
              <a16:creationId xmlns:a16="http://schemas.microsoft.com/office/drawing/2014/main" id="{FA31D4C3-193D-4E03-BE67-81E4ABA6E0C9}"/>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20" name="CuadroTexto 3">
          <a:extLst>
            <a:ext uri="{FF2B5EF4-FFF2-40B4-BE49-F238E27FC236}">
              <a16:creationId xmlns:a16="http://schemas.microsoft.com/office/drawing/2014/main" id="{30281384-1701-4815-B3FF-20893599A023}"/>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21" name="CuadroTexto 4">
          <a:extLst>
            <a:ext uri="{FF2B5EF4-FFF2-40B4-BE49-F238E27FC236}">
              <a16:creationId xmlns:a16="http://schemas.microsoft.com/office/drawing/2014/main" id="{E9C08CFF-DC89-4962-89FC-9AA5E1A56EF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22" name="CuadroTexto 121">
          <a:extLst>
            <a:ext uri="{FF2B5EF4-FFF2-40B4-BE49-F238E27FC236}">
              <a16:creationId xmlns:a16="http://schemas.microsoft.com/office/drawing/2014/main" id="{B0546BAE-E2F8-4F61-BB3A-0514C2FF292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23" name="CuadroTexto 3">
          <a:extLst>
            <a:ext uri="{FF2B5EF4-FFF2-40B4-BE49-F238E27FC236}">
              <a16:creationId xmlns:a16="http://schemas.microsoft.com/office/drawing/2014/main" id="{EC621346-AF93-408A-B573-0EB90E6B3D9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24" name="CuadroTexto 4">
          <a:extLst>
            <a:ext uri="{FF2B5EF4-FFF2-40B4-BE49-F238E27FC236}">
              <a16:creationId xmlns:a16="http://schemas.microsoft.com/office/drawing/2014/main" id="{C4CBA9F2-73C1-4974-9C18-0F9F84835824}"/>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25" name="CuadroTexto 1">
          <a:extLst>
            <a:ext uri="{FF2B5EF4-FFF2-40B4-BE49-F238E27FC236}">
              <a16:creationId xmlns:a16="http://schemas.microsoft.com/office/drawing/2014/main" id="{9273150F-DB0E-4ADA-B7D0-1B9EFD642C66}"/>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26" name="CuadroTexto 3">
          <a:extLst>
            <a:ext uri="{FF2B5EF4-FFF2-40B4-BE49-F238E27FC236}">
              <a16:creationId xmlns:a16="http://schemas.microsoft.com/office/drawing/2014/main" id="{47ED9E3C-96C7-4A66-9842-E12C79B7A7A9}"/>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27" name="CuadroTexto 4">
          <a:extLst>
            <a:ext uri="{FF2B5EF4-FFF2-40B4-BE49-F238E27FC236}">
              <a16:creationId xmlns:a16="http://schemas.microsoft.com/office/drawing/2014/main" id="{627B5FA0-6B6A-44F5-9126-039CC4C9EFF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28" name="CuadroTexto 127">
          <a:extLst>
            <a:ext uri="{FF2B5EF4-FFF2-40B4-BE49-F238E27FC236}">
              <a16:creationId xmlns:a16="http://schemas.microsoft.com/office/drawing/2014/main" id="{1001B664-1B7C-41AC-8C68-8E78BAEA2361}"/>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29" name="CuadroTexto 3">
          <a:extLst>
            <a:ext uri="{FF2B5EF4-FFF2-40B4-BE49-F238E27FC236}">
              <a16:creationId xmlns:a16="http://schemas.microsoft.com/office/drawing/2014/main" id="{E6DF2E47-1424-4AE1-AD8E-9232C27820CB}"/>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130" name="CuadroTexto 4">
          <a:extLst>
            <a:ext uri="{FF2B5EF4-FFF2-40B4-BE49-F238E27FC236}">
              <a16:creationId xmlns:a16="http://schemas.microsoft.com/office/drawing/2014/main" id="{F1FD131D-EC8C-472C-8D8B-00112D202B08}"/>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31" name="CuadroTexto 1">
          <a:extLst>
            <a:ext uri="{FF2B5EF4-FFF2-40B4-BE49-F238E27FC236}">
              <a16:creationId xmlns:a16="http://schemas.microsoft.com/office/drawing/2014/main" id="{92FC51F4-BF51-4700-B79C-8D485C365285}"/>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32" name="CuadroTexto 3">
          <a:extLst>
            <a:ext uri="{FF2B5EF4-FFF2-40B4-BE49-F238E27FC236}">
              <a16:creationId xmlns:a16="http://schemas.microsoft.com/office/drawing/2014/main" id="{6D6A50FA-C87B-4BDC-AD1F-961FBD834DD8}"/>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133" name="CuadroTexto 4">
          <a:extLst>
            <a:ext uri="{FF2B5EF4-FFF2-40B4-BE49-F238E27FC236}">
              <a16:creationId xmlns:a16="http://schemas.microsoft.com/office/drawing/2014/main" id="{4DC9003B-ED69-40EF-8516-541125F31F61}"/>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34" name="CuadroTexto 133">
          <a:extLst>
            <a:ext uri="{FF2B5EF4-FFF2-40B4-BE49-F238E27FC236}">
              <a16:creationId xmlns:a16="http://schemas.microsoft.com/office/drawing/2014/main" id="{C92B7AD7-F5F1-4DCC-A2EC-CF0C53643FC8}"/>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35" name="CuadroTexto 3">
          <a:extLst>
            <a:ext uri="{FF2B5EF4-FFF2-40B4-BE49-F238E27FC236}">
              <a16:creationId xmlns:a16="http://schemas.microsoft.com/office/drawing/2014/main" id="{9D97F6A5-2E71-42D1-8CD8-0FA3EDDE8AC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36" name="CuadroTexto 4">
          <a:extLst>
            <a:ext uri="{FF2B5EF4-FFF2-40B4-BE49-F238E27FC236}">
              <a16:creationId xmlns:a16="http://schemas.microsoft.com/office/drawing/2014/main" id="{974B88CF-B51C-4E4F-8BFA-2A0B36D4BE30}"/>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37" name="CuadroTexto 1">
          <a:extLst>
            <a:ext uri="{FF2B5EF4-FFF2-40B4-BE49-F238E27FC236}">
              <a16:creationId xmlns:a16="http://schemas.microsoft.com/office/drawing/2014/main" id="{DF40B941-E62B-4650-9D12-1F0F15556B39}"/>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38" name="CuadroTexto 3">
          <a:extLst>
            <a:ext uri="{FF2B5EF4-FFF2-40B4-BE49-F238E27FC236}">
              <a16:creationId xmlns:a16="http://schemas.microsoft.com/office/drawing/2014/main" id="{0F36D6EA-0F68-4297-BADB-51A7DE0EA1A3}"/>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39" name="CuadroTexto 4">
          <a:extLst>
            <a:ext uri="{FF2B5EF4-FFF2-40B4-BE49-F238E27FC236}">
              <a16:creationId xmlns:a16="http://schemas.microsoft.com/office/drawing/2014/main" id="{410AE95D-0745-442E-9173-58DF94B0FF9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40" name="CuadroTexto 139">
          <a:extLst>
            <a:ext uri="{FF2B5EF4-FFF2-40B4-BE49-F238E27FC236}">
              <a16:creationId xmlns:a16="http://schemas.microsoft.com/office/drawing/2014/main" id="{BB46D9E9-9AF9-428D-9A5A-F80E4F99F3DD}"/>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41" name="CuadroTexto 3">
          <a:extLst>
            <a:ext uri="{FF2B5EF4-FFF2-40B4-BE49-F238E27FC236}">
              <a16:creationId xmlns:a16="http://schemas.microsoft.com/office/drawing/2014/main" id="{9F238A57-F9C8-4061-810F-71DED2623D5A}"/>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42" name="CuadroTexto 4">
          <a:extLst>
            <a:ext uri="{FF2B5EF4-FFF2-40B4-BE49-F238E27FC236}">
              <a16:creationId xmlns:a16="http://schemas.microsoft.com/office/drawing/2014/main" id="{8D79BC1E-AA78-4EA5-9F57-DD89EA78BB34}"/>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43" name="CuadroTexto 1">
          <a:extLst>
            <a:ext uri="{FF2B5EF4-FFF2-40B4-BE49-F238E27FC236}">
              <a16:creationId xmlns:a16="http://schemas.microsoft.com/office/drawing/2014/main" id="{6D59B46E-A3CB-4B39-81A8-256C724666E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44" name="CuadroTexto 3">
          <a:extLst>
            <a:ext uri="{FF2B5EF4-FFF2-40B4-BE49-F238E27FC236}">
              <a16:creationId xmlns:a16="http://schemas.microsoft.com/office/drawing/2014/main" id="{AE5E0A11-138C-4253-A2E1-DC056421658A}"/>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45" name="CuadroTexto 4">
          <a:extLst>
            <a:ext uri="{FF2B5EF4-FFF2-40B4-BE49-F238E27FC236}">
              <a16:creationId xmlns:a16="http://schemas.microsoft.com/office/drawing/2014/main" id="{E3FA0631-EC88-4B5B-9E72-43E564C6E9BC}"/>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46" name="CuadroTexto 145">
          <a:extLst>
            <a:ext uri="{FF2B5EF4-FFF2-40B4-BE49-F238E27FC236}">
              <a16:creationId xmlns:a16="http://schemas.microsoft.com/office/drawing/2014/main" id="{C51A1052-2823-4BD0-B915-7E1B041A87B7}"/>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47" name="CuadroTexto 3">
          <a:extLst>
            <a:ext uri="{FF2B5EF4-FFF2-40B4-BE49-F238E27FC236}">
              <a16:creationId xmlns:a16="http://schemas.microsoft.com/office/drawing/2014/main" id="{6CB98F52-6B80-46A8-AC1C-55DDFEEC9703}"/>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148" name="CuadroTexto 4">
          <a:extLst>
            <a:ext uri="{FF2B5EF4-FFF2-40B4-BE49-F238E27FC236}">
              <a16:creationId xmlns:a16="http://schemas.microsoft.com/office/drawing/2014/main" id="{47946977-A4E9-4112-879D-205B79F58AFF}"/>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49" name="CuadroTexto 1">
          <a:extLst>
            <a:ext uri="{FF2B5EF4-FFF2-40B4-BE49-F238E27FC236}">
              <a16:creationId xmlns:a16="http://schemas.microsoft.com/office/drawing/2014/main" id="{9235D2C1-825E-4703-A7E9-FEB188A0A746}"/>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50" name="CuadroTexto 3">
          <a:extLst>
            <a:ext uri="{FF2B5EF4-FFF2-40B4-BE49-F238E27FC236}">
              <a16:creationId xmlns:a16="http://schemas.microsoft.com/office/drawing/2014/main" id="{26F26DA1-7297-4D0A-92B4-F1C30F88A1F5}"/>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51" name="CuadroTexto 150">
          <a:extLst>
            <a:ext uri="{FF2B5EF4-FFF2-40B4-BE49-F238E27FC236}">
              <a16:creationId xmlns:a16="http://schemas.microsoft.com/office/drawing/2014/main" id="{32CE34EA-F710-4ADA-8A90-96DB4C0D18C9}"/>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52" name="CuadroTexto 3">
          <a:extLst>
            <a:ext uri="{FF2B5EF4-FFF2-40B4-BE49-F238E27FC236}">
              <a16:creationId xmlns:a16="http://schemas.microsoft.com/office/drawing/2014/main" id="{B0B42AA4-3D25-41A4-BD06-03B67CE0E99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53" name="CuadroTexto 4">
          <a:extLst>
            <a:ext uri="{FF2B5EF4-FFF2-40B4-BE49-F238E27FC236}">
              <a16:creationId xmlns:a16="http://schemas.microsoft.com/office/drawing/2014/main" id="{BF56220B-9EF9-4041-AE2A-CBBA8B5C63B8}"/>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54" name="CuadroTexto 1">
          <a:extLst>
            <a:ext uri="{FF2B5EF4-FFF2-40B4-BE49-F238E27FC236}">
              <a16:creationId xmlns:a16="http://schemas.microsoft.com/office/drawing/2014/main" id="{FEBBAAB3-5400-4954-9F07-053CD745FD9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55" name="CuadroTexto 3">
          <a:extLst>
            <a:ext uri="{FF2B5EF4-FFF2-40B4-BE49-F238E27FC236}">
              <a16:creationId xmlns:a16="http://schemas.microsoft.com/office/drawing/2014/main" id="{9FF51B8A-C030-4845-9DF3-E1FF494D004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56" name="CuadroTexto 4">
          <a:extLst>
            <a:ext uri="{FF2B5EF4-FFF2-40B4-BE49-F238E27FC236}">
              <a16:creationId xmlns:a16="http://schemas.microsoft.com/office/drawing/2014/main" id="{BF53CE52-6B0C-47A9-964C-F394FD5D2888}"/>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57" name="CuadroTexto 156">
          <a:extLst>
            <a:ext uri="{FF2B5EF4-FFF2-40B4-BE49-F238E27FC236}">
              <a16:creationId xmlns:a16="http://schemas.microsoft.com/office/drawing/2014/main" id="{CCABEAEF-4330-4BC7-A4C6-5C0559A3A89E}"/>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58" name="CuadroTexto 3">
          <a:extLst>
            <a:ext uri="{FF2B5EF4-FFF2-40B4-BE49-F238E27FC236}">
              <a16:creationId xmlns:a16="http://schemas.microsoft.com/office/drawing/2014/main" id="{DEDF4E0A-4935-4D66-B648-664F4DB34F53}"/>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59" name="CuadroTexto 4">
          <a:extLst>
            <a:ext uri="{FF2B5EF4-FFF2-40B4-BE49-F238E27FC236}">
              <a16:creationId xmlns:a16="http://schemas.microsoft.com/office/drawing/2014/main" id="{BAABFA80-7CA2-48CE-8A46-D81F8FC0E3F9}"/>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60" name="CuadroTexto 1">
          <a:extLst>
            <a:ext uri="{FF2B5EF4-FFF2-40B4-BE49-F238E27FC236}">
              <a16:creationId xmlns:a16="http://schemas.microsoft.com/office/drawing/2014/main" id="{77E26C30-D7F3-47F2-BD29-4311961FE68F}"/>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61" name="CuadroTexto 3">
          <a:extLst>
            <a:ext uri="{FF2B5EF4-FFF2-40B4-BE49-F238E27FC236}">
              <a16:creationId xmlns:a16="http://schemas.microsoft.com/office/drawing/2014/main" id="{68DC2A78-5B19-473F-8821-91094A9B96FF}"/>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62" name="CuadroTexto 4">
          <a:extLst>
            <a:ext uri="{FF2B5EF4-FFF2-40B4-BE49-F238E27FC236}">
              <a16:creationId xmlns:a16="http://schemas.microsoft.com/office/drawing/2014/main" id="{43160F2C-E75C-49D2-B153-6EE48048B29B}"/>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63" name="CuadroTexto 162">
          <a:extLst>
            <a:ext uri="{FF2B5EF4-FFF2-40B4-BE49-F238E27FC236}">
              <a16:creationId xmlns:a16="http://schemas.microsoft.com/office/drawing/2014/main" id="{7BE4B0B8-A838-4FBC-8EFE-EE2C80BA01BA}"/>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64" name="CuadroTexto 3">
          <a:extLst>
            <a:ext uri="{FF2B5EF4-FFF2-40B4-BE49-F238E27FC236}">
              <a16:creationId xmlns:a16="http://schemas.microsoft.com/office/drawing/2014/main" id="{58B6D3B4-C3D1-4932-8CB5-28F13F87E3A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65" name="CuadroTexto 4">
          <a:extLst>
            <a:ext uri="{FF2B5EF4-FFF2-40B4-BE49-F238E27FC236}">
              <a16:creationId xmlns:a16="http://schemas.microsoft.com/office/drawing/2014/main" id="{51263269-82AE-4F97-A73D-442B499737CB}"/>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66" name="CuadroTexto 1">
          <a:extLst>
            <a:ext uri="{FF2B5EF4-FFF2-40B4-BE49-F238E27FC236}">
              <a16:creationId xmlns:a16="http://schemas.microsoft.com/office/drawing/2014/main" id="{E8DDD4FE-3EF9-43A8-844E-9B54B67EFCE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67" name="CuadroTexto 3">
          <a:extLst>
            <a:ext uri="{FF2B5EF4-FFF2-40B4-BE49-F238E27FC236}">
              <a16:creationId xmlns:a16="http://schemas.microsoft.com/office/drawing/2014/main" id="{2328B8B3-A385-4DEB-AE6D-BD0EA9503DF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68" name="CuadroTexto 4">
          <a:extLst>
            <a:ext uri="{FF2B5EF4-FFF2-40B4-BE49-F238E27FC236}">
              <a16:creationId xmlns:a16="http://schemas.microsoft.com/office/drawing/2014/main" id="{16A3CB3B-EFDD-42F8-A01F-B461F113D83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69" name="CuadroTexto 168">
          <a:extLst>
            <a:ext uri="{FF2B5EF4-FFF2-40B4-BE49-F238E27FC236}">
              <a16:creationId xmlns:a16="http://schemas.microsoft.com/office/drawing/2014/main" id="{1A651C14-869A-449E-8B3E-A84B441EBA3F}"/>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70" name="CuadroTexto 3">
          <a:extLst>
            <a:ext uri="{FF2B5EF4-FFF2-40B4-BE49-F238E27FC236}">
              <a16:creationId xmlns:a16="http://schemas.microsoft.com/office/drawing/2014/main" id="{D1D796DF-8705-4829-8AA3-6909B39F18F6}"/>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71" name="CuadroTexto 4">
          <a:extLst>
            <a:ext uri="{FF2B5EF4-FFF2-40B4-BE49-F238E27FC236}">
              <a16:creationId xmlns:a16="http://schemas.microsoft.com/office/drawing/2014/main" id="{A90666A3-7CEA-4089-B3F0-757CDE535693}"/>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72" name="CuadroTexto 1">
          <a:extLst>
            <a:ext uri="{FF2B5EF4-FFF2-40B4-BE49-F238E27FC236}">
              <a16:creationId xmlns:a16="http://schemas.microsoft.com/office/drawing/2014/main" id="{7E6B66AA-2CD4-46BC-8E18-98A29591858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73" name="CuadroTexto 3">
          <a:extLst>
            <a:ext uri="{FF2B5EF4-FFF2-40B4-BE49-F238E27FC236}">
              <a16:creationId xmlns:a16="http://schemas.microsoft.com/office/drawing/2014/main" id="{E056D95C-CB94-4FDB-B524-09B25B0E9DB0}"/>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74" name="CuadroTexto 4">
          <a:extLst>
            <a:ext uri="{FF2B5EF4-FFF2-40B4-BE49-F238E27FC236}">
              <a16:creationId xmlns:a16="http://schemas.microsoft.com/office/drawing/2014/main" id="{4D921277-B272-4868-AE26-668802623FD5}"/>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75" name="CuadroTexto 174">
          <a:extLst>
            <a:ext uri="{FF2B5EF4-FFF2-40B4-BE49-F238E27FC236}">
              <a16:creationId xmlns:a16="http://schemas.microsoft.com/office/drawing/2014/main" id="{6B366E0E-2B03-4601-A9F7-DBEBC7E063D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76" name="CuadroTexto 3">
          <a:extLst>
            <a:ext uri="{FF2B5EF4-FFF2-40B4-BE49-F238E27FC236}">
              <a16:creationId xmlns:a16="http://schemas.microsoft.com/office/drawing/2014/main" id="{4AC8C698-9880-4CEF-8958-F4E56D85967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77" name="CuadroTexto 4">
          <a:extLst>
            <a:ext uri="{FF2B5EF4-FFF2-40B4-BE49-F238E27FC236}">
              <a16:creationId xmlns:a16="http://schemas.microsoft.com/office/drawing/2014/main" id="{CB3B4F9E-7E26-4A01-8C09-AE26C8FF33D4}"/>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78" name="CuadroTexto 1">
          <a:extLst>
            <a:ext uri="{FF2B5EF4-FFF2-40B4-BE49-F238E27FC236}">
              <a16:creationId xmlns:a16="http://schemas.microsoft.com/office/drawing/2014/main" id="{B1B2A8A6-0558-41E1-BA12-E3D2397133A3}"/>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79" name="CuadroTexto 3">
          <a:extLst>
            <a:ext uri="{FF2B5EF4-FFF2-40B4-BE49-F238E27FC236}">
              <a16:creationId xmlns:a16="http://schemas.microsoft.com/office/drawing/2014/main" id="{BCEC92FF-3F6E-4F9E-8A46-D4C872A8800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80" name="CuadroTexto 4">
          <a:extLst>
            <a:ext uri="{FF2B5EF4-FFF2-40B4-BE49-F238E27FC236}">
              <a16:creationId xmlns:a16="http://schemas.microsoft.com/office/drawing/2014/main" id="{E07FCFF4-B700-42EC-9711-D670EB0D5366}"/>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81" name="CuadroTexto 180">
          <a:extLst>
            <a:ext uri="{FF2B5EF4-FFF2-40B4-BE49-F238E27FC236}">
              <a16:creationId xmlns:a16="http://schemas.microsoft.com/office/drawing/2014/main" id="{1A3C9E68-84F5-44B1-BADC-7A52B84FDA73}"/>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82" name="CuadroTexto 3">
          <a:extLst>
            <a:ext uri="{FF2B5EF4-FFF2-40B4-BE49-F238E27FC236}">
              <a16:creationId xmlns:a16="http://schemas.microsoft.com/office/drawing/2014/main" id="{2C55FE3D-55FE-4212-81DB-C4785145103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83" name="CuadroTexto 4">
          <a:extLst>
            <a:ext uri="{FF2B5EF4-FFF2-40B4-BE49-F238E27FC236}">
              <a16:creationId xmlns:a16="http://schemas.microsoft.com/office/drawing/2014/main" id="{63EBB5F1-FAA0-4EFD-9439-7BFB4593200C}"/>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84" name="CuadroTexto 1">
          <a:extLst>
            <a:ext uri="{FF2B5EF4-FFF2-40B4-BE49-F238E27FC236}">
              <a16:creationId xmlns:a16="http://schemas.microsoft.com/office/drawing/2014/main" id="{88B402B5-B75A-449E-8F22-A8C58573CFBB}"/>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85" name="CuadroTexto 3">
          <a:extLst>
            <a:ext uri="{FF2B5EF4-FFF2-40B4-BE49-F238E27FC236}">
              <a16:creationId xmlns:a16="http://schemas.microsoft.com/office/drawing/2014/main" id="{4D8C37BE-717B-4F0F-A1F4-D72966110D63}"/>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86" name="CuadroTexto 4">
          <a:extLst>
            <a:ext uri="{FF2B5EF4-FFF2-40B4-BE49-F238E27FC236}">
              <a16:creationId xmlns:a16="http://schemas.microsoft.com/office/drawing/2014/main" id="{FFF2F85A-269C-4719-BDAE-775771811F1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87" name="CuadroTexto 186">
          <a:extLst>
            <a:ext uri="{FF2B5EF4-FFF2-40B4-BE49-F238E27FC236}">
              <a16:creationId xmlns:a16="http://schemas.microsoft.com/office/drawing/2014/main" id="{31A9303B-208E-4E11-A9E5-1471DF41F90D}"/>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88" name="CuadroTexto 3">
          <a:extLst>
            <a:ext uri="{FF2B5EF4-FFF2-40B4-BE49-F238E27FC236}">
              <a16:creationId xmlns:a16="http://schemas.microsoft.com/office/drawing/2014/main" id="{4DFA6511-ADFB-40B7-B40F-1B1B1C4F5FEF}"/>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89" name="CuadroTexto 4">
          <a:extLst>
            <a:ext uri="{FF2B5EF4-FFF2-40B4-BE49-F238E27FC236}">
              <a16:creationId xmlns:a16="http://schemas.microsoft.com/office/drawing/2014/main" id="{4935C1AE-F2A1-4211-A61D-14FF7E43E2AD}"/>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90" name="CuadroTexto 1">
          <a:extLst>
            <a:ext uri="{FF2B5EF4-FFF2-40B4-BE49-F238E27FC236}">
              <a16:creationId xmlns:a16="http://schemas.microsoft.com/office/drawing/2014/main" id="{A7F74B73-3C91-405A-977B-65335D07A737}"/>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91" name="CuadroTexto 3">
          <a:extLst>
            <a:ext uri="{FF2B5EF4-FFF2-40B4-BE49-F238E27FC236}">
              <a16:creationId xmlns:a16="http://schemas.microsoft.com/office/drawing/2014/main" id="{78FB51DB-8BCA-430D-A3E1-6FECB37BB66B}"/>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92" name="CuadroTexto 4">
          <a:extLst>
            <a:ext uri="{FF2B5EF4-FFF2-40B4-BE49-F238E27FC236}">
              <a16:creationId xmlns:a16="http://schemas.microsoft.com/office/drawing/2014/main" id="{AD853E4A-C4A5-40A2-8066-CCE7079C38B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93" name="CuadroTexto 192">
          <a:extLst>
            <a:ext uri="{FF2B5EF4-FFF2-40B4-BE49-F238E27FC236}">
              <a16:creationId xmlns:a16="http://schemas.microsoft.com/office/drawing/2014/main" id="{77A1D678-D1B8-48AC-AE4A-00CE38C73A1E}"/>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94" name="CuadroTexto 3">
          <a:extLst>
            <a:ext uri="{FF2B5EF4-FFF2-40B4-BE49-F238E27FC236}">
              <a16:creationId xmlns:a16="http://schemas.microsoft.com/office/drawing/2014/main" id="{32829274-4835-4DFC-B9B5-17603532D75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95" name="CuadroTexto 4">
          <a:extLst>
            <a:ext uri="{FF2B5EF4-FFF2-40B4-BE49-F238E27FC236}">
              <a16:creationId xmlns:a16="http://schemas.microsoft.com/office/drawing/2014/main" id="{AAFE08BD-BD36-44A0-B188-28476DD0D03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96" name="CuadroTexto 1">
          <a:extLst>
            <a:ext uri="{FF2B5EF4-FFF2-40B4-BE49-F238E27FC236}">
              <a16:creationId xmlns:a16="http://schemas.microsoft.com/office/drawing/2014/main" id="{77DDAA0D-6144-4985-9412-2CD63E818B26}"/>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97" name="CuadroTexto 3">
          <a:extLst>
            <a:ext uri="{FF2B5EF4-FFF2-40B4-BE49-F238E27FC236}">
              <a16:creationId xmlns:a16="http://schemas.microsoft.com/office/drawing/2014/main" id="{7F6F1B59-A6FC-49FB-BD5B-1054488F7B16}"/>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98" name="CuadroTexto 4">
          <a:extLst>
            <a:ext uri="{FF2B5EF4-FFF2-40B4-BE49-F238E27FC236}">
              <a16:creationId xmlns:a16="http://schemas.microsoft.com/office/drawing/2014/main" id="{6E412BAC-B3DF-43D6-A778-0625682F44D7}"/>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199" name="CuadroTexto 198">
          <a:extLst>
            <a:ext uri="{FF2B5EF4-FFF2-40B4-BE49-F238E27FC236}">
              <a16:creationId xmlns:a16="http://schemas.microsoft.com/office/drawing/2014/main" id="{BE7D49C5-EECB-4518-A31D-7CB7C72A46D2}"/>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200" name="CuadroTexto 3">
          <a:extLst>
            <a:ext uri="{FF2B5EF4-FFF2-40B4-BE49-F238E27FC236}">
              <a16:creationId xmlns:a16="http://schemas.microsoft.com/office/drawing/2014/main" id="{08670361-D8F7-4C5A-A7E7-9865736A11CF}"/>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xdr:row>
      <xdr:rowOff>0</xdr:rowOff>
    </xdr:from>
    <xdr:ext cx="65" cy="172227"/>
    <xdr:sp macro="" textlink="">
      <xdr:nvSpPr>
        <xdr:cNvPr id="201" name="CuadroTexto 4">
          <a:extLst>
            <a:ext uri="{FF2B5EF4-FFF2-40B4-BE49-F238E27FC236}">
              <a16:creationId xmlns:a16="http://schemas.microsoft.com/office/drawing/2014/main" id="{49F249F4-425B-48A0-B4BB-8570366DB4E3}"/>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202" name="CuadroTexto 1">
          <a:extLst>
            <a:ext uri="{FF2B5EF4-FFF2-40B4-BE49-F238E27FC236}">
              <a16:creationId xmlns:a16="http://schemas.microsoft.com/office/drawing/2014/main" id="{5A564921-0B23-438F-9786-C2A51336D2D1}"/>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203" name="CuadroTexto 3">
          <a:extLst>
            <a:ext uri="{FF2B5EF4-FFF2-40B4-BE49-F238E27FC236}">
              <a16:creationId xmlns:a16="http://schemas.microsoft.com/office/drawing/2014/main" id="{04A0DBE3-ED77-4760-B445-D4EDA82EF7BA}"/>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xdr:row>
      <xdr:rowOff>0</xdr:rowOff>
    </xdr:from>
    <xdr:ext cx="65" cy="172227"/>
    <xdr:sp macro="" textlink="">
      <xdr:nvSpPr>
        <xdr:cNvPr id="204" name="CuadroTexto 4">
          <a:extLst>
            <a:ext uri="{FF2B5EF4-FFF2-40B4-BE49-F238E27FC236}">
              <a16:creationId xmlns:a16="http://schemas.microsoft.com/office/drawing/2014/main" id="{18848217-8E98-4A33-90F6-8013D2F14205}"/>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05" name="CuadroTexto 204">
          <a:extLst>
            <a:ext uri="{FF2B5EF4-FFF2-40B4-BE49-F238E27FC236}">
              <a16:creationId xmlns:a16="http://schemas.microsoft.com/office/drawing/2014/main" id="{4737B0AF-13B5-46E9-8770-FABEE30ADD24}"/>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06" name="CuadroTexto 3">
          <a:extLst>
            <a:ext uri="{FF2B5EF4-FFF2-40B4-BE49-F238E27FC236}">
              <a16:creationId xmlns:a16="http://schemas.microsoft.com/office/drawing/2014/main" id="{F9A92E96-FAF1-4E9F-A7BC-B2908C0C3822}"/>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60</xdr:row>
      <xdr:rowOff>0</xdr:rowOff>
    </xdr:from>
    <xdr:ext cx="65" cy="172227"/>
    <xdr:sp macro="" textlink="">
      <xdr:nvSpPr>
        <xdr:cNvPr id="207" name="CuadroTexto 4">
          <a:extLst>
            <a:ext uri="{FF2B5EF4-FFF2-40B4-BE49-F238E27FC236}">
              <a16:creationId xmlns:a16="http://schemas.microsoft.com/office/drawing/2014/main" id="{24E15106-93DF-439D-8A94-FC29392FFDA4}"/>
            </a:ext>
          </a:extLst>
        </xdr:cNvPr>
        <xdr:cNvSpPr txBox="1"/>
      </xdr:nvSpPr>
      <xdr:spPr>
        <a:xfrm>
          <a:off x="28959572" y="11430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08" name="CuadroTexto 1">
          <a:extLst>
            <a:ext uri="{FF2B5EF4-FFF2-40B4-BE49-F238E27FC236}">
              <a16:creationId xmlns:a16="http://schemas.microsoft.com/office/drawing/2014/main" id="{54474030-7314-4F1B-B204-4FF438AFF036}"/>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09" name="CuadroTexto 3">
          <a:extLst>
            <a:ext uri="{FF2B5EF4-FFF2-40B4-BE49-F238E27FC236}">
              <a16:creationId xmlns:a16="http://schemas.microsoft.com/office/drawing/2014/main" id="{E56F1D05-86CC-4414-98E3-6620BC5A0438}"/>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60</xdr:row>
      <xdr:rowOff>0</xdr:rowOff>
    </xdr:from>
    <xdr:ext cx="65" cy="172227"/>
    <xdr:sp macro="" textlink="">
      <xdr:nvSpPr>
        <xdr:cNvPr id="210" name="CuadroTexto 4">
          <a:extLst>
            <a:ext uri="{FF2B5EF4-FFF2-40B4-BE49-F238E27FC236}">
              <a16:creationId xmlns:a16="http://schemas.microsoft.com/office/drawing/2014/main" id="{E13E5EAB-E8D1-4114-A86A-9784CD592A1E}"/>
            </a:ext>
          </a:extLst>
        </xdr:cNvPr>
        <xdr:cNvSpPr txBox="1"/>
      </xdr:nvSpPr>
      <xdr:spPr>
        <a:xfrm>
          <a:off x="28959572" y="11430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11" name="CuadroTexto 210">
          <a:extLst>
            <a:ext uri="{FF2B5EF4-FFF2-40B4-BE49-F238E27FC236}">
              <a16:creationId xmlns:a16="http://schemas.microsoft.com/office/drawing/2014/main" id="{8F73DABF-406F-4B26-8E7A-B3D789D6A972}"/>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12" name="CuadroTexto 3">
          <a:extLst>
            <a:ext uri="{FF2B5EF4-FFF2-40B4-BE49-F238E27FC236}">
              <a16:creationId xmlns:a16="http://schemas.microsoft.com/office/drawing/2014/main" id="{D55B4013-C21C-4C2D-A144-70EF979C0FE2}"/>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129</xdr:row>
      <xdr:rowOff>0</xdr:rowOff>
    </xdr:from>
    <xdr:ext cx="65" cy="172227"/>
    <xdr:sp macro="" textlink="">
      <xdr:nvSpPr>
        <xdr:cNvPr id="213" name="CuadroTexto 4">
          <a:extLst>
            <a:ext uri="{FF2B5EF4-FFF2-40B4-BE49-F238E27FC236}">
              <a16:creationId xmlns:a16="http://schemas.microsoft.com/office/drawing/2014/main" id="{1A7E21D4-8236-4D19-8D65-C667888A1DE1}"/>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14" name="CuadroTexto 1">
          <a:extLst>
            <a:ext uri="{FF2B5EF4-FFF2-40B4-BE49-F238E27FC236}">
              <a16:creationId xmlns:a16="http://schemas.microsoft.com/office/drawing/2014/main" id="{FA8EF457-460B-491C-A656-9199B639C3FA}"/>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15" name="CuadroTexto 3">
          <a:extLst>
            <a:ext uri="{FF2B5EF4-FFF2-40B4-BE49-F238E27FC236}">
              <a16:creationId xmlns:a16="http://schemas.microsoft.com/office/drawing/2014/main" id="{08512B54-71E2-4C95-91F0-9B6F3473063B}"/>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129</xdr:row>
      <xdr:rowOff>0</xdr:rowOff>
    </xdr:from>
    <xdr:ext cx="65" cy="172227"/>
    <xdr:sp macro="" textlink="">
      <xdr:nvSpPr>
        <xdr:cNvPr id="216" name="CuadroTexto 4">
          <a:extLst>
            <a:ext uri="{FF2B5EF4-FFF2-40B4-BE49-F238E27FC236}">
              <a16:creationId xmlns:a16="http://schemas.microsoft.com/office/drawing/2014/main" id="{02EEB626-3BD7-4006-A06E-5CB27E0A3458}"/>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217" name="CuadroTexto 216">
          <a:extLst>
            <a:ext uri="{FF2B5EF4-FFF2-40B4-BE49-F238E27FC236}">
              <a16:creationId xmlns:a16="http://schemas.microsoft.com/office/drawing/2014/main" id="{229655FC-A6B6-4DB0-B06C-BF3D554B6B2F}"/>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218" name="CuadroTexto 3">
          <a:extLst>
            <a:ext uri="{FF2B5EF4-FFF2-40B4-BE49-F238E27FC236}">
              <a16:creationId xmlns:a16="http://schemas.microsoft.com/office/drawing/2014/main" id="{D07BB90A-2EF5-4563-BDB0-C30BB7379A56}"/>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130</xdr:row>
      <xdr:rowOff>0</xdr:rowOff>
    </xdr:from>
    <xdr:ext cx="65" cy="172227"/>
    <xdr:sp macro="" textlink="">
      <xdr:nvSpPr>
        <xdr:cNvPr id="219" name="CuadroTexto 4">
          <a:extLst>
            <a:ext uri="{FF2B5EF4-FFF2-40B4-BE49-F238E27FC236}">
              <a16:creationId xmlns:a16="http://schemas.microsoft.com/office/drawing/2014/main" id="{BC942C02-4624-4489-94E2-6B9FE349F1E4}"/>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220" name="CuadroTexto 1">
          <a:extLst>
            <a:ext uri="{FF2B5EF4-FFF2-40B4-BE49-F238E27FC236}">
              <a16:creationId xmlns:a16="http://schemas.microsoft.com/office/drawing/2014/main" id="{FD116745-F473-4926-ACBB-40E8C8534840}"/>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221" name="CuadroTexto 3">
          <a:extLst>
            <a:ext uri="{FF2B5EF4-FFF2-40B4-BE49-F238E27FC236}">
              <a16:creationId xmlns:a16="http://schemas.microsoft.com/office/drawing/2014/main" id="{73EEDA7A-0806-462B-B628-766D60C1B865}"/>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130</xdr:row>
      <xdr:rowOff>0</xdr:rowOff>
    </xdr:from>
    <xdr:ext cx="65" cy="172227"/>
    <xdr:sp macro="" textlink="">
      <xdr:nvSpPr>
        <xdr:cNvPr id="222" name="CuadroTexto 4">
          <a:extLst>
            <a:ext uri="{FF2B5EF4-FFF2-40B4-BE49-F238E27FC236}">
              <a16:creationId xmlns:a16="http://schemas.microsoft.com/office/drawing/2014/main" id="{A3D44243-BB8F-42E2-ACFA-BB9B1D9C9F1B}"/>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223" name="CuadroTexto 222">
          <a:extLst>
            <a:ext uri="{FF2B5EF4-FFF2-40B4-BE49-F238E27FC236}">
              <a16:creationId xmlns:a16="http://schemas.microsoft.com/office/drawing/2014/main" id="{84FBDD22-812C-4567-9124-A9F1EB799531}"/>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224" name="CuadroTexto 3">
          <a:extLst>
            <a:ext uri="{FF2B5EF4-FFF2-40B4-BE49-F238E27FC236}">
              <a16:creationId xmlns:a16="http://schemas.microsoft.com/office/drawing/2014/main" id="{FCB23DE8-5EAE-4772-8D83-9EFA5F6F228F}"/>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172</xdr:row>
      <xdr:rowOff>0</xdr:rowOff>
    </xdr:from>
    <xdr:ext cx="65" cy="172227"/>
    <xdr:sp macro="" textlink="">
      <xdr:nvSpPr>
        <xdr:cNvPr id="225" name="CuadroTexto 4">
          <a:extLst>
            <a:ext uri="{FF2B5EF4-FFF2-40B4-BE49-F238E27FC236}">
              <a16:creationId xmlns:a16="http://schemas.microsoft.com/office/drawing/2014/main" id="{7B027BB6-C5D3-4F3F-8B98-DDD359469EDB}"/>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226" name="CuadroTexto 1">
          <a:extLst>
            <a:ext uri="{FF2B5EF4-FFF2-40B4-BE49-F238E27FC236}">
              <a16:creationId xmlns:a16="http://schemas.microsoft.com/office/drawing/2014/main" id="{3DB0E220-BA8E-4AB4-9DB1-D62F7D9E5F47}"/>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227" name="CuadroTexto 3">
          <a:extLst>
            <a:ext uri="{FF2B5EF4-FFF2-40B4-BE49-F238E27FC236}">
              <a16:creationId xmlns:a16="http://schemas.microsoft.com/office/drawing/2014/main" id="{EA257186-0268-4E22-88F0-1CE7C987697C}"/>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172</xdr:row>
      <xdr:rowOff>0</xdr:rowOff>
    </xdr:from>
    <xdr:ext cx="65" cy="172227"/>
    <xdr:sp macro="" textlink="">
      <xdr:nvSpPr>
        <xdr:cNvPr id="228" name="CuadroTexto 4">
          <a:extLst>
            <a:ext uri="{FF2B5EF4-FFF2-40B4-BE49-F238E27FC236}">
              <a16:creationId xmlns:a16="http://schemas.microsoft.com/office/drawing/2014/main" id="{91DBEBD1-F01D-43BA-95F4-3A14ACBB3090}"/>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229" name="CuadroTexto 228">
          <a:extLst>
            <a:ext uri="{FF2B5EF4-FFF2-40B4-BE49-F238E27FC236}">
              <a16:creationId xmlns:a16="http://schemas.microsoft.com/office/drawing/2014/main" id="{C16BB28F-A637-49CC-BB18-6C6C629ED1E8}"/>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230" name="CuadroTexto 3">
          <a:extLst>
            <a:ext uri="{FF2B5EF4-FFF2-40B4-BE49-F238E27FC236}">
              <a16:creationId xmlns:a16="http://schemas.microsoft.com/office/drawing/2014/main" id="{8F87D10E-BFE2-45D8-9223-2B3C06304E00}"/>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173</xdr:row>
      <xdr:rowOff>0</xdr:rowOff>
    </xdr:from>
    <xdr:ext cx="65" cy="172227"/>
    <xdr:sp macro="" textlink="">
      <xdr:nvSpPr>
        <xdr:cNvPr id="231" name="CuadroTexto 4">
          <a:extLst>
            <a:ext uri="{FF2B5EF4-FFF2-40B4-BE49-F238E27FC236}">
              <a16:creationId xmlns:a16="http://schemas.microsoft.com/office/drawing/2014/main" id="{8D201903-2A19-4C7D-9FE2-BF2393C75115}"/>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232" name="CuadroTexto 1">
          <a:extLst>
            <a:ext uri="{FF2B5EF4-FFF2-40B4-BE49-F238E27FC236}">
              <a16:creationId xmlns:a16="http://schemas.microsoft.com/office/drawing/2014/main" id="{10F3A0E1-EBD5-4F47-9EFA-AFCF63EC665E}"/>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233" name="CuadroTexto 3">
          <a:extLst>
            <a:ext uri="{FF2B5EF4-FFF2-40B4-BE49-F238E27FC236}">
              <a16:creationId xmlns:a16="http://schemas.microsoft.com/office/drawing/2014/main" id="{CF943988-0AF8-4DC8-9A9F-31B1163274C4}"/>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173</xdr:row>
      <xdr:rowOff>0</xdr:rowOff>
    </xdr:from>
    <xdr:ext cx="65" cy="172227"/>
    <xdr:sp macro="" textlink="">
      <xdr:nvSpPr>
        <xdr:cNvPr id="234" name="CuadroTexto 4">
          <a:extLst>
            <a:ext uri="{FF2B5EF4-FFF2-40B4-BE49-F238E27FC236}">
              <a16:creationId xmlns:a16="http://schemas.microsoft.com/office/drawing/2014/main" id="{CCA59BC4-940B-4897-8863-4A7D3B409DC1}"/>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235" name="CuadroTexto 234">
          <a:extLst>
            <a:ext uri="{FF2B5EF4-FFF2-40B4-BE49-F238E27FC236}">
              <a16:creationId xmlns:a16="http://schemas.microsoft.com/office/drawing/2014/main" id="{F1E12684-98CC-4259-83F1-1AED78A0E63D}"/>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236" name="CuadroTexto 3">
          <a:extLst>
            <a:ext uri="{FF2B5EF4-FFF2-40B4-BE49-F238E27FC236}">
              <a16:creationId xmlns:a16="http://schemas.microsoft.com/office/drawing/2014/main" id="{3221BEBD-D924-42D9-BAC7-57F0CEB1F405}"/>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189</xdr:row>
      <xdr:rowOff>0</xdr:rowOff>
    </xdr:from>
    <xdr:ext cx="65" cy="172227"/>
    <xdr:sp macro="" textlink="">
      <xdr:nvSpPr>
        <xdr:cNvPr id="237" name="CuadroTexto 4">
          <a:extLst>
            <a:ext uri="{FF2B5EF4-FFF2-40B4-BE49-F238E27FC236}">
              <a16:creationId xmlns:a16="http://schemas.microsoft.com/office/drawing/2014/main" id="{64FFC1F1-504A-4201-BE2B-2929E4195013}"/>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238" name="CuadroTexto 1">
          <a:extLst>
            <a:ext uri="{FF2B5EF4-FFF2-40B4-BE49-F238E27FC236}">
              <a16:creationId xmlns:a16="http://schemas.microsoft.com/office/drawing/2014/main" id="{A00C263B-8E9E-4080-A5D0-E23F4261F626}"/>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239" name="CuadroTexto 3">
          <a:extLst>
            <a:ext uri="{FF2B5EF4-FFF2-40B4-BE49-F238E27FC236}">
              <a16:creationId xmlns:a16="http://schemas.microsoft.com/office/drawing/2014/main" id="{0A176C07-0F7E-4644-BF44-60B95E63F50F}"/>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189</xdr:row>
      <xdr:rowOff>0</xdr:rowOff>
    </xdr:from>
    <xdr:ext cx="65" cy="172227"/>
    <xdr:sp macro="" textlink="">
      <xdr:nvSpPr>
        <xdr:cNvPr id="240" name="CuadroTexto 4">
          <a:extLst>
            <a:ext uri="{FF2B5EF4-FFF2-40B4-BE49-F238E27FC236}">
              <a16:creationId xmlns:a16="http://schemas.microsoft.com/office/drawing/2014/main" id="{E807B8E7-5C22-4BC8-9E14-F74A69799770}"/>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241" name="CuadroTexto 240">
          <a:extLst>
            <a:ext uri="{FF2B5EF4-FFF2-40B4-BE49-F238E27FC236}">
              <a16:creationId xmlns:a16="http://schemas.microsoft.com/office/drawing/2014/main" id="{59F306EA-3360-4315-AA36-1425BCA76E44}"/>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242" name="CuadroTexto 3">
          <a:extLst>
            <a:ext uri="{FF2B5EF4-FFF2-40B4-BE49-F238E27FC236}">
              <a16:creationId xmlns:a16="http://schemas.microsoft.com/office/drawing/2014/main" id="{146AF0D9-DF84-48D8-92BE-CEAB4A06F8B5}"/>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190</xdr:row>
      <xdr:rowOff>0</xdr:rowOff>
    </xdr:from>
    <xdr:ext cx="65" cy="172227"/>
    <xdr:sp macro="" textlink="">
      <xdr:nvSpPr>
        <xdr:cNvPr id="243" name="CuadroTexto 4">
          <a:extLst>
            <a:ext uri="{FF2B5EF4-FFF2-40B4-BE49-F238E27FC236}">
              <a16:creationId xmlns:a16="http://schemas.microsoft.com/office/drawing/2014/main" id="{0787EEB4-CA42-434B-889A-5B3664B7B9BF}"/>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244" name="CuadroTexto 1">
          <a:extLst>
            <a:ext uri="{FF2B5EF4-FFF2-40B4-BE49-F238E27FC236}">
              <a16:creationId xmlns:a16="http://schemas.microsoft.com/office/drawing/2014/main" id="{76F9E0EE-6F47-4736-B580-E3E19A6F12BE}"/>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245" name="CuadroTexto 3">
          <a:extLst>
            <a:ext uri="{FF2B5EF4-FFF2-40B4-BE49-F238E27FC236}">
              <a16:creationId xmlns:a16="http://schemas.microsoft.com/office/drawing/2014/main" id="{589E54BD-9B9D-4518-B558-260B07634EF9}"/>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190</xdr:row>
      <xdr:rowOff>0</xdr:rowOff>
    </xdr:from>
    <xdr:ext cx="65" cy="172227"/>
    <xdr:sp macro="" textlink="">
      <xdr:nvSpPr>
        <xdr:cNvPr id="246" name="CuadroTexto 4">
          <a:extLst>
            <a:ext uri="{FF2B5EF4-FFF2-40B4-BE49-F238E27FC236}">
              <a16:creationId xmlns:a16="http://schemas.microsoft.com/office/drawing/2014/main" id="{4D35970F-0315-4686-AD9A-033C8E5096CF}"/>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247" name="CuadroTexto 246">
          <a:extLst>
            <a:ext uri="{FF2B5EF4-FFF2-40B4-BE49-F238E27FC236}">
              <a16:creationId xmlns:a16="http://schemas.microsoft.com/office/drawing/2014/main" id="{12F9D5DA-F219-4534-A6A8-DEED6A30DE74}"/>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248" name="CuadroTexto 3">
          <a:extLst>
            <a:ext uri="{FF2B5EF4-FFF2-40B4-BE49-F238E27FC236}">
              <a16:creationId xmlns:a16="http://schemas.microsoft.com/office/drawing/2014/main" id="{3296368A-2C91-44EB-85F4-EF7318CA6F84}"/>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191</xdr:row>
      <xdr:rowOff>0</xdr:rowOff>
    </xdr:from>
    <xdr:ext cx="65" cy="172227"/>
    <xdr:sp macro="" textlink="">
      <xdr:nvSpPr>
        <xdr:cNvPr id="249" name="CuadroTexto 4">
          <a:extLst>
            <a:ext uri="{FF2B5EF4-FFF2-40B4-BE49-F238E27FC236}">
              <a16:creationId xmlns:a16="http://schemas.microsoft.com/office/drawing/2014/main" id="{2CC9CF9A-3725-4ABE-83FE-2402C153F32F}"/>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250" name="CuadroTexto 1">
          <a:extLst>
            <a:ext uri="{FF2B5EF4-FFF2-40B4-BE49-F238E27FC236}">
              <a16:creationId xmlns:a16="http://schemas.microsoft.com/office/drawing/2014/main" id="{F9AEFBDF-DB48-4EC5-88F3-E354CE0011FB}"/>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251" name="CuadroTexto 3">
          <a:extLst>
            <a:ext uri="{FF2B5EF4-FFF2-40B4-BE49-F238E27FC236}">
              <a16:creationId xmlns:a16="http://schemas.microsoft.com/office/drawing/2014/main" id="{D0CBDFB3-666E-4D5A-B84F-E995BB7DF7C9}"/>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191</xdr:row>
      <xdr:rowOff>0</xdr:rowOff>
    </xdr:from>
    <xdr:ext cx="65" cy="172227"/>
    <xdr:sp macro="" textlink="">
      <xdr:nvSpPr>
        <xdr:cNvPr id="252" name="CuadroTexto 4">
          <a:extLst>
            <a:ext uri="{FF2B5EF4-FFF2-40B4-BE49-F238E27FC236}">
              <a16:creationId xmlns:a16="http://schemas.microsoft.com/office/drawing/2014/main" id="{DF4A65DC-5DFB-4B5B-8736-6E1A143532F6}"/>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253" name="CuadroTexto 252">
          <a:extLst>
            <a:ext uri="{FF2B5EF4-FFF2-40B4-BE49-F238E27FC236}">
              <a16:creationId xmlns:a16="http://schemas.microsoft.com/office/drawing/2014/main" id="{1103D1E8-087D-4E93-9D06-19146099FA07}"/>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254" name="CuadroTexto 3">
          <a:extLst>
            <a:ext uri="{FF2B5EF4-FFF2-40B4-BE49-F238E27FC236}">
              <a16:creationId xmlns:a16="http://schemas.microsoft.com/office/drawing/2014/main" id="{359176C5-0E73-46B4-BAB0-E13F073CFF11}"/>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192</xdr:row>
      <xdr:rowOff>0</xdr:rowOff>
    </xdr:from>
    <xdr:ext cx="65" cy="172227"/>
    <xdr:sp macro="" textlink="">
      <xdr:nvSpPr>
        <xdr:cNvPr id="255" name="CuadroTexto 4">
          <a:extLst>
            <a:ext uri="{FF2B5EF4-FFF2-40B4-BE49-F238E27FC236}">
              <a16:creationId xmlns:a16="http://schemas.microsoft.com/office/drawing/2014/main" id="{F3BF646C-FD40-4B3F-B6EC-9FEB1EA4E8B7}"/>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256" name="CuadroTexto 1">
          <a:extLst>
            <a:ext uri="{FF2B5EF4-FFF2-40B4-BE49-F238E27FC236}">
              <a16:creationId xmlns:a16="http://schemas.microsoft.com/office/drawing/2014/main" id="{A12F7718-175E-4F60-A8C2-B35D6169474D}"/>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257" name="CuadroTexto 3">
          <a:extLst>
            <a:ext uri="{FF2B5EF4-FFF2-40B4-BE49-F238E27FC236}">
              <a16:creationId xmlns:a16="http://schemas.microsoft.com/office/drawing/2014/main" id="{F35F0F43-5AF3-4A2A-869B-69BE16CF076F}"/>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192</xdr:row>
      <xdr:rowOff>0</xdr:rowOff>
    </xdr:from>
    <xdr:ext cx="65" cy="172227"/>
    <xdr:sp macro="" textlink="">
      <xdr:nvSpPr>
        <xdr:cNvPr id="258" name="CuadroTexto 4">
          <a:extLst>
            <a:ext uri="{FF2B5EF4-FFF2-40B4-BE49-F238E27FC236}">
              <a16:creationId xmlns:a16="http://schemas.microsoft.com/office/drawing/2014/main" id="{8523DF1D-A806-4A9D-8501-1956A90E8870}"/>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259" name="CuadroTexto 258">
          <a:extLst>
            <a:ext uri="{FF2B5EF4-FFF2-40B4-BE49-F238E27FC236}">
              <a16:creationId xmlns:a16="http://schemas.microsoft.com/office/drawing/2014/main" id="{B5B4BB1E-8341-49F1-AE71-D611AA9B5921}"/>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260" name="CuadroTexto 3">
          <a:extLst>
            <a:ext uri="{FF2B5EF4-FFF2-40B4-BE49-F238E27FC236}">
              <a16:creationId xmlns:a16="http://schemas.microsoft.com/office/drawing/2014/main" id="{779C02EA-C823-471E-9AAD-B90183062AB7}"/>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193</xdr:row>
      <xdr:rowOff>0</xdr:rowOff>
    </xdr:from>
    <xdr:ext cx="65" cy="172227"/>
    <xdr:sp macro="" textlink="">
      <xdr:nvSpPr>
        <xdr:cNvPr id="261" name="CuadroTexto 4">
          <a:extLst>
            <a:ext uri="{FF2B5EF4-FFF2-40B4-BE49-F238E27FC236}">
              <a16:creationId xmlns:a16="http://schemas.microsoft.com/office/drawing/2014/main" id="{EE29769C-BFD9-4266-935B-655F91FB46B6}"/>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262" name="CuadroTexto 1">
          <a:extLst>
            <a:ext uri="{FF2B5EF4-FFF2-40B4-BE49-F238E27FC236}">
              <a16:creationId xmlns:a16="http://schemas.microsoft.com/office/drawing/2014/main" id="{B704D88E-EB36-456D-8F0A-A731533808A5}"/>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263" name="CuadroTexto 3">
          <a:extLst>
            <a:ext uri="{FF2B5EF4-FFF2-40B4-BE49-F238E27FC236}">
              <a16:creationId xmlns:a16="http://schemas.microsoft.com/office/drawing/2014/main" id="{A3065B32-1909-4500-BDEE-7E3B3D01A161}"/>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193</xdr:row>
      <xdr:rowOff>0</xdr:rowOff>
    </xdr:from>
    <xdr:ext cx="65" cy="172227"/>
    <xdr:sp macro="" textlink="">
      <xdr:nvSpPr>
        <xdr:cNvPr id="264" name="CuadroTexto 4">
          <a:extLst>
            <a:ext uri="{FF2B5EF4-FFF2-40B4-BE49-F238E27FC236}">
              <a16:creationId xmlns:a16="http://schemas.microsoft.com/office/drawing/2014/main" id="{C3D1AB63-B9B9-48C7-AFC9-B86854D25D29}"/>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265" name="CuadroTexto 264">
          <a:extLst>
            <a:ext uri="{FF2B5EF4-FFF2-40B4-BE49-F238E27FC236}">
              <a16:creationId xmlns:a16="http://schemas.microsoft.com/office/drawing/2014/main" id="{3F41D2EF-367F-4495-8CCB-66344D053ECB}"/>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266" name="CuadroTexto 3">
          <a:extLst>
            <a:ext uri="{FF2B5EF4-FFF2-40B4-BE49-F238E27FC236}">
              <a16:creationId xmlns:a16="http://schemas.microsoft.com/office/drawing/2014/main" id="{510DC947-BF9E-4342-9DFA-41A095135D27}"/>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194</xdr:row>
      <xdr:rowOff>0</xdr:rowOff>
    </xdr:from>
    <xdr:ext cx="65" cy="172227"/>
    <xdr:sp macro="" textlink="">
      <xdr:nvSpPr>
        <xdr:cNvPr id="267" name="CuadroTexto 4">
          <a:extLst>
            <a:ext uri="{FF2B5EF4-FFF2-40B4-BE49-F238E27FC236}">
              <a16:creationId xmlns:a16="http://schemas.microsoft.com/office/drawing/2014/main" id="{2963A961-26BD-40EB-8A12-AF40723207AC}"/>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268" name="CuadroTexto 1">
          <a:extLst>
            <a:ext uri="{FF2B5EF4-FFF2-40B4-BE49-F238E27FC236}">
              <a16:creationId xmlns:a16="http://schemas.microsoft.com/office/drawing/2014/main" id="{EF7B3D17-5756-4837-91B0-135552B9BF5F}"/>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269" name="CuadroTexto 3">
          <a:extLst>
            <a:ext uri="{FF2B5EF4-FFF2-40B4-BE49-F238E27FC236}">
              <a16:creationId xmlns:a16="http://schemas.microsoft.com/office/drawing/2014/main" id="{EE20FC7F-B8C6-4ADF-9559-A0BF5B255176}"/>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194</xdr:row>
      <xdr:rowOff>0</xdr:rowOff>
    </xdr:from>
    <xdr:ext cx="65" cy="172227"/>
    <xdr:sp macro="" textlink="">
      <xdr:nvSpPr>
        <xdr:cNvPr id="270" name="CuadroTexto 4">
          <a:extLst>
            <a:ext uri="{FF2B5EF4-FFF2-40B4-BE49-F238E27FC236}">
              <a16:creationId xmlns:a16="http://schemas.microsoft.com/office/drawing/2014/main" id="{E3C7D912-73A6-4A79-AE8E-8FE74A40BF51}"/>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271" name="CuadroTexto 270">
          <a:extLst>
            <a:ext uri="{FF2B5EF4-FFF2-40B4-BE49-F238E27FC236}">
              <a16:creationId xmlns:a16="http://schemas.microsoft.com/office/drawing/2014/main" id="{9A9FC3B5-20CD-4A4F-8413-6D4CA0C4441D}"/>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272" name="CuadroTexto 3">
          <a:extLst>
            <a:ext uri="{FF2B5EF4-FFF2-40B4-BE49-F238E27FC236}">
              <a16:creationId xmlns:a16="http://schemas.microsoft.com/office/drawing/2014/main" id="{AC7EF151-A08C-46D0-93FE-17007149CC73}"/>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195</xdr:row>
      <xdr:rowOff>0</xdr:rowOff>
    </xdr:from>
    <xdr:ext cx="65" cy="172227"/>
    <xdr:sp macro="" textlink="">
      <xdr:nvSpPr>
        <xdr:cNvPr id="273" name="CuadroTexto 4">
          <a:extLst>
            <a:ext uri="{FF2B5EF4-FFF2-40B4-BE49-F238E27FC236}">
              <a16:creationId xmlns:a16="http://schemas.microsoft.com/office/drawing/2014/main" id="{EA9932B4-DAFC-4C85-B0CF-9149D1F5A9B6}"/>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274" name="CuadroTexto 1">
          <a:extLst>
            <a:ext uri="{FF2B5EF4-FFF2-40B4-BE49-F238E27FC236}">
              <a16:creationId xmlns:a16="http://schemas.microsoft.com/office/drawing/2014/main" id="{3FB57379-5BDE-4786-9408-488699F80046}"/>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275" name="CuadroTexto 3">
          <a:extLst>
            <a:ext uri="{FF2B5EF4-FFF2-40B4-BE49-F238E27FC236}">
              <a16:creationId xmlns:a16="http://schemas.microsoft.com/office/drawing/2014/main" id="{BACA099B-C061-4AA0-A519-A949CDF696FC}"/>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195</xdr:row>
      <xdr:rowOff>0</xdr:rowOff>
    </xdr:from>
    <xdr:ext cx="65" cy="172227"/>
    <xdr:sp macro="" textlink="">
      <xdr:nvSpPr>
        <xdr:cNvPr id="276" name="CuadroTexto 4">
          <a:extLst>
            <a:ext uri="{FF2B5EF4-FFF2-40B4-BE49-F238E27FC236}">
              <a16:creationId xmlns:a16="http://schemas.microsoft.com/office/drawing/2014/main" id="{B0B60CDD-0392-4AB2-82BF-F96F5FF24F95}"/>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277" name="CuadroTexto 276">
          <a:extLst>
            <a:ext uri="{FF2B5EF4-FFF2-40B4-BE49-F238E27FC236}">
              <a16:creationId xmlns:a16="http://schemas.microsoft.com/office/drawing/2014/main" id="{14C517CB-0587-4FD0-80A9-04B40B628495}"/>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278" name="CuadroTexto 3">
          <a:extLst>
            <a:ext uri="{FF2B5EF4-FFF2-40B4-BE49-F238E27FC236}">
              <a16:creationId xmlns:a16="http://schemas.microsoft.com/office/drawing/2014/main" id="{8953976D-662A-460E-A890-F848A6E6D6F7}"/>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279" name="CuadroTexto 4">
          <a:extLst>
            <a:ext uri="{FF2B5EF4-FFF2-40B4-BE49-F238E27FC236}">
              <a16:creationId xmlns:a16="http://schemas.microsoft.com/office/drawing/2014/main" id="{75AF99B0-4B5E-4D45-802F-09FC737CC0F9}"/>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280" name="CuadroTexto 1">
          <a:extLst>
            <a:ext uri="{FF2B5EF4-FFF2-40B4-BE49-F238E27FC236}">
              <a16:creationId xmlns:a16="http://schemas.microsoft.com/office/drawing/2014/main" id="{839E3116-A5DA-417F-994C-02CBBAE615A6}"/>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281" name="CuadroTexto 3">
          <a:extLst>
            <a:ext uri="{FF2B5EF4-FFF2-40B4-BE49-F238E27FC236}">
              <a16:creationId xmlns:a16="http://schemas.microsoft.com/office/drawing/2014/main" id="{453CB982-6B58-4DBD-915E-8A919B7626CB}"/>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282" name="CuadroTexto 4">
          <a:extLst>
            <a:ext uri="{FF2B5EF4-FFF2-40B4-BE49-F238E27FC236}">
              <a16:creationId xmlns:a16="http://schemas.microsoft.com/office/drawing/2014/main" id="{B831EB38-0315-49BF-A204-D3BE70736963}"/>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83" name="CuadroTexto 282">
          <a:extLst>
            <a:ext uri="{FF2B5EF4-FFF2-40B4-BE49-F238E27FC236}">
              <a16:creationId xmlns:a16="http://schemas.microsoft.com/office/drawing/2014/main" id="{AAFF461C-88F1-42D4-A1DA-B7F76A19E3C2}"/>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84" name="CuadroTexto 3">
          <a:extLst>
            <a:ext uri="{FF2B5EF4-FFF2-40B4-BE49-F238E27FC236}">
              <a16:creationId xmlns:a16="http://schemas.microsoft.com/office/drawing/2014/main" id="{CDE21C48-0B45-4A00-A23F-A8BF9AF043C1}"/>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285" name="CuadroTexto 4">
          <a:extLst>
            <a:ext uri="{FF2B5EF4-FFF2-40B4-BE49-F238E27FC236}">
              <a16:creationId xmlns:a16="http://schemas.microsoft.com/office/drawing/2014/main" id="{102A8A66-865A-49AC-874A-4D28C90BCB09}"/>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86" name="CuadroTexto 1">
          <a:extLst>
            <a:ext uri="{FF2B5EF4-FFF2-40B4-BE49-F238E27FC236}">
              <a16:creationId xmlns:a16="http://schemas.microsoft.com/office/drawing/2014/main" id="{A4A4E1BE-3E4F-4F03-853E-2E4CB48768A8}"/>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87" name="CuadroTexto 3">
          <a:extLst>
            <a:ext uri="{FF2B5EF4-FFF2-40B4-BE49-F238E27FC236}">
              <a16:creationId xmlns:a16="http://schemas.microsoft.com/office/drawing/2014/main" id="{E5868728-BF61-4F92-960E-FCA96DFC9919}"/>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288" name="CuadroTexto 4">
          <a:extLst>
            <a:ext uri="{FF2B5EF4-FFF2-40B4-BE49-F238E27FC236}">
              <a16:creationId xmlns:a16="http://schemas.microsoft.com/office/drawing/2014/main" id="{0BDC6048-D28E-4489-95D7-79C07DED668B}"/>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89" name="CuadroTexto 288">
          <a:extLst>
            <a:ext uri="{FF2B5EF4-FFF2-40B4-BE49-F238E27FC236}">
              <a16:creationId xmlns:a16="http://schemas.microsoft.com/office/drawing/2014/main" id="{EB43DC7D-5307-4AF0-92DF-9081763A661F}"/>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90" name="CuadroTexto 3">
          <a:extLst>
            <a:ext uri="{FF2B5EF4-FFF2-40B4-BE49-F238E27FC236}">
              <a16:creationId xmlns:a16="http://schemas.microsoft.com/office/drawing/2014/main" id="{A578F994-8F61-4BC1-B336-44F89F0A71FB}"/>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291" name="CuadroTexto 4">
          <a:extLst>
            <a:ext uri="{FF2B5EF4-FFF2-40B4-BE49-F238E27FC236}">
              <a16:creationId xmlns:a16="http://schemas.microsoft.com/office/drawing/2014/main" id="{BE9FE045-B8E4-4D1C-920B-6DC40414D0E2}"/>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92" name="CuadroTexto 1">
          <a:extLst>
            <a:ext uri="{FF2B5EF4-FFF2-40B4-BE49-F238E27FC236}">
              <a16:creationId xmlns:a16="http://schemas.microsoft.com/office/drawing/2014/main" id="{AF4B20E6-0922-4A03-A9D4-2BAB3848A1B5}"/>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93" name="CuadroTexto 3">
          <a:extLst>
            <a:ext uri="{FF2B5EF4-FFF2-40B4-BE49-F238E27FC236}">
              <a16:creationId xmlns:a16="http://schemas.microsoft.com/office/drawing/2014/main" id="{E1746699-0330-4016-8354-9CFC3C60BF51}"/>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294" name="CuadroTexto 4">
          <a:extLst>
            <a:ext uri="{FF2B5EF4-FFF2-40B4-BE49-F238E27FC236}">
              <a16:creationId xmlns:a16="http://schemas.microsoft.com/office/drawing/2014/main" id="{F346AD44-37A0-4474-A2DC-213CB6820E3B}"/>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295" name="CuadroTexto 294">
          <a:extLst>
            <a:ext uri="{FF2B5EF4-FFF2-40B4-BE49-F238E27FC236}">
              <a16:creationId xmlns:a16="http://schemas.microsoft.com/office/drawing/2014/main" id="{95213CC5-C6E9-4073-BA7D-35FA73784D33}"/>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296" name="CuadroTexto 3">
          <a:extLst>
            <a:ext uri="{FF2B5EF4-FFF2-40B4-BE49-F238E27FC236}">
              <a16:creationId xmlns:a16="http://schemas.microsoft.com/office/drawing/2014/main" id="{0452F4E8-F503-4231-B6C2-7477B6DB289E}"/>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297" name="CuadroTexto 4">
          <a:extLst>
            <a:ext uri="{FF2B5EF4-FFF2-40B4-BE49-F238E27FC236}">
              <a16:creationId xmlns:a16="http://schemas.microsoft.com/office/drawing/2014/main" id="{829AEFBC-6E45-4DE0-95FD-6F09CD0957B8}"/>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298" name="CuadroTexto 1">
          <a:extLst>
            <a:ext uri="{FF2B5EF4-FFF2-40B4-BE49-F238E27FC236}">
              <a16:creationId xmlns:a16="http://schemas.microsoft.com/office/drawing/2014/main" id="{3229DAFF-116C-4731-927F-5938E0534AC6}"/>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299" name="CuadroTexto 3">
          <a:extLst>
            <a:ext uri="{FF2B5EF4-FFF2-40B4-BE49-F238E27FC236}">
              <a16:creationId xmlns:a16="http://schemas.microsoft.com/office/drawing/2014/main" id="{9A4F4D16-78E5-4609-A2DE-43BDD59B5914}"/>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00" name="CuadroTexto 4">
          <a:extLst>
            <a:ext uri="{FF2B5EF4-FFF2-40B4-BE49-F238E27FC236}">
              <a16:creationId xmlns:a16="http://schemas.microsoft.com/office/drawing/2014/main" id="{B4B1C847-1E60-4925-A08E-5C02DD0B7BD0}"/>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01" name="CuadroTexto 300">
          <a:extLst>
            <a:ext uri="{FF2B5EF4-FFF2-40B4-BE49-F238E27FC236}">
              <a16:creationId xmlns:a16="http://schemas.microsoft.com/office/drawing/2014/main" id="{9B79D094-9270-4090-940C-8C3CB721BBF0}"/>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02" name="CuadroTexto 3">
          <a:extLst>
            <a:ext uri="{FF2B5EF4-FFF2-40B4-BE49-F238E27FC236}">
              <a16:creationId xmlns:a16="http://schemas.microsoft.com/office/drawing/2014/main" id="{47E56257-A6FD-4439-AE9A-883DC875D23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03" name="CuadroTexto 4">
          <a:extLst>
            <a:ext uri="{FF2B5EF4-FFF2-40B4-BE49-F238E27FC236}">
              <a16:creationId xmlns:a16="http://schemas.microsoft.com/office/drawing/2014/main" id="{894B77E1-F5BD-4C63-AB01-7FA84F1A6D70}"/>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04" name="CuadroTexto 1">
          <a:extLst>
            <a:ext uri="{FF2B5EF4-FFF2-40B4-BE49-F238E27FC236}">
              <a16:creationId xmlns:a16="http://schemas.microsoft.com/office/drawing/2014/main" id="{5FE36688-8461-4828-86FF-610544D24B1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05" name="CuadroTexto 3">
          <a:extLst>
            <a:ext uri="{FF2B5EF4-FFF2-40B4-BE49-F238E27FC236}">
              <a16:creationId xmlns:a16="http://schemas.microsoft.com/office/drawing/2014/main" id="{C989E219-7C81-460E-BBB6-64FB73738B8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06" name="CuadroTexto 4">
          <a:extLst>
            <a:ext uri="{FF2B5EF4-FFF2-40B4-BE49-F238E27FC236}">
              <a16:creationId xmlns:a16="http://schemas.microsoft.com/office/drawing/2014/main" id="{7B0CEC66-B1F5-4988-880E-E987658D083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07" name="CuadroTexto 306">
          <a:extLst>
            <a:ext uri="{FF2B5EF4-FFF2-40B4-BE49-F238E27FC236}">
              <a16:creationId xmlns:a16="http://schemas.microsoft.com/office/drawing/2014/main" id="{CAAF3B81-E282-4321-A738-F68800F2346B}"/>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08" name="CuadroTexto 3">
          <a:extLst>
            <a:ext uri="{FF2B5EF4-FFF2-40B4-BE49-F238E27FC236}">
              <a16:creationId xmlns:a16="http://schemas.microsoft.com/office/drawing/2014/main" id="{E9CCBFA2-C7BE-4AE6-98F3-E1FAC6D37DA6}"/>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09" name="CuadroTexto 4">
          <a:extLst>
            <a:ext uri="{FF2B5EF4-FFF2-40B4-BE49-F238E27FC236}">
              <a16:creationId xmlns:a16="http://schemas.microsoft.com/office/drawing/2014/main" id="{6C7700CE-28DA-427F-BCE9-5DE28B0FBF37}"/>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10" name="CuadroTexto 1">
          <a:extLst>
            <a:ext uri="{FF2B5EF4-FFF2-40B4-BE49-F238E27FC236}">
              <a16:creationId xmlns:a16="http://schemas.microsoft.com/office/drawing/2014/main" id="{99DD593E-2AAE-417E-86B4-DF66C432F5FD}"/>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11" name="CuadroTexto 3">
          <a:extLst>
            <a:ext uri="{FF2B5EF4-FFF2-40B4-BE49-F238E27FC236}">
              <a16:creationId xmlns:a16="http://schemas.microsoft.com/office/drawing/2014/main" id="{A6BAF5D5-D23D-49FD-A265-C9CAF5355794}"/>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12" name="CuadroTexto 4">
          <a:extLst>
            <a:ext uri="{FF2B5EF4-FFF2-40B4-BE49-F238E27FC236}">
              <a16:creationId xmlns:a16="http://schemas.microsoft.com/office/drawing/2014/main" id="{4B0B7BDA-343C-4136-B9F6-C987C52A3FFA}"/>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13" name="CuadroTexto 312">
          <a:extLst>
            <a:ext uri="{FF2B5EF4-FFF2-40B4-BE49-F238E27FC236}">
              <a16:creationId xmlns:a16="http://schemas.microsoft.com/office/drawing/2014/main" id="{4E24B82F-729D-4E9E-BCF5-F011C476F27C}"/>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14" name="CuadroTexto 3">
          <a:extLst>
            <a:ext uri="{FF2B5EF4-FFF2-40B4-BE49-F238E27FC236}">
              <a16:creationId xmlns:a16="http://schemas.microsoft.com/office/drawing/2014/main" id="{AB3E226D-2924-43D2-A4F8-F37B35B4F868}"/>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15" name="CuadroTexto 4">
          <a:extLst>
            <a:ext uri="{FF2B5EF4-FFF2-40B4-BE49-F238E27FC236}">
              <a16:creationId xmlns:a16="http://schemas.microsoft.com/office/drawing/2014/main" id="{43363EB9-9607-4D97-808B-A58D1681BA06}"/>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16" name="CuadroTexto 1">
          <a:extLst>
            <a:ext uri="{FF2B5EF4-FFF2-40B4-BE49-F238E27FC236}">
              <a16:creationId xmlns:a16="http://schemas.microsoft.com/office/drawing/2014/main" id="{09715D6C-DC9B-483E-A1EB-CC03272F9F5F}"/>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17" name="CuadroTexto 3">
          <a:extLst>
            <a:ext uri="{FF2B5EF4-FFF2-40B4-BE49-F238E27FC236}">
              <a16:creationId xmlns:a16="http://schemas.microsoft.com/office/drawing/2014/main" id="{95807CF9-A38A-4696-8CF6-6CA290368785}"/>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18" name="CuadroTexto 4">
          <a:extLst>
            <a:ext uri="{FF2B5EF4-FFF2-40B4-BE49-F238E27FC236}">
              <a16:creationId xmlns:a16="http://schemas.microsoft.com/office/drawing/2014/main" id="{AAB39E38-0D86-4C24-93F3-E41A21065A0D}"/>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19" name="CuadroTexto 318">
          <a:extLst>
            <a:ext uri="{FF2B5EF4-FFF2-40B4-BE49-F238E27FC236}">
              <a16:creationId xmlns:a16="http://schemas.microsoft.com/office/drawing/2014/main" id="{B3AA9CDE-C6BF-4A57-9906-4D752C3CE3EF}"/>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20" name="CuadroTexto 3">
          <a:extLst>
            <a:ext uri="{FF2B5EF4-FFF2-40B4-BE49-F238E27FC236}">
              <a16:creationId xmlns:a16="http://schemas.microsoft.com/office/drawing/2014/main" id="{38A716B3-4C47-4134-BFAF-81BE6FB55B54}"/>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21" name="CuadroTexto 4">
          <a:extLst>
            <a:ext uri="{FF2B5EF4-FFF2-40B4-BE49-F238E27FC236}">
              <a16:creationId xmlns:a16="http://schemas.microsoft.com/office/drawing/2014/main" id="{B30DE0A8-B19E-4C31-8F15-1D4CD015D85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22" name="CuadroTexto 1">
          <a:extLst>
            <a:ext uri="{FF2B5EF4-FFF2-40B4-BE49-F238E27FC236}">
              <a16:creationId xmlns:a16="http://schemas.microsoft.com/office/drawing/2014/main" id="{7EEBDE20-08CA-4DA8-A801-2BC97B9EED3B}"/>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23" name="CuadroTexto 3">
          <a:extLst>
            <a:ext uri="{FF2B5EF4-FFF2-40B4-BE49-F238E27FC236}">
              <a16:creationId xmlns:a16="http://schemas.microsoft.com/office/drawing/2014/main" id="{79BA69F1-874B-494B-8407-0AE91B1B2299}"/>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24" name="CuadroTexto 4">
          <a:extLst>
            <a:ext uri="{FF2B5EF4-FFF2-40B4-BE49-F238E27FC236}">
              <a16:creationId xmlns:a16="http://schemas.microsoft.com/office/drawing/2014/main" id="{141F1A48-075C-4BC0-A1E9-70EBC4F9F92B}"/>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25" name="CuadroTexto 324">
          <a:extLst>
            <a:ext uri="{FF2B5EF4-FFF2-40B4-BE49-F238E27FC236}">
              <a16:creationId xmlns:a16="http://schemas.microsoft.com/office/drawing/2014/main" id="{43FCFC99-DD96-41FC-BD8B-1C1E9566D575}"/>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26" name="CuadroTexto 3">
          <a:extLst>
            <a:ext uri="{FF2B5EF4-FFF2-40B4-BE49-F238E27FC236}">
              <a16:creationId xmlns:a16="http://schemas.microsoft.com/office/drawing/2014/main" id="{380B6047-31AC-4E3E-B6AD-D04BDBB7CB17}"/>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27" name="CuadroTexto 4">
          <a:extLst>
            <a:ext uri="{FF2B5EF4-FFF2-40B4-BE49-F238E27FC236}">
              <a16:creationId xmlns:a16="http://schemas.microsoft.com/office/drawing/2014/main" id="{610C9F35-8ED6-457F-A810-4C85907ED019}"/>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28" name="CuadroTexto 1">
          <a:extLst>
            <a:ext uri="{FF2B5EF4-FFF2-40B4-BE49-F238E27FC236}">
              <a16:creationId xmlns:a16="http://schemas.microsoft.com/office/drawing/2014/main" id="{A32EEDE1-83FC-44B2-B3BC-440FA7154752}"/>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29" name="CuadroTexto 3">
          <a:extLst>
            <a:ext uri="{FF2B5EF4-FFF2-40B4-BE49-F238E27FC236}">
              <a16:creationId xmlns:a16="http://schemas.microsoft.com/office/drawing/2014/main" id="{E608CA65-2B62-4F5C-8498-BBC9298ADD69}"/>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30" name="CuadroTexto 4">
          <a:extLst>
            <a:ext uri="{FF2B5EF4-FFF2-40B4-BE49-F238E27FC236}">
              <a16:creationId xmlns:a16="http://schemas.microsoft.com/office/drawing/2014/main" id="{47201C59-3A4C-4F21-B475-014DF246970D}"/>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1" name="CuadroTexto 330">
          <a:extLst>
            <a:ext uri="{FF2B5EF4-FFF2-40B4-BE49-F238E27FC236}">
              <a16:creationId xmlns:a16="http://schemas.microsoft.com/office/drawing/2014/main" id="{AFD427AE-F35E-442D-AC0D-C035BC4BDF53}"/>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2" name="CuadroTexto 3">
          <a:extLst>
            <a:ext uri="{FF2B5EF4-FFF2-40B4-BE49-F238E27FC236}">
              <a16:creationId xmlns:a16="http://schemas.microsoft.com/office/drawing/2014/main" id="{2037930E-B7D2-41D5-8912-D01B93F58F58}"/>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33" name="CuadroTexto 4">
          <a:extLst>
            <a:ext uri="{FF2B5EF4-FFF2-40B4-BE49-F238E27FC236}">
              <a16:creationId xmlns:a16="http://schemas.microsoft.com/office/drawing/2014/main" id="{8A8B2827-5C9E-43A8-A864-A2D92F56B5C2}"/>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4" name="CuadroTexto 1">
          <a:extLst>
            <a:ext uri="{FF2B5EF4-FFF2-40B4-BE49-F238E27FC236}">
              <a16:creationId xmlns:a16="http://schemas.microsoft.com/office/drawing/2014/main" id="{6A8D3B13-C876-4E3D-A4C0-F9E33BB7983B}"/>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5" name="CuadroTexto 3">
          <a:extLst>
            <a:ext uri="{FF2B5EF4-FFF2-40B4-BE49-F238E27FC236}">
              <a16:creationId xmlns:a16="http://schemas.microsoft.com/office/drawing/2014/main" id="{55A23986-70E2-4A78-BC63-128C3D072F9A}"/>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6" name="CuadroTexto 335">
          <a:extLst>
            <a:ext uri="{FF2B5EF4-FFF2-40B4-BE49-F238E27FC236}">
              <a16:creationId xmlns:a16="http://schemas.microsoft.com/office/drawing/2014/main" id="{1791C509-3B41-4E10-9AB3-8BFE55BBB375}"/>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7" name="CuadroTexto 3">
          <a:extLst>
            <a:ext uri="{FF2B5EF4-FFF2-40B4-BE49-F238E27FC236}">
              <a16:creationId xmlns:a16="http://schemas.microsoft.com/office/drawing/2014/main" id="{F2486195-FA30-4023-ABD7-29A2BA35E935}"/>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38" name="CuadroTexto 4">
          <a:extLst>
            <a:ext uri="{FF2B5EF4-FFF2-40B4-BE49-F238E27FC236}">
              <a16:creationId xmlns:a16="http://schemas.microsoft.com/office/drawing/2014/main" id="{FA5958CD-80B1-4CA4-98FF-B7DC9F3273F6}"/>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339" name="CuadroTexto 338">
          <a:extLst>
            <a:ext uri="{FF2B5EF4-FFF2-40B4-BE49-F238E27FC236}">
              <a16:creationId xmlns:a16="http://schemas.microsoft.com/office/drawing/2014/main" id="{044F2F93-C4CD-4A20-8F7C-9FB5E10A7707}"/>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340" name="CuadroTexto 3">
          <a:extLst>
            <a:ext uri="{FF2B5EF4-FFF2-40B4-BE49-F238E27FC236}">
              <a16:creationId xmlns:a16="http://schemas.microsoft.com/office/drawing/2014/main" id="{B314DB11-2A64-4770-9076-FA905BF483B6}"/>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341" name="CuadroTexto 4">
          <a:extLst>
            <a:ext uri="{FF2B5EF4-FFF2-40B4-BE49-F238E27FC236}">
              <a16:creationId xmlns:a16="http://schemas.microsoft.com/office/drawing/2014/main" id="{5E9EDCA0-6BB8-4EDD-8FA9-43D84CE8A935}"/>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342" name="CuadroTexto 1">
          <a:extLst>
            <a:ext uri="{FF2B5EF4-FFF2-40B4-BE49-F238E27FC236}">
              <a16:creationId xmlns:a16="http://schemas.microsoft.com/office/drawing/2014/main" id="{0AD61DE0-2C78-436B-99C7-50F2E5B774B8}"/>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343" name="CuadroTexto 3">
          <a:extLst>
            <a:ext uri="{FF2B5EF4-FFF2-40B4-BE49-F238E27FC236}">
              <a16:creationId xmlns:a16="http://schemas.microsoft.com/office/drawing/2014/main" id="{884BA9A9-3DF1-4AEE-933C-5AB37E71221D}"/>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344" name="CuadroTexto 4">
          <a:extLst>
            <a:ext uri="{FF2B5EF4-FFF2-40B4-BE49-F238E27FC236}">
              <a16:creationId xmlns:a16="http://schemas.microsoft.com/office/drawing/2014/main" id="{0A7DF808-8B57-4C86-81C4-93505398FD13}"/>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45" name="CuadroTexto 344">
          <a:extLst>
            <a:ext uri="{FF2B5EF4-FFF2-40B4-BE49-F238E27FC236}">
              <a16:creationId xmlns:a16="http://schemas.microsoft.com/office/drawing/2014/main" id="{84BBCEA6-ED42-4541-B983-3CC3283A4DD0}"/>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46" name="CuadroTexto 3">
          <a:extLst>
            <a:ext uri="{FF2B5EF4-FFF2-40B4-BE49-F238E27FC236}">
              <a16:creationId xmlns:a16="http://schemas.microsoft.com/office/drawing/2014/main" id="{210359DB-B76E-4471-813F-9BDDB8EA1F6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47" name="CuadroTexto 4">
          <a:extLst>
            <a:ext uri="{FF2B5EF4-FFF2-40B4-BE49-F238E27FC236}">
              <a16:creationId xmlns:a16="http://schemas.microsoft.com/office/drawing/2014/main" id="{BDEB8C73-2342-4E50-9C7C-9A53BEA4637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48" name="CuadroTexto 1">
          <a:extLst>
            <a:ext uri="{FF2B5EF4-FFF2-40B4-BE49-F238E27FC236}">
              <a16:creationId xmlns:a16="http://schemas.microsoft.com/office/drawing/2014/main" id="{27339B93-08A1-4A7E-95A4-5E27A438EF7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49" name="CuadroTexto 3">
          <a:extLst>
            <a:ext uri="{FF2B5EF4-FFF2-40B4-BE49-F238E27FC236}">
              <a16:creationId xmlns:a16="http://schemas.microsoft.com/office/drawing/2014/main" id="{72159A39-48AE-4DBA-8299-8FB44E75DE54}"/>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50" name="CuadroTexto 4">
          <a:extLst>
            <a:ext uri="{FF2B5EF4-FFF2-40B4-BE49-F238E27FC236}">
              <a16:creationId xmlns:a16="http://schemas.microsoft.com/office/drawing/2014/main" id="{40ADC264-47E5-4486-BED6-A974856739D8}"/>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51" name="CuadroTexto 350">
          <a:extLst>
            <a:ext uri="{FF2B5EF4-FFF2-40B4-BE49-F238E27FC236}">
              <a16:creationId xmlns:a16="http://schemas.microsoft.com/office/drawing/2014/main" id="{4B3892F4-F3DF-4816-9E6A-91761F6E255B}"/>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52" name="CuadroTexto 3">
          <a:extLst>
            <a:ext uri="{FF2B5EF4-FFF2-40B4-BE49-F238E27FC236}">
              <a16:creationId xmlns:a16="http://schemas.microsoft.com/office/drawing/2014/main" id="{1764342D-DFD5-4A30-A0A5-49E69CBB284A}"/>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53" name="CuadroTexto 4">
          <a:extLst>
            <a:ext uri="{FF2B5EF4-FFF2-40B4-BE49-F238E27FC236}">
              <a16:creationId xmlns:a16="http://schemas.microsoft.com/office/drawing/2014/main" id="{5ECDFC4C-E935-4BC5-B39B-F11D6E41DB5C}"/>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54" name="CuadroTexto 1">
          <a:extLst>
            <a:ext uri="{FF2B5EF4-FFF2-40B4-BE49-F238E27FC236}">
              <a16:creationId xmlns:a16="http://schemas.microsoft.com/office/drawing/2014/main" id="{E228BA1D-6A32-46B7-8584-4E54DFED3779}"/>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55" name="CuadroTexto 3">
          <a:extLst>
            <a:ext uri="{FF2B5EF4-FFF2-40B4-BE49-F238E27FC236}">
              <a16:creationId xmlns:a16="http://schemas.microsoft.com/office/drawing/2014/main" id="{3DA6C801-701A-4A61-9B96-47763559F23E}"/>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56" name="CuadroTexto 4">
          <a:extLst>
            <a:ext uri="{FF2B5EF4-FFF2-40B4-BE49-F238E27FC236}">
              <a16:creationId xmlns:a16="http://schemas.microsoft.com/office/drawing/2014/main" id="{6D917E5D-9F3B-4FEA-8D3D-6224E559C5F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57" name="CuadroTexto 356">
          <a:extLst>
            <a:ext uri="{FF2B5EF4-FFF2-40B4-BE49-F238E27FC236}">
              <a16:creationId xmlns:a16="http://schemas.microsoft.com/office/drawing/2014/main" id="{E9B7F62A-3A55-4FCD-90C3-363552291FDA}"/>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58" name="CuadroTexto 3">
          <a:extLst>
            <a:ext uri="{FF2B5EF4-FFF2-40B4-BE49-F238E27FC236}">
              <a16:creationId xmlns:a16="http://schemas.microsoft.com/office/drawing/2014/main" id="{D1E07BC2-70B9-442F-865A-F535E2E52057}"/>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59" name="CuadroTexto 4">
          <a:extLst>
            <a:ext uri="{FF2B5EF4-FFF2-40B4-BE49-F238E27FC236}">
              <a16:creationId xmlns:a16="http://schemas.microsoft.com/office/drawing/2014/main" id="{A125746E-7085-45F9-AE52-FBA3892B7278}"/>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60" name="CuadroTexto 1">
          <a:extLst>
            <a:ext uri="{FF2B5EF4-FFF2-40B4-BE49-F238E27FC236}">
              <a16:creationId xmlns:a16="http://schemas.microsoft.com/office/drawing/2014/main" id="{2EFFE0FD-7732-40E0-8934-561802FC4476}"/>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61" name="CuadroTexto 3">
          <a:extLst>
            <a:ext uri="{FF2B5EF4-FFF2-40B4-BE49-F238E27FC236}">
              <a16:creationId xmlns:a16="http://schemas.microsoft.com/office/drawing/2014/main" id="{2B625DE7-86FA-4241-9C5B-728975933FE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62" name="CuadroTexto 4">
          <a:extLst>
            <a:ext uri="{FF2B5EF4-FFF2-40B4-BE49-F238E27FC236}">
              <a16:creationId xmlns:a16="http://schemas.microsoft.com/office/drawing/2014/main" id="{B31EDD43-8561-4FDE-8D70-66DD6918101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63" name="CuadroTexto 362">
          <a:extLst>
            <a:ext uri="{FF2B5EF4-FFF2-40B4-BE49-F238E27FC236}">
              <a16:creationId xmlns:a16="http://schemas.microsoft.com/office/drawing/2014/main" id="{E660E1E5-C9CB-43B2-8E82-2244245F9937}"/>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64" name="CuadroTexto 3">
          <a:extLst>
            <a:ext uri="{FF2B5EF4-FFF2-40B4-BE49-F238E27FC236}">
              <a16:creationId xmlns:a16="http://schemas.microsoft.com/office/drawing/2014/main" id="{68546593-C58A-499A-8E6C-2BB984C639D7}"/>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65" name="CuadroTexto 4">
          <a:extLst>
            <a:ext uri="{FF2B5EF4-FFF2-40B4-BE49-F238E27FC236}">
              <a16:creationId xmlns:a16="http://schemas.microsoft.com/office/drawing/2014/main" id="{4FDE8C13-A334-49A6-BD0E-F88D59A65670}"/>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39144</xdr:colOff>
      <xdr:row>294</xdr:row>
      <xdr:rowOff>0</xdr:rowOff>
    </xdr:from>
    <xdr:ext cx="65" cy="344453"/>
    <xdr:sp macro="" textlink="">
      <xdr:nvSpPr>
        <xdr:cNvPr id="366" name="CuadroTexto 365">
          <a:extLst>
            <a:ext uri="{FF2B5EF4-FFF2-40B4-BE49-F238E27FC236}">
              <a16:creationId xmlns:a16="http://schemas.microsoft.com/office/drawing/2014/main" id="{B0B73FE3-7A08-43BA-97D5-DE41E74EF08A}"/>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67" name="CuadroTexto 366">
          <a:extLst>
            <a:ext uri="{FF2B5EF4-FFF2-40B4-BE49-F238E27FC236}">
              <a16:creationId xmlns:a16="http://schemas.microsoft.com/office/drawing/2014/main" id="{C1648DBD-B159-4117-B69D-B0959756A90F}"/>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68" name="CuadroTexto 367">
          <a:extLst>
            <a:ext uri="{FF2B5EF4-FFF2-40B4-BE49-F238E27FC236}">
              <a16:creationId xmlns:a16="http://schemas.microsoft.com/office/drawing/2014/main" id="{3126AE0C-50C9-4528-8427-9E924C59581B}"/>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69" name="CuadroTexto 368">
          <a:extLst>
            <a:ext uri="{FF2B5EF4-FFF2-40B4-BE49-F238E27FC236}">
              <a16:creationId xmlns:a16="http://schemas.microsoft.com/office/drawing/2014/main" id="{6B76A7B8-02A8-4232-B3E2-F753DA5EEB9A}"/>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0" name="CuadroTexto 369">
          <a:extLst>
            <a:ext uri="{FF2B5EF4-FFF2-40B4-BE49-F238E27FC236}">
              <a16:creationId xmlns:a16="http://schemas.microsoft.com/office/drawing/2014/main" id="{6C57E896-FB75-4A77-B20F-A73EBB26155D}"/>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1" name="CuadroTexto 370">
          <a:extLst>
            <a:ext uri="{FF2B5EF4-FFF2-40B4-BE49-F238E27FC236}">
              <a16:creationId xmlns:a16="http://schemas.microsoft.com/office/drawing/2014/main" id="{20D8212A-F52A-4C3B-BCAB-18B8AF044710}"/>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2" name="CuadroTexto 371">
          <a:extLst>
            <a:ext uri="{FF2B5EF4-FFF2-40B4-BE49-F238E27FC236}">
              <a16:creationId xmlns:a16="http://schemas.microsoft.com/office/drawing/2014/main" id="{C5B3193C-2156-434D-ACE7-C41F4FCD9024}"/>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3" name="CuadroTexto 372">
          <a:extLst>
            <a:ext uri="{FF2B5EF4-FFF2-40B4-BE49-F238E27FC236}">
              <a16:creationId xmlns:a16="http://schemas.microsoft.com/office/drawing/2014/main" id="{F4FF3F4B-E466-438D-9A93-F64F161F1892}"/>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4" name="CuadroTexto 373">
          <a:extLst>
            <a:ext uri="{FF2B5EF4-FFF2-40B4-BE49-F238E27FC236}">
              <a16:creationId xmlns:a16="http://schemas.microsoft.com/office/drawing/2014/main" id="{710C665F-74EE-4040-B1BA-7647D2354007}"/>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5" name="CuadroTexto 374">
          <a:extLst>
            <a:ext uri="{FF2B5EF4-FFF2-40B4-BE49-F238E27FC236}">
              <a16:creationId xmlns:a16="http://schemas.microsoft.com/office/drawing/2014/main" id="{88C19458-1D2E-4697-BBAB-5E135683A71D}"/>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6" name="CuadroTexto 375">
          <a:extLst>
            <a:ext uri="{FF2B5EF4-FFF2-40B4-BE49-F238E27FC236}">
              <a16:creationId xmlns:a16="http://schemas.microsoft.com/office/drawing/2014/main" id="{1C51F2A8-A047-4A69-B039-4723BADDD93B}"/>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7" name="CuadroTexto 376">
          <a:extLst>
            <a:ext uri="{FF2B5EF4-FFF2-40B4-BE49-F238E27FC236}">
              <a16:creationId xmlns:a16="http://schemas.microsoft.com/office/drawing/2014/main" id="{4C24389A-7EBB-43AD-B88D-3F68912DAD7C}"/>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8" name="CuadroTexto 377">
          <a:extLst>
            <a:ext uri="{FF2B5EF4-FFF2-40B4-BE49-F238E27FC236}">
              <a16:creationId xmlns:a16="http://schemas.microsoft.com/office/drawing/2014/main" id="{1F00B735-445E-4C5B-904B-F5BE04EF1C21}"/>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9" name="CuadroTexto 378">
          <a:extLst>
            <a:ext uri="{FF2B5EF4-FFF2-40B4-BE49-F238E27FC236}">
              <a16:creationId xmlns:a16="http://schemas.microsoft.com/office/drawing/2014/main" id="{C37259F2-A1DB-4E45-9D58-2F3EA246521A}"/>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0" name="CuadroTexto 379">
          <a:extLst>
            <a:ext uri="{FF2B5EF4-FFF2-40B4-BE49-F238E27FC236}">
              <a16:creationId xmlns:a16="http://schemas.microsoft.com/office/drawing/2014/main" id="{ACC248AF-D84F-4761-A3C1-6D24B23D1937}"/>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1" name="CuadroTexto 380">
          <a:extLst>
            <a:ext uri="{FF2B5EF4-FFF2-40B4-BE49-F238E27FC236}">
              <a16:creationId xmlns:a16="http://schemas.microsoft.com/office/drawing/2014/main" id="{5F144450-058B-42D0-A372-1011DC15496A}"/>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2" name="CuadroTexto 381">
          <a:extLst>
            <a:ext uri="{FF2B5EF4-FFF2-40B4-BE49-F238E27FC236}">
              <a16:creationId xmlns:a16="http://schemas.microsoft.com/office/drawing/2014/main" id="{ECAE2DEB-B39D-4D9A-9DA5-852F32B4E74C}"/>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3" name="CuadroTexto 382">
          <a:extLst>
            <a:ext uri="{FF2B5EF4-FFF2-40B4-BE49-F238E27FC236}">
              <a16:creationId xmlns:a16="http://schemas.microsoft.com/office/drawing/2014/main" id="{FB5B7F60-7C14-417B-8ACD-9D4019E9ACF4}"/>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4" name="CuadroTexto 383">
          <a:extLst>
            <a:ext uri="{FF2B5EF4-FFF2-40B4-BE49-F238E27FC236}">
              <a16:creationId xmlns:a16="http://schemas.microsoft.com/office/drawing/2014/main" id="{84D7F6F9-C5C2-43AD-AEA7-1AFE88D62DFB}"/>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5" name="CuadroTexto 384">
          <a:extLst>
            <a:ext uri="{FF2B5EF4-FFF2-40B4-BE49-F238E27FC236}">
              <a16:creationId xmlns:a16="http://schemas.microsoft.com/office/drawing/2014/main" id="{0B32CCDB-83B0-42B0-8FD3-18F2C6984124}"/>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6" name="CuadroTexto 385">
          <a:extLst>
            <a:ext uri="{FF2B5EF4-FFF2-40B4-BE49-F238E27FC236}">
              <a16:creationId xmlns:a16="http://schemas.microsoft.com/office/drawing/2014/main" id="{801425F5-6997-4E4A-9BE0-F4EB8AAF05B2}"/>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7" name="CuadroTexto 386">
          <a:extLst>
            <a:ext uri="{FF2B5EF4-FFF2-40B4-BE49-F238E27FC236}">
              <a16:creationId xmlns:a16="http://schemas.microsoft.com/office/drawing/2014/main" id="{4DCA2F3E-3664-4A64-B85B-5135C4B50569}"/>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8" name="CuadroTexto 387">
          <a:extLst>
            <a:ext uri="{FF2B5EF4-FFF2-40B4-BE49-F238E27FC236}">
              <a16:creationId xmlns:a16="http://schemas.microsoft.com/office/drawing/2014/main" id="{54FAD5EF-A350-4CFA-9932-A6D7D7092D8B}"/>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9" name="CuadroTexto 388">
          <a:extLst>
            <a:ext uri="{FF2B5EF4-FFF2-40B4-BE49-F238E27FC236}">
              <a16:creationId xmlns:a16="http://schemas.microsoft.com/office/drawing/2014/main" id="{0D64A356-5AE6-4753-B322-0C7F2669AE96}"/>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90" name="CuadroTexto 389">
          <a:extLst>
            <a:ext uri="{FF2B5EF4-FFF2-40B4-BE49-F238E27FC236}">
              <a16:creationId xmlns:a16="http://schemas.microsoft.com/office/drawing/2014/main" id="{6657BD6B-919E-41C7-909A-727E775B0A49}"/>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23</xdr:col>
      <xdr:colOff>1203722</xdr:colOff>
      <xdr:row>1</xdr:row>
      <xdr:rowOff>0</xdr:rowOff>
    </xdr:from>
    <xdr:ext cx="65" cy="172227"/>
    <xdr:sp macro="" textlink="">
      <xdr:nvSpPr>
        <xdr:cNvPr id="391" name="CuadroTexto 390">
          <a:extLst>
            <a:ext uri="{FF2B5EF4-FFF2-40B4-BE49-F238E27FC236}">
              <a16:creationId xmlns:a16="http://schemas.microsoft.com/office/drawing/2014/main" id="{74333B4A-EC90-44A3-98BB-54C309AD52E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392" name="CuadroTexto 3">
          <a:extLst>
            <a:ext uri="{FF2B5EF4-FFF2-40B4-BE49-F238E27FC236}">
              <a16:creationId xmlns:a16="http://schemas.microsoft.com/office/drawing/2014/main" id="{183BCF39-B75D-41F2-A50E-5F841D91E95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393" name="CuadroTexto 4">
          <a:extLst>
            <a:ext uri="{FF2B5EF4-FFF2-40B4-BE49-F238E27FC236}">
              <a16:creationId xmlns:a16="http://schemas.microsoft.com/office/drawing/2014/main" id="{823D73EC-45A1-45EC-8041-3CD83135CADA}"/>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394" name="CuadroTexto 1">
          <a:extLst>
            <a:ext uri="{FF2B5EF4-FFF2-40B4-BE49-F238E27FC236}">
              <a16:creationId xmlns:a16="http://schemas.microsoft.com/office/drawing/2014/main" id="{D34E5F51-63AA-4E3F-BF3D-281141A1277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395" name="CuadroTexto 3">
          <a:extLst>
            <a:ext uri="{FF2B5EF4-FFF2-40B4-BE49-F238E27FC236}">
              <a16:creationId xmlns:a16="http://schemas.microsoft.com/office/drawing/2014/main" id="{E543550D-39CB-4E32-BE73-585CACEEDED4}"/>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396" name="CuadroTexto 4">
          <a:extLst>
            <a:ext uri="{FF2B5EF4-FFF2-40B4-BE49-F238E27FC236}">
              <a16:creationId xmlns:a16="http://schemas.microsoft.com/office/drawing/2014/main" id="{046BF0FF-3B63-4B0C-8548-348063C7E3B3}"/>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397" name="CuadroTexto 396">
          <a:extLst>
            <a:ext uri="{FF2B5EF4-FFF2-40B4-BE49-F238E27FC236}">
              <a16:creationId xmlns:a16="http://schemas.microsoft.com/office/drawing/2014/main" id="{09351096-4088-4AF5-B656-BCF1E9F5D08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398" name="CuadroTexto 3">
          <a:extLst>
            <a:ext uri="{FF2B5EF4-FFF2-40B4-BE49-F238E27FC236}">
              <a16:creationId xmlns:a16="http://schemas.microsoft.com/office/drawing/2014/main" id="{18ADCAC8-BB2C-48DE-9CDA-A709F6C9F2EB}"/>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399" name="CuadroTexto 4">
          <a:extLst>
            <a:ext uri="{FF2B5EF4-FFF2-40B4-BE49-F238E27FC236}">
              <a16:creationId xmlns:a16="http://schemas.microsoft.com/office/drawing/2014/main" id="{26B34907-7A16-4F7E-8E36-A91B7682B6A7}"/>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00" name="CuadroTexto 1">
          <a:extLst>
            <a:ext uri="{FF2B5EF4-FFF2-40B4-BE49-F238E27FC236}">
              <a16:creationId xmlns:a16="http://schemas.microsoft.com/office/drawing/2014/main" id="{96A76CAD-AC15-411E-9724-49F2F29E9E7A}"/>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01" name="CuadroTexto 3">
          <a:extLst>
            <a:ext uri="{FF2B5EF4-FFF2-40B4-BE49-F238E27FC236}">
              <a16:creationId xmlns:a16="http://schemas.microsoft.com/office/drawing/2014/main" id="{4FF4E89D-A04D-438B-A8F4-EA2828D60E6C}"/>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02" name="CuadroTexto 4">
          <a:extLst>
            <a:ext uri="{FF2B5EF4-FFF2-40B4-BE49-F238E27FC236}">
              <a16:creationId xmlns:a16="http://schemas.microsoft.com/office/drawing/2014/main" id="{17A9D2BE-88D3-4FDC-81D0-2F6A634FD709}"/>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03" name="CuadroTexto 402">
          <a:extLst>
            <a:ext uri="{FF2B5EF4-FFF2-40B4-BE49-F238E27FC236}">
              <a16:creationId xmlns:a16="http://schemas.microsoft.com/office/drawing/2014/main" id="{F0B7E8EE-6815-4E41-BB02-D7464CDB9BA0}"/>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04" name="CuadroTexto 3">
          <a:extLst>
            <a:ext uri="{FF2B5EF4-FFF2-40B4-BE49-F238E27FC236}">
              <a16:creationId xmlns:a16="http://schemas.microsoft.com/office/drawing/2014/main" id="{4D45A06E-977D-4CA2-90F5-85139CE8C02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05" name="CuadroTexto 4">
          <a:extLst>
            <a:ext uri="{FF2B5EF4-FFF2-40B4-BE49-F238E27FC236}">
              <a16:creationId xmlns:a16="http://schemas.microsoft.com/office/drawing/2014/main" id="{27C154B2-10C6-42BD-95C8-1823B7D4546C}"/>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06" name="CuadroTexto 1">
          <a:extLst>
            <a:ext uri="{FF2B5EF4-FFF2-40B4-BE49-F238E27FC236}">
              <a16:creationId xmlns:a16="http://schemas.microsoft.com/office/drawing/2014/main" id="{01D76D60-914B-4BC8-9B7A-CC49752BAE14}"/>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07" name="CuadroTexto 3">
          <a:extLst>
            <a:ext uri="{FF2B5EF4-FFF2-40B4-BE49-F238E27FC236}">
              <a16:creationId xmlns:a16="http://schemas.microsoft.com/office/drawing/2014/main" id="{6ACB7173-A3A7-49C1-A376-01F76F74FD1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08" name="CuadroTexto 4">
          <a:extLst>
            <a:ext uri="{FF2B5EF4-FFF2-40B4-BE49-F238E27FC236}">
              <a16:creationId xmlns:a16="http://schemas.microsoft.com/office/drawing/2014/main" id="{48AA6977-3414-4232-8392-ADEF7E9A28D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09" name="CuadroTexto 408">
          <a:extLst>
            <a:ext uri="{FF2B5EF4-FFF2-40B4-BE49-F238E27FC236}">
              <a16:creationId xmlns:a16="http://schemas.microsoft.com/office/drawing/2014/main" id="{362247FA-01F7-4BAC-A6AF-DFC84F1908E1}"/>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10" name="CuadroTexto 3">
          <a:extLst>
            <a:ext uri="{FF2B5EF4-FFF2-40B4-BE49-F238E27FC236}">
              <a16:creationId xmlns:a16="http://schemas.microsoft.com/office/drawing/2014/main" id="{F17A4ED3-0A64-46FC-A42D-AD8D249F437C}"/>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11" name="CuadroTexto 4">
          <a:extLst>
            <a:ext uri="{FF2B5EF4-FFF2-40B4-BE49-F238E27FC236}">
              <a16:creationId xmlns:a16="http://schemas.microsoft.com/office/drawing/2014/main" id="{20F27135-1455-44AD-B5EE-6F413DF86486}"/>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12" name="CuadroTexto 1">
          <a:extLst>
            <a:ext uri="{FF2B5EF4-FFF2-40B4-BE49-F238E27FC236}">
              <a16:creationId xmlns:a16="http://schemas.microsoft.com/office/drawing/2014/main" id="{CF963D3D-B33E-453A-9C09-709E1C77C6B7}"/>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13" name="CuadroTexto 3">
          <a:extLst>
            <a:ext uri="{FF2B5EF4-FFF2-40B4-BE49-F238E27FC236}">
              <a16:creationId xmlns:a16="http://schemas.microsoft.com/office/drawing/2014/main" id="{DE82FD6D-CE21-4B71-ADB3-5066EF8659D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14" name="CuadroTexto 4">
          <a:extLst>
            <a:ext uri="{FF2B5EF4-FFF2-40B4-BE49-F238E27FC236}">
              <a16:creationId xmlns:a16="http://schemas.microsoft.com/office/drawing/2014/main" id="{6C5A73EF-FC07-4A47-BFDD-8BC4D368107C}"/>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15" name="CuadroTexto 414">
          <a:extLst>
            <a:ext uri="{FF2B5EF4-FFF2-40B4-BE49-F238E27FC236}">
              <a16:creationId xmlns:a16="http://schemas.microsoft.com/office/drawing/2014/main" id="{89E7A4AF-DA53-4F60-B6F3-D84E91B537B0}"/>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16" name="CuadroTexto 3">
          <a:extLst>
            <a:ext uri="{FF2B5EF4-FFF2-40B4-BE49-F238E27FC236}">
              <a16:creationId xmlns:a16="http://schemas.microsoft.com/office/drawing/2014/main" id="{03ACE337-33A8-45D6-AA50-99D51005CA80}"/>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17" name="CuadroTexto 4">
          <a:extLst>
            <a:ext uri="{FF2B5EF4-FFF2-40B4-BE49-F238E27FC236}">
              <a16:creationId xmlns:a16="http://schemas.microsoft.com/office/drawing/2014/main" id="{BD24EDEE-D2F7-49AC-8EB2-9072D4C5CE6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18" name="CuadroTexto 1">
          <a:extLst>
            <a:ext uri="{FF2B5EF4-FFF2-40B4-BE49-F238E27FC236}">
              <a16:creationId xmlns:a16="http://schemas.microsoft.com/office/drawing/2014/main" id="{17DA64AF-CE0B-47F9-9856-0EB712C096CE}"/>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19" name="CuadroTexto 3">
          <a:extLst>
            <a:ext uri="{FF2B5EF4-FFF2-40B4-BE49-F238E27FC236}">
              <a16:creationId xmlns:a16="http://schemas.microsoft.com/office/drawing/2014/main" id="{8C9FAC02-664B-4EB7-9FF2-BC99D0F74F48}"/>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20" name="CuadroTexto 4">
          <a:extLst>
            <a:ext uri="{FF2B5EF4-FFF2-40B4-BE49-F238E27FC236}">
              <a16:creationId xmlns:a16="http://schemas.microsoft.com/office/drawing/2014/main" id="{05B3F760-8E4B-4B6A-A0C1-01938F27BCA3}"/>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21" name="CuadroTexto 420">
          <a:extLst>
            <a:ext uri="{FF2B5EF4-FFF2-40B4-BE49-F238E27FC236}">
              <a16:creationId xmlns:a16="http://schemas.microsoft.com/office/drawing/2014/main" id="{E20DFAC8-202B-44A2-AB6A-847E5021B73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22" name="CuadroTexto 3">
          <a:extLst>
            <a:ext uri="{FF2B5EF4-FFF2-40B4-BE49-F238E27FC236}">
              <a16:creationId xmlns:a16="http://schemas.microsoft.com/office/drawing/2014/main" id="{985BFEB1-7EA6-4CA0-9DFA-49CD9B745D75}"/>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23" name="CuadroTexto 4">
          <a:extLst>
            <a:ext uri="{FF2B5EF4-FFF2-40B4-BE49-F238E27FC236}">
              <a16:creationId xmlns:a16="http://schemas.microsoft.com/office/drawing/2014/main" id="{C8C31A0E-E395-41DB-BC63-1D76A2A5E0E2}"/>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24" name="CuadroTexto 1">
          <a:extLst>
            <a:ext uri="{FF2B5EF4-FFF2-40B4-BE49-F238E27FC236}">
              <a16:creationId xmlns:a16="http://schemas.microsoft.com/office/drawing/2014/main" id="{FFFF3530-E302-4DEC-87D9-565B34445095}"/>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25" name="CuadroTexto 3">
          <a:extLst>
            <a:ext uri="{FF2B5EF4-FFF2-40B4-BE49-F238E27FC236}">
              <a16:creationId xmlns:a16="http://schemas.microsoft.com/office/drawing/2014/main" id="{D78C5088-30D1-4608-A4D5-CCD14D00F7D0}"/>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26" name="CuadroTexto 4">
          <a:extLst>
            <a:ext uri="{FF2B5EF4-FFF2-40B4-BE49-F238E27FC236}">
              <a16:creationId xmlns:a16="http://schemas.microsoft.com/office/drawing/2014/main" id="{A30BEF0D-EB56-454F-9E7E-7D613593F705}"/>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27" name="CuadroTexto 426">
          <a:extLst>
            <a:ext uri="{FF2B5EF4-FFF2-40B4-BE49-F238E27FC236}">
              <a16:creationId xmlns:a16="http://schemas.microsoft.com/office/drawing/2014/main" id="{E557957C-4774-4EBD-A10F-8BE8B6A6857F}"/>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28" name="CuadroTexto 3">
          <a:extLst>
            <a:ext uri="{FF2B5EF4-FFF2-40B4-BE49-F238E27FC236}">
              <a16:creationId xmlns:a16="http://schemas.microsoft.com/office/drawing/2014/main" id="{ABD91A8E-65B7-4358-843F-CE3A10B80D74}"/>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29" name="CuadroTexto 4">
          <a:extLst>
            <a:ext uri="{FF2B5EF4-FFF2-40B4-BE49-F238E27FC236}">
              <a16:creationId xmlns:a16="http://schemas.microsoft.com/office/drawing/2014/main" id="{35B87D67-BB30-4AC8-9BC8-D613188E85A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30" name="CuadroTexto 1">
          <a:extLst>
            <a:ext uri="{FF2B5EF4-FFF2-40B4-BE49-F238E27FC236}">
              <a16:creationId xmlns:a16="http://schemas.microsoft.com/office/drawing/2014/main" id="{01413D8E-4C08-4A8C-A40E-8C91F244BC4D}"/>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31" name="CuadroTexto 3">
          <a:extLst>
            <a:ext uri="{FF2B5EF4-FFF2-40B4-BE49-F238E27FC236}">
              <a16:creationId xmlns:a16="http://schemas.microsoft.com/office/drawing/2014/main" id="{3F301A28-81E6-422D-B9B4-69E9D5E4754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32" name="CuadroTexto 4">
          <a:extLst>
            <a:ext uri="{FF2B5EF4-FFF2-40B4-BE49-F238E27FC236}">
              <a16:creationId xmlns:a16="http://schemas.microsoft.com/office/drawing/2014/main" id="{EEEB4EB5-DBCB-412F-90F1-A662D59152E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33" name="CuadroTexto 432">
          <a:extLst>
            <a:ext uri="{FF2B5EF4-FFF2-40B4-BE49-F238E27FC236}">
              <a16:creationId xmlns:a16="http://schemas.microsoft.com/office/drawing/2014/main" id="{543B3AD1-8B62-4D74-A467-059E48874E9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34" name="CuadroTexto 3">
          <a:extLst>
            <a:ext uri="{FF2B5EF4-FFF2-40B4-BE49-F238E27FC236}">
              <a16:creationId xmlns:a16="http://schemas.microsoft.com/office/drawing/2014/main" id="{14D04385-87DF-45D3-9609-89C0EA035B4E}"/>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35" name="CuadroTexto 4">
          <a:extLst>
            <a:ext uri="{FF2B5EF4-FFF2-40B4-BE49-F238E27FC236}">
              <a16:creationId xmlns:a16="http://schemas.microsoft.com/office/drawing/2014/main" id="{8C037655-E36D-4016-8505-D3320F151249}"/>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36" name="CuadroTexto 1">
          <a:extLst>
            <a:ext uri="{FF2B5EF4-FFF2-40B4-BE49-F238E27FC236}">
              <a16:creationId xmlns:a16="http://schemas.microsoft.com/office/drawing/2014/main" id="{48BAE47A-A7E4-479E-A57E-417734688AE7}"/>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37" name="CuadroTexto 3">
          <a:extLst>
            <a:ext uri="{FF2B5EF4-FFF2-40B4-BE49-F238E27FC236}">
              <a16:creationId xmlns:a16="http://schemas.microsoft.com/office/drawing/2014/main" id="{3220EE21-04AD-4DA9-A05C-8430CC494388}"/>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38" name="CuadroTexto 4">
          <a:extLst>
            <a:ext uri="{FF2B5EF4-FFF2-40B4-BE49-F238E27FC236}">
              <a16:creationId xmlns:a16="http://schemas.microsoft.com/office/drawing/2014/main" id="{953D7938-259A-4179-834F-EEE2CAA1DE72}"/>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39" name="CuadroTexto 438">
          <a:extLst>
            <a:ext uri="{FF2B5EF4-FFF2-40B4-BE49-F238E27FC236}">
              <a16:creationId xmlns:a16="http://schemas.microsoft.com/office/drawing/2014/main" id="{CC2C9DA8-5257-4EBE-8A6F-731B1C414F04}"/>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40" name="CuadroTexto 3">
          <a:extLst>
            <a:ext uri="{FF2B5EF4-FFF2-40B4-BE49-F238E27FC236}">
              <a16:creationId xmlns:a16="http://schemas.microsoft.com/office/drawing/2014/main" id="{FA2034DE-F02C-4E3F-8223-3D84939652BA}"/>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41" name="CuadroTexto 4">
          <a:extLst>
            <a:ext uri="{FF2B5EF4-FFF2-40B4-BE49-F238E27FC236}">
              <a16:creationId xmlns:a16="http://schemas.microsoft.com/office/drawing/2014/main" id="{22822A57-324F-4FB5-96F8-43B7D157A5DF}"/>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42" name="CuadroTexto 1">
          <a:extLst>
            <a:ext uri="{FF2B5EF4-FFF2-40B4-BE49-F238E27FC236}">
              <a16:creationId xmlns:a16="http://schemas.microsoft.com/office/drawing/2014/main" id="{1611EB23-DCC2-4C53-9F12-BBF369683570}"/>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43" name="CuadroTexto 3">
          <a:extLst>
            <a:ext uri="{FF2B5EF4-FFF2-40B4-BE49-F238E27FC236}">
              <a16:creationId xmlns:a16="http://schemas.microsoft.com/office/drawing/2014/main" id="{563DDE11-02C5-4333-AA55-79536A74B8F9}"/>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44" name="CuadroTexto 4">
          <a:extLst>
            <a:ext uri="{FF2B5EF4-FFF2-40B4-BE49-F238E27FC236}">
              <a16:creationId xmlns:a16="http://schemas.microsoft.com/office/drawing/2014/main" id="{414938DA-07F7-449D-8D68-867668BE1605}"/>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45" name="CuadroTexto 444">
          <a:extLst>
            <a:ext uri="{FF2B5EF4-FFF2-40B4-BE49-F238E27FC236}">
              <a16:creationId xmlns:a16="http://schemas.microsoft.com/office/drawing/2014/main" id="{DA4A3096-0CC0-4E67-A319-F008E62A728F}"/>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46" name="CuadroTexto 3">
          <a:extLst>
            <a:ext uri="{FF2B5EF4-FFF2-40B4-BE49-F238E27FC236}">
              <a16:creationId xmlns:a16="http://schemas.microsoft.com/office/drawing/2014/main" id="{6DB2A88A-27F1-4A8E-BFB3-F7C3D752010F}"/>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47" name="CuadroTexto 4">
          <a:extLst>
            <a:ext uri="{FF2B5EF4-FFF2-40B4-BE49-F238E27FC236}">
              <a16:creationId xmlns:a16="http://schemas.microsoft.com/office/drawing/2014/main" id="{81629829-0500-4A0D-AC32-1E20F9780B5B}"/>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48" name="CuadroTexto 1">
          <a:extLst>
            <a:ext uri="{FF2B5EF4-FFF2-40B4-BE49-F238E27FC236}">
              <a16:creationId xmlns:a16="http://schemas.microsoft.com/office/drawing/2014/main" id="{584705FB-9303-43CF-A319-72128D22399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49" name="CuadroTexto 3">
          <a:extLst>
            <a:ext uri="{FF2B5EF4-FFF2-40B4-BE49-F238E27FC236}">
              <a16:creationId xmlns:a16="http://schemas.microsoft.com/office/drawing/2014/main" id="{6B6F729B-90F3-480D-BFC8-75104A5D2536}"/>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50" name="CuadroTexto 4">
          <a:extLst>
            <a:ext uri="{FF2B5EF4-FFF2-40B4-BE49-F238E27FC236}">
              <a16:creationId xmlns:a16="http://schemas.microsoft.com/office/drawing/2014/main" id="{F10439F7-8AF4-4D02-A0E9-57EFF32EB065}"/>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51" name="CuadroTexto 450">
          <a:extLst>
            <a:ext uri="{FF2B5EF4-FFF2-40B4-BE49-F238E27FC236}">
              <a16:creationId xmlns:a16="http://schemas.microsoft.com/office/drawing/2014/main" id="{9189D660-FDA6-460F-BAAF-4CFEFBDA2AC5}"/>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52" name="CuadroTexto 3">
          <a:extLst>
            <a:ext uri="{FF2B5EF4-FFF2-40B4-BE49-F238E27FC236}">
              <a16:creationId xmlns:a16="http://schemas.microsoft.com/office/drawing/2014/main" id="{5EEF2256-ACD9-45D4-B82C-45EDDE92A39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53" name="CuadroTexto 4">
          <a:extLst>
            <a:ext uri="{FF2B5EF4-FFF2-40B4-BE49-F238E27FC236}">
              <a16:creationId xmlns:a16="http://schemas.microsoft.com/office/drawing/2014/main" id="{5B8A2D59-5715-4905-A7F5-C06C49910AEC}"/>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54" name="CuadroTexto 1">
          <a:extLst>
            <a:ext uri="{FF2B5EF4-FFF2-40B4-BE49-F238E27FC236}">
              <a16:creationId xmlns:a16="http://schemas.microsoft.com/office/drawing/2014/main" id="{5E041A50-063A-45F3-97DB-6D29F389354D}"/>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55" name="CuadroTexto 3">
          <a:extLst>
            <a:ext uri="{FF2B5EF4-FFF2-40B4-BE49-F238E27FC236}">
              <a16:creationId xmlns:a16="http://schemas.microsoft.com/office/drawing/2014/main" id="{4D49A7B6-551B-4B8E-A287-22340C915ADC}"/>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56" name="CuadroTexto 4">
          <a:extLst>
            <a:ext uri="{FF2B5EF4-FFF2-40B4-BE49-F238E27FC236}">
              <a16:creationId xmlns:a16="http://schemas.microsoft.com/office/drawing/2014/main" id="{CF844281-7FEC-41A9-AC4D-026C399CA586}"/>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57" name="CuadroTexto 456">
          <a:extLst>
            <a:ext uri="{FF2B5EF4-FFF2-40B4-BE49-F238E27FC236}">
              <a16:creationId xmlns:a16="http://schemas.microsoft.com/office/drawing/2014/main" id="{39EF87F2-8826-43FE-B710-C8A3D5A01435}"/>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58" name="CuadroTexto 3">
          <a:extLst>
            <a:ext uri="{FF2B5EF4-FFF2-40B4-BE49-F238E27FC236}">
              <a16:creationId xmlns:a16="http://schemas.microsoft.com/office/drawing/2014/main" id="{1E3827FD-9836-457E-9302-BD206DDDDC31}"/>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59" name="CuadroTexto 4">
          <a:extLst>
            <a:ext uri="{FF2B5EF4-FFF2-40B4-BE49-F238E27FC236}">
              <a16:creationId xmlns:a16="http://schemas.microsoft.com/office/drawing/2014/main" id="{DE59F2FC-DC0B-42A4-9FD3-BE6E9AEF586D}"/>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60" name="CuadroTexto 1">
          <a:extLst>
            <a:ext uri="{FF2B5EF4-FFF2-40B4-BE49-F238E27FC236}">
              <a16:creationId xmlns:a16="http://schemas.microsoft.com/office/drawing/2014/main" id="{B1952E93-2998-43BE-AE8D-2AFAFABC4F6F}"/>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61" name="CuadroTexto 3">
          <a:extLst>
            <a:ext uri="{FF2B5EF4-FFF2-40B4-BE49-F238E27FC236}">
              <a16:creationId xmlns:a16="http://schemas.microsoft.com/office/drawing/2014/main" id="{8714DC60-5C51-46A0-986F-6839DB4C2133}"/>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62" name="CuadroTexto 4">
          <a:extLst>
            <a:ext uri="{FF2B5EF4-FFF2-40B4-BE49-F238E27FC236}">
              <a16:creationId xmlns:a16="http://schemas.microsoft.com/office/drawing/2014/main" id="{0976652F-87EA-4389-94D0-DA95B543A3F8}"/>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63" name="CuadroTexto 462">
          <a:extLst>
            <a:ext uri="{FF2B5EF4-FFF2-40B4-BE49-F238E27FC236}">
              <a16:creationId xmlns:a16="http://schemas.microsoft.com/office/drawing/2014/main" id="{1E459F77-90BC-46A5-AEEE-F4042349CB49}"/>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64" name="CuadroTexto 3">
          <a:extLst>
            <a:ext uri="{FF2B5EF4-FFF2-40B4-BE49-F238E27FC236}">
              <a16:creationId xmlns:a16="http://schemas.microsoft.com/office/drawing/2014/main" id="{DC7055CE-014E-4737-87D7-17A8ED3E6FF1}"/>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65" name="CuadroTexto 4">
          <a:extLst>
            <a:ext uri="{FF2B5EF4-FFF2-40B4-BE49-F238E27FC236}">
              <a16:creationId xmlns:a16="http://schemas.microsoft.com/office/drawing/2014/main" id="{77876A09-3F92-4442-BD6A-FC0D6AB94FD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66" name="CuadroTexto 1">
          <a:extLst>
            <a:ext uri="{FF2B5EF4-FFF2-40B4-BE49-F238E27FC236}">
              <a16:creationId xmlns:a16="http://schemas.microsoft.com/office/drawing/2014/main" id="{2827D904-4D2C-4290-944D-31C15991FCE4}"/>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67" name="CuadroTexto 3">
          <a:extLst>
            <a:ext uri="{FF2B5EF4-FFF2-40B4-BE49-F238E27FC236}">
              <a16:creationId xmlns:a16="http://schemas.microsoft.com/office/drawing/2014/main" id="{96F2EA1E-4A66-414C-84DE-E00F7F599FA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68" name="CuadroTexto 4">
          <a:extLst>
            <a:ext uri="{FF2B5EF4-FFF2-40B4-BE49-F238E27FC236}">
              <a16:creationId xmlns:a16="http://schemas.microsoft.com/office/drawing/2014/main" id="{045B32C4-4363-4363-804D-ED754257D68A}"/>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69" name="CuadroTexto 468">
          <a:extLst>
            <a:ext uri="{FF2B5EF4-FFF2-40B4-BE49-F238E27FC236}">
              <a16:creationId xmlns:a16="http://schemas.microsoft.com/office/drawing/2014/main" id="{C521D2A9-3CF2-4ECA-9A63-36D342FB8926}"/>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70" name="CuadroTexto 3">
          <a:extLst>
            <a:ext uri="{FF2B5EF4-FFF2-40B4-BE49-F238E27FC236}">
              <a16:creationId xmlns:a16="http://schemas.microsoft.com/office/drawing/2014/main" id="{D99CAF00-AD8D-49C8-BD7E-42314F61852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71" name="CuadroTexto 4">
          <a:extLst>
            <a:ext uri="{FF2B5EF4-FFF2-40B4-BE49-F238E27FC236}">
              <a16:creationId xmlns:a16="http://schemas.microsoft.com/office/drawing/2014/main" id="{3EA6D3C7-FB32-4E20-8FEB-94994D5152EF}"/>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72" name="CuadroTexto 1">
          <a:extLst>
            <a:ext uri="{FF2B5EF4-FFF2-40B4-BE49-F238E27FC236}">
              <a16:creationId xmlns:a16="http://schemas.microsoft.com/office/drawing/2014/main" id="{30DB667B-A726-48FC-AED3-537A1D6FCC73}"/>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73" name="CuadroTexto 3">
          <a:extLst>
            <a:ext uri="{FF2B5EF4-FFF2-40B4-BE49-F238E27FC236}">
              <a16:creationId xmlns:a16="http://schemas.microsoft.com/office/drawing/2014/main" id="{06D21C54-7C4C-4350-A8E0-A1B8AAB2411E}"/>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74" name="CuadroTexto 4">
          <a:extLst>
            <a:ext uri="{FF2B5EF4-FFF2-40B4-BE49-F238E27FC236}">
              <a16:creationId xmlns:a16="http://schemas.microsoft.com/office/drawing/2014/main" id="{E393094E-B664-4C8A-835C-9C1329E1180B}"/>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75" name="CuadroTexto 474">
          <a:extLst>
            <a:ext uri="{FF2B5EF4-FFF2-40B4-BE49-F238E27FC236}">
              <a16:creationId xmlns:a16="http://schemas.microsoft.com/office/drawing/2014/main" id="{BF50CCD4-053B-49D9-AED1-88F93818C54F}"/>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76" name="CuadroTexto 3">
          <a:extLst>
            <a:ext uri="{FF2B5EF4-FFF2-40B4-BE49-F238E27FC236}">
              <a16:creationId xmlns:a16="http://schemas.microsoft.com/office/drawing/2014/main" id="{EE5298A2-9F74-4AEC-A08B-31F740A7517A}"/>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77" name="CuadroTexto 4">
          <a:extLst>
            <a:ext uri="{FF2B5EF4-FFF2-40B4-BE49-F238E27FC236}">
              <a16:creationId xmlns:a16="http://schemas.microsoft.com/office/drawing/2014/main" id="{BE064979-C92B-4EA8-92F5-0A443BA93DBB}"/>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78" name="CuadroTexto 1">
          <a:extLst>
            <a:ext uri="{FF2B5EF4-FFF2-40B4-BE49-F238E27FC236}">
              <a16:creationId xmlns:a16="http://schemas.microsoft.com/office/drawing/2014/main" id="{14EE14C6-827A-4352-AD87-45A6F1D4ED06}"/>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79" name="CuadroTexto 3">
          <a:extLst>
            <a:ext uri="{FF2B5EF4-FFF2-40B4-BE49-F238E27FC236}">
              <a16:creationId xmlns:a16="http://schemas.microsoft.com/office/drawing/2014/main" id="{BA828879-F8A2-4A83-B37C-79BB194B8DA8}"/>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80" name="CuadroTexto 4">
          <a:extLst>
            <a:ext uri="{FF2B5EF4-FFF2-40B4-BE49-F238E27FC236}">
              <a16:creationId xmlns:a16="http://schemas.microsoft.com/office/drawing/2014/main" id="{7CDA6DBE-ADC1-4609-8EEB-4AFB6E52D519}"/>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81" name="CuadroTexto 480">
          <a:extLst>
            <a:ext uri="{FF2B5EF4-FFF2-40B4-BE49-F238E27FC236}">
              <a16:creationId xmlns:a16="http://schemas.microsoft.com/office/drawing/2014/main" id="{0C491C51-CE9F-405D-A559-BDCA050CDD48}"/>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82" name="CuadroTexto 3">
          <a:extLst>
            <a:ext uri="{FF2B5EF4-FFF2-40B4-BE49-F238E27FC236}">
              <a16:creationId xmlns:a16="http://schemas.microsoft.com/office/drawing/2014/main" id="{C3F77885-1B6C-4DEB-8285-FC2F62DAD76D}"/>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83" name="CuadroTexto 4">
          <a:extLst>
            <a:ext uri="{FF2B5EF4-FFF2-40B4-BE49-F238E27FC236}">
              <a16:creationId xmlns:a16="http://schemas.microsoft.com/office/drawing/2014/main" id="{F43BFCFF-74E6-4B43-A274-ABEA44A4A1FD}"/>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84" name="CuadroTexto 1">
          <a:extLst>
            <a:ext uri="{FF2B5EF4-FFF2-40B4-BE49-F238E27FC236}">
              <a16:creationId xmlns:a16="http://schemas.microsoft.com/office/drawing/2014/main" id="{6BC97328-B9CE-4919-9D3F-91EDA653BC3F}"/>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85" name="CuadroTexto 3">
          <a:extLst>
            <a:ext uri="{FF2B5EF4-FFF2-40B4-BE49-F238E27FC236}">
              <a16:creationId xmlns:a16="http://schemas.microsoft.com/office/drawing/2014/main" id="{76030613-7D5E-43DB-B16F-7C3FA5FB2511}"/>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86" name="CuadroTexto 4">
          <a:extLst>
            <a:ext uri="{FF2B5EF4-FFF2-40B4-BE49-F238E27FC236}">
              <a16:creationId xmlns:a16="http://schemas.microsoft.com/office/drawing/2014/main" id="{8E467E8F-AC94-45E6-A431-2889F4C30150}"/>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87" name="CuadroTexto 486">
          <a:extLst>
            <a:ext uri="{FF2B5EF4-FFF2-40B4-BE49-F238E27FC236}">
              <a16:creationId xmlns:a16="http://schemas.microsoft.com/office/drawing/2014/main" id="{A98FF92D-E656-4DF2-912B-52ACC25D131D}"/>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88" name="CuadroTexto 3">
          <a:extLst>
            <a:ext uri="{FF2B5EF4-FFF2-40B4-BE49-F238E27FC236}">
              <a16:creationId xmlns:a16="http://schemas.microsoft.com/office/drawing/2014/main" id="{6A8CFA00-C3AD-4CF8-B967-307AFC222C9E}"/>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89" name="CuadroTexto 4">
          <a:extLst>
            <a:ext uri="{FF2B5EF4-FFF2-40B4-BE49-F238E27FC236}">
              <a16:creationId xmlns:a16="http://schemas.microsoft.com/office/drawing/2014/main" id="{605C4499-3D78-4B70-946F-99BFF73B89F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90" name="CuadroTexto 1">
          <a:extLst>
            <a:ext uri="{FF2B5EF4-FFF2-40B4-BE49-F238E27FC236}">
              <a16:creationId xmlns:a16="http://schemas.microsoft.com/office/drawing/2014/main" id="{177CAEB4-F244-4FB0-939E-DFC66596828C}"/>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91" name="CuadroTexto 3">
          <a:extLst>
            <a:ext uri="{FF2B5EF4-FFF2-40B4-BE49-F238E27FC236}">
              <a16:creationId xmlns:a16="http://schemas.microsoft.com/office/drawing/2014/main" id="{86B0C828-04CB-4E45-A024-1FD3E730AE36}"/>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92" name="CuadroTexto 491">
          <a:extLst>
            <a:ext uri="{FF2B5EF4-FFF2-40B4-BE49-F238E27FC236}">
              <a16:creationId xmlns:a16="http://schemas.microsoft.com/office/drawing/2014/main" id="{21C7ECD6-A614-406B-97B3-0401983363FC}"/>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93" name="CuadroTexto 3">
          <a:extLst>
            <a:ext uri="{FF2B5EF4-FFF2-40B4-BE49-F238E27FC236}">
              <a16:creationId xmlns:a16="http://schemas.microsoft.com/office/drawing/2014/main" id="{A59B82D8-A6DA-4782-AA21-38627F105473}"/>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educaciongovco.sharepoint.com/Users/User/OneDrive%20-%20mineducacion.gov.co/Planeaci&#243;n%20MEN/2020/OAPF/PAI/Anexo%20presupuestal%20final%20OAP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_Desp3 Proyectos"/>
      <sheetName val="Listas_Desp2"/>
      <sheetName val="Hoja1"/>
      <sheetName val="Instructivo"/>
      <sheetName val="Hoja4"/>
      <sheetName val="Anexo presupuestal PAI 2020"/>
      <sheetName val="Listas_Desp3"/>
      <sheetName val="Hoja2"/>
      <sheetName val="Listas_Desp1"/>
      <sheetName val="Datos"/>
    </sheetNames>
    <sheetDataSet>
      <sheetData sheetId="0"/>
      <sheetData sheetId="1"/>
      <sheetData sheetId="2"/>
      <sheetData sheetId="3"/>
      <sheetData sheetId="4">
        <row r="1">
          <cell r="A1" t="str">
            <v>PROYECTO</v>
          </cell>
        </row>
      </sheetData>
      <sheetData sheetId="5"/>
      <sheetData sheetId="6">
        <row r="1">
          <cell r="A1" t="str">
            <v>PROYECTO</v>
          </cell>
          <cell r="B1" t="str">
            <v>IMPLEMENTACIÓN DEL PROGRAMA DE ALIMENTACIÓN ESCOLAR EN COLOMBIA NACIONAL</v>
          </cell>
          <cell r="C1" t="str">
            <v>CONSTRUCCIÓN , MEJORAMIENTO Y DOTACIÓN DE ESPACIOS DE APRENDIZAJE PARA PRESTACIÓN DEL SERVICIO EDUCATIVO E IMPLEMENTACIÓN DE ESTRATEGIAS DE CALIDAD Y COBERTURA   NACIONAL</v>
          </cell>
          <cell r="D1" t="str">
            <v>FORTALECIMIENTO DE LAS CONDICIONES PARA EL LOGRO DE TRAYECTORIAS EDUCATIVAS COMPLETAS QUE CONTRIBUYAN AL DESARROLLO INTEGRAL EN LA EDUCACIÓN INICIAL, PREESCOLAR, BÁSICA Y MEDIA. NACIONAL</v>
          </cell>
          <cell r="E1" t="str">
            <v>IMPLEMENTACIÓN DE ESTRATEGIAS EDUCATIVAS INTEGRALES, PERTINENTES Y DE CALIDAD EN ZONAS RURALES. NACIONAL</v>
          </cell>
          <cell r="F1" t="str">
            <v>FORTALECIMIENTO A LA GESTIÓN TERRITORIAL DE LA EDUCACIÓN INICIAL, PREESCOLAR, BÁSICA Y MEDIA. NACIONAL</v>
          </cell>
          <cell r="G1" t="str">
            <v>AMPLIACIÓN DE MECANISMOS DE FOMENTO DE LA EDUCACIÓN SUPERIOR NACIONAL SUPERIOR EN COLOMBIA NACIONAL</v>
          </cell>
          <cell r="H1" t="str">
            <v>APOYO PARA FOMENTAR EL ACCESO CON CALIDAD A LA EDUCACIÓN SUPERIOR A TRAVÉS DE INCENTIVOS A LA DEMANDA EN COLOMBIA NACIONAL</v>
          </cell>
          <cell r="I1" t="str">
            <v>DESARROLLO DE LAS CAPACIDADES DE PLANEACIÓN Y GESTIÓN INSTITUCIONALES Y SECTORIALES</v>
          </cell>
          <cell r="J1" t="str">
            <v>INCREMENTO DE LA CALIDAD EN LA PRESTACIÓN DEL SERVICIO PÚBLICO DE EDUCACIÓN SUPERIOR EN COLOMBIA. NACIONAL</v>
          </cell>
        </row>
        <row r="2">
          <cell r="A2" t="str">
            <v>BPIN</v>
          </cell>
          <cell r="B2" t="str">
            <v>2017011000288</v>
          </cell>
          <cell r="C2" t="str">
            <v>2018011001145</v>
          </cell>
          <cell r="D2" t="str">
            <v>2019011000178</v>
          </cell>
          <cell r="E2" t="str">
            <v>2019011000157</v>
          </cell>
          <cell r="F2" t="str">
            <v>2018011001030</v>
          </cell>
          <cell r="G2" t="str">
            <v>2018011001024</v>
          </cell>
          <cell r="H2" t="str">
            <v xml:space="preserve">2018011001144  </v>
          </cell>
          <cell r="I2" t="str">
            <v>2019011000177</v>
          </cell>
          <cell r="J2" t="str">
            <v>2018011001032</v>
          </cell>
        </row>
        <row r="3">
          <cell r="A3" t="str">
            <v>COD_PPTAL</v>
          </cell>
          <cell r="B3" t="str">
            <v>C-2201-0700-9</v>
          </cell>
          <cell r="C3" t="str">
            <v>C-2201-0700-16</v>
          </cell>
          <cell r="D3" t="str">
            <v>C-2201-0700-18</v>
          </cell>
          <cell r="E3" t="str">
            <v>C-2201-0700-19</v>
          </cell>
          <cell r="F3" t="str">
            <v>C-2201-0700-12</v>
          </cell>
          <cell r="G3" t="str">
            <v>C-2202-0700-45</v>
          </cell>
          <cell r="H3" t="str">
            <v>C-2202-0700-47</v>
          </cell>
          <cell r="I3" t="str">
            <v>C-2299-0700-10</v>
          </cell>
          <cell r="J3" t="str">
            <v>C-2202-0700-32</v>
          </cell>
        </row>
        <row r="4">
          <cell r="A4" t="str">
            <v>APROPIACION</v>
          </cell>
          <cell r="B4">
            <v>1058000000000</v>
          </cell>
          <cell r="C4">
            <v>343056686667</v>
          </cell>
          <cell r="D4">
            <v>230000000000</v>
          </cell>
          <cell r="E4">
            <v>56942931336</v>
          </cell>
          <cell r="F4">
            <v>17910639331</v>
          </cell>
          <cell r="G4">
            <v>37816890860</v>
          </cell>
          <cell r="H4">
            <v>1636827297483</v>
          </cell>
          <cell r="I4">
            <v>34635038585</v>
          </cell>
          <cell r="J4">
            <v>25205825200</v>
          </cell>
        </row>
        <row r="5">
          <cell r="B5" t="str">
            <v>PUNO</v>
          </cell>
          <cell r="C5" t="str">
            <v>PDOS</v>
          </cell>
          <cell r="D5" t="str">
            <v>PTRES</v>
          </cell>
          <cell r="E5" t="str">
            <v>PCUATRO</v>
          </cell>
          <cell r="F5" t="str">
            <v>PCINCO</v>
          </cell>
          <cell r="G5" t="str">
            <v>PSEIS</v>
          </cell>
          <cell r="H5" t="str">
            <v>PSIETE</v>
          </cell>
          <cell r="I5" t="str">
            <v>POCHO</v>
          </cell>
          <cell r="J5" t="str">
            <v>PNUEVE</v>
          </cell>
        </row>
      </sheetData>
      <sheetData sheetId="7"/>
      <sheetData sheetId="8"/>
      <sheetData sheetId="9"/>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A6FF817D-7FC1-4C98-975C-3A0EEC449048}"/>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8E858EFC-952C-49B5-8F4A-02C1B45A7DAC}"/>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5208CCFD-844C-45BC-995D-A4965F73FE14}"/>
</namedSheetViews>
</file>

<file path=xl/namedSheetViews/namedSheetView4.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5AEF6F09-3490-4BF0-A727-FEE3A8412A57}"/>
</namedSheetViews>
</file>

<file path=xl/namedSheetViews/namedSheetView5.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E550BD30-3F2F-4E3B-9063-AEFBEC05D61A}"/>
</namedSheetViews>
</file>

<file path=xl/namedSheetViews/namedSheetView6.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92E83D0F-B956-4989-847A-890ED9176D3F}"/>
</namedSheetViews>
</file>

<file path=xl/namedSheetViews/namedSheetView7.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709CFDEE-845D-4B20-A0CC-CE7E4DB3BCB9}"/>
</namedSheetViews>
</file>

<file path=xl/namedSheetViews/namedSheetView8.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4CB8255B-293F-4979-A7AB-4AFADA9A7100}"/>
</namedSheetViews>
</file>

<file path=xl/namedSheetViews/namedSheetView9.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C499A03F-C410-47DF-9B10-95C30DCBCB8F}"/>
</namedSheetViews>
</file>

<file path=xl/persons/person.xml><?xml version="1.0" encoding="utf-8"?>
<personList xmlns="http://schemas.microsoft.com/office/spreadsheetml/2018/threadedcomments" xmlns:x="http://schemas.openxmlformats.org/spreadsheetml/2006/main">
  <person displayName="Marcela Tamayo Rincon" id="{543C3980-66FC-435A-9C94-166FC0E8B9AC}" userId="S::mtamayo@mineducacion.gov.co::8197eb39-69f1-4548-88ef-86f28f9760eb" providerId="AD"/>
  <person displayName="Alberto  Zambrano Guerrero" id="{33EA723C-1BE4-416A-9152-31FBFF862E8A}" userId="S::alzambrano@mineducacion.gov.co::4df478af-7f6e-438e-b15c-183ab53a2c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a Tamayo Rincon" refreshedDate="44264.66205983796" createdVersion="6" refreshedVersion="6" minRefreshableVersion="3" recordCount="108" xr:uid="{DA970B44-36D3-498B-B2E4-D0280B496F3E}">
  <cacheSource type="worksheet">
    <worksheetSource ref="B2:EZ2" sheet="INDICADORES"/>
  </cacheSource>
  <cacheFields count="139">
    <cacheField name="Despacho" numFmtId="0">
      <sharedItems count="3">
        <s v="VPBM"/>
        <s v="VES" u="1"/>
        <s v="TRANSVERSALES" u="1"/>
      </sharedItems>
    </cacheField>
    <cacheField name="Dimensión MIPG" numFmtId="0">
      <sharedItems/>
    </cacheField>
    <cacheField name="Objetivo del SIG" numFmtId="0">
      <sharedItems/>
    </cacheField>
    <cacheField name="Proceso del SIG" numFmtId="0">
      <sharedItems/>
    </cacheField>
    <cacheField name="Dirección" numFmtId="0">
      <sharedItems count="20">
        <s v="Dirección de Calidad para la Educación Preescolar, Básica y Media"/>
        <s v="Subdirección de Desarrollo Organizacional" u="1"/>
        <s v="Unidad de Atención al Ciudadano" u="1"/>
        <s v="Dirección de Calidad para la Educación Superior" u="1"/>
        <s v="Oficina de Control Interno" u="1"/>
        <s v="Oficina Asesora Jurídica" u="1"/>
        <s v="Dirección de Fortalecimiento a la Gestión Territorial" u="1"/>
        <s v="Oficina de Tecnología y Sistemas de Información" u="1"/>
        <s v="Subdirección de Talento Humano" u="1"/>
        <s v="Oficina Asesora de Planeación y Finanzas" u="1"/>
        <s v="Oficina Asesora de Comunicaciones" u="1"/>
        <s v="Dirección de Primera Infancia" u="1"/>
        <s v="Subdirección de Gestión Financiera" u="1"/>
        <s v="Subdirección de Gestión Administrativa" u="1"/>
        <s v="Subdirección de Contratación" u="1"/>
        <s v="Dirección de Fomento de la Educación Superior" u="1"/>
        <s v="Oficina de Cooperación y Asuntos Internacionales" u="1"/>
        <s v="Dirección de Cobertura y Equidad" u="1"/>
        <s v="Secretaría General" u="1"/>
        <s v="Oficina de Innovación Educativa con Uso de Nuevas Tecnologías" u="1"/>
      </sharedItems>
    </cacheField>
    <cacheField name="Subdirección" numFmtId="0">
      <sharedItems/>
    </cacheField>
    <cacheField name="Meta Objetivos de Desarrollo Sostenible - ODS" numFmtId="0">
      <sharedItems longText="1"/>
    </cacheField>
    <cacheField name="Objetivo del PND" numFmtId="0">
      <sharedItems/>
    </cacheField>
    <cacheField name="Objetivo del Plan Sectorial" numFmtId="0">
      <sharedItems/>
    </cacheField>
    <cacheField name="Asociación con PND" numFmtId="0">
      <sharedItems containsBlank="1"/>
    </cacheField>
    <cacheField name="ID Dependencia de afectación" numFmtId="0">
      <sharedItems containsMixedTypes="1" containsNumber="1" containsInteger="1" minValue="48" maxValue="64"/>
    </cacheField>
    <cacheField name="Tema estratégico" numFmtId="0">
      <sharedItems count="38">
        <s v="Referentes de Calidad Educativa"/>
        <s v="Jornada Única"/>
        <s v="Educación Media"/>
        <s v="Entornos Escolares para la vida, convivencia y la ciudadanía"/>
        <s v="Evaluación"/>
        <s v="Formación de Docentes"/>
        <s v="Calidad- PTA"/>
        <s v="PNLE"/>
        <s v="Bilingüismo"/>
        <s v="Gestión Interna"/>
        <s v="Inclusión y Equidad"/>
        <s v="Educación Privada"/>
        <s v="Programa para el Desarrollo de Competencias Básicas"/>
        <s v="Convalidaciones PBM"/>
        <s v="Gestión de recursos físicos" u="1"/>
        <s v="Cobertura Infraestructura" u="1"/>
        <s v="Innovación" u="1"/>
        <s v="Cultura de la Calidad" u="1"/>
        <s v="Fortalecimiento " u="1"/>
        <s v="Gestión de Contratación" u="1"/>
        <s v="Arquitectura del SAC" u="1"/>
        <s v="Gestión de recursos" u="1"/>
        <s v="Grupos étnicos" u="1"/>
        <s v="Primera Infancia" u="1"/>
        <s v="Servicio al Ciudadano" u="1"/>
        <s v="Gestión de la Información" u="1"/>
        <s v="Marco Nacional de Cualificaciones" u="1"/>
        <s v="Aprendizaje y sinergia del conocimiento" u="1"/>
        <s v="Financiamiento de la Educación Superior" u="1"/>
        <s v="Gobernabilidad y gobernanza del SAC" u="1"/>
        <s v="Acogida, Bienestar y Permanencia" u="1"/>
        <s v="Fomento a la Formación de maestrías y doctorados" u="1"/>
        <s v="Gestión del Talento Humano" u="1"/>
        <s v="Generación E " u="1"/>
        <s v="Gestión de Comunicaciones" u="1"/>
        <s v="Fortalecimiento de la Educación Superior Pública" u="1"/>
        <s v="Fomento de la educación superior" u="1"/>
        <s v="Cooperación Internacional" u="1"/>
      </sharedItems>
    </cacheField>
    <cacheField name="ID Indicador" numFmtId="0">
      <sharedItems containsSemiMixedTypes="0" containsString="0" containsNumber="1" containsInteger="1" minValue="2" maxValue="508" count="374">
        <n v="328"/>
        <n v="2"/>
        <n v="22"/>
        <n v="4"/>
        <n v="54"/>
        <n v="59"/>
        <n v="5"/>
        <n v="28"/>
        <n v="60"/>
        <n v="23"/>
        <n v="61"/>
        <n v="9"/>
        <n v="6"/>
        <n v="7"/>
        <n v="8"/>
        <n v="62"/>
        <n v="65"/>
        <n v="66"/>
        <n v="77"/>
        <n v="92"/>
        <n v="97"/>
        <n v="98"/>
        <n v="110"/>
        <n v="128"/>
        <n v="19"/>
        <n v="38"/>
        <n v="11"/>
        <n v="12"/>
        <n v="36"/>
        <n v="129"/>
        <n v="130"/>
        <n v="131"/>
        <n v="13"/>
        <n v="14"/>
        <n v="15"/>
        <n v="16"/>
        <n v="17"/>
        <n v="18"/>
        <n v="10"/>
        <n v="132"/>
        <n v="135"/>
        <n v="139"/>
        <n v="20"/>
        <n v="21"/>
        <n v="140"/>
        <n v="172"/>
        <n v="24"/>
        <n v="25"/>
        <n v="39"/>
        <n v="175"/>
        <n v="176"/>
        <n v="26"/>
        <n v="177"/>
        <n v="178"/>
        <n v="27"/>
        <n v="29"/>
        <n v="30"/>
        <n v="31"/>
        <n v="32"/>
        <n v="33"/>
        <n v="34"/>
        <n v="506"/>
        <n v="35"/>
        <n v="179"/>
        <n v="40"/>
        <n v="186"/>
        <n v="187"/>
        <n v="212"/>
        <n v="41"/>
        <n v="42"/>
        <n v="43"/>
        <n v="44"/>
        <n v="45"/>
        <n v="46"/>
        <n v="214"/>
        <n v="233"/>
        <n v="234"/>
        <n v="235"/>
        <n v="50"/>
        <n v="51"/>
        <n v="479"/>
        <n v="480"/>
        <n v="481"/>
        <n v="502"/>
        <n v="501"/>
        <n v="497"/>
        <n v="495"/>
        <n v="496"/>
        <n v="489"/>
        <n v="490"/>
        <n v="491"/>
        <n v="485"/>
        <n v="494"/>
        <n v="487"/>
        <n v="484"/>
        <n v="493"/>
        <n v="503"/>
        <n v="498"/>
        <n v="500"/>
        <n v="504"/>
        <n v="499"/>
        <n v="483"/>
        <n v="482"/>
        <n v="505"/>
        <n v="109"/>
        <n v="236"/>
        <n v="237"/>
        <n v="238"/>
        <n v="417" u="1"/>
        <n v="94" u="1"/>
        <n v="287" u="1"/>
        <n v="239" u="1"/>
        <n v="174" u="1"/>
        <n v="450" u="1"/>
        <n v="86" u="1"/>
        <n v="320" u="1"/>
        <n v="158" u="1"/>
        <n v="418" u="1"/>
        <n v="78" u="1"/>
        <n v="288" u="1"/>
        <n v="207" u="1"/>
        <n v="142" u="1"/>
        <n v="321" u="1"/>
        <n v="70" u="1"/>
        <n v="256" u="1"/>
        <n v="191" u="1"/>
        <n v="419" u="1"/>
        <n v="289" u="1"/>
        <n v="240" u="1"/>
        <n v="119" u="1"/>
        <n v="322" u="1"/>
        <n v="257" u="1"/>
        <n v="224" u="1"/>
        <n v="159" u="1"/>
        <n v="355" u="1"/>
        <n v="290" u="1"/>
        <n v="55" u="1"/>
        <n v="208" u="1"/>
        <n v="143" u="1"/>
        <n v="103" u="1"/>
        <n v="323" u="1"/>
        <n v="258" u="1"/>
        <n v="192" u="1"/>
        <n v="421" u="1"/>
        <n v="95" u="1"/>
        <n v="291" u="1"/>
        <n v="241" u="1"/>
        <n v="87" u="1"/>
        <n v="324" u="1"/>
        <n v="259" u="1"/>
        <n v="225" u="1"/>
        <n v="160" u="1"/>
        <n v="422" u="1"/>
        <n v="79" u="1"/>
        <n v="292" u="1"/>
        <n v="209" u="1"/>
        <n v="325" u="1"/>
        <n v="71" u="1"/>
        <n v="260" u="1"/>
        <n v="193" u="1"/>
        <n v="423" u="1"/>
        <n v="358" u="1"/>
        <n v="293" u="1"/>
        <n v="242" u="1"/>
        <n v="120" u="1"/>
        <n v="326" u="1"/>
        <n v="261" u="1"/>
        <n v="226" u="1"/>
        <n v="161" u="1"/>
        <n v="112" u="1"/>
        <n v="294" u="1"/>
        <n v="210" u="1"/>
        <n v="145" u="1"/>
        <n v="327" u="1"/>
        <n v="262" u="1"/>
        <n v="194" u="1"/>
        <n v="96" u="1"/>
        <n v="360" u="1"/>
        <n v="295" u="1"/>
        <n v="243" u="1"/>
        <n v="88" u="1"/>
        <n v="263" u="1"/>
        <n v="227" u="1"/>
        <n v="426" u="1"/>
        <n v="80" u="1"/>
        <n v="296" u="1"/>
        <n v="211" u="1"/>
        <n v="146" u="1"/>
        <n v="459" u="1"/>
        <n v="72" u="1"/>
        <n v="264" u="1"/>
        <n v="195" u="1"/>
        <n v="492" u="1"/>
        <n v="427" u="1"/>
        <n v="297" u="1"/>
        <n v="244" u="1"/>
        <n v="121" u="1"/>
        <n v="460" u="1"/>
        <n v="228" u="1"/>
        <n v="163" u="1"/>
        <n v="113" u="1"/>
        <n v="428" u="1"/>
        <n v="298" u="1"/>
        <n v="56" u="1"/>
        <n v="147" u="1"/>
        <n v="105" u="1"/>
        <n v="266" u="1"/>
        <n v="52" u="1"/>
        <n v="196" u="1"/>
        <n v="429" u="1"/>
        <n v="299" u="1"/>
        <n v="245" u="1"/>
        <n v="89" u="1"/>
        <n v="267" u="1"/>
        <n v="229" u="1"/>
        <n v="164" u="1"/>
        <n v="81" u="1"/>
        <n v="300" u="1"/>
        <n v="213" u="1"/>
        <n v="148" u="1"/>
        <n v="463" u="1"/>
        <n v="73" u="1"/>
        <n v="268" u="1"/>
        <n v="197" u="1"/>
        <n v="431" u="1"/>
        <n v="301" u="1"/>
        <n v="122" u="1"/>
        <n v="334" u="1"/>
        <n v="269" u="1"/>
        <n v="230" u="1"/>
        <n v="165" u="1"/>
        <n v="114" u="1"/>
        <n v="432" u="1"/>
        <n v="302" u="1"/>
        <n v="149" u="1"/>
        <n v="465" u="1"/>
        <n v="106" u="1"/>
        <n v="270" u="1"/>
        <n v="198" u="1"/>
        <n v="133" u="1"/>
        <n v="433" u="1"/>
        <n v="303" u="1"/>
        <n v="466" u="1"/>
        <n v="90" u="1"/>
        <n v="336" u="1"/>
        <n v="271" u="1"/>
        <n v="231" u="1"/>
        <n v="166" u="1"/>
        <n v="434" u="1"/>
        <n v="82" u="1"/>
        <n v="304" u="1"/>
        <n v="215" u="1"/>
        <n v="150" u="1"/>
        <n v="467" u="1"/>
        <n v="337" u="1"/>
        <n v="74" u="1"/>
        <n v="272" u="1"/>
        <n v="199" u="1"/>
        <n v="134" u="1"/>
        <n v="435" u="1"/>
        <n v="305" u="1"/>
        <n v="183" u="1"/>
        <n v="123" u="1"/>
        <n v="468" u="1"/>
        <n v="338" u="1"/>
        <n v="273" u="1"/>
        <n v="232" u="1"/>
        <n v="167" u="1"/>
        <n v="306" u="1"/>
        <n v="216" u="1"/>
        <n v="151" u="1"/>
        <n v="469" u="1"/>
        <n v="107" u="1"/>
        <n v="339" u="1"/>
        <n v="274" u="1"/>
        <n v="53" u="1"/>
        <n v="200" u="1"/>
        <n v="99" u="1"/>
        <n v="307" u="1"/>
        <n v="470" u="1"/>
        <n v="91" u="1"/>
        <n v="340" u="1"/>
        <n v="275" u="1"/>
        <n v="168" u="1"/>
        <n v="83" u="1"/>
        <n v="308" u="1"/>
        <n v="217" u="1"/>
        <n v="152" u="1"/>
        <n v="471" u="1"/>
        <n v="341" u="1"/>
        <n v="75" u="1"/>
        <n v="276" u="1"/>
        <n v="201" u="1"/>
        <n v="136" u="1"/>
        <n v="309" u="1"/>
        <n v="67" u="1"/>
        <n v="124" u="1"/>
        <n v="472" u="1"/>
        <n v="342" u="1"/>
        <n v="277" u="1"/>
        <n v="169" u="1"/>
        <n v="310" u="1"/>
        <n v="218" u="1"/>
        <n v="153" u="1"/>
        <n v="473" u="1"/>
        <n v="108" u="1"/>
        <n v="343" u="1"/>
        <n v="278" u="1"/>
        <n v="202" u="1"/>
        <n v="137" u="1"/>
        <n v="100" u="1"/>
        <n v="376" u="1"/>
        <n v="311" u="1"/>
        <n v="474" u="1"/>
        <n v="279" u="1"/>
        <n v="170" u="1"/>
        <n v="507" u="1"/>
        <n v="84" u="1"/>
        <n v="312" u="1"/>
        <n v="219" u="1"/>
        <n v="154" u="1"/>
        <n v="76" u="1"/>
        <n v="280" u="1"/>
        <n v="203" u="1"/>
        <n v="138" u="1"/>
        <n v="508" u="1"/>
        <n v="378" u="1"/>
        <n v="68" u="1"/>
        <n v="125" u="1"/>
        <n v="476" u="1"/>
        <n v="281" u="1"/>
        <n v="117" u="1"/>
        <n v="379" u="1"/>
        <n v="314" u="1"/>
        <n v="58" u="1"/>
        <n v="220" u="1"/>
        <n v="155" u="1"/>
        <n v="282" u="1"/>
        <n v="204" u="1"/>
        <n v="380" u="1"/>
        <n v="315" u="1"/>
        <n v="253" u="1"/>
        <n v="188" u="1"/>
        <n v="413" u="1"/>
        <n v="283" u="1"/>
        <n v="446" u="1"/>
        <n v="381" u="1"/>
        <n v="85" u="1"/>
        <n v="316" u="1"/>
        <n v="221" u="1"/>
        <n v="284" u="1"/>
        <n v="205" u="1"/>
        <n v="382" u="1"/>
        <n v="317" u="1"/>
        <n v="254" u="1"/>
        <n v="189" u="1"/>
        <n v="126" u="1"/>
        <n v="415" u="1"/>
        <n v="350" u="1"/>
        <n v="285" u="1"/>
        <n v="173" u="1"/>
        <n v="118" u="1"/>
        <n v="318" u="1"/>
        <n v="222" u="1"/>
        <n v="157" u="1"/>
        <n v="416" u="1"/>
        <n v="351" u="1"/>
        <n v="286" u="1"/>
        <n v="206" u="1"/>
        <n v="449" u="1"/>
        <n v="102" u="1"/>
        <n v="319" u="1"/>
        <n v="255" u="1"/>
        <n v="190" u="1"/>
      </sharedItems>
    </cacheField>
    <cacheField name="ID seguimiento" numFmtId="0">
      <sharedItems containsString="0" containsBlank="1" containsNumber="1" containsInteger="1" minValue="2" maxValue="237"/>
    </cacheField>
    <cacheField name="Indicador" numFmtId="0">
      <sharedItems count="108" longText="1">
        <s v="Porcentaje de avance en el diseño o actualización de lineamientos  u orientaciones curriculares"/>
        <s v="Porcentaje de estudiantes en establecimientos educativos oficiales con jornada única "/>
        <s v="Número de Entidades territoriales certificadas  acompañadas en la formulación y actualización de planes de implementación y mejoramiento de las condiciones que favorezcan el desarrollo integral de niños, niñas y adolescentes en Jornada Única."/>
        <s v="Número de establecimientos educativos de Jornada Única acompañadas para la promoción del desarrollo integral y trayectorias educativas completas a partir de procesos de innovación pedagógica y curricular  "/>
        <s v="Número de  educadores docentes con procesos de cualificación y actualización pedagógica en el marco de la Jornada Única"/>
        <s v="Número de sedes educativas con dotaciones pedagógicas de JU para fortalecer su PEI"/>
        <s v="Estudiantes de educación media con doble titulación (T)"/>
        <s v="Número de ecosistemas de innovación en Educación Media implementados"/>
        <s v="Establecimientos educativos dotados con material pedagógico para fortalecer los ambientes de ambientes de aprendizaje de media."/>
        <s v="Secretarias de Educación acompañadas en procesos de Orientación Socio-ocupacional para la Educación Media"/>
        <s v="Establecimientos Educativos con Socialización de Orientaciones curriculares en Programación, desarrollo de Software, Turismo con énfasis en segunda lengua, artes e industrias culturales y creativas y agropecuario"/>
        <s v="Establecimientos educativos fortalecidos como entornos escolares para la vida, Convivencia y la ciudadanía "/>
        <s v="Numero de Entidades territoriales certificadas en educación con asistencia técnica para fortalecer sus comités territoriales"/>
        <s v="Número de estudiantes que fortalecen sus competencias ciudadanas y socioemocionales"/>
        <s v="Número de personas de la comunidad educativa que participan en entornos escolares para la convivencia"/>
        <s v="Número de Materiales y recursos educativos de Calidad dispuesto para prestación del servicio en alternancia"/>
        <s v="Porcentaje de avance en socialización  del documento de la política de Recursos Educativos"/>
        <s v="Número de Estrategias de aprendizaje de competencias básicas Matemáticas, Steam e historia diseñadas e Implementadas en la comunidad educativa"/>
        <s v="Porcentaje de avance en la Validación, Divulgación y socialización de estrategias educativas rurales"/>
        <s v="Porcentaje de avance de la puesta en marcha y funcionamiento del  Canal De radio"/>
        <s v="Porcentaje de avance en el diseño y puesta en marcha de la multiplataforma Profe en tu casa  y el diseño de materiales"/>
        <s v="No de Webinar  alrededor de los referentes de Calidad"/>
        <s v="Porcentaje de avance de desarrollo de Laboratorios pedagógico"/>
        <s v="Número de Entidades Territoriales Certificadas con acompañamiento pedagógico en temas de flexibilización curricular, referentes de calidad y prácticas pedagógicas."/>
        <s v="Brecha entre los porcentajes de establecimientos no oficiales y oficiales en niveles A+, A y B, en pruebas Saber 11"/>
        <s v="Porcentaje de colegios oficiales rurales en las categorías A+ y A de la Prueba Saber 11 "/>
        <s v="Número de Establecimientos Educativos que participan de las estrategias desarrolladas para el fortalecimiento del Sistema Institucional de Evaluación de los estudiantes (SIEE)"/>
        <s v="Número de estudiantes participantes de la estrategia supérate con el saber"/>
        <s v="Estudiantes de Media que participen en la estrategia para el fortalecimiento de competencias básicas y socioemocionales."/>
        <s v="Número  de  EE priorizado en el acompañamiento para la interpretación y uso de resultados"/>
        <s v="Número de estudiantes que participan de la estrategia Evaluar para avanzar"/>
        <s v="Docentes y Directivos docentes que participan en procesos de formación para fortalecer sus capacidades profesionales"/>
        <s v="Número de directivos docentes que participan en la Escuela de Liderazgo"/>
        <s v="Docentes formados con programas de la promoción de la participación igualitaria de niños y niñas"/>
        <s v="Número de docentes que participan en programas de formación continua"/>
        <s v="Número de docentes en programas de formación posgradual y licenciaturas"/>
        <s v="Número de docentes acompañados en procesos de investigación e innovaciones en el aula"/>
        <s v="Número de docentes y directivos docentes acompañados con el Programa Todos a Aprender "/>
        <s v="Número de establecimientos educativos acompañados por el Programa Todos a Aprender"/>
        <s v="Número de directivos docentes formados en liderazgo pedagógico orientado a mejorar los aprendizajes de los estudiantes, particularmente de educación inicial y básica primaria."/>
        <s v="Sedes dotadas con materiales pedagógicos entregados por el Programa Todos a Aprender"/>
        <s v="Número de tutores y formadores formados"/>
        <s v="Porcentaje de colegios oficiales en las categorías A+ y A de la Prueba Saber 11 "/>
        <s v="Reestructuración de las pruebas Saber 3º, 5º y 9º"/>
        <s v="Número de ETC acompañadas para el seguimiento de la evaluación durante el tiempo de estudio en casa, alternancia, y retorno al aula."/>
        <s v="Número de sedes educativas acompañadas en la renovación de las prácticas pedagógicas en el aula y generen el desarrollo de competencias comunicativas en los niños, niñas, adolescentes y jóvenes"/>
        <s v="Número de Mediadores acompañados pedagógicamente para fortalecer procesos de lectura, escritura y oralidad."/>
        <s v="Número de sedes educativas con colecciones bibliográficas entregadas para fortalecer procesos de lectura, escritura y oralidad."/>
        <s v="Número de textos en lenguas indígenas y afro incorporados en las dotaciones del Plan Nacional de Lectura y Escritura"/>
        <s v="Número de EE fortalecidos en competencias comunicativas en  lengua extranjera "/>
        <s v="Número de Escuelas Normales con fortalecimiento en bilingüismo. (12)"/>
        <s v="Número de estudiantes beneficiados con el APP B(The)1: Challenge "/>
        <s v="Número de Estudiantes formados en Inglés Funcional"/>
        <s v="Número de Establecimientos educativos fortalecidos en la enseñanza y aprendizaje del Frances en la educación media"/>
        <s v="Número de comunidades educativas étnicas fortalecidas en la recuperación de los relatos y saberes tradicionales  mediante la producción editorial con contenidos propios."/>
        <s v="Porcentaje de municipios priorizados que cuentan con instituciones de educación media técnica que incorporan la formación técnica agropecuaria en la educación media (décimo y once) en municipios PDET"/>
        <s v="Número de  maestras y maestros de preescolar (grado transición) que reciben formación y acompañamiento situado a través del Programa Todos a Aprender"/>
        <s v="Número de docentes de inglés formados en metodología, currículo, liderazgo y lenguas con objetivo específicos. "/>
        <s v="Número de establecimientos educativos beneficiados y acompañados con la estrategia Aulas Sin Fronteras"/>
        <s v="Número de Escuelas Normales Superiores ENS participando en procesos de fortalecimiento."/>
        <s v="Porcentaje de establecimientos educativos que cuentan con referentes de formación para la ciudadanía implementados"/>
        <s v="Porcentaje de territorios definidos en el respectivo plan que cuentan con instituciones de educación media técnica que incorporan la formación técnica agropecuaria en la educación media (décimo y once) "/>
        <s v="Establecimientos Educativos que acceden al SIUCE en funcionamiento"/>
        <s v="Porcentaje de avance en el diseñados y/o actualizados Modelos Educativos Flexibles "/>
        <s v="Modelo educativo flexible de educación para jóvenes y adultos diseñado y desarrollado"/>
        <s v="Porcentaje de avance en la formulación del documento Conpes que consigne la política de lectura, escritura, oralidad y bibliotecas escolares en articulación con diferentes Ministerios del gobierno de Colombia."/>
        <s v="Número de participantes del concurso del Cuento Nacional de Escritura"/>
        <s v="Número de emisiones del programa Historias en altavoz "/>
        <s v="Paquete de materiales de lectura incorporado en las colecciones del Plan Nacional de Lectura y Escritura Rrom"/>
        <s v="Lineamiento de reconocimiento del Decreto 2957 de 2010 expedido"/>
        <s v="Proceso de acompañamiento coordinado y realizado Rrom"/>
        <s v="Lineamiento expedido"/>
        <s v="Lineamiento de escuela intercultural  expedido"/>
        <s v="Lineamiento de la cultura Gitana en los EE  expedido"/>
        <s v="Número de ETC cuentan con procesos de inclusión y equidad en la educación que responde a sus estilos, ritmos de aprendizajes y pertenencia étnica y cultural."/>
        <s v="Número de docentes participantes en procesos de formación en temáticas de inclusión y equidad en la educación para favorecer la atención educativa de estudiantes con discapacidad, capacidades y talentos excepcionales y trastornos específicos del aprendizaje y del comportamiento."/>
        <s v="Número de Entidades Territoriales certificadas con asistencia técnica para favorecer la atención educativa de estudiantes con discapacidad, capacidades y talentos excepcionales y trastornos específicos del aprendizaje y del comportamiento. "/>
        <s v="Número de Entidades Territoriales certificadas con la socialización de la nueva guía de gestión institucional y el Sistema de Gestión de la Calidad Educativa SIGCE."/>
        <s v="Número de ETC capacitadas en temas de calidad educativa y normativa de colegios privados"/>
        <s v="Porcentaje en el avance de implementación del nuevo manual de autoevaluación y su implementación en el EVI"/>
        <s v="Pueblos con Planes de fortalecimiento de sus proyectos educativos comunitarios - PEC- formulados e implementados de manera concertada en territorios indígenas y en contexto de ciudad."/>
        <s v="Mesas técnicas que lleven al ajuste concertado de las pruebas SABER a fin de hacerlas pertinentes para los estudiantes indígenas, en el marco de la CONTCEPI"/>
        <s v="Porcentaje de maestros y maestras indígenas de la Amazonía Colombiana formados en el marco del programa de formación docente concertado con la OPIAC"/>
        <s v="Número de docentes y directivos docentes de la comunidad negra afrocolombiana, raizal y palenquera formados en programas de formación continua con el enfoque étnico de educación para las comunidades negras afrocolombianas raizales y palenqueras"/>
        <s v="Número de docentes  y directivos docentes de la comunidad negra afrocolombiana, raizal y palenquera  formados en programas de formación  inicial o avanzada"/>
        <s v="Documento de orientaciones y lineamientos  expedido  para el desarrollo de la etnoeducación, que permita su articulación curricular en los establecimientos educativos etnoeducadores "/>
        <s v="Entidades territoriales asistidas en los procesos de resignificación de los Proyectos Educativos institucionales a Proyectos etnoeducativos Comunitarios en establecimientos etnoeducativos que atienden población con presencia de comunidades Negras, Afrocolombianas, raizal y palenqueras"/>
        <s v="Entidades territoriales certificadas acompañadas en el diseño e implementación de los modelos etnoeducativos e interculturales en los establecimientos educativos etnoeducadores que se ubiquen en comunidades negras afrocolombianos raizal y palenquera en concertación con las comunidades NARP "/>
        <s v="Porcentaje de implementación del modelo educativo Nukak como educación itinerante,  en concertación con  la OPIAC "/>
        <s v="Porcentaje de implementación del modelo educativo Jiw como educación itinerante,  en concertación con  la OPIAC "/>
        <s v="Porcentaje de avance en el diseño, concertación e implementación  de un  modelo educativo flexible pertinente para la comunidad negra, afrocolombiana, raizal y palenquera"/>
        <s v="Espacios para la reestructuración de las pruebas Saber con enfoque diferencial para las comunidades NARP."/>
        <s v="Porcentaje de avance en la implementación del plan para  promover el desarrollo de la cátedra de estudios afrocolombianos en establecimientos públicos y privados"/>
        <s v="Estrategia de formación a docentes y directivos docentes concertada con las comunidades  negras, afrocolombianas, raizales y palenqueras, para el fortalecimiento de las acciones y procesos de etnoeducación y educación intercultural implementada"/>
        <s v="Etnoeducadores Negros, Afrocolombianos, Raizales y Palenqueros formados en el marco del Programa Todos a Aprender"/>
        <s v="Lineamiento diseñado e implementado para la prevención del racismo y la discriminación en las instituciones educativas del territorio nacional "/>
        <s v="Porcentaje de avance en el diseño de textos educativos en lenguas nativas que recojan la identidad cultural y las historias de las comunidades"/>
        <s v="Porcentaje de avance en el fortalecimiento de la gestión del intercambio del conocimiento para la etnoeducación e interculturalidad  a través del trabajo en red"/>
        <s v="Entidades territoriales certificadas con programas de orientación vocacional a estudiantes de la educación media que hagan parte de comunidades NARP."/>
        <s v="Porcentaje de avance en la formulación, diseño e implementación de Proyectos etnoeducativos orientados al fortalecimiento de los saberes ancestrales raizales"/>
        <s v="Porcentaje de implementación del Programa de fortalecimiento de los saberes ancestrales en el marco de los proyectos educativos comunitarios "/>
        <s v="Porcentaje de Política nacional de Educación inclusiva, diferencial e intercultural concertada e implementada"/>
        <s v="Porcentaje de política pública de etnoeducación y educación intercultural concertada e implementada para las comunidades negras afrocolombianas, raizales y palenqueras"/>
        <s v="Porcentaje de avance del desarrollo de un programa de formación docentes y directivos docentes etnoeducadores  para el pueblo raizal "/>
        <s v="Docentes, directivos docentes y etnoeducadores formados en estrategias en contra de la discriminación y el racismo"/>
        <s v="Docentes que divulgan sus experiencias significativas a través de encuentros de intercambio de saber y publicaciones"/>
        <s v="Entidades territoriales certificadas con asistencia técnica en la divulgación del saber pedagógico"/>
        <s v="Porcentaje de solicitudes de convalidaciones de básica primaria secundaria y media atendidas"/>
      </sharedItems>
    </cacheField>
    <cacheField name="Origen" numFmtId="0">
      <sharedItems count="15">
        <s v="Plan Sectorial"/>
        <s v="PND-Trazadora 2021"/>
        <s v="Palanca"/>
        <s v="Trazadora 2021"/>
        <s v="PAI"/>
        <s v="PND"/>
        <s v="PND-Palanca"/>
        <s v="PMI"/>
        <s v="PND-Rrom"/>
        <s v="PND-Indígenas "/>
        <s v="PND-NARP"/>
        <s v="PND-NARP "/>
        <s v="PND-NARP-Palanca"/>
        <s v="PND - Indígenas " u="1"/>
        <s v="CONPES Víctimas" u="1"/>
      </sharedItems>
    </cacheField>
    <cacheField name="Plan Sectorial" numFmtId="0">
      <sharedItems containsBlank="1"/>
    </cacheField>
    <cacheField name="CONPES" numFmtId="0">
      <sharedItems containsBlank="1"/>
    </cacheField>
    <cacheField name="Indígenas" numFmtId="0">
      <sharedItems containsBlank="1"/>
    </cacheField>
    <cacheField name="NARP" numFmtId="0">
      <sharedItems containsBlank="1"/>
    </cacheField>
    <cacheField name="Rrom" numFmtId="0">
      <sharedItems containsBlank="1"/>
    </cacheField>
    <cacheField name="Equidad de la Mujer" numFmtId="0">
      <sharedItems containsBlank="1"/>
    </cacheField>
    <cacheField name="Primera Infancia, Infancia y Adolescencia" numFmtId="0">
      <sharedItems containsNonDate="0" containsString="0" containsBlank="1"/>
    </cacheField>
    <cacheField name="Víctimas" numFmtId="0">
      <sharedItems containsNonDate="0" containsString="0" containsBlank="1"/>
    </cacheField>
    <cacheField name="Discapacidad" numFmtId="0">
      <sharedItems containsBlank="1"/>
    </cacheField>
    <cacheField name="TIC" numFmtId="0">
      <sharedItems containsBlank="1"/>
    </cacheField>
    <cacheField name="CTeI" numFmtId="0">
      <sharedItems containsNonDate="0" containsString="0" containsBlank="1"/>
    </cacheField>
    <cacheField name="Pactos Territoriales " numFmtId="0">
      <sharedItems containsBlank="1"/>
    </cacheField>
    <cacheField name="Construyendo País" numFmtId="0">
      <sharedItems containsBlank="1"/>
    </cacheField>
    <cacheField name="Acuerdos Sindicales" numFmtId="0">
      <sharedItems containsBlank="1"/>
    </cacheField>
    <cacheField name="Acuerdos con estudiantes ES" numFmtId="0">
      <sharedItems containsNonDate="0" containsString="0" containsBlank="1"/>
    </cacheField>
    <cacheField name="Paro Buenaventura" numFmtId="0">
      <sharedItems containsBlank="1"/>
    </cacheField>
    <cacheField name="Paro Chocó" numFmtId="0">
      <sharedItems containsNonDate="0" containsString="0" containsBlank="1"/>
    </cacheField>
    <cacheField name="Compromisos CRIDE" numFmtId="0">
      <sharedItems containsNonDate="0" containsString="0" containsBlank="1"/>
    </cacheField>
    <cacheField name="Compromisos CRIHU" numFmtId="0">
      <sharedItems containsNonDate="0" containsString="0" containsBlank="1"/>
    </cacheField>
    <cacheField name="Compromisos CRIC" numFmtId="0">
      <sharedItems containsNonDate="0" containsString="0" containsBlank="1"/>
    </cacheField>
    <cacheField name="Tipo" numFmtId="0">
      <sharedItems/>
    </cacheField>
    <cacheField name="Periodicidad" numFmtId="0">
      <sharedItems count="7">
        <s v="Anual"/>
        <s v="Trimestral"/>
        <s v="Semestral"/>
        <s v="Mensual"/>
        <s v="Anual " u="1"/>
        <s v="Cuatrimestral" u="1"/>
        <s v="Bimestral" u="1"/>
      </sharedItems>
    </cacheField>
    <cacheField name="Tipo de acumulación" numFmtId="0">
      <sharedItems/>
    </cacheField>
    <cacheField name="Unidad de medida" numFmtId="0">
      <sharedItems/>
    </cacheField>
    <cacheField name="Días de rezago" numFmtId="0">
      <sharedItems containsSemiMixedTypes="0" containsString="0" containsNumber="1" containsInteger="1" minValue="0" maxValue="90"/>
    </cacheField>
    <cacheField name="Fórmula de cálculo" numFmtId="0">
      <sharedItems longText="1"/>
    </cacheField>
    <cacheField name="Medio de verificación" numFmtId="0">
      <sharedItems containsBlank="1" longText="1"/>
    </cacheField>
    <cacheField name="Línea Base 2018" numFmtId="0">
      <sharedItems containsSemiMixedTypes="0" containsString="0" containsNumber="1" minValue="0" maxValue="2100000"/>
    </cacheField>
    <cacheField name="Meta 2019" numFmtId="0">
      <sharedItems containsSemiMixedTypes="0" containsString="0" containsNumber="1" minValue="0" maxValue="700000"/>
    </cacheField>
    <cacheField name="Meta 2020" numFmtId="0">
      <sharedItems containsSemiMixedTypes="0" containsString="0" containsNumber="1" minValue="0" maxValue="727965"/>
    </cacheField>
    <cacheField name="Meta 2021" numFmtId="0">
      <sharedItems containsSemiMixedTypes="0" containsString="0" containsNumber="1" minValue="0" maxValue="900000"/>
    </cacheField>
    <cacheField name="Meta 2022" numFmtId="0">
      <sharedItems containsSemiMixedTypes="0" containsString="0" containsNumber="1" minValue="0" maxValue="700000"/>
    </cacheField>
    <cacheField name="Meta cuatrienio" numFmtId="0">
      <sharedItems containsString="0" containsBlank="1" containsNumber="1" minValue="0" maxValue="1000000"/>
    </cacheField>
    <cacheField name="Avance 2019" numFmtId="0">
      <sharedItems containsSemiMixedTypes="0" containsString="0" containsNumber="1" minValue="0" maxValue="159332"/>
    </cacheField>
    <cacheField name="Rezago meta  2019" numFmtId="2">
      <sharedItems containsString="0" containsBlank="1" containsNumber="1" minValue="-3.8900000000000006" maxValue="541000"/>
    </cacheField>
    <cacheField name="Avance 2020" numFmtId="0">
      <sharedItems containsSemiMixedTypes="0" containsString="0" containsNumber="1" minValue="0" maxValue="647498"/>
    </cacheField>
    <cacheField name="Rezago meta 2020" numFmtId="0">
      <sharedItems containsSemiMixedTypes="0" containsString="0" containsNumber="1" containsInteger="1" minValue="0" maxValue="164051"/>
    </cacheField>
    <cacheField name="Meta 2021 Total" numFmtId="0">
      <sharedItems containsSemiMixedTypes="0" containsString="0" containsNumber="1" minValue="0" maxValue="900000"/>
    </cacheField>
    <cacheField name="Meta enero" numFmtId="2">
      <sharedItems containsSemiMixedTypes="0" containsString="0" containsNumber="1" minValue="0" maxValue="1061"/>
    </cacheField>
    <cacheField name="Avance cuantitativo enero" numFmtId="2">
      <sharedItems containsSemiMixedTypes="0" containsString="0" containsNumber="1" minValue="0" maxValue="1061"/>
    </cacheField>
    <cacheField name="Avance cualitativo enero" numFmtId="0">
      <sharedItems longText="1"/>
    </cacheField>
    <cacheField name="% Meta enero" numFmtId="168">
      <sharedItems containsMixedTypes="1" containsNumber="1" minValue="-9.5795768169273234" maxValue="0.7"/>
    </cacheField>
    <cacheField name="% Avance enero" numFmtId="168">
      <sharedItems containsMixedTypes="1" containsNumber="1" minValue="-95" maxValue="1"/>
    </cacheField>
    <cacheField name="Validado enero" numFmtId="2">
      <sharedItems count="3">
        <s v="SI"/>
        <s v="NO"/>
        <s v="Pendiente Validar"/>
      </sharedItems>
    </cacheField>
    <cacheField name="Observaciones de validación enero" numFmtId="2">
      <sharedItems containsBlank="1" longText="1"/>
    </cacheField>
    <cacheField name="Meta febrero" numFmtId="2">
      <sharedItems containsSemiMixedTypes="0" containsString="0" containsNumber="1" minValue="0" maxValue="1061"/>
    </cacheField>
    <cacheField name="Avance cuantitativo febrero" numFmtId="2">
      <sharedItems containsString="0" containsBlank="1" containsNumber="1" containsInteger="1" minValue="0" maxValue="1061"/>
    </cacheField>
    <cacheField name="Avance cualitativo febrero" numFmtId="0">
      <sharedItems longText="1"/>
    </cacheField>
    <cacheField name="% Meta febrero" numFmtId="168">
      <sharedItems containsMixedTypes="1" containsNumber="1" minValue="-9.5795768169273234" maxValue="8.3333333333333339"/>
    </cacheField>
    <cacheField name="% Avance febrero" numFmtId="168">
      <sharedItems containsMixedTypes="1" containsNumber="1" minValue="-9.5795768169273234" maxValue="1"/>
    </cacheField>
    <cacheField name="Validado febrero" numFmtId="2">
      <sharedItems containsBlank="1" count="4">
        <s v="SI"/>
        <s v="NO"/>
        <s v="Pendiente Validar"/>
        <m u="1"/>
      </sharedItems>
    </cacheField>
    <cacheField name="Observaciones de validación febrero" numFmtId="2">
      <sharedItems longText="1"/>
    </cacheField>
    <cacheField name="Meta marzo" numFmtId="2">
      <sharedItems containsSemiMixedTypes="0" containsString="0" containsNumber="1" minValue="0" maxValue="25000"/>
    </cacheField>
    <cacheField name="Avance cuantitativo marzo" numFmtId="2">
      <sharedItems containsString="0" containsBlank="1" containsNumber="1" containsInteger="1" minValue="0" maxValue="1061"/>
    </cacheField>
    <cacheField name="Avance cualitativo marzo" numFmtId="0">
      <sharedItems containsNonDate="0" containsString="0" containsBlank="1"/>
    </cacheField>
    <cacheField name="% Meta marzo" numFmtId="168">
      <sharedItems containsMixedTypes="1" containsNumber="1" minValue="-9.5795768169273234" maxValue="8.3333333333333339"/>
    </cacheField>
    <cacheField name="% Avance marzo" numFmtId="168">
      <sharedItems containsMixedTypes="1" containsNumber="1" minValue="-9.5795768169273234" maxValue="1"/>
    </cacheField>
    <cacheField name="Validado marzo" numFmtId="2">
      <sharedItems/>
    </cacheField>
    <cacheField name="Observaciones de validación marzo" numFmtId="2">
      <sharedItems containsNonDate="0" containsString="0" containsBlank="1"/>
    </cacheField>
    <cacheField name="Meta abril" numFmtId="2">
      <sharedItems containsSemiMixedTypes="0" containsString="0" containsNumber="1" minValue="0" maxValue="25000"/>
    </cacheField>
    <cacheField name="Avance cuantitativo abril" numFmtId="2">
      <sharedItems containsString="0" containsBlank="1" containsNumber="1" containsInteger="1" minValue="0" maxValue="0"/>
    </cacheField>
    <cacheField name="Avance cualitativo abril" numFmtId="0">
      <sharedItems containsNonDate="0" containsString="0" containsBlank="1"/>
    </cacheField>
    <cacheField name="% Meta abril" numFmtId="168">
      <sharedItems containsMixedTypes="1" containsNumber="1" minValue="-9.5795768169273234" maxValue="8.3333333333333339"/>
    </cacheField>
    <cacheField name="% Avance abril" numFmtId="168">
      <sharedItems containsMixedTypes="1" containsNumber="1" minValue="-9.5795768169273234" maxValue="1"/>
    </cacheField>
    <cacheField name="Validado abril" numFmtId="2">
      <sharedItems/>
    </cacheField>
    <cacheField name="Observaciones de validación abril" numFmtId="2">
      <sharedItems containsNonDate="0" containsString="0" containsBlank="1"/>
    </cacheField>
    <cacheField name="Meta mayo" numFmtId="2">
      <sharedItems containsSemiMixedTypes="0" containsString="0" containsNumber="1" minValue="0" maxValue="25000"/>
    </cacheField>
    <cacheField name="Avance cuantitativo mayo" numFmtId="2">
      <sharedItems containsString="0" containsBlank="1" containsNumber="1" containsInteger="1" minValue="0" maxValue="0"/>
    </cacheField>
    <cacheField name="Avance cualitativo mayo" numFmtId="0">
      <sharedItems containsNonDate="0" containsString="0" containsBlank="1"/>
    </cacheField>
    <cacheField name="% Meta mayo" numFmtId="168">
      <sharedItems containsMixedTypes="1" containsNumber="1" minValue="-9.5795768169273234" maxValue="8.3333333333333339"/>
    </cacheField>
    <cacheField name="% Avance mayo" numFmtId="168">
      <sharedItems containsMixedTypes="1" containsNumber="1" minValue="-9.5795768169273234" maxValue="1"/>
    </cacheField>
    <cacheField name="Validado mayo" numFmtId="2">
      <sharedItems/>
    </cacheField>
    <cacheField name="Observaciones de validación mayo" numFmtId="2">
      <sharedItems containsNonDate="0" containsString="0" containsBlank="1"/>
    </cacheField>
    <cacheField name="Meta junio" numFmtId="2">
      <sharedItems containsSemiMixedTypes="0" containsString="0" containsNumber="1" minValue="0" maxValue="450000"/>
    </cacheField>
    <cacheField name="Avance cuantitativo junio" numFmtId="2">
      <sharedItems containsString="0" containsBlank="1" containsNumber="1" containsInteger="1" minValue="0" maxValue="0"/>
    </cacheField>
    <cacheField name="Avance cualitativo junio" numFmtId="0">
      <sharedItems containsNonDate="0" containsString="0" containsBlank="1"/>
    </cacheField>
    <cacheField name="% Meta junio" numFmtId="168">
      <sharedItems containsMixedTypes="1" containsNumber="1" minValue="-3.829806807727691" maxValue="8.3333333333333339"/>
    </cacheField>
    <cacheField name="% Avance junio" numFmtId="168">
      <sharedItems containsMixedTypes="1" containsNumber="1" minValue="-9.5795768169273234" maxValue="1"/>
    </cacheField>
    <cacheField name="Validado junio" numFmtId="2">
      <sharedItems/>
    </cacheField>
    <cacheField name="Observaciones de validación  junio" numFmtId="2">
      <sharedItems containsNonDate="0" containsString="0" containsBlank="1"/>
    </cacheField>
    <cacheField name="Meta julio" numFmtId="2">
      <sharedItems containsSemiMixedTypes="0" containsString="0" containsNumber="1" minValue="0" maxValue="450000"/>
    </cacheField>
    <cacheField name="Avance cuantitativo julio" numFmtId="2">
      <sharedItems containsString="0" containsBlank="1" containsNumber="1" containsInteger="1" minValue="0" maxValue="0"/>
    </cacheField>
    <cacheField name="Avance cualitativo julio" numFmtId="0">
      <sharedItems containsNonDate="0" containsString="0" containsBlank="1"/>
    </cacheField>
    <cacheField name="% meta julio" numFmtId="168">
      <sharedItems containsMixedTypes="1" containsNumber="1" minValue="-3.829806807727691" maxValue="8.3333333333333339"/>
    </cacheField>
    <cacheField name="% Avance julio" numFmtId="168">
      <sharedItems containsMixedTypes="1" containsNumber="1" minValue="-9.5795768169273234" maxValue="1"/>
    </cacheField>
    <cacheField name="Validado julio" numFmtId="2">
      <sharedItems/>
    </cacheField>
    <cacheField name="Observaciones de validación  julio" numFmtId="2">
      <sharedItems containsNonDate="0" containsString="0" containsBlank="1"/>
    </cacheField>
    <cacheField name="Meta agosto" numFmtId="2">
      <sharedItems containsSemiMixedTypes="0" containsString="0" containsNumber="1" minValue="0" maxValue="450000"/>
    </cacheField>
    <cacheField name="Avance cuantitativo agosto" numFmtId="2">
      <sharedItems containsString="0" containsBlank="1" containsNumber="1" containsInteger="1" minValue="0" maxValue="0"/>
    </cacheField>
    <cacheField name="Avance cualitativo agosto" numFmtId="0">
      <sharedItems containsNonDate="0" containsString="0" containsBlank="1"/>
    </cacheField>
    <cacheField name="% meta agosto" numFmtId="168">
      <sharedItems containsMixedTypes="1" containsNumber="1" minValue="-3.829806807727691" maxValue="8.3333333333333339"/>
    </cacheField>
    <cacheField name="% Avance agosto" numFmtId="168">
      <sharedItems containsMixedTypes="1" containsNumber="1" minValue="-9.5795768169273234" maxValue="1"/>
    </cacheField>
    <cacheField name="Validado agosto" numFmtId="2">
      <sharedItems/>
    </cacheField>
    <cacheField name="Observaciones de validación agosto" numFmtId="2">
      <sharedItems containsNonDate="0" containsString="0" containsBlank="1"/>
    </cacheField>
    <cacheField name="Meta septiembre" numFmtId="2">
      <sharedItems containsSemiMixedTypes="0" containsString="0" containsNumber="1" minValue="0" maxValue="450000"/>
    </cacheField>
    <cacheField name="Avance cuantitativo septiembre" numFmtId="2">
      <sharedItems containsString="0" containsBlank="1" containsNumber="1" containsInteger="1" minValue="0" maxValue="0"/>
    </cacheField>
    <cacheField name="Avance cualitativo septiembre" numFmtId="0">
      <sharedItems containsNonDate="0" containsString="0" containsBlank="1"/>
    </cacheField>
    <cacheField name="% meta septiembre" numFmtId="168">
      <sharedItems containsMixedTypes="1" containsNumber="1" minValue="-1.5298988040478381" maxValue="8.3333333333333339"/>
    </cacheField>
    <cacheField name="% Avance septiembre" numFmtId="168">
      <sharedItems containsMixedTypes="1" containsNumber="1" minValue="-9.5795768169273234" maxValue="1"/>
    </cacheField>
    <cacheField name="Validado septiembre" numFmtId="2">
      <sharedItems/>
    </cacheField>
    <cacheField name="Observaciones de validación  septiembre" numFmtId="2">
      <sharedItems containsNonDate="0" containsString="0" containsBlank="1"/>
    </cacheField>
    <cacheField name="Meta octubre" numFmtId="2">
      <sharedItems containsSemiMixedTypes="0" containsString="0" containsNumber="1" minValue="0" maxValue="450000"/>
    </cacheField>
    <cacheField name="Avance cuantitativo octubre" numFmtId="2">
      <sharedItems containsString="0" containsBlank="1" containsNumber="1" containsInteger="1" minValue="0" maxValue="0"/>
    </cacheField>
    <cacheField name="Avance cualitativo octubre" numFmtId="0">
      <sharedItems containsNonDate="0" containsString="0" containsBlank="1"/>
    </cacheField>
    <cacheField name="% meta octubre" numFmtId="168">
      <sharedItems containsMixedTypes="1" containsNumber="1" minValue="-1.5298988040478381" maxValue="8.3333333333333339"/>
    </cacheField>
    <cacheField name="% Avance octubre" numFmtId="168">
      <sharedItems containsMixedTypes="1" containsNumber="1" minValue="-9.5795768169273234" maxValue="1"/>
    </cacheField>
    <cacheField name="Validado octubre" numFmtId="2">
      <sharedItems/>
    </cacheField>
    <cacheField name="Observaciones de validación  octubre" numFmtId="2">
      <sharedItems containsNonDate="0" containsString="0" containsBlank="1"/>
    </cacheField>
    <cacheField name="Meta noviembre" numFmtId="2">
      <sharedItems containsSemiMixedTypes="0" containsString="0" containsNumber="1" minValue="0" maxValue="450000"/>
    </cacheField>
    <cacheField name="Avance cuantitativo noviembre" numFmtId="2">
      <sharedItems containsString="0" containsBlank="1" containsNumber="1" containsInteger="1" minValue="0" maxValue="0"/>
    </cacheField>
    <cacheField name="Avance cualitativo noviembre" numFmtId="0">
      <sharedItems containsNonDate="0" containsString="0" containsBlank="1"/>
    </cacheField>
    <cacheField name="% Meta noviembre" numFmtId="168">
      <sharedItems containsMixedTypes="1" containsNumber="1" minValue="-1.5298988040478381" maxValue="8.3333333333333339"/>
    </cacheField>
    <cacheField name="% Avance noviembre" numFmtId="168">
      <sharedItems containsMixedTypes="1" containsNumber="1" minValue="-9.5795768169273234" maxValue="1"/>
    </cacheField>
    <cacheField name="Validado noviembre" numFmtId="2">
      <sharedItems/>
    </cacheField>
    <cacheField name="Observaciones de validación  noviembre" numFmtId="2">
      <sharedItems containsNonDate="0" containsString="0" containsBlank="1"/>
    </cacheField>
    <cacheField name="Meta diciembre" numFmtId="2">
      <sharedItems containsSemiMixedTypes="0" containsString="0" containsNumber="1" minValue="0" maxValue="900000"/>
    </cacheField>
    <cacheField name="Avance cuantitativo diciembre" numFmtId="2">
      <sharedItems containsNonDate="0" containsString="0" containsBlank="1"/>
    </cacheField>
    <cacheField name="Avance cualitativo diciembre" numFmtId="0">
      <sharedItems containsNonDate="0" containsString="0" containsBlank="1"/>
    </cacheField>
    <cacheField name="% Meta diciembre" numFmtId="168">
      <sharedItems containsMixedTypes="1" containsNumber="1" minValue="0.20833333333333334" maxValue="1"/>
    </cacheField>
    <cacheField name="% Avance diciembre" numFmtId="168">
      <sharedItems containsMixedTypes="1" containsNumber="1" minValue="-9.5795768169273234" maxValue="1"/>
    </cacheField>
    <cacheField name="Validado diciembre" numFmtId="2">
      <sharedItems/>
    </cacheField>
    <cacheField name="Observaciones de validación diciembre" numFmtId="2">
      <sharedItems containsNonDate="0" containsString="0" containsBlank="1"/>
    </cacheField>
    <cacheField name="% de avance cuatrienio" numFmtId="168">
      <sharedItems containsString="0" containsBlank="1" containsNumber="1" minValue="0" maxValue="0.926749999999999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
  <r>
    <x v="0"/>
    <s v="Direccionamiento estratégico y planeación "/>
    <s v="Aumentar los niveles de satisfacción del cliente y de los grupos de valor."/>
    <s v="Diseño de instrumentos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0"/>
    <m/>
    <x v="0"/>
    <x v="0"/>
    <s v="X"/>
    <s v="X"/>
    <m/>
    <m/>
    <m/>
    <m/>
    <m/>
    <m/>
    <m/>
    <m/>
    <m/>
    <m/>
    <m/>
    <m/>
    <m/>
    <m/>
    <m/>
    <m/>
    <m/>
    <m/>
    <s v="Producto"/>
    <x v="0"/>
    <s v="Capacidad"/>
    <s v="Porcentaje"/>
    <n v="0"/>
    <s v="Sumatoria de hitos del Porcentaje de avance en el diseño o actualización de lineamientos  u orientaciones curriculares:_x000a__x000a_Hito 1: Diseño o actualización de lineamientos  u orientaciones curriculares. (50 %)_x000a_Hito 2: Validación  Interna y Externa del documento (30 %)_x000a_Hito 3: Publicación y  Socicalización de los lineamientos  u orientaciones curriculares ( 20%)"/>
    <s v="2021_x000a_* orientaciones curriculares para el área de técnología e informatica (hito 1 y 2 80%)_x000a_* Orientaciones para el diseño, implementación y evaluación de Modelos Educativos Flexibles. (Hito 2 y 3, 50%)_x000a_* Orientaciones para la atención educativa a estudiantes en condición de enfermedad. (Hito 2 y 3, 50%)_x000a__x000a_2022_x000a_* orientaciones curriculares para el área de técnología e informatica (hito 3, 20%)_x000a_* Lineamiento Sociales (Hito 1 y 2, 80%)_x000a_* Lineamientos Ciencias (hitoi 1, 50%)"/>
    <n v="0"/>
    <n v="0"/>
    <n v="0"/>
    <n v="52.5"/>
    <n v="100"/>
    <n v="100"/>
    <n v="0"/>
    <m/>
    <n v="0"/>
    <n v="0"/>
    <n v="52.5"/>
    <n v="0"/>
    <n v="0"/>
    <s v="Durante el mes de enero, el equipo de la Subdirección de Referentes inició el diseñó del plan de trabajo para el año 2021, con el objetivo de dar continuidad al desarrollo de las Orientaciones para la atención educativa a estudiantes en condición de enfermedad, partiendo del estado de avance de este proceso a diciembre de 2020. En el año 2020, se realizó un proceso de validación con áreas internas del Ministerio, frente a esto, en el mes de enero se analizaron los comentarios y observaciones que salieron de este proceso los cuales se tuvieron en cuenta para ajustar y mejorar el documento._x000a__x000a_Orientaciones para el diseño, implementación y evaluación de Modelos Educativos Flexibles : El equipo a cargo del desarrollo del documento inició en enero la actualización del plan de trabajo para el año 2021 con el propósito de dar continuidad a este proceso, teniendo en cuenta el avance logrado en el 2020. _x000a__x000a_Guía 30: Durante el mes de enero, el equipo de la Subdirección de Referentes y Evaluación de la Calidad Educativa avanzó en el plan de trabajo de 2021. En el mes de febrero se llevará a cabo una reunión con la Subdirección de Referentes para revisar el alcance del documento y el trabajo a desarrollar en el presente año._x000a_"/>
    <n v="0"/>
    <n v="0"/>
    <x v="0"/>
    <s v="Fecha (09/02/2021)- OAPF_x000a_Completitud: No Cumple con el criterio.  Se debe ajustar las metas de acuerdo con el nombre del indicador y a la fórmula. _x000a_Consistencia: Cumple con el criterio_x000a_Calidad: No Cumple con el criterio. ajustar redacción la palabra observación esta mal escrita, debe ser observaciones. Falta tilde en la palabra llevará _x000a_Soportes: cumple con el criterio. _x000a__x000a_Fecha (09/02/2021) DPBM: Se realizan los ajustes solicitados._x000a__x000a_OAPF 15/02/2021, Se cambia a la validación a SI"/>
    <n v="0"/>
    <n v="0"/>
    <s v="Orientaciones Apoyo Académico Especial: En febrero el equipo de la Subdirección de Referentes continuó ajustando el documento de Orientaciones para la atención educativa a estudiantes en condición de enfermedad, producto de revisiones del texto por parte del propio equipo y de aportes hechos por otros grupos del MEN. Además, se realizó reunión con la Subdirectora y la Coordinadora de Referentes para presentar el avance realizado y recibir orientaciones sobre la continuidad de este proceso. Finalmente, se llevó a cabo reunión con la abogada de Referentes para explicarle la retroalimentación que le solicitamos realizar al capítulo 2, sobre el aspecto normativo._x000a__x000a_Orientaciones MEF:En el mes  de febrero se realizó una reunión con la Subdirectora y la Coordinadora de Referentes con el propósito de presentar el estado de avance del proceso de construcción de los documentos de Modelos Educativos Flexibles (Orientaciones y Proyecto de Decreto) y recibir orientaciones para la continuidad de este proceso. El 25 de febrero se realizó reunión entre las subdirecciones de Referentes, Acceso y Permanencia para acordar el camino a seguir entre las dependencias para el desarrollo de los textos referidos, generándose el compromiso de gestionar dos mesas técnicas, una entre abogados de la Dirección de Calidad de la EPBM y otra entre los jurídicos de las subdirecciones de Referentes, Acceso y Permanencia con el fin de concertar y unificar las justificaciones jurídicas, pedagógicas y operativas frente a la necesidad de finalizar la construcción del proyecto de decreto que regule la contratación de MEF. _x000a__x000a_Guía 30: Durante el mes de febrero, se conformó el equipo de trabajo con 4 integrantes de la Subdirección de Referentes y Evaluación, con el cual se han desarrollado cinco reuniones durante este mes. Así mismo, el 16 de febrero se desarrolló reunión con la Subdirectora de Referentes y Evaluación en la cual se revisó el alcance del documento de orientaciones curriculares y el trabajo a desarrollar en el presente año. _x000a_Se elaboró y envío comunicación interna a la Oficina de Innovación Educativa del MEN, solicitando la continuación en el proceso 2021 para la formulación de las Orientaciones Curriculares de Educación en Tecnología e Informática. Por último, se enviaron 9 correos electrónicos a docentes de 9 universidades que cuentan con programas de pregrado y postgrado en el área de tecnología e informática, solicitándoles información para que posteriormente, con el aval jurídico del MEN, se les envíe cartas formales invitándolos a participar en el proceso de construcción de orientaciones curriculares para el área de tecnología e informática. "/>
    <n v="0"/>
    <n v="0"/>
    <x v="0"/>
    <s v="Fecha (09/03/2021)- OAPF_x000a_Completitud:  cumple con el criterio _x000a_Consistencia: Cumple con el criterio. _x000a_Calidad: Cumple con el criterio.  _x000a_Soportes: Cumple con el criterio. "/>
    <n v="12.5"/>
    <n v="0"/>
    <m/>
    <n v="0.23809523809523808"/>
    <n v="0"/>
    <s v="Pendiente Validar"/>
    <m/>
    <n v="0"/>
    <n v="0"/>
    <m/>
    <n v="0"/>
    <n v="0"/>
    <s v="Pendiente Validar"/>
    <m/>
    <n v="0"/>
    <n v="0"/>
    <m/>
    <n v="0"/>
    <n v="0"/>
    <s v="Pendiente Validar"/>
    <m/>
    <n v="25"/>
    <n v="0"/>
    <m/>
    <n v="0.47619047619047616"/>
    <n v="0"/>
    <s v="Pendiente Validar"/>
    <m/>
    <n v="0"/>
    <n v="0"/>
    <m/>
    <n v="0"/>
    <n v="0"/>
    <s v="Pendiente Validar"/>
    <m/>
    <n v="0"/>
    <n v="0"/>
    <m/>
    <n v="0"/>
    <n v="0"/>
    <s v="Pendiente Validar"/>
    <m/>
    <n v="38.75"/>
    <n v="0"/>
    <m/>
    <n v="0.73809523809523814"/>
    <n v="0"/>
    <s v="Pendiente Validar"/>
    <m/>
    <n v="0"/>
    <n v="0"/>
    <m/>
    <n v="0"/>
    <n v="0"/>
    <s v="Pendiente Validar"/>
    <m/>
    <n v="0"/>
    <n v="0"/>
    <m/>
    <n v="0"/>
    <n v="0"/>
    <s v="Pendiente Validar"/>
    <m/>
    <n v="52.5"/>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Más tiempo para aprender, compartir y disfrutar"/>
    <n v="61"/>
    <x v="1"/>
    <x v="1"/>
    <n v="2"/>
    <x v="1"/>
    <x v="1"/>
    <s v="X"/>
    <m/>
    <m/>
    <m/>
    <m/>
    <m/>
    <m/>
    <m/>
    <m/>
    <m/>
    <m/>
    <m/>
    <m/>
    <m/>
    <m/>
    <m/>
    <m/>
    <m/>
    <m/>
    <m/>
    <s v="Resultado"/>
    <x v="1"/>
    <s v="Capacidad"/>
    <s v="Porcentaje"/>
    <n v="15"/>
    <s v="(Número de estudiantes del sector oficial en Jornada Única/Total de estudiantes del sector oficial educación regular (grados 0 a 11) reportados en el SIMAT )* 100"/>
    <s v="Reporte Simat "/>
    <n v="12"/>
    <n v="15"/>
    <n v="18"/>
    <n v="21"/>
    <n v="24"/>
    <n v="24"/>
    <n v="15.22"/>
    <n v="0"/>
    <n v="16"/>
    <n v="0"/>
    <n v="21"/>
    <n v="16"/>
    <n v="16"/>
    <s v="En el mes de enero desde el equipo de Jornada Única en aras de cumplir con la meta del indicador, se trabajó en la revisión de las proyecciones de crecimiento manifestadas por las Entidades Territoriales y se adelantó la planeación de las acciones a desarrollar con el objeto de cumplir con las metas planteadas y garantizar el desarrollo adecuado de la Jornada Única."/>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16"/>
    <n v="16"/>
    <s v="En el mes de febrero, el equipo de Jornada Única generó espacios de articulación con la Oficina Asesora de Planeación y Finanzas, la Subdirección de Acceso, la Subdirección de Recursos Humanos del Sector Educativo, la Unidad de Alimentación Escolar y el Fondo de Financiamiento de la Infraestructura Educativa FFIE, para evaluar acciones estratégicas que permitan avanzar en el incremento del número estudiantes en establecimiento educativos con Jornada única y dar respuesta a las inquietudes planteadas por las Entidades Territoriales Certificadas para implementar la  Jornada Unica en el marco de la alternancia."/>
    <n v="0"/>
    <n v="0"/>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19"/>
    <m/>
    <m/>
    <n v="0.6"/>
    <n v="0"/>
    <s v="Pendiente Validar"/>
    <m/>
    <n v="19"/>
    <n v="0"/>
    <m/>
    <n v="0.6"/>
    <n v="0"/>
    <s v="Pendiente Validar"/>
    <m/>
    <n v="19"/>
    <n v="0"/>
    <m/>
    <n v="0.6"/>
    <n v="0"/>
    <s v="Pendiente Validar"/>
    <m/>
    <n v="19.7"/>
    <m/>
    <m/>
    <n v="0.73999999999999988"/>
    <n v="0"/>
    <s v="Pendiente Validar"/>
    <m/>
    <n v="19.7"/>
    <n v="0"/>
    <m/>
    <n v="0.73999999999999988"/>
    <n v="0"/>
    <s v="Pendiente Validar"/>
    <m/>
    <n v="19.7"/>
    <n v="0"/>
    <m/>
    <n v="0.73999999999999988"/>
    <n v="0"/>
    <s v="Pendiente Validar"/>
    <m/>
    <n v="20.3"/>
    <m/>
    <m/>
    <n v="0.8600000000000001"/>
    <n v="0"/>
    <s v="Pendiente Validar"/>
    <m/>
    <n v="20.3"/>
    <n v="0"/>
    <m/>
    <n v="0.8600000000000001"/>
    <n v="0"/>
    <s v="Pendiente Validar"/>
    <m/>
    <n v="20.3"/>
    <n v="0"/>
    <m/>
    <n v="0.8600000000000001"/>
    <n v="0"/>
    <s v="Pendiente Validar"/>
    <m/>
    <n v="21"/>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Más tiempo para aprender, compartir y disfrutar"/>
    <n v="61"/>
    <x v="1"/>
    <x v="2"/>
    <n v="2"/>
    <x v="2"/>
    <x v="2"/>
    <m/>
    <m/>
    <m/>
    <m/>
    <m/>
    <m/>
    <m/>
    <m/>
    <m/>
    <m/>
    <m/>
    <m/>
    <m/>
    <m/>
    <m/>
    <m/>
    <m/>
    <m/>
    <m/>
    <m/>
    <s v="Gestión "/>
    <x v="1"/>
    <s v="Mantenimiento"/>
    <s v="Número"/>
    <n v="0"/>
    <s v="Sumatoria de Entidades territoriales certificadas  con Planes  de implementación de la Jornada Única actualizados."/>
    <s v="Piju Actualizado_x000a_Acta de asistencia tecnica"/>
    <n v="93"/>
    <n v="0"/>
    <n v="95"/>
    <n v="96"/>
    <n v="96"/>
    <n v="96"/>
    <n v="94"/>
    <m/>
    <n v="95"/>
    <n v="0"/>
    <n v="96"/>
    <n v="0"/>
    <n v="0"/>
    <s v="En el mes de enero el equipo de Jornada Única realizó asistencias técnicas y acompañó a las Entidades Territoriales con el objetivo de iniciar el acompañamiento en la actualización de planes de implementación y proyección de crecimiento en el 2021, las Entidades Territoriales acompañadas fueron:  Valledupar, Sucre y Chocó"/>
    <n v="0"/>
    <n v="-95"/>
    <x v="0"/>
    <s v="Fecha (09/02/2021)- OAPF_x000a_Completitud:  cumple con el criterio _x000a_Consistencia: Cumple con el criterio. _x000a_Calidad: Cumple con el criterio.  _x000a_Soportes: Cumple con el criterio. "/>
    <n v="0"/>
    <n v="0"/>
    <s v="En el mes de febrero, el equipo de Jornada Única realizó asistencias técnicas y acompañó a las Entidades Territoriales que se enumeran a continuación, con el objetivo de retomar los procesos planteados en el año 2020, formular y actualizar los planes de implementación de la jornada única, socializar las acciones estratégicas que se llevarán a cabo en 2021 y las diferentes gestiones que se han adelantado para fortalecer la calidad y cobertura del programa en sus diferentes componentes. _x000a_Las Entidades Territoriales acompañadas fueron:  Vaupés, Guainía, Atlántico, Ciénega, Sahagún, Valledupar, Armenia, Bello, Pereira, Sabaneta, Santander, Pitalito, Sogamoso, Soacha, Chía, Huila, Funza, Piedecuesta, Zipaquirá, Girardot, Bogotá, Boyacá, Fusagasugá, Tolima, Facatativá, Neiva, Girón, Duitama, Barrancabermeja, Norte de Santander, Cundinamarca, Villavicencio, Cali, Jamundí, Buenaventura, Yopal, Choco, Casanare, Cauca._x000a_"/>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30"/>
    <m/>
    <m/>
    <n v="0.3125"/>
    <n v="0"/>
    <s v="Pendiente Validar"/>
    <m/>
    <n v="30"/>
    <n v="0"/>
    <m/>
    <n v="0.3125"/>
    <n v="0"/>
    <s v="Pendiente Validar"/>
    <m/>
    <n v="30"/>
    <n v="0"/>
    <m/>
    <n v="0.3125"/>
    <n v="0"/>
    <s v="Pendiente Validar"/>
    <m/>
    <n v="60"/>
    <m/>
    <m/>
    <n v="0.625"/>
    <n v="0"/>
    <s v="Pendiente Validar"/>
    <m/>
    <n v="60"/>
    <n v="0"/>
    <m/>
    <n v="0.625"/>
    <n v="0"/>
    <s v="Pendiente Validar"/>
    <m/>
    <n v="60"/>
    <n v="0"/>
    <m/>
    <n v="0.625"/>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Más tiempo para aprender, compartir y disfrutar"/>
    <n v="61"/>
    <x v="1"/>
    <x v="3"/>
    <n v="2"/>
    <x v="3"/>
    <x v="2"/>
    <s v="X"/>
    <m/>
    <m/>
    <m/>
    <m/>
    <m/>
    <m/>
    <m/>
    <m/>
    <m/>
    <m/>
    <m/>
    <m/>
    <m/>
    <m/>
    <m/>
    <m/>
    <m/>
    <m/>
    <m/>
    <s v="Gestión "/>
    <x v="1"/>
    <s v="Capacidad"/>
    <s v="Número"/>
    <n v="15"/>
    <s v="_x000a_Sumatoria de estableciemientos educativos de Jornada Única acompañadas para la promoción del desarrollo integral y trayectorias educativas completas a partir de procesos de innovación pedagógica ycurricular   Se inicia el reporte con la sesión 1 y se cumple con los EE que completan las sesiones planeadas"/>
    <s v="Actas de reuniones y listas de asistencia._x000a_Listado de EE acompañados"/>
    <n v="0"/>
    <n v="330"/>
    <n v="380"/>
    <n v="580"/>
    <n v="600"/>
    <n v="600"/>
    <n v="330"/>
    <n v="0"/>
    <n v="440"/>
    <n v="0"/>
    <n v="580"/>
    <n v="0"/>
    <n v="0"/>
    <s v="En el mes de enero, el equipo de Jornada Única avanzó en el alistamiento para los procesos de acompañamiento a establecimientos educativos en jornada única en la ruralidad para la promoción del desarrollo integral y trayectorias educativas completas a partir de procesos de innovación pedagógica y curricular previsto con recursos del empréstito del BID:  Fondo ICETEX 277 (formación modelos flexibles, educación de adultos y acompañamiento técnico a sedes rurales incluidas Jornada Única), acompañamiento a los Establecimientos Educativos con residencias escolares y jornada única, e inicio del fortalecimiento pedagógico y curricular a la Educación Media y Jornada Única (fondo de Fomento a la Educación Media, Fondo FEM) a través de las cuales se tiene previsto acompañar 100 EE con Jornada Única. Igualmente, se confirmó en el plan de compras los recursos para la contratación de un proceso de acompañamiento dirigido a 480 establecimientos educativos adicionales. "/>
    <n v="-3.1428571428571428"/>
    <n v="-3.1428571428571428"/>
    <x v="0"/>
    <s v="Fecha (09/02/2021)- OAPF_x000a_Completitud: Cumple con el criterio. _x000a_Consistencia: Cumple con el criterio_x000a_Calidad: NO Cumple con el criterio. revisar redacción. ICETEX es en mayúscula, faltan tildes ajusta redacción en la parte de los recursos_x000a_Soportes: cumple con el criterio. _x000a_Notas adicionales:   _x000a_SFC: se ajusta según requerimiento 9-2-2021_x000a__x000a_OAPF: 15/02/2021: Se cambia la validación a SI"/>
    <n v="0"/>
    <n v="0"/>
    <s v="En el mes de febrero, el equipo de Jornada Única, avanzó en el proceso de revisión de focalización y convenios para el acompañamiento a establecimientos educativos de jornada única en la ruralidad, previsto con recursos del empréstito del Banco Interamericano de Desarrollo:  Fondo ICETEX 277 (formación modelos flexibles, educación de adultos y acompañamiento técnico a sedes rurales incluidas Jornada Única), acompañamiento a los Establecimientos Educativos con residencias escolares y jornada única, e inicio del fortalecimiento pedagógico y curricular a la Educación Media y Jornada Única. Igualmente, se definió la focalización de establecimientos educativos que serán acompañados en el marco del convenio que se suscribirá con los recursos de trayectoria asignados para tal fin, se realizó la estructuración del anexo técnico y se evaluaron posibles aliados para implementar la ruta de acompañamiento."/>
    <n v="-3.1428571428571428"/>
    <n v="-3.1428571428571428"/>
    <x v="1"/>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3.1428571428571428"/>
    <n v="-3.1428571428571428"/>
    <s v="Pendiente Validar"/>
    <m/>
    <n v="0"/>
    <n v="0"/>
    <m/>
    <n v="-3.1428571428571428"/>
    <n v="-3.1428571428571428"/>
    <s v="Pendiente Validar"/>
    <m/>
    <n v="0"/>
    <n v="0"/>
    <m/>
    <n v="-3.1428571428571428"/>
    <n v="-3.1428571428571428"/>
    <s v="Pendiente Validar"/>
    <m/>
    <n v="60"/>
    <m/>
    <m/>
    <n v="-2.7142857142857144"/>
    <n v="-3.1428571428571428"/>
    <s v="Pendiente Validar"/>
    <m/>
    <n v="60"/>
    <n v="0"/>
    <m/>
    <n v="-2.7142857142857144"/>
    <n v="-3.1428571428571428"/>
    <s v="Pendiente Validar"/>
    <m/>
    <n v="60"/>
    <n v="0"/>
    <m/>
    <n v="-2.7142857142857144"/>
    <n v="-3.1428571428571428"/>
    <s v="Pendiente Validar"/>
    <m/>
    <n v="260"/>
    <m/>
    <m/>
    <n v="-1.2857142857142858"/>
    <n v="-3.1428571428571428"/>
    <s v="Pendiente Validar"/>
    <m/>
    <n v="260"/>
    <n v="0"/>
    <m/>
    <n v="-1.2857142857142858"/>
    <n v="-3.1428571428571428"/>
    <s v="Pendiente Validar"/>
    <m/>
    <n v="260"/>
    <n v="0"/>
    <m/>
    <n v="-1.2857142857142858"/>
    <n v="-3.1428571428571428"/>
    <s v="Pendiente Validar"/>
    <m/>
    <n v="580"/>
    <m/>
    <m/>
    <n v="1"/>
    <n v="-3.1428571428571428"/>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Más tiempo para aprender, compartir y disfrutar"/>
    <n v="61"/>
    <x v="1"/>
    <x v="4"/>
    <n v="2"/>
    <x v="4"/>
    <x v="2"/>
    <m/>
    <m/>
    <m/>
    <m/>
    <m/>
    <m/>
    <m/>
    <m/>
    <m/>
    <m/>
    <m/>
    <m/>
    <m/>
    <m/>
    <m/>
    <m/>
    <m/>
    <m/>
    <m/>
    <m/>
    <s v="Gestión "/>
    <x v="1"/>
    <s v="Flujo"/>
    <s v="Número"/>
    <n v="5"/>
    <s v="Sumatoria de Docentes y/o directivos docentes con procesos de cualificación y actualización pedagógica en el marco de la Jornada Única"/>
    <s v="Listado de Docentes formados"/>
    <n v="0"/>
    <n v="0"/>
    <n v="0"/>
    <n v="1000"/>
    <n v="1000"/>
    <n v="2000"/>
    <n v="0"/>
    <m/>
    <n v="0"/>
    <n v="0"/>
    <n v="1000"/>
    <n v="0"/>
    <n v="0"/>
    <s v="En enero, el equipo de Jornada Unica,  avanzó en la propuesta de parrilla anual de eventos de fortalecimiento de capacidades y actualización pedagógica de Jornada Unica que se llevará a cabo en los espacios virtuales institucionales desde la Dirección de Calidad. Por otra parte, se avanza en la revisión y solicitud de ajustes a los productos finales del Aula Virtual de formación en Jornada Unica desarrollada en convenio con la Universidad Nacional. "/>
    <n v="0"/>
    <n v="0"/>
    <x v="0"/>
    <s v="Fecha (09/02/2021)- OAPF_x000a_Completitud:  cumple con el criterio _x000a_Consistencia: Cumple con el criterio. _x000a_Calidad: Cumple con el criterio.  _x000a_Soportes: Cumple con el criterio. "/>
    <n v="0"/>
    <n v="0"/>
    <s v="En febrero, el equipo de Jornada única realizó el primer webinar dirigido a educadores cuya temática fue el fortalecimiento de capacidades y actualización pedagógica de Jornada Única, con el objeto de brindar “orientaciones para la alternancia en jornada única: oportunidades y retos”, se contó con la participación de 1.653 educadores de 55 Entidades Territoriales Certificadas"/>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200"/>
    <m/>
    <m/>
    <n v="0.2"/>
    <n v="0"/>
    <s v="Pendiente Validar"/>
    <m/>
    <n v="0"/>
    <n v="0"/>
    <m/>
    <n v="0"/>
    <n v="0"/>
    <s v="Pendiente Validar"/>
    <m/>
    <n v="0"/>
    <n v="0"/>
    <m/>
    <n v="0"/>
    <n v="0"/>
    <s v="Pendiente Validar"/>
    <m/>
    <n v="700"/>
    <m/>
    <m/>
    <n v="0.7"/>
    <n v="0"/>
    <s v="Pendiente Validar"/>
    <m/>
    <n v="700"/>
    <n v="0"/>
    <m/>
    <n v="0.7"/>
    <n v="0"/>
    <s v="Pendiente Validar"/>
    <m/>
    <n v="700"/>
    <n v="0"/>
    <m/>
    <n v="0.7"/>
    <n v="0"/>
    <s v="Pendiente Validar"/>
    <m/>
    <n v="10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Más tiempo para aprender, compartir y disfrutar"/>
    <n v="61"/>
    <x v="1"/>
    <x v="5"/>
    <n v="2"/>
    <x v="5"/>
    <x v="2"/>
    <m/>
    <m/>
    <m/>
    <m/>
    <m/>
    <m/>
    <m/>
    <m/>
    <m/>
    <m/>
    <m/>
    <m/>
    <m/>
    <m/>
    <m/>
    <m/>
    <m/>
    <m/>
    <m/>
    <m/>
    <s v="Producto"/>
    <x v="1"/>
    <s v="Acumulado"/>
    <s v="Número"/>
    <n v="30"/>
    <s v="Sumatoria de sedes educativas con dotaciones pedagógicas de JU para fortalecer su PEI"/>
    <s v="Actas de entrega del material"/>
    <n v="0"/>
    <n v="0"/>
    <n v="451"/>
    <n v="500"/>
    <n v="500"/>
    <n v="1451"/>
    <n v="0"/>
    <m/>
    <n v="451"/>
    <n v="0"/>
    <n v="500"/>
    <n v="0"/>
    <n v="0"/>
    <s v="En el mes de enero el equipo de Jornada Única, trabajó en el ejercicio de las bases de focalización de las sedes educativas rurales a focalizar para la entrega de Kits o dataciones pedagógicas en los énfasis de Jornada Única con el proyecto de Ruralidad del Banco Interamericano de Desarrollo BID, y la programación de cantidades por elemento para avanzar en el proceso de compra que lidera la Dirección de Primera Infancia. Igualmente se avanza en la focalización de las sedes que recibirían dotación en con recursos Nación, este último aún en validación. "/>
    <n v="0"/>
    <n v="0"/>
    <x v="0"/>
    <s v="Fecha (09/02/2021)- OAPF_x000a_Completitud:  cumple con el criterio _x000a_Consistencia: Cumple con el criterio. _x000a_Calidad: Cumple con el criterio.  _x000a_Soportes: Cumple con el criterio. "/>
    <n v="0"/>
    <n v="0"/>
    <s v="En el mes de febrero, el equipo de Jornada Única trabajó en el ejercicio de revisión de la inversión requerida y la definición de las bases de sedes focalizadas para la adquisición y entrega de Kits de dotaciones pedagógicas diseñados para la apropiación de los ejes movilizadores de Jornada Única en el marco del proyecto de Ruralidad del Banco Interamericano de Desarrollo BID y los recursos de trayectoria asignados para este propósito, se realizó publicación de la licitación en Colombia Compra Eficiente y ésta se encuentra en proceso._x000a__x000a_Se hizo entrega de la versión preliminar del proyecto tipo para fortalecimiento de ambientes pedagógico, este fue revisado y retroalimentado por el Departamento Nacional de Planeación y actualmente se están incorporando los ajustes solicitados."/>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0"/>
    <m/>
    <m/>
    <n v="0"/>
    <n v="0"/>
    <s v="Pendiente Validar"/>
    <m/>
    <n v="0"/>
    <n v="0"/>
    <m/>
    <n v="0"/>
    <n v="0"/>
    <s v="Pendiente Validar"/>
    <m/>
    <n v="0"/>
    <n v="0"/>
    <m/>
    <n v="0"/>
    <n v="0"/>
    <s v="Pendiente Validar"/>
    <m/>
    <n v="400"/>
    <m/>
    <m/>
    <n v="0.8"/>
    <n v="0"/>
    <s v="Pendiente Validar"/>
    <m/>
    <n v="400"/>
    <n v="0"/>
    <m/>
    <n v="0.8"/>
    <n v="0"/>
    <s v="Pendiente Validar"/>
    <m/>
    <n v="400"/>
    <n v="0"/>
    <m/>
    <n v="0.8"/>
    <n v="0"/>
    <s v="Pendiente Validar"/>
    <m/>
    <n v="500"/>
    <m/>
    <m/>
    <n v="1"/>
    <n v="0"/>
    <s v="Pendiente Validar"/>
    <m/>
    <n v="0.31082012405237769"/>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Fortalecimiento de trayectorias previas"/>
    <n v="51"/>
    <x v="2"/>
    <x v="6"/>
    <n v="5"/>
    <x v="6"/>
    <x v="1"/>
    <s v=" "/>
    <m/>
    <m/>
    <s v="x"/>
    <m/>
    <m/>
    <m/>
    <m/>
    <m/>
    <m/>
    <m/>
    <m/>
    <m/>
    <m/>
    <m/>
    <m/>
    <m/>
    <m/>
    <m/>
    <m/>
    <s v="Producto"/>
    <x v="0"/>
    <s v="Acumulado"/>
    <s v="Número"/>
    <n v="90"/>
    <s v="Sumatoria de estudiantes de educación media que obtienen un certificado del Servicio Nacional de Aprendizaje - SENA- "/>
    <s v="Listado de estudiantes con doble titulación"/>
    <n v="530000"/>
    <n v="142930"/>
    <n v="164051"/>
    <n v="168973"/>
    <n v="174046"/>
    <n v="650000"/>
    <n v="142157"/>
    <n v="773"/>
    <n v="0"/>
    <n v="164051"/>
    <n v="333024"/>
    <n v="0"/>
    <n v="0"/>
    <s v="Durante el mes de enero, el equipo de Educación Media, con el objetivo de cumplir la meta de los 650 mil estudiantes con Doble Titulación, desarrolló dos mesas de trabajo con el SENA con el fin de establecer una ruta de trabajo para el año 2021 enfocada en 5 componentes:_x000a_1. Estudiantes pendientes de certificar: Viabilizar la posibilidad que los estudiantes que no pudieron desarrollar las competencias técnicas en 2020 puedan hacerlo durante el primer semestre del 2021._x000a_2. Socialización manual 1113 y validación documento de orientaciones, los cuales fueron renovados y ajustados._x000a_3. Virtualización de programas SENA: Estructuración e implementación de los programas virtuales del SENA._x000a_4. Operatividad del programa._x000a_5. Certificación: Establecer una ruta para la certificación de los aprendices."/>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Durante el mes de febrero el equipo de Educación Media trabajó en una estrategia para certificar los estudiantes de doble titulación que en el año 2020 no alcanzaron ese logro por falta de acceso a ambientes de aprendizaje, en el marco de la pandemia. En este sentido se avanzó en el cruce de la información con SIMAT 2020 para la identificación preliminar de los departamentos donde se encuentra el mayor número de jóvenes no certificados. Por otra parte, se está trabajando en las orientaciones de un posible plan de alternancia en establecimientos con Doble titulación donde se prioricen los estudiantes de grado 11, para el desarrollo práctico de las competencias técnicas."/>
    <n v="0"/>
    <n v="0"/>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68973"/>
    <m/>
    <m/>
    <n v="0.50738985778802725"/>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Consolidación de competencias"/>
    <n v="51"/>
    <x v="2"/>
    <x v="7"/>
    <n v="5"/>
    <x v="7"/>
    <x v="2"/>
    <m/>
    <s v="X"/>
    <m/>
    <m/>
    <m/>
    <m/>
    <m/>
    <m/>
    <m/>
    <m/>
    <m/>
    <m/>
    <m/>
    <m/>
    <m/>
    <m/>
    <m/>
    <m/>
    <m/>
    <m/>
    <s v="Producto"/>
    <x v="0"/>
    <s v="Acumulado"/>
    <s v="Número"/>
    <n v="10"/>
    <s v="Sumatoria de ecosistemas de innovación en Educación Media implementados"/>
    <s v="Lanzamiento de los ecosistemas de innovación "/>
    <n v="0"/>
    <n v="0"/>
    <n v="2"/>
    <n v="4"/>
    <n v="4"/>
    <n v="10"/>
    <n v="0"/>
    <n v="0"/>
    <n v="4"/>
    <n v="0"/>
    <n v="4"/>
    <n v="0"/>
    <n v="0"/>
    <s v="Durante el mes de enero, el equipo de Educación Media trabajó en los insumos de contratación para darle continuidad a la dinamización de ecosistemas de innovación para la educación media, haciendo la configuración en 4 territorios nuevos: (1) Urabá Antioqueño y Bajo Cauca y Nordeste Antioqueño, (2) Piedemonte Caqueteño, (3) Frontera y pacífico nariñense y (4) Sierra nevada del Perijá y la consolidación en los territorios acompañados en el 2020 (1) Montes de María, (2) Norte de Santander - Catatumbo, (3) Valle del Cauca y (4) Atlántico – Barranquilla."/>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No usar siglas"/>
    <n v="0"/>
    <n v="0"/>
    <s v="Durante el mes de febrero, el equipo de Educación Media en el marco de la estrategia de ecosistemas de la educación media, se realizaron ajustes al anexo técnico, los estudios previos y presupuesto, configurando 3 ejes de trabajo: 1). Dinamización nacional de los ecosistemas. Se desarrollaron actividades de gestión y acompañamiento para que los actores nacionales se vinculen formalmente a la figura de ecosistemas. 2). Acompañamiento a las ETC para la configuración. Se desarrollaron actividades de asistencia técnica, para la configuración de 4 ecosistemas en los territorios nuevos (zonas PDET), se caracterizan los territorios y se inicia la gestión con aliados. Se cobija un total de 13 ETC. 3). Acompañamiento a las ETC para el escalamiento. Se desarrollaron actividades de asistencia técnica, para el escalamiento y entorno habilitante para los 4 territorios que vienen trabajando desde el 2020, se iniciara la planeación de acciones de manera conjunta con aliados. Se cobija un total de 18 ETC."/>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4"/>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Consolidación de competencias"/>
    <n v="51"/>
    <x v="2"/>
    <x v="8"/>
    <n v="5"/>
    <x v="8"/>
    <x v="2"/>
    <m/>
    <s v="X"/>
    <m/>
    <m/>
    <m/>
    <m/>
    <m/>
    <m/>
    <m/>
    <m/>
    <m/>
    <m/>
    <m/>
    <m/>
    <m/>
    <m/>
    <m/>
    <m/>
    <m/>
    <m/>
    <s v="Producto"/>
    <x v="0"/>
    <s v="Acumulado"/>
    <s v="Número"/>
    <n v="30"/>
    <s v="Sumatortia de Establecimientos educativos dotados con material pedagogico para fortalecer los ambientes de ambientes de aprendizaje de media."/>
    <s v="Actas de entregas y listado de EE"/>
    <n v="0"/>
    <n v="0"/>
    <n v="65"/>
    <n v="100"/>
    <n v="120"/>
    <n v="285"/>
    <n v="0"/>
    <n v="0"/>
    <n v="0"/>
    <n v="65"/>
    <n v="165"/>
    <n v="0"/>
    <n v="0"/>
    <s v="Durante el mes de enero, el equipo de Educación Media realizó la focalización de los establecimientos educativos y se diseñaron los kits agropecuarios para fortalecimiento de ambientes de aprendizaje en la media técnica agropecuaria para ser entregados en el año 2021."/>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No usar siglas"/>
    <n v="0"/>
    <n v="0"/>
    <s v="Durante el mes de febrero el equipo de Educación Media, en relación con la estrategia de Fortalecimiento de ambientes de aprendizaje para la educación media técnica agropecuaria se realizó una redistribución de recursos y de elementos de kits a entregar, ajustandolos a los valores recibidos en las solicitudes de cotización realizada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00"/>
    <m/>
    <m/>
    <n v="0.60606060606060608"/>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Creación de un sistema de orientación socio-ocupacional"/>
    <n v="51"/>
    <x v="2"/>
    <x v="9"/>
    <n v="5"/>
    <x v="9"/>
    <x v="2"/>
    <s v="X"/>
    <s v="X"/>
    <m/>
    <s v="x"/>
    <m/>
    <m/>
    <m/>
    <m/>
    <m/>
    <m/>
    <m/>
    <m/>
    <m/>
    <m/>
    <m/>
    <m/>
    <m/>
    <m/>
    <m/>
    <m/>
    <s v="Gestión "/>
    <x v="0"/>
    <s v="Acumulado"/>
    <s v="Número"/>
    <n v="5"/>
    <s v="sumatoria de Secretarias de Educación acompañadas en procesos de Orientación Socio-ocupacional para la Educación Media"/>
    <s v="Actas de acompañamiento"/>
    <n v="0"/>
    <n v="30"/>
    <n v="22"/>
    <n v="22"/>
    <n v="22"/>
    <n v="96"/>
    <n v="30"/>
    <n v="0"/>
    <n v="22"/>
    <n v="0"/>
    <n v="22"/>
    <n v="0"/>
    <n v="0"/>
    <s v="Durante el mes de enero, el equipo de Educación Media con el fin de dar continuidad a la implementación de los componentes (acompañamiento a las ETC, formación docente, acompañamiento a estudiantes) de la estrategia nacional de orientación socio ocupacional se avanzó en el desarrollo del insumo de contratación para el proceso de licitación: i) desarrollo del anexo técnico, y ii) desarrollo del estudio de mercado."/>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No usar siglas"/>
    <n v="0"/>
    <n v="0"/>
    <s v="En el mes de febrero, el equipo de Educación Media con el fin de dar continuidad a la implementación de los componentes de la estrategia nacional de orientación socio ocupacional se revisaron y ajustaron los insumos de la licitación y el anexo técnico según las observaciones de la oficina de contratación."/>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22"/>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Consolidación de competencias"/>
    <n v="51"/>
    <x v="2"/>
    <x v="10"/>
    <n v="5"/>
    <x v="10"/>
    <x v="2"/>
    <m/>
    <s v="X"/>
    <m/>
    <m/>
    <m/>
    <m/>
    <m/>
    <m/>
    <m/>
    <m/>
    <m/>
    <m/>
    <m/>
    <m/>
    <m/>
    <m/>
    <m/>
    <m/>
    <m/>
    <m/>
    <s v="Producto"/>
    <x v="0"/>
    <s v="Mantenimiento"/>
    <s v="Número"/>
    <n v="5"/>
    <s v="Sumatoria de Establecimientos Educativos con Socialización de Orientaciones curriculares en Programación, desarrollo de Software, Turismo con énfasis en segunda lengua, artes e industrias culturales y creativas y agropecuario"/>
    <s v="Acta de acompañamiento_x000a_Listado de Establecimientos educativo benenficiados"/>
    <n v="0"/>
    <n v="0"/>
    <n v="240"/>
    <n v="240"/>
    <n v="240"/>
    <n v="240"/>
    <n v="0"/>
    <n v="0"/>
    <n v="0"/>
    <n v="0"/>
    <n v="240"/>
    <n v="0"/>
    <n v="0"/>
    <s v="Durante el mes de enero, el equipo de Educación Media avanzó con la focalización  de los EE con Socialización de Orientaciones curriculares en Programación, desarrollo de Software, Turismo con énfasis en segunda lengua, artes e industrias culturales y creativas y agropecuario"/>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No usar siglas"/>
    <n v="0"/>
    <n v="0"/>
    <s v="Durante el mes de febrero, El equipo de Educación Media avanzó en el proceso contractual para la definición de un contratista que realice las acciones de asistencia técnica con el fin de fortalecer la consolidar la diversificación curricular en la educación media y el acompañamiento a establecimientos educativos para la implementación de las orientaciones dentro del plan de estudios de la educación media, de manera que se adelanten los procesos de planeación académica y gestión escolar que permitan incorporar una oferta de diversificación. Se adelantó el ejercicio de focalización, definiendo las siguientes ETC: Antioquia, Chocó, Turbo, Atlántico, Valle del Cauca, Valledupar, Norte de Santander, Caquetá, Florencia y San Andrés y Providencia."/>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240"/>
    <m/>
    <m/>
    <n v="1"/>
    <n v="0"/>
    <s v="Pendiente Validar"/>
    <m/>
    <m/>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Convivencia Escolar "/>
    <n v="53"/>
    <x v="3"/>
    <x v="11"/>
    <n v="9"/>
    <x v="11"/>
    <x v="3"/>
    <s v="X"/>
    <m/>
    <m/>
    <m/>
    <m/>
    <m/>
    <m/>
    <m/>
    <m/>
    <m/>
    <m/>
    <s v="X"/>
    <s v="X"/>
    <m/>
    <m/>
    <m/>
    <m/>
    <m/>
    <m/>
    <m/>
    <s v="Resultado"/>
    <x v="2"/>
    <s v="Acumulado"/>
    <s v="Número"/>
    <n v="15"/>
    <s v="Sumatoria de EE que  desarrollan acciones de formación y acompañamiento y recibe materiales para promover las competencias ciudadanas y socioemocionales  conoce los protocolos de prevención promovidos por el Ministerio de Educación Nacional,  implementa estrategias para la promoción de la participación  y reporta actualización de sus manuales de convivencia escolar._x000a_"/>
    <s v="Listado de Establecimientos educativos fortalecidos"/>
    <n v="0"/>
    <n v="300"/>
    <n v="1500"/>
    <n v="2200"/>
    <n v="0"/>
    <n v="4000"/>
    <n v="256"/>
    <n v="44"/>
    <n v="2185"/>
    <n v="0"/>
    <n v="2200"/>
    <n v="0"/>
    <n v="0"/>
    <s v="En el mes de enero, el equipo de Programas Transversales y Competencias Ciudadanas de la Subdirección de Fomento de Competencias, estructuró el anexo técnico  para el desarrollo de dos convenios y la proyección del presupuesto correspondiente para la ejecución de las acciones que aporten al fortalecimiento de entornos para la vida, la convivencia y la ciudadanía; que implican la prestación de asistencia técnica y la formación a docentes, orientadores escolares y rectores. Se presentó ante la Dirección de Calidad de Educación Preescolar, Básica y Media la focalización de establecimientos educativos que serán acompañados o formados a trevés de los convenios que se celebrarán durante la vigencia 2021."/>
    <n v="0"/>
    <n v="0"/>
    <x v="0"/>
    <s v="Fecha (08/02/2021)- OAPF_x000a_Completitud: Cumple con el criterio. _x000a_Consistencia: Cumple con el criterio_x000a_Calidad: NO Cumple con el criterio. revisar redacción. Hace falta un de_x000a_Soportes: cumple con el criterio. _x000a_SFC: se ajusta 9-2-2021_x000a__x000a_OAPF 15/02/2021: Se cambia la validación a SI"/>
    <n v="0"/>
    <n v="0"/>
    <s v="En el mes de Febrero, el equipo de programas transversales y Competencias ciudadanas, avanzó en el proceso para el desarrollo del convenio Comitato Internazionale per lo Sviluppo dei Popoli – CISP, el cual se encuentra subido en NEON para revisión de contratación. Dicho convenio permitirá la ejecución de acciones que aporten al fortalecimiento de establecimientos educativos en entornos para la vida, la convivencia y la ciudadanía a través de la formación a docentes y docentes orientador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660"/>
    <m/>
    <m/>
    <n v="0.3"/>
    <n v="0"/>
    <s v="Pendiente Validar"/>
    <m/>
    <n v="660"/>
    <n v="0"/>
    <m/>
    <n v="0.3"/>
    <n v="0"/>
    <s v="Pendiente Validar"/>
    <m/>
    <n v="660"/>
    <n v="0"/>
    <m/>
    <n v="0.3"/>
    <n v="0"/>
    <s v="Pendiente Validar"/>
    <m/>
    <n v="660"/>
    <n v="0"/>
    <m/>
    <n v="0.3"/>
    <n v="0"/>
    <s v="Pendiente Validar"/>
    <m/>
    <n v="660"/>
    <n v="0"/>
    <m/>
    <n v="0.3"/>
    <n v="0"/>
    <s v="Pendiente Validar"/>
    <m/>
    <n v="660"/>
    <n v="0"/>
    <m/>
    <n v="0.3"/>
    <n v="0"/>
    <s v="Pendiente Validar"/>
    <m/>
    <n v="2200"/>
    <m/>
    <m/>
    <n v="1"/>
    <n v="0"/>
    <s v="Pendiente Validar"/>
    <m/>
    <n v="0.61024999999999996"/>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Entornos escolares para la vida, la convivencia y la ciudadanía."/>
    <n v="53"/>
    <x v="3"/>
    <x v="12"/>
    <m/>
    <x v="12"/>
    <x v="4"/>
    <s v="X"/>
    <s v="X"/>
    <m/>
    <m/>
    <m/>
    <m/>
    <m/>
    <m/>
    <m/>
    <m/>
    <m/>
    <m/>
    <s v="X"/>
    <m/>
    <m/>
    <m/>
    <m/>
    <m/>
    <m/>
    <m/>
    <s v="Gestión "/>
    <x v="1"/>
    <s v="Mantenimiento"/>
    <s v="Número"/>
    <n v="0"/>
    <s v="Sumatoria de ETC certificadas en educación con asistencia técnica para fortalecer sus comités territoriales"/>
    <s v="Listado de ETC_x000a_Actas de asistencias técnica"/>
    <n v="95"/>
    <n v="96"/>
    <n v="96"/>
    <n v="96"/>
    <n v="96"/>
    <n v="96"/>
    <n v="96"/>
    <n v="0"/>
    <n v="96"/>
    <n v="0"/>
    <n v="96"/>
    <n v="0"/>
    <n v="0"/>
    <s v="En el mes de enero, el equipo de Programas Transversales y Competencias Ciudadanas de la Subdirección de Fomento de Competencias, diseñó la propuesta de asistencia técnica que se realizará durante el 2021, teniendo en cuenta  el  estado de los comités territoriales de convivencia escolar (documento entregado en el 2020 como informe de Comités Territoriales) y se definió como propósito &quot;fortalecer las capacidades de las 96 secretarías de educación para diseñar e implementar estrategias, acciones o planes que contribuyan al desarrollo socioemocional y el ejercicio de derechos humanos, sexuales y reproductivos y los derechos ambientales de niños, niñas y adolescentes&quot;. Adicional, se presentó la propuesta del plan de fortalecimiento a la entidad territorial de San Andrés y Providencia, la cual implica estrategias para la prevención del abuso y fortalecimiento de familias.  También se prestó asistencia técnica a la Secretaría de Educación de Valle del Cauca, en relación a convivencia escolar."/>
    <n v="0"/>
    <s v="REVISAR"/>
    <x v="0"/>
    <s v="Fecha (08/02/2021)- OAPF_x000a_Completitud: Cumple con el criterio. _x000a_Consistencia: Cumple con el criterio_x000a_Calidad: NO Cumple con el criterio. revisar redacción. Revisar tildes_x000a_Soportes: cumple con el criterio. _x000a_SFC: se ajusta 9-2-2021_x000a__x000a_OAPF 15/02/2021 Se cambia la validación a SI"/>
    <n v="0"/>
    <n v="0"/>
    <s v="En el mes de febrero, el equipo de Programas Transversales y Competencias Ciudadanas diseño un instrumento de lectura de contexto insumo para las asistencias técnicas elaboró la presentación para identificar el estado de los Comités Territoriales de Convivencia Escolar por medio de una semaforización que indica quienes han logrado consolidar acorde a la Ley 1620 de 2013 sus Comités, quienes se encuentran en un estado intermedio y los Comités de Convivencia que se deben fortalecer. Se brindó asistencia Técnica a la secretaría de Educación de Neiva con relación a la importancia del Sistema de Información Unificado SIUCE clave para el análisis de información de los Comités Territoriales de Convivencia escolar y para dar a conocer algunos aspectos de la escuela para padres, madres y cuidadores. También a la Secretaría de Medellín en relación con la implementación de la Ley 2025 de 2020 para la articulación de la escuela para padres, madres y cuidadores en el Proyecto Educativo Institucional y el Proyecto Educativo Comunitario y con compromisos de participación con el manual de convivencia."/>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30"/>
    <m/>
    <m/>
    <n v="0.3125"/>
    <n v="0"/>
    <s v="Pendiente Validar"/>
    <m/>
    <n v="30"/>
    <n v="0"/>
    <m/>
    <n v="0.3125"/>
    <n v="0"/>
    <s v="Pendiente Validar"/>
    <m/>
    <n v="30"/>
    <n v="0"/>
    <m/>
    <n v="0.3125"/>
    <n v="0"/>
    <s v="Pendiente Validar"/>
    <m/>
    <n v="60"/>
    <m/>
    <m/>
    <n v="0.625"/>
    <n v="0"/>
    <s v="Pendiente Validar"/>
    <m/>
    <n v="60"/>
    <n v="0"/>
    <m/>
    <n v="0.625"/>
    <n v="0"/>
    <s v="Pendiente Validar"/>
    <m/>
    <n v="60"/>
    <n v="0"/>
    <m/>
    <n v="0.625"/>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Entornos escolares para la vida, la convivencia y la ciudadanía."/>
    <n v="53"/>
    <x v="3"/>
    <x v="13"/>
    <n v="9"/>
    <x v="13"/>
    <x v="2"/>
    <s v="X"/>
    <m/>
    <m/>
    <m/>
    <m/>
    <s v="X"/>
    <m/>
    <m/>
    <m/>
    <m/>
    <m/>
    <m/>
    <s v="X"/>
    <m/>
    <m/>
    <m/>
    <m/>
    <m/>
    <m/>
    <m/>
    <s v="Resultado"/>
    <x v="2"/>
    <s v="Acumulado"/>
    <s v="Número"/>
    <n v="15"/>
    <s v="Sumatoria de estudiantes que fortalecen sus competencias ciudadana y socioemocionales valoradas a través de herramientas tecnológicas y de la matricula de estudiantes beneficiados de los espacios de formación y acompañamiento  a docentes, que se implementan  en coordinación con las secretarías  de educación."/>
    <s v="Listado de estudiantes (fuentes Simat y Plataforma Cuidarnos)"/>
    <n v="0"/>
    <n v="15000"/>
    <n v="285000"/>
    <n v="400000"/>
    <n v="300000"/>
    <n v="1000000"/>
    <n v="159332"/>
    <m/>
    <n v="647498"/>
    <n v="0"/>
    <n v="400000"/>
    <n v="0"/>
    <n v="0"/>
    <s v="En el mes de enero, el equipo de programas transversales y competencias ciudadanas de la Subdirección de Fomento de Competencias, estructuró el anexo técnico  para el desarrollo de dos convenios, uno de estos particularmente contiene una estrategia para el fortalecimiento de los y las estudiantes para la promoción de la participación y la convivencia escolar promoviendo el desarrollo de competencias ciudadanas y socioemocionales, una vez inicie este proceso se reportarán los avances logrados."/>
    <n v="0"/>
    <n v="0"/>
    <x v="0"/>
    <s v="Fecha (08/02)- OAPF_x000a_Completitud:  cumple con el criterio _x000a_Consistencia: Cumple con el criterio. _x000a_Calidad: Cumple con el criterio.  _x000a_Soportes: Cumple con el criterio. "/>
    <n v="0"/>
    <n v="0"/>
    <s v="En el mes de febrero, el equipo de programas transversales y Competencias ciudadanas avanzó en el proceso para el desarrollo del convenio Comitato Internazionale per lo Sviluppo dei Popoli – CISP, el cual está en NEON para revisión de contratación. Dicho convenio permitirá una estrategia para fortalecer la participación y la convivencia escolar en estudiantes promoviendo el desarrollo de competencias ciudadanas y socioemocionales. Adicional a ello, a través de la plataforma cuidarnos.com.co (aún no se encuentra al aire) dirigida a estudiantes, se revisaron 200 contenidos que se incluirán en la plataforma para el fortalecimiento de competencia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120000"/>
    <m/>
    <m/>
    <n v="0.3"/>
    <n v="0"/>
    <s v="Pendiente Validar"/>
    <m/>
    <n v="120000"/>
    <n v="0"/>
    <m/>
    <n v="0.3"/>
    <n v="0"/>
    <s v="Pendiente Validar"/>
    <m/>
    <n v="120000"/>
    <n v="0"/>
    <m/>
    <n v="0.3"/>
    <n v="0"/>
    <s v="Pendiente Validar"/>
    <m/>
    <n v="120000"/>
    <n v="0"/>
    <m/>
    <n v="0.3"/>
    <n v="0"/>
    <s v="Pendiente Validar"/>
    <m/>
    <n v="120000"/>
    <n v="0"/>
    <m/>
    <n v="0.3"/>
    <n v="0"/>
    <s v="Pendiente Validar"/>
    <m/>
    <n v="120000"/>
    <n v="0"/>
    <m/>
    <n v="0.3"/>
    <n v="0"/>
    <s v="Pendiente Validar"/>
    <m/>
    <n v="400000"/>
    <m/>
    <m/>
    <n v="1"/>
    <n v="0"/>
    <s v="Pendiente Validar"/>
    <m/>
    <n v="0.80683000000000005"/>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Convivencia Escolar "/>
    <n v="53"/>
    <x v="3"/>
    <x v="14"/>
    <m/>
    <x v="14"/>
    <x v="4"/>
    <s v="X"/>
    <m/>
    <m/>
    <m/>
    <m/>
    <s v="X"/>
    <m/>
    <m/>
    <m/>
    <m/>
    <m/>
    <s v="X"/>
    <s v="X"/>
    <s v="X"/>
    <m/>
    <m/>
    <m/>
    <m/>
    <m/>
    <m/>
    <s v="Producto"/>
    <x v="1"/>
    <s v="Acumulado"/>
    <s v="Número"/>
    <n v="0"/>
    <s v="Sumatoria de personas (familias, estudiantes educadores) que participan en los espacios de fortalecimiento de capacidades y formación de la línea de entornos para la vida la convivencia y la ciudadanía"/>
    <s v="Listas de asistencia y listados en excel"/>
    <n v="0"/>
    <n v="2000"/>
    <n v="2000"/>
    <n v="2500"/>
    <n v="1500"/>
    <n v="8000"/>
    <n v="4566"/>
    <m/>
    <n v="2848"/>
    <n v="0"/>
    <n v="2500"/>
    <n v="0"/>
    <n v="0"/>
    <s v="En el mes de enero, el equipo de programas transversales y competencias ciudadanas de la Subdirección de Fomento de Competencias, estructuró el anexo técnico  para el desarrollo de dos convenios, uno de ellos contiene encuentros de educación para la paz con comunidad educativa, organizaciones de la sociedad civil y universidades. Así mismo, se definió los webinar que se desarrollarán para promover espacios de participación que fortalezcan en educación para la sexualidad, educación ambiental, cátedra para la paz, la socialización del Decreto reglamentario Ley 2025/2020 Escuelas para padres, madres y cuidadores y manual de convivencia."/>
    <n v="0"/>
    <n v="0"/>
    <x v="0"/>
    <s v="Fecha (08/02)- OAPF_x000a_Completitud:  cumple con el criterio _x000a_Consistencia: Cumple con el criterio. _x000a_Calidad: Cumple con el criterio.  _x000a_Soportes: Cumple con el criterio. "/>
    <n v="0"/>
    <n v="0"/>
    <s v="En el mes de febrero, el equipo de programas transversales y competencias ciudadanas de la Subdirección de Fomento de Competencias, avanzó en el proceso para el desarrollo del convenio Comitato Internazionale per lo Sviluppo dei Popoli – CISP, el cual se encuentra subido en NEON para revisión de contratación, este convenio contiene encuentros de educación para la paz con comunidad educativa, organizaciones de la sociedad civil y universidades."/>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200"/>
    <m/>
    <m/>
    <n v="0.08"/>
    <n v="0"/>
    <s v="Pendiente Validar"/>
    <m/>
    <n v="0"/>
    <n v="0"/>
    <m/>
    <n v="0"/>
    <n v="0"/>
    <s v="Pendiente Validar"/>
    <m/>
    <n v="0"/>
    <n v="0"/>
    <m/>
    <n v="0"/>
    <n v="0"/>
    <s v="Pendiente Validar"/>
    <m/>
    <n v="1000"/>
    <m/>
    <m/>
    <n v="0.4"/>
    <n v="0"/>
    <s v="Pendiente Validar"/>
    <m/>
    <n v="0"/>
    <n v="0"/>
    <m/>
    <n v="0"/>
    <n v="0"/>
    <s v="Pendiente Validar"/>
    <m/>
    <n v="0"/>
    <n v="0"/>
    <m/>
    <n v="0"/>
    <n v="0"/>
    <s v="Pendiente Validar"/>
    <m/>
    <n v="2500"/>
    <m/>
    <m/>
    <n v="1"/>
    <n v="0"/>
    <s v="Pendiente Validar"/>
    <m/>
    <n v="0.92674999999999996"/>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15"/>
    <n v="62"/>
    <x v="15"/>
    <x v="3"/>
    <m/>
    <m/>
    <m/>
    <m/>
    <m/>
    <m/>
    <m/>
    <m/>
    <m/>
    <m/>
    <m/>
    <m/>
    <m/>
    <m/>
    <m/>
    <m/>
    <m/>
    <m/>
    <m/>
    <m/>
    <s v="Producto"/>
    <x v="1"/>
    <s v="Acumulado"/>
    <s v="Número"/>
    <n v="5"/>
    <s v="Sumatoria de Materiales y recursos educativos de Calidad dispuesto para prestación del servicio en alternancia"/>
    <s v="Materiales y recursos educativas publicados"/>
    <n v="0"/>
    <n v="0"/>
    <n v="0"/>
    <n v="7"/>
    <n v="0"/>
    <n v="7"/>
    <n v="0"/>
    <m/>
    <n v="0"/>
    <n v="0"/>
    <n v="7"/>
    <n v="0"/>
    <n v="0"/>
    <s v="Durante el mes de enero, la Subdirección de Referentes y Evaluación con respecto a los materiales y recursos educativos avanzó en los siguientes aspectos: Frente a la estrategia de Aulas Sin Fronteras, durante el mes de enero, el equipo de profesionales disciplinares de las áreas de lenguaje, matemáticas, ciencias naturales y sociales de la Subdirección de Referentes y Evaluación de la Calidad Educativa avanzó en la revisión del material del primer bimestre (grado sexto), realizando comentarios enfocados en las mejoras de edición, los cuales se realizarían una vez se contrate el equipo de edición, diagramación y validación del material con la Universidad Nacional de Colombia. Junto con esto, se desarrollaron reuniones con el equipo de docentes de la Unión de Colegios Internacionales-UNCOLI encargados del diseño del material con el fin de establecer acuerdos para la revisión y ajustes de los contenidos de este en lo que corresponde al proceso del año 2021._x000a__x000a_Con respecto a profe en su casa, se elaboró el formato de guion pedagógico y la programación tentativa para el año 2021. Para el canal de radio, se remitió la programación del Canal Educativo a la gerencia del Sistema de Medios Públicos- RTVC para su validación y la ejecución de la contratación de los respectivos equipos._x000a__x000a_Por último, en el marco de la actualización y adaptación de textos de la colección &quot;Historia Hoy: Aprendiendo con el Bicentenario de la Independencia&quot;, y la producción de guías que promuevan el desarrollo de las competencias científico-sociales, ciudadanas, pensamiento crítico e histórico en estudiantes de educación básica y media, en el mes de enero se realizó la prórroga del contrato CO1.PCCNTR.1809746 suscrito con la Fundación Merani, asimismo, se emitió concepto técnico por parte del equipo del MEN de las versiones integrales de la guía de investigación social en el aula, participación de las comunidades afrodescendientes en el proceso de la independencia de Colombia, y participación de las mujeres en el proceso de la independencia de Colombia._x000a_"/>
    <n v="0"/>
    <n v="0"/>
    <x v="0"/>
    <s v="Fecha (09/02/2021)- OAPF_x000a_Completitud: Cumple con el criterio.  _x000a_Consistencia: Cumple con el criterio_x000a_Calidad: No Cumple con el criterio. ajustar redacción. Revisar uso de siglas_x000a_Soportes: cumple con el criterio. _x000a__x000a_Fecha (09/02/2021) DPBM: Se realizan los ajustes solicitados._x000a__x000a_OAPF 15/02/2021, Se cambia a la validación a SI"/>
    <n v="0"/>
    <n v="0"/>
    <s v="Durante el mes de febrero, la Subdirección de Referentes y Evaluación con respecto a los materiales y recursos educativos avanzó en los siguientes aspectos: Frente a la estrategia de Aulas Sin Fronteras, durante el mes de febrero, el equipo de profesionales disciplinares de las áreas de lenguaje, matemáticas, ciencias naturales y sociales de la Subdirección de Referentes y Evaluación de la Calidad Educativa continuó avanzando en la revisión del material de segundo bimestre (grado sexto y en caso de lenguaje grado séptimo), realizando comentarios enfocados en las mejoras de edición, los cuales se realizarían una vez se contrate el equipo de edición, diagramación y validación del material con la Universidad Nacional de Colombia. Junto con esto, se desarrollaron reuniones con el equipo de docentes de la Unión de Colegios Internacionales-UNCOLI encargados del diseño del material con el fin de establecer acuerdos para el diseño del plan de formación de la estrategia que estará a cargo de los docentes de UNCOLI y con el que se prevé llegar a aproximadamente200 docentes. En este mismo mes se realizó reunión con el lider de Calidad de Chocó: Francisco Mosquera para presentar los avances del plan de formación y conocer sus apreciaciones acerca del mismo, identificando la necesidad de realizar una focalización con docentes que tienen conectividad y pueden recibir las formaciones virtuales.  De la mano con lo anterior se adelantaron las reuniones correspondientes para la estructuración del contrato por suscribir con la Universidad Nacional para la edición, diagramación y publicación del material, reportando a final de febrero que los documentos del contrato se cargarón a Neón  con los ajustes solicitados por el despacho de la Vicemnistra y están siendo revisados por los abogados  de la Oficina de Contratación del Ministerio de Educación._x000a_En el marco de la actualización y adaptación de textos de la colección &quot;Historia Hoy: Aprendiendo con el Bicentenario de la Independencia, En el mes de febrero, el equipo técnico y disciplinar de sociales de la Subdirección de Referentes y Evaluación emitió conceptos técnicos de los siguientes documentos: _x000a_Objetivo 1:  V.1. de la versión integral de educación en la Independencia, V.1. de la versión integral de la Independencia en el arte y el arte en la Independencia, V.1. de la versión integral de religiosidades y fiestas, V.1. de la versión integral de La Patria Nuestra, V.1. de la versión integral de Juntas e Independencias, V.2 del capítulo 1 de Juntas y V.1 del capítulo 2 de Juntas, V.1. de la versión integral de Economía en la Independencia, V. 2 del capítulo 2 de economía._x000a_Objetivo 2: V.2. de la versión integral ajustada del texto de aportes de las comunidades afro en el proceso de independencia, V.1 de la versión integral del texto de aportes de los pueblos indígenas en el proceso de independencia, V.2 del capítulo 1 y antes de empezar._x000a_Objetivo 3: V.2 de la versión integral ajustada de la guía de investigación social en el aula._x000a_Con respecto a profe en tu casa, se realizaron reuniones con equipos pedagógicos de Básica Primaria y Básica Secundaria en las que se presentaron el primer, segundo, tercero y cuarto programa del equipo.  _x000a_Se desarrollaron reuniones con RTVC para ajustes del primer guion pedagógico, montaje del  primer programa y validación de  avances de lanzamiento de programación."/>
    <n v="0"/>
    <n v="0"/>
    <x v="0"/>
    <s v="Fecha (09/03/2021)- OAPF_x000a_Completitud:  cumple con el criterio _x000a_Consistencia: Cumple con el criterio. _x000a_Calidad: Cumple con el criterio.  _x000a_Soportes: Cumple con el criterio. "/>
    <n v="1"/>
    <m/>
    <m/>
    <n v="0.14285714285714285"/>
    <n v="0"/>
    <s v="Pendiente Validar"/>
    <m/>
    <n v="1"/>
    <n v="0"/>
    <m/>
    <n v="0.14285714285714285"/>
    <n v="0"/>
    <s v="Pendiente Validar"/>
    <m/>
    <n v="1"/>
    <n v="0"/>
    <m/>
    <n v="0.14285714285714285"/>
    <n v="0"/>
    <s v="Pendiente Validar"/>
    <m/>
    <n v="3"/>
    <m/>
    <m/>
    <n v="0.42857142857142855"/>
    <n v="0"/>
    <s v="Pendiente Validar"/>
    <m/>
    <n v="3"/>
    <n v="0"/>
    <m/>
    <n v="0.42857142857142855"/>
    <n v="0"/>
    <s v="Pendiente Validar"/>
    <m/>
    <n v="3"/>
    <n v="0"/>
    <m/>
    <n v="0.42857142857142855"/>
    <n v="0"/>
    <s v="Pendiente Validar"/>
    <m/>
    <n v="5"/>
    <m/>
    <m/>
    <n v="0.7142857142857143"/>
    <n v="0"/>
    <s v="Pendiente Validar"/>
    <m/>
    <n v="5"/>
    <n v="0"/>
    <m/>
    <n v="0.7142857142857143"/>
    <n v="0"/>
    <s v="Pendiente Validar"/>
    <m/>
    <n v="5"/>
    <n v="0"/>
    <m/>
    <n v="0.7142857142857143"/>
    <n v="0"/>
    <s v="Pendiente Validar"/>
    <m/>
    <n v="7"/>
    <m/>
    <m/>
    <n v="1"/>
    <n v="0"/>
    <s v="Pendiente Validar"/>
    <m/>
    <n v="0"/>
  </r>
  <r>
    <x v="0"/>
    <s v="Direccionamiento estratégico y planeación "/>
    <s v="Aumentar los niveles de satisfacción del cliente y de los grupos de valor."/>
    <s v="Diseño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16"/>
    <n v="62"/>
    <x v="16"/>
    <x v="2"/>
    <m/>
    <m/>
    <m/>
    <m/>
    <m/>
    <m/>
    <m/>
    <m/>
    <m/>
    <m/>
    <m/>
    <m/>
    <m/>
    <m/>
    <m/>
    <m/>
    <m/>
    <m/>
    <m/>
    <m/>
    <s v="Producto"/>
    <x v="1"/>
    <s v="Acumulado"/>
    <s v="Porcentaje"/>
    <n v="0"/>
    <s v="Sumatoria de hitos _x000a__x000a_Hito 1: Finalización Proceso Validación y Ajuste del documento final de política 50%_x000a_Hito 2: Diseño de la estrategia de la socialización de la Política. 10%_x000a_Hito 3: Desarrollo de Acciones de socialización para Divulgación de la política: 30%_x000a_Hito 4: Avance Propuesta de sistema de información que Soporte la política 10%"/>
    <s v="_x000a_Hito 1: Documento de política Ajustado_x000a_Hito 2: Documento estrategia de la socialización de la Política._x000a_Hito 3: Invitaciones, listados de asitencia y PPT_x000a_Hito 4:Documentos de Avance Propuesta de sistema de información que Soporte la política "/>
    <n v="0"/>
    <n v="0"/>
    <n v="0"/>
    <n v="100"/>
    <n v="0"/>
    <n v="100"/>
    <n v="0"/>
    <m/>
    <n v="20"/>
    <n v="0"/>
    <n v="100"/>
    <n v="0"/>
    <n v="0"/>
    <s v="Durante el mes de enero, el equipo de Referentes de la Subdirección de Referentes y Evaluación avanzó en la estructuración del anexo técnico para la contratación con el Centro Regional para el Fomento del Libro-CERLALC, que dará continuidad al proceso de validación y difusión de la Política en Recursos Educativos. Se espera que una vez se surta la fase de contratación, se culmine el proceso de validación iniciado en el año 2020 y posteriormente se dé lugar a la socialización del documento."/>
    <n v="0"/>
    <n v="0"/>
    <x v="0"/>
    <s v="Fecha (09/02/2021)- OAPF_x000a_Completitud: Cumple con el criterio.  _x000a_Consistencia: Cumple con el criterio_x000a_Calidad: No Cumple con el criterio. ajustar redacción. ¿Por que CERLAC va entre paréntesis? _x000a_Soportes: cumple con el criterio. _x000a_Notas adicionales:   _x000a__x000a_Fecha (09/02/2021) DPBM: Se realizan los ajustes solicitados._x000a__x000a_OAPF 15/02/2021, Se cambia a la validación a SI"/>
    <n v="0"/>
    <n v="0"/>
    <s v="La Subdirección de Referentes y Evaluación junto con el equipo de Plan Nacional de Lectura y Escritura en el mes de febrero avanzó en los ajustes correspondientes al anexo técnico y al presupuesto del Convenio a suscribir con CERLALC, con el fin de dar inicio al proceso de validación y de socialización de la Política en Recursos Educativos proyectado para el año 2021. Este proceso ya se encuentra cargado en Neón para continuar con el proceso de contratación."/>
    <n v="0"/>
    <n v="0"/>
    <x v="0"/>
    <s v="Fecha (09/03/2021)- OAPF_x000a_Completitud:  cumple con el criterio _x000a_Consistencia: Cumple con el criterio. _x000a_Calidad: Cumple con el criterio.  _x000a_Soportes: Cumple con el criterio. "/>
    <n v="10"/>
    <m/>
    <m/>
    <n v="0.1"/>
    <n v="0"/>
    <s v="Pendiente Validar"/>
    <m/>
    <n v="10"/>
    <n v="0"/>
    <m/>
    <n v="0.1"/>
    <n v="0"/>
    <s v="Pendiente Validar"/>
    <m/>
    <n v="10"/>
    <n v="0"/>
    <m/>
    <n v="0.1"/>
    <n v="0"/>
    <s v="Pendiente Validar"/>
    <m/>
    <n v="50"/>
    <m/>
    <m/>
    <n v="0.5"/>
    <n v="0"/>
    <s v="Pendiente Validar"/>
    <m/>
    <n v="50"/>
    <n v="0"/>
    <m/>
    <n v="0.5"/>
    <n v="0"/>
    <s v="Pendiente Validar"/>
    <m/>
    <n v="50"/>
    <n v="0"/>
    <m/>
    <n v="0.5"/>
    <n v="0"/>
    <s v="Pendiente Validar"/>
    <m/>
    <n v="75"/>
    <m/>
    <m/>
    <n v="0.75"/>
    <n v="0"/>
    <s v="Pendiente Validar"/>
    <m/>
    <n v="75"/>
    <n v="0"/>
    <m/>
    <n v="0.75"/>
    <n v="0"/>
    <s v="Pendiente Validar"/>
    <m/>
    <n v="75"/>
    <n v="0"/>
    <m/>
    <n v="0.75"/>
    <n v="0"/>
    <s v="Pendiente Validar"/>
    <m/>
    <n v="100"/>
    <m/>
    <m/>
    <n v="1"/>
    <n v="0"/>
    <s v="Pendiente Validar"/>
    <m/>
    <n v="0.2"/>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17"/>
    <n v="62"/>
    <x v="17"/>
    <x v="2"/>
    <m/>
    <m/>
    <m/>
    <m/>
    <m/>
    <m/>
    <m/>
    <m/>
    <m/>
    <m/>
    <m/>
    <m/>
    <m/>
    <m/>
    <m/>
    <m/>
    <m/>
    <m/>
    <m/>
    <m/>
    <s v="Gestión"/>
    <x v="1"/>
    <s v="Acumulado"/>
    <s v="Número"/>
    <n v="0"/>
    <s v="Sumatoria de Estrategias de aprendizaje de competencias básicas Matemáticas, Steam e historia diseñadas e Implementadas en la comunidad educativa"/>
    <s v="Estrategia en funcionamiento LINK"/>
    <n v="0"/>
    <n v="0"/>
    <n v="0"/>
    <n v="3"/>
    <n v="0"/>
    <n v="3"/>
    <n v="0"/>
    <m/>
    <n v="2"/>
    <n v="0"/>
    <n v="3"/>
    <n v="0"/>
    <n v="0"/>
    <s v="Durante el mes de enero, el equipo de Referentes de la Subdirección de Referentes y Evaluación desarrolló las siguientes acciones:_x000a__x000a_MATEMÁTICAS: Se diseñó la estrategia de apoyo al mejoramiento de procesos de enseñanza y aprendizaje en la Isla de Providencia, la cual incluye el desarrollo de cápsulas de retos por whatsapp, talleres con estudiantes y educadores en la promoción de habilidades propias hacia el desarrollo del pensamiento matemático._x000a__x000a_STEM: Se evalúo la propuesta de promoción del enfoque educativo STEM+A la cual contempla:_x000a_1._x0009_Desarrollo de Labs con educadores._x000a_2._x0009_Consolidación del documento Visión STEM+A._x000a_3._x0009_Lanzamiento de la estrategia “Escuelas Innovadoras”._x000a_4._x0009_NovaCamp 2021._x000a__x000a_Historia:  En el marco de la actualización y adaptación de textos de la colección &quot;Historia Hoy: Aprendiendo con el Bicentenario de la Independencia&quot;, y la producción de guías que promuevan el desarrollo de las competencias científico-sociales, ciudadanas, pensamiento crítico e histórico en estudiantes de educación básica y media, en el mes de enero se realizó la prórroga del contrato CO1.PCCNTR.1809746 suscrito con la Fundación Merani, asimismo, se emitió  concepto técnico por parte del equipo del MEN de las versiones integrales de la guía de investigación social en el aula, participación de las comunidades afrodescendientes en el proceso de la independencia de Colombia, y participación de las mujeres en el proceso de la independencia de Colombia._x000a_"/>
    <n v="0"/>
    <n v="0"/>
    <x v="0"/>
    <s v="Fecha (09/02/2021)- OAPF_x000a_Completitud: Cumple con el criterio.  _x000a_Consistencia: Cumple con el criterio_x000a_Calidad: No Cumple con el criterio. ajustar redacción. Falta tilde en el primer párrafo_x000a_Soportes: cumple con el criterio. _x000a_Notas adicionales:   _x000a__x000a_Fecha (09/02/2021) DPBM: Se realizan los ajustes solicitados._x000a__x000a_OAPF 15/02/2021, Se cambia a la validación a SI"/>
    <n v="0"/>
    <n v="0"/>
    <s v="Durante el mes de febrero, el equipo de Referentes de  la Subdirección de Referentes y Evaluación desarrolló las siguientes acciones:_x000a_Matemáticas: Se está revisando la estrategia de &quot;Aprendiendo matemáticas y lenguaje con bartolo&quot; para su inclusión en la propuesta Conectados con las matemáticas y se está a la espera de contrapropuestas de Mangahig y Pixarron._x000a__x000a_STEM/STEM+A: _x000a_- Se remitieron observaciones a la dirección de calidad en relación con la propuesta 2021 de Parque Explora._x000a_- Se remitió propuesta de participación para segunda fase de desarrollo de guía STEM en educación inicial en el Marco de la RIED._x000a_- Se tuvo reunión con la secretaría de educación de Facatativá para trabajar el modelo pedagógico del colegio departamental que se está construyendo. Se programa visita presencial a la institución._x000a_Historia:  Se desarrolló un encuentro con el equipo disciplinar de Ciencias Sociales para empezar a diseñar una propuesta de enseñanza de la historia. así mismo,  se avanzó en el planteamiento de estrategias con la Comisión Colombiana del Océano en el proceso de enseñanza de la historia de Colombia."/>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1"/>
    <m/>
    <m/>
    <n v="0.33333333333333331"/>
    <n v="0"/>
    <s v="Pendiente Validar"/>
    <m/>
    <n v="1"/>
    <n v="0"/>
    <m/>
    <n v="0.33333333333333331"/>
    <n v="0"/>
    <s v="Pendiente Validar"/>
    <m/>
    <n v="1"/>
    <n v="0"/>
    <m/>
    <n v="0.33333333333333331"/>
    <n v="0"/>
    <s v="Pendiente Validar"/>
    <m/>
    <n v="3"/>
    <m/>
    <m/>
    <n v="1"/>
    <n v="0"/>
    <s v="Pendiente Validar"/>
    <m/>
    <n v="3"/>
    <n v="0"/>
    <m/>
    <n v="1"/>
    <n v="0"/>
    <s v="Pendiente Validar"/>
    <m/>
    <n v="3"/>
    <n v="0"/>
    <m/>
    <n v="1"/>
    <n v="0"/>
    <s v="Pendiente Validar"/>
    <m/>
    <n v="3"/>
    <m/>
    <m/>
    <n v="1"/>
    <n v="0"/>
    <s v="Pendiente Validar"/>
    <m/>
    <n v="0.66666666666666663"/>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18"/>
    <n v="62"/>
    <x v="18"/>
    <x v="2"/>
    <m/>
    <m/>
    <m/>
    <m/>
    <m/>
    <m/>
    <m/>
    <m/>
    <m/>
    <m/>
    <m/>
    <m/>
    <m/>
    <m/>
    <m/>
    <m/>
    <m/>
    <m/>
    <m/>
    <m/>
    <s v="Gestión "/>
    <x v="1"/>
    <s v="Acumulado"/>
    <s v="Porcentaje"/>
    <n v="5"/>
    <s v="Sumatoria de hitos del avance en la Validación, Divulgación y socialización de estrategias educativas rurales_x000a__x000a_Hito 1: Proceso Validación y Ajuste 40%_x000a_Hito 2: Acciones de Divulgación: 30%_x000a_Hito 3: Acciones de Socialización 30%"/>
    <s v="Hito 1: Documentos de lineamiento y recursos educativo ajustado_x000a_Hito 2: Documento de Estrategia de difución consolida _x000a_Hito 3: Invitaciones, listas de asistencias y PPT"/>
    <n v="0"/>
    <n v="0"/>
    <n v="0"/>
    <n v="100"/>
    <n v="0"/>
    <n v="100"/>
    <n v="0"/>
    <m/>
    <n v="0"/>
    <n v="0"/>
    <n v="100"/>
    <n v="0"/>
    <n v="0"/>
    <s v="Estrategia Educativa para la Ruralidad: En el mes de enero el equipo de la Subdirección de Referentes y Evaluación de la Calidad Educativa trabajó en el anexo técnico para una posible contratación con la Universidad de Caldas, con el propósito de desarrollar una consultoría que promueva la asistencia técnica, ajuste y acompañamiento a la socialización de los lineamientos y los recursos educativos y pedagógicos de estrategias educativas para las ruralidades en colombia - leer en colombia -._x000a_El anexo técnico contempla procesos para la validación, ajuste, impresión, publicación, distribución y socialización de las orientaciones y recursos educativos para las Ruralidades en Colombia. Las orientaciones se enfocan en la gestión institucional, interinstitucional y para la comunidad; la gestión curricular;  y la estrategias de acogida, bienestar y permanencia; así como los recursos educativos se concretan en guías pedagógicas de aprendizaje que garantizan la trayectoria educativa completa y de calidad desde el preescolar hasta la educación media y educación formal para jóvenes, adultos y adultos mayores en las zonas rurales PDET del país."/>
    <n v="0"/>
    <n v="0"/>
    <x v="0"/>
    <s v="Fecha (09/02/2021)- OAPF_x000a_Completitud: Cumple con el criterio.  _x000a_Consistencia: Cumple con el criterio_x000a_Calidad: No Cumple con el criterio. ajustar redacción. ¿Por qué LEER va en mayúscula?_x000a_Soportes: cumple con el criterio. _x000a_Notas adicionales:   _x000a_Fecha (09/02/2021) DPBM: Se realizan los ajustes solicitados._x000a__x000a_OAPF 15/02/2021, Se cambia a la validación a SI"/>
    <n v="0"/>
    <n v="0"/>
    <s v="Durante el mes de febrero, la subdirección de Referentes y la Universidad de Caldas en un trabajo colegiado proyectaron y ajustaron el anexo técnico, el presupuesto y los estudios previos desde una perspectiva de pertinencia, coherencia y viabilidad. Se suben los documentos a NEON para dar inicio al proceso de contratación._x000a__x000a_"/>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20"/>
    <m/>
    <m/>
    <n v="0.2"/>
    <n v="0"/>
    <s v="Pendiente Validar"/>
    <m/>
    <n v="20"/>
    <n v="0"/>
    <m/>
    <n v="0.2"/>
    <n v="0"/>
    <s v="Pendiente Validar"/>
    <m/>
    <n v="20"/>
    <n v="0"/>
    <m/>
    <n v="0.2"/>
    <n v="0"/>
    <s v="Pendiente Validar"/>
    <m/>
    <n v="70"/>
    <m/>
    <m/>
    <n v="0.7"/>
    <n v="0"/>
    <s v="Pendiente Validar"/>
    <m/>
    <n v="70"/>
    <n v="0"/>
    <m/>
    <n v="0.7"/>
    <n v="0"/>
    <s v="Pendiente Validar"/>
    <m/>
    <n v="70"/>
    <n v="0"/>
    <m/>
    <n v="0.7"/>
    <n v="0"/>
    <s v="Pendiente Validar"/>
    <m/>
    <n v="100"/>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19"/>
    <n v="62"/>
    <x v="19"/>
    <x v="2"/>
    <m/>
    <m/>
    <m/>
    <m/>
    <m/>
    <m/>
    <m/>
    <m/>
    <m/>
    <m/>
    <m/>
    <m/>
    <m/>
    <m/>
    <m/>
    <m/>
    <m/>
    <m/>
    <m/>
    <m/>
    <s v="Gestión"/>
    <x v="1"/>
    <s v="Acumulado"/>
    <s v="Porcentaje"/>
    <n v="5"/>
    <s v="Sumatoria de hitos: _x000a__x000a_Hito 1: Creación de contenido 40%_x000a_Hito 2: 120 días de Emisión de Contenido 40%_x000a_Hito 3: Divulgación del Canal Radial 20%"/>
    <s v="Hito 1: Guiones pedagógicos_x000a_Hito 2: Grabaciones de la emisión y link_x000a_Hito 3: Piezas graficas de divulgación y link"/>
    <n v="0"/>
    <n v="0"/>
    <n v="0"/>
    <n v="100"/>
    <n v="0"/>
    <n v="100"/>
    <n v="0"/>
    <m/>
    <n v="0"/>
    <n v="0"/>
    <n v="100"/>
    <n v="0"/>
    <n v="0"/>
    <s v="En el mes de enero el equipo de la Subdirección de referentes y Evaluación remitió la programación del Canal Educativo a la gerencia de RTVC para su validación y la ejecución de la contratación de los respectivos equipos."/>
    <n v="0"/>
    <n v="0"/>
    <x v="0"/>
    <s v="Fecha (09/02/2021)- OAPF_x000a_Completitud: Cumple con el criterio.  _x000a_Consistencia: Cumple con el criterio_x000a_Calidad: No Cumple con el criterio. ajustar redacción. Palabras repetidas_x000a_Soportes: cumple con el criterio. _x000a_Notas adicionales:   _x000a__x000a_Fecha (09/02/2021) DPBM: Se realizaron los ajustes solicitados._x000a__x000a_OAPF 15/02/2021, Se cambia a la validación a SI"/>
    <n v="0"/>
    <n v="0"/>
    <s v="En el mes de febrero, el equipo de referentes de la Subdirección de Referentes y Evaluación, realizó reuniones con RTVC para definición de marca y conocer los avances al proceso de contratación._x000a_Así mismo, en el marco del proceso de contratación con RTVC se acompañó el proceso de revisión de pruebas de selección y entrevistas  del equipo pedagógico."/>
    <n v="0"/>
    <n v="0"/>
    <x v="0"/>
    <s v="Fecha (09/03/2021)- OAPF_x000a_Completitud:  cumple con el criterio _x000a_Consistencia: Cumple con el criterio. _x000a_Calidad: Cumple con el criterio.  _x000a_Soportes: Cumple con el criterio. "/>
    <n v="10"/>
    <m/>
    <m/>
    <n v="0.1"/>
    <n v="0"/>
    <s v="Pendiente Validar"/>
    <m/>
    <n v="0"/>
    <n v="0"/>
    <m/>
    <n v="0"/>
    <n v="0"/>
    <s v="Pendiente Validar"/>
    <m/>
    <n v="0"/>
    <n v="0"/>
    <m/>
    <n v="0"/>
    <n v="0"/>
    <s v="Pendiente Validar"/>
    <m/>
    <n v="50"/>
    <m/>
    <m/>
    <n v="0.5"/>
    <n v="0"/>
    <s v="Pendiente Validar"/>
    <m/>
    <n v="50"/>
    <n v="0"/>
    <m/>
    <n v="0.5"/>
    <n v="0"/>
    <s v="Pendiente Validar"/>
    <m/>
    <n v="50"/>
    <n v="0"/>
    <m/>
    <n v="0.5"/>
    <n v="0"/>
    <s v="Pendiente Validar"/>
    <m/>
    <n v="75"/>
    <m/>
    <m/>
    <n v="0.75"/>
    <n v="0"/>
    <s v="Pendiente Validar"/>
    <m/>
    <n v="75"/>
    <n v="0"/>
    <m/>
    <n v="0.75"/>
    <n v="0"/>
    <s v="Pendiente Validar"/>
    <m/>
    <n v="75"/>
    <n v="0"/>
    <m/>
    <n v="0.75"/>
    <n v="0"/>
    <s v="Pendiente Validar"/>
    <m/>
    <n v="100"/>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20"/>
    <n v="62"/>
    <x v="20"/>
    <x v="2"/>
    <m/>
    <m/>
    <m/>
    <m/>
    <m/>
    <m/>
    <m/>
    <m/>
    <m/>
    <m/>
    <m/>
    <m/>
    <m/>
    <m/>
    <m/>
    <m/>
    <m/>
    <m/>
    <m/>
    <m/>
    <s v="Gestión"/>
    <x v="1"/>
    <s v="Acumulado"/>
    <s v="Porcentaje"/>
    <n v="5"/>
    <s v="Sumatoria de hitos _x000a__x000a_Hito 1: 150 Capitulos de profe en tu casa 30%_x000a_Hito 2: Programaciones mensual: 10%_x000a_Hito 3: Diseño de la Estrategia multiplataforma 20%_x000a_Hito 4: Puesta en marcha  multiplataforma 40%"/>
    <s v="Hito 1: Capitulos (link y Guiones pedagógicos)_x000a_Hito 2: Documento de Programación_x000a_Hito 3: Documento de la Estrategia Multiplataforma_x000a_Hito 4: Contenido remitidos a traves de la multiplataforma"/>
    <n v="0"/>
    <n v="0"/>
    <n v="0"/>
    <n v="100"/>
    <n v="0"/>
    <n v="100"/>
    <n v="0"/>
    <m/>
    <n v="0"/>
    <n v="0"/>
    <n v="100"/>
    <n v="0"/>
    <n v="0"/>
    <s v="En el mes de enero el equipo de Referentes de la Subdirección de Referentes y Evaluación, elaboró el formato de guion pedagógico y la propuesta de programación de Profe en tu casa para el año 2021."/>
    <n v="0"/>
    <n v="0"/>
    <x v="0"/>
    <s v="Fecha (09/02/2021)- OAPF_x000a_Completitud: Cumple con el criterio.  _x000a_Consistencia: Cumple con el criterio_x000a_Calidad: No Cumple con el criterio. ajustar redacción. Faltan comas_x000a_Soportes: cumple con el criterio. _x000a_Notas adicionales:   _x000a__x000a_Fecha (09/02/2021) DPBM: Se realizaron los ajustes solicitados._x000a__x000a_OAPF 15/02/2021, Se cambia a la validación a SI_x000a_"/>
    <n v="0"/>
    <n v="0"/>
    <s v="Durante el mes de febrero, se realizaron reuniones con equipos pedagógicos de Básica Primaria y Básica Secundaria en las que se presentaron el primer, segundo, tercero y cuarto programa del equipo.  _x000a_Se desarrollaron reuniones con RTVC para ajustes del primer guion pedagógico, montaje del  primer programa y validación de  avances de lanzamiento de programación."/>
    <n v="0"/>
    <n v="0"/>
    <x v="0"/>
    <s v="Fecha (09/03/2021)- OAPF_x000a_Completitud:  cumple con el criterio _x000a_Consistencia: Cumple con el criterio. _x000a_Calidad: Cumple con el criterio.  _x000a_Soportes: Cumple con el criterio. "/>
    <n v="15"/>
    <m/>
    <m/>
    <n v="0.15"/>
    <n v="0"/>
    <s v="Pendiente Validar"/>
    <m/>
    <n v="15"/>
    <n v="0"/>
    <m/>
    <n v="0.15"/>
    <n v="0"/>
    <s v="Pendiente Validar"/>
    <m/>
    <n v="15"/>
    <n v="0"/>
    <m/>
    <n v="0.15"/>
    <n v="0"/>
    <s v="Pendiente Validar"/>
    <m/>
    <n v="35"/>
    <m/>
    <m/>
    <n v="0.35"/>
    <n v="0"/>
    <s v="Pendiente Validar"/>
    <m/>
    <n v="35"/>
    <n v="0"/>
    <m/>
    <n v="0.35"/>
    <n v="0"/>
    <s v="Pendiente Validar"/>
    <m/>
    <n v="35"/>
    <n v="0"/>
    <m/>
    <n v="0.35"/>
    <n v="0"/>
    <s v="Pendiente Validar"/>
    <m/>
    <n v="70"/>
    <m/>
    <m/>
    <n v="0.7"/>
    <n v="0"/>
    <s v="Pendiente Validar"/>
    <m/>
    <n v="70"/>
    <n v="0"/>
    <m/>
    <n v="0.7"/>
    <n v="0"/>
    <s v="Pendiente Validar"/>
    <m/>
    <n v="70"/>
    <n v="0"/>
    <m/>
    <n v="0.7"/>
    <n v="0"/>
    <s v="Pendiente Validar"/>
    <m/>
    <n v="100"/>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21"/>
    <n v="62"/>
    <x v="21"/>
    <x v="2"/>
    <m/>
    <m/>
    <m/>
    <m/>
    <m/>
    <m/>
    <m/>
    <m/>
    <m/>
    <m/>
    <m/>
    <m/>
    <m/>
    <m/>
    <m/>
    <m/>
    <m/>
    <m/>
    <m/>
    <m/>
    <s v="Gestión"/>
    <x v="3"/>
    <s v="Acumulado"/>
    <s v="Número"/>
    <n v="10"/>
    <s v="Sumatoria de Webinar  alrededor de los referentes de Calidad"/>
    <s v="Link de Webinar grabados_x000a_Convacotoria_x000a_Listado de participantes"/>
    <n v="0"/>
    <n v="0"/>
    <n v="0"/>
    <n v="9"/>
    <n v="9"/>
    <n v="18"/>
    <n v="0"/>
    <m/>
    <n v="0"/>
    <n v="0"/>
    <n v="9"/>
    <n v="0"/>
    <n v="0"/>
    <s v="Durante el mes de enero, equipo de Referentes de la Subdireccion de Referentes y Evaluacióne estableció las líneas de acompañamiento a los actores educativos, entre los que se incluyó la propuesta de talleres de profundización, los cuales se enfocarán en los siguientes temas: Evaluación Formativa, Planeación en el aula y cómo llevar a cabo la gestión académica, pedagógica y curricular en la alternancia educativa . Asimismo, en el marco de la formación virtual a docentes la planeación de webinar se estructuró sobre  temáticas relacionadas con la enseñanza de la historia y las ciencias sociales, y con el reconocimiento de los espacios costeros en procesos educativos."/>
    <n v="0"/>
    <n v="0"/>
    <x v="0"/>
    <s v="Fecha (09/02/2021)- OAPF_x000a_Completitud: Cumple con el criterio.  _x000a_Consistencia: Cumple con el criterio_x000a_Calidad: No Cumple con el criterio. ajustar redacción. ¿Talleres de profundización en que temas? _x000a_Soportes: cumple con el criterio. _x000a_Notas adicionales:   _x000a_Fecha (09/02/2021) DPBM: Se realizaron los ajustes solicitados. _x000a__x000a_OAPF 15/02/2021, Se cambia a la validación a SI"/>
    <n v="0"/>
    <m/>
    <s v="En el mes de Febrero, el equipo de referentes de la Subdirección de Referentes y Evaluación, avanzó en el cronograma de trabajo para el año 2021, para esto desarrolló reuniones con el equipo de Jornada Única y Escuela de Directivos Docentes  para definir fechas de todo el año. Se fijan las fechas del 16 y 26 de marzo para primeros webinar de la Subdirección."/>
    <n v="0"/>
    <n v="0"/>
    <x v="0"/>
    <s v="Fecha (09/03/2021)- OAPF_x000a_Completitud:  cumple con el criterio _x000a_Consistencia: Cumple con el criterio. _x000a_Calidad: Cumple con el criterio.  _x000a_Soportes: Cumple con el criterio. "/>
    <n v="1"/>
    <m/>
    <m/>
    <n v="0.1111111111111111"/>
    <n v="0"/>
    <s v="Pendiente Validar"/>
    <m/>
    <n v="2"/>
    <m/>
    <m/>
    <n v="0.22222222222222221"/>
    <n v="0"/>
    <s v="Pendiente Validar"/>
    <m/>
    <n v="3"/>
    <m/>
    <m/>
    <n v="0.33333333333333331"/>
    <n v="0"/>
    <s v="Pendiente Validar"/>
    <m/>
    <n v="4"/>
    <m/>
    <m/>
    <n v="0.44444444444444442"/>
    <n v="0"/>
    <s v="Pendiente Validar"/>
    <m/>
    <n v="5"/>
    <m/>
    <m/>
    <n v="0.55555555555555558"/>
    <n v="0"/>
    <s v="Pendiente Validar"/>
    <m/>
    <n v="6"/>
    <m/>
    <m/>
    <n v="0.66666666666666663"/>
    <n v="0"/>
    <s v="Pendiente Validar"/>
    <m/>
    <n v="7"/>
    <m/>
    <m/>
    <n v="0.77777777777777779"/>
    <n v="0"/>
    <s v="Pendiente Validar"/>
    <m/>
    <n v="8"/>
    <m/>
    <m/>
    <n v="0.88888888888888884"/>
    <n v="0"/>
    <s v="Pendiente Validar"/>
    <m/>
    <n v="9"/>
    <m/>
    <m/>
    <n v="1"/>
    <n v="0"/>
    <s v="Pendiente Validar"/>
    <m/>
    <n v="9"/>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22"/>
    <n v="62"/>
    <x v="22"/>
    <x v="2"/>
    <m/>
    <m/>
    <m/>
    <m/>
    <m/>
    <m/>
    <m/>
    <m/>
    <m/>
    <m/>
    <m/>
    <m/>
    <m/>
    <m/>
    <m/>
    <m/>
    <m/>
    <m/>
    <m/>
    <m/>
    <s v="Gestión"/>
    <x v="1"/>
    <s v="Acumulado"/>
    <s v="Porcentaje"/>
    <n v="5"/>
    <s v="Sumatoria de hito_x000a_Hito: Seciones con Funcionarios de la ETC en flexibilización curricular, referentes de calidad y prácticas pedagógicas 50%_x000a_Hito 2: Secciones con educadores en flexibilización curricular, referentes de calidad y prácticas pedagógicas 50%"/>
    <s v="Convocatoria_x000a_Grabación de Seciones _x000a_Listado de Asistencia"/>
    <n v="0"/>
    <n v="0"/>
    <n v="0"/>
    <n v="100"/>
    <n v="0"/>
    <n v="100"/>
    <n v="0"/>
    <m/>
    <n v="0"/>
    <n v="0"/>
    <n v="100"/>
    <n v="0"/>
    <n v="0"/>
    <s v="Durante el mes de enero, el equipo de Referentes de la Subdirección de Referentes y Evaluación en el marco de la construcción del plan de trabajo 2021, estableció los meses en los que se realizarán los Laboratorios Pedagógicos, los cuales serán abril, junio, septiembre y noviembre."/>
    <n v="0"/>
    <n v="0"/>
    <x v="1"/>
    <s v="Fecha (09/02/2021)- OAPF_x000a_Completitud: No Cumple con el criterio.  Ajustar medios de verificación de acuerdo con los hitos planteados. _x000a_Consistencia: Cumple con el criterio_x000a_Calidad: No Cumple con el criterio. ajustar redacción _x000a_Soportes: cumple con el criterio. _x000a_Fecha (09/02/2021) DPBM: Se realizaron los ajustes solicitados. Dado a que la casilla de medio de verificación se encuentra protegida, se sugiere ajustar de la siguiente manera: Hito 1: Convocatoria_x000a_Grabación de Seciones _x000a_Listado de Asistencia. _x000a_Hito 2: Convocatoria_x000a_Grabación de Seciones _x000a_Listado de Asistencia"/>
    <n v="0"/>
    <n v="0"/>
    <s v="Durante el mes de febrero, el equipo de referentes de la Subdirección de Referentes y Evaluación, realizó sesiones con educadores de las 96 ETC en temas de gestión académica, pedagógica, curricular y cómo planear en alternancia. Así mismo, en los de los Laboratorios Pedagógicos se identificacaron y divulgaron las experiencias de la IE Polo Nuevo, de Atlántico, IE María Auxiliadora de Sabaneta, la IE Agroecológico Amazónico Winaima, IE Fundanza y la IE San Antonio María Claret en el marco de la alternancia."/>
    <n v="0"/>
    <n v="0"/>
    <x v="0"/>
    <s v="Fecha (09/03/2021)- OAPF_x000a_Completitud:  cumple con el criterio _x000a_Consistencia: Cumple con el criterio. _x000a_Calidad: Cumple con el criterio.  _x000a_Soportes: Cumple con el criterio. "/>
    <n v="25"/>
    <m/>
    <m/>
    <n v="0.25"/>
    <n v="0"/>
    <s v="Pendiente Validar"/>
    <m/>
    <n v="0"/>
    <n v="0"/>
    <m/>
    <n v="0"/>
    <n v="0"/>
    <s v="Pendiente Validar"/>
    <m/>
    <n v="0"/>
    <n v="0"/>
    <m/>
    <n v="0"/>
    <n v="0"/>
    <s v="Pendiente Validar"/>
    <m/>
    <n v="50"/>
    <m/>
    <m/>
    <n v="0.5"/>
    <n v="0"/>
    <s v="Pendiente Validar"/>
    <m/>
    <n v="50"/>
    <n v="0"/>
    <m/>
    <n v="0.5"/>
    <n v="0"/>
    <s v="Pendiente Validar"/>
    <m/>
    <n v="50"/>
    <n v="0"/>
    <m/>
    <n v="0.5"/>
    <n v="0"/>
    <s v="Pendiente Validar"/>
    <m/>
    <n v="75"/>
    <m/>
    <m/>
    <n v="0.75"/>
    <n v="0"/>
    <s v="Pendiente Validar"/>
    <m/>
    <n v="75"/>
    <n v="0"/>
    <m/>
    <n v="0.75"/>
    <n v="0"/>
    <s v="Pendiente Validar"/>
    <m/>
    <n v="75"/>
    <n v="0"/>
    <m/>
    <n v="0.75"/>
    <n v="0"/>
    <s v="Pendiente Validar"/>
    <m/>
    <n v="100"/>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23"/>
    <n v="62"/>
    <x v="23"/>
    <x v="3"/>
    <m/>
    <m/>
    <m/>
    <m/>
    <m/>
    <m/>
    <m/>
    <m/>
    <m/>
    <m/>
    <m/>
    <m/>
    <m/>
    <m/>
    <m/>
    <m/>
    <m/>
    <m/>
    <m/>
    <m/>
    <s v="Gestión "/>
    <x v="1"/>
    <s v="Mantenimiento"/>
    <s v="Número"/>
    <n v="5"/>
    <s v="Sumatoria de Entidades Territoriales Certificadas con acompañamiento pedagógico (oferta y demanda) en temas de flexibilización curricular, referentes de calidad y prácticas pedagógicas."/>
    <s v="Acta de AT_x000a_Listado de asistencia"/>
    <n v="0"/>
    <n v="0"/>
    <n v="0"/>
    <n v="96"/>
    <n v="96"/>
    <n v="96"/>
    <n v="0"/>
    <m/>
    <n v="0"/>
    <n v="0"/>
    <n v="96"/>
    <n v="0"/>
    <n v="0"/>
    <s v="Durante el mes de enero, equipo de Referentes de la Subdireccion de Referentes y Evaluación acompañó a 66 ETC mediante asistencia técnica de acompañamiento pedagógico en temas de flexibilización curricular en la Alternancia Educativa."/>
    <n v="0"/>
    <n v="0"/>
    <x v="2"/>
    <s v="Fecha (09/02/2021)- OAPF_x000a_Completitud: Cumple con el criterio.  _x000a_Consistencia: No Cumple con el criterio. Se esta reportando en enero el 66% de avance del indicador. Revisar si se debe cambiar la periodicidad del indicador a mensual y revisar la proyección de las metas teniendo en cuenta el porcentaje de avance reportado_x000a_Calidad: No Cumple con el criterio. ajustar redacción _x000a_Soportes: cumple con el criterio. _x000a_Notas adicionales:   _x000a__x000a_OAPF 15/02/2021, Se cambia a la validación a pendiente por validar mientras se tramita de manera oficial, la solicitud de ajuste ante la OAPF. "/>
    <n v="0"/>
    <n v="0"/>
    <s v="Durante el mes de febrero, el equipo de Referentes de la Subdirección de Referentes y Evaluación acompañó a las Secretarías de Educación mediante asistencia técnica en los temas de Apoyo Académico Especial; Cómo planear en alternancia y gestión académica, pedagógica y curricular."/>
    <n v="0"/>
    <n v="0"/>
    <x v="0"/>
    <s v="Fecha (09/03/2021)- OAPF_x000a_Completitud:  cumple con el criterio _x000a_Consistencia: Cumple con el criterio. _x000a_Calidad: Cumple con el criterio.  _x000a_Soportes: Cumple con el criterio. "/>
    <n v="6"/>
    <m/>
    <m/>
    <n v="6.25E-2"/>
    <n v="0"/>
    <s v="Pendiente Validar"/>
    <m/>
    <n v="6"/>
    <n v="0"/>
    <m/>
    <n v="6.25E-2"/>
    <n v="0"/>
    <s v="Pendiente Validar"/>
    <m/>
    <n v="6"/>
    <n v="0"/>
    <m/>
    <n v="6.25E-2"/>
    <n v="0"/>
    <s v="Pendiente Validar"/>
    <m/>
    <n v="36"/>
    <m/>
    <m/>
    <n v="0.375"/>
    <n v="0"/>
    <s v="Pendiente Validar"/>
    <m/>
    <n v="36"/>
    <n v="0"/>
    <m/>
    <n v="0.375"/>
    <n v="0"/>
    <s v="Pendiente Validar"/>
    <m/>
    <n v="36"/>
    <n v="0"/>
    <m/>
    <n v="0.375"/>
    <n v="0"/>
    <s v="Pendiente Validar"/>
    <m/>
    <n v="66"/>
    <m/>
    <m/>
    <n v="0.6875"/>
    <n v="0"/>
    <s v="Pendiente Validar"/>
    <m/>
    <n v="66"/>
    <n v="0"/>
    <m/>
    <n v="0.6875"/>
    <n v="0"/>
    <s v="Pendiente Validar"/>
    <m/>
    <n v="66"/>
    <n v="0"/>
    <m/>
    <n v="0.6875"/>
    <n v="0"/>
    <s v="Pendiente Validar"/>
    <m/>
    <n v="96"/>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24"/>
    <m/>
    <x v="24"/>
    <x v="5"/>
    <s v="X"/>
    <m/>
    <m/>
    <m/>
    <m/>
    <m/>
    <m/>
    <m/>
    <m/>
    <m/>
    <m/>
    <m/>
    <m/>
    <m/>
    <m/>
    <s v=" "/>
    <m/>
    <m/>
    <m/>
    <m/>
    <s v="Resultado"/>
    <x v="0"/>
    <s v="Reducción"/>
    <s v="Porcentaje"/>
    <n v="90"/>
    <s v="Brecha por sector en pruebas Saber 11° = % de colegios no oficiales en niveles de desempeño A+, A y B -  % de colegios oficiales en niveles de desempeño A+, A y B"/>
    <s v="Resultados ICFES"/>
    <n v="35.4"/>
    <n v="34.9"/>
    <n v="34.4"/>
    <n v="33.9"/>
    <n v="33.4"/>
    <n v="33.4"/>
    <n v="38.79"/>
    <n v="-3.8900000000000006"/>
    <n v="0"/>
    <n v="0"/>
    <n v="33.9"/>
    <n v="0"/>
    <n v="0"/>
    <s v="En el mes de enero, el Instituto colombiano para la Evaluación de la educación ICFES informó mediante la Resolución 467 de 2020 que publicará la clasificación de planteles el 27 de febrero de 2021. Con estos resultados será posible calcular el indicador de la vigencia 2020._x000a__x000a_La Dirección de Calidad para la EPBM avanza en el proceso de focalización 2021 de sus programas y estrategias que buscan mejora la calidad educativa del país."/>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Instituto Colombiano para la Evaluación de la Educación - ICFES publicó la Resolución 124 de 2021 aplazando la publicación de los resultados agregados, así como los resultados con la clasificación de planteles. De acuerdo con la Resolución, la clasificación de planteles será publicada durante el mes de marzo del 2021. Es importante señalar que los resultados agregados son los que permiten el cálculo del indicador, pues estos señalan la clasificación de los Establecimientos Educativos a partir de los resultados de Saber 11 para el año 2020. "/>
    <n v="0"/>
    <n v="0"/>
    <x v="0"/>
    <s v="Fecha (08/03/2021)- OAPF_x000a_Completitud: Cumple con el criterio.  _x000a_Consistencia: Cumple con el criterio. _x000a_Calidad: No Cumple con el criterio. ICFES es con mayúscula sostenida. La OAPF, hace unos ajustes de redacción. Describir más la importancia de los resultados y cual es su finalidad y aporte al cumplimiento de la meta_x000a_Soportes: cumple con el criterio. _x000a__x000a_Fecha (08/03/2021)-DPBM: Se realizan los ajustes solicitados._x000a__x000a_Fecha (09/03/2021)- OAPF: Se cambia la validación a Pendiente validar y 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3.9"/>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4. Más y mejor Educación Rural"/>
    <s v="evaluación para aprendizajes de calidad"/>
    <n v="54"/>
    <x v="4"/>
    <x v="25"/>
    <n v="38"/>
    <x v="25"/>
    <x v="1"/>
    <s v="X"/>
    <m/>
    <m/>
    <m/>
    <m/>
    <m/>
    <m/>
    <m/>
    <m/>
    <m/>
    <m/>
    <m/>
    <m/>
    <m/>
    <m/>
    <m/>
    <m/>
    <m/>
    <m/>
    <m/>
    <s v="Resultado"/>
    <x v="0"/>
    <s v="Flujo"/>
    <s v="Porcentaje"/>
    <n v="90"/>
    <s v="Porcentaje de colegios oficiales rurales en categorías superiores de Saber 11° = (colegios oficiales rurales en categorías A+ y A / total de colegios oficiales rurales) * 100"/>
    <s v="Resultados ICFES"/>
    <n v="4.0999999999999996"/>
    <n v="4.75"/>
    <n v="6.25"/>
    <n v="8.5"/>
    <n v="10"/>
    <n v="10"/>
    <n v="2.94"/>
    <n v="3.35"/>
    <n v="0"/>
    <n v="0"/>
    <n v="8.5"/>
    <n v="0"/>
    <n v="0"/>
    <s v="En el mes de enero, el Instituto colombiano para la Evaluación de la educación ICFES informó mediante la Resolución 467 de 2020 que publicará la clasificación de planteles el 27 de febrero de 2021. Con estos resultados será posible calcular el indicador de la vigencia 2020._x000a__x000a_La Dirección de Calidad para la EPBM avanza en el proceso de focalización 2021 de sus programas y estrategias que buscan mejora la calidad educativa del país."/>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Instituto Colombiano para la Evaluación de la Educación - ICFES publicó la Resolución 124 de 2021 aplazando la publicación de los resultados agregados, así como los resultados con la clasificación de planteles. De acuerdo con la Resolución, la clasificación de planteles será publicada durante el mes de marzo del 2021. Es importante señalar que los resultados agregados son los que permiten el cálculo del indicador, pues estos señalan la clasificación de los Establecimientos Educativos a partir de los resultados de Saber 11 para el año 2020"/>
    <n v="0"/>
    <n v="0"/>
    <x v="0"/>
    <s v="Fecha (08/03/2021)- OAPF_x000a_Completitud: Cumple con el criterio.  _x000a_Consistencia: Cumple con el criterio. _x000a_Calidad: No Cumple con el criterio. ICFES es con mayúscula sostenida. La OAPF, hace unos ajustes de redacción. Describir más la importancia de los resultados y cual es su finalidad y aporte al cumplimiento de la meta_x000a_Soportes: cumple con el criterio. _x000a_Fecha (08/03/2021)-DPBM: Se realizan los ajustes solicitados._x000a__x000a__x000a_Fecha (09/03/2021)- OAPF: Se cambia la validación a Pendiente validar y 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8.5"/>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26"/>
    <m/>
    <x v="26"/>
    <x v="4"/>
    <s v="X"/>
    <m/>
    <m/>
    <m/>
    <m/>
    <m/>
    <m/>
    <m/>
    <m/>
    <m/>
    <m/>
    <m/>
    <m/>
    <m/>
    <m/>
    <m/>
    <m/>
    <m/>
    <m/>
    <m/>
    <s v="Gestión "/>
    <x v="1"/>
    <s v="Acumulado"/>
    <s v="Número"/>
    <n v="10"/>
    <s v="Sumatoria  de establecimientos educativos que participan de las estrategias desarrolladas para el fortalecimiento del Sistema Institucional de Evaluación de los estudiantes (SIEE)"/>
    <s v="Listado de EE participantes_x000a_Material de las estrategias"/>
    <n v="0"/>
    <n v="0"/>
    <n v="400"/>
    <n v="500"/>
    <n v="750"/>
    <n v="1650"/>
    <n v="0"/>
    <m/>
    <n v="872"/>
    <n v="0"/>
    <n v="500"/>
    <n v="0"/>
    <n v="0"/>
    <s v="Durante el mes de enero, el equipo de Evaluación de la Subdirección de Referentes y evaluación avanzó en la propuesta de acompañamiento a los Establecimientos Educativos para el fortalecimiento de los Sistemas Institucionales de Evaluación - SIEE. En el presente mes, se consolidó la propuesta de formación virtual y la identificación de los espacios de dialogo para el 2021._x000a_Asimismo, se llevaron a cabo dos encuentros masivos en los que se brindaron orientaciones frente al desarrollo de la jornada del Día de la Excelencia Educativa &quot;Día E&quot;, como estrategia para la reflexión y toma de decisiones frente al SIEE.  En el primer encuentro asistieron 14675 participantes y en el segundo 10035 participantes de todo el territorio nacional."/>
    <n v="0"/>
    <n v="0"/>
    <x v="0"/>
    <s v="Fecha (08/02)- OAPF_x000a_Completitud:  cumple con el criterio _x000a_Consistencia: Cumple con el criterio. _x000a_Calidad: No Cumple con el criterio.  Que es el día E?_x000a_Soportes: Cumple con el criterio. _x000a_Fecha (09/02/2021). DPBM: Se realizan los ajustes solicitados._x000a__x000a_OAPF: 15/02/2021: Se cambia la validación a SI"/>
    <n v="0"/>
    <n v="0"/>
    <s v="Durante el mes de febrero, el equipo de evaluación  consolidó la propuesta de acompañamiento en articulación con la Dirección de Cobertura del Viceminsiterio de Educación Nacional en el marco del trabajo para la protección de las trayectorias educativas en alternancia 2021 y las acciones que pueden adelantarse para el fortalecimiento de los SIEE y la mitigación de la deserción y reprobación."/>
    <n v="0"/>
    <n v="0"/>
    <x v="0"/>
    <s v="Fecha (09/03/2021)- OAPF_x000a_Completitud:  cumple con el criterio _x000a_Consistencia: Cumple con el criterio. _x000a_Calidad: Cumple con el criterio.  _x000a_Soportes: Cumple con el criterio. "/>
    <n v="50"/>
    <m/>
    <m/>
    <n v="0.1"/>
    <n v="0"/>
    <s v="Pendiente Validar"/>
    <m/>
    <n v="50"/>
    <n v="0"/>
    <m/>
    <n v="0.1"/>
    <n v="0"/>
    <s v="Pendiente Validar"/>
    <m/>
    <n v="50"/>
    <n v="0"/>
    <m/>
    <n v="0.1"/>
    <n v="0"/>
    <s v="Pendiente Validar"/>
    <m/>
    <n v="250"/>
    <m/>
    <m/>
    <n v="0.5"/>
    <n v="0"/>
    <s v="Pendiente Validar"/>
    <m/>
    <n v="250"/>
    <n v="0"/>
    <m/>
    <n v="0.5"/>
    <n v="0"/>
    <s v="Pendiente Validar"/>
    <m/>
    <n v="250"/>
    <n v="0"/>
    <m/>
    <n v="0.5"/>
    <n v="0"/>
    <s v="Pendiente Validar"/>
    <m/>
    <n v="500"/>
    <m/>
    <m/>
    <n v="1"/>
    <n v="0"/>
    <s v="Pendiente Validar"/>
    <m/>
    <n v="0"/>
    <n v="0"/>
    <m/>
    <n v="0"/>
    <n v="0"/>
    <s v="Pendiente Validar"/>
    <m/>
    <n v="500"/>
    <n v="0"/>
    <m/>
    <n v="1"/>
    <n v="0"/>
    <s v="Pendiente Validar"/>
    <m/>
    <n v="500"/>
    <m/>
    <m/>
    <n v="1"/>
    <n v="0"/>
    <s v="Pendiente Validar"/>
    <m/>
    <n v="0.52848484848484845"/>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27"/>
    <n v="38"/>
    <x v="27"/>
    <x v="2"/>
    <s v="X"/>
    <m/>
    <m/>
    <m/>
    <m/>
    <m/>
    <m/>
    <m/>
    <m/>
    <m/>
    <m/>
    <m/>
    <m/>
    <m/>
    <m/>
    <m/>
    <m/>
    <m/>
    <m/>
    <m/>
    <s v="Producto"/>
    <x v="0"/>
    <s v="Flujo"/>
    <s v="Número"/>
    <n v="15"/>
    <s v="Número de estudiantes participantes de la estrategia supérate con el saber"/>
    <s v="Listado de estudiantes participantes"/>
    <n v="2100000"/>
    <n v="700000"/>
    <n v="350000"/>
    <n v="350000"/>
    <n v="700000"/>
    <n v="700000"/>
    <n v="159000"/>
    <n v="541000"/>
    <n v="0"/>
    <n v="0"/>
    <n v="350000"/>
    <n v="0"/>
    <n v="0"/>
    <s v="Durante el mes de enero la Oficina de Tecnología del Ministerio de Educación Nacional adelantó el proceso de cierre contractual con la fábrica de sortware que tuvo el contrato de desarrollo durante 2020. Se está a la espera de la confirmación por parte de esta oficina para retomar el tema de construcción del aplicativo. En este mes la Oficina de Tecnología compartió el reporte del trabajo desarrollado en 2020 sobre el aplicativo Supérate a cargo de la fábrica de Software."/>
    <n v="0"/>
    <n v="0"/>
    <x v="0"/>
    <s v="Fecha (08/02)- OAPF_x000a_Completitud:  cumple con el criterio _x000a_Consistencia: Cumple con el criterio. _x000a_Calidad: Cumple con el criterio.  _x000a_Soportes: Cumple con el criterio. "/>
    <n v="0"/>
    <n v="0"/>
    <s v="En el mes de febrero, el equipo de evaluación de la Subdirección de Referentes y Evaluación, realizó reunión con la Oficina de Tecnología y Sistemas de Información- OTSI para conocer el estado del cierre del proceso del año 2020 con fábrica. Informaron que deben cerrarse los documentos de levantamiento de requerimientos para los 3 sprint, documentos que fueron remitidos al equipo de evaluación para su revisión luego del ajuste realizado por la fábrica. Es así como se remitieron a la Oficina de Tecnología y Sistemas de Información del MEN diez casos de uso revisados para el sprint 3 del aplicativo, esto con el fin de cerrar el contrato con la Fábrica de software quienes deben subsanar para decir finalizado el proceso de levantamiento de necesidad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50000"/>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evaluación para aprendizajes de calidad"/>
    <n v="51"/>
    <x v="2"/>
    <x v="28"/>
    <m/>
    <x v="28"/>
    <x v="4"/>
    <m/>
    <m/>
    <m/>
    <m/>
    <m/>
    <m/>
    <m/>
    <m/>
    <m/>
    <m/>
    <m/>
    <m/>
    <m/>
    <m/>
    <m/>
    <m/>
    <m/>
    <m/>
    <m/>
    <m/>
    <s v="Producto"/>
    <x v="0"/>
    <s v="Acumulado"/>
    <s v="Número"/>
    <n v="15"/>
    <s v="Sumatoria de Estudiantes de Media que participen en la estrategia para el fortalecimiento de competencias básicas y socioemocionales."/>
    <s v="Listado de estudiantes"/>
    <n v="0"/>
    <n v="2800"/>
    <n v="0"/>
    <n v="5000"/>
    <n v="2800"/>
    <n v="10600"/>
    <n v="4444"/>
    <m/>
    <n v="0"/>
    <n v="0"/>
    <n v="5000"/>
    <n v="0"/>
    <n v="0"/>
    <s v="Durante el mes de enero, el equipo de Educación Media se suscribieron convenios con siete Secretarías de Educación focalizadas para el fortalecimiento de competencias básicas en ciencias naturales, matemáticas, lenguaje, socioemocionales y ciudadanas, en estudiantes de educación media. Adicionalmente, sostuvo una reunión con el fin de revisar el diseño una primera propuesta de APP gamificada que permitirá a los estudiantes a través de retos, preguntas juegos, avanzar en el fortalecimiento de dichas competencias._x000a__x000a_Por otra parte, se realizó una primera reunión con la Secretarías de Educación priorizadas para dar a conocer los componentes de la propuesta y la focalización de número de estudiantes por Entidades Territoriales Certificadas.  "/>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No usar siglas"/>
    <n v="0"/>
    <n v="0"/>
    <s v="Durante el mes de febrero, a través del Fondo de Fomento a la Educación Media se realizó la revisión por parte del equipo de Referentes de la Dirección de Calidad EPBM los módulos de ciencias naturales, matemáticas, lenguaje de grados 10 y 11, además, los módulos de competencias socioemocionales y ciudadanas fueron revisados por parte del equipo de Proyectos Transversales del de la Subdirección de Fomento. De lo anterior, se cuenta con la aprobación de los módulos de Lenguaje. _x000a__x000a_En cuanto a la plataforma, App gamificada y tablero de control, se realizó la revisión de una primera propuesta por parte del equipo de Atención a Grupos Étnicos, Referentes y Proyectos Transversales de la Dirección de Calidad para la Educación Preescolar, Básica y Media, a partir de ello se hicieron ajustes y sugerencias. Además, se llevaron a cabo reuniones con el equipo de la Oficina de Tecnología con el fin de coordinar las acciones necesarias para el desarrollo de estas herramientas virtual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5000"/>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29"/>
    <n v="38"/>
    <x v="29"/>
    <x v="2"/>
    <m/>
    <m/>
    <m/>
    <m/>
    <m/>
    <m/>
    <m/>
    <m/>
    <m/>
    <m/>
    <m/>
    <m/>
    <m/>
    <m/>
    <m/>
    <m/>
    <m/>
    <m/>
    <m/>
    <m/>
    <s v="Gestión"/>
    <x v="2"/>
    <s v="Acumulado"/>
    <s v="Número"/>
    <n v="0"/>
    <s v="Sumatoria de de  EE priorizado en el acompañamiento para la interpretación y uso de resultados"/>
    <s v="Listado de EE acompañados_x000a_Reportes de la ETC"/>
    <n v="0"/>
    <n v="0"/>
    <n v="0"/>
    <n v="536"/>
    <n v="536"/>
    <n v="1072"/>
    <n v="0"/>
    <m/>
    <n v="0"/>
    <n v="0"/>
    <n v="536"/>
    <n v="0"/>
    <n v="0"/>
    <s v="Durante el mes de enero del 2021, el equipo de evaluación de la Subdirección de Referentes organizó el plan de trabajo en el marco de los acompañamientos a los EE focalizados. Se consolidó la propuesta de formación virtual y la identificación de los espacios de dialogo para el 2021."/>
    <n v="0"/>
    <n v="0"/>
    <x v="0"/>
    <s v="Fecha (08/02)- OAPF_x000a_Completitud:  cumple con el criterio _x000a_Consistencia: Cumple con el criterio. _x000a_Calidad: Cumple con el criterio.  _x000a_Soportes: Cumple con el criterio. "/>
    <n v="0"/>
    <n v="0"/>
    <s v="Durante el mes de febrero, el equipo de la evaluación realizó análisis del instrumento que recogió información sobre los procesos adelantados por los 1078 EE. Con el instrumento se identifica que 110 EE focalizados avanzaron con el uso de la guía. Se realizará comunicado a las ETC para que apoyen el proceso de sensibilización en las bondades que presenta el instrumento. De la misma manera, se realizó reunión con la Secretaría de Educación de Chocó y Quibdó, reportando y analizando los casos de los EE de estas ETC que bajaron su calificación en las pruebas Saber 11."/>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268"/>
    <m/>
    <m/>
    <n v="0.5"/>
    <n v="0"/>
    <s v="Pendiente Validar"/>
    <m/>
    <n v="268"/>
    <n v="0"/>
    <m/>
    <n v="0.5"/>
    <n v="0"/>
    <s v="Pendiente Validar"/>
    <m/>
    <n v="268"/>
    <n v="0"/>
    <m/>
    <n v="0.5"/>
    <n v="0"/>
    <s v="Pendiente Validar"/>
    <m/>
    <n v="268"/>
    <n v="0"/>
    <m/>
    <n v="0.5"/>
    <n v="0"/>
    <s v="Pendiente Validar"/>
    <m/>
    <n v="268"/>
    <n v="0"/>
    <m/>
    <n v="0.5"/>
    <n v="0"/>
    <s v="Pendiente Validar"/>
    <m/>
    <n v="268"/>
    <n v="0"/>
    <m/>
    <n v="0.5"/>
    <n v="0"/>
    <s v="Pendiente Validar"/>
    <m/>
    <n v="536"/>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30"/>
    <n v="38"/>
    <x v="30"/>
    <x v="2"/>
    <m/>
    <m/>
    <m/>
    <m/>
    <m/>
    <m/>
    <m/>
    <m/>
    <m/>
    <m/>
    <m/>
    <m/>
    <m/>
    <m/>
    <m/>
    <m/>
    <m/>
    <m/>
    <m/>
    <m/>
    <s v="Producto"/>
    <x v="2"/>
    <s v="Flujo"/>
    <s v="Número"/>
    <n v="15"/>
    <s v="Sumatoria de estudiantes que partipan de la estrategia Evaluar para avanzar"/>
    <s v="Reporte de ICFES de Estudiantes participantes"/>
    <n v="0"/>
    <n v="0"/>
    <n v="727965"/>
    <n v="900000"/>
    <n v="0"/>
    <n v="900000"/>
    <n v="0"/>
    <m/>
    <n v="0"/>
    <n v="0"/>
    <n v="900000"/>
    <n v="0"/>
    <n v="0"/>
    <s v="Durante el mes de enero, el equipo de Referentes de la Subdirección de Referentes y Evaluación avanzó en el desarrollo de los insumos para la contratación del ICFES en el desarrollo de la estrategia &quot;Evaluar Para Avanzar&quot;. Actualmente se está a la espera de la propuesta económica por parte del ICFES."/>
    <n v="0"/>
    <n v="0"/>
    <x v="0"/>
    <s v="Fecha (08/02/2021)- OAPF_x000a_Completitud: Cumple con el criterio. _x000a_Consistencia: Cumple con el criterio_x000a_Calidad: NO Cumple con el criterio. revisar redacción. Sobra un se, ICFES va en mayúscula. _x000a_Soportes: cumple con el criterio. _x000a_090221 DCPBM: se ajusta redacción_x000a__x000a_OAPF: 15/02/2021: Se cambia la validación a SI"/>
    <n v="0"/>
    <n v="0"/>
    <s v="En el mes de febrero, el equipo de evaluación desarrolló una  reunión con el Icfes para precisar los aspectos relacionados en el anexo técnico. Se continua con el proceso de negociación contractual en cuanto a los costos de la ejecución de la estrategia._x000a_Además, se realizó un acompañamiento virtual a la ETC de Cartagena en donde se presentaron las estrategias que se adelantan desde evaluación para el fortalecimiento de los acompañamientos a los EE de la ciudad. Se consideró una visita para trabajar insitu con los rectores de los 10 EE que hacen parte de los 1078 que bajaron en la clasificación de 2019. Se acompañó presencialmente a las ETC de Uribia, Riohacha, Guajira y Maicao para conocer las características del retorno gradual en el departamento. Se visitaron establecimientos educativos que ya iniciaron la alternancia en Manaure, Uribia Y Riohacha"/>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450000"/>
    <m/>
    <m/>
    <n v="0.5"/>
    <n v="0"/>
    <s v="Pendiente Validar"/>
    <m/>
    <n v="450000"/>
    <n v="0"/>
    <m/>
    <n v="0.5"/>
    <n v="0"/>
    <s v="Pendiente Validar"/>
    <m/>
    <n v="450000"/>
    <n v="0"/>
    <m/>
    <n v="0.5"/>
    <n v="0"/>
    <s v="Pendiente Validar"/>
    <m/>
    <n v="450000"/>
    <n v="0"/>
    <m/>
    <n v="0.5"/>
    <n v="0"/>
    <s v="Pendiente Validar"/>
    <m/>
    <n v="450000"/>
    <n v="0"/>
    <m/>
    <n v="0.5"/>
    <n v="0"/>
    <s v="Pendiente Validar"/>
    <m/>
    <n v="450000"/>
    <n v="0"/>
    <m/>
    <n v="0.5"/>
    <n v="0"/>
    <s v="Pendiente Validar"/>
    <m/>
    <n v="900000"/>
    <m/>
    <m/>
    <n v="1"/>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31"/>
    <n v="131"/>
    <x v="31"/>
    <x v="3"/>
    <s v="X"/>
    <m/>
    <s v="Trazadora 2021"/>
    <m/>
    <m/>
    <m/>
    <m/>
    <m/>
    <m/>
    <m/>
    <m/>
    <m/>
    <m/>
    <m/>
    <m/>
    <m/>
    <m/>
    <m/>
    <m/>
    <m/>
    <s v="Producto"/>
    <x v="0"/>
    <s v="Acumulado"/>
    <s v="Número"/>
    <n v="30"/>
    <s v="Sumatoria de directivos docentes que participan en la Escuela de Liderazgo"/>
    <s v="Listado de educadores"/>
    <n v="0"/>
    <n v="0"/>
    <n v="0"/>
    <n v="17726"/>
    <n v="0"/>
    <n v="0"/>
    <n v="0"/>
    <n v="0"/>
    <n v="0"/>
    <n v="0"/>
    <n v="17726"/>
    <n v="0"/>
    <n v="0"/>
    <s v="En el mes de enero, el equipo de Formación Docente de la Subdirección de Fomento de Competencias, avanzó en la definición de las diferentes estrategias a implementar en 2021, en relación con los procesos de formación inicial, continua y avanzada de docentes, maestros investigadores y la Escuela de Liderazgo."/>
    <n v="0"/>
    <n v="0"/>
    <x v="0"/>
    <s v="Fecha (09/02/2021)- OAPF_x000a_Completitud:  cumple con el criterio _x000a_Consistencia: Cumple con el criterio. _x000a_Calidad: Cumple con el criterio.  _x000a_Soportes: Cumple con el criterio. "/>
    <n v="0"/>
    <n v="0"/>
    <s v="En el mes de febrero, el equipo de Formación Docente de la Subdirección de Fomento de Competencias, avanzó en el alistamiento de las convocatorias a Secretarías de Educación y a las de formación inicial (licenciaturas), continua (diplomados) y avanzada (Especializaciones y Maestrías) dirigidas a los educadores del paí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7726"/>
    <m/>
    <m/>
    <n v="1"/>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32"/>
    <n v="131"/>
    <x v="32"/>
    <x v="2"/>
    <s v="X"/>
    <m/>
    <m/>
    <m/>
    <m/>
    <m/>
    <m/>
    <m/>
    <m/>
    <m/>
    <m/>
    <m/>
    <m/>
    <m/>
    <m/>
    <m/>
    <m/>
    <m/>
    <m/>
    <m/>
    <s v="Producto"/>
    <x v="0"/>
    <s v="Acumulado"/>
    <s v="Número"/>
    <n v="15"/>
    <s v="Sumatoria de directivos docentes que participan en la Escuela de Liderazgo"/>
    <s v="Listado de educadores"/>
    <n v="0"/>
    <n v="0"/>
    <n v="1400"/>
    <n v="3000"/>
    <n v="5600"/>
    <n v="10000"/>
    <n v="0"/>
    <n v="0"/>
    <n v="1412"/>
    <n v="0"/>
    <n v="3000"/>
    <n v="0"/>
    <n v="0"/>
    <s v="En el mes de enero, el equipo de Formación Docente y la Escuela de Liderazgo, definieron con base en los resultados de 2020, los términos de referencia para dar continuidad al proceso de consolidación de la Escuela de Liderazgo a nivel regional y nacional. Igualmente, se envió invitación a posibles oferentes para cotizar el proyecto de la Escuela de Liderazgo 2021. "/>
    <n v="0"/>
    <n v="0"/>
    <x v="0"/>
    <s v="Fecha (09/02/2021)- OAPF_x000a_Completitud:  cumple con el criterio _x000a_Consistencia: Cumple con el criterio. _x000a_Calidad: Cumple con el criterio.  _x000a_Soportes: Cumple con el criterio. "/>
    <n v="0"/>
    <n v="0"/>
    <s v="En el mes de febrero, el equipo de Formación Docente y de la Escuela de Liderazgo, avanzó en la consolidación y radicación de los documentos contractuales para el convenio que busca aunar esfuerzos técnicos, administrativos y financieros para la consolidación en el país de la Escuela de Liderazgo para Directivos Docent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000"/>
    <m/>
    <m/>
    <n v="1"/>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3"/>
    <x v="3"/>
    <x v="33"/>
    <n v="9"/>
    <x v="33"/>
    <x v="6"/>
    <s v="X"/>
    <m/>
    <m/>
    <m/>
    <m/>
    <s v="X"/>
    <m/>
    <m/>
    <m/>
    <m/>
    <m/>
    <m/>
    <m/>
    <m/>
    <m/>
    <m/>
    <m/>
    <m/>
    <m/>
    <m/>
    <s v="Producto"/>
    <x v="2"/>
    <s v="Acumulado"/>
    <s v="Número"/>
    <n v="30"/>
    <s v="Docentes formados = Sumatoria de educadores formados en el período t en las diferentes ETC"/>
    <s v="Listado de docentes formados"/>
    <n v="0"/>
    <n v="2000"/>
    <n v="2000"/>
    <n v="3000"/>
    <n v="1000"/>
    <n v="8000"/>
    <n v="2690"/>
    <n v="0"/>
    <n v="3010"/>
    <n v="0"/>
    <n v="3000"/>
    <n v="0"/>
    <n v="0"/>
    <s v="En el mes de enero, el equipo de programas transversales y competencias ciudadanas de la Subdirección de Fomento de Competencias estructuró el anexo técnico para el desarrollo de dos convenios que implican la formación a docentes en desarrollo socioemocional y formación a orientadores escolares con relación a la convivencia escolar, ambos procesos de formación promoverán la participación igualitaria. Adicional a ello, se realizó la proyección de  focalización de establecimientos educativos que se seleccionaran para el desarrollo de los convenios."/>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equipo de programas transversales y competencias ciudadanas de la Subdirección de Fomento de Competencias avanzó en el proceso para el desarrollo del convenio Comitato Internazionale per lo Sviluppo dei Popoli – CISP  el cual se encuentra subido en NEON para revisión de contratación, este convenio implica la formación a  orientadores escolares con relación a la convivencia escolar. Y en cuanto al Convenio con la Fundación Saldarriaga Concha y  el Ministerio de Salud y Protección Social que también aportará al indicador, se encuentra en concertación  para el desarrollo del convenio con docentes en formación socioemocional ambos procesos de formación promoverán la participación igualitaria. "/>
    <n v="0"/>
    <n v="0"/>
    <x v="0"/>
    <s v="Fecha (09/03/2021)- OAPF_x000a_Completitud:  cumple con el criterio _x000a_Consistencia: Cumple con el criterio. _x000a_Calidad: Cumple con el criterio.  _x000a_Soportes: Cumple con el criterio. _x000a_Notas adicionales:  La OAPF hace unos ajustes de redacción_x000a_Se carga el reporte en SINERGIA a la espera de la aprobación del DNP_x000a__x000a_09/03/2021 DNP: APROBADO"/>
    <n v="0"/>
    <n v="0"/>
    <m/>
    <n v="0"/>
    <n v="0"/>
    <s v="Pendiente Validar"/>
    <m/>
    <n v="0"/>
    <n v="0"/>
    <m/>
    <n v="0"/>
    <n v="0"/>
    <s v="Pendiente Validar"/>
    <m/>
    <n v="0"/>
    <n v="0"/>
    <m/>
    <n v="0"/>
    <n v="0"/>
    <s v="Pendiente Validar"/>
    <m/>
    <n v="500"/>
    <m/>
    <m/>
    <n v="0.16666666666666666"/>
    <n v="0"/>
    <s v="Pendiente Validar"/>
    <m/>
    <n v="500"/>
    <n v="0"/>
    <m/>
    <n v="0.16666666666666666"/>
    <n v="0"/>
    <s v="Pendiente Validar"/>
    <m/>
    <n v="500"/>
    <n v="0"/>
    <m/>
    <n v="0.16666666666666666"/>
    <n v="0"/>
    <s v="Pendiente Validar"/>
    <m/>
    <n v="500"/>
    <n v="0"/>
    <m/>
    <n v="0.16666666666666666"/>
    <n v="0"/>
    <s v="Pendiente Validar"/>
    <m/>
    <n v="500"/>
    <n v="0"/>
    <m/>
    <n v="0.16666666666666666"/>
    <n v="0"/>
    <s v="Pendiente Validar"/>
    <m/>
    <n v="500"/>
    <n v="0"/>
    <m/>
    <n v="0.16666666666666666"/>
    <n v="0"/>
    <s v="Pendiente Validar"/>
    <m/>
    <n v="3000"/>
    <m/>
    <m/>
    <n v="1"/>
    <n v="0"/>
    <s v="Pendiente Validar"/>
    <m/>
    <n v="0.71250000000000002"/>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34"/>
    <n v="131"/>
    <x v="34"/>
    <x v="2"/>
    <s v="X"/>
    <m/>
    <s v="X"/>
    <s v="x"/>
    <m/>
    <m/>
    <m/>
    <m/>
    <m/>
    <m/>
    <m/>
    <m/>
    <m/>
    <m/>
    <m/>
    <m/>
    <m/>
    <m/>
    <m/>
    <m/>
    <s v="Producto"/>
    <x v="0"/>
    <s v="Acumulado"/>
    <s v="Número"/>
    <n v="15"/>
    <s v="Sumatoria de docentes que participan en programas de formación continua y situada"/>
    <s v="Listado de educadores_x000a_8000 ECDF _x000a_2800 Fondo 1400_x000a_1200 Bilingüismo_x000a_2500 pnle_x000a_3000 Entornos"/>
    <n v="0"/>
    <n v="6901"/>
    <n v="9000"/>
    <n v="17000"/>
    <n v="6100"/>
    <n v="39001"/>
    <n v="6451"/>
    <n v="450"/>
    <n v="9349"/>
    <n v="0"/>
    <n v="17000"/>
    <n v="0"/>
    <n v="0"/>
    <s v="En el mes de enero, el equipo de Formación Docente de la Subdirección de Fomento de Competencias, avanzó en la definición de aspectos técnicos y financieros para el desarrollo de programas de formación continua (diplomados y cursos cortos) a implementar a través del fondo del Contrato 1400 de 2016 suscrito entre el Ministerio de Educación y el Instituto Colombiano de Crédito Educativo y Estudios Técnicos en el Exterior Mariano Ospina Pérez – ICETEX."/>
    <n v="0"/>
    <n v="0"/>
    <x v="0"/>
    <s v="Fecha (09/02/2021)- OAPF_x000a_Completitud:  cumple con el criterio _x000a_Consistencia: Cumple con el criterio. _x000a_Calidad: Cumple con el criterio.  _x000a_Soportes: Cumple con el criterio. "/>
    <n v="0"/>
    <n v="0"/>
    <s v="En el mes de febrero, el equipo de Formación Docente de la Subdirección de Fomento de Competencias, avanzó en el alistamiento de la convocatoria de formación continua (diplomados) para los educadores rurales y directivos docentes del país. Se proyecta la apertura de la convocatoria para el mes de abril."/>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7000"/>
    <m/>
    <m/>
    <n v="1"/>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35"/>
    <n v="131"/>
    <x v="35"/>
    <x v="2"/>
    <s v="X"/>
    <m/>
    <s v="X"/>
    <s v="x"/>
    <m/>
    <m/>
    <m/>
    <m/>
    <m/>
    <m/>
    <m/>
    <m/>
    <m/>
    <m/>
    <m/>
    <m/>
    <m/>
    <m/>
    <m/>
    <m/>
    <s v="Producto"/>
    <x v="0"/>
    <s v="Acumulado"/>
    <s v="Número"/>
    <n v="15"/>
    <s v="Sumatoria de docentes en programas de formación en pregrado y/o posgradual."/>
    <s v="Listado de educadores"/>
    <n v="0"/>
    <n v="539"/>
    <n v="1822"/>
    <n v="726"/>
    <n v="3904"/>
    <n v="6991"/>
    <n v="194"/>
    <n v="345"/>
    <n v="1203"/>
    <n v="619"/>
    <n v="1345"/>
    <n v="0"/>
    <n v="0"/>
    <s v="En el mes de enero, el equipo de Formación Docente de la Subdirección de Fomento de Competencias, avanzó en la definición de aspectos técnicos y financieros para el desarrollo de programas de formación inicial (licenciaturas) y avanzada (Especializaciones, Maestrías y Doctorados) a implementar a través del fondo del Contrato 261 de 2019 suscrito entre el Ministerio de Educación y el Instituto Colombiano de Crédito Educativo y Estudios Técnicos en el Exterior Mariano Ospina Pérez – ICETEX."/>
    <n v="0"/>
    <n v="0"/>
    <x v="0"/>
    <s v="Fecha (09/02/2021)- OAPF_x000a_Completitud:  cumple con el criterio _x000a_Consistencia: Cumple con el criterio. _x000a_Calidad: Cumple con el criterio.  _x000a_Soportes: Cumple con el criterio. "/>
    <n v="0"/>
    <n v="0"/>
    <s v="En el mes de febrero, el equipo de Formación Docente de la Subdirección de Fomento de Competencias avanzó en el alistamiento de la convocatoria de formación inicial (licenciaturas) y avanzada (Especializaciones y Maestrías) para los educadores del país, que se proyectan para salir en el mes de mayo."/>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726"/>
    <m/>
    <m/>
    <n v="0.53977695167286244"/>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36"/>
    <n v="131"/>
    <x v="36"/>
    <x v="2"/>
    <s v="X"/>
    <m/>
    <m/>
    <m/>
    <m/>
    <m/>
    <m/>
    <m/>
    <m/>
    <m/>
    <m/>
    <m/>
    <m/>
    <m/>
    <m/>
    <m/>
    <m/>
    <m/>
    <m/>
    <m/>
    <s v="Producto"/>
    <x v="0"/>
    <s v="Acumulado"/>
    <s v="Número"/>
    <n v="15"/>
    <s v="Sumatoria de docentes acompañados en procesos de investigación e innovaciones en el aula"/>
    <s v="Listado de educadores"/>
    <n v="0"/>
    <n v="0"/>
    <n v="700"/>
    <n v="0"/>
    <n v="0"/>
    <n v="700"/>
    <n v="0"/>
    <n v="0"/>
    <n v="0"/>
    <n v="700"/>
    <n v="700"/>
    <n v="0"/>
    <n v="0"/>
    <s v="En el mes de enero, el equipo de Formación Docente de la Subdirección de Fomento de Competencias, desarrolló acciones de divulgación de la convocatoria a maestros investigadores para ser acompañados en la publicación de sus artículos. Esta convocatoria está abierta hasta el 28 de febrero y se encuentra en el siguiente enlace: https://www.mineducacion.gov.co/portal/salaprensa/Noticias/403333:Hasta-el-28-de-febrero-estara-abierta-la-Convocatoria-La-investigacion-en-la-escuela-y-el-maestro-investigador-de-Colombia-dirigida-a-Docentes-y-Directivos-Docentes-de-colegios-oficiales-en-todo-el-pais. "/>
    <n v="0"/>
    <n v="0"/>
    <x v="0"/>
    <s v="Fecha (09/02/2021)- OAPF_x000a_Completitud:  cumple con el criterio _x000a_Consistencia: Cumple con el criterio. _x000a_Calidad: Cumple con el criterio.  _x000a_Soportes: Cumple con el criterio. "/>
    <n v="0"/>
    <n v="0"/>
    <s v="En el mes de febrero, el equipo de Formación Docentes de la Subdirección de Fomento de Competencias hizo seguimiento a la convocatoria de educadores y estableció la apertura de la misma hasta el 14 de marzo. Se puede consultar en:https://www.mineducacion.gov.co/portal/salaprensa/Noticias/403934:Hasta-el-14-de-marzo-se-amplia-la-Convocatoria-La-investigacion-en-la-escuela-y-el-maestro-investigador-en-Colombia"/>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700"/>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competencias para la vida"/>
    <s v="010"/>
    <x v="6"/>
    <x v="37"/>
    <n v="18"/>
    <x v="37"/>
    <x v="3"/>
    <s v="X"/>
    <m/>
    <s v="X"/>
    <s v="x"/>
    <m/>
    <m/>
    <m/>
    <m/>
    <m/>
    <m/>
    <m/>
    <m/>
    <s v="X"/>
    <m/>
    <m/>
    <m/>
    <m/>
    <m/>
    <m/>
    <m/>
    <s v="Producto"/>
    <x v="1"/>
    <s v="Capacidad"/>
    <s v="Número"/>
    <n v="15"/>
    <s v="sumatoria de docentes y directivos docentes acompañados con el Programa Todos a Aprender"/>
    <s v="Listado de docentes y directivos docentes (fuente  SIPTA)"/>
    <n v="0"/>
    <n v="73000"/>
    <n v="84100"/>
    <n v="92000"/>
    <n v="112500"/>
    <n v="112500"/>
    <n v="83648"/>
    <n v="83"/>
    <n v="83304"/>
    <n v="0"/>
    <n v="92000"/>
    <n v="0"/>
    <n v="0"/>
    <s v="En el mes de enero, el Programa Todos a Aprender inició 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El Programa Todos a Aprender, en búsqueda de contribuir al logro de mejores aprendizajes de los estudiantes de educación inicial y de básica primaria, especialmente en las áreas de Lenguaje y Matemáticas, planteó para 2021 una ruta de trabajo que, con el apoyo de las secretarías de educación, busca fortalecer las prácticas pedagógicas de los docentes de los establecimientos y sedes educativas focalizadas en todo el territorio nacional. Esta ruta de trabajo será implementada por los tutores para generar acciones que apoyen el desarrollo curricular de los establecimientos educativos acompañados. En cualquier caso, se deberán atender los lineamientos sobre la alternancia que establezca cada secretaría de educación y que se encuentren aprobados por este Ministerio._x000a_"/>
    <n v="-9.5795768169273234"/>
    <n v="-9.5795768169273234"/>
    <x v="0"/>
    <s v="Fecha (08/02)- OAPF_x000a_Completitud: Cumple con el criterio_x000a_Consistencia: Cumple con el criterio. _x000a_Calidad: Cumple con el criterio _x000a_Soportes: Cumple con el criterio. "/>
    <n v="0"/>
    <n v="0"/>
    <s v="En el mes de febrero, el Programa Todos a Aprender dio continuidad a la implementación d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Durante las semanas del 1 al 5 o del 8 al 12 febrero del 2021 los tutores desarrollaron paralelamente dos actividades: la formación del Ciclo de Apertura 2021 y la programación de agendas del mismo Ciclo. Dicha formación estuvo conformada por tres sesiones de trabajo situado (STS) para Matemáticas, Lenguaje y Educación Inicial, y tres talleres para gestión de ambientes de aprendizaje, evaluación y acompañamiento situado. El proceso de implementación de las actividades del Ciclo de Apertura se realizó del 10 de febrero al 26 de febrero de la actual vigencia._x000a_"/>
    <n v="-9.5795768169273234"/>
    <n v="-9.5795768169273234"/>
    <x v="1"/>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9.5795768169273234"/>
    <n v="-9.5795768169273234"/>
    <s v="Pendiente Validar"/>
    <m/>
    <n v="0"/>
    <n v="0"/>
    <m/>
    <n v="-9.5795768169273234"/>
    <n v="-9.5795768169273234"/>
    <s v="Pendiente Validar"/>
    <m/>
    <n v="0"/>
    <n v="0"/>
    <m/>
    <n v="-9.5795768169273234"/>
    <n v="-9.5795768169273234"/>
    <s v="Pendiente Validar"/>
    <m/>
    <n v="50000"/>
    <m/>
    <m/>
    <n v="-3.829806807727691"/>
    <n v="-9.5795768169273234"/>
    <s v="Pendiente Validar"/>
    <m/>
    <n v="50000"/>
    <n v="0"/>
    <m/>
    <n v="-3.829806807727691"/>
    <n v="-9.5795768169273234"/>
    <s v="Pendiente Validar"/>
    <m/>
    <n v="50000"/>
    <n v="0"/>
    <m/>
    <n v="-3.829806807727691"/>
    <n v="-9.5795768169273234"/>
    <s v="Pendiente Validar"/>
    <m/>
    <n v="70000"/>
    <m/>
    <m/>
    <n v="-1.5298988040478381"/>
    <n v="-9.5795768169273234"/>
    <s v="Pendiente Validar"/>
    <m/>
    <n v="70000"/>
    <n v="0"/>
    <m/>
    <n v="-1.5298988040478381"/>
    <n v="-9.5795768169273234"/>
    <s v="Pendiente Validar"/>
    <m/>
    <n v="70000"/>
    <n v="0"/>
    <m/>
    <n v="-1.5298988040478381"/>
    <n v="-9.5795768169273234"/>
    <s v="Pendiente Validar"/>
    <m/>
    <n v="92000"/>
    <m/>
    <m/>
    <n v="1"/>
    <n v="-9.5795768169273234"/>
    <s v="Pendiente Validar"/>
    <m/>
    <m/>
  </r>
  <r>
    <x v="0"/>
    <s v="Direccionamiento estratégico y planeación "/>
    <s v="Aumentar los niveles de satisfacción del cliente y de los grupos de valor."/>
    <s v="Implementación de política"/>
    <x v="0"/>
    <s v="Dirección de Calidad para la Educación Preescolar, Básica y Medi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s v="010"/>
    <x v="6"/>
    <x v="38"/>
    <n v="18"/>
    <x v="38"/>
    <x v="2"/>
    <s v="X"/>
    <m/>
    <m/>
    <m/>
    <m/>
    <m/>
    <m/>
    <m/>
    <m/>
    <m/>
    <m/>
    <m/>
    <s v="X"/>
    <m/>
    <m/>
    <m/>
    <m/>
    <m/>
    <m/>
    <m/>
    <s v="Producto"/>
    <x v="1"/>
    <s v="Mantenimiento"/>
    <s v="Número"/>
    <n v="15"/>
    <s v="Sumatoria de establecimientos educativos acompañados con el Programa Todos a Aprender"/>
    <s v="Listado de establecemiento educativos (Fuente de SIPTA)"/>
    <n v="0"/>
    <n v="4500"/>
    <n v="4500"/>
    <n v="4500"/>
    <n v="4500"/>
    <n v="4500"/>
    <n v="4112"/>
    <n v="388"/>
    <n v="4418"/>
    <n v="0"/>
    <n v="4500"/>
    <n v="0"/>
    <n v="0"/>
    <s v="En el mes de enero, el Programa Todos a Aprender inició 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El Programa Todos a Aprender, en búsqueda de contribuir al logro de mejores aprendizajes de los estudiantes de educación inicial y de básica primaria, especialmente en las áreas de Lenguaje y Matemáticas, planteó para 2021 una ruta de trabajo que, con el apoyo de las secretarías de educación, busca fortalecer las prácticas pedagógicas de los docentes de los establecimientos y sedes educativas focalizadas en todo el territorio nacional. Esta ruta de trabajo será implementada por los tutores para generar acciones que apoyen el desarrollo curricular de los establecimientos educativos acompañados. En cualquier caso, se deberán atender los lineamientos sobre la alternancia que establezca cada secretaría de educación y que se encuentren aprobados por este Ministerio._x000a_"/>
    <n v="0"/>
    <n v="-53.878048780487802"/>
    <x v="0"/>
    <s v="Fecha (08/02)- OAPF_x000a_Completitud: Cumple con el criterio_x000a_Consistencia: Cumple con el criterio. _x000a_Calidad: Cumple con el criterio _x000a_Soportes: Cumple con el criterio. "/>
    <n v="0"/>
    <n v="0"/>
    <s v="En el mes de febrero, el Programa Todos a Aprender dio continuidad a la implementación d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Durante las semanas del 1 al 5 o del 8 al 12 febrero del 2021 los tutores desarrollaron paralelamente dos actividades: la formación del Ciclo de Apertura 2021 y la programación de agendas del mismo Ciclo. Dicha formación estuvo conformada por tres sesiones de trabajo situado (STS) para Matemáticas, Lenguaje y Educación Inicial, y tres talleres para gestión de ambientes de aprendizaje, evaluación y acompañamiento situado. El proceso de implementación de las actividades del Ciclo de Apertura se realizó del 10 de febrero al 26 de febrero de la actual vigencia._x000a_"/>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3000"/>
    <m/>
    <m/>
    <n v="0.66666666666666663"/>
    <n v="0"/>
    <s v="Pendiente Validar"/>
    <m/>
    <n v="3000"/>
    <n v="0"/>
    <m/>
    <n v="0.66666666666666663"/>
    <n v="0"/>
    <s v="Pendiente Validar"/>
    <m/>
    <n v="3000"/>
    <n v="0"/>
    <m/>
    <n v="0.66666666666666663"/>
    <n v="0"/>
    <s v="Pendiente Validar"/>
    <m/>
    <n v="4000"/>
    <m/>
    <m/>
    <n v="0.88888888888888884"/>
    <n v="0"/>
    <s v="Pendiente Validar"/>
    <m/>
    <n v="4000"/>
    <n v="0"/>
    <m/>
    <n v="0.88888888888888884"/>
    <n v="0"/>
    <s v="Pendiente Validar"/>
    <m/>
    <n v="4000"/>
    <n v="0"/>
    <m/>
    <n v="0.88888888888888884"/>
    <n v="0"/>
    <s v="Pendiente Validar"/>
    <m/>
    <n v="4500"/>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competencias para la vida"/>
    <s v="010"/>
    <x v="6"/>
    <x v="39"/>
    <n v="18"/>
    <x v="39"/>
    <x v="2"/>
    <m/>
    <m/>
    <m/>
    <m/>
    <m/>
    <m/>
    <m/>
    <m/>
    <m/>
    <m/>
    <m/>
    <m/>
    <m/>
    <m/>
    <m/>
    <m/>
    <m/>
    <m/>
    <m/>
    <m/>
    <s v="Producto"/>
    <x v="1"/>
    <s v="Capacidad"/>
    <s v="Número"/>
    <n v="15"/>
    <s v="Sumatoria de directivos docentes formados en liderazgo pedagógico orientado a mejorar los aprendizajes de los estudiantes, particularmente de educación inicial y básica primaria."/>
    <s v="Listado de directivos docentes (fuente  SIPTA)"/>
    <n v="0"/>
    <n v="0"/>
    <n v="272"/>
    <n v="300"/>
    <n v="300"/>
    <n v="300"/>
    <n v="0"/>
    <m/>
    <n v="0"/>
    <n v="0"/>
    <n v="300"/>
    <n v="0"/>
    <n v="0"/>
    <s v="En el mes de enero, el Programa Todos a Aprender realizó la revisión y adaptación de todos los contenidos propuestos para el ciclo III “Ser directivo líder pedagógico” para que se implemente con mediación de las tecnologías de la información y las comunicaciones, dado que la transferencia de conocimiento realizada por Fundación Empresarios por la Educación para el Ministerio de Educación Nacional se encuentra diseñada para la presencialidad. Así mismo, se realizó el cronograma general de eventos y clausuras para la primera cohorte en formación. Se elaboró la circular sobre el Ciclo III que será enviada a las entidades territoriales con directivos participantes en la cohorte actual. En la mencionada Circular se establecen entre otros, los objetivos de la línea de formación y acompañamiento a directivos docentes del Programa, a saber: i) comprender el liderazgo educativo con énfasis en el liderazgo pedagógico y su incidencia en la transformación de los procesos de aprendizaje en los establecimientos educativos por el Programa, ii) desarrollar y fortalecer las competencias socioemocionales y las habilidades intra e interpersonales de los directivos docentes y iii) Generar condiciones institucionales para la participación de los miembros de la comunidad educativa en la transformación pedagógica de los establecimientos educativos focalizados. _x000a_Adicionalmente, de manera particular la Circular definió el objetivo del Ciclo III, Ser Directivo Líder Pedagógico como: fortalecer en los directivos docentes la apropiación de la dimensión pedagógica de su liderazgo, en aras de garantizar la coherencia entre el currículo, el proyecto educativo institucional (PEI) y las prácticas pedagógicas con el fin de contribuir a la configuración de ambientes para el aprendizaje y la convivencia en los establecimientos educativos._x000a_En términos de la metodología en la Circular se definió que, para el desarrollo del Ciclo III se seguirá usando el aula virtual, organizada en el portal Colombia Aprende de forma exclusiva para el proceso de formación y acompañamiento en liderazgo pedagógico de los directivos docentes focalizados. Es decir, en el marco de un Moodle entendido como un sistema de enseñanza diseñado para crear y gestionar el aprendizaje en línea de los directivos docentes, adaptado a las necesidades formativas en el marco de la emergencia sanitaria. En su implementación, el Ciclo III conservará la misma dinámica de los anteriores ciclos de formación. En este sentido, semanalmente se realizará una sesión de formación y acompañamiento en el aula virtual, que comprende: i) la publicación de un video, ii) documentos de apoyo y profundización, iii) el desarrollo de un foro virtual, iv) la guía de autoformación, con las actividades para cada sesión, v) la guía de formación presencial y vi) la encuesta de percepción para la valoración del ciclo de formación._x000a_La sesión semanal también incluye los encuentros virtuales de acompañamiento a los grupos de directivos docentes. Así mismo, al final del Ciclo se hará el encuentro de nodo, componente importante del proceso formativo y de acompañamiento, ya que es un espacio orientado a propiciar la interacción y el trabajo en red entre los directivos docentes, especialmente en torno a sus saberes y experiencias sobre el liderazgo en los establecimientos educativos._x000a_"/>
    <n v="0"/>
    <n v="0"/>
    <x v="0"/>
    <s v="Fecha (08/02)- OAPF_x000a_Completitud: Cumple con el criterio_x000a_Consistencia: Cumple con el criterio. _x000a_Calidad: Cumple con el criterio _x000a_Soportes: Cumple con el criterio. "/>
    <n v="0"/>
    <n v="0"/>
    <s v="En el mes de febrero, el Programa Todos a Aprender dio inicio al Ciclo III, Ser líder pedagógico, que tiene como objetivo fortalecer en los directivos docentes la apropiación de la dimensión pedagógica de su liderazgo, en aras de garantizar la coherencia entre el currículo, el proyecto educativo institucional (PEI) y las prácticas pedagógicas. De esta forma, a partir del martes, 9 de febrero se realizó el ciclo de formación con los directivos docentes de las secretarías de educación de Montería, Lorica, Sincelejo, Sucre y Bolívar; el miércoles, 10 de febrero con las secretarías de educación de Barranquilla, Putumayo, Ipiales y Tumaco. Por su parte, el martes, 16 de febrero se realizó el proceso de formación con las secretarías de educación de Boyacá, Valledupar, Cesar, Riohacha, Maicao, Uribia y La Guajira, y el 17 de febrero se realizó las sesión en el Aula virtual: Dimensiones del Liderazgo Pedagógico; mientras que el martes, 23 de febrero se realizó el proceso de formación con las secretarías de educación de Montería, Lorica, Sincelejo, Sucre, Bolívar, Barranquilla, Ipiales, Tumaco y el miércoles, 24 de febrero con las secretarías de educación de Pasto, Palmira, Cartago, Buga, Jamundí, Santander, Boyacá, Valledupar, Cesar, Riohacha, Maicao, Uribia y La Guajira._x000a_En términos de la metodología el desarrollo del Ciclo III se realizó a través del aula virtual, organizada en el portal Colombia Aprende de forma exclusiva para el proceso de formación y acompañamiento en liderazgo pedagógico de los directivos docentes focalizados. Es decir, en el marco de un Moodle entendido como un sistema de enseñanza diseñado para crear y gestionar el aprendizaje en línea de los directivos docentes, adaptado a las necesidades formativas en el marco de la emergencia sanitaria. Semanalmente se realizó una sesión de formación y acompañamiento en el aula virtual, que comprendió: i) la publicación de un video, ii) documentos de apoyo y profundización, iii) el desarrollo de un foro virtual, iv) la guía de autoformación, con las actividades para cada sesión, v) la guía de formación presencial y vi) la encuesta de percepción para la valoración del ciclo de formación._x000a_La sesión semanal también incluyó los encuentros virtuales de acompañamiento a los grupos de directivos docentes. Así mismo, al final del Ciclo se hará el encuentro de nodo, componente importante del proceso formativo y de acompañamiento, ya que es un espacio orientado a propiciar la interacción y el trabajo en red entre los directivos docentes, especialmente en torno a sus saberes y experiencias sobre el liderazgo en los establecimientos educativos._x000a_"/>
    <n v="0"/>
    <n v="0"/>
    <x v="1"/>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0"/>
    <n v="0"/>
    <s v="Pendiente Validar"/>
    <m/>
    <n v="0"/>
    <n v="0"/>
    <m/>
    <n v="0"/>
    <n v="0"/>
    <s v="Pendiente Validar"/>
    <m/>
    <n v="0"/>
    <n v="0"/>
    <m/>
    <n v="0"/>
    <n v="0"/>
    <s v="Pendiente Validar"/>
    <m/>
    <n v="100"/>
    <m/>
    <m/>
    <n v="0.33333333333333331"/>
    <n v="0"/>
    <s v="Pendiente Validar"/>
    <m/>
    <n v="100"/>
    <n v="0"/>
    <m/>
    <n v="0.33333333333333331"/>
    <n v="0"/>
    <s v="Pendiente Validar"/>
    <m/>
    <n v="100"/>
    <n v="0"/>
    <m/>
    <n v="0.33333333333333331"/>
    <n v="0"/>
    <s v="Pendiente Validar"/>
    <m/>
    <n v="250"/>
    <m/>
    <m/>
    <n v="0.83333333333333337"/>
    <n v="0"/>
    <s v="Pendiente Validar"/>
    <m/>
    <n v="250"/>
    <n v="0"/>
    <m/>
    <n v="0.83333333333333337"/>
    <n v="0"/>
    <s v="Pendiente Validar"/>
    <m/>
    <n v="250"/>
    <n v="0"/>
    <m/>
    <n v="0.83333333333333337"/>
    <n v="0"/>
    <s v="Pendiente Validar"/>
    <m/>
    <n v="300"/>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competencias para la vida"/>
    <s v="010"/>
    <x v="6"/>
    <x v="40"/>
    <n v="18"/>
    <x v="40"/>
    <x v="2"/>
    <m/>
    <m/>
    <m/>
    <m/>
    <m/>
    <m/>
    <m/>
    <m/>
    <m/>
    <m/>
    <m/>
    <m/>
    <m/>
    <m/>
    <m/>
    <m/>
    <m/>
    <m/>
    <m/>
    <m/>
    <s v="Producto"/>
    <x v="1"/>
    <s v="Flujo"/>
    <s v="Número"/>
    <n v="30"/>
    <s v="Sumatoria de Sedes dotadas con materiales pedagógicos entregados por el Programa Todos a Aprender"/>
    <s v="Listado de sedes que han recibido materiales pedagógicos"/>
    <n v="0"/>
    <n v="0"/>
    <n v="14476"/>
    <n v="14490"/>
    <n v="14490"/>
    <n v="14490"/>
    <n v="0"/>
    <m/>
    <n v="0"/>
    <n v="0"/>
    <n v="14490"/>
    <n v="0"/>
    <n v="0"/>
    <s v="En el mes de enero, el Programa Todos a Aprender elaboró y presentó tanto el anexo técnico como el presupuesto para el proceso de contratación, por más de 21 mil millones de pesos, para la impresión, alistamiento, bodegaje y distribución de 7.200.000 materiales pedagógicos de las áreas de matemáticas y lenguaje que el Programa entregará en 14.481 sedes educativas focalizadas y que beneficiarán a 1.700.000 estudiantes. De igual forma, el Programa realizó el estudio de mercado, el análisis del sector y el estudio previo para la correspondiente revisión por parte de los asesores jurídicos del Viceministerio de Educación Preescolar, Básica y Media. Con la revisión y aprobación por parte del equipo del viceministerio, el documento quedó aprobado y cargado en el sistema Neón para posterior revisión por parte de la Subdirección de Contratación. Adicionalmente, el Programa adelantó el proceso de asignación del número de materiales pedagógicos en las sedes educativas focalizadas por cada una de las 52 referencias que constituyen los materiales pedagógicos de los estudiantes de los grados de preescolar y básica primaria y las guías que se entregarán a los docentes. _x000a_De esta forma, es importante tener en cuenta, además, que el Programa comprende que la transformación de las prácticas pedagógicas y el mejoramiento de los aprendizajes de los estudiantes pueden verse potenciados por el uso de materiales educativos de alta calidad con tres propósitos fundamentales. El primero es proveer un conjunto explícito y priorizado de aprendizajes de los estudiantes que serán desarrollados en cada grado para orientar a los docentes en la planeación de clases diseñadas conforme a principios pedagógicos de progresividad. El segundo propósito es ofrecer a los docentes secuencias y estrategias didácticas específicas para ejercitar los aprendizajes que se pretenden alcanzar, así como optimizar el tiempo de las clases en propósitos académicos antes que anecdóticos o de otro tipo. El tercer propósito es incluir guías para que los docentes afiancen sus conocimientos disciplinares, didácticos y de planeación y ejecución de clases. _x000a_En este sentido, los materiales educativos del Programa permiten cualificar las prácticas de los docentes con elementos integrados en las sesiones de trabajo situado (STS), al tiempo que garantizan aprendizajes de los estudiantes, en articulación con las apuestas curriculares del Ministerio de Educación Nacional._x000a_Actualmente, la labor de acompañamiento disciplinar y pedagógico de los docentes y tutores del PTA en el área de Lenguaje hace uso del material “Entre Textos”, el cual es el resultado de un proceso de adaptación de los textos desarrollados en el marco del programa “Plan de Apoyo Compartido” del Ministerio de Educación de Chile. El propósito de este material es incorporar a las prácticas de aula la reflexión sobre los procesos de lectura y escritura. Por su parte, los textos de Matemáticas utilizados en el Programa son una adaptación del material instruccional usado por PREST (Pôle Régional pour l’Enseignement de la Science et de la Technologie) de Quebec (Canadá), con el fin de promover el desarrollo de competencias matemáticas, fomentar el aprendizaje colaborativo y generar estrategias para la solución de situaciones problema en contextos. Estos libros de texto cuentan con guías para los docentes y libros para los estudiantes, para los grados 1° a 5°. El PTA ha venido implementando estos dos materiales desde 2016. A partir de 2020 el Programa incorporó también el material Aprendamos Todos a Leer, dirigido a los estudiantes y docentes de los grados transición y primero de básica primaria._x000a_"/>
    <n v="0"/>
    <n v="0"/>
    <x v="0"/>
    <s v="Fecha (08/02)- OAPF_x000a_Completitud: Cumple con el criterio_x000a_Consistencia: Cumple con el criterio. _x000a_Calidad: Cumple con el criterio _x000a_Soportes: Cumple con el criterio. "/>
    <n v="0"/>
    <n v="0"/>
    <s v="En el mes de febrero, el Programa Todos a Aprender dio continuidad a las actividades requeridas para adelantar el proceso de contratación por más de 21 mil millones de pesos, para la impresión, alistamiento, bodegaje y distribución de 7.200.000 materiales pedagógicos de las áreas de matemáticas y lenguaje que el Programa entregará en 14.481 sedes educativas focalizadas y que beneficiarán a 1.700.000 estudiantes. De esta forma, el Programa realizó la presentación del proceso de contratación ante el Comité de Contratación del Ministerio de Educación Nacional, el cual fue aprobado por todos sus integrantes. Una vez se contó con el aval del Comité de Contratación del Ministerio, el Programa adelantó las acciones necesarias para la firma del contrato de materiales, así como la firma del contrato que servirá de apoyo a la supervisión del contrato de impresión, alistamiento, bodegaje y distribución de los materiales pedagógicos del Programa, proceso que se realizó de manera paralela. Así las cosas, el viernes, 26 de febrero quedaron listas las actas de inicio de los dos contratos para iniciar su ejecución a partir del 1 de marzo de la actual vigencia._x000a_Para el Programa es clave contar con los materiales educativos dado que éstos permiten cualificar las prácticas de los docentes con elementos integrados en las sesiones de trabajo situado (STS), al tiempo que garantizan aprendizajes de los estudiantes, en articulación con las apuestas curriculares del Ministerio de Educación Nacional._x000a_Actualmente, la labor de acompañamiento disciplinar y pedagógico de los docentes y tutores del PTA en el área de Lenguaje hace uso del material “Entre Textos”, el cual es el resultado de un proceso de adaptación de los textos desarrollados en el marco del programa “Plan de Apoyo Compartido” del Ministerio de Educación de Chile. El propósito de este material es incorporar a las prácticas de aula la reflexión sobre los procesos de lectura y escritura. Por su parte, los textos de Matemáticas utilizados en el Programa son una adaptación del material instruccional usado por PREST (Pôle Régional pour l’Enseignement de la Science et de la Technologie) de Quebec (Canadá), con el fin de promover el desarrollo de competencias matemáticas, fomentar el aprendizaje colaborativo y generar estrategias para la solución de situaciones problema en contextos. Estos libros de texto cuentan con guías para los docentes y libros para los estudiantes, para los grados 1° a 5°. El PTA ha venido implementando estos dos materiales desde 2016. A partir de 2020 el Programa incorporó también el material Aprendamos Todos a Leer, dirigido a los estudiantes y docentes de los grados transición y primero de básica primaria._x000a_"/>
    <n v="0"/>
    <n v="0"/>
    <x v="0"/>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0"/>
    <n v="0"/>
    <s v="Pendiente Validar"/>
    <m/>
    <n v="1000"/>
    <n v="0"/>
    <m/>
    <n v="6.901311249137336E-2"/>
    <n v="0"/>
    <s v="Pendiente Validar"/>
    <m/>
    <n v="2000"/>
    <n v="0"/>
    <m/>
    <n v="0.13802622498274672"/>
    <n v="0"/>
    <s v="Pendiente Validar"/>
    <m/>
    <n v="3000"/>
    <m/>
    <m/>
    <n v="0.20703933747412009"/>
    <n v="0"/>
    <s v="Pendiente Validar"/>
    <m/>
    <n v="5000"/>
    <n v="0"/>
    <m/>
    <n v="0.34506556245686681"/>
    <n v="0"/>
    <s v="Pendiente Validar"/>
    <m/>
    <n v="7000"/>
    <n v="0"/>
    <m/>
    <n v="0.48309178743961351"/>
    <n v="0"/>
    <s v="Pendiente Validar"/>
    <m/>
    <n v="9000"/>
    <m/>
    <m/>
    <n v="0.6211180124223602"/>
    <n v="0"/>
    <s v="Pendiente Validar"/>
    <m/>
    <n v="11000"/>
    <n v="0"/>
    <m/>
    <n v="0.75914423740510695"/>
    <n v="0"/>
    <s v="Pendiente Validar"/>
    <m/>
    <n v="13000"/>
    <n v="0"/>
    <m/>
    <n v="0.8971704623878537"/>
    <n v="0"/>
    <s v="Pendiente Validar"/>
    <m/>
    <n v="14490"/>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competencias para la vida"/>
    <s v="010"/>
    <x v="6"/>
    <x v="41"/>
    <n v="18"/>
    <x v="41"/>
    <x v="2"/>
    <m/>
    <m/>
    <m/>
    <m/>
    <m/>
    <m/>
    <m/>
    <m/>
    <m/>
    <m/>
    <m/>
    <m/>
    <m/>
    <m/>
    <m/>
    <m/>
    <m/>
    <m/>
    <m/>
    <m/>
    <s v="Producto"/>
    <x v="1"/>
    <s v="Flujo"/>
    <s v="Número"/>
    <n v="5"/>
    <s v="Sumatoria de tutores formadores formados en el  Programa Todos a Aprender"/>
    <s v="Listado de tutores y formadores formados"/>
    <n v="0"/>
    <n v="0"/>
    <n v="4432"/>
    <n v="4450"/>
    <n v="4500"/>
    <n v="4500"/>
    <n v="0"/>
    <m/>
    <n v="0"/>
    <n v="0"/>
    <n v="4450"/>
    <n v="0"/>
    <n v="0"/>
    <s v="En el mes de enero, el Programa Todos a Aprender inició 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El Programa Todos a Aprender, en búsqueda de contribuir al logro de mejores aprendizajes de los estudiantes de educación inicial y de básica primaria, especialmente en las áreas de Lenguaje y Matemáticas, planteó para 2021 una ruta de trabajo que, con el apoyo de las secretarías de educación, busca fortalecer las prácticas pedagógicas de los docentes de los establecimientos y sedes educativas focalizadas en todo el territorio nacional. Esta ruta de trabajo será implementada por los tutores para generar acciones que apoyen el desarrollo curricular de los establecimientos educativos acompañados. En cualquier caso, se deberán atender los lineamientos sobre la alternancia que establezca cada secretaría de educación y que se encuentren aprobados por este Ministerio._x000a_El encuentro de formación de formadores del Programa Todos a Aprender para el Ciclo de Apertura se llevó a cabo con mediación de las tecnologías de la información y las comunicaciones (TIC) durante los días del 25 al 27 de enero de 2021. Esta formación se hizo de manera sincrónica por medio de la aplicación Microsoft Teams dispuesta por el MEN para cada uno de los funcionarios con la implementación de talleres y sesiones de trabajo situado (STS) que estuvieron a cargo de la Gerencia del Programa, los coordinadores y los formadores que acompañaron la Mesa Nacional de Formación para el Ciclo de Apertura, y de la Dirección de Primera Infancia del Viceministerio de Preescolar, Básica y Media, para lo concerniente a Educación Inicial. La formación de tutores está prevista para desarrollarse las dos primeras semanas del mes de febrero._x000a_"/>
    <n v="0"/>
    <n v="0"/>
    <x v="0"/>
    <s v="Fecha (08/02)- OAPF_x000a_Completitud: Cumple con el criterio_x000a_Consistencia: Cumple con el criterio. _x000a_Calidad: Cumple con el criterio _x000a_Soportes: Cumple con el criterio. "/>
    <n v="0"/>
    <n v="0"/>
    <s v="En el mes de febrero, el Programa Todos a Aprender dio continuidad a la implementación d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Durante las semanas del 1 al 5 o del 8 al 12 febrero del 2021 los tutores desarrollaron paralelamente dos actividades: la formación del Ciclo de Apertura 2021 y la programación de agendas del mismo Ciclo. Dicha formación estuvo conformada por tres sesiones de trabajo situado (STS) para Matemáticas, Lenguaje y Educación Inicial, y tres talleres para gestión de ambientes de aprendizaje, evaluación y acompañamiento situado. El proceso de implementación de las actividades del Ciclo de Apertura se realizó del 10 de febrero al 26 de febrero de la actual vigencia._x000a_"/>
    <n v="0"/>
    <n v="0"/>
    <x v="0"/>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0"/>
    <n v="0"/>
    <s v="Pendiente Validar"/>
    <m/>
    <n v="0"/>
    <n v="0"/>
    <m/>
    <n v="0"/>
    <n v="0"/>
    <s v="Pendiente Validar"/>
    <m/>
    <n v="0"/>
    <n v="0"/>
    <m/>
    <n v="0"/>
    <n v="0"/>
    <s v="Pendiente Validar"/>
    <m/>
    <n v="3000"/>
    <m/>
    <m/>
    <n v="0.6741573033707865"/>
    <n v="0"/>
    <s v="Pendiente Validar"/>
    <m/>
    <n v="3000"/>
    <n v="0"/>
    <m/>
    <n v="0.6741573033707865"/>
    <n v="0"/>
    <s v="Pendiente Validar"/>
    <m/>
    <n v="3000"/>
    <n v="0"/>
    <m/>
    <n v="0.6741573033707865"/>
    <n v="0"/>
    <s v="Pendiente Validar"/>
    <m/>
    <n v="4000"/>
    <m/>
    <m/>
    <n v="0.898876404494382"/>
    <n v="0"/>
    <s v="Pendiente Validar"/>
    <m/>
    <n v="4000"/>
    <n v="0"/>
    <m/>
    <n v="0.898876404494382"/>
    <n v="0"/>
    <s v="Pendiente Validar"/>
    <m/>
    <n v="4000"/>
    <n v="0"/>
    <m/>
    <n v="0.898876404494382"/>
    <n v="0"/>
    <s v="Pendiente Validar"/>
    <m/>
    <n v="4450"/>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42"/>
    <m/>
    <x v="42"/>
    <x v="5"/>
    <s v="X"/>
    <m/>
    <m/>
    <m/>
    <m/>
    <m/>
    <m/>
    <m/>
    <m/>
    <m/>
    <m/>
    <m/>
    <m/>
    <m/>
    <m/>
    <m/>
    <m/>
    <m/>
    <m/>
    <m/>
    <s v="Resultado"/>
    <x v="0"/>
    <s v="Flujo"/>
    <s v="Porcentaje"/>
    <n v="90"/>
    <s v="Porcentaje de colegios oficiales en categorías superiores de Saber 11° = (colegios oficiales en categorías A+ y A / total de colegios oficiales) * 100"/>
    <s v="Resultados ICFES"/>
    <n v="14"/>
    <n v="15"/>
    <n v="17"/>
    <n v="18.5"/>
    <n v="20"/>
    <n v="20"/>
    <n v="11.78"/>
    <n v="3.2200000000000006"/>
    <n v="0"/>
    <n v="0"/>
    <n v="18.5"/>
    <n v="0"/>
    <n v="0"/>
    <s v="En el mes de enero, el Instituto colombiano para la Evaluación de la educación ICFES informó mediante la Resolución 467 de 2020 que publicará la clasificación de planteles el 27 de febrero de 2021. Con estos resultados será posible calcular el indicador de la vigencia 2020._x000a__x000a_La Dirección de Calidad para la EPBM avanza en el proceso de focalización 2021 de sus programas y estrategias que buscan mejora la calidad educativa del país."/>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Instituto Colombiano para la Evaluación de la Educación - ICFES publicó la Resolución 124 de 2021 aplazando la publicación de los resultados agregados, así como los resultados con la clasificación de planteles. De acuerdo con la Resolución, la clasificación de planteles será publicada durante el mes de marzo del 2021. Es importante señalar que los resultados agregados son los que permiten el cálculo del indicador, pues estos señalan la clasificación de los Establecimientos Educativos a partir de los resultados de Saber 11 para el año 2020"/>
    <n v="0"/>
    <n v="0"/>
    <x v="0"/>
    <s v="Fecha (08/03/2021)- OAPF_x000a_Completitud: Cumple con el criterio.  _x000a_Consistencia: Cumple con el criterio. _x000a_Calidad: No Cumple con el criterio. ICFES es con mayúscula sostenida. La OAPF, hace unos ajustes de redacción. Describir más la importancia de los resultados y cual es su finalidad y aporte al cumplimiento de la meta_x000a_Soportes: cumple con el criterio. _x000a_Fecha (08/03/2021)-DPBM: Se realizan los ajustes solicitados._x000a__x000a_Fecha (09/03/2021)- OAPF: Se cambia la validación a Pendiente validar y 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8.5"/>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43"/>
    <m/>
    <x v="43"/>
    <x v="5"/>
    <s v="X"/>
    <m/>
    <s v="X"/>
    <s v="x"/>
    <m/>
    <m/>
    <m/>
    <m/>
    <m/>
    <m/>
    <m/>
    <m/>
    <m/>
    <m/>
    <m/>
    <m/>
    <m/>
    <m/>
    <m/>
    <m/>
    <s v="Producto"/>
    <x v="2"/>
    <s v="Capacidad"/>
    <s v="Porcentaje"/>
    <n v="15"/>
    <s v="Porcentaje de avance en la realización de las actividades contempladas para la reestructuración de las pruebas Saber 3°, 5° y 9°."/>
    <s v="Informe de aplicación de pilotaje"/>
    <n v="0"/>
    <n v="75"/>
    <n v="100"/>
    <n v="100"/>
    <n v="0"/>
    <n v="100"/>
    <n v="75.5"/>
    <n v="0"/>
    <n v="75.5"/>
    <n v="0"/>
    <n v="100"/>
    <n v="75.5"/>
    <n v="75.5"/>
    <s v="Durante el mes de enero, desde el equipo de Evaluación de la Calidad Educativa de la Subdirección de Referentes y Evaluación se avanzó en el desarrollo de los insumos para la contratación del ICFES en el desarrollo de las pruebas Saber 359. Actualmente se está a la espera de la propuesta económica por parte del ICFES."/>
    <n v="0"/>
    <n v="0"/>
    <x v="2"/>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
    <n v="75.5"/>
    <n v="0"/>
    <s v="Durante el mes de febrero, el equipo de evaluación de la Subdirección de Referentes y Evaluación, adelantó el tema contractual con el Instituto Colombiano para la Evaluación de la Educación - Icfes, se cuenta con los insumos que están siendo validados y ajustados para concretar el contrato e iniciar con su ejecución. Es importante señalar que el contrato permitirá la ejecución de las pruebas a nivel nacional por parte del Icfes considerando la restructuración de las pruebas trabajado en el 2019."/>
    <n v="0"/>
    <n v="0"/>
    <x v="0"/>
    <s v="Fecha (08/03/2021)- OAPF_x000a_Completitud: Cumple con el criterio.  _x000a_Consistencia: Cumple con el criterio. _x000a_Calidad: No Cumple con el criterio. Ajustar redacción.  Cual es el objetivo del contrato, como el contrato aporta al cumplimiento de la meta_x000a_Soportes: cumple con el criterio. _x000a_Fecha (08/03/2021)-DPBM: Se realizan los ajustes solicitados._x000a__x000a__x000a_Fecha (09/03/2021)- OAPF: Se cambia la validación a Pendiente validar y se carga el reporte en SINERGIA a la espera de la aprobación del DNP_x000a__x000a_09/03/2021 DNP: APROBADO"/>
    <n v="75.5"/>
    <n v="0"/>
    <m/>
    <n v="0"/>
    <n v="0"/>
    <s v="Pendiente Validar"/>
    <m/>
    <n v="75.5"/>
    <n v="0"/>
    <m/>
    <n v="0"/>
    <n v="0"/>
    <s v="Pendiente Validar"/>
    <m/>
    <n v="75.5"/>
    <n v="0"/>
    <m/>
    <n v="0"/>
    <n v="0"/>
    <s v="Pendiente Validar"/>
    <m/>
    <n v="75.5"/>
    <m/>
    <m/>
    <n v="0"/>
    <n v="0"/>
    <s v="Pendiente Validar"/>
    <m/>
    <n v="75.5"/>
    <n v="0"/>
    <m/>
    <n v="0"/>
    <n v="0"/>
    <s v="Pendiente Validar"/>
    <m/>
    <n v="75.5"/>
    <n v="0"/>
    <m/>
    <n v="0"/>
    <n v="0"/>
    <s v="Pendiente Validar"/>
    <m/>
    <n v="75.5"/>
    <n v="0"/>
    <m/>
    <n v="0"/>
    <n v="0"/>
    <s v="Pendiente Validar"/>
    <m/>
    <n v="75.5"/>
    <n v="0"/>
    <m/>
    <n v="0"/>
    <n v="0"/>
    <s v="Pendiente Validar"/>
    <m/>
    <n v="75.5"/>
    <n v="0"/>
    <m/>
    <n v="0"/>
    <n v="0"/>
    <s v="Pendiente Validar"/>
    <m/>
    <n v="100"/>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44"/>
    <n v="38"/>
    <x v="44"/>
    <x v="2"/>
    <m/>
    <m/>
    <m/>
    <m/>
    <m/>
    <m/>
    <m/>
    <m/>
    <m/>
    <m/>
    <m/>
    <m/>
    <m/>
    <m/>
    <m/>
    <m/>
    <m/>
    <m/>
    <m/>
    <m/>
    <s v="Gestión"/>
    <x v="1"/>
    <s v="Mantenimiento"/>
    <s v="Número"/>
    <n v="5"/>
    <s v="Sumatoria ETC acompañadas para el seguimiento de la evaluación durante el tiempo de estudio en casa, alternancia, y retorno al aula."/>
    <s v="Actas de encuentro_x000a_Listado de asistencia_x000a_Convocatoria"/>
    <n v="0"/>
    <n v="0"/>
    <n v="0"/>
    <n v="75"/>
    <n v="0"/>
    <n v="75"/>
    <n v="0"/>
    <m/>
    <n v="0"/>
    <n v="0"/>
    <n v="75"/>
    <n v="0"/>
    <n v="0"/>
    <s v="Durante el mes de enero, el equipo de la Subdirección de Referentes y Evaluación, acompañó a las ETC del Departamento de la Guajira en relación con el desarrollo del Día de la Excelencia Educativa &quot;Día E&quot; como estrategia para el fortalecimiento de los procesos evaluativos en el marco de la alternancia educativa._x000a_Asimismo, se llevaron a cabo dos encuentros masivos en los que se brindaron orientaciones frente al desarrollo de la jornada del Día de la Excelencia Educativa, como estrategia para la reflexión y toma de decisiones frente al Sistema Institucional de Evaluación de los Estudiantes. En el primer encuentro asistieron 14675 participantes y en el segundo 10035 participantes de todo el territorio nacional."/>
    <n v="0"/>
    <n v="0"/>
    <x v="0"/>
    <s v="Fecha (08/02)- OAPF_x000a_Completitud:  cumple con el criterio _x000a_Consistencia: Cumple con el criterio. _x000a_Calidad: No Cumple con el criterio.  Que es el día E?_x000a_Soportes: Cumple con el criterio. _x000a_Fecha (09/02/2021). DPBM: Se realizan los ajustes solicitados._x000a__x000a_OAPF: 15/02/2021: Se cambia la validación a SI"/>
    <n v="0"/>
    <n v="0"/>
    <s v="Durante el mes de febrero, el equipo de evaluación de la Subdirección de Referentes y Evaluación, realizó un acompañamiento a la ETC Cartagena en donde se presentaron las estrategias que se adelantan desde evaluación para el fortalecimiento de los acompañamientos a los EE de la ciudad. Se consideró una visita para trabajar insitu con los rectores de los 10 EE que hacen parte de los 1078 que bajaron en la clasificación de 2019._x000a_Asi mismo, se realizó acompañamiento a las ETC de Chocó y Quibdó para revisar el proceso adelantado de alternancia. Se trabajó el tema de la flexibilización curricular y las acciones que desde Evaluación se propusieron para los ajustes transitorios al SIEE, las decisiones en cuanto a deserción y reprobación y los procesos de evaluación formativa."/>
    <n v="0"/>
    <n v="0"/>
    <x v="0"/>
    <s v="Fecha (09/03/2021)- OAPF_x000a_Completitud:  cumple con el criterio _x000a_Consistencia: Cumple con el criterio. _x000a_Calidad: Cumple con el criterio.  _x000a_Soportes: Cumple con el criterio. "/>
    <n v="5"/>
    <m/>
    <m/>
    <n v="6.6666666666666666E-2"/>
    <n v="0"/>
    <s v="Pendiente Validar"/>
    <m/>
    <n v="5"/>
    <n v="0"/>
    <m/>
    <n v="6.6666666666666666E-2"/>
    <n v="0"/>
    <s v="Pendiente Validar"/>
    <m/>
    <n v="5"/>
    <n v="0"/>
    <m/>
    <n v="6.6666666666666666E-2"/>
    <n v="0"/>
    <s v="Pendiente Validar"/>
    <m/>
    <n v="30"/>
    <m/>
    <m/>
    <n v="0.4"/>
    <n v="0"/>
    <s v="Pendiente Validar"/>
    <m/>
    <n v="30"/>
    <n v="0"/>
    <m/>
    <n v="0.4"/>
    <n v="0"/>
    <s v="Pendiente Validar"/>
    <m/>
    <n v="30"/>
    <n v="0"/>
    <m/>
    <n v="0.4"/>
    <n v="0"/>
    <s v="Pendiente Validar"/>
    <m/>
    <n v="55"/>
    <m/>
    <m/>
    <n v="0.73333333333333328"/>
    <n v="0"/>
    <s v="Pendiente Validar"/>
    <m/>
    <n v="55"/>
    <n v="0"/>
    <m/>
    <n v="0.73333333333333328"/>
    <n v="0"/>
    <s v="Pendiente Validar"/>
    <m/>
    <n v="55"/>
    <n v="0"/>
    <m/>
    <n v="0.73333333333333328"/>
    <n v="0"/>
    <s v="Pendiente Validar"/>
    <m/>
    <n v="75"/>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45"/>
    <n v="172"/>
    <x v="45"/>
    <x v="3"/>
    <m/>
    <m/>
    <m/>
    <s v="x"/>
    <m/>
    <m/>
    <m/>
    <m/>
    <m/>
    <m/>
    <m/>
    <m/>
    <m/>
    <m/>
    <m/>
    <m/>
    <m/>
    <m/>
    <m/>
    <m/>
    <s v="Producto"/>
    <x v="0"/>
    <s v="Acumulado"/>
    <s v="Número"/>
    <n v="5"/>
    <s v="Sumatoria de sedes educativas acompañadas en la renovación de las prácticas pedagógicas en el aula y generen el desarrollo de competencias comunicativas en los niños, niñas, adolescentes y jóvenes"/>
    <s v="Listado de asistencias _x000a_Actas por de acompañamiento0 sedes_x000a_"/>
    <n v="0"/>
    <n v="500"/>
    <n v="500"/>
    <n v="500"/>
    <n v="500"/>
    <n v="2000"/>
    <n v="500"/>
    <m/>
    <n v="500"/>
    <n v="0"/>
    <n v="500"/>
    <n v="0"/>
    <n v="0"/>
    <s v="En el mes de enero, el equipo del Plan Nacional de Lectura y Escritura - PNLE de la Subdirección de Fomento de Competencias inició la estructuración de los documentos requeridos para la contratación del aliado que desarrollará los proyectos del PNLE durante el 2021 entre los cuales se encuentra ¡Vive tu biblioteca escolar! con el que se acompañaran 500 sedes educativas oficiales del país y se desarrollaran procesos de formación a docentes y bibliotecarios entorno a la renovación de las prácticas pedagógicas en el aula y generen el desarrollo de competencias comunicativas en los niños, niñas, adolescentes y jóvenes, Los documentos adelantados fueron, Anexo técnico y presupuesto."/>
    <n v="0"/>
    <n v="0"/>
    <x v="0"/>
    <s v="Fecha (09/02/2021)- OAPF_x000a_Completitud:  cumple con el criterio _x000a_Consistencia: Cumple con el criterio. _x000a_Calidad: Cumple con el criterio.  _x000a_Soportes: Cumple con el criterio. "/>
    <n v="0"/>
    <n v="0"/>
    <s v="En febrero el equipo del Plan Nacional de Lectura y Escritura - PNLE de la Subdirección de Fomento de Competencias continuó la estructuración de los documentos requeridos para suscribir un convenio con el Centro Regional para el Fomento del Libro en América Latina y el Caribe-Cerlalc, quien desarrollará los proyectos del PNLE en el 2021, estos documentos fueron avalados por el Cerlalc, la Subdirección de Fomento de Competencias y la Dirección de Primera Infancia. Entre los proyectos a desarrollar se encuentra ¡Vive tu biblioteca escolar! con el cual se acompañarán 500 sedes educativas y se desarrollarán procesos de formación a docentes y bibliotecarios entorno a la renovación de las prácticas pedagógicas en el aula y generen el desarrollo de competencias comunicativas en los niños, niñas, y jóvenes. Los documentos estructurados y ajustados fueron: Anexo técnico, Estudio previo, Análisis del sector y presupuesto los cuales se encuentran en revisión de la Subdirección de Contratación"/>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5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46"/>
    <n v="172"/>
    <x v="46"/>
    <x v="2"/>
    <m/>
    <m/>
    <m/>
    <m/>
    <m/>
    <m/>
    <m/>
    <m/>
    <m/>
    <m/>
    <m/>
    <m/>
    <m/>
    <m/>
    <m/>
    <m/>
    <m/>
    <m/>
    <m/>
    <m/>
    <s v="Producto"/>
    <x v="0"/>
    <s v="Acumulado"/>
    <s v="Número"/>
    <n v="15"/>
    <s v="Sumatoria de mediadores que participan y cumplen todo el proceso de formación "/>
    <s v="Lista de asistencias a eventos de formación"/>
    <n v="1000"/>
    <n v="2500"/>
    <n v="2500"/>
    <n v="2500"/>
    <n v="2500"/>
    <n v="10000"/>
    <n v="2500"/>
    <n v="0"/>
    <n v="3174"/>
    <n v="0"/>
    <n v="2500"/>
    <n v="0"/>
    <n v="0"/>
    <s v="En el mes de enero, el equipo del Plan Nacional de Lectura y Escritura - PNLE de la Subdirección de Fomento de Competencias inició la estructuración de los documentos requeridos para la contratación del aliado que desarrollará los diferentes proyectos del PNLE durante el 2021 entre los cuales se encuentra ¡Vive tu biblioteca escolar! con el que se acompañaran pedagógicamente 2.500 docentes y bibliotecarios para fortalecer procesos de lectura, escritura y oralidad a través de 35 tutores que harán parte del proyecto. Los documentos adelantados fueron, Anexo técnico y presupuesto."/>
    <n v="0"/>
    <n v="0"/>
    <x v="0"/>
    <s v="Fecha (09/02/2021)- OAPF_x000a_Completitud:  cumple con el criterio _x000a_Consistencia: Cumple con el criterio. _x000a_Calidad: Cumple con el criterio.  _x000a_Soportes: Cumple con el criterio. "/>
    <n v="0"/>
    <n v="0"/>
    <s v="En febrero el equipo del Plan Nacional de Lectura y Escritura - PNLE de la Subdirección de Fomento de Competencias continuó la estructuración de los documentos requeridos para suscribir un convenio de cooperación internacional con el Centro Regional para el Fomento del Libro en América Latina y el Caribe - Cerlalc, quien desarrollará los proyectos del PNLE en el 2021, estos documentos fueron revisados y avalados por el Cerlalc, la Subdirección de Fomento de Competencias y la Dirección de Primera Infancia. Entre los proyectos a desarrollar se encuentra ¡Vive tu biblioteca escolar! con el que se acompañarán pedagógicamente 2.500 docentes y bibliotecarios para fortalecer procesos de lectura, escritura y oralidad a través de la guía y orientación de 35 tutores que harán parte del proyecto. Los documentos estructurados y ajustados fueron: Anexo técnico, Estudio previo, Análisis del sector y presupuesto los cuales se encuentran en revisión de la Subdirección de Contratación."/>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25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47"/>
    <n v="172"/>
    <x v="47"/>
    <x v="2"/>
    <m/>
    <m/>
    <s v="X"/>
    <m/>
    <m/>
    <m/>
    <m/>
    <m/>
    <m/>
    <m/>
    <m/>
    <m/>
    <m/>
    <m/>
    <m/>
    <m/>
    <m/>
    <m/>
    <m/>
    <m/>
    <s v="Producto"/>
    <x v="0"/>
    <s v="Acumulado"/>
    <s v="Número"/>
    <n v="30"/>
    <s v="Sumatoria de sede con dotación de colecciones bibliográficas"/>
    <s v="Actas de entrega de colecciones suscritas"/>
    <n v="0"/>
    <n v="500"/>
    <n v="1000"/>
    <n v="1000"/>
    <n v="1000"/>
    <n v="3500"/>
    <n v="500"/>
    <n v="0"/>
    <n v="999"/>
    <n v="1"/>
    <n v="1001"/>
    <n v="0"/>
    <n v="0"/>
    <s v="En el mes de enero, el equipo del Plan Nacional de Lectura y Escritura - PNLE de la Subdirección de Fomento de Competencias de la mano con la Dirección de Primera Infancia inició la estructuración de los documentos requeridos para llevar a cabo el proceso de licitación pública para la contratación de la empresa u organización que adelantará los proceso de adquisición, procesamiento físico y técnico, conformación, distribución y entrega de las 1.000 colecciones bibliográficas del PNLE durante el 2021. Los documentos adelantados fueron, Estudio previo y Anexo técnico."/>
    <n v="0"/>
    <n v="0"/>
    <x v="0"/>
    <s v="Fecha (09/02/2021)- OAPF_x000a_Completitud:  cumple con el criterio _x000a_Consistencia: Cumple con el criterio. _x000a_Calidad: Cumple con el criterio.  _x000a_Soportes: Cumple con el criterio. "/>
    <n v="0"/>
    <n v="0"/>
    <s v="En el mes de febrero, el equipo del Plan Nacional de Lectura y Escritura - PNLE de la Subdirección de Fomento de Competencias de la mano con la Dirección de Primera Infancia y el Viceministerio de Educación Preescolar, Básica y Media continuó la estructuración y ajuste de los documentos requeridos para llevar a cabo el proceso de licitación pública para la contratación de la empresa u organización que adelantará los proceso de adquisición, procesamiento físico y técnico, conformación, distribución y entrega de las 1.000 colecciones bibliográficas del PNLE durante el 2021. Los documentos estructurados y ajustados fueron, estudio previo, anexo técnico, análisis del sector, focalización, definición de listado de libros inicial, y estudio de mercado el cual se desarrolló a partir de una invitación a cotizar publicada a través de la plataforma Secop. Estos documentos fueron enviados a la Subdirección de Contratación para la revisión correspondiente"/>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000"/>
    <m/>
    <m/>
    <n v="0.99900099900099903"/>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3. Educación Inclusiva e Intercultural"/>
    <s v="competencias para la vida"/>
    <n v="63"/>
    <x v="7"/>
    <x v="48"/>
    <m/>
    <x v="48"/>
    <x v="4"/>
    <m/>
    <m/>
    <s v="X"/>
    <s v="x"/>
    <m/>
    <m/>
    <m/>
    <m/>
    <m/>
    <m/>
    <m/>
    <m/>
    <m/>
    <m/>
    <m/>
    <m/>
    <m/>
    <m/>
    <m/>
    <m/>
    <s v="Producto"/>
    <x v="0"/>
    <s v="Acumulado"/>
    <s v="Número"/>
    <n v="15"/>
    <s v="Sumatoria de Libros en lenguas indígenas y afro incorporados en los listados de colecciones bibliográficas a entregar en las instituciones educativas  "/>
    <s v="Listado de libros en lenguas étnicas incorporados en las dotaciones del PNLE"/>
    <n v="0"/>
    <n v="0"/>
    <n v="2"/>
    <n v="3"/>
    <n v="3"/>
    <n v="8"/>
    <n v="0"/>
    <n v="0"/>
    <n v="3"/>
    <n v="0"/>
    <n v="3"/>
    <n v="0"/>
    <n v="0"/>
    <s v="En el mes de enero, el equipo del Plan Nacional de Lectura y Escritura - PNLE de la Subdirección de Fomento de Competencias de la mano con la Dirección de Primera Infancia inició la estructuración de los documentos requeridos para llevar a cabo el proceso de licitación pública para la contratación de la empresa u organización que adelantará los proceso de adquisición, procesamiento físico y técnico, conformación, distribución y entrega de las 1.000 colecciones bibliográficas del PNLE durante el 2021, en cada una de esas 1.000 colecciones se incluirán libros en lenguas indígenas y afro. Los documentos adelantados fueron, Estudio previo y Anexo técnico."/>
    <n v="0"/>
    <n v="0"/>
    <x v="0"/>
    <s v="Fecha (09/02/2021)- OAPF_x000a_Completitud:  cumple con el criterio _x000a_Consistencia: Cumple con el criterio. _x000a_Calidad: Cumple con el criterio.  _x000a_Soportes: Cumple con el criterio. "/>
    <n v="0"/>
    <n v="0"/>
    <s v="En febrero el equipo del Plan Nacional de Lectura y Escritura - PNLE de la Subdirección de Fomento de Competencias de la mano con el Viceministerio de Educación Preescolar, Básica y Media continuó la estructuración y ajuste de los documentos requeridos para llevar a cabo el proceso de licitación pública para la contratación de la empresa u organización que adelantará los proceso de adquisición, procesamiento físico y técnico, conformación, distribución y entrega de las 1.000 colecciones bibliográficas del PNLE durante el 2021, en cada una de esas colecciones se incluirán libros en lenguas indígenas y afro. Los documentos estructurados y ajustados fueron, estudio previo, anexo técnico, análisis del sector, focalización, definición de listado de libros inicial, y estudio de mercado el cual se desarrolló a partir de una invitación a cotizar publicada a través de la plataforma Secop. Estos documentos fueron enviados a la Subdirección de Contratación para la revisión correspondiente"/>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48"/>
    <x v="8"/>
    <x v="49"/>
    <n v="175"/>
    <x v="49"/>
    <x v="3"/>
    <s v="X"/>
    <m/>
    <m/>
    <s v="x"/>
    <m/>
    <m/>
    <m/>
    <m/>
    <m/>
    <m/>
    <m/>
    <m/>
    <m/>
    <m/>
    <m/>
    <m/>
    <m/>
    <m/>
    <m/>
    <m/>
    <s v="Producto"/>
    <x v="1"/>
    <s v="Acumulado"/>
    <s v="Número"/>
    <n v="15"/>
    <s v="Sumatoria de EE fortalecidos en competencias comunicativas en en lengua extranjera "/>
    <s v="Listado de Establecmientos educativos benenficiados con fortalecidos en competencias comunicativas en en lengua extranjera "/>
    <n v="0"/>
    <n v="0"/>
    <n v="2304"/>
    <n v="1300"/>
    <n v="1283"/>
    <n v="4887"/>
    <n v="0"/>
    <n v="0"/>
    <n v="0"/>
    <n v="2304"/>
    <n v="3604"/>
    <n v="0"/>
    <n v="0"/>
    <s v="Durante el mes de Enero, el Programa Nacional de Bilingüismo avanzó con la consolidación de los 2 anexos técnicos y presupuestos de los convenios a establecer con el British Council y el Centro Colombo Americano, los cuales permitirán impactar el 100% de los Establecimientos Educativos  propuestos para la vigencia de 2021"/>
    <n v="0"/>
    <n v="0"/>
    <x v="0"/>
    <s v="Fecha (08/02)- OAPF_x000a_Completitud: Cumple con el criterio_x000a_Consistencia: Cumple con el criterio. _x000a_Calidad: Cumple con el criterio _x000a_Soportes: Cumple con el criterio. "/>
    <n v="0"/>
    <n v="0"/>
    <s v="Durante el mes de febrero, el Programa Nacional de Bilingüismo hizo la gestión para la aprobación de los 2 anexos técnicos y se avanzó en los estudios previos, el estudio del sector y el presupuesto de los convenios a establecer con el British Council y el Centro Colombo Americano, los cuales permitirán la implementación de las acciones para el cumplimiento de la meta de  establecimientos educativos fortalecidos en competencias comunicativas en lengua extranjera  propuestos para la vigencia de 2021"/>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200"/>
    <m/>
    <m/>
    <n v="5.549389567147614E-2"/>
    <n v="0"/>
    <s v="Pendiente Validar"/>
    <m/>
    <n v="200"/>
    <n v="0"/>
    <m/>
    <n v="5.549389567147614E-2"/>
    <n v="0"/>
    <s v="Pendiente Validar"/>
    <m/>
    <n v="200"/>
    <n v="0"/>
    <m/>
    <n v="5.549389567147614E-2"/>
    <n v="0"/>
    <s v="Pendiente Validar"/>
    <m/>
    <n v="700"/>
    <m/>
    <m/>
    <n v="0.19422863485016648"/>
    <n v="0"/>
    <s v="Pendiente Validar"/>
    <m/>
    <n v="700"/>
    <n v="0"/>
    <m/>
    <n v="0.19422863485016648"/>
    <n v="0"/>
    <s v="Pendiente Validar"/>
    <m/>
    <n v="700"/>
    <n v="0"/>
    <m/>
    <n v="0.19422863485016648"/>
    <n v="0"/>
    <s v="Pendiente Validar"/>
    <m/>
    <n v="1300"/>
    <m/>
    <m/>
    <n v="0.3607103218645949"/>
    <n v="0"/>
    <s v="Pendiente Validar"/>
    <m/>
    <n v="0"/>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48"/>
    <x v="8"/>
    <x v="50"/>
    <n v="175"/>
    <x v="50"/>
    <x v="2"/>
    <m/>
    <m/>
    <m/>
    <m/>
    <m/>
    <m/>
    <m/>
    <m/>
    <m/>
    <m/>
    <m/>
    <m/>
    <m/>
    <m/>
    <m/>
    <m/>
    <m/>
    <m/>
    <m/>
    <m/>
    <s v="Producto"/>
    <x v="1"/>
    <s v="Flujo"/>
    <s v="Número"/>
    <n v="5"/>
    <s v="Sumatoria de Escuelas Normales con fortalecimiento en bilingüismo. (12)"/>
    <s v="Listado de Escuelas Normales con fortalecimiento en bilingüismo"/>
    <n v="0"/>
    <n v="35"/>
    <n v="26"/>
    <n v="12"/>
    <n v="12"/>
    <n v="35"/>
    <n v="0"/>
    <n v="0"/>
    <n v="0"/>
    <n v="0"/>
    <n v="12"/>
    <n v="0"/>
    <n v="0"/>
    <s v="Durante el mes de Enero, el Programa Nacional de Bilingüismo avanzó la elaboración de los 2 anexos técnicos y presupuestos de los convenios a establecer con el British Council y el Centro Colombo Americano, los cuales permitirán realizar los procesos de fortalecimiento de los programas de bilingüismo de las 12  Escuelas Normales  propuestas para la vigencia de 2021"/>
    <n v="0"/>
    <n v="0"/>
    <x v="0"/>
    <s v="Fecha (08/02)- OAPF_x000a_Completitud: Cumple con el criterio_x000a_Consistencia: Cumple con el criterio. _x000a_Calidad: Cumple con el criterio _x000a_Soportes: Cumple con el criterio. "/>
    <n v="0"/>
    <n v="0"/>
    <s v="Durante el mes de Febrero, el Programa Nacional de Bilingüismo hizo la gestión para la aprobación de los 2 anexos técnicos y se avanzó en los estudios previos, el estudio del sector y el presupuesto de los convenios a establecer con el British Council y el Centro Colombo Americano,  los cuales permitirán realizar los procesos de fortalecimiento de los programas de bilingüismo de las 12  Escuelas Normales  prouestas para la vigencia de 2021"/>
    <n v="0"/>
    <n v="0"/>
    <x v="0"/>
    <s v="Fecha (09/03/2021)- OAPF_x000a_Completitud:  cumple con el criterio _x000a_Consistencia: Cumple con el criterio. _x000a_Calidad: Cumple con el criterio.  _x000a_Soportes: Cumple con el criterio. "/>
    <n v="12"/>
    <m/>
    <m/>
    <n v="1"/>
    <n v="0"/>
    <s v="Pendiente Validar"/>
    <m/>
    <n v="12"/>
    <n v="0"/>
    <m/>
    <n v="1"/>
    <n v="0"/>
    <s v="Pendiente Validar"/>
    <m/>
    <n v="12"/>
    <n v="0"/>
    <m/>
    <n v="1"/>
    <n v="0"/>
    <s v="Pendiente Validar"/>
    <m/>
    <n v="12"/>
    <m/>
    <m/>
    <n v="1"/>
    <n v="0"/>
    <s v="Pendiente Validar"/>
    <m/>
    <n v="0"/>
    <n v="0"/>
    <m/>
    <n v="0"/>
    <n v="0"/>
    <s v="Pendiente Validar"/>
    <m/>
    <n v="12"/>
    <n v="0"/>
    <m/>
    <n v="1"/>
    <n v="0"/>
    <s v="Pendiente Validar"/>
    <m/>
    <n v="12"/>
    <m/>
    <m/>
    <n v="1"/>
    <n v="0"/>
    <s v="Pendiente Validar"/>
    <m/>
    <n v="12"/>
    <n v="0"/>
    <m/>
    <n v="1"/>
    <n v="0"/>
    <s v="Pendiente Validar"/>
    <m/>
    <n v="12"/>
    <n v="0"/>
    <m/>
    <n v="1"/>
    <n v="0"/>
    <s v="Pendiente Validar"/>
    <m/>
    <n v="12"/>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48"/>
    <x v="8"/>
    <x v="51"/>
    <n v="175"/>
    <x v="51"/>
    <x v="2"/>
    <s v="X"/>
    <m/>
    <m/>
    <s v="x"/>
    <m/>
    <m/>
    <m/>
    <m/>
    <m/>
    <s v="X"/>
    <m/>
    <s v="Pacto de turismo"/>
    <m/>
    <m/>
    <m/>
    <m/>
    <m/>
    <m/>
    <m/>
    <m/>
    <s v="Producto"/>
    <x v="1"/>
    <s v="Acumulado"/>
    <s v="Número"/>
    <n v="15"/>
    <s v="Sumatoria de estudiantes secundaria y media con ingreso al APP"/>
    <s v="Reporte de usuarios con ingreso a la APP"/>
    <n v="0"/>
    <n v="0"/>
    <n v="240000"/>
    <n v="100000"/>
    <n v="100000"/>
    <n v="440000"/>
    <n v="0"/>
    <n v="0"/>
    <n v="266348"/>
    <n v="0"/>
    <n v="100000"/>
    <n v="0"/>
    <n v="0"/>
    <s v="Durante el mes de Enero, el Programa Nacional de Bilingüismo avanzó en la elaboración de los 2 anexos técnicos y presupuestos de los convenios a establecer con el British Council y el Centro Colombo Americano, los cuales permitirán realizar los procesos de divulgación, soporte y apropiación de la versión 2.0 del app Be The 1 Challenge a nivel nacional"/>
    <n v="0"/>
    <n v="0"/>
    <x v="0"/>
    <s v="Fecha (08/02)- OAPF_x000a_Completitud: Cumple con el criterio_x000a_Consistencia: Cumple con el criterio. _x000a_Calidad: Cumple con el criterio _x000a_Soportes: Cumple con el criterio. "/>
    <n v="0"/>
    <n v="0"/>
    <s v="Durante el mes de Febrero, el Programa Nacional de Bilingüismo hizo la gestión para la aprobación del  anexo técnico y se avanzó en el estudio previo, el estudio del sector y el presupuesto del convenio a establecer con el British Council, el  cual permitirá realizar los procesos de divulgación, soporte y apropiación de la versión 2.0 del app Be The 1 Challenge a nivel nacional."/>
    <n v="0"/>
    <n v="0"/>
    <x v="0"/>
    <s v="Fecha (09/03/2021)- OAPF_x000a_Completitud:  cumple con el criterio _x000a_Consistencia: Cumple con el criterio. _x000a_Calidad: Cumple con el criterio.  _x000a_Soportes: Cumple con el criterio. "/>
    <n v="25000"/>
    <m/>
    <m/>
    <n v="0.25"/>
    <n v="0"/>
    <s v="Pendiente Validar"/>
    <m/>
    <n v="25000"/>
    <n v="0"/>
    <m/>
    <n v="0.25"/>
    <n v="0"/>
    <s v="Pendiente Validar"/>
    <m/>
    <n v="25000"/>
    <n v="0"/>
    <m/>
    <n v="0.25"/>
    <n v="0"/>
    <s v="Pendiente Validar"/>
    <m/>
    <n v="50000"/>
    <m/>
    <m/>
    <n v="0.5"/>
    <n v="0"/>
    <s v="Pendiente Validar"/>
    <m/>
    <n v="50000"/>
    <n v="0"/>
    <m/>
    <n v="0.5"/>
    <n v="0"/>
    <s v="Pendiente Validar"/>
    <m/>
    <n v="50000"/>
    <n v="0"/>
    <m/>
    <n v="0.5"/>
    <n v="0"/>
    <s v="Pendiente Validar"/>
    <m/>
    <n v="75000"/>
    <m/>
    <m/>
    <n v="0.75"/>
    <n v="0"/>
    <s v="Pendiente Validar"/>
    <m/>
    <n v="75000"/>
    <n v="0"/>
    <m/>
    <n v="0.75"/>
    <n v="0"/>
    <s v="Pendiente Validar"/>
    <m/>
    <n v="75000"/>
    <n v="0"/>
    <m/>
    <n v="0.75"/>
    <n v="0"/>
    <s v="Pendiente Validar"/>
    <m/>
    <n v="100000"/>
    <m/>
    <m/>
    <n v="1"/>
    <n v="0"/>
    <s v="Pendiente Validar"/>
    <m/>
    <n v="0.60533636363636367"/>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48"/>
    <x v="8"/>
    <x v="52"/>
    <n v="175"/>
    <x v="52"/>
    <x v="2"/>
    <m/>
    <m/>
    <m/>
    <m/>
    <m/>
    <m/>
    <m/>
    <m/>
    <m/>
    <m/>
    <m/>
    <m/>
    <m/>
    <m/>
    <m/>
    <m/>
    <m/>
    <m/>
    <m/>
    <m/>
    <s v="Producto"/>
    <x v="2"/>
    <s v="Acumulado"/>
    <s v="Número"/>
    <n v="15"/>
    <s v="Sumatoria de Estudiantes formados en Ingles Funcional"/>
    <s v="Listado de Estudiantes formados en Ingles Funcional"/>
    <n v="0"/>
    <n v="0"/>
    <n v="0"/>
    <n v="300"/>
    <n v="0"/>
    <n v="300"/>
    <n v="0"/>
    <m/>
    <n v="0"/>
    <n v="0"/>
    <n v="300"/>
    <n v="0"/>
    <n v="0"/>
    <s v="Durante el mes de Enero, el Programa Nacional de Bilingüismo avanzó en la consolidación de los 2 anexos técnicos y presupuestos de los convenios a establecer con el British Council y el Centro Colombo Americano, los cuales permitirán realizar los procesos de lanzamiento del programa de inglés funcional para estuidantes de grados 10 y 11 de IE oficiales"/>
    <n v="0"/>
    <n v="0"/>
    <x v="0"/>
    <s v="Fecha (08/02)- OAPF_x000a_Completitud: Cumple con el criterio_x000a_Consistencia: Cumple con el criterio. _x000a_Calidad: Cumple con el criterio _x000a_Soportes: Cumple con el criterio. "/>
    <n v="0"/>
    <n v="0"/>
    <s v="Durante el mes de Febrero, el Programa Nacional de Bilingüismo hizo la gestión para la aprobación del  anexo técnico y se avanzó en el estudio previo, el estudio del sector y el presupuesto del  convenios a establecer con  el Centro Colombo Americano,  el cual permitirá realizar los procesos de lanzamiento del programa de inglés funcional para estudiantes de los grados 10 y 11 de Instituciones Educativas oficial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m/>
    <m/>
    <n v="0"/>
    <n v="0"/>
    <s v="Pendiente Validar"/>
    <m/>
    <n v="0"/>
    <n v="0"/>
    <m/>
    <n v="0"/>
    <n v="0"/>
    <s v="Pendiente Validar"/>
    <m/>
    <n v="0"/>
    <n v="0"/>
    <m/>
    <n v="0"/>
    <n v="0"/>
    <s v="Pendiente Validar"/>
    <m/>
    <n v="300"/>
    <n v="0"/>
    <m/>
    <n v="1"/>
    <n v="0"/>
    <s v="Pendiente Validar"/>
    <m/>
    <n v="0"/>
    <n v="0"/>
    <m/>
    <n v="0"/>
    <n v="0"/>
    <s v="Pendiente Validar"/>
    <m/>
    <n v="0"/>
    <n v="0"/>
    <m/>
    <n v="0"/>
    <n v="0"/>
    <s v="Pendiente Validar"/>
    <m/>
    <n v="300"/>
    <m/>
    <m/>
    <n v="1"/>
    <n v="0"/>
    <s v="Pendiente Validar"/>
    <m/>
    <n v="0"/>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48"/>
    <x v="8"/>
    <x v="53"/>
    <n v="175"/>
    <x v="53"/>
    <x v="2"/>
    <m/>
    <m/>
    <m/>
    <m/>
    <m/>
    <m/>
    <m/>
    <m/>
    <m/>
    <m/>
    <m/>
    <m/>
    <m/>
    <m/>
    <m/>
    <m/>
    <m/>
    <m/>
    <m/>
    <m/>
    <s v="Producto"/>
    <x v="2"/>
    <s v="Mantenimiento"/>
    <s v="Número"/>
    <n v="15"/>
    <s v="Sumataria de Establecimientos educativos fortalecidos en la enseñanza y apendizaje del Frances en la educación media"/>
    <s v="Listado de Establecimientos educativos_x000a_Reporte acumlativos de desarrollo de programa"/>
    <n v="0"/>
    <n v="0"/>
    <n v="20"/>
    <n v="20"/>
    <n v="20"/>
    <n v="20"/>
    <n v="0"/>
    <m/>
    <n v="20"/>
    <n v="0"/>
    <n v="20"/>
    <n v="0"/>
    <n v="0"/>
    <s v="Durante el mes de Enero, el Programa Nacional de Bilingüismo  realizó la primera reunión de inicio con el fin de acordar  las actividades de fortalecimiento de la enseñanza del francés con la Embajada de Francia, dichas  inciarán en el mes de marzo de 2021. "/>
    <n v="0"/>
    <n v="0"/>
    <x v="0"/>
    <s v="Fecha (08/02)- OAPF_x000a_Completitud: Cumple con el criterio_x000a_Consistencia: Cumple con el criterio. _x000a_Calidad: Cumple con el criterio _x000a_Soportes: Cumple con el criterio. "/>
    <n v="0"/>
    <n v="0"/>
    <s v="Durante el mes de febrero, el Programa Nacional de Bilingüismo realizó la entrega de materiales, llevó a cabo un encuentro de socialización con las instituciones beneficiadas y dio inicio a las capacitaciones de lingüística para el fortalecimiento de la enseñanza del francés con la Embajada de Francia."/>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20"/>
    <m/>
    <m/>
    <n v="1"/>
    <n v="0"/>
    <s v="Pendiente Validar"/>
    <m/>
    <n v="20"/>
    <n v="0"/>
    <m/>
    <n v="1"/>
    <n v="0"/>
    <s v="Pendiente Validar"/>
    <m/>
    <n v="20"/>
    <n v="0"/>
    <m/>
    <n v="1"/>
    <n v="0"/>
    <s v="Pendiente Validar"/>
    <m/>
    <n v="20"/>
    <n v="0"/>
    <m/>
    <n v="1"/>
    <n v="0"/>
    <s v="Pendiente Validar"/>
    <m/>
    <n v="20"/>
    <n v="0"/>
    <m/>
    <n v="1"/>
    <n v="0"/>
    <s v="Pendiente Validar"/>
    <m/>
    <n v="20"/>
    <n v="0"/>
    <m/>
    <n v="1"/>
    <n v="0"/>
    <s v="Pendiente Validar"/>
    <m/>
    <n v="20"/>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3. Educación Inclusiva e Intercultural"/>
    <s v="competencias para la vida"/>
    <n v="63"/>
    <x v="7"/>
    <x v="54"/>
    <m/>
    <x v="54"/>
    <x v="0"/>
    <m/>
    <m/>
    <s v="X"/>
    <s v="x"/>
    <s v="x"/>
    <m/>
    <m/>
    <m/>
    <m/>
    <m/>
    <m/>
    <m/>
    <m/>
    <m/>
    <m/>
    <m/>
    <m/>
    <m/>
    <m/>
    <m/>
    <s v="Producto"/>
    <x v="0"/>
    <s v="Acumulado"/>
    <s v="Número"/>
    <n v="15"/>
    <s v="Sumatoria de comunidades educativas étnicas con producción editorial con contenidos propios. "/>
    <s v="Libros editados y publicados"/>
    <n v="0"/>
    <n v="0"/>
    <n v="3"/>
    <n v="3"/>
    <n v="3"/>
    <n v="9"/>
    <n v="0"/>
    <n v="0"/>
    <n v="3"/>
    <n v="0"/>
    <n v="3"/>
    <n v="0"/>
    <n v="0"/>
    <s v="En el mes de enero, el equipo del Plan Nacional de Lectura y Escritura - PNLE de la Subdirección de Fomento de Competencias inició la elaboración de los documentos requeridos para la contratación del aliado que desarrollará los proyectos del PNLE durante el 2021, entre los cuales se encuentra &quot;Territorios Narrados&quot;, con el que se apoyará la producción editorial con contenidos propios de comunidades étnicas focalizadas del país y con la que se realizarán mínimo 3 libros. Los documentos adelantados fueron, Anexo técnico y presupuesto."/>
    <n v="0"/>
    <n v="0"/>
    <x v="0"/>
    <s v="Fecha (09/02/2021)- OAPF_x000a_Completitud: Cumple con el criterio.  _x000a_Consistencia: Cumple con el criterio. _x000a_Calidad: No Cumple con el criterio. Ajustar redacción.  Falta mayúscula después de punto_x000a_Soportes: cumple con el criterio. _x000a_SFC: se ajusta 9-2021_x000a__x000a_OAPF: 15/02/2021: Se cambia la validación a SI"/>
    <n v="0"/>
    <n v="0"/>
    <s v="En febrero el equipo del Plan Nacional de Lectura y Escritura - PNLE de la Subdirección de Fomento de Competencias continuó la estructuración de los documentos requeridos para suscribir un convenio de cooperación internacional con el Centro Regional para el Fomento del Libro en América Latina y el Caribe - Cerlalc, quien desarrollará los proyectos del PNLE en el 2021, estos documentos fueron revisados y avalados por el Cerlalc, la Subdirección de Fomento de Competencias y la Dirección de Primera Infancia. Entre los proyectos a desarrollar se encuentra &quot;Territorios Narrados&quot;, con el que se apoyará la producción editorial con contenidos propios de comunidades étnicas focalizadas del país y con la que se realizarán mínimo 3 libros. Los documentos estructurados y ajustados fueron: Anexo técnico, Estudio previo, Análisis del sector y presupuesto los cuales se encuentran en revisión de la Subdirección de Contratación"/>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Más y mejor educación rural"/>
    <s v="1. Apuesta por el desarrollo integral desde la Educación Inicial y hasta la Educación Media"/>
    <s v="Implementación de un enfoque diferencial para el sector rural"/>
    <n v="51"/>
    <x v="2"/>
    <x v="55"/>
    <m/>
    <x v="55"/>
    <x v="7"/>
    <m/>
    <m/>
    <m/>
    <s v="x"/>
    <m/>
    <m/>
    <m/>
    <m/>
    <m/>
    <m/>
    <m/>
    <m/>
    <m/>
    <m/>
    <m/>
    <m/>
    <m/>
    <m/>
    <m/>
    <m/>
    <s v="Producto"/>
    <x v="0"/>
    <s v="Capacidad"/>
    <s v="Porcentaje"/>
    <n v="30"/>
    <s v="Número de municipios PDET que cuentan con instituciones educativas oficiales acompañadas por el Ministerio de Educación Nacional  que en el nivel educativo de media tienen carácter técnico y especialidad agropecuaria / Total de municipios PDET con instituciones educativas oficiales que ofertan el  nivel educativo de media) * 100    "/>
    <s v="Listado de municipios y establecmientos educativo acompañados"/>
    <n v="0"/>
    <n v="11"/>
    <n v="17"/>
    <n v="22"/>
    <n v="30"/>
    <n v="30"/>
    <n v="11"/>
    <m/>
    <n v="25"/>
    <n v="0"/>
    <n v="22"/>
    <n v="0"/>
    <n v="0"/>
    <s v="Durante el mes de enero, el equipo de Educación Media  realizó la audiencia de desempate del proceso de convocatoria realizado en diciembre de 2020, posteriormente de se llevo a cabo una reunión con el operador para acordar detalles y compromisos, ajustar propuesta y cronograma de actividades._x000a__x000a_Por otra parte, se realizó la focalización de los establecimientos educativos y se diseñaron los kits agropecuarios para fortalecimiento de ambientes de aprendizaje en la media técnica agropecuaria para ser entregados en el año 2021."/>
    <n v="0"/>
    <n v="0"/>
    <x v="2"/>
    <m/>
    <n v="0"/>
    <n v="0"/>
    <s v="Durante el mes de febrero, el equipo de Educación Media solicitó ajuste técnico y financiero de la propuesta presentada por la Universidad Santo Tomás, posteriormente se revisaron 51 hojas de vida para dar inicio al proyecto. Se realizaron los siguientes encuentros: 1 mesa interna de trabajo con los equipos de educación media, atención a grupos étnicos y media; 1 mesa financiera y administrativa y 3 mesas académicas y técnicas. _x000a__x000a_En relación con la estrategia de Fortalecimiento de ambientes de aprendizaje para la educación media técnica agropecuaria se realizó una redistribución de recursos y de elementos de kits a entregar, ajustandolos a los valores recibidos en las solicitudes de cotización realizadas."/>
    <n v="8.3333333333333339"/>
    <n v="0"/>
    <x v="0"/>
    <s v="08/03 OAPF:_x000a_Observaciones: _x000a_Completitud: cumple con el criterio_x000a_Consistencia: cumple con el criterio_x000a_Calidad: cumple con el criterio. _x000a_Soportes: No aplica"/>
    <n v="0"/>
    <n v="0"/>
    <m/>
    <n v="8.3333333333333339"/>
    <n v="0"/>
    <s v="Pendiente Validar"/>
    <m/>
    <n v="0"/>
    <n v="0"/>
    <m/>
    <n v="8.3333333333333339"/>
    <n v="0"/>
    <s v="Pendiente Validar"/>
    <m/>
    <n v="0"/>
    <n v="0"/>
    <m/>
    <n v="8.3333333333333339"/>
    <n v="0"/>
    <s v="Pendiente Validar"/>
    <m/>
    <n v="0"/>
    <n v="0"/>
    <m/>
    <n v="8.3333333333333339"/>
    <n v="0"/>
    <s v="Pendiente Validar"/>
    <m/>
    <n v="0"/>
    <n v="0"/>
    <m/>
    <n v="8.3333333333333339"/>
    <n v="0"/>
    <s v="Pendiente Validar"/>
    <m/>
    <n v="0"/>
    <n v="0"/>
    <m/>
    <n v="8.3333333333333339"/>
    <n v="0"/>
    <s v="Pendiente Validar"/>
    <m/>
    <n v="0"/>
    <n v="0"/>
    <m/>
    <n v="8.3333333333333339"/>
    <n v="0"/>
    <s v="Pendiente Validar"/>
    <m/>
    <n v="0"/>
    <n v="0"/>
    <m/>
    <n v="8.3333333333333339"/>
    <n v="0"/>
    <s v="Pendiente Validar"/>
    <m/>
    <n v="0"/>
    <n v="0"/>
    <m/>
    <n v="8.3333333333333339"/>
    <n v="0"/>
    <s v="Pendiente Validar"/>
    <m/>
    <n v="22"/>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Educación inicial de calidad para el desarrollo integral"/>
    <s v="1. Apuesta por el desarrollo integral desde la Educación Inicial y hasta la Educación Media"/>
    <s v="Atención integral de calidad en el grado de transición"/>
    <s v="010"/>
    <x v="6"/>
    <x v="56"/>
    <m/>
    <x v="56"/>
    <x v="4"/>
    <m/>
    <m/>
    <m/>
    <m/>
    <m/>
    <m/>
    <m/>
    <m/>
    <m/>
    <m/>
    <m/>
    <m/>
    <m/>
    <m/>
    <m/>
    <m/>
    <m/>
    <m/>
    <m/>
    <m/>
    <s v="Producto"/>
    <x v="1"/>
    <s v="Capacidad"/>
    <s v="Número"/>
    <n v="15"/>
    <s v="Sumatoria de docentes de transición acompañados con el Programa Todos a Aprender"/>
    <s v="Listado de docentes (fuente  SIPTA)"/>
    <n v="0"/>
    <n v="5000"/>
    <n v="10000"/>
    <n v="11000"/>
    <n v="12000"/>
    <n v="12000"/>
    <n v="9467"/>
    <m/>
    <n v="8957"/>
    <n v="0"/>
    <n v="11000"/>
    <n v="0"/>
    <n v="0"/>
    <s v="En el mes de enero, el Programa Todos a Aprender inició 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El Programa Todos a Aprender, en búsqueda de contribuir al logro de mejores aprendizajes de los estudiantes de educación inicial y de básica primaria, especialmente en las áreas de Lenguaje y Matemáticas, planteó para 2021 una ruta de trabajo que, con el apoyo de las secretarías de educación, busca fortalecer las prácticas pedagógicas de los docentes de los establecimientos y sedes educativas focalizadas en todo el territorio nacional. Esta ruta de trabajo será implementada por los tutores para generar acciones que apoyen el desarrollo curricular de los establecimientos educativos acompañados. En cualquier caso, se deberán atender los lineamientos sobre la alternancia que establezca cada secretaría de educación y que se encuentren aprobados por este Ministerio._x000a_"/>
    <n v="-4.3842388644150763"/>
    <n v="-4.3842388644150763"/>
    <x v="0"/>
    <s v="Fecha (08/02)- OAPF_x000a_Completitud: Cumple con el criterio_x000a_Consistencia: Cumple con el criterio. _x000a_Calidad: Cumple con el criterio _x000a_Soportes: Cumple con el criterio. "/>
    <n v="0"/>
    <n v="0"/>
    <s v="En el mes de febrero, el Programa Todos a Aprender dio continuidad a la implementación d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Durante las semanas del 1 al 5 o del 8 al 12 febrero del 2021 los tutores desarrollaron paralelamente dos actividades: la formación del Ciclo de Apertura 2021 y la programación de agendas del mismo Ciclo. Dicha formación estuvo conformada por tres sesiones de trabajo situado (STS) para Matemáticas, Lenguaje y Educación Inicial, y tres talleres para gestión de ambientes de aprendizaje, evaluación y acompañamiento situado. El proceso de implementación de las actividades del Ciclo de Apertura se realizó del 10 de febrero al 26 de febrero de la actual vigencia._x000a_"/>
    <n v="-4.3842388644150763"/>
    <n v="-4.3842388644150763"/>
    <x v="1"/>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4.3842388644150763"/>
    <n v="-4.3842388644150763"/>
    <s v="Pendiente Validar"/>
    <m/>
    <n v="0"/>
    <n v="0"/>
    <m/>
    <n v="-4.3842388644150763"/>
    <n v="-4.3842388644150763"/>
    <s v="Pendiente Validar"/>
    <m/>
    <n v="0"/>
    <n v="0"/>
    <m/>
    <n v="-4.3842388644150763"/>
    <n v="-4.3842388644150763"/>
    <s v="Pendiente Validar"/>
    <m/>
    <n v="5000"/>
    <m/>
    <m/>
    <n v="-1.9368575624082232"/>
    <n v="-4.3842388644150763"/>
    <s v="Pendiente Validar"/>
    <m/>
    <n v="5000"/>
    <n v="0"/>
    <m/>
    <n v="-1.9368575624082232"/>
    <n v="-4.3842388644150763"/>
    <s v="Pendiente Validar"/>
    <m/>
    <n v="5000"/>
    <n v="0"/>
    <m/>
    <n v="-1.9368575624082232"/>
    <n v="-4.3842388644150763"/>
    <s v="Pendiente Validar"/>
    <m/>
    <n v="8000"/>
    <m/>
    <m/>
    <n v="-0.46842878120411158"/>
    <n v="-4.3842388644150763"/>
    <s v="Pendiente Validar"/>
    <m/>
    <n v="8000"/>
    <n v="0"/>
    <m/>
    <n v="-0.46842878120411158"/>
    <n v="-4.3842388644150763"/>
    <s v="Pendiente Validar"/>
    <m/>
    <n v="8000"/>
    <n v="0"/>
    <m/>
    <n v="-0.46842878120411158"/>
    <n v="-4.3842388644150763"/>
    <s v="Pendiente Validar"/>
    <m/>
    <n v="11000"/>
    <m/>
    <m/>
    <n v="1"/>
    <n v="-4.3842388644150763"/>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competencias para la vida"/>
    <n v="48"/>
    <x v="8"/>
    <x v="57"/>
    <n v="175"/>
    <x v="57"/>
    <x v="2"/>
    <s v="X"/>
    <m/>
    <s v="X"/>
    <s v="x"/>
    <m/>
    <m/>
    <m/>
    <m/>
    <m/>
    <m/>
    <m/>
    <m/>
    <m/>
    <m/>
    <m/>
    <m/>
    <m/>
    <m/>
    <m/>
    <m/>
    <s v="Producto"/>
    <x v="1"/>
    <s v="Acumulado"/>
    <s v="Número"/>
    <n v="30"/>
    <s v="Sumatoria de docentes de inglés formados en metodología, currículo, liderazgo y lenguas con objetivo específicos. "/>
    <s v="Listas dedocentes benenficiados"/>
    <n v="0"/>
    <n v="1500"/>
    <n v="1200"/>
    <n v="1200"/>
    <n v="1500"/>
    <n v="5400"/>
    <n v="1548"/>
    <n v="0"/>
    <n v="2366"/>
    <n v="0"/>
    <n v="1200"/>
    <n v="0"/>
    <n v="0"/>
    <s v="Durante el mes de Enero, el Programa Nacional de Bilingüismo avanzó en la consolidación de los 2 anexos técnicos y presupuestos de los convenios a establecer con el British Council y el Centro Colombo Americano, los cuales permitirán realizar los procesos de formación y  capacitación de los docentes a impactar en 2021. "/>
    <n v="0"/>
    <n v="0"/>
    <x v="0"/>
    <s v="Fecha (08/02)- OAPF_x000a_Completitud: Cumple con el criterio_x000a_Consistencia: Cumple con el criterio. _x000a_Calidad: Cumple con el criterio _x000a_Soportes: Cumple con el criterio. "/>
    <n v="0"/>
    <n v="0"/>
    <s v="Durante el mes de febrero, el Programa Nacional de Bilingüismo hizo la gestión para la aprobación de los 2 anexos técnicos y se avanzó en los estudios previos, el estudio del sector y el presupuestos de los convenios a establecer con el British Council y el Centro Colombo Americano,  los cuales permitirán realizar los procesos de formación a los docentes de inglés en metodología, currículo, liderazgo y lenguas con objetivo específico."/>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500"/>
    <m/>
    <m/>
    <n v="0.41666666666666669"/>
    <n v="0"/>
    <s v="Pendiente Validar"/>
    <m/>
    <n v="500"/>
    <n v="0"/>
    <m/>
    <n v="0.41666666666666669"/>
    <n v="0"/>
    <s v="Pendiente Validar"/>
    <m/>
    <n v="500"/>
    <n v="0"/>
    <m/>
    <n v="0.41666666666666669"/>
    <n v="0"/>
    <s v="Pendiente Validar"/>
    <m/>
    <n v="1000"/>
    <m/>
    <m/>
    <n v="0.83333333333333337"/>
    <n v="0"/>
    <s v="Pendiente Validar"/>
    <m/>
    <n v="1000"/>
    <n v="0"/>
    <m/>
    <n v="0.83333333333333337"/>
    <n v="0"/>
    <s v="Pendiente Validar"/>
    <m/>
    <n v="1000"/>
    <n v="0"/>
    <m/>
    <n v="0.83333333333333337"/>
    <n v="0"/>
    <s v="Pendiente Validar"/>
    <m/>
    <n v="1200"/>
    <m/>
    <m/>
    <n v="1"/>
    <n v="0"/>
    <s v="Pendiente Validar"/>
    <m/>
    <n v="0.7248148148148148"/>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64"/>
    <x v="0"/>
    <x v="58"/>
    <n v="62"/>
    <x v="58"/>
    <x v="2"/>
    <m/>
    <m/>
    <m/>
    <s v="x"/>
    <m/>
    <m/>
    <m/>
    <m/>
    <m/>
    <m/>
    <m/>
    <s v="X"/>
    <m/>
    <m/>
    <m/>
    <m/>
    <m/>
    <m/>
    <m/>
    <m/>
    <s v="Gestión "/>
    <x v="1"/>
    <s v="Mantenimiento"/>
    <s v="Número"/>
    <n v="10"/>
    <s v="Sumatoria de establecimientos educativos beneficiados y acompañados con la estrategia Aulas Sin Fronteras"/>
    <s v="Actas de acompañamiento"/>
    <n v="55"/>
    <n v="55"/>
    <n v="55"/>
    <n v="55"/>
    <n v="55"/>
    <n v="55"/>
    <n v="55"/>
    <n v="0"/>
    <n v="55"/>
    <n v="0"/>
    <n v="55"/>
    <n v="0"/>
    <n v="0"/>
    <s v="Durante el mes de enero, la Subdirección de Referentes y Evaluación en el marco de la estrategia de Aulas Sin Fronteras, desarrolló una sesión de trabajo con los docentes del Chocó acompañados, con el fin de identificar sus principales características y necesidades de formación. Junto con la sesión de trabajo virtual entre el equipo de la Unión de Colegios Internacionales-Uncoli, el Ministerio de Educación Nacional- MEN y los profesores acompañados, se ha avanzado en la definición del plan de formación a desarrollar en el año 2021._x000a__x000a_"/>
    <n v="0"/>
    <s v="REVISAR"/>
    <x v="0"/>
    <s v="Fecha (09/02/2021)- OAPF_x000a_Completitud:  cumple con el criterio _x000a_Consistencia: Cumple con el criterio. _x000a_Calidad: No Cumple con el criterio.  Revisar uso de siglas_x000a_Soportes: Cumple con el criterio. _x000a_Fecha (09/02/2021). DPBM: Se realizan los ajustes solicitados._x000a__x000a_OAPF 15/02/2021, Se cambia a la validación a SI"/>
    <n v="0"/>
    <n v="0"/>
    <s v="En el mes de febrero, el equipo de Referentes de la Subdirección de Referentes y Evaluación, desarrolló reuniones semanales con el equipo de UNCOLI para estructurar el plan de formación de los docentes del Departamento del Chocó y continuar avanzando a partir de los resultados de la caracterización inicial hecha en el mes de enero. _x000a_Resultado de estas reuniones se tiene una primera propuesta de cronograma e identificación de los puntos a tratar con el Líder de Calidad educativa del Chocó en relación con la focalización de docentes que tienen conectividad, la caracterización de dichos docentes por área y la propuesta de fecha para las formaciones iniciales del mes de marzo.  Al respecto de este último punto se remitió una comunicación al Líder Francisco Mosquera solicitando la información respectiva para seguir avanzando en la definición metodológica de la formación."/>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15"/>
    <m/>
    <m/>
    <n v="0.27272727272727271"/>
    <n v="0"/>
    <s v="Pendiente Validar"/>
    <m/>
    <n v="15"/>
    <n v="0"/>
    <m/>
    <n v="0.27272727272727271"/>
    <n v="0"/>
    <s v="Pendiente Validar"/>
    <m/>
    <n v="15"/>
    <n v="0"/>
    <m/>
    <n v="0.27272727272727271"/>
    <n v="0"/>
    <s v="Pendiente Validar"/>
    <m/>
    <n v="35"/>
    <m/>
    <m/>
    <n v="0.63636363636363635"/>
    <n v="0"/>
    <s v="Pendiente Validar"/>
    <m/>
    <n v="35"/>
    <n v="0"/>
    <m/>
    <n v="0.63636363636363635"/>
    <n v="0"/>
    <s v="Pendiente Validar"/>
    <m/>
    <n v="35"/>
    <n v="0"/>
    <m/>
    <n v="0.63636363636363635"/>
    <n v="0"/>
    <s v="Pendiente Validar"/>
    <m/>
    <n v="55"/>
    <m/>
    <m/>
    <n v="1"/>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59"/>
    <n v="131"/>
    <x v="59"/>
    <x v="2"/>
    <s v="X"/>
    <m/>
    <m/>
    <m/>
    <m/>
    <m/>
    <m/>
    <m/>
    <m/>
    <m/>
    <m/>
    <m/>
    <m/>
    <m/>
    <m/>
    <m/>
    <m/>
    <m/>
    <m/>
    <m/>
    <s v="Producto"/>
    <x v="0"/>
    <s v="Mantenimiento"/>
    <s v="Número"/>
    <n v="5"/>
    <s v="Sumatoria de ENS participando en procesos de fortalecimiento."/>
    <s v="Listado de Escuelas normales superiores"/>
    <n v="129"/>
    <n v="129"/>
    <n v="129"/>
    <n v="129"/>
    <n v="129"/>
    <n v="129"/>
    <n v="64"/>
    <n v="65"/>
    <n v="126"/>
    <n v="0"/>
    <n v="129"/>
    <n v="0"/>
    <n v="0"/>
    <s v="En el mes de enero, el equipo de Formación Docente de la Subdirección de Fomento de Competencias, trabajó en la definición del anexo técnico para implementar el segundo momento (Resignificación) de la estrategia de acompañamiento a Escuelas Normales Superiores, para así determinar los términos de referencia del proceso."/>
    <n v="0"/>
    <n v="0"/>
    <x v="0"/>
    <s v="Fecha (09/02/2021)- OAPF_x000a_Completitud:  cumple con el criterio _x000a_Consistencia: Cumple con el criterio. _x000a_Calidad: Cumple con el criterio.  _x000a_Soportes: Cumple con el criterio. "/>
    <n v="0"/>
    <n v="0"/>
    <s v="En el mes de febrero, el equipo de Formación Docente de la Subdirección de Fomento de Competencias avanzó en la consolidación de los documentos contractuales a partir de la retroalimentación de la oficina de contratación, para la implementación del segundo momento (Resignificación) de la estrategia de acompañamiento a Escuelas Normales Superior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29"/>
    <m/>
    <m/>
    <n v="1"/>
    <n v="0"/>
    <s v="Pendiente Validar"/>
    <m/>
    <m/>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Entornos escolares para la vida, la convivencia y la ciudadanía."/>
    <n v="53"/>
    <x v="3"/>
    <x v="60"/>
    <m/>
    <x v="60"/>
    <x v="7"/>
    <m/>
    <m/>
    <m/>
    <m/>
    <m/>
    <m/>
    <m/>
    <m/>
    <m/>
    <m/>
    <m/>
    <m/>
    <m/>
    <m/>
    <m/>
    <m/>
    <m/>
    <m/>
    <m/>
    <m/>
    <s v="Resultado"/>
    <x v="0"/>
    <s v="Flujo"/>
    <s v="Porcentaje"/>
    <n v="30"/>
    <s v="(Número de EE oficiales en los municipios PDET que cuentan con referentes de formación para la ciudadanía implementados / Total EE oficiales en los municipios PDET de Educación preescolar, básica y media ) * 100"/>
    <s v="Base de datos de EE"/>
    <n v="5"/>
    <n v="10"/>
    <n v="80"/>
    <n v="0"/>
    <n v="0"/>
    <n v="80"/>
    <n v="10"/>
    <m/>
    <n v="0"/>
    <n v="0"/>
    <n v="0"/>
    <n v="0"/>
    <n v="0"/>
    <s v="En el mes de enero, el equipo de Programas Transversales y Competencias Ciudadanas de la Subdirección de Fomento de Competencias, teniendo en cuenta que la meta de este indicador se cumplió en la vigencia 2020, siguió a la espera de la aprobación final del mismo, por parte del Departamento Nacional de Planeación, para su cierre definitivo."/>
    <s v="REVISAR"/>
    <n v="0"/>
    <x v="1"/>
    <s v="Fecha (08/02/2021)- OAPF_x000a_Completitud: Cumple con el criterio. _x000a_Consistencia: Cumple con el criterio_x000a_Calidad: NO Cumple con el criterio. revisar redacción. Falta una letra en una palabra_x000a_Soportes: cumple con el criterio. _x000a_SFC: se ajusta 9-2-2021"/>
    <n v="0"/>
    <n v="0"/>
    <s v="En el mes de febrero, el equipo de Programas Transversales y Competencias Ciudadanas de la Subdirección de Fomento de Competencias teniendo en cuenta que la meta de este indicador se cumplió en la vigencia 2020, siguió a la espera de la aprobación final del mismo, por parte del Departamento Nacional de Planeación, para su cierre definitivo."/>
    <s v="REVISAR"/>
    <s v="REVISAR"/>
    <x v="0"/>
    <s v="08/03 OAPF:_x000a_Observaciones: por parte de la OAPF se solicitó a DNP concepto para dar cierre al cumplimiento del indicador. "/>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Implementación de política"/>
    <x v="0"/>
    <s v="Dirección de Calidad para la Educación Preescolar, Básica y Media"/>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m/>
    <n v="51"/>
    <x v="2"/>
    <x v="61"/>
    <m/>
    <x v="61"/>
    <x v="7"/>
    <m/>
    <m/>
    <m/>
    <m/>
    <m/>
    <m/>
    <m/>
    <m/>
    <m/>
    <m/>
    <m/>
    <m/>
    <m/>
    <m/>
    <m/>
    <m/>
    <m/>
    <m/>
    <m/>
    <m/>
    <s v="Producto"/>
    <x v="0"/>
    <s v="Capacidad"/>
    <s v="Porcentaje"/>
    <n v="30"/>
    <s v="Número de Entidades territoriales certificadas que cuentan con instituciones educativas oficiales acompañadas por el Ministerio de Educación Nacional ubicadas en municipios PDET que en el nivel educativo de media, tienen carácter técnico y especialidad agropecuaria / Total de Entidades territoriales certificadas ubicadas en municipios PDET con instituciones educativas oficiales que imparten el  nivel educativo de media) * 100    "/>
    <s v="Listado de municipios y establecimientos educativo acompañados"/>
    <n v="0"/>
    <n v="15"/>
    <n v="25"/>
    <n v="30"/>
    <n v="35"/>
    <n v="35"/>
    <n v="0"/>
    <m/>
    <n v="63"/>
    <n v="0"/>
    <n v="30"/>
    <n v="0"/>
    <n v="0"/>
    <s v="Durante el mes de enero, el equipo de Educación Media  realizó la audiencia de desempate del proceso de convocatoria realizado en diciembre de 2020, posteriormente de se llevo a cabo una reunión con el operador para acordar detalles y compromisos, ajustar propuesta y cronograma de actividades._x000a__x000a_Por otra parte, se realizó la focalización de los establecimientos educativos y se diseñaron los kits agropecuarios para fortalecimiento de ambientes de aprendizaje en la media técnica agropecuaria para ser entregados en el año 2021."/>
    <n v="0"/>
    <n v="0"/>
    <x v="2"/>
    <m/>
    <n v="0"/>
    <n v="0"/>
    <s v="Durante el mes de febrero, el equipo de Educación Media solicitó ajuste técnico y financiero de la propuesta presentada por la Universidad Santo Tomás, posteriormente se revisaron 51 hojas de vida para dar inicio al proyecto. Se realizaron los siguientes encuentros: 1 mesa interna de trabajo con los equipos de educación media, atención a grupos étnicos y media; 1 mesa financiera y administrativa y 3 mesas académicas y técnicas. _x000a__x000a_En relación con la estrategia de Fortalecimiento de ambientes de aprendizaje para la educación media técnica agropecuaria se realizó una redistribución de recursos y de elementos de kits a entregar, ajustandolos a los valores recibidos en las solicitudes de cotización realizadas."/>
    <n v="1.9090909090909092"/>
    <n v="0"/>
    <x v="0"/>
    <s v="08/03 OAPF:_x000a_Observaciones: _x000a_Completitud: cumple con el criterio_x000a_Consistencia: cumple con el criterio_x000a_Calidad: cumple con el criterio. _x000a_Soportes: No aplica"/>
    <n v="0"/>
    <n v="0"/>
    <m/>
    <n v="1.9090909090909092"/>
    <n v="0"/>
    <s v="Pendiente Validar"/>
    <m/>
    <n v="0"/>
    <n v="0"/>
    <m/>
    <n v="1.9090909090909092"/>
    <n v="0"/>
    <s v="Pendiente Validar"/>
    <m/>
    <n v="0"/>
    <n v="0"/>
    <m/>
    <n v="1.9090909090909092"/>
    <n v="0"/>
    <s v="Pendiente Validar"/>
    <m/>
    <n v="0"/>
    <n v="0"/>
    <m/>
    <n v="1.9090909090909092"/>
    <n v="0"/>
    <s v="Pendiente Validar"/>
    <m/>
    <n v="0"/>
    <n v="0"/>
    <m/>
    <n v="1.9090909090909092"/>
    <n v="0"/>
    <s v="Pendiente Validar"/>
    <m/>
    <n v="0"/>
    <n v="0"/>
    <m/>
    <n v="1.9090909090909092"/>
    <n v="0"/>
    <s v="Pendiente Validar"/>
    <m/>
    <n v="0"/>
    <n v="0"/>
    <m/>
    <n v="1.9090909090909092"/>
    <n v="0"/>
    <s v="Pendiente Validar"/>
    <m/>
    <n v="0"/>
    <n v="0"/>
    <m/>
    <n v="1.9090909090909092"/>
    <n v="0"/>
    <s v="Pendiente Validar"/>
    <m/>
    <n v="0"/>
    <n v="0"/>
    <m/>
    <n v="1.9090909090909092"/>
    <n v="0"/>
    <s v="Pendiente Validar"/>
    <m/>
    <n v="30"/>
    <m/>
    <m/>
    <n v="1"/>
    <n v="0"/>
    <s v="Pendiente Validar"/>
    <m/>
    <m/>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Entornos escolares para la vida, la convivencia y la ciudadanía."/>
    <n v="53"/>
    <x v="3"/>
    <x v="62"/>
    <n v="9"/>
    <x v="62"/>
    <x v="2"/>
    <m/>
    <s v="X"/>
    <m/>
    <m/>
    <m/>
    <m/>
    <m/>
    <m/>
    <m/>
    <m/>
    <m/>
    <m/>
    <m/>
    <m/>
    <m/>
    <m/>
    <m/>
    <m/>
    <m/>
    <m/>
    <s v="Producto"/>
    <x v="2"/>
    <s v="Acumulado"/>
    <s v="Porcentaje"/>
    <n v="12"/>
    <s v="Número de establecimientos que asisten a los procesos de capacitación para el uso del SIUCE*100/ Total de Establecimientos oficiales y no oficiales del país"/>
    <s v="Listas de asistencia y listados en excel"/>
    <n v="0"/>
    <n v="22"/>
    <n v="38"/>
    <n v="30"/>
    <n v="10"/>
    <n v="100"/>
    <n v="22"/>
    <n v="0"/>
    <n v="29"/>
    <n v="9"/>
    <n v="39"/>
    <n v="0"/>
    <n v="0"/>
    <s v="En el mes de enero, el equipo de programas transversales y competencias ciudadanas de la Subdirección de Fomento de Competencias, estructuró el anexo técnico  para el desarrollo de dos convenios, uno de ellos contiene la capacitación en el uso del Sistema de Información Unificado de Convivencia Escolar - SIUCE y acorde con lo establecido en la Ruta de Atención Integral de Convivencia Escolar, también se contará con una estrategia de divulgación, comunicación y movilización social para el uso del SIUCE con nuevos y antiguos usuarios."/>
    <n v="0"/>
    <n v="0"/>
    <x v="0"/>
    <s v="Fecha (08/02)- OAPF_x000a_Completitud:  cumple con el criterio _x000a_Consistencia: Cumple con el criterio. _x000a_Calidad: Cumple con el criterio.  _x000a_Soportes: Cumple con el criterio. "/>
    <n v="0"/>
    <n v="0"/>
    <s v="En el mes de Febrero, el equipo de Programas Transversales y Competencias Ciudadanas coordinó con la Secretaria de Educación de Neiva para realizar capacitación a los establecimientos educativos oficiales y no oficiales, el cual se realizará el día 09 de marzo de 8:00 am a 10:00 am a través de la plataforma WEBEX: Enlace de ingreso: https://eventosmineducacion.webex.com/eventosmineducacionsp/onstage/g.php?MTID=e6136fb083dca0126aada5439967bd999. Adicional a ello, también se está coordinando con la Secretaría de Educación Tuluá para realizar la capacitación en SIUCE estamos esperando confirmación de fecha para marzo. Es importante precisar que para lograr el cumplimiento de la meta propuesta se estructuró el anexo técnico del convenio con el Comitato Internazionale per lo Sviluppo dei Popoli – CISP que se encuentra subido en NEON para revisión de contratación."/>
    <n v="0"/>
    <n v="0"/>
    <x v="0"/>
    <s v="Fecha (09/03/2021)- OAPF_x000a_Completitud:  cumple con el criterio _x000a_Consistencia: Cumple con el criterio. _x000a_Calidad: Cumple con el criterio.  _x000a_Soportes: Cumple con el criterio. _x000a_Notas adicionales:  La OAPF hace unos ajustes de redacción_x000a_Se carga el reporte en SINERGIA a la espera de la aprobación del DNP_x000a__x000a_09/03/2021 DNP: APROBADO"/>
    <n v="0"/>
    <n v="0"/>
    <m/>
    <n v="0"/>
    <n v="0"/>
    <s v="Pendiente Validar"/>
    <m/>
    <n v="0"/>
    <n v="0"/>
    <m/>
    <n v="0"/>
    <n v="0"/>
    <s v="Pendiente Validar"/>
    <m/>
    <n v="0"/>
    <n v="0"/>
    <m/>
    <n v="0"/>
    <n v="0"/>
    <s v="Pendiente Validar"/>
    <m/>
    <n v="10"/>
    <m/>
    <m/>
    <n v="0.25641025641025639"/>
    <n v="0"/>
    <s v="Pendiente Validar"/>
    <m/>
    <n v="10"/>
    <n v="0"/>
    <m/>
    <n v="0.25641025641025639"/>
    <n v="0"/>
    <s v="Pendiente Validar"/>
    <m/>
    <n v="10"/>
    <n v="0"/>
    <m/>
    <n v="0.25641025641025639"/>
    <n v="0"/>
    <s v="Pendiente Validar"/>
    <m/>
    <n v="10"/>
    <n v="0"/>
    <m/>
    <n v="0.25641025641025639"/>
    <n v="0"/>
    <s v="Pendiente Validar"/>
    <m/>
    <n v="10"/>
    <n v="0"/>
    <m/>
    <n v="0.25641025641025639"/>
    <n v="0"/>
    <s v="Pendiente Validar"/>
    <m/>
    <n v="10"/>
    <n v="0"/>
    <m/>
    <n v="0.25641025641025639"/>
    <n v="0"/>
    <s v="Pendiente Validar"/>
    <m/>
    <n v="30"/>
    <m/>
    <m/>
    <n v="0.76923076923076927"/>
    <n v="0"/>
    <s v="Pendiente Validar"/>
    <m/>
    <n v="0.51"/>
  </r>
  <r>
    <x v="0"/>
    <s v="Direccionamiento estratégico y planeación "/>
    <s v="Aumentar los niveles de satisfacción del cliente y de los grupos de valor."/>
    <s v="Implementación de política"/>
    <x v="0"/>
    <s v="Subdirección de Referentes y Evaluación de la Calidad Educativ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Más y mejor educación rural"/>
    <s v="4. Más y mejor Educación Rural"/>
    <s v="Implementación de un enfoque diferencial para el sector rural"/>
    <n v="64"/>
    <x v="0"/>
    <x v="63"/>
    <m/>
    <x v="63"/>
    <x v="0"/>
    <m/>
    <s v="X"/>
    <s v="X"/>
    <m/>
    <m/>
    <m/>
    <m/>
    <m/>
    <m/>
    <m/>
    <m/>
    <m/>
    <m/>
    <m/>
    <m/>
    <m/>
    <m/>
    <m/>
    <m/>
    <m/>
    <s v="Producto"/>
    <x v="0"/>
    <s v="Flujo"/>
    <s v="Número"/>
    <n v="15"/>
    <s v="Sumatoria de hitos de avance en el diseñados y/o actualizados Modelos Educativos Flexibles _x000a_Hito 1: Diagnostico _x000a_Hito 2: Contruccción de la Propuesta (fundamentación, Proposito) _x000a_Hito 3: Producción del material educativo (Mallas curriculares,  recursos edutivos y evaluación)_x000a_Hiton 4: Validación._x000a_Hitoa 5: Publicación y socialización "/>
    <s v="2021:_x000a_Modelo Educativo Guajira (hitos 2 y 3)_x000a_Estrategia Educativa para las Ruralidades ( Hito 4 y 5) _x000a__x000a_2022:_x000a_Modelo Educativo Guajira (hitos 4 y 5)_x000a_Modelo Campesino (hito 1)_x000a_"/>
    <n v="0"/>
    <n v="0"/>
    <n v="0"/>
    <n v="50"/>
    <n v="40"/>
    <n v="100"/>
    <n v="0"/>
    <m/>
    <n v="0"/>
    <n v="0"/>
    <n v="50"/>
    <n v="0"/>
    <n v="0"/>
    <s v="MEF Guajira: Durante el mes de enero, se avanzó en la estructuración del anexo técnico para una posible contratación con la Universidad Tecnológica de Pereira para el diseño del Modelo. Asi mismo, se desarrolló una reunión con la universidad para conocer su propuesta y poder ajustarla atendiendo a las indicaciones dadas por los asesores de la Dirección de Calidad._x000a__x000a_Estrategia Educativa para la Ruralidad: En el mes de enero el equipo de la Subdirección de Referentes y Evaluación de la Calidad Educativa trabajó en el anexo técnico para una posible contratación con la Universidad de Caldas, con el propósito de desarrollar una consultoría que promueva la asistencia técnica, ajuste y acompañamiento a la socialización de los lineamientos y los recursos educativos y pedagógicos de estrategias educativas para las ruralidades en colombia - leer en colombia -._x000a_El anexo técnico contempla procesos para la validación, ajuste, impresión, publicación, distribución y socialización de las orientaciones y recursos educativos para las Ruralidades en Colombia. Las orientaciones se enfocan en la gestión institucional, interinstitucional y para la comunidad; la gestión curricular;  y la estrategias de acogida, bienestar y permanencia; así como los recursos educativos se concretan en guías pedagógicas de aprendizaje que garantizan la trayectoria educativa completa y de calidad desde el preescolar hasta la educación media y educación formal para jóvenes, adultos y adultos mayores en las zonas rurales PDET del país."/>
    <n v="0"/>
    <n v="0"/>
    <x v="0"/>
    <s v="Fecha (09/02/2021)- OAPF_x000a_Completitud: Cumple con el criterio.  _x000a_Consistencia: Cumple con el criterio. _x000a_Calidad: No Cumple con el criterio. ajustar redacción. Por qué LEER está en mayúscula_x000a_Soportes: cumple con el criterio. _x000a__x000a_Fecha (09/02/2021). DPBM: Se realizan los ajustes solicitados._x000a__x000a_OAPF 15/02/2021, Se cambia a la validación a SI"/>
    <n v="0"/>
    <n v="0"/>
    <s v="Modelo Educativo Flexible para comunidades de la Guajira: Se realizó el 17 de febrero de 2021 una reunión presencial entre las Secretarías de Educación de Maicao, Riohacha, Uribia y departamental para concertar las acciones que se desarrollarán en el 2021 conducentes a diseñar el MEF para jóvenes y adultos de los pueblos indígenas en el marco del cumplimiento del CONPES 3944 DE 2018 y la Sentencia 302 de 2017. Así mismo, el 19 de febrero de 2021 se realizó una reunión con la mesa departamental de etnoeducación para dar a conocer el proceso desarrollado durante el 2019 por parte del MEN con respecto al diseño del MEF para jóvenes y adultos de los pueblos indígenas de la Guajira. El estudio previo para la contratación de la Universidad Tecnológica de Pereira que tiene como objeto el diseño del MEF se encuentra en proceso de revisión por parte del equipo de contratación del Ministerio de Educación Nacional._x000a__x000a_Estrategia Educativa para la ruralidad: El equipo de Referentes de la Subdirección de Referentes y Evaluación  y la Universidad de Caldas en un trabajo colegiado proyectan y ajustan el anexo técnico, el presupuesto y los estudios previos desde una perspectiva de pertinencia, coherencia y viabilidad. Se suben los documentos a NEON para dar inicio al proceso de contratación."/>
    <n v="0"/>
    <n v="0"/>
    <x v="1"/>
    <s v="Fecha (09/03/2021)- OAPF_x000a_Completitud:  cumple con el criterio _x000a_Consistencia: No Cumple con el criterio. Se debe ajustar la perdiodicidad del indicador y la programación de las metas, teniendo en cuenta que es un indicador que esta en porcentaje y se pueden mostrar avances en periodos mas cortos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50"/>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3. Educación Inclusiva e Intercultural"/>
    <m/>
    <n v="64"/>
    <x v="0"/>
    <x v="64"/>
    <m/>
    <x v="64"/>
    <x v="8"/>
    <s v="X"/>
    <m/>
    <m/>
    <m/>
    <s v="x"/>
    <m/>
    <m/>
    <m/>
    <m/>
    <m/>
    <m/>
    <m/>
    <m/>
    <m/>
    <m/>
    <m/>
    <m/>
    <m/>
    <m/>
    <m/>
    <s v="Producto"/>
    <x v="0"/>
    <s v="Capacidad"/>
    <s v="Porcentaje"/>
    <n v="30"/>
    <s v="Sumatoria de las actividades previstas por el Ministerio de Educación para el desarrollo de un modelo educativo flexible en cada una de las vigencias._x000a_"/>
    <s v="Documento con Diseño de proyectos, mallas curriculares, ruta pedagógica para docentes y evaluación que tendrá el MEF"/>
    <n v="0"/>
    <n v="8"/>
    <n v="40"/>
    <n v="65"/>
    <n v="100"/>
    <n v="100"/>
    <n v="8"/>
    <n v="0"/>
    <n v="10"/>
    <n v="0"/>
    <n v="65"/>
    <n v="10"/>
    <n v="10"/>
    <s v="Durante el mes de enero, el equipo de Referentes avanzó en la planeación 2021 en torno al indicador, la cual será presentada en la reunión convocada por la coordinación de Referentes, para el mes de febrero, con el objetivo de identificar las metas, avances, proyección y novedades para el año 2021."/>
    <n v="0"/>
    <n v="0"/>
    <x v="0"/>
    <s v="Fecha (08/02/2021)- OAPF_x000a_Completitud: No Cumple con el criterio_x000a_Consistencia: No Cumple con el criterio_x000a_Calidad: NO Cumple con el criterio, revisar la redacción, no incluir el tema de los recursos. _x000a_Soportes: No cumple con el criterio. _x000a__x000a_Fecha (08/02/2021). DPBM: Se realizan los ajustes solicitados._x000a__x000a_OAPF (09/02/2121). Se cambia la validación a pendiente por validar, de acuerdo con los ajsutes realizados por el área. La OPAF realiza un ajuste de redacción y se carga en SINERGIA para aprobación del DNP_x000a__x000a_10/02/2021 DNP APROBADA"/>
    <n v="10"/>
    <n v="10"/>
    <s v="En el mes de febrero, el equipo de la Subdirección de Referentes y Evaluación, realizó una reunión interna con los nuevos integrantes del equipo asignados por la Subdirección de Referentes para la contextualización de las acciones realizadas en la vigencia 2020. Así mismo, se realizó una reunión con el equipo de atención educativa para grupos étnicos de la Subdirección de Fomento para revisar acciones en las que se puedan trabajar en conjunto para aportar al indicador."/>
    <n v="0"/>
    <n v="0"/>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10"/>
    <n v="10"/>
    <m/>
    <n v="0"/>
    <n v="0"/>
    <s v="Pendiente Validar"/>
    <m/>
    <n v="10"/>
    <n v="0"/>
    <m/>
    <n v="0"/>
    <n v="0"/>
    <s v="Pendiente Validar"/>
    <m/>
    <n v="10"/>
    <n v="0"/>
    <m/>
    <n v="0"/>
    <n v="0"/>
    <s v="Pendiente Validar"/>
    <m/>
    <n v="10"/>
    <n v="0"/>
    <m/>
    <n v="0"/>
    <n v="0"/>
    <s v="Pendiente Validar"/>
    <m/>
    <n v="10"/>
    <n v="0"/>
    <m/>
    <n v="0"/>
    <n v="0"/>
    <s v="Pendiente Validar"/>
    <m/>
    <n v="10"/>
    <n v="0"/>
    <m/>
    <n v="0"/>
    <n v="0"/>
    <s v="Pendiente Validar"/>
    <m/>
    <n v="10"/>
    <n v="0"/>
    <m/>
    <n v="0"/>
    <n v="0"/>
    <s v="Pendiente Validar"/>
    <m/>
    <n v="10"/>
    <n v="0"/>
    <m/>
    <n v="0"/>
    <n v="0"/>
    <s v="Pendiente Validar"/>
    <m/>
    <n v="10"/>
    <n v="0"/>
    <m/>
    <n v="0"/>
    <n v="0"/>
    <s v="Pendiente Validar"/>
    <m/>
    <n v="65"/>
    <m/>
    <m/>
    <n v="1"/>
    <n v="0"/>
    <s v="Pendiente Validar"/>
    <m/>
    <m/>
  </r>
  <r>
    <x v="0"/>
    <s v="Direccionamiento estratégico y planeación "/>
    <s v="Aumentar los niveles de satisfacción del cliente y de los grupos de valor."/>
    <s v="Diseño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65"/>
    <n v="172"/>
    <x v="65"/>
    <x v="2"/>
    <m/>
    <m/>
    <m/>
    <m/>
    <m/>
    <m/>
    <m/>
    <m/>
    <m/>
    <m/>
    <m/>
    <m/>
    <m/>
    <m/>
    <m/>
    <m/>
    <m/>
    <m/>
    <m/>
    <m/>
    <s v="Gestión"/>
    <x v="1"/>
    <s v="Capacidad"/>
    <s v="Porcentaje"/>
    <n v="10"/>
    <s v="Sumatoria del Hitos:_x000a__x000a_Hito 1: Concertación de líneas de acción y acciones con entidades del Gobierno de Colombia (30%)_x000a_Hito 2: Revisión primer borrador Documento Conpes de Política LEOBE (20%)_x000a_Hito 3: Participación en sesión PreCONPES de la política (10%)_x000a_Hito 4: Revisión segundo borrador Documento Conpes de Política LEOBE (20%)_x000a_Hito 5: Participación en sesión CONPES y aprobación del documento de la política (20%)"/>
    <s v="Informe de avance formulación del documento Conpes que consigne la política de lectura, escritura, oralidad y bibliotecas escolares en articulación con diferentes Ministerios del gobierno de Colombia."/>
    <n v="0"/>
    <n v="0"/>
    <n v="20"/>
    <n v="100"/>
    <n v="0"/>
    <m/>
    <n v="0"/>
    <m/>
    <n v="0"/>
    <n v="0"/>
    <n v="100"/>
    <n v="20"/>
    <n v="20"/>
    <s v="En el mes de enero, el equipo del Plan Nacional de Lectura y Escritura - PNLE de la Subdirección de Fomento de Competencias remitió al Departamento Nacional de Planeación – DNP el documento elaborado durante  el año 2020, a partir del cual se planearán las acciones a desarrollar en torno a la estructuración del documento CONPES durante el 2021, así como, el cumplimiento de los hitos propuestos para el presente indicador."/>
    <n v="0"/>
    <n v="0"/>
    <x v="2"/>
    <s v="Fecha (09/02/2021)- OAPF_x000a_Completitud: No Cumple con el criterio.  Se deben ajustar los medios de verificación en función de los hitos definidos en la fórmula del indicador_x000a_Consistencia: Cumple con el criterio_x000a_Calidad: No Cumple con el criterio. Ajustar redacción_x000a_Soportes: cumple con el criterio. _x000a_Notas adicionales:   _x000a_SFC PNLE: se solicita cambiar el medio de verificación por lo siguientes: listados de asistencia y grabaciones de las sesiones de concertación de líneas de acción y acciones con entidades del Gobierno de Colombia._x000a_Borrador del Documento Conpes de Política LEOBE versión 1._x000a_acta sesión PreCONPES de la política. _x000a_Documento borrador Conpes de Política LEOBE versión 2_x000a_Acta sesión CONPES _x000a_Documento  Conpes de Política LEOBE aprobado._x000a__x000a_OAPF 15/02/2021, Se cambia a pendiente por validar mientras se envía oficialmente la solicitude de ajuste del medio de verificación."/>
    <n v="20"/>
    <n v="0"/>
    <s v="En el mes de febrero, el equipo del Plan Nacional de Lectura y Escritura - PNLE de la Subdirección de Fomento de Competencias de la mano con el Departamento Nacional de Planeación – DNP, realizó la preparación de la primera sesión Conpes del 2021 en la que se convocaron a los Ministerios de Cultura y Tecnologías de la información y las Comunicaciones, así como al Instituto Colombiano de Bienestar Familiar, la reunión y los acuerdos se realizaron el 5 de febrero de 2021, así mismo se realizaron reuniones de concertación de trabajo conjunto para definición de temas claves frente al documento Conpes así como de encuadre y articulación con el DNP para realizar ajustes a la propuesta en general del documento Conpes."/>
    <n v="0.2"/>
    <n v="0"/>
    <x v="1"/>
    <s v="Fecha (09/03/2021)- OAPF_x000a_Completitud: Cumple con el criterio.  _x000a_Consistencia: No Cumple con el criteriose debe ajustar la f´romula de cálculo incluyendo el 20% de avance de 2020_x000a_Calidad: Cumple con el criterio. _x000a_Soportes: cumple con el criterio. "/>
    <n v="20"/>
    <m/>
    <m/>
    <n v="0.2"/>
    <n v="0"/>
    <s v="Pendiente Validar"/>
    <m/>
    <n v="20"/>
    <n v="0"/>
    <m/>
    <n v="0.2"/>
    <n v="0"/>
    <s v="Pendiente Validar"/>
    <m/>
    <n v="20"/>
    <n v="0"/>
    <m/>
    <n v="0.2"/>
    <n v="0"/>
    <s v="Pendiente Validar"/>
    <m/>
    <n v="50"/>
    <m/>
    <m/>
    <n v="0.5"/>
    <n v="0"/>
    <s v="Pendiente Validar"/>
    <m/>
    <n v="30"/>
    <n v="0"/>
    <m/>
    <n v="0.3"/>
    <n v="0"/>
    <s v="Pendiente Validar"/>
    <m/>
    <n v="30"/>
    <n v="0"/>
    <m/>
    <n v="0.3"/>
    <n v="0"/>
    <s v="Pendiente Validar"/>
    <m/>
    <n v="70"/>
    <m/>
    <m/>
    <n v="0.7"/>
    <n v="0"/>
    <s v="Pendiente Validar"/>
    <m/>
    <n v="70"/>
    <n v="0"/>
    <m/>
    <n v="0.7"/>
    <n v="0"/>
    <s v="Pendiente Validar"/>
    <m/>
    <n v="70"/>
    <n v="0"/>
    <m/>
    <n v="0.7"/>
    <n v="0"/>
    <s v="Pendiente Validar"/>
    <m/>
    <n v="1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66"/>
    <n v="172"/>
    <x v="66"/>
    <x v="2"/>
    <m/>
    <m/>
    <m/>
    <m/>
    <m/>
    <m/>
    <m/>
    <m/>
    <m/>
    <m/>
    <m/>
    <m/>
    <m/>
    <m/>
    <m/>
    <m/>
    <m/>
    <m/>
    <m/>
    <m/>
    <s v="Gestión"/>
    <x v="0"/>
    <s v="Flujo"/>
    <s v="Número"/>
    <n v="10"/>
    <s v="Sumatoria de participantes del concurso del Cuento"/>
    <s v="Listado de participantes"/>
    <n v="0"/>
    <n v="0"/>
    <n v="22000"/>
    <n v="18000"/>
    <n v="18000"/>
    <n v="18000"/>
    <n v="0"/>
    <m/>
    <n v="18000"/>
    <n v="0"/>
    <n v="18000"/>
    <n v="0"/>
    <n v="0"/>
    <s v="En el mes de enero, el equipo del Plan Nacional de Lectura y Escritura - PNLE de la Subdirección de Fomento de Competencias inició la estructuración de los documentos requeridos para la contratación del aliado que desarrollará los proyectos del PNLE durante el 2021 entre los cuales se encuentra el Concurso Nacional de escritura Colombia, territorio de historias que busca promover la creación literaria en estudiantes de colegios e instituciones de educación superior públicas y privadas, así como de la comunidad en general, de todo el país y con un cupo de 21.000 participantes de los cuales se seleccionaran 30 ganadores. Los documentos adelantados fueron, Anexo técnico y presupuesto."/>
    <n v="0"/>
    <n v="0"/>
    <x v="0"/>
    <s v="Fecha (09/02/2021)- OAPF_x000a_Completitud:  cumple con el criterio _x000a_Consistencia: Cumple con el criterio. _x000a_Calidad: Cumple con el criterio.  _x000a_Soportes: Cumple con el criterio. "/>
    <n v="0"/>
    <n v="0"/>
    <s v="En febrero el equipo del Plan Nacional de Lectura y Escritura - PNLE de la Subdirección de Fomento de Competencias continuó la estructuración de los documentos requeridos para suscribir un convenio de cooperación internacional con el Centro Regional para el Fomento del Libro en América Latina y el Caribe - Cerlalc, quien desarrollará los proyectos del PNLE en el 2021, estos documentos fueron revisados y avalados por el Cerlalc, la Subdirección de Fomento de Competencias y la Dirección de Primera Infancia. Entre los proyectos a desarrollar se encuentra el Concurso Nacional de Escritura que busca promover la creación literaria en estudiantes de colegios e instituciones de educación superior públicas y privadas, así como de la comunidad en general, de todo el país de donde se seleccionaran 30 ganadores. Los documentos estructurados y ajustados fueron: Anexo técnico, Estudio previo, Análisis del sector y presupuesto los cuales se encuentran en revisión de la Subdirección de Contratación"/>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80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67"/>
    <n v="172"/>
    <x v="67"/>
    <x v="2"/>
    <m/>
    <m/>
    <m/>
    <m/>
    <m/>
    <m/>
    <m/>
    <m/>
    <m/>
    <m/>
    <m/>
    <m/>
    <m/>
    <m/>
    <m/>
    <m/>
    <m/>
    <m/>
    <m/>
    <m/>
    <s v="Producto"/>
    <x v="1"/>
    <s v="Acumulado"/>
    <s v="Número"/>
    <n v="0"/>
    <s v="Sumatoria de emisiones de Historias en altavoz "/>
    <s v="Guiones pedagógicos_x000a_Grabaciones de la emisión y link"/>
    <n v="0"/>
    <n v="0"/>
    <n v="21"/>
    <n v="30"/>
    <n v="30"/>
    <n v="81"/>
    <n v="0"/>
    <m/>
    <n v="21"/>
    <n v="0"/>
    <n v="30"/>
    <n v="0"/>
    <n v="0"/>
    <s v="En el mes de enero, el equipo del Plan Nacional de Lectura y Escritura - PNLE de la Subdirección de Fomento de Competencias, inició la elaboración de los documentos requeridos para la contratación del aliado que desarrollará los proyectos del PNLE durante el 2021, entre los cuales se encuentra el programa de radio Historias en AltaVoz, que tiene por objetivo generar un espacio radial de promoción de lectura para las familias del país, en el que se desarrollarán distintas secciones que permitirán a los niños, niñas, adolescentes, jóvenes y adultos, dialogar, pensar y resignificar todo lo que conocen sobre la lectura, los libros y en general las grandes historias, que componen la cultura universal; se tiene proyectada la producción y emisión de 30 programas radiales de manera semanal. Los documentos adelantados fueron, Anexo técnico y presupuesto."/>
    <n v="0"/>
    <n v="0"/>
    <x v="0"/>
    <s v="Fecha (09/02/2021)- OAPF_x000a_Completitud: Cumple con el criterio.  _x000a_Consistencia: Cumple con el criterio_x000a_Calidad: No Cumple con el criterio. La palabra resignificar está mal escrita_x000a_Soportes: cumple con el criterio. _x000a_SFC: se ajusta 9-2-2021 _x000a__x000a_OAPF 15/02/2021, Se cambia la validacion a SI._x000a__x000a__x000a__x000a_"/>
    <n v="0"/>
    <n v="0"/>
    <s v="En febrero el equipo del Plan Nacional de Lectura y Escritura - PNLE de la Subdirección de Fomento de Competencias continuó la estructuración de los documentos requeridos para suscribir un convenio de cooperación internacional con el Centro Regional para el Fomento del Libro en América Latina y el Caribe - Cerlalc, quien desarrollará los proyectos del PNLE en el 2021, estos documentos fueron revisados y avalados por el Cerlalc y la Subdirección de Fomento de Competencias. Entre los proyectos a desarrollar se encuentra el programa de radio Historias en AltaVoz, el cual es un espacio radial de promoción de lectura para las familias del país. Se proyecta la producción y emisión de 30 programas de manera semanal. Los documentos estructurados y ajustados son: Anexo técnico, Estudio previo, Análisis del sector y presupuesto los cuales se encuentran en revisión de la Subdirección de Contratación"/>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10"/>
    <m/>
    <m/>
    <n v="0.33333333333333331"/>
    <n v="0"/>
    <s v="Pendiente Validar"/>
    <m/>
    <n v="10"/>
    <n v="0"/>
    <m/>
    <n v="0.33333333333333331"/>
    <n v="0"/>
    <s v="Pendiente Validar"/>
    <m/>
    <n v="10"/>
    <n v="0"/>
    <m/>
    <n v="0.33333333333333331"/>
    <n v="0"/>
    <s v="Pendiente Validar"/>
    <m/>
    <n v="20"/>
    <m/>
    <m/>
    <n v="0.66666666666666663"/>
    <n v="0"/>
    <s v="Pendiente Validar"/>
    <m/>
    <n v="20"/>
    <n v="0"/>
    <m/>
    <n v="0.66666666666666663"/>
    <n v="0"/>
    <s v="Pendiente Validar"/>
    <m/>
    <n v="20"/>
    <n v="0"/>
    <m/>
    <n v="0.66666666666666663"/>
    <n v="0"/>
    <s v="Pendiente Validar"/>
    <m/>
    <n v="30"/>
    <m/>
    <m/>
    <n v="1"/>
    <n v="0"/>
    <s v="Pendiente Validar"/>
    <m/>
    <n v="0.25925925925925924"/>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63"/>
    <x v="7"/>
    <x v="68"/>
    <m/>
    <x v="68"/>
    <x v="8"/>
    <s v="X"/>
    <m/>
    <m/>
    <m/>
    <s v="x"/>
    <m/>
    <m/>
    <m/>
    <m/>
    <m/>
    <m/>
    <m/>
    <m/>
    <m/>
    <m/>
    <m/>
    <m/>
    <m/>
    <m/>
    <m/>
    <s v="Producto"/>
    <x v="0"/>
    <s v="Capacidad"/>
    <s v="Porcentaje"/>
    <n v="30"/>
    <s v="Avance porcentual en el cumplimiento de actividades definidas en cada vigencia para diseñar y desarrollar los materiales de lectura que serán incorporados en las colecciones del PNLE, en concertación con el Pueblo Rrom"/>
    <s v="Listado de libros incluidos en las colecciones de PNLE"/>
    <n v="0"/>
    <n v="0"/>
    <n v="0"/>
    <n v="1"/>
    <n v="0"/>
    <n v="1"/>
    <n v="0"/>
    <n v="0"/>
    <n v="0"/>
    <n v="0"/>
    <n v="1"/>
    <n v="0"/>
    <n v="0"/>
    <s v="En el mes de enero, el equipo del Plan Nacional de Lectura y Escritura - PNLE de la Subdirección de Fomento de Competencias inició la estructuración de los documentos requeridos para la contratación del aliado que desarrollará los proyectos del PNLE durante el 2021 entre los cuales se encuentra Territorios Narrados con el que se apoyará la producción editorial con contenidos propios de la comunidad Rrom que se focalice y con la que se diseñará y desarrollaran materiales de lectura que serán incorporados en las colecciones del PNLE. Para el 2021 se incorporarán en las colecciones el título Tiki, tiki, tai: arrullos, secretos y relatos de los Rrom colombianos. Los documentos adelantados al respecto fueron, Anexo técnico y presupuesto."/>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febrero el equipo del Plan Nacional de Lectura y Escritura - PNLE de la Subdirección de Fomento de Competencias de la mano con el Viceministerio de Educación Preescolar, Básica y Media continuó la estructuración y ajuste de los documentos requeridos para llevar a cabo una licitación pública para la contratación de la organización que adelantará los proceso de adquisición, procesamiento físico y técnico, conformación, distribución y entrega de 1.000 colecciones bibliográficas durante el 2021, en cada una de ellas se incluirán el título Tiki, tiki, tai: arrullos, secretos y relatos de los Rrom colombianos y los 3 libros de la colección Territorios Narrados 2020. Los documentos adelantados fueron, estudio previo, anexo técnico, análisis del sector, focalización y estudio de mercado el cual se desarrolló a partir de una invitación a cotizar publicada a través de la plataforma SECOP. Estos documentos fueron enviados a la Subdirección de Contratación para la revisión correspondiente"/>
    <n v="0"/>
    <n v="0"/>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
    <m/>
    <m/>
    <n v="1"/>
    <n v="0"/>
    <s v="Pendiente Validar"/>
    <m/>
    <m/>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58"/>
    <x v="9"/>
    <x v="69"/>
    <m/>
    <x v="69"/>
    <x v="8"/>
    <s v="X"/>
    <m/>
    <m/>
    <m/>
    <s v="x"/>
    <m/>
    <m/>
    <m/>
    <m/>
    <m/>
    <m/>
    <m/>
    <m/>
    <m/>
    <m/>
    <m/>
    <m/>
    <m/>
    <m/>
    <m/>
    <s v="Producto"/>
    <x v="0"/>
    <s v="Capacidad"/>
    <s v="Porcentaje"/>
    <n v="30"/>
    <s v="Porcentaje de avance en lineamiento de reconocimiento del Decreto 2957 de 2010  "/>
    <s v="Lineamiento de reconocimiento del Decreto 2957 de 2010 expedido"/>
    <n v="0"/>
    <n v="0"/>
    <n v="0"/>
    <n v="0"/>
    <n v="1"/>
    <n v="1"/>
    <n v="0"/>
    <n v="0"/>
    <n v="0"/>
    <n v="0"/>
    <n v="0"/>
    <n v="0"/>
    <n v="0"/>
    <s v="En el mes de enero el equipo de atención educativa a grupos étnicos realizó los primeros contactos con el Ministerio del Interior con el propósito de concertar un cronograma de trabajo para el primer semestre de 2021 para la validación, por parte de la Mesa de Diálogo, del documento de lineamientos.  A la fecha no hay una persona designada para el tema en este Ministerio.  "/>
    <s v="REVISAR"/>
    <s v="REVISAR"/>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grupo de Atención Educativa a Grupos Étnicos estableció comunicación con el Ministerio del Interior con el propósito de concertar las acciones con el Pueblos Rrom; en el marco de los acuerdos realizados en el mes de diciembre del 2020, para ajustar y validar el documento de lineamiento de reconocimiento del Decreto 2957 del 2010.  Sin embargo, desde el Ministerio del Interior a la fecha no se han realizados los procesos de contratación del personal encargado de la interlocución con esta población."/>
    <s v="REVISAR"/>
    <s v="REVISAR"/>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63"/>
    <x v="7"/>
    <x v="70"/>
    <m/>
    <x v="70"/>
    <x v="8"/>
    <m/>
    <m/>
    <m/>
    <m/>
    <s v="x"/>
    <m/>
    <m/>
    <m/>
    <m/>
    <m/>
    <m/>
    <m/>
    <m/>
    <m/>
    <m/>
    <m/>
    <m/>
    <m/>
    <m/>
    <m/>
    <s v="Gestión"/>
    <x v="0"/>
    <s v="Capacidad"/>
    <s v="Porcentaje"/>
    <n v="30"/>
    <s v="Porcentaje de avance en el proceso de acompañamiento técnico del Ministerio de Educación al Ministerio de Cultura, de acuerdo con el número de reuniones programadas para cada vigencia del cuatrienio"/>
    <s v="Actas de Reuniones con Ministerio de Cultura_x000a_Plan de acompañamiento"/>
    <n v="0"/>
    <n v="0"/>
    <n v="0"/>
    <n v="1"/>
    <n v="0"/>
    <n v="1"/>
    <n v="0"/>
    <n v="0"/>
    <n v="0"/>
    <n v="0"/>
    <n v="1"/>
    <n v="0"/>
    <n v="0"/>
    <s v="En el mes de enero, el equipo del Plan Nacional de Lectura y Escritura - PNLE de la Subdirección de Fomento de Competencias inició acercamientos con el Ministerio de Cultura a través de la Dirección de Artes para la definición de la articulación requerida para llevar a cabo el Concurso Nacional de Escritura Colombia, territorio de historias en el 2021 el cual fue adelantado en el 2020 por los Ministerios de Educación y de Cultura."/>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equipo del Plan Nacional de Lectura y Escritura - PNLE de la Subdirección de Fomento de Competencias realizó acercamientos con el Ministerio de Cultura para la definición de la articulación requerida para llevar a cabo el acompañamiento coordinado frente a los temas relacionados con los Rrom y que involucren el fomento de competencias desde el Ministerio de Cultura y de Educación Nacional para lo cual se programaron diferentes reuniones de trabajo"/>
    <n v="0"/>
    <n v="0"/>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
    <m/>
    <m/>
    <n v="1"/>
    <n v="0"/>
    <s v="Pendiente Validar"/>
    <m/>
    <m/>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58"/>
    <x v="9"/>
    <x v="71"/>
    <m/>
    <x v="71"/>
    <x v="8"/>
    <s v="X"/>
    <m/>
    <m/>
    <m/>
    <s v="x"/>
    <m/>
    <m/>
    <m/>
    <m/>
    <m/>
    <m/>
    <m/>
    <m/>
    <m/>
    <m/>
    <m/>
    <m/>
    <m/>
    <m/>
    <m/>
    <s v="Producto"/>
    <x v="0"/>
    <s v="Capacidad"/>
    <s v="Número"/>
    <n v="30"/>
    <s v="Cantidad de lineamientos expedidos: El indicador toma el valor de 1 al momento de la expedición del lineamiento"/>
    <s v="Lineamiento expedido"/>
    <n v="0"/>
    <n v="0"/>
    <n v="0"/>
    <n v="0"/>
    <n v="1"/>
    <n v="1"/>
    <n v="0"/>
    <n v="0"/>
    <n v="0"/>
    <n v="0"/>
    <n v="0"/>
    <n v="0"/>
    <n v="0"/>
    <s v="En el mes de enero el equipo de atención educativa a grupos étnicos realizó los primeros contactos con el Ministerio del Interior con el propósito de concertar un cronograma de trabajo para el primer semestre de 2021 para la validación, por parte de la Mesa de Diálogo, del documento de lineamientos.  A la fecha no hay una persona designada para el tema en este Ministerio.  "/>
    <s v="REVISAR"/>
    <s v="REVISAR"/>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
    <n v="0"/>
    <n v="0"/>
    <s v="En el mes de febrero, el grupo de Atención Educativa a Grupos Étnicos estableció comunicación con el Ministerio del Interior con el propósito de concertar las acciones con el Pueblos Rrom; en el marco de los acuerdos realizados en el mes de diciembre del 2020 para ajustar y validar el documento de lineamiento de reconocimiento del Decreto 2957 del 2010.  Sin embargo, desde el Ministerio del Interior a la fecha no se han realizados los procesos de contratación del personal encargado de la interlocución con esta población."/>
    <s v="REVISAR"/>
    <s v="REVISAR"/>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58"/>
    <x v="9"/>
    <x v="72"/>
    <m/>
    <x v="72"/>
    <x v="8"/>
    <s v="X"/>
    <m/>
    <m/>
    <m/>
    <s v="x"/>
    <m/>
    <m/>
    <m/>
    <m/>
    <m/>
    <m/>
    <m/>
    <m/>
    <m/>
    <m/>
    <m/>
    <m/>
    <m/>
    <m/>
    <m/>
    <s v="Producto"/>
    <x v="0"/>
    <s v="Capacidad"/>
    <s v="Porcentaje"/>
    <n v="30"/>
    <s v="Porcentaje de avance en lineamiento de escuela intercultural para el pueblo Rrom"/>
    <s v="Lineamiento de escuela intercultural  expedido"/>
    <n v="0"/>
    <n v="0"/>
    <n v="0"/>
    <n v="0"/>
    <n v="1"/>
    <n v="1"/>
    <n v="0"/>
    <n v="0"/>
    <n v="0"/>
    <n v="0"/>
    <n v="0"/>
    <n v="0"/>
    <n v="0"/>
    <s v="En el mes de enero el equipo de atención educativa a grupos étnicos realizó los primeros contactos con el Ministerio del Interior con el propósito de concertar un cronograma de trabajo para el primer semestre de 2021 para la validación, por parte de la Mesa de Diálogo, del documento de lineamientos.  A la fecha no hay una persona designada para el tema en este Ministerio.  "/>
    <s v="REVISAR"/>
    <s v="REVISAR"/>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
    <n v="0"/>
    <n v="0"/>
    <s v="En el mes de febrero, el grupo de Atención Educativa a Grupos Étnicos estableció comunicación con el Ministerio del Interior con el propósito de concertar las acciones con el Pueblos Rrom; en el marco de los acuerdos realizados en el mes de diciembre del 2020 para ajustar y validar el documento de lineamiento de reconocimiento del Decreto 2957 del 2010.  Sin embargo, desde el Ministerio del Interior a la fecha no se han realizados los procesos de contratación del personal encargado de la interlocución con esta población."/>
    <s v="REVISAR"/>
    <s v="REVISAR"/>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58"/>
    <x v="9"/>
    <x v="73"/>
    <m/>
    <x v="73"/>
    <x v="8"/>
    <s v="X"/>
    <m/>
    <m/>
    <m/>
    <s v="x"/>
    <m/>
    <m/>
    <m/>
    <m/>
    <m/>
    <m/>
    <m/>
    <m/>
    <m/>
    <m/>
    <m/>
    <m/>
    <m/>
    <m/>
    <m/>
    <s v="Producto"/>
    <x v="0"/>
    <s v="Capacidad"/>
    <s v="Porcentaje"/>
    <n v="30"/>
    <s v="Porcentaje de avance en lineamiento de la cultura Gitana en los establecimientos educativos"/>
    <s v="Lineamiento de la cultura Gitana en los EE  expedido"/>
    <n v="0"/>
    <n v="0"/>
    <n v="0"/>
    <n v="0"/>
    <n v="1"/>
    <n v="1"/>
    <n v="0"/>
    <n v="0"/>
    <n v="0"/>
    <n v="0"/>
    <n v="0"/>
    <n v="0"/>
    <n v="0"/>
    <s v="En el mes de enero el equipo de atención educativa a grupos étnicos realizó los primeros contactos con el Ministerio del Interior con el propósito de concertar un cronograma de trabajo para el primer semestre de 2021 para la validación, por parte de la Mesa de Diálogo, del documento de lineamientos.  A la fecha no hay una persona designada para el tema en este Ministerio.  "/>
    <s v="REVISAR"/>
    <s v="REVISAR"/>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
    <n v="0"/>
    <n v="0"/>
    <s v="En el mes de febrero, el grupo de Atención Educativa a Grupos Étnicos estableció comunicación con el Ministerio del Interior con el propósito de concertar las acciones con el Pueblos Rrom; en el marco de los acuerdos realizados en el mes de diciembre del 2020 para ajustar y validar el documento de lineamiento de reconocimiento del Decreto 2957 del 2010.  Sin embargo, desde el Ministerio del Interior a la fecha no se han realizados los procesos de contratación del personal encargado de la interlocución con esta población."/>
    <s v="REVISAR"/>
    <s v="REVISAR"/>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10"/>
    <x v="74"/>
    <n v="214"/>
    <x v="74"/>
    <x v="3"/>
    <s v="X"/>
    <m/>
    <s v="X"/>
    <s v="x"/>
    <s v="x"/>
    <m/>
    <m/>
    <m/>
    <s v="X"/>
    <m/>
    <m/>
    <m/>
    <m/>
    <m/>
    <m/>
    <m/>
    <m/>
    <m/>
    <m/>
    <m/>
    <s v="Gestión "/>
    <x v="1"/>
    <s v="Mantenimiento"/>
    <s v="Número"/>
    <n v="5"/>
    <s v="Sumatoria de ETC cuentan con procesos de inclusión y equidad en la educación que responde a sus estilos, ritmos de aprendizajes y pertenencia étnica y cultural."/>
    <s v="Listado de ETC"/>
    <n v="0"/>
    <n v="0"/>
    <n v="0"/>
    <n v="96"/>
    <n v="96"/>
    <n v="96"/>
    <n v="0"/>
    <m/>
    <n v="0"/>
    <n v="0"/>
    <n v="96"/>
    <n v="0"/>
    <n v="0"/>
    <s v="En el mes de enero, el equipo de Inclusión y Equidad en la Educación elaboró el documento del anexo técnico del Convenio a celebrarse en 2021 entre el Ministerio de Educación con la Fundación Saldarriaga Concha, el Ministerio de Salud y Protección Social y el Departamento Administrativo de la Presidencia de la República, y realizó los respectivos ajustes al mismo; dicho anexo cuenta con una línea de abordaje de inclusión y equidad en la educación para garantizar la atención educativa a la población con discapacidad, en el cual se incluyen procesos de fortalecimiento educativo para responder a los estilos, ritmos de aprendizaje y la pertenencia étnica y cultural."/>
    <n v="0"/>
    <n v="0"/>
    <x v="0"/>
    <s v="Fecha (09/02/2021)- OAPF_x000a_Completitud: Cumple con el criterio. _x000a_Consistencia: Cumple con el criterio_x000a_Calidad: NO Cumple con el criterio. revisar redacción la palabra protección está incompleta. Revisar siglas_x000a_Soportes: cumple con el criterio. _x000a_Notas adicionales:_x000a_SFC: se ajusta 9-2-2021   _x000a__x000a_OAPF: 15/02/2021: Se cambia la validación a SI"/>
    <n v="0"/>
    <n v="0"/>
    <s v="En el mes de febrero, el equipo de Inclusión y Equidad en la Educación realizó los ajustes solicitados por la Subdirección de Fomento de Competencias al documento del anexo técnico del Convenio a celebrarse en 2021 entre el Ministerio de Educación Nacional con la Fundación Saldarriaga Concha, el Ministerio de Salud y Protección Social y el Departamento Administrativo de la Presidencia de la República, dicho anexo cuenta con una línea de abordaje de inclusión y equidad en la educación para garantizar la atención educativa a la población con discapacidad, en el cual se incluyen procesos de fortalecimiento educativo para responder a los estilos, ritmos de aprendizaje y pertinencia étnica y cultural."/>
    <n v="0"/>
    <n v="0"/>
    <x v="0"/>
    <s v="Fecha (09/03/2021)- OAPF_x000a_Completitud:  cumple con el criterio _x000a_Consistencia: Cumple con el criterio. _x000a_Calidad: Cumple con el criterio.  _x000a_Soportes: Cumple con el criterio. "/>
    <n v="10"/>
    <m/>
    <m/>
    <n v="0.10416666666666667"/>
    <n v="0"/>
    <s v="Pendiente Validar"/>
    <m/>
    <n v="10"/>
    <n v="0"/>
    <m/>
    <n v="0.10416666666666667"/>
    <n v="0"/>
    <s v="Pendiente Validar"/>
    <m/>
    <n v="10"/>
    <n v="0"/>
    <m/>
    <n v="0.10416666666666667"/>
    <n v="0"/>
    <s v="Pendiente Validar"/>
    <m/>
    <n v="40"/>
    <m/>
    <m/>
    <n v="0.41666666666666669"/>
    <n v="0"/>
    <s v="Pendiente Validar"/>
    <m/>
    <n v="40"/>
    <n v="0"/>
    <m/>
    <n v="0.41666666666666669"/>
    <n v="0"/>
    <s v="Pendiente Validar"/>
    <m/>
    <n v="40"/>
    <n v="0"/>
    <m/>
    <n v="0.41666666666666669"/>
    <n v="0"/>
    <s v="Pendiente Validar"/>
    <m/>
    <n v="70"/>
    <m/>
    <m/>
    <n v="0.72916666666666663"/>
    <n v="0"/>
    <s v="Pendiente Validar"/>
    <m/>
    <n v="70"/>
    <n v="0"/>
    <m/>
    <n v="0.72916666666666663"/>
    <n v="0"/>
    <s v="Pendiente Validar"/>
    <m/>
    <n v="70"/>
    <n v="0"/>
    <m/>
    <n v="0.72916666666666663"/>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60"/>
    <x v="10"/>
    <x v="75"/>
    <n v="214"/>
    <x v="75"/>
    <x v="2"/>
    <m/>
    <m/>
    <m/>
    <m/>
    <m/>
    <m/>
    <m/>
    <m/>
    <m/>
    <m/>
    <m/>
    <m/>
    <m/>
    <m/>
    <m/>
    <m/>
    <m/>
    <m/>
    <m/>
    <m/>
    <s v="Gestión "/>
    <x v="0"/>
    <s v="Acumulado"/>
    <s v="Número"/>
    <n v="15"/>
    <s v="Sumatoria de docentes participantes en procesos de formación en tematicas de inclusión y equidad en la educación para favorecer la atención educativa de estudiantes con discapacidad, capacidades y talentos excepcionales y trastornos específicos del aprendizaje y del comportamiento."/>
    <s v="Listado de Docentes _x000a_Procesos de convocatoria"/>
    <n v="0"/>
    <n v="0"/>
    <n v="975"/>
    <n v="1200"/>
    <n v="1200"/>
    <n v="3375"/>
    <n v="0"/>
    <m/>
    <n v="0"/>
    <n v="975"/>
    <n v="2175"/>
    <n v="0"/>
    <n v="0"/>
    <s v="En el mes de enero, el equipo de inclusión y equidad comenzó a plantear las acciones a desarrollar en el marco del Fondo 1400 del Instituto Colombiano de Crédito Educativo y Estudios Técnicos en el Exterior para el 2021, en el cual se contempla el desarrollo de tres diplomados en el marco de los procesos de inclusión y equidad en la educación para garantizar la atención educativa a: 1. Población con Discapacidad, 2. Capacidades o talentos excepcionales, y 3. Trastornos específicos del Aprendizaje escolar y el comportamiento."/>
    <n v="0"/>
    <n v="0"/>
    <x v="0"/>
    <s v="Fecha (09/02/2021)- OAPF_x000a_Completitud: Cumple con el criterio. _x000a_Consistencia: Cumple con el criterio_x000a_Calidad: NO Cumple con el criterio. revisar redacción la palabra específicos esta mal escrito _x000a_Soportes: cumple con el criterio. _x000a_Notas adicionales:   _x000a_SFC: se ajusta 9-2-2021_x000a__x000a_OAPF: 15/02/2021: Se cambia la validación a SI"/>
    <n v="0"/>
    <n v="0"/>
    <s v="En el mes de febrero, el equipo de inclusión y equidad dio continuidad a las acciones a desarrollar desde el Fondo 1400 del Instituto Colombiano de Crédito Educativo y Estudios Técnicos en el Exterior para el 2021, en el cual se contempla el desarrollo de tres diplomados dirigidos a docentes en el marco de los procesos de inclusión y equidad en la educación: (i) diplomado en trastornos específicos del aprendizaje, (ii) diplomado en discapacidad y (iii) diplomado en Capacidades o talentos excepcional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200"/>
    <m/>
    <m/>
    <n v="0.55172413793103448"/>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60"/>
    <x v="10"/>
    <x v="76"/>
    <n v="214"/>
    <x v="76"/>
    <x v="2"/>
    <m/>
    <m/>
    <m/>
    <m/>
    <m/>
    <m/>
    <m/>
    <m/>
    <s v="X"/>
    <m/>
    <m/>
    <m/>
    <m/>
    <m/>
    <m/>
    <m/>
    <m/>
    <m/>
    <m/>
    <m/>
    <s v="Gestión "/>
    <x v="1"/>
    <s v="Mantenimiento"/>
    <s v="Número"/>
    <n v="5"/>
    <s v="Sumatoria de Entidades Territoriales certificadas con asistencia técnica para favorecer la atención educativa de estudiantes con discapacidad, capacidades y talentos excepcionales y trastornos específicos del aprendizaje y del comportamiento. "/>
    <s v="Listado de ETC_x000a_Actas de asistencias técnica"/>
    <n v="0"/>
    <n v="0"/>
    <n v="96"/>
    <n v="96"/>
    <n v="96"/>
    <n v="96"/>
    <n v="0"/>
    <m/>
    <n v="96"/>
    <n v="0"/>
    <n v="96"/>
    <n v="0"/>
    <n v="0"/>
    <s v="En el mes de enero, el equipo de Inclusión y Equidad prestó asistencia técnica a la Secretaría de Educación de Bogotá, el 21 de enero de 2021 y participó en la jornada de conmemoración del día de la inclusión, programada por la Institución Educativa Colegio República de Bolivia, en este espacio el Ministerio de Educación Nacional abordó las generalidades del concepto de inclusión y equidad en la educación."/>
    <n v="0"/>
    <s v="REVISAR"/>
    <x v="0"/>
    <s v="Fecha (09/02/2021)- OAPF_x000a_Completitud: Cumple con el criterio. _x000a_Consistencia: Cumple con el criterio_x000a_Calidad: NO Cumple con el criterio. revisar redacción. Ajusta el inicio: durante el mes de enero.. en el mes de enero.. asistencia técnica no va en mayúscula _x000a_Soportes: cumple con el criterio. _x000a_Notas adicionales:   _x000a__x000a_OAPF: 15/02/2021: Se cambia la validación a SI"/>
    <n v="0"/>
    <n v="0"/>
    <s v="En el mes de febrero, el equipo de Inclusión y Equidad prestó asistencia técnica a las secretarías de educación de Armenia, Barranquilla y Tuluá en temas relacionados con: atención educativa a estudiantes con capacidades y talentos excepcionales y en atención educativa a estudiantes con discapacidad. Adicionalmente, se realizó un ciclo de asistencias técnicas sobre Inclusión y Equidad en la Educación específicamente en lo relacionado con el seguimiento a los recursos asignados a las Entidades Territoriales Certificadas por el 20% adicional por el registro de estudiantes con discapacidad y con talentos o capacidades excepcionales en el Sistema Integrado de Matrícula, se invitaron las 96 Entidades Territoriales Certificadas y asistieron 46. "/>
    <n v="0"/>
    <n v="0"/>
    <x v="0"/>
    <s v="Fecha (09/03/2021)- OAPF_x000a_Completitud:  cumple con el criterio _x000a_Consistencia: Cumple con el criterio. _x000a_Calidad: Cumple con el criterio.  _x000a_Soportes: Cumple con el criterio. "/>
    <n v="10"/>
    <m/>
    <m/>
    <n v="0.10416666666666667"/>
    <n v="0"/>
    <s v="Pendiente Validar"/>
    <m/>
    <n v="0"/>
    <n v="0"/>
    <m/>
    <n v="0"/>
    <n v="0"/>
    <s v="Pendiente Validar"/>
    <m/>
    <n v="0"/>
    <n v="0"/>
    <m/>
    <n v="0"/>
    <n v="0"/>
    <s v="Pendiente Validar"/>
    <m/>
    <n v="40"/>
    <m/>
    <m/>
    <n v="0.41666666666666669"/>
    <n v="0"/>
    <s v="Pendiente Validar"/>
    <m/>
    <n v="40"/>
    <n v="0"/>
    <m/>
    <n v="0.41666666666666669"/>
    <n v="0"/>
    <s v="Pendiente Validar"/>
    <m/>
    <n v="40"/>
    <n v="0"/>
    <m/>
    <n v="0.41666666666666669"/>
    <n v="0"/>
    <s v="Pendiente Validar"/>
    <m/>
    <n v="76"/>
    <m/>
    <m/>
    <n v="0.79166666666666663"/>
    <n v="0"/>
    <s v="Pendiente Validar"/>
    <m/>
    <n v="76"/>
    <n v="0"/>
    <m/>
    <n v="0.79166666666666663"/>
    <n v="0"/>
    <s v="Pendiente Validar"/>
    <m/>
    <n v="76"/>
    <n v="0"/>
    <m/>
    <n v="0.79166666666666663"/>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m/>
    <n v="58"/>
    <x v="9"/>
    <x v="77"/>
    <m/>
    <x v="77"/>
    <x v="4"/>
    <m/>
    <m/>
    <m/>
    <m/>
    <m/>
    <m/>
    <m/>
    <m/>
    <m/>
    <m/>
    <m/>
    <m/>
    <m/>
    <m/>
    <m/>
    <m/>
    <m/>
    <m/>
    <m/>
    <m/>
    <s v="Gestión "/>
    <x v="1"/>
    <s v="Mantenimiento"/>
    <s v="Número"/>
    <n v="5"/>
    <s v="Sumatoria de Entidades Territoriales certificadas con la implementacion de la nueva guia de gestion institucional y el Sistema de Gestión de la Calidad Educativa SIGCE."/>
    <s v="Listas de asistencias_x000a_Actas _x000a_Usuarios de SIGCE"/>
    <n v="0"/>
    <n v="0"/>
    <n v="0"/>
    <n v="96"/>
    <n v="96"/>
    <n v="96"/>
    <n v="0"/>
    <m/>
    <n v="0"/>
    <n v="0"/>
    <n v="96"/>
    <n v="0"/>
    <n v="0"/>
    <s v="Durante el mes de enero, el equipo de Fortalecimiento a la Gestión Terriotrial de la Subdirección de Fomento de Competencias, recibió de parte de la Organización de los Estados Iberoamericanos_OEI el documento con recomendaciones para ajustes al Sistema de Gestión de la Calidad Educativa SIGCE. Así mismo, recibió de parte de la Dirección de Calidad de Educación Preescolar, Básica y Media los comentarios al documento preliminar de la nueva Guía de Gestión Institucional, los cuales remitió a la Organización de los Estados Iberoamericanos_OE para que ésta adelante los debidos ajustes."/>
    <n v="0"/>
    <n v="0"/>
    <x v="0"/>
    <s v="Fecha (09/02/2021)- OAPF_x000a_Completitud: Cumple con el criterio. _x000a_Consistencia: Cumple con el criterio_x000a_Calidad: NO Cumple con el criterio. revisar redacción. Ajustar LA a la, se debe ajustar OEI incluyendo el nombre completo para poder después usar las siglas. _x000a_Soportes: cumple con el criterio. _x000a_Notas adicionales:   _x000a_SFC: se ajusta 9-2-2021_x000a__x000a_OAPF: 15/02/2021: Se cambia la validación a SI"/>
    <n v="0"/>
    <n v="0"/>
    <s v="En el mes de febrero, el Equipo de Gestión Institucional realizó la revisión del documento borrador de la Guía de Gestión Institucional y remitió los comentarios a la Subdirección de Fomento de Competencias para que sean incluidos los ajustes correspondientes. Igualmente, reanudó la revisión funcional del Sistema de Información para la Gestión de la Calidad Educativa- SIGCE y remitió los requerimientos al área de Tecnología del Ministerio de Educación Nacional para su ajuste."/>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5"/>
    <m/>
    <m/>
    <n v="5.2083333333333336E-2"/>
    <n v="0"/>
    <s v="Pendiente Validar"/>
    <m/>
    <n v="5"/>
    <n v="0"/>
    <m/>
    <n v="5.2083333333333336E-2"/>
    <n v="0"/>
    <s v="Pendiente Validar"/>
    <m/>
    <n v="5"/>
    <n v="0"/>
    <m/>
    <n v="5.2083333333333336E-2"/>
    <n v="0"/>
    <s v="Pendiente Validar"/>
    <m/>
    <n v="15"/>
    <m/>
    <m/>
    <n v="0.15625"/>
    <n v="0"/>
    <s v="Pendiente Validar"/>
    <m/>
    <n v="15"/>
    <n v="0"/>
    <m/>
    <n v="0.15625"/>
    <n v="0"/>
    <s v="Pendiente Validar"/>
    <m/>
    <n v="15"/>
    <n v="0"/>
    <m/>
    <n v="0.15625"/>
    <n v="0"/>
    <s v="Pendiente Validar"/>
    <m/>
    <n v="20"/>
    <m/>
    <m/>
    <n v="0.20833333333333334"/>
    <n v="0"/>
    <s v="Pendiente Validar"/>
    <m/>
    <m/>
  </r>
  <r>
    <x v="0"/>
    <s v="Direccionamiento estratégico y planeación "/>
    <s v="Aumentar los niveles de satisfacción del cliente y de los grupos de valor."/>
    <s v="Implementación de política"/>
    <x v="0"/>
    <s v="Dirección de Calidad para la Educación Preescolar, Básica y Medi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3. Educación Inclusiva e Intercultural"/>
    <m/>
    <n v="52"/>
    <x v="11"/>
    <x v="78"/>
    <m/>
    <x v="78"/>
    <x v="4"/>
    <m/>
    <m/>
    <m/>
    <m/>
    <m/>
    <m/>
    <m/>
    <m/>
    <m/>
    <m/>
    <m/>
    <m/>
    <m/>
    <m/>
    <m/>
    <m/>
    <m/>
    <m/>
    <m/>
    <m/>
    <s v="Gestión "/>
    <x v="1"/>
    <s v="Flujo"/>
    <s v="Número"/>
    <n v="5"/>
    <s v="Sumatoria de ETC capacitadas sobre temas de Calidad Educativa y normativa de colegios privados"/>
    <s v="Listados de asistencia_x000a_Protocolos de capacitación"/>
    <n v="0"/>
    <n v="89"/>
    <n v="96"/>
    <n v="96"/>
    <n v="96"/>
    <n v="96"/>
    <n v="89"/>
    <n v="0"/>
    <n v="91"/>
    <n v="0"/>
    <n v="96"/>
    <n v="0"/>
    <n v="0"/>
    <s v="Durante el mes de enero el equipo de colegios privados realizó las siguientes asistencias técnica: _x000a_El 13 con la secretaría de educación de Antioquia en temas de licencias de funcionamiento y sus modificaciones.  El 21 de enero con el equipo de la Secretaría de Educación de Ipiales en temas de alternancia y el 26 de enero con el equipo de la secretaría de educación de Arauca y los rectores de los colegios privados de la entidad territorial en temas de alternancia._x000a__x000a_En total en el mes de enero se realizaron 3 asistencias técnicas."/>
    <n v="0"/>
    <n v="0"/>
    <x v="0"/>
    <s v="Fecha (08/02/2021)- OAPF_x000a_Completitud:  cumple con el criterio _x000a_Consistencia: Cumple con el criterio. _x000a_Calidad: Cumple con el criterio.  _x000a_Soportes: Cumple con el criterio. "/>
    <n v="0"/>
    <n v="0"/>
    <s v="Durante el mes de febrero el equipo de Educación Privada realizó dos asistencias técnicas relacionadas con Covid-19.  _x000a_1) webinar con las todas las ETC sobre diligenciamiento del formulario con la información del personal que labora en los establecimientos educativos no oficiales para ser incluidos en el Plan Nacional de Vacunación contra el Covid 19 (26 de febrero). _x000a_2) Asistencia técnica a la secretaría de educación de Pereira sobre alternancia."/>
    <n v="0"/>
    <n v="0"/>
    <x v="0"/>
    <s v="Fecha (09/03/2021)- OAPF_x000a_Completitud:  cumple con el criterio _x000a_Consistencia: Cumple con el criterio. _x000a_Calidad: Cumple con el criterio.  _x000a_Soportes: Cumple con el criterio. "/>
    <n v="10"/>
    <m/>
    <m/>
    <n v="0.10416666666666667"/>
    <n v="0"/>
    <s v="Pendiente Validar"/>
    <m/>
    <n v="10"/>
    <n v="0"/>
    <m/>
    <n v="0.10416666666666667"/>
    <n v="0"/>
    <s v="Pendiente Validar"/>
    <m/>
    <n v="10"/>
    <n v="0"/>
    <m/>
    <n v="0.10416666666666667"/>
    <n v="0"/>
    <s v="Pendiente Validar"/>
    <m/>
    <n v="38"/>
    <m/>
    <m/>
    <n v="0.39583333333333331"/>
    <n v="0"/>
    <s v="Pendiente Validar"/>
    <m/>
    <n v="38"/>
    <n v="0"/>
    <m/>
    <n v="0.39583333333333331"/>
    <n v="0"/>
    <s v="Pendiente Validar"/>
    <m/>
    <n v="38"/>
    <n v="0"/>
    <m/>
    <n v="0.39583333333333331"/>
    <n v="0"/>
    <s v="Pendiente Validar"/>
    <m/>
    <n v="67"/>
    <m/>
    <m/>
    <n v="0.69791666666666663"/>
    <n v="0"/>
    <s v="Pendiente Validar"/>
    <m/>
    <n v="67"/>
    <n v="0"/>
    <m/>
    <n v="0.69791666666666663"/>
    <n v="0"/>
    <s v="Pendiente Validar"/>
    <m/>
    <n v="67"/>
    <n v="0"/>
    <m/>
    <n v="0.69791666666666663"/>
    <n v="0"/>
    <s v="Pendiente Validar"/>
    <m/>
    <n v="96"/>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a. Construir y adecuar instalaciones educativas que tengan en cuenta las necesidades de los niños y las personas con discapacidad y las diferencias de género, y que ofrezcan entornos de aprendizaje seguros, no violentos, inclusivos y eficaces para todos. "/>
    <s v="Brindar una educación con calidad y fomentar la permanencia en la educación inicial, preescolar, básica y media"/>
    <s v="1. Apuesta por el desarrollo integral desde la Educación Inicial y hasta la Educación Media"/>
    <m/>
    <n v="52"/>
    <x v="11"/>
    <x v="79"/>
    <m/>
    <x v="79"/>
    <x v="4"/>
    <m/>
    <m/>
    <m/>
    <m/>
    <m/>
    <m/>
    <m/>
    <m/>
    <m/>
    <m/>
    <m/>
    <m/>
    <m/>
    <m/>
    <m/>
    <m/>
    <m/>
    <m/>
    <m/>
    <m/>
    <s v="Producto"/>
    <x v="1"/>
    <s v="Acumulado"/>
    <s v="Porcentaje"/>
    <n v="5"/>
    <s v="Sumatoria de hitos: Hito 1: Hito 2: ajuste en el EVI del manual de autoevaluación. 100%"/>
    <s v="Manual del Evi"/>
    <n v="0"/>
    <n v="0"/>
    <n v="50"/>
    <n v="50"/>
    <n v="0"/>
    <n v="100"/>
    <n v="20"/>
    <n v="0"/>
    <n v="50"/>
    <n v="0"/>
    <n v="50"/>
    <n v="0"/>
    <n v="0"/>
    <s v="Durante el mes de enero, el equipo de Educación Privada no desarrollaron acciones relacionadas con la actualización del EVI, esta actualización se realizará una vez sea emitida la resolucipon de tarifas en el mes de septiembre."/>
    <n v="0"/>
    <n v="0"/>
    <x v="0"/>
    <s v="Fecha (08/02/2021)- OAPF_x000a_Completitud: Cumple con el criterio. _x000a_Consistencia: Cumple con el criterio_x000a_Calidad: NO Cumple con el criterio. revisar redacción. Si en 2020 se cumplieron con todas las actividades, que se esta programando para 2021? _x000a_Soportes: cumple con el criterio. _x000a_Notas adicionales:   _x000a_90221 DCPBM: se ajusta redacción y se solictará la eliminación del presente indicador_x000a__x000a_OAPF 15/02/2021: Se cambia la validación a SI"/>
    <n v="0"/>
    <n v="0"/>
    <s v="Durante el mes de febrero no se realizaron actulizaciones al manual de autoevaluación toda vez que de acuerdo con lo establecido en la ley esta actualización debe realizarse cada dos años, actualización que se completó en un 100% durante el año 2020.  En relación con la implementación en el aplicativo EVI, esta se realizará una vez sea expedida la resolución de costos 2021 en el mes de septiembre."/>
    <n v="0"/>
    <n v="0"/>
    <x v="0"/>
    <s v="Fecha (09/03/2021)- OAPF_x000a_Completitud:  cumple con el criterio _x000a_Consistencia: Cumple con el criterio. _x000a_Calidad: Cumple con el criterio.  _x000a_Soportes: Cumple con el criterio. "/>
    <n v="5"/>
    <m/>
    <m/>
    <n v="0.1"/>
    <n v="0"/>
    <s v="Pendiente Validar"/>
    <m/>
    <n v="0"/>
    <n v="0"/>
    <m/>
    <n v="0"/>
    <n v="0"/>
    <s v="Pendiente Validar"/>
    <m/>
    <n v="0"/>
    <n v="0"/>
    <m/>
    <n v="0"/>
    <n v="0"/>
    <s v="Pendiente Validar"/>
    <m/>
    <n v="15"/>
    <m/>
    <m/>
    <n v="0.3"/>
    <n v="0"/>
    <s v="Pendiente Validar"/>
    <m/>
    <n v="0"/>
    <n v="0"/>
    <m/>
    <n v="0"/>
    <n v="0"/>
    <s v="Pendiente Validar"/>
    <m/>
    <n v="0"/>
    <n v="0"/>
    <m/>
    <n v="0"/>
    <n v="0"/>
    <s v="Pendiente Validar"/>
    <m/>
    <n v="35"/>
    <m/>
    <m/>
    <n v="0.7"/>
    <n v="0"/>
    <s v="Pendiente Validar"/>
    <m/>
    <n v="0"/>
    <n v="0"/>
    <m/>
    <n v="0"/>
    <n v="0"/>
    <s v="Pendiente Validar"/>
    <m/>
    <n v="0"/>
    <n v="0"/>
    <m/>
    <n v="0"/>
    <n v="0"/>
    <s v="Pendiente Validar"/>
    <m/>
    <n v="50"/>
    <m/>
    <m/>
    <n v="1"/>
    <n v="0"/>
    <s v="Pendiente Validar"/>
    <m/>
    <n v="0.7"/>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 Capítulo de grupos Indígenas "/>
    <s v="3. Educación Inclusiva e Intercultural"/>
    <m/>
    <n v="58"/>
    <x v="9"/>
    <x v="80"/>
    <m/>
    <x v="80"/>
    <x v="9"/>
    <m/>
    <m/>
    <s v="X"/>
    <m/>
    <m/>
    <m/>
    <m/>
    <m/>
    <m/>
    <m/>
    <m/>
    <m/>
    <m/>
    <m/>
    <m/>
    <m/>
    <m/>
    <m/>
    <m/>
    <m/>
    <s v="Producto"/>
    <x v="0"/>
    <s v="Mantenimiento"/>
    <s v="Número"/>
    <n v="0"/>
    <s v="Sumatoria de los pueblos con planes de fortalecimiento PEC, formulados e implementados"/>
    <s v=" Planes de fortalecimiento de sus proyectos educativos comunitarios - PEC- Formulados"/>
    <n v="0"/>
    <n v="7"/>
    <n v="60"/>
    <n v="60"/>
    <n v="60"/>
    <n v="60"/>
    <n v="0"/>
    <m/>
    <n v="0"/>
    <n v="0"/>
    <n v="60"/>
    <n v="0"/>
    <n v="0"/>
    <s v="En el mes de enero el equipo de atención educativa a grupos étnicos Elaboró el borrador de anexo técnico como parte del proceso precontractual que se viene adelantando para la realización de un contrato o convenio con el objeto de implementar los planes de fortalecimiento de los proyectos educativos comunitarios PEC de los pueblos indígenas. "/>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10/02/2021 DNP: APROBADO"/>
    <n v="0"/>
    <n v="0"/>
    <s v="En el mes de febrero, el grupo de Atención Educativa a Grupos Étnicos elaboró el anexo técnico, el estudio previo y alistó la documentación solicitada por el Banco Interamericano de Desarrollo - BID; para iniciar el proceso precontractual del fortalecimiento de los 60 proyectos educativos comunitarios - PEC. Igualmente realizó reuniones exploratorias con los posibles oferentes: Universidad del Valle, Universidad de Caldas y Gobierno Mayor. En forma simultánea se adelantó el proceso precontractual para el fortalecimiento de los proyectos educativos comunitarios - PEC, en el marco del desarrollo del Sistema Educativo Indígena Propio - SEIP con el Consejo Regional Indígena de Caldas y el Consejo Regional Indígena del Huila."/>
    <n v="0"/>
    <n v="0"/>
    <x v="0"/>
    <s v="Fecha (09/03/2021)- OAPF_x000a_Completitud:  cumple con el criterio _x000a_Consistencia: Cumple con el criterio. _x000a_Calidad: Cumple con el criterio.  _x000a_Soportes: Cumple con el criterio. _x000a_Notas adicionales:  La OAPF hace unos ajustes de redacción_x000a_Se carga el reporte en SINERGIA a la espera de la aprobación del DNP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60"/>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 Capítulo de grupos Indígenas "/>
    <s v="3. Educación Inclusiva e Intercultural"/>
    <m/>
    <n v="54"/>
    <x v="4"/>
    <x v="81"/>
    <m/>
    <x v="81"/>
    <x v="9"/>
    <m/>
    <m/>
    <s v="X"/>
    <m/>
    <m/>
    <m/>
    <m/>
    <m/>
    <m/>
    <m/>
    <m/>
    <m/>
    <m/>
    <m/>
    <m/>
    <m/>
    <m/>
    <m/>
    <m/>
    <m/>
    <s v="Gestión"/>
    <x v="1"/>
    <s v="Acumulado"/>
    <s v="Número"/>
    <n v="0"/>
    <s v="Sumatorias de mesas técnicas realizadas"/>
    <s v="Actas de mesas_x000a_Listados de asistencia"/>
    <n v="0"/>
    <n v="5"/>
    <n v="5"/>
    <n v="5"/>
    <n v="5"/>
    <n v="20"/>
    <n v="0"/>
    <m/>
    <n v="0"/>
    <n v="5"/>
    <n v="10"/>
    <n v="0"/>
    <n v="0"/>
    <s v=" Durante el mes de enero, equipo de Evaluación de la Calidad Educativa de la  Subdirección de Referentes y Evaluación  trabajó en la planeación de una posible  agenda con los líderes de la CONTCEPI y el desarrollo de las mesas programadas."/>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La OAPF hizo algunos ajustes_x000a_Se carga el reporte en SINERGIA a la espera de la aprobación del DNP_x000a__x000a_10/02/2021 DNP: APROBADO"/>
    <n v="0"/>
    <n v="0"/>
    <s v="Durante el mes de febrero, el equipo de evaluación de la Subdirección de Referentes y Evaluación concretó una reunión con el Equipo del Instituto Colombiano para la evaluación de la Educación Superior - ICFES, la cual se llevará a cabo el 1 de marzo del 2021 con el fin de adelantar la organización entre las dos entidades para plantear el plan de trabajo a la CONTCEPI en el desarrollo de las mesas acordadas."/>
    <n v="0"/>
    <n v="0"/>
    <x v="0"/>
    <s v="Fecha (09/03/2021)- OAPF_x000a_Completitud:  cumple con el criterio _x000a_Consistencia: Cumple con el criterio. _x000a_Calidad: Cumple con el criterio.  _x000a_Soportes: Cumple con el criterio. _x000a_Se carga el reporte en SINERGIA a la espera de la aprobación del DNP"/>
    <n v="0"/>
    <m/>
    <m/>
    <n v="0"/>
    <n v="0"/>
    <s v="Pendiente Validar"/>
    <m/>
    <n v="0"/>
    <n v="0"/>
    <m/>
    <n v="0"/>
    <n v="0"/>
    <s v="Pendiente Validar"/>
    <m/>
    <n v="0"/>
    <n v="0"/>
    <m/>
    <n v="0"/>
    <n v="0"/>
    <s v="Pendiente Validar"/>
    <m/>
    <n v="2"/>
    <m/>
    <m/>
    <n v="0.2"/>
    <n v="0"/>
    <s v="Pendiente Validar"/>
    <m/>
    <n v="2"/>
    <n v="0"/>
    <m/>
    <n v="0.2"/>
    <n v="0"/>
    <s v="Pendiente Validar"/>
    <m/>
    <n v="2"/>
    <n v="0"/>
    <m/>
    <n v="0.2"/>
    <n v="0"/>
    <s v="Pendiente Validar"/>
    <m/>
    <n v="4"/>
    <m/>
    <m/>
    <n v="0.4"/>
    <n v="0"/>
    <s v="Pendiente Validar"/>
    <m/>
    <n v="4"/>
    <n v="0"/>
    <m/>
    <n v="0.4"/>
    <n v="0"/>
    <s v="Pendiente Validar"/>
    <m/>
    <n v="4"/>
    <n v="0"/>
    <m/>
    <n v="0.4"/>
    <n v="0"/>
    <s v="Pendiente Validar"/>
    <m/>
    <n v="5"/>
    <m/>
    <m/>
    <n v="0.5"/>
    <n v="0"/>
    <s v="Pendiente Validar"/>
    <m/>
    <n v="0"/>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 Capítulo de grupos Indígenas "/>
    <s v="3. Educación Inclusiva e Intercultural"/>
    <m/>
    <n v="56"/>
    <x v="5"/>
    <x v="82"/>
    <m/>
    <x v="82"/>
    <x v="9"/>
    <m/>
    <m/>
    <s v="X"/>
    <m/>
    <m/>
    <m/>
    <m/>
    <m/>
    <m/>
    <m/>
    <m/>
    <m/>
    <m/>
    <m/>
    <m/>
    <m/>
    <m/>
    <m/>
    <m/>
    <m/>
    <s v="Gestión"/>
    <x v="0"/>
    <s v="Capacidad"/>
    <s v="Porcentaje "/>
    <n v="0"/>
    <s v="(Número de maestros y maestras indígenas de la Amazonía Colombiana formados en el marco del programa de formación docente concertado con la OPIAC/Número total de maestros y maestras indígenas de la Amazonía colombiana)*"/>
    <s v="Listado de maestros y maestras indígenas de la Amazonía Colombiana formados 3600 maestros indigenas"/>
    <n v="0"/>
    <n v="0"/>
    <n v="0"/>
    <n v="30"/>
    <n v="90"/>
    <n v="90"/>
    <n v="0"/>
    <m/>
    <n v="0"/>
    <n v="0"/>
    <n v="30"/>
    <n v="0"/>
    <n v="0"/>
    <s v="En el mes de enero, el equipo de Formación Docente de la Subdirección de Fomento de Competencias a través de las gestiones a realizar por parte del equipo de atención a grupos étnicos, está pendiente de los insumos que la Organización de los Pueblos Indígenas de la Amazonia Colombiana -OPIAC- se comprometió a enviar para la definición del programa de formación. "/>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10/02/2021 DNP: APROBADO"/>
    <n v="0"/>
    <n v="0"/>
    <s v="En el mes de febrero, el equipo de Formación Docente de la Subdirección de Fomento de Competencias analizó la propuesta del programa de formación docente enviada por la Organización Nacional de los Pueblos Indígenas de la Amazonía Colombiana OPIAC, la cual fue retroalimentada y se presentó una contrapropuesta. La propuesta presentada por el Ministerio de Educación Nacional está siendo analizada por la Organización Nacional de los Pueblos Indígenas de la Amazonía Colombiana OPIAC. "/>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0"/>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6"/>
    <x v="5"/>
    <x v="83"/>
    <m/>
    <x v="83"/>
    <x v="10"/>
    <m/>
    <m/>
    <m/>
    <s v="x"/>
    <m/>
    <m/>
    <m/>
    <m/>
    <m/>
    <m/>
    <m/>
    <m/>
    <m/>
    <m/>
    <m/>
    <m/>
    <m/>
    <m/>
    <m/>
    <m/>
    <s v="Producto"/>
    <x v="0"/>
    <s v="Acumulado"/>
    <s v="Número"/>
    <n v="30"/>
    <s v="Sumatoria de docentes y directivos docentes de la comunidad negra afrocolombiana, raizal y palenquera formados en programas de formación continua con el enfoque étnico de educación para las comunidades negras afrocolombianas raizales y palenqueras"/>
    <s v="Listado docentes y directivos docentes de la comunidad negra afrocolombiana, raizal y palenquera formados en programas de formación continua "/>
    <n v="0"/>
    <n v="0"/>
    <n v="0"/>
    <n v="1500"/>
    <n v="500"/>
    <n v="2000"/>
    <n v="0"/>
    <m/>
    <n v="42"/>
    <n v="0"/>
    <n v="1500"/>
    <n v="0"/>
    <n v="0"/>
    <s v="En el mes de enero el equipo de Formación Docente de la Subdirección de Fomento de Competencias, avanzó en la definición de aspectos técnicos y financieros para el desarrollo de programas de formación continua (diplomados y cursos cortos) que involucran la participación de los docentes y directivos de la comunidad negra afrocolombiana, raizal y palenquera, que se implementará a través del fondo del Contrato 1400 de 2016 suscrito entre el Ministerio de Educación y el Instituto Colombiano de Crédito Educativo y Estudios Técnicos en el Exterior Mariano Ospina Pérez – ICETEX._x000a_"/>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equipo de Formación Docente de la Subdirección de Fomento de Competencias trabajó con el equipo de Gestión Institucional, para retomar el contacto con los representantes de la Comisión Pedagógica y concertar las características de los programas de formación de los educadores de la comunidad negra afrocolombiana, raizal y palenquera. En las convocatorias de formación continua podrán participar los educadores de la comunidad negra afrocolombiana, raizal y palenquera. "/>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500"/>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6"/>
    <x v="5"/>
    <x v="84"/>
    <m/>
    <x v="84"/>
    <x v="11"/>
    <m/>
    <m/>
    <m/>
    <s v="x"/>
    <m/>
    <m/>
    <m/>
    <m/>
    <m/>
    <m/>
    <m/>
    <m/>
    <m/>
    <m/>
    <m/>
    <m/>
    <m/>
    <m/>
    <m/>
    <m/>
    <s v="Producto"/>
    <x v="0"/>
    <s v="Acumulado"/>
    <s v="Número"/>
    <n v="30"/>
    <s v="Sumatoria de docentes y directivos docentes etnoeducadores  formados a nivel de maestría"/>
    <s v="Listado de docentes  y directivos docentes de la comunidad negra afrocolombiana, raizal y palenquera  formados en programas de formación  inicial y avanzada"/>
    <n v="0"/>
    <n v="0"/>
    <n v="250"/>
    <n v="400"/>
    <n v="350"/>
    <n v="1000"/>
    <n v="0"/>
    <m/>
    <n v="338"/>
    <n v="0"/>
    <n v="400"/>
    <n v="0"/>
    <n v="0"/>
    <s v="En el mes de enero el equipo de Formación Docente de la Subdirección de Fomento de Competencias, avanzó en la definición de aspectos técnicos y financieros para el desarrollo de programas de formación inicial (licenciaturas) y avanzada (Especializaciones, Maestrías y Doctorados) que involucran la participación de los docentes y directivos de la comunidad negra afrocolombiana, raizal y palenquera, que se implementará a través del fondo del Contrato 261 de 2019 suscrito entre el Ministerio de Educación y el Instituto Colombiano de Crédito Educativo y Estudios Técnicos en el Exterior Mariano Ospina Pérez – ICETEX."/>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equipo de Formación Docente de la Subdirección de Fomento de Competencias avanzó en el alistamiento de la convocatoria de formación inicial (licenciaturas) y avanzada (Especializaciones y Maestrías) que involucran la participación de los docentes y directivos de la comunidad negra afro, raizal y palenquera, con financiación del 100% y 85% de la matrícula respectivamente y que se proyectan para salir en el mes de mayo."/>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400"/>
    <m/>
    <m/>
    <n v="1"/>
    <n v="0"/>
    <s v="Pendiente Validar"/>
    <m/>
    <m/>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85"/>
    <m/>
    <x v="85"/>
    <x v="11"/>
    <m/>
    <m/>
    <m/>
    <s v="x"/>
    <m/>
    <m/>
    <m/>
    <m/>
    <m/>
    <m/>
    <m/>
    <m/>
    <m/>
    <m/>
    <m/>
    <m/>
    <m/>
    <m/>
    <m/>
    <m/>
    <s v="Producto"/>
    <x v="0"/>
    <s v="Flujo"/>
    <s v="Número"/>
    <n v="0"/>
    <s v="Documento de orientaciones y lineamientos  expedido  para el desarrollo de la etnoeducación, que permita su articulación curricular en los establecimientos educativos etnoeducadores "/>
    <s v="Documento de orientaciones y lineamientos  expedido  para el desarrollo de la etnoeducación, que permita su articulación curricular en los establecimientos educativos etnoeducadores "/>
    <n v="0"/>
    <n v="0"/>
    <n v="0"/>
    <n v="0"/>
    <n v="1"/>
    <n v="1"/>
    <n v="0"/>
    <m/>
    <n v="0"/>
    <n v="0"/>
    <n v="0"/>
    <n v="0"/>
    <n v="0"/>
    <s v="En el mes de enero el equipo de atención educativa a grupos étnicos Elaboró el primer borrador de anexo técnico del proceso precontractual que se adelantará para la realización de las orientaciones y lineamientos para el desarrollo de la etnoeducación, que permita su articulación curricular en los establecimientos educativos etnoeducadores.  Igualmente, en el mes de enero se adelantaron consultas con la Comisión Pedagógica Nacional quienes darán su concepto sobre el proceso a desarrollar en 2021"/>
    <s v="REVISAR"/>
    <s v="REVISAR"/>
    <x v="0"/>
    <s v="Fecha (08/02/2021)- OAPF_x000a_Completitud:  cumple con el criterio _x000a_Consistencia: Cumple con el criterio. _x000a_Calidad: Cumple con el criterio.  _x000a_Soportes: Cumple con el criterio. _x000a_Notas adicionales:  Se sugiere, para los próximos reportes, revisar redacción. La OAPF hizo algunos ajustes_x000a_Se carga el reporte en SINERGIA a la espera de la aprobación del DNP_x000a__x000a_DNP 09/02/2021: APROBADO"/>
    <n v="0"/>
    <n v="0"/>
    <s v="En el mes de febrero, el grupo de Atención Educativa a Grupos Étnicos realizó las consultas con la Comisión Pedagógica Nacional con el fin de adelantar el proceso de construcción de los lineamientos para el desarrollo de la etnoeducación, que permita su articulación curricular. Es así, que se entabló comunicación con la Universidad del Valle y con El Fondo de las Naciones Unidas para la Infancia - UNICEF con el propósito de realizar un convenio de cooperación para adelantar dicho proceso. Paralelamente el Grupo de Atención Educativa a Grupos Étnicos trabajó en la elaboración del documento de anexo técnico."/>
    <s v="REVISAR"/>
    <s v="REVISAR"/>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86"/>
    <m/>
    <x v="86"/>
    <x v="12"/>
    <m/>
    <m/>
    <m/>
    <s v="x"/>
    <m/>
    <m/>
    <m/>
    <m/>
    <m/>
    <m/>
    <m/>
    <m/>
    <m/>
    <m/>
    <m/>
    <m/>
    <m/>
    <m/>
    <m/>
    <m/>
    <s v="Gestión"/>
    <x v="1"/>
    <s v="Flujo"/>
    <s v="Número"/>
    <n v="0"/>
    <s v="Sumatoria de entidades territoriales asistidas en los procesos de resignificación de los Proyectos Educativos institucionales a Proyectos etnoeducativos Comunitarios en establecimientos etnoeducativos que atienden población con presencia de comunidades Negras, Afrocolombianas, raizal y palenqueras"/>
    <s v="Acta de AT_x000a_Listado de asistencia"/>
    <n v="0"/>
    <n v="0"/>
    <n v="96"/>
    <n v="96"/>
    <n v="96"/>
    <n v="96"/>
    <n v="0"/>
    <m/>
    <n v="96"/>
    <n v="0"/>
    <n v="96"/>
    <n v="0"/>
    <n v="0"/>
    <s v="Durante el mes de enero, el Equipo de Fortalecimiento a la Gestión Institucional - Grupo de Atención Educativa a Grupos Étnicos, elaboró el borrador de anexo técnico como parte del proceso precontractual que se ha venido adelantando para la realización de un convenio con La Organización Internacional para las Migraciones (OIM) para la resignificación de los proyectos educativos institucionales a proyectos etnoeducativos comunitarios en establecimientos educativos que atienden población con presencia de comunidades negras, afrocolombiana, raizal y palenquera.  Igualmente, en el mes de enero, el Equipo realizó reuniones para llegar a acuerdos con La Organización Internacional para las Migraciones (OIM) para adelantar la cualificación del anexo técnico del proceso. "/>
    <n v="0"/>
    <n v="0"/>
    <x v="0"/>
    <s v="Fecha (08/02/2021)- OAPF_x000a_Completitud: Cumple con el criterio_x000a_Consistencia: Cumple con el criterio_x000a_Calidad: NO Cumple con el criterio, no se pueden usar siglas. 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realizó los contactos con la organización save the children, para el desarrollo de un convenio con el propósito de acompañar a las entidades territoriales en los procesos de resignificación de los proyectos Educativos Institucionales a Proyectos Educativos Comunitarios en establecimientos que atienden a población de comunidades Negras, Afrocolombianas, Raizales y Palenqueras. En este mes se trabajó en cualificar el anexo técnico para dicho convenio."/>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10"/>
    <m/>
    <m/>
    <n v="0.10416666666666667"/>
    <n v="0"/>
    <s v="Pendiente Validar"/>
    <m/>
    <n v="10"/>
    <n v="0"/>
    <m/>
    <n v="0.10416666666666667"/>
    <n v="0"/>
    <s v="Pendiente Validar"/>
    <m/>
    <n v="10"/>
    <n v="0"/>
    <m/>
    <n v="0.10416666666666667"/>
    <n v="0"/>
    <s v="Pendiente Validar"/>
    <m/>
    <n v="30"/>
    <m/>
    <m/>
    <n v="0.3125"/>
    <n v="0"/>
    <s v="Pendiente Validar"/>
    <m/>
    <n v="30"/>
    <n v="0"/>
    <m/>
    <n v="0.3125"/>
    <n v="0"/>
    <s v="Pendiente Validar"/>
    <m/>
    <n v="30"/>
    <n v="0"/>
    <m/>
    <n v="0.3125"/>
    <n v="0"/>
    <s v="Pendiente Validar"/>
    <m/>
    <n v="70"/>
    <m/>
    <m/>
    <n v="0.72916666666666663"/>
    <n v="0"/>
    <s v="Pendiente Validar"/>
    <m/>
    <n v="70"/>
    <n v="0"/>
    <m/>
    <n v="0.72916666666666663"/>
    <n v="0"/>
    <s v="Pendiente Validar"/>
    <m/>
    <n v="70"/>
    <n v="0"/>
    <m/>
    <n v="0.72916666666666663"/>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87"/>
    <m/>
    <x v="87"/>
    <x v="12"/>
    <m/>
    <m/>
    <m/>
    <s v="x"/>
    <m/>
    <m/>
    <m/>
    <m/>
    <m/>
    <m/>
    <m/>
    <m/>
    <m/>
    <m/>
    <m/>
    <m/>
    <m/>
    <m/>
    <m/>
    <m/>
    <s v="Gestión"/>
    <x v="1"/>
    <s v="Flujo"/>
    <s v="Número"/>
    <n v="0"/>
    <s v="Sumatoria del número de entidades territoriales certificadas acompañadas en el diseño e implementación de los modelos etnoeducativos e interculturales en los establecimientos educativos etnoeducadores que se ubiquen en comunidades negras afrocolombianos raizal y palenquera en concertación con las comunidades NARP "/>
    <s v="Acta de AT_x000a_Listado de asistencia"/>
    <n v="0"/>
    <n v="0"/>
    <n v="96"/>
    <n v="96"/>
    <n v="96"/>
    <n v="96"/>
    <n v="0"/>
    <m/>
    <n v="96"/>
    <n v="0"/>
    <n v="96"/>
    <n v="0"/>
    <n v="0"/>
    <s v="En el mes de enero, el Equipo de Atención Educativa a Grupos Étnicos, elaboró el borrador de anexo técnico como parte del proceso precontractual que se viene adelantando para la realización de un convenio con La Organización Internacional para las Migraciones (OIM) en el cual se incluye el fortalecimiento de los modelos etnoeducativos e interculturales en los establecimientos educativos etnoeducadores.  Igualmente, en el mes de enero el Equipo de Atención Educativa a Grupos Étnicos realizó reuniones para llegar a acuerdos con La Organización Internacional para las Migraciones (OIM) para adelantar la cualificación del anexo técnico del proceso."/>
    <n v="0"/>
    <n v="0"/>
    <x v="0"/>
    <s v="Fecha (08/02/2021)- OAPF_x000a_Completitud: Cumple con el criterio_x000a_Consistencia: Cumple con el criterio_x000a_Calidad: NO Cumple con el criterio, no se pueden usar siglas. 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realizó los contactos con la organización save the children, trabajó en el borrador de un anexo técnico para un convenio con el fin de acompañar a las entidades territoriales en el diseño e implementación de los modelos etnoeducativos e interculturales en establecimientos que atienden a población de comunidades Negras, Afrocolombianas, Raizales y Palenquera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10"/>
    <m/>
    <m/>
    <n v="0.10416666666666667"/>
    <n v="0"/>
    <s v="Pendiente Validar"/>
    <m/>
    <n v="10"/>
    <n v="0"/>
    <m/>
    <n v="0.10416666666666667"/>
    <n v="0"/>
    <s v="Pendiente Validar"/>
    <m/>
    <n v="10"/>
    <n v="0"/>
    <m/>
    <n v="0.10416666666666667"/>
    <n v="0"/>
    <s v="Pendiente Validar"/>
    <m/>
    <n v="30"/>
    <m/>
    <m/>
    <n v="0.3125"/>
    <n v="0"/>
    <s v="Pendiente Validar"/>
    <m/>
    <n v="30"/>
    <n v="0"/>
    <m/>
    <n v="0.3125"/>
    <n v="0"/>
    <s v="Pendiente Validar"/>
    <m/>
    <n v="30"/>
    <n v="0"/>
    <m/>
    <n v="0.3125"/>
    <n v="0"/>
    <s v="Pendiente Validar"/>
    <m/>
    <n v="70"/>
    <m/>
    <m/>
    <n v="0.72916666666666663"/>
    <n v="0"/>
    <s v="Pendiente Validar"/>
    <m/>
    <n v="70"/>
    <n v="0"/>
    <m/>
    <n v="0.72916666666666663"/>
    <n v="0"/>
    <s v="Pendiente Validar"/>
    <m/>
    <n v="70"/>
    <n v="0"/>
    <m/>
    <n v="0.72916666666666663"/>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88"/>
    <m/>
    <x v="88"/>
    <x v="9"/>
    <m/>
    <m/>
    <s v="X"/>
    <m/>
    <m/>
    <m/>
    <m/>
    <m/>
    <m/>
    <m/>
    <m/>
    <m/>
    <m/>
    <m/>
    <m/>
    <m/>
    <m/>
    <m/>
    <m/>
    <m/>
    <s v="Gestión"/>
    <x v="0"/>
    <s v="Acumulado"/>
    <s v="Porcentaje"/>
    <n v="0"/>
    <s v="Sumatoria del porcentaje de los docentes del pueblo Nukak formados "/>
    <s v="Listado de docentes del pueblo Nukak formados "/>
    <n v="0"/>
    <n v="0"/>
    <n v="20"/>
    <n v="30"/>
    <n v="30"/>
    <n v="80"/>
    <n v="0"/>
    <m/>
    <n v="0"/>
    <n v="20"/>
    <n v="50"/>
    <n v="0"/>
    <n v="0"/>
    <s v="En el mes de enero el equipo de Atención Educativa a Grupos Étnicos elaboró el borrador de anexo técnico para adelantar el proceso precontractual de fortalecimiento de los Proyectos educativos comunitarios PEC, en el cual se incluye el acompañamiento al pueblo Nukak para la vigencia 2021"/>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La OAPF hizo algunos ajustes_x000a__x000a_Se carga el reporte en SINERGIA a la espera de la aprobación del DNP_x000a__x000a_10/02/2021 DNP: APROBADO_x000a__x000a_"/>
    <n v="0"/>
    <n v="0"/>
    <s v="En el mes de febrero, el grupo de Atención Educativa a Grupos Étnicos elaboró el anexo técnico, el estudio previo y alistó la documentación solicitada por el Banco Interamericano de Desarrollo - BID para iniciar el proceso precontractual para el fortalecimiento de los 60 proyectos educativos comunitarios – PEC, en el cual se incluye el proceso con el Pueblo Nukak. Igualmente se realizaron reuniones exploratorias con los posibles oferentes: Universidad del Valle, Universidad de Caldas y Gobierno Mayor."/>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0"/>
    <m/>
    <m/>
    <n v="0.6"/>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89"/>
    <m/>
    <x v="89"/>
    <x v="9"/>
    <m/>
    <m/>
    <s v="X"/>
    <m/>
    <m/>
    <m/>
    <m/>
    <m/>
    <m/>
    <m/>
    <m/>
    <m/>
    <m/>
    <m/>
    <m/>
    <m/>
    <m/>
    <m/>
    <m/>
    <m/>
    <s v="Gestión"/>
    <x v="0"/>
    <s v="Acumulado"/>
    <s v="Porcentaje "/>
    <n v="0"/>
    <s v="Sumatoria del porcentaje de los docentes formados del pueblo Jiw "/>
    <s v="Listado docentes formados del pueblo Jiw "/>
    <n v="0"/>
    <n v="0"/>
    <n v="30"/>
    <n v="30"/>
    <n v="20"/>
    <n v="80"/>
    <n v="0"/>
    <m/>
    <n v="0"/>
    <n v="30"/>
    <n v="60"/>
    <n v="0"/>
    <n v="0"/>
    <s v="En el mes de enero el equipo de Atención Educativa a Grupos Étnicos elaboró el borrador de anexo técnico para adelantar el proceso precontractual de fortalecimiento de los Proyectos educativos comunitarios PEC, en el cual se incluye el acompañamiento al pueblo Jiw para la vigencia 2021"/>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La OAPF hizo algunos ajustes_x000a__x000a_Se carga el reporte en SINERGIA a la espera de la aprobación del DNP_x000a__x000a_10/02/2021 DNP: APROBADO"/>
    <n v="0"/>
    <n v="0"/>
    <s v="En el mes de febrero, el grupo de Atención Educativa a Grupos Étnicos alistó la documentación solicitada por el Banco Interamericano de Desarrollo - BID, así como los borradores de anexo técnico y estudios previos para iniciar el proceso precontractual para el fortalecimiento de los 60 proyectos educativos comunitarios – PEC, en el cual se incluye el proceso con el Pueblo Jiw. Igualmente se realizaron reuniones exploratorias con los posibles oferentes, que pare este caso serían la  Universidad del Valle, Universidad de Caldas y Gobierno Mayor."/>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0"/>
    <m/>
    <m/>
    <n v="0.5"/>
    <n v="0"/>
    <s v="Pendiente Validar"/>
    <m/>
    <m/>
  </r>
  <r>
    <x v="0"/>
    <s v="Direccionamiento estratégico y planeación "/>
    <s v="Aumentar los niveles de satisfacción del cliente y de los grupos de valor."/>
    <s v="Implementación de política"/>
    <x v="0"/>
    <s v="Subdirección de Referentes y Evaluación de la Calidad Educativ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64"/>
    <x v="0"/>
    <x v="90"/>
    <m/>
    <x v="90"/>
    <x v="11"/>
    <m/>
    <m/>
    <m/>
    <s v="x"/>
    <m/>
    <m/>
    <m/>
    <m/>
    <m/>
    <m/>
    <m/>
    <m/>
    <m/>
    <m/>
    <m/>
    <m/>
    <m/>
    <m/>
    <m/>
    <m/>
    <s v="Gestión"/>
    <x v="1"/>
    <s v="Acumulado"/>
    <s v="Porcentaje "/>
    <n v="15"/>
    <s v="Sumatoria de los siguientes hitos: (Modelo diseñado y concertado (20%)+ modelo en implementaicón (80%)"/>
    <s v="Documento con Diseño de proyectos, mallas curriculares, ruta pedagógica para docentes y evaluación que tendrá el MEF"/>
    <n v="0"/>
    <n v="0"/>
    <n v="20"/>
    <n v="40"/>
    <n v="40"/>
    <n v="100"/>
    <n v="0"/>
    <m/>
    <n v="7"/>
    <n v="13"/>
    <n v="53"/>
    <n v="0"/>
    <n v="0"/>
    <s v="En el mes de enero la Subdirección de Referentes y Evaluación avanzó en la planeación 2021  en torno al indicador, acción que se encuentra proyectada hasta el mes de febrero. En ese sentido, fue diseñado una presentación para identificar metas, avances, proyección y novedades 2021._x000a_"/>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la Subdirección de Referentes y Evaluación en el marco de la planeación 2021  en torno al indicador, realizó una reunión con el equipo de atención educativa para grupos étnicos de la Subdirección de Fomento para revisar acciones en las que se puedan trabajar en conjunto para aportar al indicador."/>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2"/>
    <m/>
    <m/>
    <n v="3.7735849056603772E-2"/>
    <n v="0"/>
    <s v="Pendiente Validar"/>
    <m/>
    <n v="2"/>
    <n v="0"/>
    <m/>
    <n v="3.7735849056603772E-2"/>
    <n v="0"/>
    <s v="Pendiente Validar"/>
    <m/>
    <n v="2"/>
    <n v="0"/>
    <m/>
    <n v="3.7735849056603772E-2"/>
    <n v="0"/>
    <s v="Pendiente Validar"/>
    <m/>
    <n v="12"/>
    <m/>
    <m/>
    <n v="0.22641509433962265"/>
    <n v="0"/>
    <s v="Pendiente Validar"/>
    <m/>
    <n v="12"/>
    <n v="0"/>
    <m/>
    <n v="0.22641509433962265"/>
    <n v="0"/>
    <s v="Pendiente Validar"/>
    <m/>
    <n v="12"/>
    <n v="0"/>
    <m/>
    <n v="0.22641509433962265"/>
    <n v="0"/>
    <s v="Pendiente Validar"/>
    <m/>
    <n v="26"/>
    <m/>
    <m/>
    <n v="0.49056603773584906"/>
    <n v="0"/>
    <s v="Pendiente Validar"/>
    <m/>
    <n v="26"/>
    <n v="0"/>
    <m/>
    <n v="0.49056603773584906"/>
    <n v="0"/>
    <s v="Pendiente Validar"/>
    <m/>
    <n v="26"/>
    <n v="0"/>
    <m/>
    <n v="0.49056603773584906"/>
    <n v="0"/>
    <s v="Pendiente Validar"/>
    <m/>
    <n v="40"/>
    <m/>
    <m/>
    <n v="0.75471698113207553"/>
    <n v="0"/>
    <s v="Pendiente Validar"/>
    <m/>
    <n v="7.0000000000000007E-2"/>
  </r>
  <r>
    <x v="0"/>
    <s v="Direccionamiento estratégico y planeación "/>
    <s v="Aumentar los niveles de satisfacción del cliente y de los grupos de valor."/>
    <s v="Implementación de política"/>
    <x v="0"/>
    <s v="Subdirección de Referentes y Evaluación de la Calidad Educativ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4"/>
    <x v="4"/>
    <x v="91"/>
    <m/>
    <x v="91"/>
    <x v="11"/>
    <m/>
    <m/>
    <m/>
    <s v="x"/>
    <m/>
    <m/>
    <m/>
    <m/>
    <m/>
    <m/>
    <m/>
    <m/>
    <m/>
    <m/>
    <m/>
    <m/>
    <m/>
    <m/>
    <m/>
    <m/>
    <s v="Gestión"/>
    <x v="1"/>
    <s v="Acumulado"/>
    <s v="Número"/>
    <n v="0"/>
    <s v="Sumatoria de Espacios para la reestructuración de las pruebas Saber con enfoque diferencial para las comunidades NARP."/>
    <s v="Actas de mesas_x000a_Listados de asistencia"/>
    <n v="0"/>
    <n v="0"/>
    <n v="2"/>
    <n v="2"/>
    <n v="2"/>
    <n v="6"/>
    <n v="0"/>
    <m/>
    <n v="2"/>
    <n v="0"/>
    <n v="2"/>
    <n v="0"/>
    <n v="0"/>
    <s v="Durante el mes de enero, el equipo de Evaluación de la Calidad Educativa de la  Subdirección de Referentes y Evaluación avanzó en la estructuración de una agenda para el trabajo a desarrollar en el año 2021 con los representantes de la Comisión Nacional Pedagógica de las Comunidades Negras, Afrocolombianas, Raizales y Palenqueras (NARP). Se espera en el mes de febrero concertar las fechas de las mesas a desarrollar con estas comunidades para el presente año."/>
    <n v="0"/>
    <n v="0"/>
    <x v="0"/>
    <s v="Fecha (08/02/2021)- OAPF_x000a_Completitud: Cumple con el criterio_x000a_Consistencia: Cumple con el criterio_x000a_Calidad: NO Cumple con el criterio, ajustar redacción, especialmente lideres de la NARP... _x000a_Soportes: cumple con el criterio. _x000a__x000a_08/02/2021 DPBM: Se realizan los ajustes solicitados. En el mes de enero se remitió la información 2019 para actualizar el indicador en Sinergia._x000a__x000a_OAPF (10/02). Se cambia la validación a pendiente por validar, teniendo en cuenta el ajutes realizado por el área. Se carga el Reporte en SINERGIA_x000a__x000a_10/02/2021 DNP: APROBADO"/>
    <n v="0"/>
    <n v="0"/>
    <s v="Durante el mes de febrero, el equipo de evaluación de la Subdirección de Referentes y Evaluación concretó una reunión con el Equipo del Instituto Colombiano para la evaluación de la Educación Superior - ICFES, la cual se llevará a cabo el 1 de marzo del 2021 con el fin de adelantar la organización entre las dos entidades para plantear el plan de trabajo a las comunidades NARP en el desarrollo de los espacios acordado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1"/>
    <m/>
    <m/>
    <n v="0.5"/>
    <n v="0"/>
    <s v="Pendiente Validar"/>
    <m/>
    <n v="1"/>
    <n v="0"/>
    <m/>
    <n v="0.5"/>
    <n v="0"/>
    <s v="Pendiente Validar"/>
    <m/>
    <n v="1"/>
    <n v="0"/>
    <m/>
    <n v="0.5"/>
    <n v="0"/>
    <s v="Pendiente Validar"/>
    <m/>
    <n v="2"/>
    <m/>
    <m/>
    <n v="1"/>
    <n v="0"/>
    <s v="Pendiente Validar"/>
    <m/>
    <n v="2"/>
    <n v="0"/>
    <m/>
    <n v="1"/>
    <n v="0"/>
    <s v="Pendiente Validar"/>
    <m/>
    <n v="2"/>
    <n v="0"/>
    <m/>
    <n v="1"/>
    <n v="0"/>
    <s v="Pendiente Validar"/>
    <m/>
    <n v="2"/>
    <m/>
    <m/>
    <n v="1"/>
    <n v="0"/>
    <s v="Pendiente Validar"/>
    <m/>
    <n v="0.33333333333333331"/>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92"/>
    <m/>
    <x v="92"/>
    <x v="12"/>
    <m/>
    <m/>
    <m/>
    <s v="x"/>
    <m/>
    <m/>
    <m/>
    <m/>
    <m/>
    <m/>
    <m/>
    <m/>
    <m/>
    <m/>
    <m/>
    <m/>
    <m/>
    <m/>
    <m/>
    <m/>
    <s v="Gestión"/>
    <x v="1"/>
    <s v="Acumulado"/>
    <s v="Porcentaje "/>
    <n v="0"/>
    <s v="Sumatoria de los siguientes hitos: (Talleres de formación (20%)+ Plan diseñado y en implementación (80%)"/>
    <m/>
    <n v="0"/>
    <n v="20"/>
    <n v="25"/>
    <n v="25"/>
    <n v="30"/>
    <n v="100"/>
    <n v="0"/>
    <m/>
    <n v="10"/>
    <n v="15"/>
    <n v="40"/>
    <n v="0"/>
    <n v="0"/>
    <s v="Durante el mes de enero, el Equipo de Fortalecimiento a la gestión institucional -Grupo de Atención Educativa a Grupos Étnicos, elaboró el borrador de anexo técnico para adelantar el proceso de acompañamiento a las 96 Secretarias de Educación para el fortalecimiento en la implementación de la Cátedra de Estudios Afrocolombianos.  "/>
    <n v="0"/>
    <n v="0"/>
    <x v="0"/>
    <s v="Fecha (08/02/2021)- OAPF_x000a_Completitud: Cumple con el criterio_x000a_Consistencia: Cumple con el criterio_x000a_Calidad: NO Cumple con el criterio, no se pueden usar siglas. 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realizó las reuniones para la construcción y concertación de la propuesta técnica con la Universidad del Cauca. Mediante este proceso se elaborarán planes de implementación con el fin de promover el desarrollo de la Cátedra de Estudios Afrocolombianos - CEA en establecimientos públicos y privado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10"/>
    <m/>
    <m/>
    <n v="0.25"/>
    <n v="0"/>
    <s v="Pendiente Validar"/>
    <m/>
    <n v="10"/>
    <n v="0"/>
    <m/>
    <n v="0.25"/>
    <n v="0"/>
    <s v="Pendiente Validar"/>
    <m/>
    <n v="10"/>
    <n v="0"/>
    <m/>
    <n v="0.25"/>
    <n v="0"/>
    <s v="Pendiente Validar"/>
    <m/>
    <n v="20"/>
    <m/>
    <m/>
    <n v="0.5"/>
    <n v="0"/>
    <s v="Pendiente Validar"/>
    <m/>
    <n v="20"/>
    <n v="0"/>
    <m/>
    <n v="0.5"/>
    <n v="0"/>
    <s v="Pendiente Validar"/>
    <m/>
    <n v="20"/>
    <n v="0"/>
    <m/>
    <n v="0.5"/>
    <n v="0"/>
    <s v="Pendiente Validar"/>
    <m/>
    <n v="25"/>
    <m/>
    <m/>
    <n v="0.625"/>
    <n v="0"/>
    <s v="Pendiente Validar"/>
    <m/>
    <n v="0.1"/>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6"/>
    <x v="5"/>
    <x v="93"/>
    <m/>
    <x v="93"/>
    <x v="11"/>
    <m/>
    <m/>
    <m/>
    <s v="x"/>
    <m/>
    <m/>
    <m/>
    <m/>
    <m/>
    <m/>
    <m/>
    <m/>
    <m/>
    <m/>
    <m/>
    <m/>
    <m/>
    <m/>
    <m/>
    <m/>
    <s v="Gestión"/>
    <x v="0"/>
    <s v="Acumulado"/>
    <s v="Número"/>
    <n v="15"/>
    <s v="Estrategia de formación a docentes y directivos docentes concertada con las comunidades  negras, afrocolombianas, raizales y palenqueras ,  para el fortalecimiento de las acciones y procesos de etnoeducación y educación intercultural  implementada "/>
    <s v="Docuemnto de Estrategia de formación a docentes y directivos docentes concertada con las comunidades  negras, afrocolombianas, raizales y palenqueras ,  para el fortalecimiento de las acciones y procesos de etnoeducación y educación intercultural  implementada "/>
    <n v="0"/>
    <n v="0"/>
    <n v="0"/>
    <n v="1"/>
    <n v="0"/>
    <n v="1"/>
    <n v="0"/>
    <m/>
    <n v="0"/>
    <n v="0"/>
    <n v="1"/>
    <n v="0"/>
    <n v="0"/>
    <s v="En el mes de enero, el grupo de Formación Docente de la Subdirección de Fomento de Competencias continúa a la espera de la definición de las condiciones que permitan desarrollar un espacio de trabajo con los representantes de las comunidades negras afrocolombianas, raizales y palenqueras para avanzar en la definición de un programa de formación a docentes."/>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equipo de Formación Docente de la Subdirección de Fomento de Competencias, trabajó con el equipo de Gestión Institucional, para retomar el contacto con los representantes de la Comisión Pedagógica y concertar la estrategia de formación con la comunidad negra afrocolombiana, raizal y palenquera."/>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s v="competencias para la vida"/>
    <s v="010"/>
    <x v="6"/>
    <x v="94"/>
    <m/>
    <x v="94"/>
    <x v="11"/>
    <m/>
    <m/>
    <m/>
    <s v="x"/>
    <m/>
    <m/>
    <m/>
    <m/>
    <m/>
    <m/>
    <m/>
    <m/>
    <m/>
    <m/>
    <m/>
    <m/>
    <m/>
    <m/>
    <m/>
    <m/>
    <s v="Producto"/>
    <x v="1"/>
    <s v="Acumulado"/>
    <s v="Número"/>
    <n v="15"/>
    <s v="sumatoria de Etnoeducadores Negros, Afrocolombianos, Raizales y Palenqueros formados en el marco del Programa Todos a Aprender"/>
    <s v="Listado de Etnoeducadores Negros, Afrocolombianos, Raizales y Palenqueros formados "/>
    <n v="0"/>
    <n v="0"/>
    <n v="3000"/>
    <n v="3000"/>
    <n v="4000"/>
    <n v="10000"/>
    <n v="0"/>
    <m/>
    <n v="3169"/>
    <n v="0"/>
    <n v="3000"/>
    <n v="0"/>
    <n v="0"/>
    <s v="En el mes de enero, el Programa Todos a Aprender inició 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El Programa Todos a Aprender, en búsqueda de contribuir al logro de mejores aprendizajes de los estudiantes de educación inicial y de básica primaria, especialmente en las áreas de Lenguaje y Matemáticas, planteó para 2021 una ruta de trabajo que, con el apoyo de las secretarías de educación, busca fortalecer las prácticas pedagógicas de los docentes de los establecimientos y sedes educativas focalizadas en todo el territorio nacional. Esta ruta de trabajo será implementada por los tutores para generar acciones que apoyen el desarrollo curricular de los establecimientos educativos acompañados. En cualquier caso, se deberán atender los lineamientos sobre la alternancia que establezca cada secretaría de educación y que se encuentren aprobados por este Ministerio._x000a_"/>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Programa Todos a Aprender dio continuidad a la implementación d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Durante las semanas del 1 al 5 o del 8 al 12 febrero del 2021 los tutores desarrollaron paralelamente dos actividades: la formación del Ciclo de Apertura 2021 y la programación de agendas del mismo Ciclo. Dicha formación estuvo conformada por tres sesiones de trabajo situado (STS) para Matemáticas, Lenguaje y Educación Inicial, y tres talleres para gestión de ambientes de aprendizaje, evaluación y acompañamiento situado. El proceso de implementación de las actividades del Ciclo de Apertura se realizó del 10 de febrero al 26 de febrero de la actual vigencia._x000a_"/>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2000"/>
    <m/>
    <m/>
    <n v="0.66666666666666663"/>
    <n v="0"/>
    <s v="Pendiente Validar"/>
    <m/>
    <n v="2000"/>
    <n v="0"/>
    <m/>
    <n v="0.66666666666666663"/>
    <n v="0"/>
    <s v="Pendiente Validar"/>
    <m/>
    <n v="2000"/>
    <n v="0"/>
    <m/>
    <n v="0.66666666666666663"/>
    <n v="0"/>
    <s v="Pendiente Validar"/>
    <m/>
    <n v="2500"/>
    <m/>
    <m/>
    <n v="0.83333333333333337"/>
    <n v="0"/>
    <s v="Pendiente Validar"/>
    <m/>
    <n v="2500"/>
    <n v="0"/>
    <m/>
    <n v="0.83333333333333337"/>
    <n v="0"/>
    <s v="Pendiente Validar"/>
    <m/>
    <n v="2500"/>
    <n v="0"/>
    <m/>
    <n v="0.83333333333333337"/>
    <n v="0"/>
    <s v="Pendiente Validar"/>
    <m/>
    <n v="3000"/>
    <m/>
    <m/>
    <n v="1"/>
    <n v="0"/>
    <s v="Pendiente Validar"/>
    <m/>
    <n v="0.31690000000000002"/>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s v="Entornos escolares para la vida, la convivencia y la ciudadanía."/>
    <n v="53"/>
    <x v="3"/>
    <x v="95"/>
    <m/>
    <x v="95"/>
    <x v="11"/>
    <m/>
    <m/>
    <m/>
    <s v="x"/>
    <m/>
    <m/>
    <m/>
    <m/>
    <m/>
    <m/>
    <m/>
    <m/>
    <m/>
    <m/>
    <m/>
    <m/>
    <m/>
    <m/>
    <m/>
    <m/>
    <s v="Producto"/>
    <x v="0"/>
    <s v="Flujo"/>
    <s v="Número"/>
    <n v="0"/>
    <s v="lineamiento diseñado e implementado para la prevención del racismo y la discriminación en las instituciones educativas del territorio nacional "/>
    <m/>
    <n v="0"/>
    <n v="0"/>
    <n v="0"/>
    <n v="0"/>
    <n v="1"/>
    <n v="1"/>
    <n v="0"/>
    <m/>
    <n v="0"/>
    <n v="0"/>
    <n v="0"/>
    <n v="0"/>
    <n v="0"/>
    <s v="En el mes de enero, el equipo de Programas Transversales y Competencias Ciudadanas de la Subdirección de Fomento de Competencias, entregó la retroalimentación técnica del documento de lineamiento para la prervención del racismo y la discriminación, a la consultora para adelantar el proceso de ajuste."/>
    <s v="REVISAR"/>
    <s v="REVISAR"/>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equipo de Programas Transversales  retroalimentó la versión semifinal del Protocolo para la prevensión del racismo y la discriminación en las instituciones educativas del territorio nacional y entregó las recomendaciones para que se realicen los últimos ajustes y se produzca la versión final. "/>
    <s v="REVISAR"/>
    <s v="REVISAR"/>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63"/>
    <x v="7"/>
    <x v="96"/>
    <m/>
    <x v="96"/>
    <x v="11"/>
    <m/>
    <m/>
    <m/>
    <s v="x"/>
    <m/>
    <m/>
    <m/>
    <m/>
    <m/>
    <m/>
    <m/>
    <m/>
    <m/>
    <m/>
    <m/>
    <m/>
    <m/>
    <m/>
    <m/>
    <m/>
    <s v="Gestión"/>
    <x v="1"/>
    <s v="Acumulado"/>
    <s v="Porcentaje "/>
    <n v="0"/>
    <s v="sumatoria de los siguientes hitos: (etnoeducadores formados (30%)+Concertación con autoridades y comunidad educativa (30%)+ textos educativos diseñados (40%))_x000a__x000a_Para el 2020 el "/>
    <s v="Libros diseñado, editados y publicados"/>
    <n v="0"/>
    <n v="0"/>
    <n v="30"/>
    <n v="30"/>
    <n v="40"/>
    <n v="100"/>
    <n v="0"/>
    <n v="0"/>
    <n v="30"/>
    <n v="0"/>
    <n v="30"/>
    <n v="0"/>
    <n v="0"/>
    <s v="En el mes de enero, el equipo del Plan Nacional de Lectura y Escritura - PNLE de la Subdirección de Fomento de Competencias, inició la elaboración de los documentos requeridos para la contratación del aliado que desarrollará los proyectos del PNLE durante el 2021, entre los cuales se encuentra Territorios Narrados, con el que se apoyará la producción editorial con contenidos propios de comunidades étnicas focalizadas del país y se realizarán mínimo 3 libros con las comunidades étnicas; una vez inicie el convenio se avanzará en la concertación con las comunidades, la formación de etnoeducadores y la producción de los libros de acuerdo a los porcentajes planteados para la presente vigencia. Los documentos adelantados fueron el anexo técnico y presupuesto."/>
    <n v="0"/>
    <n v="0"/>
    <x v="0"/>
    <s v="Fecha (08/02/2021)- OAPF_x000a_Completitud: Cumple con el criterio_x000a_Consistencia: Cumple con el criterio_x000a_Calidad: NO Cumple con el criterio, ajustar redacción especialmente: y con la que se realizarán mínimo 3 libros al respecto se avanzará en la concertación con las comunidades, la formación de etnoeducadores y la producción de los libros de acuerdo a los porcentajes planteados para la presente vigencia. los documentos adelantados fueron, Anexo técnico y presupuesto._x000a_Soportes: cumple con el criterio. _x000a_SFC: se ajusta 9-2-2021_x000a__x000a_OAPF (10/02). Se cambia la validación a pendiente por validar, teniendo en cuenta el ajutes realizado por el área. Se carga el Reporte en SINERGIA_x000a__x000a_10/02/2021 DNP: APROBADO"/>
    <n v="0"/>
    <n v="0"/>
    <s v="En febrero el equipo del Plan Nacional de Lectura y Escritura - PNLE de la Subdirección de Fomento de Competencias continuó la estructuración de los documentos requeridos para suscribir un convenio con el Centro Regional para el Fomento del Libro en América Latina y el Caribe - CERLALC, quien desarrollará los proyectos del PNLE en el 2021, estos documentos fueron revisados y avalados por el CERLALC y la Subdirección de Fomento de Competencias. Entre los proyectos a desarrollar se encuentra Territorios Narrados, con el que se apoyará la producción editorial con contenidos propios de comunidades étnicas focalizadas y se realizarán mínimo 3 libros con las comunidades étnicas; suscrito el convenio se avanzará en la concertación con las comunidades, la formación de etnoeducadores y la producción de los libros de acuerdo con los porcentajes planteados para la presente vigencia. Los documentos precontractuales se encuentran en revisión de la Subdirección de Contratación"/>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5"/>
    <m/>
    <m/>
    <n v="0.16666666666666666"/>
    <n v="0"/>
    <s v="Pendiente Validar"/>
    <m/>
    <n v="0"/>
    <n v="0"/>
    <m/>
    <n v="0"/>
    <n v="0"/>
    <s v="Pendiente Validar"/>
    <m/>
    <n v="0"/>
    <n v="0"/>
    <m/>
    <n v="0"/>
    <n v="0"/>
    <s v="Pendiente Validar"/>
    <m/>
    <n v="15"/>
    <m/>
    <m/>
    <n v="0.5"/>
    <n v="0"/>
    <s v="Pendiente Validar"/>
    <m/>
    <n v="0"/>
    <n v="0"/>
    <m/>
    <n v="0"/>
    <n v="0"/>
    <s v="Pendiente Validar"/>
    <m/>
    <n v="0"/>
    <n v="0"/>
    <m/>
    <n v="0"/>
    <n v="0"/>
    <s v="Pendiente Validar"/>
    <m/>
    <n v="30"/>
    <m/>
    <m/>
    <n v="1"/>
    <n v="0"/>
    <s v="Pendiente Validar"/>
    <m/>
    <n v="0.3"/>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97"/>
    <m/>
    <x v="97"/>
    <x v="12"/>
    <m/>
    <m/>
    <m/>
    <s v="x"/>
    <m/>
    <m/>
    <m/>
    <m/>
    <m/>
    <m/>
    <m/>
    <m/>
    <m/>
    <m/>
    <m/>
    <m/>
    <m/>
    <m/>
    <m/>
    <m/>
    <s v="Gestión"/>
    <x v="1"/>
    <s v="Acumulado"/>
    <s v="Porcentaje "/>
    <n v="0"/>
    <s v="Sumatoria de los siguientes hitos: (Talleres de formacióny consolidación de redes (25%)+ programa en implementación (35%) + programa en implementación (40%))"/>
    <s v="Programa en implementación "/>
    <n v="0"/>
    <n v="0"/>
    <n v="25"/>
    <n v="35"/>
    <n v="40"/>
    <n v="100"/>
    <n v="0"/>
    <m/>
    <n v="25"/>
    <n v="0"/>
    <n v="35"/>
    <n v="0"/>
    <n v="0"/>
    <s v="Durante el mes de enero, el Equipo de Fortalecimiento a la Gestión Institucional - Grupo de Atención Educativa a Grupos Étnicos, elaboró el borrador de anexo técnico para adelantar el proceso de acompañamiento a las 96 Secretarias de Educación para el fortalecimiento en la implementación de la Cátedra de Estudios Afrocolombianos. El anexo técnico contiene acciones y productos que dan cuenta de la gestión del intercambio del conocimiento para la etnoeducación e interculturalidad a través del trabajo en red."/>
    <n v="0"/>
    <n v="0"/>
    <x v="0"/>
    <s v="Fecha (08/02/2021)- OAPF_x000a_Completitud: Cumple con el criterio_x000a_Consistencia: Cumple con el criterio_x000a_Calidad: NO Cumple con el criterio, no se pueden usar siglas. 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realizó las reuniones para la construcción y concertación de la propuesta técnica con la Universidad del Cauca para de esta forma cualificar el anexo técnico del proceso contractual, el cual tiene como propósito el fortalecimiento de la Cátedra de Estudios Afrocolombianos y la conformación de redes de etnoeducadores en las entidades territoriales para el intercambio de saberes y experiencias de los docentes con relación a pedagogías interculturales e implementación de proyectos etnoeducativos.  Si bien se cualificó el anexo técnico, la Universidad del Cauca desistió de participar en el proceso y por lo tanto, se realizaron los ajustes para iniciar un proceso competitivo"/>
    <n v="0"/>
    <n v="0"/>
    <x v="2"/>
    <s v="Fecha (09/03/2021)- OAPF_x000a_Completitud: Cumple con el criterio.  _x000a_Consistencia: Cumple con el criterio. _x000a_Calidad: No Cumple con el criterio. No es claro como el avance reportado aporta al cumplimiento del indicador mejorar redacción _x000a_Soportes: cumple con el criterio. _x000a__x000a_090321 DCPM: se ajusto el reporte de cuardo a lo solicitado_x000a__x000a_Fecha (09/03/2021)- OAPF: Se cambia la validación a Pendiente validar y se carga el reporte en SINERGIA a la espera de la aprobación del DNP_x000a__x000a__x000a_Fecha (09/03/2021)- OAPF: Se cambia la validación a Pendiente validar y se carga el reporte en SINERGIA a la espera de la aprobación del DNP"/>
    <n v="0"/>
    <m/>
    <m/>
    <n v="0"/>
    <n v="0"/>
    <s v="Pendiente Validar"/>
    <m/>
    <n v="0"/>
    <n v="0"/>
    <m/>
    <n v="0"/>
    <n v="0"/>
    <s v="Pendiente Validar"/>
    <m/>
    <n v="0"/>
    <n v="0"/>
    <m/>
    <n v="0"/>
    <n v="0"/>
    <s v="Pendiente Validar"/>
    <m/>
    <n v="15"/>
    <m/>
    <m/>
    <n v="0.42857142857142855"/>
    <n v="0"/>
    <s v="Pendiente Validar"/>
    <m/>
    <n v="15"/>
    <n v="0"/>
    <m/>
    <n v="0.42857142857142855"/>
    <n v="0"/>
    <s v="Pendiente Validar"/>
    <m/>
    <n v="15"/>
    <n v="0"/>
    <m/>
    <n v="0.42857142857142855"/>
    <n v="0"/>
    <s v="Pendiente Validar"/>
    <m/>
    <n v="30"/>
    <m/>
    <m/>
    <n v="0.8571428571428571"/>
    <n v="0"/>
    <s v="Pendiente Validar"/>
    <m/>
    <n v="30"/>
    <n v="0"/>
    <m/>
    <n v="0.8571428571428571"/>
    <n v="0"/>
    <s v="Pendiente Validar"/>
    <m/>
    <n v="30"/>
    <n v="0"/>
    <m/>
    <n v="0.8571428571428571"/>
    <n v="0"/>
    <s v="Pendiente Validar"/>
    <m/>
    <n v="35"/>
    <m/>
    <m/>
    <n v="1"/>
    <n v="0"/>
    <s v="Pendiente Validar"/>
    <m/>
    <n v="0.25"/>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1"/>
    <x v="2"/>
    <x v="98"/>
    <m/>
    <x v="98"/>
    <x v="11"/>
    <m/>
    <m/>
    <m/>
    <s v="x"/>
    <m/>
    <m/>
    <m/>
    <m/>
    <m/>
    <m/>
    <m/>
    <m/>
    <m/>
    <m/>
    <m/>
    <m/>
    <m/>
    <m/>
    <m/>
    <m/>
    <s v="Producto"/>
    <x v="0"/>
    <s v="Acumulado"/>
    <s v="Número"/>
    <n v="10"/>
    <s v="Sumatoria de Entidades territoriales certificadas con programas de orientación socio ocupacional  a estudiantes de la educación media que hagan parte de comunidades NARP."/>
    <s v="Actas de acompañamiento en las ETC focalizadas"/>
    <n v="0"/>
    <n v="30"/>
    <n v="22"/>
    <n v="22"/>
    <n v="22"/>
    <n v="96"/>
    <n v="0"/>
    <m/>
    <n v="22"/>
    <n v="0"/>
    <n v="22"/>
    <n v="0"/>
    <n v="0"/>
    <s v="Durante el mes de enero, el equipo de Educación Media con el fin de dar continuidad a la implementación de los componentes (acompañamiento a las Entidades Territoriales Certificadas -ETC-, formación docente, acompañamiento a estudiantes) de la estrategia nacional de orientación socio ocupacional se avanzó en el desarrollo del insumo de contratación para el proceso de licitación: i) desarrollo del anexo técnico, y ii) desarrollo del estudio de mercado. Es importante resaltar que la estructuración de los estudios previos se contempla un componente de formación a docentes que involucran acciones encaminadas a trabajar con la comunidad Negras, Afrocolombianas, Raizales y Palenqueras -NARP-."/>
    <n v="0"/>
    <n v="0"/>
    <x v="0"/>
    <s v="Fecha (08/02/2021)- OAPF_x000a_Completitud: Cumple con el criterio_x000a_Consistencia: Cumple con el criterio_x000a_Calidad: NO Cumple con el criterio, no usar siglas_x000a_Soportes: cumple con el criterio. _x000a__x000a_08/02/21 DCPBM: Ajustadaron las SIglas _x000a__x000a_OAPF (10/02). Se cambia la validación a pendiente por validar, teniendo en cuenta el ajutes realizado por el área. Se carga el Reporte en SINERGIA_x000a__x000a_10/02/2021 DNP: APROBADO"/>
    <n v="0"/>
    <n v="0"/>
    <s v="En el mes de febrero, el equipo de Educación Media con el fin de dar continuidad a la implementación de los componentes de la estrategia nacional de orientación socio ocupacional se revisaron y ajustaron los insumos de la licitación y el anexo técnico según las observaciones de la oficina de contratación. Se resalta que la estructuración de los estudios previos se contempla un componente de formación a docentes que involucran acciones encaminadas a trabajar con la comunidad NARP."/>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22"/>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99"/>
    <m/>
    <x v="99"/>
    <x v="11"/>
    <m/>
    <m/>
    <m/>
    <s v="x"/>
    <m/>
    <m/>
    <m/>
    <m/>
    <m/>
    <m/>
    <m/>
    <m/>
    <m/>
    <m/>
    <m/>
    <m/>
    <m/>
    <m/>
    <m/>
    <m/>
    <s v="Gestión"/>
    <x v="1"/>
    <s v="Acumulado"/>
    <s v="Porcentaje "/>
    <n v="0"/>
    <s v="Sumatoria de los siguientes hitos: (Proyectos formulados y concertado (50%)+ proyectos en diseño (30%) + proyectos en implementación (20%))"/>
    <s v="Proyectos en diseño"/>
    <n v="0"/>
    <n v="0"/>
    <n v="50"/>
    <n v="30"/>
    <n v="20"/>
    <n v="100"/>
    <n v="0"/>
    <m/>
    <n v="40"/>
    <n v="10"/>
    <n v="40"/>
    <n v="0"/>
    <n v="0"/>
    <s v="En el mes de enero, el Equipo de Fortalecimiento a la Gestión Institucional - Grupo de Atención Educativa a Grupos Étnicos, elaboró el borrador de anexo técnico como parte del proceso precontractual que se viene adelantando para la realización de un convenio con La Organización Internacional para las Migraciones (OIM) en el cual se incluye el fortalecimiento de los modelos etnoeducativos y se incluye el fortalecimiento de los saberes ancestrales en el marco de los proyectos educativos comunitarios.  Igualmente, en el mes de enero se realizaron reuniones para llegar a acuerdos con La Organización Internacional para las Migraciones (OIM) y cualificar el anexo técnico. En este convenio se incluyen las acciones dirigidas al pueblo Raizal de San Andrés y Providencia "/>
    <n v="0"/>
    <n v="0"/>
    <x v="0"/>
    <s v="Fecha (08/02/2021)- OAPF_x000a_Completitud: Cumple con el criterio_x000a_Consistencia: Cumple con el criterio_x000a_Calidad: NO Cumple con el criterio, no usar siglas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estableció contacto con la organización save the children, se trabajó en el borrador de un anexo técnico para el convenio con el fin de apoyar la formulación, diseño e implementación de Proyectos Etnoeducativos orientados al fortalecimiento de los saberes ancestrales raizale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0"/>
    <m/>
    <m/>
    <n v="0"/>
    <n v="0"/>
    <s v="Pendiente Validar"/>
    <m/>
    <n v="0"/>
    <n v="0"/>
    <m/>
    <n v="0"/>
    <n v="0"/>
    <s v="Pendiente Validar"/>
    <m/>
    <n v="0"/>
    <n v="0"/>
    <m/>
    <n v="0"/>
    <n v="0"/>
    <s v="Pendiente Validar"/>
    <m/>
    <n v="0"/>
    <m/>
    <m/>
    <n v="0"/>
    <n v="0"/>
    <s v="Pendiente Validar"/>
    <m/>
    <n v="0"/>
    <n v="0"/>
    <m/>
    <n v="0"/>
    <n v="0"/>
    <s v="Pendiente Validar"/>
    <m/>
    <n v="0"/>
    <n v="0"/>
    <m/>
    <n v="0"/>
    <n v="0"/>
    <s v="Pendiente Validar"/>
    <m/>
    <n v="30"/>
    <m/>
    <m/>
    <n v="0.75"/>
    <n v="0"/>
    <s v="Pendiente Validar"/>
    <m/>
    <n v="0.4"/>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100"/>
    <m/>
    <x v="100"/>
    <x v="11"/>
    <m/>
    <m/>
    <m/>
    <s v="x"/>
    <m/>
    <m/>
    <m/>
    <m/>
    <m/>
    <m/>
    <m/>
    <m/>
    <m/>
    <m/>
    <m/>
    <m/>
    <m/>
    <m/>
    <m/>
    <m/>
    <s v="Gestión"/>
    <x v="1"/>
    <s v="Acumulado"/>
    <s v="Porcentaje "/>
    <n v="0"/>
    <s v="Sumatoria de los siguientes hitos: (Programa formulado y concertado (25%)+ programa en implementación (35%) + programa en implementación (40%))"/>
    <s v="Programa en implementación"/>
    <n v="0"/>
    <n v="0"/>
    <n v="25"/>
    <n v="35"/>
    <n v="40"/>
    <n v="100"/>
    <n v="0"/>
    <m/>
    <n v="25"/>
    <n v="0"/>
    <n v="35"/>
    <n v="0"/>
    <n v="0"/>
    <s v="Durante el mes de enero, el Equipo de Fortalecimiento a la Gestión Institucional - Grupo de Atención Educativa a Grupos Étnicos, elaboró el borrador de anexo técnico como parte del proceso precontractual que se viene adelantando para la realización de un convenio con La Organización Internacional para las Migraciones (OIM) en el cual se incluye el fortalecimiento de los saberes ancestrales en el marco de los proyectos educativos comunitarios de las comunidades negras, afrocolombianas, raizales y palenquera en los territorios focalizados."/>
    <n v="0"/>
    <n v="0"/>
    <x v="0"/>
    <s v="Fecha (08/02/2021)- OAPF_x000a_Completitud: Cumple con el criterio_x000a_Consistencia: Cumple con el criterio_x000a_Calidad: NO Cumple con el criterio, no usar siglas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en forma articulada trabajó con la organización Save the Children en el anexo técnico, para un convenio con el fin de apoyar la implementación del Programa de fortalecimiento de los saberes ancestrales en el marco de los Proyectos Educativos Comunitario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15"/>
    <m/>
    <m/>
    <n v="0.42857142857142855"/>
    <n v="0"/>
    <s v="Pendiente Validar"/>
    <m/>
    <n v="15"/>
    <n v="0"/>
    <m/>
    <n v="0.42857142857142855"/>
    <n v="0"/>
    <s v="Pendiente Validar"/>
    <m/>
    <n v="15"/>
    <n v="0"/>
    <m/>
    <n v="0.42857142857142855"/>
    <n v="0"/>
    <s v="Pendiente Validar"/>
    <m/>
    <n v="30"/>
    <m/>
    <m/>
    <n v="0.8571428571428571"/>
    <n v="0"/>
    <s v="Pendiente Validar"/>
    <m/>
    <n v="30"/>
    <n v="0"/>
    <m/>
    <n v="0.8571428571428571"/>
    <n v="0"/>
    <s v="Pendiente Validar"/>
    <m/>
    <n v="30"/>
    <n v="0"/>
    <m/>
    <n v="0.8571428571428571"/>
    <n v="0"/>
    <s v="Pendiente Validar"/>
    <m/>
    <n v="35"/>
    <m/>
    <m/>
    <n v="1"/>
    <n v="0"/>
    <s v="Pendiente Validar"/>
    <m/>
    <n v="0.25"/>
  </r>
  <r>
    <x v="0"/>
    <s v="Direccionamiento estratégico y planeación "/>
    <s v="Aumentar los niveles de satisfacción del cliente y de los grupos de valor."/>
    <s v="Diseño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60"/>
    <x v="10"/>
    <x v="101"/>
    <n v="214"/>
    <x v="101"/>
    <x v="12"/>
    <m/>
    <m/>
    <m/>
    <s v="x"/>
    <m/>
    <m/>
    <m/>
    <m/>
    <m/>
    <m/>
    <m/>
    <m/>
    <m/>
    <m/>
    <m/>
    <m/>
    <m/>
    <m/>
    <m/>
    <m/>
    <s v="Gestión"/>
    <x v="1"/>
    <s v="Acumulado"/>
    <s v="Porcentaje "/>
    <n v="0"/>
    <s v="Sumatoria de los siguientes hitos: (Politica formulada (25%)+Politica concertada (25%)+ politica en implementación (50%))"/>
    <s v="Politica concertada"/>
    <n v="0"/>
    <n v="0"/>
    <n v="25"/>
    <n v="25"/>
    <n v="50"/>
    <n v="100"/>
    <n v="0"/>
    <m/>
    <n v="25"/>
    <n v="0"/>
    <n v="25"/>
    <n v="0"/>
    <n v="0"/>
    <s v="Durante el mes de enero, el Equipo de Fortalecimiento a la Gestión Institucional –grupo de Inclusión y Equidad en la Educación, prestó  asistencia técnica a la secretaría de educación de Bogotá en el tema de generalidades en Inclusión y equidad en la educación, adicionalmente en la fase de planeación  realizó la construcción del anexo técnico para el convenio con la Fundación Saldarriaga Concha, el cual en la línea estratégica N. 2 Inclusión y equidad para trayectorias educativas completas, contempla dos productos relacionados con el lineamiento de política (i) Elaborar la versión final del “Documento de Lineamientos de política para la inclusión y equidad en la educación”, (ii) Diseñar e implementar una estrategia que permita la apropiación de los lineamientos de política para la inclusión y equidad en la educación con las Entidades Territoriales Certificadas focalizadas."/>
    <n v="0"/>
    <n v="0"/>
    <x v="0"/>
    <s v="Fecha (08/02/2021)- OAPF_x000a_Completitud: Cumple con el criterio_x000a_Consistencia: Cumple con el criterio_x000a_Calidad: NO Cumple con el criterio, no se pueden usar siglas. _x000a_Soportes: cumple con el criterio. _x000a_SFC: se ajusta 9-2-2021_x000a__x000a_OAPF (10/02). Se cambia la validación a pendiente por validar, teniendo en cuenta el ajutes realizado por el área. Se carga el Reporte en SINERGIA_x000a_DNP: 10/02/2021 APROBADO"/>
    <n v="0"/>
    <n v="0"/>
    <s v="En febrero, el Equipo de Fortalecimiento a la Gestión Institucional, prestó asistencia técnica a las secretarías de educación de Armenia, Barranquilla y Tuluá en relación con atención educativa a estudiantes con capacidades y talentos excepcionales y a estudiantes con discapacidad. Prestó asistencia técnica a 46 entidades territoriales, en lo relacionado con el seguimiento a los recursos asignados a las Entidades Territoriales Certificadas por el 20% de recursos adicionales por el registro de estudiantes con discapacidad y con talentos o capacidades excepcionales en el Sistema Integrado de Matrícula. Continuó la planeación del convenio con la Fundación Saldarriaga Concha, a través del cual se tiene previsto elaborar la versión final del “Documento de Lineamientos de política para la inclusión y equidad en la educación” y diseñar e implementar una estrategia que permita la apropiación de los lineamientos de política con las Entidades Territoriales Certificadas focalizada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5"/>
    <m/>
    <m/>
    <n v="0.2"/>
    <n v="0"/>
    <s v="Pendiente Validar"/>
    <m/>
    <n v="0"/>
    <n v="0"/>
    <m/>
    <n v="0"/>
    <n v="0"/>
    <s v="Pendiente Validar"/>
    <m/>
    <n v="0"/>
    <n v="0"/>
    <m/>
    <n v="0"/>
    <n v="0"/>
    <s v="Pendiente Validar"/>
    <m/>
    <n v="10"/>
    <m/>
    <m/>
    <n v="0.4"/>
    <n v="0"/>
    <s v="Pendiente Validar"/>
    <m/>
    <n v="0"/>
    <n v="0"/>
    <m/>
    <n v="0"/>
    <n v="0"/>
    <s v="Pendiente Validar"/>
    <m/>
    <n v="0"/>
    <n v="0"/>
    <m/>
    <n v="0"/>
    <n v="0"/>
    <s v="Pendiente Validar"/>
    <m/>
    <n v="25"/>
    <m/>
    <m/>
    <n v="1"/>
    <n v="0"/>
    <s v="Pendiente Validar"/>
    <m/>
    <n v="0.25"/>
  </r>
  <r>
    <x v="0"/>
    <s v="Direccionamiento estratégico y planeación "/>
    <s v="Aumentar los niveles de satisfacción del cliente y de los grupos de valor."/>
    <s v="Diseño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 Capítulo de grupos Indigenas "/>
    <s v="3. Educación Inclusiva e Intercultural"/>
    <m/>
    <n v="58"/>
    <x v="9"/>
    <x v="102"/>
    <m/>
    <x v="102"/>
    <x v="12"/>
    <m/>
    <m/>
    <m/>
    <s v="x"/>
    <m/>
    <m/>
    <m/>
    <m/>
    <m/>
    <m/>
    <m/>
    <m/>
    <m/>
    <m/>
    <m/>
    <m/>
    <m/>
    <m/>
    <m/>
    <m/>
    <s v="Gestión"/>
    <x v="1"/>
    <s v="Acumulado"/>
    <s v="Porcentaje "/>
    <n v="0"/>
    <s v="Sumatoria de los siguientes hitos: 50% Formulación y concertación (Formulación 25%  y concertación 25%)+ 50% implementación "/>
    <s v="Politica concertación"/>
    <n v="0"/>
    <n v="0"/>
    <n v="25"/>
    <n v="25"/>
    <n v="50"/>
    <n v="100"/>
    <n v="0"/>
    <m/>
    <n v="25"/>
    <n v="0"/>
    <n v="25"/>
    <n v="0"/>
    <n v="0"/>
    <s v="En el mes de enero, el Equipo de Atención Educativa a Grupos Étnicos Elaboró el primer borrador de anexo técnico del proceso precontractual que se adelantará para la realización de la política pública de etnoeducación y educación intercultural.  Igualmente,  el equipo adelantó consultas con la Comisión Pedagógica Nacional quienes darán su concepto sobre el proceso de conceptualización inicial de construcción de política para las comunidades negras, afrocolombianas, raizales y palenqueras a desarrollar en 2021"/>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grupo de Atención Educativa a Grupos Étnicos realizó las consultas con la Comisión Pedagógica Nacional con el fin de adelantar el proceso de construcción del documento base de política pública de etnoeducación y educación intercultural para las comunidades Negras, Afrocolombianas, Raizales y Palenqueras. Es así como se entabló comunicación con la Universidad del Valle y con El Fondo de las Naciones Unidas para la Infancia – UNICEF, con el propósito de realizar un convenio de cooperación para adelantar dicho proceso. Paralelamente trabajó en la elaboración del documento de anexo técnico."/>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5"/>
    <m/>
    <m/>
    <n v="0.2"/>
    <n v="0"/>
    <s v="Pendiente Validar"/>
    <m/>
    <n v="0"/>
    <n v="0"/>
    <m/>
    <n v="0"/>
    <n v="0"/>
    <s v="Pendiente Validar"/>
    <m/>
    <n v="0"/>
    <n v="0"/>
    <m/>
    <n v="0"/>
    <n v="0"/>
    <s v="Pendiente Validar"/>
    <m/>
    <n v="10"/>
    <m/>
    <m/>
    <n v="0.4"/>
    <n v="0"/>
    <s v="Pendiente Validar"/>
    <m/>
    <n v="0"/>
    <n v="0"/>
    <m/>
    <n v="0"/>
    <n v="0"/>
    <s v="Pendiente Validar"/>
    <m/>
    <n v="0"/>
    <n v="0"/>
    <m/>
    <n v="0"/>
    <n v="0"/>
    <s v="Pendiente Validar"/>
    <m/>
    <n v="25"/>
    <m/>
    <m/>
    <n v="1"/>
    <n v="0"/>
    <s v="Pendiente Validar"/>
    <m/>
    <n v="0.25"/>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6"/>
    <x v="5"/>
    <x v="103"/>
    <m/>
    <x v="103"/>
    <x v="11"/>
    <s v="Formación de Docentes"/>
    <m/>
    <m/>
    <s v="x"/>
    <m/>
    <m/>
    <m/>
    <m/>
    <m/>
    <m/>
    <m/>
    <m/>
    <m/>
    <m/>
    <m/>
    <m/>
    <m/>
    <m/>
    <m/>
    <m/>
    <s v="Gestión"/>
    <x v="1"/>
    <s v="Acumulado"/>
    <s v="Porcentaje "/>
    <n v="15"/>
    <s v="Sumatoria de los siguientes hitos: (Programa formulado y concertado (30%)+ programa diseñado (40%) + programa en implementación (30%))"/>
    <s v="2021: Documento con el diseñado del programa de formación docentes y directivos docentes etnoeducadores  para el pueblo raizal._x000a__x000a_2022: programa en implementación (actas de reuniones con la ETC para verificar la implemenación del programa)"/>
    <n v="0"/>
    <n v="0"/>
    <n v="30"/>
    <n v="40"/>
    <n v="30"/>
    <n v="100"/>
    <n v="0"/>
    <m/>
    <n v="20"/>
    <n v="10"/>
    <n v="50"/>
    <n v="0"/>
    <n v="0"/>
    <s v="En el mes de enero, el grupo de Formación Docente de la Subdirección de Fomento de Competencias, reanuda las acciones con la Secretará de Educación de San Andrés proyectando un informe con lo implementado en el año 2020 y con el fin de obtener una respuesta positiva de la Secretaría para consolidar las acciones de formación en el Plan Territorial de Formación Docente. "/>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equipo de Formación Docente de la Subdirección de Fomento de Competencias envio comunicaciones a la Secretaría de Educación de San Andrés y Providencia para retomar el trabajo conjunto en cuanto a la consolidación del Plan Territorial de Formación Docente que contiene el programa de formación. Aún no se obtiene respuesta por parte de la Secretaría. "/>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10"/>
    <m/>
    <m/>
    <n v="0.2"/>
    <n v="0"/>
    <s v="Pendiente Validar"/>
    <m/>
    <n v="10"/>
    <n v="0"/>
    <m/>
    <n v="0.2"/>
    <n v="0"/>
    <s v="Pendiente Validar"/>
    <m/>
    <n v="10"/>
    <n v="0"/>
    <m/>
    <n v="0.2"/>
    <n v="0"/>
    <s v="Pendiente Validar"/>
    <m/>
    <n v="20"/>
    <m/>
    <m/>
    <n v="0.4"/>
    <n v="0"/>
    <s v="Pendiente Validar"/>
    <m/>
    <n v="20"/>
    <n v="0"/>
    <m/>
    <n v="0.4"/>
    <n v="0"/>
    <s v="Pendiente Validar"/>
    <m/>
    <n v="20"/>
    <n v="0"/>
    <m/>
    <n v="0.4"/>
    <n v="0"/>
    <s v="Pendiente Validar"/>
    <m/>
    <n v="40"/>
    <m/>
    <m/>
    <n v="0.8"/>
    <n v="0"/>
    <s v="Pendiente Validar"/>
    <m/>
    <n v="0.2"/>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3"/>
    <x v="3"/>
    <x v="104"/>
    <n v="9"/>
    <x v="104"/>
    <x v="12"/>
    <m/>
    <m/>
    <m/>
    <s v="x"/>
    <m/>
    <m/>
    <m/>
    <m/>
    <m/>
    <m/>
    <m/>
    <m/>
    <m/>
    <m/>
    <m/>
    <m/>
    <m/>
    <m/>
    <m/>
    <m/>
    <s v="Producto"/>
    <x v="0"/>
    <s v="Capacidad"/>
    <s v="Número"/>
    <n v="0"/>
    <s v="Sumatoria de Docentes, directivos docentes y etnoeducadores formados en estrategias en contra de la discriminación y el racismo"/>
    <s v="Listado Docentes, directivos docentes y etnoeducadores formados en estrategias en contra de la discriminación y el racismo"/>
    <n v="0"/>
    <n v="0"/>
    <n v="1000"/>
    <n v="5500"/>
    <n v="10000"/>
    <n v="10000"/>
    <n v="0"/>
    <m/>
    <n v="1061"/>
    <n v="0"/>
    <n v="5500"/>
    <n v="1061"/>
    <n v="1061"/>
    <s v="En el  mes de enero, el equipo de Gestión de la Subdirección de Fomento de Competencias, estructuró en el anexo técnico la  estrategias de formación para la prevención de la discriminación y el racismo dirigido a directivos docentes, docentes y etnoeducadores, en el marco de la Cátedra de Estudios Afrocolombiano."/>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1061"/>
    <n v="1061"/>
    <s v="En el mes de febrero el equipo de atención educativa a grupos étnicos elaboró el anexo técnico de la propuesta de fortalecimiento a la Cátedra de Estudios Afrocolombianos en la cual se incluyen acciones de formación y acompañamiento y una de las temáticas retoma estrategias en contra de la discriminación y el racismo.   Igualmente se exploró la realización de este proceso con diferentes aliados tales como OIM y la Universidad del Cauca."/>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1061"/>
    <n v="1061"/>
    <m/>
    <n v="0"/>
    <n v="0"/>
    <s v="Pendiente Validar"/>
    <m/>
    <n v="1061"/>
    <n v="0"/>
    <m/>
    <n v="0"/>
    <n v="0"/>
    <s v="Pendiente Validar"/>
    <m/>
    <n v="1061"/>
    <n v="0"/>
    <m/>
    <n v="0"/>
    <n v="0"/>
    <s v="Pendiente Validar"/>
    <m/>
    <n v="1061"/>
    <n v="0"/>
    <m/>
    <n v="0"/>
    <n v="0"/>
    <s v="Pendiente Validar"/>
    <m/>
    <n v="1061"/>
    <n v="0"/>
    <m/>
    <n v="0"/>
    <n v="0"/>
    <s v="Pendiente Validar"/>
    <m/>
    <n v="1061"/>
    <n v="0"/>
    <m/>
    <n v="0"/>
    <n v="0"/>
    <s v="Pendiente Validar"/>
    <m/>
    <n v="1061"/>
    <n v="0"/>
    <m/>
    <n v="0"/>
    <n v="0"/>
    <s v="Pendiente Validar"/>
    <m/>
    <n v="1061"/>
    <n v="0"/>
    <m/>
    <n v="0"/>
    <n v="0"/>
    <s v="Pendiente Validar"/>
    <m/>
    <n v="1061"/>
    <n v="0"/>
    <m/>
    <n v="0"/>
    <n v="0"/>
    <s v="Pendiente Validar"/>
    <m/>
    <n v="55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m/>
    <s v="NA"/>
    <x v="12"/>
    <x v="105"/>
    <n v="237"/>
    <x v="105"/>
    <x v="2"/>
    <m/>
    <m/>
    <m/>
    <m/>
    <m/>
    <m/>
    <m/>
    <m/>
    <m/>
    <m/>
    <m/>
    <m/>
    <m/>
    <m/>
    <m/>
    <m/>
    <m/>
    <m/>
    <m/>
    <m/>
    <s v="Gestión"/>
    <x v="2"/>
    <s v="Acumulado"/>
    <s v="Número"/>
    <n v="0"/>
    <s v="Sumatoria de Docentes que divulgan sus experiencias significativas a través de encuentros de intercambio de saber y publicacione"/>
    <s v="Publicaciones de experiencias significativas (link y pantallazo)"/>
    <n v="0"/>
    <n v="0"/>
    <n v="0"/>
    <n v="100"/>
    <n v="100"/>
    <n v="200"/>
    <n v="0"/>
    <m/>
    <n v="0"/>
    <n v="0"/>
    <n v="100"/>
    <n v="0"/>
    <n v="0"/>
    <s v="En el mes de enero, el equipo del Programa para el Desarrollo de Competencias Básicas, identificó las experiencias significativas de las estrategias y programas del Ministerio de Educación Nacional que serán acompañadas para publicar en la plataforma contacto maestro durante la vigencia 2021, las experiencias identificadas fueron las del: Foro Educativo Nacional 2020, Sistema de Responsabilidad Penal para Adolescente, Jornada Única y laboratorios pedagógicos. Así mismo inició el diseño metodológico del encuentro de intercambio del saber pedagógico dirigido a los líderes de las experiencias significativas del Foro Educativo Nacional 2020 a realizarse en el mes de Marzo"/>
    <n v="0"/>
    <n v="0"/>
    <x v="0"/>
    <s v="Fecha (09/02/2021)- OAPF_x000a_Completitud:  cumple con el criterio _x000a_Consistencia: Cumple con el criterio. _x000a_Calidad: Cumple con el criterio.  _x000a_Soportes: Cumple con el criterio. "/>
    <n v="0"/>
    <n v="0"/>
    <s v="En el mes de febrero, el equipo del Programa para el Desarrollo de Competencias Básicas, aprobó y realizó el alistamiento para la publicación en Contacto Maestro de tres experiencias significativas de Jornada Única, dos del Plan Nacional de Lectura y Escritura y una del Foro Educativo Nacional 2020, las cuales se encuentran en proceso de elaboración de infografías por parte del área de comunicaciones. También realizó acompañamiento a experiencias significativas de las estrategias y programas: Foro Educativo Nacional 2020, Sistema de Responsabilidad Penal para Adolescente, Jornada Única y laboratorios pedagógico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30"/>
    <m/>
    <m/>
    <n v="0.3"/>
    <n v="0"/>
    <s v="Pendiente Validar"/>
    <m/>
    <n v="30"/>
    <n v="0"/>
    <m/>
    <n v="0.3"/>
    <n v="0"/>
    <s v="Pendiente Validar"/>
    <m/>
    <n v="30"/>
    <n v="0"/>
    <m/>
    <n v="0.3"/>
    <n v="0"/>
    <s v="Pendiente Validar"/>
    <m/>
    <n v="30"/>
    <n v="0"/>
    <m/>
    <n v="0.3"/>
    <n v="0"/>
    <s v="Pendiente Validar"/>
    <m/>
    <n v="30"/>
    <n v="0"/>
    <m/>
    <n v="0.3"/>
    <n v="0"/>
    <s v="Pendiente Validar"/>
    <m/>
    <n v="30"/>
    <n v="0"/>
    <m/>
    <n v="0.3"/>
    <n v="0"/>
    <s v="Pendiente Validar"/>
    <m/>
    <n v="100"/>
    <m/>
    <m/>
    <n v="1"/>
    <n v="0"/>
    <s v="Pendiente Validar"/>
    <m/>
    <n v="0"/>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m/>
    <s v="NA"/>
    <x v="12"/>
    <x v="106"/>
    <n v="237"/>
    <x v="106"/>
    <x v="3"/>
    <m/>
    <m/>
    <m/>
    <m/>
    <m/>
    <m/>
    <m/>
    <m/>
    <m/>
    <m/>
    <m/>
    <m/>
    <m/>
    <m/>
    <m/>
    <m/>
    <m/>
    <m/>
    <m/>
    <m/>
    <s v="Gestión "/>
    <x v="1"/>
    <s v="Mantenimiento"/>
    <s v="Número"/>
    <n v="0"/>
    <s v="Sumatoria de Entidades territoriales certificadas con asistencia técnica en la divulgación del saber pedagógico"/>
    <s v="Actas y listados de asistencia"/>
    <n v="0"/>
    <n v="0"/>
    <n v="0"/>
    <n v="96"/>
    <n v="96"/>
    <n v="96"/>
    <n v="0"/>
    <m/>
    <n v="0"/>
    <n v="0"/>
    <n v="96"/>
    <n v="0"/>
    <n v="0"/>
    <s v="En el mes de enero, el equipo del Programa para el Desarrollo de Competencias Básicas, remitió para validación y aprobación de la Dirección de Calidad de Educación Preescolar Básica y Media el documento guía de la ruta de divulgación del saber pedagógico. Realizó la distribución de las 96 secretarías de educación entre los ocho servidores del grupo, que prestarán asistencia técnica en la ruta de divulgación del saber pedagógico durante la vigencia 2021. Elaboró los insumos (Protocolo, instrumentos y formatos) para la prestación de la asistencia técnica. "/>
    <n v="0"/>
    <n v="0"/>
    <x v="0"/>
    <s v="Fecha (09/02/2021)- OAPF_x000a_Completitud:  cumple con el criterio _x000a_Consistencia: Cumple con el criterio. _x000a_Calidad: Cumple con el criterio.  _x000a_Soportes: Cumple con el criterio. "/>
    <n v="0"/>
    <n v="0"/>
    <s v="En el mes de febrero, el equipo del Programa para el Desarrollo de Competencias Básicas ajustó el protocolo, instrumentos y formatos insumos para prestar las asistencias técnicas a las secretarías de educación sobre divulgación del saber pedagógico. También sigue a la espera de la validación del documento de la ruta de divulgación del saber pedagógico por parte de la Dirección de Calidad de Educación Preescolar, Básica y Media."/>
    <n v="0"/>
    <n v="0"/>
    <x v="0"/>
    <s v="Fecha (09/03/2021)- OAPF_x000a_Completitud:  cumple con el criterio _x000a_Consistencia: Cumple con el criterio. _x000a_Calidad: Cumple con el criterio.  _x000a_Soportes: Cumple con el criterio. "/>
    <n v="10"/>
    <m/>
    <m/>
    <n v="0.10416666666666667"/>
    <n v="0"/>
    <s v="Pendiente Validar"/>
    <m/>
    <n v="10"/>
    <n v="0"/>
    <m/>
    <n v="0.10416666666666667"/>
    <n v="0"/>
    <s v="Pendiente Validar"/>
    <m/>
    <n v="10"/>
    <n v="0"/>
    <m/>
    <n v="0.10416666666666667"/>
    <n v="0"/>
    <s v="Pendiente Validar"/>
    <m/>
    <n v="38"/>
    <m/>
    <m/>
    <n v="0.39583333333333331"/>
    <n v="0"/>
    <s v="Pendiente Validar"/>
    <m/>
    <n v="38"/>
    <n v="0"/>
    <m/>
    <n v="0.39583333333333331"/>
    <n v="0"/>
    <s v="Pendiente Validar"/>
    <m/>
    <n v="38"/>
    <n v="0"/>
    <m/>
    <n v="0.39583333333333331"/>
    <n v="0"/>
    <s v="Pendiente Validar"/>
    <m/>
    <n v="67"/>
    <m/>
    <m/>
    <n v="0.69791666666666663"/>
    <n v="0"/>
    <s v="Pendiente Validar"/>
    <m/>
    <n v="67"/>
    <n v="0"/>
    <m/>
    <n v="0.69791666666666663"/>
    <n v="0"/>
    <s v="Pendiente Validar"/>
    <m/>
    <n v="67"/>
    <n v="0"/>
    <m/>
    <n v="0.69791666666666663"/>
    <n v="0"/>
    <s v="Pendiente Validar"/>
    <m/>
    <n v="96"/>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m/>
    <n v="49"/>
    <x v="13"/>
    <x v="107"/>
    <m/>
    <x v="107"/>
    <x v="4"/>
    <m/>
    <m/>
    <m/>
    <m/>
    <m/>
    <m/>
    <m/>
    <m/>
    <m/>
    <m/>
    <m/>
    <m/>
    <m/>
    <m/>
    <m/>
    <m/>
    <m/>
    <m/>
    <m/>
    <m/>
    <s v="Producto"/>
    <x v="3"/>
    <s v="Flujo"/>
    <s v="Porcentaje"/>
    <n v="10"/>
    <s v="Número de convalidaciones atendidas en el periodo establecido (20 a 20)/ Total de convalidaciones radicadas en el periodo establecido (20 a 20)"/>
    <s v="Reporte de solicitudes atendidas (sistema de convalidaciones)"/>
    <n v="0"/>
    <n v="0"/>
    <n v="0"/>
    <n v="100"/>
    <n v="100"/>
    <n v="100"/>
    <n v="0"/>
    <m/>
    <n v="0"/>
    <n v="0"/>
    <n v="100"/>
    <n v="70"/>
    <n v="100"/>
    <s v="En el mes de enero el grupo de Convalidaciones de la Dirección de Calidad para la Educación Preescolar Básica y Media, recibió un total de 308 solicitudes de trámite, que se atendieron al 100% así: 51.2% finalizado con la emisión del acto administrativo de convalidación y el 48.8%, tramitado con requerimiento al solicitante y en trámite de emisión del acto administrativo._x000a__x000a_Nota: La finalización de los procesos de requerimiento al solicitante, pedenden del cumplimiento de los requisitos que faltan y deben aportar al proceso. "/>
    <n v="0.7"/>
    <n v="1"/>
    <x v="0"/>
    <s v="Fecha (08/02)- OAPF_x000a_Completitud: Cumple con el criterio_x000a_Consistencia: Cumple con el criterio. _x000a_Calidad: No Cumple con el criterio, ajustar la redacción del reporte final al fina dice que hay 49 procesos en análisis de homologación… es decir que no se atendieron las 308. De acuerdo con la fórmula se entiende como atendida que hayan finalizado la revisión y se finalice ya sea con la convalidación o con nuevos requerimientos al solicitante. _x000a_Soportes: No Cumple con el criterio. se sugiere revisar la columna concepto de validación. Teniendo en cuenta que se encuentran muchos conceptos y no es muy claro cual fue convalidado y cual requiere nueva información. _x000a__x000a_090221 DCPBM: Se ajusta la redacción y el medio de verificación_x000a__x000a_OAPF: 15/02/2021: Se cambia la validación a SI "/>
    <n v="70"/>
    <n v="100"/>
    <s v="En el mes de febrero, el grupo de Convalidaciones de la Dirección de Calidad para la educación preescolar, básica y media recibió un total de 393 solicitudes de trámite, que se atendieron al 100%, de la siguiente manera: 123 solicitudes cerradas con acto administrativo, 163 solicitudes en requerimiento, 107 procesos que se encuentran en etapa de actualización del establecimiento educativo y hologación de estudios, estos procesos se encuentran aún en termino de gestión. (Mediante la resolución 4193 de 2020 en trámite de convalidaciones se encuentra en suspensión de términos)."/>
    <n v="0.7"/>
    <n v="1"/>
    <x v="1"/>
    <s v="Fecha (09/03/2021)- OAPF_x000a_Completitud:  cumple con el criterio _x000a_Consistencia: Revisar la pertinencia del indicador, teniendo en cuenta que en los dos reportes el indicador está en 100%_x000a_Calidad: Cumple con el criterio.  _x000a_Soportes: Cumple con el criterio. _x000a_"/>
    <n v="70"/>
    <m/>
    <m/>
    <n v="0.7"/>
    <n v="1"/>
    <s v="Pendiente Validar"/>
    <m/>
    <n v="100"/>
    <m/>
    <m/>
    <n v="1"/>
    <n v="1"/>
    <s v="Pendiente Validar"/>
    <m/>
    <n v="100"/>
    <m/>
    <m/>
    <n v="1"/>
    <n v="1"/>
    <s v="Pendiente Validar"/>
    <m/>
    <n v="100"/>
    <m/>
    <m/>
    <n v="1"/>
    <n v="1"/>
    <s v="Pendiente Validar"/>
    <m/>
    <n v="100"/>
    <m/>
    <m/>
    <n v="1"/>
    <n v="1"/>
    <s v="Pendiente Validar"/>
    <m/>
    <n v="100"/>
    <m/>
    <m/>
    <n v="1"/>
    <n v="1"/>
    <s v="Pendiente Validar"/>
    <m/>
    <n v="100"/>
    <m/>
    <m/>
    <n v="1"/>
    <n v="1"/>
    <s v="Pendiente Validar"/>
    <m/>
    <n v="100"/>
    <m/>
    <m/>
    <n v="1"/>
    <n v="1"/>
    <s v="Pendiente Validar"/>
    <m/>
    <n v="100"/>
    <m/>
    <m/>
    <n v="1"/>
    <n v="1"/>
    <s v="Pendiente Validar"/>
    <m/>
    <n v="100"/>
    <m/>
    <m/>
    <n v="1"/>
    <n v="1"/>
    <s v="Pendiente Validar"/>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3E7C444-8DEB-4781-BE87-0886A00FE228}" name="TablaDinámica2" cacheId="4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5:E7" firstHeaderRow="0" firstDataRow="1" firstDataCol="1" rowPageCount="2" colPageCount="1"/>
  <pivotFields count="139">
    <pivotField axis="axisPage" showAll="0">
      <items count="4">
        <item m="1" x="2"/>
        <item m="1" x="1"/>
        <item x="0"/>
        <item t="default"/>
      </items>
    </pivotField>
    <pivotField showAll="0"/>
    <pivotField showAll="0"/>
    <pivotField showAll="0"/>
    <pivotField axis="axisRow" showAll="0" sortType="ascending">
      <items count="21">
        <item x="0"/>
        <item m="1" x="3"/>
        <item m="1" x="17"/>
        <item m="1" x="15"/>
        <item m="1" x="6"/>
        <item m="1" x="11"/>
        <item m="1" x="10"/>
        <item m="1" x="9"/>
        <item m="1" x="5"/>
        <item m="1" x="4"/>
        <item m="1" x="16"/>
        <item m="1" x="19"/>
        <item m="1" x="7"/>
        <item m="1" x="18"/>
        <item m="1" x="14"/>
        <item m="1" x="1"/>
        <item m="1" x="13"/>
        <item m="1" x="12"/>
        <item m="1" x="8"/>
        <item m="1" x="2"/>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x="0"/>
        <item m="1" x="4"/>
        <item m="1" x="6"/>
        <item m="1" x="5"/>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i>
    <i t="grand">
      <x/>
    </i>
  </rowItems>
  <colFields count="1">
    <field x="-2"/>
  </colFields>
  <colItems count="3">
    <i>
      <x/>
    </i>
    <i i="1">
      <x v="1"/>
    </i>
    <i i="2">
      <x v="2"/>
    </i>
  </colItems>
  <pageFields count="2">
    <pageField fld="37" hier="-1"/>
    <pageField fld="0" hier="-1"/>
  </pageFields>
  <dataFields count="3">
    <dataField name="Cuenta de ID Indicador" fld="12" subtotal="count" baseField="4" baseItem="12" numFmtId="1"/>
    <dataField name="Promedio de % Meta Enero" fld="57" subtotal="average" baseField="4" baseItem="0" numFmtId="168"/>
    <dataField name="Promedio de % Avance Enero" fld="58" subtotal="average" baseField="4" baseItem="12" numFmtId="16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8CAD34-0C6F-497D-B952-C5BF433EBAA2}" name="Tabla14" displayName="Tabla14" ref="A1:GR311" totalsRowShown="0" headerRowDxfId="277" dataDxfId="276" dataCellStyle="Porcentaje">
  <autoFilter ref="A1:GR311" xr:uid="{4BFC6689-FF64-4D41-9527-C5FAF2BA1266}">
    <filterColumn colId="16">
      <filters>
        <filter val="99"/>
      </filters>
    </filterColumn>
  </autoFilter>
  <tableColumns count="200">
    <tableColumn id="1" xr3:uid="{15D8C6CD-73E3-4B36-91FB-2C568EBD38E6}" name="Despacho"/>
    <tableColumn id="2" xr3:uid="{BFD744E1-F1D9-4323-B814-E3250194B941}" name="Dimensión MIPG"/>
    <tableColumn id="3" xr3:uid="{1F2CB4DB-F5A3-4F01-B3DA-CD7163E66ACC}" name="Objetivo del SIG"/>
    <tableColumn id="4" xr3:uid="{1CD11CEB-7DBC-43EE-B715-0D0111A222E1}" name="Dirección"/>
    <tableColumn id="5" xr3:uid="{E3AE55FF-6694-4127-98A8-075369AFF6D1}" name="Subdirección"/>
    <tableColumn id="6" xr3:uid="{7D60EA4F-D3CB-473D-84D0-48819CFD4B23}" name="Meta Objetivos de Desarrollo Sostenible - ODS" dataDxfId="275"/>
    <tableColumn id="7" xr3:uid="{D6FDB900-A321-48D6-AEE2-16C7026C8DC0}" name="Objetivo del PND"/>
    <tableColumn id="8" xr3:uid="{12105D87-6004-466A-91FE-CDAE7339F2D5}" name="Objetivo del Plan Sectorial"/>
    <tableColumn id="9" xr3:uid="{325BD34C-256E-4137-A07C-830798A43959}" name="Tema"/>
    <tableColumn id="188" xr3:uid="{C70744D4-D99E-4A4A-9608-E1CEA108B58D}" name="Asociación con PND"/>
    <tableColumn id="10" xr3:uid="{6EB50AC0-8AAD-4215-978B-4AD6F6349617}" name="Estrategia del Plan Sectorial"/>
    <tableColumn id="11" xr3:uid="{89AC2F53-51D3-4BD4-8D23-36251776454B}" name="Acción Estratégica del Plan Sectorial"/>
    <tableColumn id="12" xr3:uid="{41A0A8BA-AB90-44AC-8EA0-98D826F299FD}" name="ID Dependencia de afectación"/>
    <tableColumn id="13" xr3:uid="{7806E71D-8AB7-45AD-97DD-5B651D4CF1ED}" name="Dependencia de afectación"/>
    <tableColumn id="14" xr3:uid="{0E314B23-A7A4-4C82-BCAB-916C91523D33}" name="ID Programa" dataDxfId="274"/>
    <tableColumn id="15" xr3:uid="{313D13C5-2F61-4711-A57E-2D9361EB82F6}" name="Programa" dataDxfId="273"/>
    <tableColumn id="16" xr3:uid="{55B40EF0-82FB-439A-9BDA-E2D953331423}" name="ID Indicador"/>
    <tableColumn id="17" xr3:uid="{E8FDEB1F-DAEA-4990-8813-DE7AEAE9CE81}" name="Indicador"/>
    <tableColumn id="18" xr3:uid="{9D9660CD-D1BC-4CE8-8E20-024AEC862F8C}" name="Origen"/>
    <tableColumn id="19" xr3:uid="{149965E0-9535-4D1E-A13D-DA7E322CE735}" name="Plan Sectorial"/>
    <tableColumn id="20" xr3:uid="{79F7E4EE-6F46-4D48-A8CA-70CC61B3C5B3}" name="CONPES"/>
    <tableColumn id="21" xr3:uid="{A5ABB256-94D5-4468-A474-426A49B90B82}" name="Indígenas"/>
    <tableColumn id="22" xr3:uid="{B5E9940C-8EC1-46FF-8446-F7CB5E416B7F}" name="NARP"/>
    <tableColumn id="23" xr3:uid="{E06D0879-2433-4F47-868B-B850705BEA3E}" name="Rrom"/>
    <tableColumn id="24" xr3:uid="{89EEFEE5-BF50-4FFE-9205-AFB2B8700B62}" name="Equidad de Mujer"/>
    <tableColumn id="25" xr3:uid="{55385CD9-CE3D-4911-BB5B-9FDD89ABAACE}" name="Víctimas"/>
    <tableColumn id="26" xr3:uid="{E185C4F8-5F0B-4357-A850-24D7807DBEF4}" name="Discapacidad"/>
    <tableColumn id="27" xr3:uid="{B780266E-2495-447E-A682-28A1FCAB9A97}" name="TIC"/>
    <tableColumn id="28" xr3:uid="{05C17A29-3312-4A03-A10E-227E8CF63A06}" name="CTeI"/>
    <tableColumn id="29" xr3:uid="{6E948BC7-CA64-4B88-897E-D78D69651510}" name="Pactos Territoriales "/>
    <tableColumn id="30" xr3:uid="{EACDE0CC-7F04-42B9-8277-EBFD5BD4288A}" name="Construyendo País"/>
    <tableColumn id="31" xr3:uid="{C619F183-C49F-4323-842E-990A4A249D9A}" name="Acuerdos Sindicales"/>
    <tableColumn id="32" xr3:uid="{D0FBC3CA-696B-48FE-AC09-269B7DED969F}" name="Acuerdos con estudiantes ES"/>
    <tableColumn id="33" xr3:uid="{86DB8367-8365-4D93-A215-5F6B26689C7A}" name="Tipo"/>
    <tableColumn id="34" xr3:uid="{A88B00DA-8FA9-4296-BFEE-20CEE224B2B0}" name="Periodicidad"/>
    <tableColumn id="35" xr3:uid="{0B1C2B24-70F9-4C56-8278-CF96A16196DD}" name="Tipo de acumulación"/>
    <tableColumn id="36" xr3:uid="{9DDE6784-C98D-46DE-8E9B-6C92A99A5E9E}" name="Unidad de medida"/>
    <tableColumn id="37" xr3:uid="{E555C968-CE30-4F76-980A-44DF2554446A}" name="Fórmula de cálculo"/>
    <tableColumn id="38" xr3:uid="{7BF5C38D-71B4-4793-B745-723E3338906A}" name="Medio de verificación"/>
    <tableColumn id="39" xr3:uid="{0E8821E9-B803-47C9-95E2-9E37303F9AC1}" name="Línea Base 2018"/>
    <tableColumn id="40" xr3:uid="{E6488F34-5100-44A2-8AAD-8FC8EA881488}" name="Meta 2019"/>
    <tableColumn id="41" xr3:uid="{229B63D3-96C3-41DB-A797-DEFDC83B8546}" name="Meta 2020"/>
    <tableColumn id="42" xr3:uid="{FF14D389-0E1C-44E3-9E60-018F55BE43F0}" name="Meta 2021"/>
    <tableColumn id="43" xr3:uid="{1C20D744-018D-4B01-AEEB-625F860D3B2B}" name="Meta 2022"/>
    <tableColumn id="44" xr3:uid="{01FFE66B-0B81-4878-B40E-6DDFBC5ED041}" name="Meta cuatrenio"/>
    <tableColumn id="45" xr3:uid="{AE89DCC2-23C6-4B38-977D-6DD39ADD99E6}" name="Avance 2019"/>
    <tableColumn id="46" xr3:uid="{83C6F610-AE3E-4C95-8157-EF6BA2D7C1D1}" name="Rezago meta  2019"/>
    <tableColumn id="47" xr3:uid="{91F300E7-27E4-4E66-8BF7-2B376D6DF7CF}" name="Meta 2020 seguimiento"/>
    <tableColumn id="48" xr3:uid="{FE29F088-EA2B-420D-B29F-E50E4EA4A61F}" name="Meta enero" dataDxfId="272"/>
    <tableColumn id="49" xr3:uid="{5A1D92E7-B98E-4B4D-9655-4855F2F6A7CC}" name="Avance cuantitativo enero" dataDxfId="271"/>
    <tableColumn id="50" xr3:uid="{1F971A9E-C3EC-4C3F-9354-7A5E4D3B2B04}" name="Avance cualitativo enero" dataDxfId="270"/>
    <tableColumn id="51" xr3:uid="{A4D633B2-F134-4AF3-AF62-98BDC517772B}" name="% de avance 2020 enero" dataDxfId="269" dataCellStyle="Porcentaje"/>
    <tableColumn id="52" xr3:uid="{56EBED17-1A1A-4E86-92C9-961F6C253376}" name="% de avance cuatrienio enero"/>
    <tableColumn id="53" xr3:uid="{D0D4832B-BA23-43D3-AA7C-2BD4318F3172}" name="Validado enero"/>
    <tableColumn id="54" xr3:uid="{8E6ED271-6BCB-417C-A9C6-A25C2A113DFD}" name="Observaciones enero" dataDxfId="268"/>
    <tableColumn id="55" xr3:uid="{FE1480E9-DB97-4A47-84A2-9849182529C4}" name="Meta febrero"/>
    <tableColumn id="56" xr3:uid="{9F835FFA-F3B2-431E-A607-B29F47A9595B}" name="Avance cuantitativo febrero" dataDxfId="267"/>
    <tableColumn id="57" xr3:uid="{57156038-A31C-470C-8A20-687556BC6F8D}" name="Avance cualitativo febrero" dataDxfId="266"/>
    <tableColumn id="58" xr3:uid="{403D6488-4193-4AF7-8734-F4832B7030B5}" name="% de avance 2020 febrero" dataDxfId="265" dataCellStyle="Porcentaje"/>
    <tableColumn id="59" xr3:uid="{661F0849-6254-49F4-85C5-00FC3DC1A294}" name="% de avance cuatrienio febrero"/>
    <tableColumn id="60" xr3:uid="{2E31B9A2-EA7F-47C7-85D4-0DFE0DB7802D}" name="Validado febrero"/>
    <tableColumn id="61" xr3:uid="{F1BD1A7E-6FE8-467C-AE5F-B539AF222AE3}" name="Observaciones febrero" dataDxfId="264"/>
    <tableColumn id="62" xr3:uid="{3AF0E3BA-E5C2-4B35-BB4A-E55D2C729951}" name="Meta marzo" dataDxfId="263"/>
    <tableColumn id="63" xr3:uid="{16AA4290-5F9A-482F-A249-B5E94C4BCECD}" name="Avance cuantitativo marzo" dataDxfId="262"/>
    <tableColumn id="64" xr3:uid="{AB5076D4-AEC9-4C29-9F67-BF75F00105FA}" name="Avance cualitativo marzo" dataDxfId="261"/>
    <tableColumn id="65" xr3:uid="{25FB29FD-4853-46A3-A186-EFF7ABB5E9C7}" name="% de avance 2020 marzo"/>
    <tableColumn id="66" xr3:uid="{0C667018-28F8-40DD-9642-E71DEA293E3E}" name="% de avance cuatrienio marzo"/>
    <tableColumn id="67" xr3:uid="{01CF4CEA-52CE-4B79-B145-FB252085A704}" name="Validado marzo"/>
    <tableColumn id="68" xr3:uid="{FDBCCD91-0A1B-4AA7-A8A9-D5A1FF23F05C}" name="Observaciones marzo" dataDxfId="260"/>
    <tableColumn id="69" xr3:uid="{6AA568A2-7228-4385-9D3B-3C7E9E80FACF}" name="Meta abril" dataDxfId="259"/>
    <tableColumn id="70" xr3:uid="{A12C533B-0CF8-4945-9E3F-3217D7A001CD}" name="Avance cuantitativo abril" dataDxfId="258"/>
    <tableColumn id="71" xr3:uid="{F643C50D-44CE-443B-B0A2-E0383E6DFDC9}" name="Avance cualitativo abril" dataDxfId="257"/>
    <tableColumn id="72" xr3:uid="{68B81DE0-EC00-42D7-B32C-DF10311FC31D}" name="% de avance 2020 abril"/>
    <tableColumn id="73" xr3:uid="{29F07214-2DAC-4C65-AE8C-372D26575630}" name="% de avance cuatrienio abril"/>
    <tableColumn id="74" xr3:uid="{7410F251-5521-42E7-BD85-79DB34C454ED}" name="Validado abril"/>
    <tableColumn id="75" xr3:uid="{2BA8EB18-DE12-42BD-AE9E-F6034DD742EB}" name="Observaciones abril" dataDxfId="256"/>
    <tableColumn id="76" xr3:uid="{12EA53E4-AE33-470A-BA02-9A8F5A02198D}" name="Meta mayo" dataDxfId="255"/>
    <tableColumn id="77" xr3:uid="{A85FED15-244E-47C4-8177-AAA23231F929}" name="Avance cuantitativo mayo" dataDxfId="254"/>
    <tableColumn id="78" xr3:uid="{FD85E6C3-1B32-46F4-ADF2-4C1FB105201E}" name="Avance cualitativo mayo" dataDxfId="253"/>
    <tableColumn id="79" xr3:uid="{DF114E46-3DE2-4F6F-ACDD-E52268D3C365}" name="% de avance 2020 mayo"/>
    <tableColumn id="80" xr3:uid="{8B902CA7-A43B-49AA-BA96-A750E09CBF4E}" name="% de avance cuatrienio mayo"/>
    <tableColumn id="81" xr3:uid="{E1E0FBFA-1CC8-4FE9-B43B-DF3823AA5D29}" name="Validado mayo"/>
    <tableColumn id="82" xr3:uid="{F1114323-F618-4EE1-81D0-E32C6519DE6D}" name="Observaciones mayo"/>
    <tableColumn id="83" xr3:uid="{5539D22B-44E6-4007-9DAC-ED79C0A16B8B}" name="Meta junio"/>
    <tableColumn id="84" xr3:uid="{6D021234-D5F7-4775-A3DD-A4D777E8CFD0}" name="Avance cuantitativo Junio" dataDxfId="252"/>
    <tableColumn id="85" xr3:uid="{E5B532B8-007F-4DE8-ABF2-8E495C11DF63}" name="Avance cualitativo junio" dataDxfId="251"/>
    <tableColumn id="86" xr3:uid="{932049E0-6732-4DFD-A990-E0E522371E77}" name="% de avance 2020 junio"/>
    <tableColumn id="87" xr3:uid="{C470FC6A-CAC5-4E32-AD7D-D2CCCCFAF9F9}" name="% de avance cuatrienio junio"/>
    <tableColumn id="88" xr3:uid="{9A104052-ACA2-4827-8022-6E70F3902464}" name="Validado junio"/>
    <tableColumn id="89" xr3:uid="{14ACED06-DB2B-4CE6-B14E-D33A7C663E97}" name="Observaciones junio"/>
    <tableColumn id="90" xr3:uid="{BBB515F2-1997-4A8A-9252-2CCD89D98C96}" name="Meta julio"/>
    <tableColumn id="91" xr3:uid="{62360F1B-76D3-4942-A3CD-19823A5AB2A0}" name="Avance cuantitativo Julio" dataDxfId="250"/>
    <tableColumn id="92" xr3:uid="{4E499517-B881-417C-B9E2-2DD7DA6E226F}" name="Avance cualitativo julio" dataDxfId="249"/>
    <tableColumn id="93" xr3:uid="{AFE6B719-10B5-4537-8FA9-9777FAD27965}" name="% de avance 2020 julio"/>
    <tableColumn id="94" xr3:uid="{9736FD1F-CFEF-4C0B-B64A-5EFBD8EEBF42}" name="% de avance cuatrienio julio"/>
    <tableColumn id="95" xr3:uid="{6956AA7E-C3A9-440A-82F5-1E9089D8A472}" name="Validado julio"/>
    <tableColumn id="96" xr3:uid="{E72E78DA-21EE-4D46-853F-3C0AFAC34F97}" name="Observaciones julio"/>
    <tableColumn id="97" xr3:uid="{BC83EB1F-0B3A-44BC-97CC-A9796C11BCBF}" name="Meta agosto"/>
    <tableColumn id="98" xr3:uid="{4445E0BC-814F-48E3-887E-9A47EA74E9C7}" name="Avance cuantitativo Agosto" dataDxfId="248"/>
    <tableColumn id="99" xr3:uid="{C81AC958-2B7F-418C-AC55-6312B07227FF}" name="Avance cualitativo agosto" dataDxfId="247"/>
    <tableColumn id="100" xr3:uid="{7842F8F0-566A-4C87-B99F-74D038C16212}" name="% de avance 2020 agosto"/>
    <tableColumn id="101" xr3:uid="{31E68845-7A52-4AC2-9368-53F8EF3BBEC8}" name="% de avance cuatrienio agosto"/>
    <tableColumn id="102" xr3:uid="{08B82AB5-E0FE-41C9-B672-31D0B6C04390}" name="Validado agosto"/>
    <tableColumn id="103" xr3:uid="{09385FE5-E9C5-48ED-BC7E-192A3F45FE97}" name="Observaciones agosto"/>
    <tableColumn id="104" xr3:uid="{41BF4B79-F441-483B-93E0-3FC9FABF32E5}" name="Meta septiembre"/>
    <tableColumn id="105" xr3:uid="{D32FDA13-DF4A-4D6F-B07F-9A98D71AFEF6}" name="Avance cuantitativo Septiembre" dataDxfId="246"/>
    <tableColumn id="106" xr3:uid="{7F531983-55B4-486B-9995-A9A763A8D38A}" name="Avance cualitativo septiembre" dataDxfId="245"/>
    <tableColumn id="107" xr3:uid="{DA72FDC7-4B5F-4512-B5A1-99D7EFE03437}" name="% de avance 2020 septiembre"/>
    <tableColumn id="108" xr3:uid="{432B3DEE-8E2E-41E5-A3CB-1F732B025078}" name="% de avance cuatrienio septiembre"/>
    <tableColumn id="109" xr3:uid="{A737E2BB-CC1E-41EB-8032-67C10BBE96EA}" name="Validado septiembre"/>
    <tableColumn id="110" xr3:uid="{8861570E-2702-4FA2-9271-3A82E5487EDA}" name="Observaciones septiembre"/>
    <tableColumn id="111" xr3:uid="{2080D680-E484-42A6-8665-92639BCFAEEA}" name="Meta octubre"/>
    <tableColumn id="112" xr3:uid="{8F36E788-21EA-408E-9480-0E8C9074F0DF}" name="Avance cuantitativo Octubre" dataDxfId="244"/>
    <tableColumn id="113" xr3:uid="{6F2BC583-1569-4C1A-B810-4BABB60E61E8}" name="Avance cualitativo octubre" dataDxfId="243"/>
    <tableColumn id="114" xr3:uid="{92BD7CD8-E717-4754-B88F-CC9CFDAFAF3E}" name="% de avance 2020 octubre"/>
    <tableColumn id="115" xr3:uid="{AFCC373A-6B8B-4B69-B0A2-648DFD1440E0}" name="% de avance cuatrienio octubre"/>
    <tableColumn id="116" xr3:uid="{A6A7F03E-8F73-4A5D-8682-5E938F4279C5}" name="Validado octubre"/>
    <tableColumn id="117" xr3:uid="{33B87D61-5042-4AAC-8CD5-B56A2102429C}" name="Observaciones octubre"/>
    <tableColumn id="118" xr3:uid="{439EDD37-5381-4756-B64B-BB0ED9A65D89}" name="Meta noviembre"/>
    <tableColumn id="119" xr3:uid="{C5E8D826-EEB7-4855-A2EE-734DFADFF298}" name="Avance cuantitativo Noviembre" dataDxfId="242"/>
    <tableColumn id="120" xr3:uid="{997DF3FE-5B3D-4B3F-9CD2-834B72813617}" name="Avance cualitativo noviembre" dataDxfId="241"/>
    <tableColumn id="121" xr3:uid="{6CA6FD59-6B92-4DA0-8747-0E3EE5470E98}" name="% de avance 2020 noviembre"/>
    <tableColumn id="122" xr3:uid="{72210DD3-D2EE-426E-9036-36363201D4C4}" name="% de avance cuatrienio noviembre"/>
    <tableColumn id="123" xr3:uid="{4E01068D-F7B3-4022-891E-7AA486FCB48C}" name="Validado noviembre"/>
    <tableColumn id="124" xr3:uid="{5F352809-DCE8-44DE-935E-048E9D53F1EC}" name="Observaciones noviembre"/>
    <tableColumn id="125" xr3:uid="{90998867-5508-4B51-92B9-8EB4F2703C33}" name="Meta diciembre" dataDxfId="240"/>
    <tableColumn id="126" xr3:uid="{63C52BB9-D85B-48B6-981F-D147BE2E2BE0}" name="Avance cuantitativo Diciembre" dataDxfId="239"/>
    <tableColumn id="127" xr3:uid="{B559845F-F3F9-413E-8F32-E202D696C335}" name="Avance cualitativo diciembre" dataDxfId="238"/>
    <tableColumn id="128" xr3:uid="{301157CE-3E69-43DF-8A2D-DC844640F4CC}" name="% de avance 2020 diciembre"/>
    <tableColumn id="129" xr3:uid="{6E8C1B7B-582A-4BC5-8E84-61AACE17DA31}" name="% de avance cuatrienio diciembre"/>
    <tableColumn id="130" xr3:uid="{80BB91CB-9E9F-424F-9648-66AC970ADC77}" name="Validado diciembre"/>
    <tableColumn id="131" xr3:uid="{0F64BDCD-0497-405E-8D4E-8E5DD531346B}" name="Observaciones diciembre"/>
    <tableColumn id="132" xr3:uid="{FC40E9F2-415F-4FF8-9E65-72FD2836A814}" name="Meta Trim 1" dataDxfId="237"/>
    <tableColumn id="133" xr3:uid="{5A2C4CF6-9EF8-4EC8-86C0-E6436148800D}" name="Meta 4 meses" dataDxfId="236"/>
    <tableColumn id="134" xr3:uid="{15528E4A-4F6C-4958-90FF-6C9C587DE98C}" name="Meta 5 meses" dataDxfId="235"/>
    <tableColumn id="135" xr3:uid="{C620E958-620F-4730-B839-C6ABD904657D}" name="Meta 6 meses " dataDxfId="234"/>
    <tableColumn id="136" xr3:uid="{551762C4-A07A-4881-897F-4D3F128371F2}" name="Meta 7 meses" dataDxfId="233"/>
    <tableColumn id="137" xr3:uid="{C7CC5DBE-F74B-48B8-A9F8-CB4D6095AC2A}" name="Meta 8 meses" dataDxfId="232"/>
    <tableColumn id="138" xr3:uid="{A19FD97F-3AB1-42A4-AF20-69190541EDB6}" name="Meta 9 meses" dataDxfId="231"/>
    <tableColumn id="139" xr3:uid="{1F05F365-A10E-409F-B884-3B8923A320CB}" name="Meta 10 meses" dataDxfId="230"/>
    <tableColumn id="140" xr3:uid="{93DCAB70-66BE-43B4-A97E-49A77A345077}" name="Meta 11 meses" dataDxfId="229"/>
    <tableColumn id="141" xr3:uid="{5C87B564-960C-4ACA-90BE-E8C88DB1E072}" name="Meta 12 meses" dataDxfId="228"/>
    <tableColumn id="142" xr3:uid="{B5AA2C20-E9E4-4F94-B06A-C6E8F1A2F843}" name="Meta Trim 2" dataDxfId="227"/>
    <tableColumn id="143" xr3:uid="{D857A583-9D87-45EF-8C29-B7D225E73C83}" name="Meta Trim 3" dataDxfId="226"/>
    <tableColumn id="144" xr3:uid="{90FBE4CC-C7E9-4571-8D49-7D3214682D03}" name="Meta Trim 4" dataDxfId="225"/>
    <tableColumn id="145" xr3:uid="{9FFE9279-6DFA-48D6-95B5-69FC7422FE1B}" name="Avance Trim 1" dataDxfId="224"/>
    <tableColumn id="146" xr3:uid="{7CDBBF93-7F5C-4FDA-9EB4-E0CD3A3362B3}" name="Avance 4 meses" dataDxfId="223"/>
    <tableColumn id="147" xr3:uid="{9679509D-B8D8-4086-A9E9-9A6E35D82BDF}" name="Avance 5 meses" dataDxfId="222"/>
    <tableColumn id="148" xr3:uid="{932F208C-B784-4FC1-B9A3-C7F085B8CD42}" name="Avance 6 meses" dataDxfId="221"/>
    <tableColumn id="149" xr3:uid="{5119ACF2-C716-416F-91AD-7E168E55A07E}" name="Avance 7 meses" dataDxfId="220"/>
    <tableColumn id="150" xr3:uid="{0061E577-1462-4587-A745-ECC8C0B6EC9A}" name="Avance 8 meses" dataDxfId="219"/>
    <tableColumn id="151" xr3:uid="{C6669682-E88D-4F0E-BF75-2FED6009280B}" name="Avance 9 meses" dataDxfId="218"/>
    <tableColumn id="152" xr3:uid="{C4699677-034A-4BAE-A946-0FA047BCD591}" name="Avance 10 meses" dataDxfId="217"/>
    <tableColumn id="153" xr3:uid="{10E34112-8940-45D9-AB75-4E21200E6895}" name="Avance 11 meses" dataDxfId="216"/>
    <tableColumn id="154" xr3:uid="{DC40296D-DCCC-45CC-97BD-273165D8470C}" name="Avance 12 meses" dataDxfId="215"/>
    <tableColumn id="199" xr3:uid="{DBEA616D-4D2A-4C48-9CBF-21C0E8C02578}" name="Columna1" dataDxfId="214"/>
    <tableColumn id="155" xr3:uid="{95A52362-33E6-4F23-B73C-E60E76A7CF65}" name="Avance Trim 2" dataDxfId="213"/>
    <tableColumn id="156" xr3:uid="{9C33FE1F-4ADF-483C-BE3D-EE80002EAB53}" name="Avance Trim 3" dataDxfId="212"/>
    <tableColumn id="157" xr3:uid="{163C1118-A4A9-49C4-B0EB-FD7932409AA3}" name="Avance Trim 4" dataDxfId="211"/>
    <tableColumn id="158" xr3:uid="{3FB83E89-7DE9-42C7-8043-A28DB5DE36D5}" name="% Cumpl meta Trim 1" dataDxfId="210" dataCellStyle="Porcentaje"/>
    <tableColumn id="159" xr3:uid="{288BF5DF-C450-4B42-B3D5-6EEC8931A6B4}" name="% Cumpl meta mes 4" dataDxfId="209" dataCellStyle="Porcentaje"/>
    <tableColumn id="160" xr3:uid="{ABD09079-AEB2-49CB-861A-6CA410DAB5C9}" name="% Cumpl meta mes 5" dataDxfId="208" dataCellStyle="Porcentaje"/>
    <tableColumn id="161" xr3:uid="{C9D520F6-6B6C-440F-BE3D-D8770F5C7367}" name="% Cumpl meta mes 6" dataDxfId="207" dataCellStyle="Porcentaje"/>
    <tableColumn id="162" xr3:uid="{E470757F-5FA6-4BFD-8B60-13C03D37C0DA}" name="% Cumpl meta mes 7" dataDxfId="206" dataCellStyle="Porcentaje"/>
    <tableColumn id="163" xr3:uid="{CE2E46C9-602C-4005-99F1-329A45F925CE}" name="% Cumpl meta mes 8" dataDxfId="205" dataCellStyle="Porcentaje"/>
    <tableColumn id="164" xr3:uid="{8B0C5962-BDE2-4EB5-B6B9-927E8164116E}" name="% Cumpl meta mes 9" dataDxfId="204" dataCellStyle="Porcentaje"/>
    <tableColumn id="165" xr3:uid="{1D6B046B-9532-46E0-B268-E79DAF49DE11}" name="% Cumpl meta mes 10" dataDxfId="203" dataCellStyle="Porcentaje"/>
    <tableColumn id="166" xr3:uid="{B37EBD1F-FC80-4BFE-9C66-DEAD1A699E3F}" name="% Cumpl meta mes 11" dataDxfId="202" dataCellStyle="Porcentaje"/>
    <tableColumn id="167" xr3:uid="{DBC6058E-3038-46DA-AA90-150975376415}" name="% Cumpl meta mes 12" dataDxfId="201" dataCellStyle="Porcentaje"/>
    <tableColumn id="168" xr3:uid="{6F0C922C-4613-4076-A427-040D7CDB63A2}" name="% Avance cumpl meta  anual Trim 1" dataDxfId="200" dataCellStyle="Porcentaje"/>
    <tableColumn id="169" xr3:uid="{410C2E86-FA4F-49B8-A8BC-EC1B755F0CA3}" name="% Esperado cumpl  anual Trim 1" dataDxfId="199" dataCellStyle="Porcentaje"/>
    <tableColumn id="170" xr3:uid="{D77CC245-40F3-4FE1-BDCD-091A675ADB5E}" name="% Avance cumpl meta anual - mes 4" dataDxfId="198" dataCellStyle="Porcentaje"/>
    <tableColumn id="171" xr3:uid="{EC73A156-1F6C-4E38-966D-85EB68F98DFE}" name="% Esperado cumpl  anual - mes 4" dataDxfId="197" dataCellStyle="Porcentaje"/>
    <tableColumn id="172" xr3:uid="{FFBB682C-6FEF-43EB-A14D-632A5A355015}" name="% Avance cumpl meta anual - mes 5" dataDxfId="196" dataCellStyle="Porcentaje"/>
    <tableColumn id="173" xr3:uid="{E93D9A16-DDCB-4ADF-B20A-B6EB2FB0D9BF}" name="% Esperado cumpl  anual - mes 5" dataDxfId="195" dataCellStyle="Porcentaje"/>
    <tableColumn id="174" xr3:uid="{4607B40E-6679-4315-84DD-A58202D941AD}" name="% Avance cumpl meta anual - mes 6" dataDxfId="194" dataCellStyle="Porcentaje"/>
    <tableColumn id="175" xr3:uid="{7A080745-C63E-482D-959D-91662F7C4C07}" name="% Esperado cumpl  anual - mes 6" dataDxfId="193" dataCellStyle="Porcentaje"/>
    <tableColumn id="176" xr3:uid="{DCC33C72-7453-4076-9299-997D7192089D}" name="% Avance cumpl meta anual - mes 7" dataDxfId="192" dataCellStyle="Porcentaje"/>
    <tableColumn id="177" xr3:uid="{840B8AFD-DA59-4606-B200-14A349881786}" name="% Esperado cumpl  anual - mes 7" dataDxfId="191" dataCellStyle="Porcentaje"/>
    <tableColumn id="178" xr3:uid="{C3AC8A48-8BE4-4FFE-94EC-EEAF1DDE63BA}" name="% Avance cumpl meta anual - mes 8" dataDxfId="190" dataCellStyle="Porcentaje"/>
    <tableColumn id="179" xr3:uid="{A9046D8E-61DD-4E35-8A05-88C02BE7AB70}" name="% Esperado cumpl  anual - mes 8" dataDxfId="189" dataCellStyle="Porcentaje"/>
    <tableColumn id="180" xr3:uid="{64BB4CA7-6770-42E1-9923-DF96632FB744}" name="% Avance cumpl meta anual - mes 9" dataDxfId="188" dataCellStyle="Porcentaje"/>
    <tableColumn id="181" xr3:uid="{DB37A6CC-7A46-47ED-837E-DB2161AE920B}" name="% Esperado cumpl  anual - mes 9" dataDxfId="187" dataCellStyle="Porcentaje"/>
    <tableColumn id="182" xr3:uid="{767D3F41-38D8-42A2-AD82-5EAEEDBBF606}" name="% Avance cumpl meta anual - mes 10" dataDxfId="186" dataCellStyle="Porcentaje"/>
    <tableColumn id="183" xr3:uid="{47375382-1EE3-4222-A8EB-16D42240B06A}" name="% Esperado cumpl  anual - mes 10" dataDxfId="185" dataCellStyle="Porcentaje"/>
    <tableColumn id="184" xr3:uid="{AC496883-7AC4-41EA-9220-AD91B303D39D}" name="% Avance cumpl meta anual - mes 11" dataDxfId="184" dataCellStyle="Porcentaje"/>
    <tableColumn id="185" xr3:uid="{CD901D50-2A5C-4D6A-8BCD-AB54FE9D9E85}" name="% Esperado cumpl  anual - mes 11" dataDxfId="183" dataCellStyle="Porcentaje"/>
    <tableColumn id="186" xr3:uid="{DA47D20F-C12D-4AB6-BB2D-FBBE6591213D}" name="% Avance cumpl meta anual - mes 12" dataDxfId="182" dataCellStyle="Porcentaje"/>
    <tableColumn id="187" xr3:uid="{5A38F95D-2EF8-471C-A8AF-29AF0B5EC071}" name="% Esperado cumpl  anual - mes 12" dataDxfId="181" dataCellStyle="Porcentaje"/>
    <tableColumn id="190" xr3:uid="{CAA6BC2B-EC8F-4491-84AC-735CDA5046E6}" name="% Ajust Avance cumpl meta anual - Trim 1" dataDxfId="180" dataCellStyle="Porcentaje"/>
    <tableColumn id="192" xr3:uid="{465AACFD-D18F-4F72-9047-ADEBB323041E}" name="% Ajust Avance cumpl meta anual - mes 4" dataDxfId="179" dataCellStyle="Porcentaje"/>
    <tableColumn id="193" xr3:uid="{716EC607-7718-4E89-B5D4-BE4426BA5E73}" name="% Ajust Avance cumpl meta anual - mes 5" dataDxfId="178" dataCellStyle="Porcentaje"/>
    <tableColumn id="191" xr3:uid="{005DC165-E8C0-4D92-AE07-3CDDE254CCD0}" name="% Ajust Avance cumpl meta anual - mes 6" dataDxfId="177" dataCellStyle="Porcentaje"/>
    <tableColumn id="189" xr3:uid="{30714279-1B9A-4061-B002-0C88FB2A8D73}" name="% Ajust Avance cumpl meta anual - mes 7" dataDxfId="176" dataCellStyle="Porcentaje"/>
    <tableColumn id="194" xr3:uid="{2CBBC1F8-BDF6-46A1-BEEF-26DF58138173}" name="% Ajust Avance cumpl meta anual - mes 8" dataDxfId="175" dataCellStyle="Porcentaje"/>
    <tableColumn id="195" xr3:uid="{725B6930-9EFC-4105-A5FE-CE9350FBCBF6}" name="% Ajust Avance cumpl meta anual - mes 9" dataDxfId="174" dataCellStyle="Porcentaje"/>
    <tableColumn id="196" xr3:uid="{1454059A-007D-4297-8265-A871E3C0F17B}" name="% Ajust Avance cumpl meta anual - mes 10" dataDxfId="173" dataCellStyle="Porcentaje"/>
    <tableColumn id="197" xr3:uid="{FD27EF4E-A647-4CC0-BE7B-0971FA5F7C1F}" name="% Ajust Avance cumpl meta anual - mes 11" dataDxfId="172" dataCellStyle="Porcentaje"/>
    <tableColumn id="198" xr3:uid="{4ECB65F7-3690-4397-99D3-D233BA405BAB}" name="% Ajust Avance cumpl meta anual - mes 12" dataDxfId="171" dataCellStyle="Porcentaje"/>
    <tableColumn id="200" xr3:uid="{B6CA46F5-773E-4B29-8232-BE2D8E59B6AE}" name="validación" dataDxfId="170" dataCellStyle="Porcentaje"/>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T36" dT="2020-06-17T15:11:36.22" personId="{33EA723C-1BE4-416A-9152-31FBFF862E8A}" id="{D8A0CBC5-F74D-47AF-8E84-D845C156A118}">
    <text/>
  </threadedComment>
  <threadedComment ref="CF99" dT="2021-02-04T15:14:59.11" personId="{33EA723C-1BE4-416A-9152-31FBFF862E8A}" id="{011DBC3F-AC76-4F64-96B5-428D319AC487}">
    <text>Se ajustó a 5%, el dato estaba em 0,05</text>
  </threadedComment>
  <threadedComment ref="CG99" dT="2021-02-04T15:15:53.70" personId="{33EA723C-1BE4-416A-9152-31FBFF862E8A}" id="{F9FCE74E-4B51-49A6-AEF5-5822163917A4}">
    <text>Se ajustó a 5%, estaba en 0,05</text>
  </threadedComment>
  <threadedComment ref="AP164" dT="2021-02-09T18:17:22.74" personId="{33EA723C-1BE4-416A-9152-31FBFF862E8A}" id="{D9BBC34D-0149-4FD1-A175-D205E9BFC3EF}">
    <text>Se ajusta de 70,5 a 68,7. Dato de la ficha en Sinergia</text>
  </threadedComment>
  <threadedComment ref="AT171" dT="2021-02-10T16:52:43.52" personId="{33EA723C-1BE4-416A-9152-31FBFF862E8A}" id="{230494C6-59E4-43A2-98EF-F16353531C05}">
    <text>Se ajusta de 10,5% a 5%, segun datos del área</text>
  </threadedComment>
  <threadedComment ref="CG182" dT="2020-11-20T20:27:26.32" personId="{33EA723C-1BE4-416A-9152-31FBFF862E8A}" id="{F1A22B80-6A23-4E9F-88E9-609EE65E51D5}">
    <text>en marzo 1 y 12 en junio</text>
  </threadedComment>
  <threadedComment ref="DJ228" dT="2020-12-07T17:07:08.23" personId="{33EA723C-1BE4-416A-9152-31FBFF862E8A}" id="{7D5F7F59-7E85-481E-A6F1-F386A7D0FFDB}">
    <text>Se elimina el valor 5.623.579 y se deja el reporte  5.636.985</text>
  </threadedComment>
</ThreadedComments>
</file>

<file path=xl/threadedComments/threadedComment2.xml><?xml version="1.0" encoding="utf-8"?>
<ThreadedComments xmlns="http://schemas.microsoft.com/office/spreadsheetml/2018/threadedcomments" xmlns:x="http://schemas.openxmlformats.org/spreadsheetml/2006/main">
  <threadedComment ref="AV15" dT="2023-05-26T16:02:38.84" personId="{33EA723C-1BE4-416A-9152-31FBFF862E8A}" id="{3E057087-FCB4-4454-89CB-EE979AF71E9F}">
    <text>Se ajusta de 4289 a 4403</text>
  </threadedComment>
  <threadedComment ref="AV59" dT="2023-05-04T17:37:40.10" personId="{33EA723C-1BE4-416A-9152-31FBFF862E8A}" id="{27EAA876-52D5-47EA-B40E-F67EAC5A7396}">
    <text>Se actualizó el dato de 403.862 a lo reportado al cierre de diciembre 2022 409.038</text>
  </threadedComment>
  <threadedComment ref="AP80" dT="2022-12-01T13:53:12.91" personId="{543C3980-66FC-435A-9C94-166FC0E8B9AC}" id="{43066074-1714-42D5-87D6-318A6C426667}">
    <text>Revisar periodicidad teniendo en cuenta que se van a realizar sesiones mensuales</text>
  </threadedComment>
  <threadedComment ref="AP81" dT="2022-12-01T13:53:12.91" personId="{543C3980-66FC-435A-9C94-166FC0E8B9AC}" id="{85EF4E3A-3812-48E8-8474-D79B4B626D1E}">
    <text>Revisar periodicidad teniendo en cuenta que se van a realizar sesiones mensuales</text>
  </threadedComment>
  <threadedComment ref="AT98" dT="2022-12-05T15:11:45.53" personId="{543C3980-66FC-435A-9C94-166FC0E8B9AC}" id="{679F8B77-B65B-465E-ACEB-AC1094C3E203}">
    <text>No son claros los hitos definidos para este indicador</text>
  </threadedComment>
  <threadedComment ref="AT100" dT="2022-12-05T16:13:10.00" personId="{543C3980-66FC-435A-9C94-166FC0E8B9AC}" id="{24C35A6F-F43D-41F4-AAA7-B68D610CFC5D}">
    <text>Incluir como se toman los estudiantes nuevos y contra que comparo, en una reunión se aclaró que se compara I SEM 2023 con I SEM de 2022..</text>
  </threadedComment>
  <threadedComment ref="AP102" dT="2022-12-05T15:50:39.04" personId="{543C3980-66FC-435A-9C94-166FC0E8B9AC}" id="{377083C6-A938-44D5-B69C-FA276D170437}">
    <text>Revisar la periodicidad del indicador teniendo en cuenta que la distribución de los recursos se hace entre junio y agosto</text>
  </threadedComment>
  <threadedComment ref="AT108" dT="2022-12-05T15:41:10.90" personId="{543C3980-66FC-435A-9C94-166FC0E8B9AC}" id="{5FFBA2BF-34D6-4678-8A00-C201E5AF461D}">
    <text>Falta el hito final que debe ser la política actualizada</text>
  </threadedComment>
  <threadedComment ref="AU108" dT="2022-12-05T15:41:10.90" personId="{543C3980-66FC-435A-9C94-166FC0E8B9AC}" id="{C01C80BD-284D-445C-8503-20B7D670698A}">
    <text>Falta el hito final que debe ser la política actualizada</text>
  </threadedComment>
  <threadedComment ref="AT110" dT="2022-12-05T15:46:38.88" personId="{543C3980-66FC-435A-9C94-166FC0E8B9AC}" id="{056EAF48-8206-4694-B956-544531D9364F}">
    <text>Los hitos definidos no permiten identificar como se va a avanzar en la formulación del documento</text>
  </threadedComment>
  <threadedComment ref="AU110" dT="2022-12-05T15:46:38.88" personId="{543C3980-66FC-435A-9C94-166FC0E8B9AC}" id="{E7B7F29B-2890-4ECE-9DB3-F07A790F1DED}">
    <text>Los hitos definidos no permiten identificar como se va a avanzar en la formulación del documento</text>
  </threadedComment>
  <threadedComment ref="AT111" dT="2022-12-05T15:46:47.74" personId="{543C3980-66FC-435A-9C94-166FC0E8B9AC}" id="{26E90D93-2705-45D2-ADBF-2D0F56A7EFB7}">
    <text>Los hitos definidos no permiten identificar como se va a avanzar en la formulación del documento</text>
  </threadedComment>
  <threadedComment ref="AU111" dT="2022-12-05T15:46:47.74" personId="{543C3980-66FC-435A-9C94-166FC0E8B9AC}" id="{6EFBBCDA-967B-483D-9477-AB841A1DA7FE}">
    <text>Los hitos definidos no permiten identificar como se va a avanzar en la formulación del documento</text>
  </threadedComment>
  <threadedComment ref="AT114" dT="2022-12-05T15:46:52.57" personId="{543C3980-66FC-435A-9C94-166FC0E8B9AC}" id="{6213F28B-A95B-4E28-BD13-9744FB6C3744}">
    <text>Los hitos definidos no permiten identificar como se va a avanzar en la formulación del documento</text>
  </threadedComment>
  <threadedComment ref="AU114" dT="2022-12-05T15:46:52.57" personId="{543C3980-66FC-435A-9C94-166FC0E8B9AC}" id="{EB252052-0860-46C1-9090-AD37B02202AB}">
    <text>Los hitos definidos no permiten identificar como se va a avanzar en la formulación del documento</text>
  </threadedComment>
</ThreadedComments>
</file>

<file path=xl/threadedComments/threadedComment3.xml><?xml version="1.0" encoding="utf-8"?>
<ThreadedComments xmlns="http://schemas.microsoft.com/office/spreadsheetml/2018/threadedcomments" xmlns:x="http://schemas.openxmlformats.org/spreadsheetml/2006/main">
  <threadedComment ref="AV15" dT="2023-05-26T16:02:38.84" personId="{33EA723C-1BE4-416A-9152-31FBFF862E8A}" id="{8A26C5DF-C5B2-4A0A-A6D7-FA0B15AEE4A4}">
    <text>Se ajusta de 4289 a 4403</text>
  </threadedComment>
  <threadedComment ref="AV59" dT="2023-05-04T17:37:40.10" personId="{33EA723C-1BE4-416A-9152-31FBFF862E8A}" id="{207A6BD9-0EEB-4E04-BE83-008186AE2D66}">
    <text>Se actualizó el dato de 403.862 a lo reportado al cierre de diciembre 2022 409.038</text>
  </threadedComment>
  <threadedComment ref="AP80" dT="2022-12-01T13:53:12.91" personId="{543C3980-66FC-435A-9C94-166FC0E8B9AC}" id="{D9A258C1-D293-4F8F-8617-1E2948AE5EA5}">
    <text>Revisar periodicidad teniendo en cuenta que se van a realizar sesiones mensuales</text>
  </threadedComment>
  <threadedComment ref="AP81" dT="2022-12-01T13:53:12.91" personId="{543C3980-66FC-435A-9C94-166FC0E8B9AC}" id="{A3F645BB-8B2E-4733-A783-ED9AB1444EE8}">
    <text>Revisar periodicidad teniendo en cuenta que se van a realizar sesiones mensuales</text>
  </threadedComment>
</ThreadedComments>
</file>

<file path=xl/threadedComments/threadedComment4.xml><?xml version="1.0" encoding="utf-8"?>
<ThreadedComments xmlns="http://schemas.microsoft.com/office/spreadsheetml/2018/threadedcomments" xmlns:x="http://schemas.openxmlformats.org/spreadsheetml/2006/main">
  <threadedComment ref="AT8" dT="2022-12-05T15:11:45.53" personId="{543C3980-66FC-435A-9C94-166FC0E8B9AC}" id="{EBC1043F-0B6E-42AA-8A18-F3430889DD4F}">
    <text>No son claros los hitos definidos para este indicador</text>
  </threadedComment>
  <threadedComment ref="AT10" dT="2022-12-05T16:13:10.00" personId="{543C3980-66FC-435A-9C94-166FC0E8B9AC}" id="{3D79ED04-6319-4722-84B0-2489248D12A8}">
    <text>Incluir como se toman los estudiantes nuevos y contra que comparo, en una reunión se aclaró que se compara I SEM 2023 con I SEM de 2022..</text>
  </threadedComment>
  <threadedComment ref="AP12" dT="2022-12-05T15:50:39.04" personId="{543C3980-66FC-435A-9C94-166FC0E8B9AC}" id="{B01C077E-1B2F-459E-9D1E-0DA41876A025}">
    <text>Revisar la periodicidad del indicador teniendo en cuenta que la distribución de los recursos se hace entre junio y agosto</text>
  </threadedComment>
  <threadedComment ref="AT18" dT="2022-12-05T15:41:10.90" personId="{543C3980-66FC-435A-9C94-166FC0E8B9AC}" id="{79688369-8DA3-49A5-8BBD-88758B108AB1}">
    <text>Falta el hito final que debe ser la política actualizada</text>
  </threadedComment>
  <threadedComment ref="AU18" dT="2022-12-05T15:41:10.90" personId="{543C3980-66FC-435A-9C94-166FC0E8B9AC}" id="{EDAAE60B-6773-4951-AC77-DC3415892F65}">
    <text>Falta el hito final que debe ser la política actualizada</text>
  </threadedComment>
  <threadedComment ref="AT20" dT="2022-12-05T15:46:38.88" personId="{543C3980-66FC-435A-9C94-166FC0E8B9AC}" id="{59C58253-D007-4C32-937B-DBE9B0EE5442}">
    <text>Los hitos definidos no permiten identificar como se va a avanzar en la formulación del documento</text>
  </threadedComment>
  <threadedComment ref="AU20" dT="2022-12-05T15:46:38.88" personId="{543C3980-66FC-435A-9C94-166FC0E8B9AC}" id="{D6E59AE3-B017-490A-B746-9E952543B7CE}">
    <text>Los hitos definidos no permiten identificar como se va a avanzar en la formulación del documento</text>
  </threadedComment>
  <threadedComment ref="AT21" dT="2022-12-05T15:46:47.74" personId="{543C3980-66FC-435A-9C94-166FC0E8B9AC}" id="{6321641D-F63D-4CF6-9446-BF2F7B362911}">
    <text>Los hitos definidos no permiten identificar como se va a avanzar en la formulación del documento</text>
  </threadedComment>
  <threadedComment ref="AU21" dT="2022-12-05T15:46:47.74" personId="{543C3980-66FC-435A-9C94-166FC0E8B9AC}" id="{C67F8CCB-B6BA-4A5B-80D1-B8428002977B}">
    <text>Los hitos definidos no permiten identificar como se va a avanzar en la formulación del documento</text>
  </threadedComment>
  <threadedComment ref="AT24" dT="2022-12-05T15:46:52.57" personId="{543C3980-66FC-435A-9C94-166FC0E8B9AC}" id="{78333339-74BA-409C-A429-492B1B19A239}">
    <text>Los hitos definidos no permiten identificar como se va a avanzar en la formulación del documento</text>
  </threadedComment>
  <threadedComment ref="AU24" dT="2022-12-05T15:46:52.57" personId="{543C3980-66FC-435A-9C94-166FC0E8B9AC}" id="{DC454B4E-D215-41D3-9FF3-E4435911097A}">
    <text>Los hitos definidos no permiten identificar como se va a avanzar en la formulación del documento</text>
  </threadedComment>
</ThreadedComments>
</file>

<file path=xl/threadedComments/threadedComment5.xml><?xml version="1.0" encoding="utf-8"?>
<ThreadedComments xmlns="http://schemas.microsoft.com/office/spreadsheetml/2018/threadedcomments" xmlns:x="http://schemas.openxmlformats.org/spreadsheetml/2006/main">
  <threadedComment ref="P3" dT="2021-02-19T15:21:27.61" personId="{33EA723C-1BE4-416A-9152-31FBFF862E8A}" id="{64C5B009-6AFB-4440-9FD6-DD2426041F9D}">
    <text>se ajusto Elaboración y soialización de las fichas de acceso y permanencia por ETC para favorecer el seguimiento de la cohorte.</text>
  </threadedComment>
  <threadedComment ref="P5" dT="2021-02-19T15:25:33.76" personId="{33EA723C-1BE4-416A-9152-31FBFF862E8A}" id="{5104C8BF-EB37-42E2-BC06-9396BFB834F6}">
    <text>Se ajustó... Realizar acompañamiento a las ETC frente a las medidas que se deriven de la información entregada en las fichas de seguimiento a la cohorte y boletines de alertas tempranas.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microsoft.com/office/2019/04/relationships/namedSheetView" Target="../namedSheetViews/namedSheetView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microsoft.com/office/2019/04/relationships/namedSheetView" Target="../namedSheetViews/namedSheetView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5" Type="http://schemas.microsoft.com/office/2019/04/relationships/namedSheetView" Target="../namedSheetViews/namedSheetView3.xml"/><Relationship Id="rId4" Type="http://schemas.microsoft.com/office/2017/10/relationships/threadedComment" Target="../threadedComments/threadedComment3.xml"/></Relationships>
</file>

<file path=xl/worksheets/_rels/sheet6.xml.rels><?xml version="1.0" encoding="UTF-8" standalone="yes"?>
<Relationships xmlns="http://schemas.openxmlformats.org/package/2006/relationships"><Relationship Id="rId2" Type="http://schemas.microsoft.com/office/2019/04/relationships/namedSheetView" Target="../namedSheetViews/namedSheetView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5" Type="http://schemas.microsoft.com/office/2019/04/relationships/namedSheetView" Target="../namedSheetViews/namedSheetView5.xml"/><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2" Type="http://schemas.microsoft.com/office/2019/04/relationships/namedSheetView" Target="../namedSheetViews/namedSheetView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microsoft.com/office/2019/04/relationships/namedSheetView" Target="../namedSheetViews/namedSheetView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480BA-BD2A-4A45-A1C4-63B0DE27DE5C}">
  <sheetPr codeName="Hoja1">
    <tabColor rgb="FFFFFF00"/>
  </sheetPr>
  <dimension ref="A1:GS1048305"/>
  <sheetViews>
    <sheetView topLeftCell="DV1" zoomScale="70" zoomScaleNormal="70" workbookViewId="0">
      <selection activeCell="EB292" sqref="EB292"/>
    </sheetView>
  </sheetViews>
  <sheetFormatPr baseColWidth="10" defaultColWidth="11.42578125" defaultRowHeight="67.5" customHeight="1" x14ac:dyDescent="0.25"/>
  <cols>
    <col min="1" max="1" width="16" style="36" customWidth="1"/>
    <col min="2" max="3" width="21.42578125" customWidth="1"/>
    <col min="4" max="4" width="29.85546875" customWidth="1"/>
    <col min="5" max="5" width="23.28515625" style="36" customWidth="1"/>
    <col min="6" max="6" width="29.42578125" style="36" customWidth="1"/>
    <col min="7" max="7" width="29" customWidth="1"/>
    <col min="8" max="8" width="35.7109375" customWidth="1"/>
    <col min="9" max="9" width="21.7109375" customWidth="1"/>
    <col min="10" max="10" width="27.42578125" customWidth="1"/>
    <col min="11" max="12" width="21.28515625" customWidth="1"/>
    <col min="13" max="13" width="13.42578125" style="36" customWidth="1"/>
    <col min="14" max="14" width="21.42578125" customWidth="1"/>
    <col min="15" max="15" width="14.140625" customWidth="1"/>
    <col min="16" max="16" width="24.7109375" customWidth="1"/>
    <col min="17" max="17" width="14.7109375" style="36" customWidth="1"/>
    <col min="18" max="18" width="44.28515625" customWidth="1"/>
    <col min="19" max="19" width="17.28515625" customWidth="1"/>
    <col min="20" max="20" width="16.140625" hidden="1" customWidth="1"/>
    <col min="21" max="24" width="14.28515625" hidden="1" customWidth="1"/>
    <col min="25" max="25" width="20" hidden="1" customWidth="1"/>
    <col min="26" max="26" width="14.28515625" hidden="1" customWidth="1"/>
    <col min="27" max="27" width="15.42578125" hidden="1" customWidth="1"/>
    <col min="28" max="29" width="14.28515625" hidden="1" customWidth="1"/>
    <col min="30" max="30" width="21.85546875" hidden="1" customWidth="1"/>
    <col min="31" max="31" width="20.42578125" hidden="1" customWidth="1"/>
    <col min="32" max="32" width="22" hidden="1" customWidth="1"/>
    <col min="33" max="33" width="30" hidden="1" customWidth="1"/>
    <col min="34" max="34" width="14.28515625" customWidth="1"/>
    <col min="35" max="35" width="15.28515625" customWidth="1"/>
    <col min="36" max="36" width="22.7109375" customWidth="1"/>
    <col min="37" max="37" width="20.42578125" customWidth="1"/>
    <col min="38" max="38" width="42.85546875" customWidth="1"/>
    <col min="39" max="39" width="33" customWidth="1"/>
    <col min="40" max="40" width="18.42578125" customWidth="1"/>
    <col min="41" max="44" width="18.28515625" customWidth="1"/>
    <col min="45" max="45" width="22.42578125" customWidth="1"/>
    <col min="46" max="46" width="20.140625" customWidth="1"/>
    <col min="47" max="47" width="20.85546875" customWidth="1"/>
    <col min="48" max="48" width="25.85546875" customWidth="1"/>
    <col min="49" max="49" width="14.42578125" customWidth="1"/>
    <col min="50" max="50" width="18.28515625" customWidth="1"/>
    <col min="51" max="51" width="72.85546875" customWidth="1"/>
    <col min="52" max="52" width="18.85546875" customWidth="1"/>
    <col min="53" max="53" width="19.5703125" customWidth="1"/>
    <col min="54" max="54" width="17.7109375" style="34" customWidth="1"/>
    <col min="55" max="55" width="42.85546875" style="5" customWidth="1"/>
    <col min="56" max="56" width="13.42578125" customWidth="1"/>
    <col min="57" max="57" width="13.85546875" customWidth="1"/>
    <col min="58" max="58" width="69" customWidth="1"/>
    <col min="59" max="60" width="13.28515625" customWidth="1"/>
    <col min="61" max="61" width="13.28515625" style="34" customWidth="1"/>
    <col min="62" max="62" width="67.28515625" style="5" customWidth="1"/>
    <col min="63" max="63" width="12.85546875" customWidth="1"/>
    <col min="64" max="64" width="20.7109375" customWidth="1"/>
    <col min="65" max="65" width="70.140625" customWidth="1"/>
    <col min="66" max="66" width="14" customWidth="1"/>
    <col min="67" max="67" width="14.7109375" customWidth="1"/>
    <col min="68" max="68" width="12" style="34" customWidth="1"/>
    <col min="69" max="69" width="59.85546875" style="5" customWidth="1"/>
    <col min="70" max="70" width="17.42578125" customWidth="1"/>
    <col min="71" max="71" width="18.140625" customWidth="1"/>
    <col min="72" max="72" width="59.42578125" customWidth="1"/>
    <col min="73" max="74" width="13.28515625" customWidth="1"/>
    <col min="75" max="75" width="16.28515625" style="34" customWidth="1"/>
    <col min="76" max="76" width="77.140625" style="5" customWidth="1"/>
    <col min="77" max="77" width="18.5703125" customWidth="1"/>
    <col min="78" max="78" width="19.28515625" style="5" customWidth="1"/>
    <col min="79" max="79" width="67.28515625" style="5" customWidth="1"/>
    <col min="80" max="80" width="12.5703125" customWidth="1"/>
    <col min="81" max="81" width="20" customWidth="1"/>
    <col min="82" max="82" width="16.28515625" style="5" customWidth="1"/>
    <col min="83" max="83" width="64.42578125" style="5" customWidth="1"/>
    <col min="84" max="84" width="18.28515625" customWidth="1"/>
    <col min="85" max="85" width="19.28515625" style="5" customWidth="1"/>
    <col min="86" max="86" width="55" style="5" customWidth="1"/>
    <col min="87" max="87" width="19.28515625" customWidth="1"/>
    <col min="88" max="88" width="17.7109375" customWidth="1"/>
    <col min="89" max="89" width="17" style="34" customWidth="1"/>
    <col min="90" max="90" width="42.85546875" style="5" customWidth="1"/>
    <col min="91" max="91" width="17.28515625" customWidth="1"/>
    <col min="92" max="92" width="19.28515625" style="5" customWidth="1"/>
    <col min="93" max="93" width="54" style="5" customWidth="1"/>
    <col min="94" max="95" width="19.28515625" customWidth="1"/>
    <col min="96" max="96" width="19.28515625" style="34" customWidth="1"/>
    <col min="97" max="97" width="42.85546875" style="5" customWidth="1"/>
    <col min="98" max="98" width="19.85546875" customWidth="1"/>
    <col min="99" max="99" width="19.140625" style="5" customWidth="1"/>
    <col min="100" max="100" width="46.42578125" style="5" customWidth="1"/>
    <col min="101" max="102" width="15.85546875" customWidth="1"/>
    <col min="103" max="103" width="15.85546875" style="35" customWidth="1"/>
    <col min="104" max="104" width="70" style="5" customWidth="1"/>
    <col min="105" max="105" width="19.85546875" customWidth="1"/>
    <col min="106" max="106" width="18.85546875" style="5" customWidth="1"/>
    <col min="107" max="107" width="42.85546875" style="5" customWidth="1"/>
    <col min="108" max="108" width="16.85546875" customWidth="1"/>
    <col min="109" max="109" width="14.28515625" customWidth="1"/>
    <col min="110" max="110" width="12.42578125" style="34" customWidth="1"/>
    <col min="111" max="111" width="63.140625" style="5" customWidth="1"/>
    <col min="112" max="112" width="16.28515625" style="36" customWidth="1"/>
    <col min="113" max="113" width="18" style="5" customWidth="1"/>
    <col min="114" max="114" width="42.85546875" style="5" customWidth="1"/>
    <col min="115" max="116" width="20" customWidth="1"/>
    <col min="117" max="117" width="20" style="35" customWidth="1"/>
    <col min="118" max="118" width="42.85546875" style="5" customWidth="1"/>
    <col min="119" max="119" width="18.28515625" customWidth="1"/>
    <col min="120" max="120" width="16.42578125" style="5" customWidth="1"/>
    <col min="121" max="121" width="70.7109375" style="5" customWidth="1"/>
    <col min="122" max="122" width="15.28515625" style="36" customWidth="1"/>
    <col min="123" max="123" width="14.28515625" style="36" customWidth="1"/>
    <col min="124" max="124" width="16.42578125" style="35" customWidth="1"/>
    <col min="125" max="125" width="54.28515625" style="5" customWidth="1"/>
    <col min="126" max="126" width="17.7109375" customWidth="1"/>
    <col min="127" max="127" width="17.28515625" style="35" customWidth="1"/>
    <col min="128" max="128" width="67.28515625" style="5" customWidth="1"/>
    <col min="129" max="130" width="18.42578125" customWidth="1"/>
    <col min="131" max="131" width="18.42578125" style="34" customWidth="1"/>
    <col min="132" max="132" width="53" style="5" customWidth="1"/>
    <col min="133" max="133" width="15.28515625" style="5" customWidth="1"/>
    <col min="134" max="135" width="16.28515625" style="5" customWidth="1"/>
    <col min="136" max="141" width="17.85546875" style="5" customWidth="1"/>
    <col min="142" max="142" width="19.28515625" style="5" customWidth="1"/>
    <col min="143" max="143" width="17.85546875" style="5" customWidth="1"/>
    <col min="144" max="144" width="19.7109375" style="5" customWidth="1"/>
    <col min="145" max="145" width="19.28515625" style="5" customWidth="1"/>
    <col min="146" max="146" width="16.42578125" style="5" customWidth="1"/>
    <col min="147" max="152" width="18.140625" style="5" customWidth="1"/>
    <col min="153" max="155" width="19.42578125" style="5" customWidth="1"/>
    <col min="156" max="156" width="22.85546875" style="5" customWidth="1"/>
    <col min="157" max="158" width="19.42578125" style="5" customWidth="1"/>
    <col min="159" max="159" width="17.42578125" style="5" customWidth="1"/>
    <col min="160" max="160" width="23" style="5" customWidth="1"/>
    <col min="161" max="164" width="22.7109375" style="5" customWidth="1"/>
    <col min="165" max="165" width="20" style="5" customWidth="1"/>
    <col min="166" max="166" width="21" style="5" customWidth="1"/>
    <col min="167" max="167" width="21.85546875" style="5" customWidth="1"/>
    <col min="168" max="169" width="20" style="5" customWidth="1"/>
    <col min="170" max="171" width="19.28515625" style="5" customWidth="1"/>
    <col min="172" max="177" width="20.28515625" style="5" customWidth="1"/>
    <col min="178" max="179" width="17.5703125" style="5" customWidth="1"/>
    <col min="180" max="180" width="24.7109375" style="5" customWidth="1"/>
    <col min="181" max="181" width="22.28515625" style="5" customWidth="1"/>
    <col min="182" max="182" width="21.28515625" style="5" customWidth="1"/>
    <col min="183" max="183" width="18.7109375" style="5" customWidth="1"/>
    <col min="184" max="184" width="21.28515625" style="5" customWidth="1"/>
    <col min="185" max="185" width="18.7109375" style="5" customWidth="1"/>
    <col min="186" max="186" width="23.28515625" style="5" customWidth="1"/>
    <col min="187" max="189" width="22.28515625" style="5" customWidth="1"/>
    <col min="190" max="198" width="26.42578125" style="5" customWidth="1"/>
    <col min="199" max="199" width="22.85546875" style="5" customWidth="1"/>
    <col min="200" max="200" width="18.7109375" style="5" customWidth="1"/>
    <col min="201" max="16384" width="11.42578125" style="5"/>
  </cols>
  <sheetData>
    <row r="1" spans="1:200" s="3" customFormat="1" ht="67.5" customHeight="1" x14ac:dyDescent="0.25">
      <c r="A1" s="763" t="s">
        <v>0</v>
      </c>
      <c r="B1" s="763" t="s">
        <v>1</v>
      </c>
      <c r="C1" s="763" t="s">
        <v>2</v>
      </c>
      <c r="D1" s="763" t="s">
        <v>3</v>
      </c>
      <c r="E1" s="763" t="s">
        <v>4</v>
      </c>
      <c r="F1" s="760" t="s">
        <v>5</v>
      </c>
      <c r="G1" s="760" t="s">
        <v>6</v>
      </c>
      <c r="H1" s="760" t="s">
        <v>7</v>
      </c>
      <c r="I1" s="760" t="s">
        <v>8</v>
      </c>
      <c r="J1" s="762" t="s">
        <v>9</v>
      </c>
      <c r="K1" s="760" t="s">
        <v>10</v>
      </c>
      <c r="L1" s="760" t="s">
        <v>11</v>
      </c>
      <c r="M1" s="760" t="s">
        <v>12</v>
      </c>
      <c r="N1" s="760" t="s">
        <v>13</v>
      </c>
      <c r="O1" s="760" t="s">
        <v>14</v>
      </c>
      <c r="P1" s="760" t="s">
        <v>15</v>
      </c>
      <c r="Q1" s="760" t="s">
        <v>16</v>
      </c>
      <c r="R1" s="761" t="s">
        <v>17</v>
      </c>
      <c r="S1" s="760" t="s">
        <v>18</v>
      </c>
      <c r="T1" s="6" t="s">
        <v>19</v>
      </c>
      <c r="U1" s="6" t="s">
        <v>20</v>
      </c>
      <c r="V1" s="6" t="s">
        <v>21</v>
      </c>
      <c r="W1" s="6" t="s">
        <v>22</v>
      </c>
      <c r="X1" s="6" t="s">
        <v>23</v>
      </c>
      <c r="Y1" s="6" t="s">
        <v>24</v>
      </c>
      <c r="Z1" s="6" t="s">
        <v>25</v>
      </c>
      <c r="AA1" s="6" t="s">
        <v>26</v>
      </c>
      <c r="AB1" s="6" t="s">
        <v>27</v>
      </c>
      <c r="AC1" s="6" t="s">
        <v>28</v>
      </c>
      <c r="AD1" s="6" t="s">
        <v>29</v>
      </c>
      <c r="AE1" s="6" t="s">
        <v>30</v>
      </c>
      <c r="AF1" s="6" t="s">
        <v>31</v>
      </c>
      <c r="AG1" s="6" t="s">
        <v>32</v>
      </c>
      <c r="AH1" s="760" t="s">
        <v>33</v>
      </c>
      <c r="AI1" s="760" t="s">
        <v>34</v>
      </c>
      <c r="AJ1" s="760" t="s">
        <v>35</v>
      </c>
      <c r="AK1" s="760" t="s">
        <v>36</v>
      </c>
      <c r="AL1" s="760" t="s">
        <v>37</v>
      </c>
      <c r="AM1" s="760" t="s">
        <v>38</v>
      </c>
      <c r="AN1" s="6" t="s">
        <v>39</v>
      </c>
      <c r="AO1" s="6" t="s">
        <v>40</v>
      </c>
      <c r="AP1" s="6" t="s">
        <v>41</v>
      </c>
      <c r="AQ1" s="6" t="s">
        <v>42</v>
      </c>
      <c r="AR1" s="6" t="s">
        <v>43</v>
      </c>
      <c r="AS1" s="6" t="s">
        <v>44</v>
      </c>
      <c r="AT1" s="6" t="s">
        <v>45</v>
      </c>
      <c r="AU1" s="6" t="s">
        <v>46</v>
      </c>
      <c r="AV1" s="759" t="s">
        <v>47</v>
      </c>
      <c r="AW1" s="757" t="s">
        <v>48</v>
      </c>
      <c r="AX1" s="757" t="s">
        <v>49</v>
      </c>
      <c r="AY1" s="758" t="s">
        <v>50</v>
      </c>
      <c r="AZ1" s="757" t="s">
        <v>51</v>
      </c>
      <c r="BA1" s="757" t="s">
        <v>52</v>
      </c>
      <c r="BB1" s="757" t="s">
        <v>53</v>
      </c>
      <c r="BC1" s="757" t="s">
        <v>54</v>
      </c>
      <c r="BD1" s="756" t="s">
        <v>55</v>
      </c>
      <c r="BE1" s="756" t="s">
        <v>56</v>
      </c>
      <c r="BF1" s="756" t="s">
        <v>57</v>
      </c>
      <c r="BG1" s="756" t="s">
        <v>58</v>
      </c>
      <c r="BH1" s="756" t="s">
        <v>59</v>
      </c>
      <c r="BI1" s="756" t="s">
        <v>60</v>
      </c>
      <c r="BJ1" s="756" t="s">
        <v>61</v>
      </c>
      <c r="BK1" s="757" t="s">
        <v>62</v>
      </c>
      <c r="BL1" s="757" t="s">
        <v>63</v>
      </c>
      <c r="BM1" s="757" t="s">
        <v>64</v>
      </c>
      <c r="BN1" s="757" t="s">
        <v>65</v>
      </c>
      <c r="BO1" s="757" t="s">
        <v>66</v>
      </c>
      <c r="BP1" s="757" t="s">
        <v>67</v>
      </c>
      <c r="BQ1" s="757" t="s">
        <v>68</v>
      </c>
      <c r="BR1" s="756" t="s">
        <v>69</v>
      </c>
      <c r="BS1" s="756" t="s">
        <v>70</v>
      </c>
      <c r="BT1" s="756" t="s">
        <v>71</v>
      </c>
      <c r="BU1" s="756" t="s">
        <v>72</v>
      </c>
      <c r="BV1" s="756" t="s">
        <v>73</v>
      </c>
      <c r="BW1" s="756" t="s">
        <v>74</v>
      </c>
      <c r="BX1" s="756" t="s">
        <v>75</v>
      </c>
      <c r="BY1" s="757" t="s">
        <v>76</v>
      </c>
      <c r="BZ1" s="757" t="s">
        <v>77</v>
      </c>
      <c r="CA1" s="757" t="s">
        <v>78</v>
      </c>
      <c r="CB1" s="757" t="s">
        <v>79</v>
      </c>
      <c r="CC1" s="757" t="s">
        <v>80</v>
      </c>
      <c r="CD1" s="757" t="s">
        <v>81</v>
      </c>
      <c r="CE1" s="757" t="s">
        <v>82</v>
      </c>
      <c r="CF1" s="756" t="s">
        <v>83</v>
      </c>
      <c r="CG1" s="756" t="s">
        <v>84</v>
      </c>
      <c r="CH1" s="756" t="s">
        <v>85</v>
      </c>
      <c r="CI1" s="756" t="s">
        <v>86</v>
      </c>
      <c r="CJ1" s="756" t="s">
        <v>87</v>
      </c>
      <c r="CK1" s="756" t="s">
        <v>88</v>
      </c>
      <c r="CL1" s="756" t="s">
        <v>89</v>
      </c>
      <c r="CM1" s="757" t="s">
        <v>90</v>
      </c>
      <c r="CN1" s="757" t="s">
        <v>91</v>
      </c>
      <c r="CO1" s="757" t="s">
        <v>92</v>
      </c>
      <c r="CP1" s="757" t="s">
        <v>93</v>
      </c>
      <c r="CQ1" s="757" t="s">
        <v>94</v>
      </c>
      <c r="CR1" s="757" t="s">
        <v>95</v>
      </c>
      <c r="CS1" s="757" t="s">
        <v>96</v>
      </c>
      <c r="CT1" s="756" t="s">
        <v>97</v>
      </c>
      <c r="CU1" s="756" t="s">
        <v>98</v>
      </c>
      <c r="CV1" s="756" t="s">
        <v>99</v>
      </c>
      <c r="CW1" s="756" t="s">
        <v>100</v>
      </c>
      <c r="CX1" s="756" t="s">
        <v>101</v>
      </c>
      <c r="CY1" s="756" t="s">
        <v>102</v>
      </c>
      <c r="CZ1" s="756" t="s">
        <v>103</v>
      </c>
      <c r="DA1" s="757" t="s">
        <v>104</v>
      </c>
      <c r="DB1" s="757" t="s">
        <v>105</v>
      </c>
      <c r="DC1" s="757" t="s">
        <v>106</v>
      </c>
      <c r="DD1" s="757" t="s">
        <v>107</v>
      </c>
      <c r="DE1" s="757" t="s">
        <v>108</v>
      </c>
      <c r="DF1" s="757" t="s">
        <v>109</v>
      </c>
      <c r="DG1" s="757" t="s">
        <v>110</v>
      </c>
      <c r="DH1" s="756" t="s">
        <v>111</v>
      </c>
      <c r="DI1" s="756" t="s">
        <v>112</v>
      </c>
      <c r="DJ1" s="756" t="s">
        <v>113</v>
      </c>
      <c r="DK1" s="756" t="s">
        <v>114</v>
      </c>
      <c r="DL1" s="756" t="s">
        <v>115</v>
      </c>
      <c r="DM1" s="756" t="s">
        <v>116</v>
      </c>
      <c r="DN1" s="756" t="s">
        <v>117</v>
      </c>
      <c r="DO1" s="757" t="s">
        <v>118</v>
      </c>
      <c r="DP1" s="757" t="s">
        <v>119</v>
      </c>
      <c r="DQ1" s="757" t="s">
        <v>120</v>
      </c>
      <c r="DR1" s="757" t="s">
        <v>121</v>
      </c>
      <c r="DS1" s="757" t="s">
        <v>122</v>
      </c>
      <c r="DT1" s="757" t="s">
        <v>123</v>
      </c>
      <c r="DU1" s="757" t="s">
        <v>124</v>
      </c>
      <c r="DV1" s="756" t="s">
        <v>125</v>
      </c>
      <c r="DW1" s="756" t="s">
        <v>126</v>
      </c>
      <c r="DX1" s="756" t="s">
        <v>127</v>
      </c>
      <c r="DY1" s="756" t="s">
        <v>128</v>
      </c>
      <c r="DZ1" s="756" t="s">
        <v>129</v>
      </c>
      <c r="EA1" s="756" t="s">
        <v>130</v>
      </c>
      <c r="EB1" s="756" t="s">
        <v>131</v>
      </c>
      <c r="EC1" s="755" t="s">
        <v>132</v>
      </c>
      <c r="ED1" s="752" t="s">
        <v>133</v>
      </c>
      <c r="EE1" s="752" t="s">
        <v>134</v>
      </c>
      <c r="EF1" s="752" t="s">
        <v>135</v>
      </c>
      <c r="EG1" s="752" t="s">
        <v>136</v>
      </c>
      <c r="EH1" s="752" t="s">
        <v>137</v>
      </c>
      <c r="EI1" s="752" t="s">
        <v>138</v>
      </c>
      <c r="EJ1" s="752" t="s">
        <v>139</v>
      </c>
      <c r="EK1" s="752" t="s">
        <v>140</v>
      </c>
      <c r="EL1" s="752" t="s">
        <v>141</v>
      </c>
      <c r="EM1" s="754" t="s">
        <v>142</v>
      </c>
      <c r="EN1" s="754" t="s">
        <v>143</v>
      </c>
      <c r="EO1" s="754" t="s">
        <v>144</v>
      </c>
      <c r="EP1" s="43" t="s">
        <v>145</v>
      </c>
      <c r="EQ1" s="753" t="s">
        <v>146</v>
      </c>
      <c r="ER1" s="753" t="s">
        <v>147</v>
      </c>
      <c r="ES1" s="753" t="s">
        <v>148</v>
      </c>
      <c r="ET1" s="753" t="s">
        <v>149</v>
      </c>
      <c r="EU1" s="753" t="s">
        <v>150</v>
      </c>
      <c r="EV1" s="753" t="s">
        <v>151</v>
      </c>
      <c r="EW1" s="753" t="s">
        <v>152</v>
      </c>
      <c r="EX1" s="753" t="s">
        <v>153</v>
      </c>
      <c r="EY1" s="753" t="s">
        <v>154</v>
      </c>
      <c r="EZ1" s="752" t="s">
        <v>155</v>
      </c>
      <c r="FA1" s="43" t="s">
        <v>156</v>
      </c>
      <c r="FB1" s="43" t="s">
        <v>157</v>
      </c>
      <c r="FC1" s="43" t="s">
        <v>158</v>
      </c>
      <c r="FD1" s="41" t="s">
        <v>159</v>
      </c>
      <c r="FE1" s="41" t="s">
        <v>160</v>
      </c>
      <c r="FF1" s="41" t="s">
        <v>161</v>
      </c>
      <c r="FG1" s="41" t="s">
        <v>162</v>
      </c>
      <c r="FH1" s="41" t="s">
        <v>163</v>
      </c>
      <c r="FI1" s="41" t="s">
        <v>164</v>
      </c>
      <c r="FJ1" s="41" t="s">
        <v>165</v>
      </c>
      <c r="FK1" s="41" t="s">
        <v>166</v>
      </c>
      <c r="FL1" s="41" t="s">
        <v>167</v>
      </c>
      <c r="FM1" s="40" t="s">
        <v>168</v>
      </c>
      <c r="FN1" s="43" t="s">
        <v>169</v>
      </c>
      <c r="FO1" s="43" t="s">
        <v>170</v>
      </c>
      <c r="FP1" s="43" t="s">
        <v>171</v>
      </c>
      <c r="FQ1" s="43" t="s">
        <v>172</v>
      </c>
      <c r="FR1" s="43" t="s">
        <v>173</v>
      </c>
      <c r="FS1" s="43" t="s">
        <v>174</v>
      </c>
      <c r="FT1" s="43" t="s">
        <v>175</v>
      </c>
      <c r="FU1" s="43" t="s">
        <v>176</v>
      </c>
      <c r="FV1" s="43" t="s">
        <v>177</v>
      </c>
      <c r="FW1" s="43" t="s">
        <v>178</v>
      </c>
      <c r="FX1" s="43" t="s">
        <v>179</v>
      </c>
      <c r="FY1" s="43" t="s">
        <v>180</v>
      </c>
      <c r="FZ1" s="43" t="s">
        <v>181</v>
      </c>
      <c r="GA1" s="43" t="s">
        <v>182</v>
      </c>
      <c r="GB1" s="43" t="s">
        <v>183</v>
      </c>
      <c r="GC1" s="43" t="s">
        <v>184</v>
      </c>
      <c r="GD1" s="43" t="s">
        <v>185</v>
      </c>
      <c r="GE1" s="43" t="s">
        <v>186</v>
      </c>
      <c r="GF1" s="751" t="s">
        <v>187</v>
      </c>
      <c r="GG1" s="751" t="s">
        <v>188</v>
      </c>
      <c r="GH1" s="750" t="s">
        <v>189</v>
      </c>
      <c r="GI1" s="750" t="s">
        <v>190</v>
      </c>
      <c r="GJ1" s="750" t="s">
        <v>191</v>
      </c>
      <c r="GK1" s="750" t="s">
        <v>192</v>
      </c>
      <c r="GL1" s="750" t="s">
        <v>193</v>
      </c>
      <c r="GM1" s="750" t="s">
        <v>194</v>
      </c>
      <c r="GN1" s="750" t="s">
        <v>195</v>
      </c>
      <c r="GO1" s="750" t="s">
        <v>196</v>
      </c>
      <c r="GP1" s="750" t="s">
        <v>197</v>
      </c>
      <c r="GQ1" s="750" t="s">
        <v>198</v>
      </c>
      <c r="GR1" s="749" t="s">
        <v>199</v>
      </c>
    </row>
    <row r="2" spans="1:200" s="671" customFormat="1" ht="67.5" hidden="1" customHeight="1" x14ac:dyDescent="0.25">
      <c r="A2" s="280" t="s">
        <v>200</v>
      </c>
      <c r="B2" s="280" t="s">
        <v>201</v>
      </c>
      <c r="C2" s="280" t="s">
        <v>202</v>
      </c>
      <c r="D2" s="280" t="s">
        <v>203</v>
      </c>
      <c r="E2" s="280" t="s">
        <v>203</v>
      </c>
      <c r="F2" s="17" t="s">
        <v>204</v>
      </c>
      <c r="G2" s="280" t="s">
        <v>205</v>
      </c>
      <c r="H2" s="280" t="s">
        <v>206</v>
      </c>
      <c r="I2" s="280" t="s">
        <v>207</v>
      </c>
      <c r="J2" s="123"/>
      <c r="K2" s="280" t="s">
        <v>208</v>
      </c>
      <c r="L2" s="280"/>
      <c r="M2" s="17"/>
      <c r="N2" s="280" t="s">
        <v>203</v>
      </c>
      <c r="O2" s="280"/>
      <c r="P2" s="280"/>
      <c r="Q2" s="17">
        <v>184</v>
      </c>
      <c r="R2" s="280" t="s">
        <v>209</v>
      </c>
      <c r="S2" s="17" t="s">
        <v>210</v>
      </c>
      <c r="T2" s="17"/>
      <c r="U2" s="17"/>
      <c r="V2" s="17"/>
      <c r="W2" s="17"/>
      <c r="X2" s="17"/>
      <c r="Y2" s="17"/>
      <c r="Z2" s="17"/>
      <c r="AA2" s="17"/>
      <c r="AB2" s="17"/>
      <c r="AC2" s="17"/>
      <c r="AD2" s="17"/>
      <c r="AE2" s="17"/>
      <c r="AF2" s="17"/>
      <c r="AG2" s="17"/>
      <c r="AH2" s="17" t="s">
        <v>211</v>
      </c>
      <c r="AI2" s="17" t="s">
        <v>212</v>
      </c>
      <c r="AJ2" s="17" t="s">
        <v>213</v>
      </c>
      <c r="AK2" s="17" t="s">
        <v>214</v>
      </c>
      <c r="AL2" s="280" t="s">
        <v>215</v>
      </c>
      <c r="AM2" s="280" t="s">
        <v>216</v>
      </c>
      <c r="AN2" s="110"/>
      <c r="AO2" s="110"/>
      <c r="AP2" s="17">
        <v>50</v>
      </c>
      <c r="AQ2" s="17"/>
      <c r="AR2" s="17"/>
      <c r="AS2" s="17">
        <v>50</v>
      </c>
      <c r="AT2" s="17"/>
      <c r="AU2" s="110"/>
      <c r="AV2" s="17">
        <v>50</v>
      </c>
      <c r="AW2" s="110"/>
      <c r="AX2" s="112"/>
      <c r="AY2" s="631" t="s">
        <v>217</v>
      </c>
      <c r="AZ2" s="132">
        <v>0</v>
      </c>
      <c r="BA2" s="151">
        <v>0</v>
      </c>
      <c r="BB2" s="174" t="s">
        <v>218</v>
      </c>
      <c r="BC2" s="107" t="s">
        <v>219</v>
      </c>
      <c r="BD2" s="740"/>
      <c r="BE2" s="748"/>
      <c r="BF2" s="611" t="s">
        <v>220</v>
      </c>
      <c r="BG2" s="151">
        <v>0</v>
      </c>
      <c r="BH2" s="151">
        <v>0</v>
      </c>
      <c r="BI2" s="174" t="s">
        <v>218</v>
      </c>
      <c r="BJ2" s="107" t="s">
        <v>221</v>
      </c>
      <c r="BK2" s="110"/>
      <c r="BL2" s="112"/>
      <c r="BM2" s="112" t="s">
        <v>222</v>
      </c>
      <c r="BN2" s="131">
        <v>0</v>
      </c>
      <c r="BO2" s="131">
        <v>0</v>
      </c>
      <c r="BP2" s="81" t="s">
        <v>218</v>
      </c>
      <c r="BQ2" s="107" t="s">
        <v>223</v>
      </c>
      <c r="BR2" s="17">
        <v>50</v>
      </c>
      <c r="BS2" s="616">
        <v>86.666666666666671</v>
      </c>
      <c r="BT2" s="112" t="s">
        <v>224</v>
      </c>
      <c r="BU2" s="131">
        <v>1.7333333333333334</v>
      </c>
      <c r="BV2" s="131">
        <v>1.7333333333333334</v>
      </c>
      <c r="BW2" s="64" t="s">
        <v>218</v>
      </c>
      <c r="BX2" s="107" t="s">
        <v>225</v>
      </c>
      <c r="BY2" s="110"/>
      <c r="BZ2" s="112"/>
      <c r="CA2" s="117" t="s">
        <v>226</v>
      </c>
      <c r="CB2" s="131">
        <v>1.7333333333333334</v>
      </c>
      <c r="CC2" s="131">
        <v>1.7333333333333334</v>
      </c>
      <c r="CD2" s="131" t="s">
        <v>218</v>
      </c>
      <c r="CE2" s="25" t="s">
        <v>227</v>
      </c>
      <c r="CF2" s="17"/>
      <c r="CG2" s="117"/>
      <c r="CH2" s="117" t="s">
        <v>228</v>
      </c>
      <c r="CI2" s="131">
        <v>1.7333333333333334</v>
      </c>
      <c r="CJ2" s="131">
        <v>1.7333333333333334</v>
      </c>
      <c r="CK2" s="64" t="s">
        <v>218</v>
      </c>
      <c r="CL2" s="98" t="s">
        <v>229</v>
      </c>
      <c r="CM2" s="110"/>
      <c r="CN2" s="110"/>
      <c r="CO2" s="110" t="s">
        <v>230</v>
      </c>
      <c r="CP2" s="131">
        <v>1.7333333333333334</v>
      </c>
      <c r="CQ2" s="131">
        <v>1.7333333333333334</v>
      </c>
      <c r="CR2" s="17" t="s">
        <v>218</v>
      </c>
      <c r="CS2" s="735" t="s">
        <v>231</v>
      </c>
      <c r="CT2" s="17">
        <v>50</v>
      </c>
      <c r="CU2" s="146">
        <v>79.2</v>
      </c>
      <c r="CV2" s="146" t="s">
        <v>232</v>
      </c>
      <c r="CW2" s="188">
        <v>1.5840000000000001</v>
      </c>
      <c r="CX2" s="131">
        <v>3.3173333333333335</v>
      </c>
      <c r="CY2" s="64" t="s">
        <v>218</v>
      </c>
      <c r="CZ2" s="176" t="s">
        <v>233</v>
      </c>
      <c r="DA2" s="17"/>
      <c r="DB2" s="117"/>
      <c r="DC2" s="117" t="s">
        <v>234</v>
      </c>
      <c r="DD2" s="131">
        <v>1.5840000000000001</v>
      </c>
      <c r="DE2" s="131">
        <v>3.3173333333333335</v>
      </c>
      <c r="DF2" s="64" t="s">
        <v>218</v>
      </c>
      <c r="DG2" s="239" t="s">
        <v>235</v>
      </c>
      <c r="DH2" s="17"/>
      <c r="DI2" s="117"/>
      <c r="DJ2" s="117" t="s">
        <v>236</v>
      </c>
      <c r="DK2" s="131">
        <v>1.5840000000000001</v>
      </c>
      <c r="DL2" s="131">
        <v>3.3173333333333335</v>
      </c>
      <c r="DM2" s="64" t="s">
        <v>218</v>
      </c>
      <c r="DN2" s="107" t="s">
        <v>237</v>
      </c>
      <c r="DO2" s="110"/>
      <c r="DP2" s="117"/>
      <c r="DQ2" s="117" t="s">
        <v>238</v>
      </c>
      <c r="DR2" s="131">
        <v>1.5840000000000001</v>
      </c>
      <c r="DS2" s="131">
        <v>3.3173333333333335</v>
      </c>
      <c r="DT2" s="17" t="s">
        <v>218</v>
      </c>
      <c r="DU2" s="14" t="s">
        <v>239</v>
      </c>
      <c r="DV2" s="17">
        <v>50</v>
      </c>
      <c r="DW2" s="101">
        <v>68</v>
      </c>
      <c r="DX2" s="117" t="s">
        <v>240</v>
      </c>
      <c r="DY2" s="131">
        <v>1.36</v>
      </c>
      <c r="DZ2" s="131">
        <v>4.6773333333333333</v>
      </c>
      <c r="EA2" s="64" t="s">
        <v>218</v>
      </c>
      <c r="EB2" s="107" t="s">
        <v>241</v>
      </c>
      <c r="EC2" s="327">
        <v>0</v>
      </c>
      <c r="ED2" s="326">
        <v>50</v>
      </c>
      <c r="EE2" s="326">
        <v>50</v>
      </c>
      <c r="EF2" s="326">
        <v>50</v>
      </c>
      <c r="EG2" s="326">
        <v>50</v>
      </c>
      <c r="EH2" s="326">
        <v>50</v>
      </c>
      <c r="EI2" s="326">
        <v>50</v>
      </c>
      <c r="EJ2" s="326">
        <v>50</v>
      </c>
      <c r="EK2" s="326">
        <v>50</v>
      </c>
      <c r="EL2" s="326">
        <v>50</v>
      </c>
      <c r="EM2" s="277">
        <v>50</v>
      </c>
      <c r="EN2" s="277">
        <v>50</v>
      </c>
      <c r="EO2" s="277">
        <v>50</v>
      </c>
      <c r="EP2" s="325">
        <v>0</v>
      </c>
      <c r="EQ2" s="399">
        <v>86.666666666666671</v>
      </c>
      <c r="ER2" s="399">
        <v>86.666666666666671</v>
      </c>
      <c r="ES2" s="399">
        <v>86.666666666666671</v>
      </c>
      <c r="ET2" s="399">
        <v>86.666666666666671</v>
      </c>
      <c r="EU2" s="399">
        <v>79.2</v>
      </c>
      <c r="EV2" s="399">
        <v>79.2</v>
      </c>
      <c r="EW2" s="399">
        <v>79.2</v>
      </c>
      <c r="EX2" s="399">
        <v>79.2</v>
      </c>
      <c r="EY2" s="399">
        <v>68</v>
      </c>
      <c r="EZ2" s="399">
        <v>68</v>
      </c>
      <c r="FA2" s="325">
        <v>86.666666666666671</v>
      </c>
      <c r="FB2" s="325">
        <v>81.688888888888883</v>
      </c>
      <c r="FC2" s="325">
        <v>75.466666666666669</v>
      </c>
      <c r="FD2" s="38">
        <v>0</v>
      </c>
      <c r="FE2" s="730">
        <v>1.7333333333333334</v>
      </c>
      <c r="FF2" s="38">
        <v>1.7333333333333334</v>
      </c>
      <c r="FG2" s="38">
        <v>1.7333333333333334</v>
      </c>
      <c r="FH2" s="728">
        <v>1.7333333333333334</v>
      </c>
      <c r="FI2" s="38">
        <v>1.5840000000000001</v>
      </c>
      <c r="FJ2" s="38">
        <v>1.5840000000000001</v>
      </c>
      <c r="FK2" s="38">
        <v>1.5840000000000001</v>
      </c>
      <c r="FL2" s="38">
        <v>1.5840000000000001</v>
      </c>
      <c r="FM2" s="38">
        <v>1.36</v>
      </c>
      <c r="FN2" s="231">
        <v>0</v>
      </c>
      <c r="FO2" s="729">
        <v>0</v>
      </c>
      <c r="FP2" s="55">
        <v>1.7333333333333334</v>
      </c>
      <c r="FQ2" s="209">
        <v>1</v>
      </c>
      <c r="FR2" s="209">
        <v>1.7333333333333334</v>
      </c>
      <c r="FS2" s="42">
        <v>1</v>
      </c>
      <c r="FT2" s="209">
        <v>1.7333333333333334</v>
      </c>
      <c r="FU2" s="42">
        <v>1</v>
      </c>
      <c r="FV2" s="42">
        <v>1.7333333333333334</v>
      </c>
      <c r="FW2" s="42">
        <v>1</v>
      </c>
      <c r="FX2" s="42">
        <v>1.5840000000000001</v>
      </c>
      <c r="FY2" s="42">
        <v>1</v>
      </c>
      <c r="FZ2" s="42">
        <v>1.5840000000000001</v>
      </c>
      <c r="GA2" s="42">
        <v>1</v>
      </c>
      <c r="GB2" s="42">
        <v>1.5840000000000001</v>
      </c>
      <c r="GC2" s="42">
        <v>1</v>
      </c>
      <c r="GD2" s="138">
        <v>1.5840000000000001</v>
      </c>
      <c r="GE2" s="42">
        <v>1</v>
      </c>
      <c r="GF2" s="137">
        <v>1.36</v>
      </c>
      <c r="GG2" s="136">
        <v>1</v>
      </c>
      <c r="GH2" s="50">
        <v>0</v>
      </c>
      <c r="GI2" s="50">
        <v>1</v>
      </c>
      <c r="GJ2" s="50">
        <v>1</v>
      </c>
      <c r="GK2" s="50">
        <v>1</v>
      </c>
      <c r="GL2" s="49">
        <v>1</v>
      </c>
      <c r="GM2" s="49">
        <v>1</v>
      </c>
      <c r="GN2" s="49">
        <v>1</v>
      </c>
      <c r="GO2" s="49">
        <v>1</v>
      </c>
      <c r="GP2" s="49">
        <v>1</v>
      </c>
      <c r="GQ2" s="49">
        <v>1</v>
      </c>
      <c r="GR2" s="48" t="b">
        <v>1</v>
      </c>
    </row>
    <row r="3" spans="1:200" s="671" customFormat="1" ht="67.5" hidden="1" customHeight="1" x14ac:dyDescent="0.25">
      <c r="A3" s="280" t="s">
        <v>200</v>
      </c>
      <c r="B3" s="280" t="s">
        <v>201</v>
      </c>
      <c r="C3" s="280" t="s">
        <v>202</v>
      </c>
      <c r="D3" s="280" t="s">
        <v>203</v>
      </c>
      <c r="E3" s="280" t="s">
        <v>203</v>
      </c>
      <c r="F3" s="17" t="s">
        <v>204</v>
      </c>
      <c r="G3" s="280" t="s">
        <v>205</v>
      </c>
      <c r="H3" s="280" t="s">
        <v>206</v>
      </c>
      <c r="I3" s="280" t="s">
        <v>207</v>
      </c>
      <c r="J3" s="280"/>
      <c r="K3" s="280" t="s">
        <v>208</v>
      </c>
      <c r="L3" s="280"/>
      <c r="M3" s="17"/>
      <c r="N3" s="280" t="s">
        <v>203</v>
      </c>
      <c r="O3" s="280"/>
      <c r="P3" s="280"/>
      <c r="Q3" s="17">
        <v>185</v>
      </c>
      <c r="R3" s="280" t="s">
        <v>242</v>
      </c>
      <c r="S3" s="17" t="s">
        <v>210</v>
      </c>
      <c r="T3" s="17"/>
      <c r="U3" s="17"/>
      <c r="V3" s="17"/>
      <c r="W3" s="17"/>
      <c r="X3" s="17"/>
      <c r="Y3" s="17"/>
      <c r="Z3" s="17"/>
      <c r="AA3" s="17"/>
      <c r="AB3" s="17"/>
      <c r="AC3" s="17"/>
      <c r="AD3" s="17"/>
      <c r="AE3" s="17"/>
      <c r="AF3" s="17"/>
      <c r="AG3" s="17"/>
      <c r="AH3" s="17" t="s">
        <v>211</v>
      </c>
      <c r="AI3" s="17" t="s">
        <v>243</v>
      </c>
      <c r="AJ3" s="17" t="s">
        <v>244</v>
      </c>
      <c r="AK3" s="17" t="s">
        <v>214</v>
      </c>
      <c r="AL3" s="280" t="s">
        <v>245</v>
      </c>
      <c r="AM3" s="280" t="s">
        <v>246</v>
      </c>
      <c r="AN3" s="110"/>
      <c r="AO3" s="110"/>
      <c r="AP3" s="17">
        <v>100</v>
      </c>
      <c r="AQ3" s="17"/>
      <c r="AR3" s="17"/>
      <c r="AS3" s="17">
        <v>100</v>
      </c>
      <c r="AT3" s="17"/>
      <c r="AU3" s="110"/>
      <c r="AV3" s="17">
        <v>100</v>
      </c>
      <c r="AW3" s="110"/>
      <c r="AX3" s="112"/>
      <c r="AY3" s="133" t="s">
        <v>247</v>
      </c>
      <c r="AZ3" s="132">
        <v>0</v>
      </c>
      <c r="BA3" s="151">
        <v>0</v>
      </c>
      <c r="BB3" s="174" t="s">
        <v>218</v>
      </c>
      <c r="BC3" s="107" t="s">
        <v>248</v>
      </c>
      <c r="BD3" s="740">
        <v>16.66</v>
      </c>
      <c r="BE3" s="748">
        <v>16.66</v>
      </c>
      <c r="BF3" s="133" t="s">
        <v>249</v>
      </c>
      <c r="BG3" s="151">
        <v>0.1666</v>
      </c>
      <c r="BH3" s="151">
        <v>0.1666</v>
      </c>
      <c r="BI3" s="174" t="s">
        <v>218</v>
      </c>
      <c r="BJ3" s="107" t="s">
        <v>250</v>
      </c>
      <c r="BK3" s="110"/>
      <c r="BL3" s="112"/>
      <c r="BM3" s="112" t="s">
        <v>251</v>
      </c>
      <c r="BN3" s="131">
        <v>0.1666</v>
      </c>
      <c r="BO3" s="131">
        <v>0.1666</v>
      </c>
      <c r="BP3" s="81" t="s">
        <v>218</v>
      </c>
      <c r="BQ3" s="107" t="s">
        <v>252</v>
      </c>
      <c r="BR3" s="17">
        <v>16.66</v>
      </c>
      <c r="BS3" s="146">
        <v>16.670000000000002</v>
      </c>
      <c r="BT3" s="112" t="s">
        <v>253</v>
      </c>
      <c r="BU3" s="131">
        <v>0.33329999999999999</v>
      </c>
      <c r="BV3" s="131">
        <v>0.33329999999999999</v>
      </c>
      <c r="BW3" s="64" t="s">
        <v>218</v>
      </c>
      <c r="BX3" s="107" t="s">
        <v>254</v>
      </c>
      <c r="BY3" s="110"/>
      <c r="BZ3" s="112"/>
      <c r="CA3" s="117" t="s">
        <v>255</v>
      </c>
      <c r="CB3" s="131">
        <v>0.33329999999999999</v>
      </c>
      <c r="CC3" s="131">
        <v>0.33329999999999999</v>
      </c>
      <c r="CD3" s="131" t="s">
        <v>218</v>
      </c>
      <c r="CE3" s="25" t="s">
        <v>256</v>
      </c>
      <c r="CF3" s="17">
        <v>16.66</v>
      </c>
      <c r="CG3" s="64">
        <v>16.66</v>
      </c>
      <c r="CH3" s="117" t="s">
        <v>257</v>
      </c>
      <c r="CI3" s="131">
        <v>0.49989999999999996</v>
      </c>
      <c r="CJ3" s="131">
        <v>0.49989999999999996</v>
      </c>
      <c r="CK3" s="64" t="s">
        <v>218</v>
      </c>
      <c r="CL3" s="98" t="s">
        <v>258</v>
      </c>
      <c r="CM3" s="110"/>
      <c r="CN3" s="110"/>
      <c r="CO3" s="110" t="s">
        <v>259</v>
      </c>
      <c r="CP3" s="131">
        <v>0.49989999999999996</v>
      </c>
      <c r="CQ3" s="131">
        <v>0.49989999999999996</v>
      </c>
      <c r="CR3" s="17" t="s">
        <v>218</v>
      </c>
      <c r="CS3" s="735" t="s">
        <v>231</v>
      </c>
      <c r="CT3" s="17">
        <v>16.66</v>
      </c>
      <c r="CU3" s="146">
        <v>16.66</v>
      </c>
      <c r="CV3" s="146" t="s">
        <v>260</v>
      </c>
      <c r="CW3" s="131">
        <v>0.66649999999999987</v>
      </c>
      <c r="CX3" s="131">
        <v>0.66649999999999987</v>
      </c>
      <c r="CY3" s="64" t="s">
        <v>218</v>
      </c>
      <c r="CZ3" s="176" t="s">
        <v>261</v>
      </c>
      <c r="DA3" s="17"/>
      <c r="DB3" s="117"/>
      <c r="DC3" s="117" t="s">
        <v>262</v>
      </c>
      <c r="DD3" s="131">
        <v>0.66649999999999987</v>
      </c>
      <c r="DE3" s="131">
        <v>0.66649999999999987</v>
      </c>
      <c r="DF3" s="64" t="s">
        <v>218</v>
      </c>
      <c r="DG3" s="239" t="s">
        <v>235</v>
      </c>
      <c r="DH3" s="17">
        <v>16.66</v>
      </c>
      <c r="DI3" s="101">
        <v>16.66</v>
      </c>
      <c r="DJ3" s="117" t="s">
        <v>263</v>
      </c>
      <c r="DK3" s="131">
        <v>0.83309999999999984</v>
      </c>
      <c r="DL3" s="131">
        <v>0.83309999999999984</v>
      </c>
      <c r="DM3" s="64" t="s">
        <v>218</v>
      </c>
      <c r="DN3" s="107" t="s">
        <v>264</v>
      </c>
      <c r="DO3" s="110"/>
      <c r="DP3" s="117"/>
      <c r="DQ3" s="117" t="s">
        <v>265</v>
      </c>
      <c r="DR3" s="131">
        <v>0.83309999999999984</v>
      </c>
      <c r="DS3" s="131">
        <v>0.83309999999999984</v>
      </c>
      <c r="DT3" s="17" t="s">
        <v>218</v>
      </c>
      <c r="DU3" s="14" t="s">
        <v>266</v>
      </c>
      <c r="DV3" s="17">
        <v>16.7</v>
      </c>
      <c r="DW3" s="101">
        <v>8.33</v>
      </c>
      <c r="DX3" s="117" t="s">
        <v>267</v>
      </c>
      <c r="DY3" s="131">
        <v>0.91639999999999988</v>
      </c>
      <c r="DZ3" s="131">
        <v>0.91639999999999988</v>
      </c>
      <c r="EA3" s="64" t="s">
        <v>218</v>
      </c>
      <c r="EB3" s="107" t="s">
        <v>268</v>
      </c>
      <c r="EC3" s="327">
        <v>16.66</v>
      </c>
      <c r="ED3" s="326">
        <v>33.32</v>
      </c>
      <c r="EE3" s="326">
        <v>33.32</v>
      </c>
      <c r="EF3" s="326">
        <v>49.980000000000004</v>
      </c>
      <c r="EG3" s="326">
        <v>49.980000000000004</v>
      </c>
      <c r="EH3" s="746">
        <v>66.64</v>
      </c>
      <c r="EI3" s="746">
        <v>66.64</v>
      </c>
      <c r="EJ3" s="746">
        <v>83.3</v>
      </c>
      <c r="EK3" s="746">
        <v>83.3</v>
      </c>
      <c r="EL3" s="747">
        <v>100</v>
      </c>
      <c r="EM3" s="327">
        <v>49.980000000000004</v>
      </c>
      <c r="EN3" s="327">
        <v>66.64</v>
      </c>
      <c r="EO3" s="327">
        <v>100</v>
      </c>
      <c r="EP3" s="325">
        <v>16.66</v>
      </c>
      <c r="EQ3" s="326">
        <v>33.33</v>
      </c>
      <c r="ER3" s="326">
        <v>33.33</v>
      </c>
      <c r="ES3" s="326">
        <v>49.989999999999995</v>
      </c>
      <c r="ET3" s="326">
        <v>49.989999999999995</v>
      </c>
      <c r="EU3" s="326">
        <v>66.649999999999991</v>
      </c>
      <c r="EV3" s="326">
        <v>66.649999999999991</v>
      </c>
      <c r="EW3" s="326">
        <v>83.309999999999988</v>
      </c>
      <c r="EX3" s="326">
        <v>83.309999999999988</v>
      </c>
      <c r="EY3" s="746">
        <v>91.639999999999986</v>
      </c>
      <c r="EZ3" s="326">
        <v>8.33</v>
      </c>
      <c r="FA3" s="325">
        <v>49.989999999999995</v>
      </c>
      <c r="FB3" s="325">
        <v>66.649999999999991</v>
      </c>
      <c r="FC3" s="325">
        <v>91.639999999999986</v>
      </c>
      <c r="FD3" s="38">
        <v>1</v>
      </c>
      <c r="FE3" s="730">
        <v>1.000300120048019</v>
      </c>
      <c r="FF3" s="38">
        <v>1.000300120048019</v>
      </c>
      <c r="FG3" s="38">
        <v>1.0002000800320126</v>
      </c>
      <c r="FH3" s="728">
        <v>1.0002000800320126</v>
      </c>
      <c r="FI3" s="38">
        <v>1.0001500600240094</v>
      </c>
      <c r="FJ3" s="38">
        <v>1.0001500600240094</v>
      </c>
      <c r="FK3" s="38">
        <v>1.0001200480192076</v>
      </c>
      <c r="FL3" s="38">
        <v>1.0001200480192076</v>
      </c>
      <c r="FM3" s="38">
        <v>0.91639999999999988</v>
      </c>
      <c r="FN3" s="231">
        <v>0.1666</v>
      </c>
      <c r="FO3" s="729">
        <v>0.1666</v>
      </c>
      <c r="FP3" s="209">
        <v>0.33329999999999999</v>
      </c>
      <c r="FQ3" s="209">
        <v>0.3332</v>
      </c>
      <c r="FR3" s="138">
        <v>0.33329999999999999</v>
      </c>
      <c r="FS3" s="42">
        <v>0.3332</v>
      </c>
      <c r="FT3" s="138">
        <v>0.49989999999999996</v>
      </c>
      <c r="FU3" s="42">
        <v>0.49980000000000002</v>
      </c>
      <c r="FV3" s="42">
        <v>0.49989999999999996</v>
      </c>
      <c r="FW3" s="42">
        <v>0.49980000000000002</v>
      </c>
      <c r="FX3" s="42">
        <v>0.66649999999999987</v>
      </c>
      <c r="FY3" s="42">
        <v>0.66639999999999999</v>
      </c>
      <c r="FZ3" s="42">
        <v>0.66649999999999987</v>
      </c>
      <c r="GA3" s="42">
        <v>0.66639999999999999</v>
      </c>
      <c r="GB3" s="42">
        <v>0.83309999999999984</v>
      </c>
      <c r="GC3" s="42">
        <v>0.83299999999999996</v>
      </c>
      <c r="GD3" s="138">
        <v>0.83309999999999984</v>
      </c>
      <c r="GE3" s="42">
        <v>0.83299999999999996</v>
      </c>
      <c r="GF3" s="137">
        <v>0.91639999999999988</v>
      </c>
      <c r="GG3" s="136">
        <v>1</v>
      </c>
      <c r="GH3" s="50">
        <v>0.1666</v>
      </c>
      <c r="GI3" s="50">
        <v>0.33329999999999999</v>
      </c>
      <c r="GJ3" s="50">
        <v>0.33329999999999999</v>
      </c>
      <c r="GK3" s="50">
        <v>0.49989999999999996</v>
      </c>
      <c r="GL3" s="49">
        <v>0.49989999999999996</v>
      </c>
      <c r="GM3" s="49">
        <v>0.66649999999999987</v>
      </c>
      <c r="GN3" s="49">
        <v>0.66649999999999987</v>
      </c>
      <c r="GO3" s="49">
        <v>0.83309999999999984</v>
      </c>
      <c r="GP3" s="49">
        <v>0.83309999999999984</v>
      </c>
      <c r="GQ3" s="49">
        <v>0.91639999999999988</v>
      </c>
      <c r="GR3" s="48" t="b">
        <v>1</v>
      </c>
    </row>
    <row r="4" spans="1:200" s="671" customFormat="1" ht="67.5" hidden="1" customHeight="1" x14ac:dyDescent="0.25">
      <c r="A4" s="280" t="s">
        <v>200</v>
      </c>
      <c r="B4" s="280" t="s">
        <v>201</v>
      </c>
      <c r="C4" s="280" t="s">
        <v>202</v>
      </c>
      <c r="D4" s="280" t="s">
        <v>203</v>
      </c>
      <c r="E4" s="280" t="s">
        <v>203</v>
      </c>
      <c r="F4" s="17" t="s">
        <v>204</v>
      </c>
      <c r="G4" s="280" t="s">
        <v>205</v>
      </c>
      <c r="H4" s="280" t="s">
        <v>206</v>
      </c>
      <c r="I4" s="280" t="s">
        <v>207</v>
      </c>
      <c r="J4" s="123"/>
      <c r="K4" s="280" t="s">
        <v>208</v>
      </c>
      <c r="L4" s="280"/>
      <c r="M4" s="17"/>
      <c r="N4" s="280" t="s">
        <v>203</v>
      </c>
      <c r="O4" s="280"/>
      <c r="P4" s="280"/>
      <c r="Q4" s="17">
        <v>155</v>
      </c>
      <c r="R4" s="280" t="s">
        <v>269</v>
      </c>
      <c r="S4" s="17" t="s">
        <v>210</v>
      </c>
      <c r="T4" s="17"/>
      <c r="U4" s="17"/>
      <c r="V4" s="17"/>
      <c r="W4" s="17"/>
      <c r="X4" s="17"/>
      <c r="Y4" s="17"/>
      <c r="Z4" s="17"/>
      <c r="AA4" s="17"/>
      <c r="AB4" s="17"/>
      <c r="AC4" s="17"/>
      <c r="AD4" s="17"/>
      <c r="AE4" s="17"/>
      <c r="AF4" s="17"/>
      <c r="AG4" s="17"/>
      <c r="AH4" s="17" t="s">
        <v>270</v>
      </c>
      <c r="AI4" s="17" t="s">
        <v>243</v>
      </c>
      <c r="AJ4" s="17" t="s">
        <v>244</v>
      </c>
      <c r="AK4" s="17" t="s">
        <v>271</v>
      </c>
      <c r="AL4" s="280" t="s">
        <v>272</v>
      </c>
      <c r="AM4" s="280" t="s">
        <v>273</v>
      </c>
      <c r="AN4" s="110"/>
      <c r="AO4" s="110"/>
      <c r="AP4" s="745">
        <v>502800000</v>
      </c>
      <c r="AQ4" s="745"/>
      <c r="AR4" s="745"/>
      <c r="AS4" s="745">
        <v>502800000</v>
      </c>
      <c r="AT4" s="17"/>
      <c r="AU4" s="110"/>
      <c r="AV4" s="745">
        <v>502800000</v>
      </c>
      <c r="AW4" s="110"/>
      <c r="AX4" s="744"/>
      <c r="AY4" s="736" t="s">
        <v>274</v>
      </c>
      <c r="AZ4" s="132">
        <v>0</v>
      </c>
      <c r="BA4" s="151">
        <v>0</v>
      </c>
      <c r="BB4" s="174" t="s">
        <v>218</v>
      </c>
      <c r="BC4" s="107" t="s">
        <v>275</v>
      </c>
      <c r="BD4" s="738">
        <v>83800000</v>
      </c>
      <c r="BE4" s="737">
        <v>78929377</v>
      </c>
      <c r="BF4" s="736" t="s">
        <v>276</v>
      </c>
      <c r="BG4" s="151">
        <v>0.1569796678599841</v>
      </c>
      <c r="BH4" s="151">
        <v>0.1569796678599841</v>
      </c>
      <c r="BI4" s="174" t="s">
        <v>218</v>
      </c>
      <c r="BJ4" s="107" t="s">
        <v>277</v>
      </c>
      <c r="BK4" s="110"/>
      <c r="BL4" s="744"/>
      <c r="BM4" s="736" t="s">
        <v>278</v>
      </c>
      <c r="BN4" s="131">
        <v>0.1569796678599841</v>
      </c>
      <c r="BO4" s="131">
        <v>0.1569796678599841</v>
      </c>
      <c r="BP4" s="81" t="s">
        <v>218</v>
      </c>
      <c r="BQ4" s="107" t="s">
        <v>279</v>
      </c>
      <c r="BR4" s="743">
        <v>83800000</v>
      </c>
      <c r="BS4" s="146">
        <v>0</v>
      </c>
      <c r="BT4" s="112" t="s">
        <v>280</v>
      </c>
      <c r="BU4" s="131">
        <v>0.1569796678599841</v>
      </c>
      <c r="BV4" s="131">
        <v>0.1569796678599841</v>
      </c>
      <c r="BW4" s="64" t="s">
        <v>218</v>
      </c>
      <c r="BX4" s="107" t="s">
        <v>281</v>
      </c>
      <c r="BY4" s="110"/>
      <c r="BZ4" s="146"/>
      <c r="CA4" s="117" t="s">
        <v>282</v>
      </c>
      <c r="CB4" s="131">
        <v>0.1569796678599841</v>
      </c>
      <c r="CC4" s="131">
        <v>0.1569796678599841</v>
      </c>
      <c r="CD4" s="131" t="s">
        <v>218</v>
      </c>
      <c r="CE4" s="25" t="s">
        <v>283</v>
      </c>
      <c r="CF4" s="213">
        <v>83800000</v>
      </c>
      <c r="CG4" s="64">
        <v>0</v>
      </c>
      <c r="CH4" s="117" t="s">
        <v>284</v>
      </c>
      <c r="CI4" s="131">
        <v>0.1569796678599841</v>
      </c>
      <c r="CJ4" s="131">
        <v>0.1569796678599841</v>
      </c>
      <c r="CK4" s="64" t="s">
        <v>218</v>
      </c>
      <c r="CL4" s="107" t="s">
        <v>285</v>
      </c>
      <c r="CM4" s="110"/>
      <c r="CN4" s="17"/>
      <c r="CO4" s="110" t="s">
        <v>286</v>
      </c>
      <c r="CP4" s="131">
        <v>0.1569796678599841</v>
      </c>
      <c r="CQ4" s="131">
        <v>0.1569796678599841</v>
      </c>
      <c r="CR4" s="17" t="s">
        <v>218</v>
      </c>
      <c r="CS4" s="735" t="s">
        <v>287</v>
      </c>
      <c r="CT4" s="213">
        <v>83800000</v>
      </c>
      <c r="CU4" s="212">
        <v>92076334</v>
      </c>
      <c r="CV4" s="146" t="s">
        <v>288</v>
      </c>
      <c r="CW4" s="131">
        <v>0.34010682378679397</v>
      </c>
      <c r="CX4" s="131">
        <v>0.34010682378679397</v>
      </c>
      <c r="CY4" s="64" t="s">
        <v>218</v>
      </c>
      <c r="CZ4" s="176" t="s">
        <v>289</v>
      </c>
      <c r="DA4" s="17"/>
      <c r="DB4" s="117"/>
      <c r="DC4" s="117" t="s">
        <v>290</v>
      </c>
      <c r="DD4" s="131">
        <v>0.34010682378679397</v>
      </c>
      <c r="DE4" s="131">
        <v>0.34010682378679397</v>
      </c>
      <c r="DF4" s="64" t="s">
        <v>218</v>
      </c>
      <c r="DG4" s="239" t="s">
        <v>291</v>
      </c>
      <c r="DH4" s="213">
        <v>83800000</v>
      </c>
      <c r="DI4" s="742">
        <v>14056578.43</v>
      </c>
      <c r="DJ4" s="117" t="s">
        <v>292</v>
      </c>
      <c r="DK4" s="131">
        <v>0.36806342368735084</v>
      </c>
      <c r="DL4" s="131">
        <v>0.36806342368735084</v>
      </c>
      <c r="DM4" s="64" t="s">
        <v>218</v>
      </c>
      <c r="DN4" s="107" t="s">
        <v>293</v>
      </c>
      <c r="DO4" s="110"/>
      <c r="DP4" s="117"/>
      <c r="DQ4" s="117" t="s">
        <v>294</v>
      </c>
      <c r="DR4" s="131">
        <v>0.36806342368735084</v>
      </c>
      <c r="DS4" s="131">
        <v>0.36806342368735084</v>
      </c>
      <c r="DT4" s="17" t="s">
        <v>218</v>
      </c>
      <c r="DU4" s="14" t="s">
        <v>295</v>
      </c>
      <c r="DV4" s="741">
        <v>83800000</v>
      </c>
      <c r="DW4" s="101">
        <v>377444971.51999998</v>
      </c>
      <c r="DX4" s="117" t="s">
        <v>296</v>
      </c>
      <c r="DY4" s="131">
        <v>1.1187495245624504</v>
      </c>
      <c r="DZ4" s="131">
        <v>1.1187495245624504</v>
      </c>
      <c r="EA4" s="64" t="s">
        <v>218</v>
      </c>
      <c r="EB4" s="107" t="s">
        <v>297</v>
      </c>
      <c r="EC4" s="327">
        <v>83800000</v>
      </c>
      <c r="ED4" s="326">
        <v>83800000</v>
      </c>
      <c r="EE4" s="326">
        <v>83800000</v>
      </c>
      <c r="EF4" s="326">
        <v>167600000</v>
      </c>
      <c r="EG4" s="326">
        <v>167600000</v>
      </c>
      <c r="EH4" s="326">
        <v>251400000</v>
      </c>
      <c r="EI4" s="326">
        <v>251400000</v>
      </c>
      <c r="EJ4" s="326">
        <v>335200000</v>
      </c>
      <c r="EK4" s="326">
        <v>335200000</v>
      </c>
      <c r="EL4" s="326">
        <v>502800000</v>
      </c>
      <c r="EM4" s="327">
        <v>167600000</v>
      </c>
      <c r="EN4" s="327">
        <v>251400000</v>
      </c>
      <c r="EO4" s="327">
        <v>502800000</v>
      </c>
      <c r="EP4" s="325">
        <v>78929377</v>
      </c>
      <c r="EQ4" s="326">
        <v>78929377</v>
      </c>
      <c r="ER4" s="326">
        <v>78929377</v>
      </c>
      <c r="ES4" s="326">
        <v>78929377</v>
      </c>
      <c r="ET4" s="326">
        <v>78929377</v>
      </c>
      <c r="EU4" s="326">
        <v>171005711</v>
      </c>
      <c r="EV4" s="326">
        <v>171005711</v>
      </c>
      <c r="EW4" s="326">
        <v>185062289.43000001</v>
      </c>
      <c r="EX4" s="326">
        <v>185062289.43000001</v>
      </c>
      <c r="EY4" s="326">
        <v>562507260.95000005</v>
      </c>
      <c r="EZ4" s="326">
        <v>377444971.51999998</v>
      </c>
      <c r="FA4" s="325">
        <v>78929377</v>
      </c>
      <c r="FB4" s="325">
        <v>171005711</v>
      </c>
      <c r="FC4" s="325">
        <v>562507260.95000005</v>
      </c>
      <c r="FD4" s="38">
        <v>0.94187800715990455</v>
      </c>
      <c r="FE4" s="730">
        <v>0.94187800715990455</v>
      </c>
      <c r="FF4" s="38">
        <v>0.94187800715990455</v>
      </c>
      <c r="FG4" s="38">
        <v>0.47093900357995228</v>
      </c>
      <c r="FH4" s="728">
        <v>0.47093900357995228</v>
      </c>
      <c r="FI4" s="38">
        <v>0.68021364757358793</v>
      </c>
      <c r="FJ4" s="38">
        <v>0.68021364757358793</v>
      </c>
      <c r="FK4" s="38">
        <v>0.55209513553102629</v>
      </c>
      <c r="FL4" s="38">
        <v>0.55209513553102629</v>
      </c>
      <c r="FM4" s="38">
        <v>1.1187495245624504</v>
      </c>
      <c r="FN4" s="231">
        <v>0.1569796678599841</v>
      </c>
      <c r="FO4" s="729">
        <v>0.16666666666666666</v>
      </c>
      <c r="FP4" s="209">
        <v>0.1569796678599841</v>
      </c>
      <c r="FQ4" s="209">
        <v>0.16666666666666666</v>
      </c>
      <c r="FR4" s="138">
        <v>0.1569796678599841</v>
      </c>
      <c r="FS4" s="42">
        <v>0.16666666666666666</v>
      </c>
      <c r="FT4" s="138">
        <v>0.1569796678599841</v>
      </c>
      <c r="FU4" s="42">
        <v>0.33333333333333331</v>
      </c>
      <c r="FV4" s="42">
        <v>0.1569796678599841</v>
      </c>
      <c r="FW4" s="42">
        <v>0.33333333333333331</v>
      </c>
      <c r="FX4" s="42">
        <v>0.34010682378679397</v>
      </c>
      <c r="FY4" s="42">
        <v>0.5</v>
      </c>
      <c r="FZ4" s="42">
        <v>0.34010682378679397</v>
      </c>
      <c r="GA4" s="42">
        <v>0.5</v>
      </c>
      <c r="GB4" s="42">
        <v>0.36806342368735084</v>
      </c>
      <c r="GC4" s="42">
        <v>0.66666666666666663</v>
      </c>
      <c r="GD4" s="138">
        <v>0.36806342368735084</v>
      </c>
      <c r="GE4" s="42">
        <v>0.66666666666666663</v>
      </c>
      <c r="GF4" s="137">
        <v>1.1187495245624504</v>
      </c>
      <c r="GG4" s="136">
        <v>1</v>
      </c>
      <c r="GH4" s="50">
        <v>0.1569796678599841</v>
      </c>
      <c r="GI4" s="50">
        <v>0.1569796678599841</v>
      </c>
      <c r="GJ4" s="50">
        <v>0.1569796678599841</v>
      </c>
      <c r="GK4" s="50">
        <v>0.1569796678599841</v>
      </c>
      <c r="GL4" s="49">
        <v>0.1569796678599841</v>
      </c>
      <c r="GM4" s="49">
        <v>0.34010682378679397</v>
      </c>
      <c r="GN4" s="49">
        <v>0.34010682378679397</v>
      </c>
      <c r="GO4" s="49">
        <v>0.36806342368735084</v>
      </c>
      <c r="GP4" s="49">
        <v>0.36806342368735084</v>
      </c>
      <c r="GQ4" s="49">
        <v>1</v>
      </c>
      <c r="GR4" s="48" t="b">
        <v>1</v>
      </c>
    </row>
    <row r="5" spans="1:200" s="671" customFormat="1" ht="67.5" hidden="1" customHeight="1" x14ac:dyDescent="0.25">
      <c r="A5" s="280" t="s">
        <v>200</v>
      </c>
      <c r="B5" s="280" t="s">
        <v>201</v>
      </c>
      <c r="C5" s="280" t="s">
        <v>202</v>
      </c>
      <c r="D5" s="280" t="s">
        <v>203</v>
      </c>
      <c r="E5" s="280" t="s">
        <v>203</v>
      </c>
      <c r="F5" s="17" t="s">
        <v>204</v>
      </c>
      <c r="G5" s="280" t="s">
        <v>205</v>
      </c>
      <c r="H5" s="280" t="s">
        <v>206</v>
      </c>
      <c r="I5" s="280" t="s">
        <v>207</v>
      </c>
      <c r="J5" s="280"/>
      <c r="K5" s="280" t="s">
        <v>208</v>
      </c>
      <c r="L5" s="280"/>
      <c r="M5" s="17"/>
      <c r="N5" s="280" t="s">
        <v>203</v>
      </c>
      <c r="O5" s="280"/>
      <c r="P5" s="280"/>
      <c r="Q5" s="17">
        <v>156</v>
      </c>
      <c r="R5" s="280" t="s">
        <v>298</v>
      </c>
      <c r="S5" s="17" t="s">
        <v>210</v>
      </c>
      <c r="T5" s="17"/>
      <c r="U5" s="17"/>
      <c r="V5" s="17"/>
      <c r="W5" s="17"/>
      <c r="X5" s="17"/>
      <c r="Y5" s="17"/>
      <c r="Z5" s="17"/>
      <c r="AA5" s="17"/>
      <c r="AB5" s="17"/>
      <c r="AC5" s="17"/>
      <c r="AD5" s="17"/>
      <c r="AE5" s="17"/>
      <c r="AF5" s="17"/>
      <c r="AG5" s="17"/>
      <c r="AH5" s="17" t="s">
        <v>211</v>
      </c>
      <c r="AI5" s="17" t="s">
        <v>299</v>
      </c>
      <c r="AJ5" s="17" t="s">
        <v>244</v>
      </c>
      <c r="AK5" s="17" t="s">
        <v>214</v>
      </c>
      <c r="AL5" s="280" t="s">
        <v>300</v>
      </c>
      <c r="AM5" s="280" t="s">
        <v>301</v>
      </c>
      <c r="AN5" s="110"/>
      <c r="AO5" s="110"/>
      <c r="AP5" s="17">
        <v>100</v>
      </c>
      <c r="AQ5" s="17"/>
      <c r="AR5" s="17"/>
      <c r="AS5" s="17">
        <v>100</v>
      </c>
      <c r="AT5" s="17"/>
      <c r="AU5" s="110"/>
      <c r="AV5" s="17">
        <v>100</v>
      </c>
      <c r="AW5" s="110"/>
      <c r="AX5" s="112"/>
      <c r="AY5" s="736" t="s">
        <v>302</v>
      </c>
      <c r="AZ5" s="132">
        <v>0</v>
      </c>
      <c r="BA5" s="151">
        <v>0</v>
      </c>
      <c r="BB5" s="174" t="s">
        <v>218</v>
      </c>
      <c r="BC5" s="107" t="s">
        <v>303</v>
      </c>
      <c r="BD5" s="740"/>
      <c r="BE5" s="737"/>
      <c r="BF5" s="736" t="s">
        <v>304</v>
      </c>
      <c r="BG5" s="151">
        <v>0</v>
      </c>
      <c r="BH5" s="151">
        <v>0</v>
      </c>
      <c r="BI5" s="174" t="s">
        <v>218</v>
      </c>
      <c r="BJ5" s="107" t="s">
        <v>305</v>
      </c>
      <c r="BK5" s="110"/>
      <c r="BL5" s="112"/>
      <c r="BM5" s="739" t="s">
        <v>306</v>
      </c>
      <c r="BN5" s="150">
        <v>0</v>
      </c>
      <c r="BO5" s="131">
        <v>0</v>
      </c>
      <c r="BP5" s="81" t="s">
        <v>218</v>
      </c>
      <c r="BQ5" s="107" t="s">
        <v>307</v>
      </c>
      <c r="BR5" s="17"/>
      <c r="BS5" s="146">
        <v>0</v>
      </c>
      <c r="BT5" s="112" t="s">
        <v>308</v>
      </c>
      <c r="BU5" s="131">
        <v>0</v>
      </c>
      <c r="BV5" s="131">
        <v>0</v>
      </c>
      <c r="BW5" s="64" t="s">
        <v>218</v>
      </c>
      <c r="BX5" s="158" t="s">
        <v>309</v>
      </c>
      <c r="BY5" s="110"/>
      <c r="BZ5" s="146"/>
      <c r="CA5" s="117" t="s">
        <v>310</v>
      </c>
      <c r="CB5" s="131">
        <v>0</v>
      </c>
      <c r="CC5" s="131">
        <v>0</v>
      </c>
      <c r="CD5" s="131" t="s">
        <v>218</v>
      </c>
      <c r="CE5" s="25" t="s">
        <v>311</v>
      </c>
      <c r="CF5" s="17">
        <v>50</v>
      </c>
      <c r="CG5" s="64">
        <v>50</v>
      </c>
      <c r="CH5" s="117" t="s">
        <v>312</v>
      </c>
      <c r="CI5" s="131">
        <v>0.5</v>
      </c>
      <c r="CJ5" s="131">
        <v>0.5</v>
      </c>
      <c r="CK5" s="64" t="s">
        <v>218</v>
      </c>
      <c r="CL5" s="107" t="s">
        <v>313</v>
      </c>
      <c r="CM5" s="110"/>
      <c r="CN5" s="110"/>
      <c r="CO5" s="110" t="s">
        <v>314</v>
      </c>
      <c r="CP5" s="131">
        <v>0.5</v>
      </c>
      <c r="CQ5" s="131">
        <v>0.5</v>
      </c>
      <c r="CR5" s="17" t="s">
        <v>218</v>
      </c>
      <c r="CS5" s="735" t="s">
        <v>287</v>
      </c>
      <c r="CT5" s="17"/>
      <c r="CU5" s="146"/>
      <c r="CV5" s="146" t="s">
        <v>315</v>
      </c>
      <c r="CW5" s="131">
        <v>0.5</v>
      </c>
      <c r="CX5" s="131">
        <v>0.5</v>
      </c>
      <c r="CY5" s="64" t="s">
        <v>218</v>
      </c>
      <c r="CZ5" s="176" t="s">
        <v>316</v>
      </c>
      <c r="DA5" s="17"/>
      <c r="DB5" s="117"/>
      <c r="DC5" s="117" t="s">
        <v>317</v>
      </c>
      <c r="DD5" s="131">
        <v>0.5</v>
      </c>
      <c r="DE5" s="131">
        <v>0.5</v>
      </c>
      <c r="DF5" s="64" t="s">
        <v>218</v>
      </c>
      <c r="DG5" s="239" t="s">
        <v>235</v>
      </c>
      <c r="DH5" s="17"/>
      <c r="DI5" s="117"/>
      <c r="DJ5" s="117" t="s">
        <v>318</v>
      </c>
      <c r="DK5" s="131">
        <v>0.5</v>
      </c>
      <c r="DL5" s="131">
        <v>0.5</v>
      </c>
      <c r="DM5" s="64" t="s">
        <v>218</v>
      </c>
      <c r="DN5" s="107" t="s">
        <v>319</v>
      </c>
      <c r="DO5" s="110"/>
      <c r="DP5" s="117"/>
      <c r="DQ5" s="117" t="s">
        <v>320</v>
      </c>
      <c r="DR5" s="131">
        <v>0.5</v>
      </c>
      <c r="DS5" s="131">
        <v>0.5</v>
      </c>
      <c r="DT5" s="17" t="s">
        <v>218</v>
      </c>
      <c r="DU5" s="14" t="s">
        <v>321</v>
      </c>
      <c r="DV5" s="17">
        <v>50</v>
      </c>
      <c r="DW5" s="101">
        <v>50</v>
      </c>
      <c r="DX5" s="117" t="s">
        <v>322</v>
      </c>
      <c r="DY5" s="131">
        <v>1</v>
      </c>
      <c r="DZ5" s="131">
        <v>1</v>
      </c>
      <c r="EA5" s="64" t="s">
        <v>218</v>
      </c>
      <c r="EB5" s="107" t="s">
        <v>323</v>
      </c>
      <c r="EC5" s="327">
        <v>0</v>
      </c>
      <c r="ED5" s="326">
        <v>0</v>
      </c>
      <c r="EE5" s="326">
        <v>0</v>
      </c>
      <c r="EF5" s="326">
        <v>50</v>
      </c>
      <c r="EG5" s="326">
        <v>50</v>
      </c>
      <c r="EH5" s="326">
        <v>50</v>
      </c>
      <c r="EI5" s="326">
        <v>50</v>
      </c>
      <c r="EJ5" s="326">
        <v>50</v>
      </c>
      <c r="EK5" s="326">
        <v>50</v>
      </c>
      <c r="EL5" s="326">
        <v>100</v>
      </c>
      <c r="EM5" s="327">
        <v>50</v>
      </c>
      <c r="EN5" s="327">
        <v>50</v>
      </c>
      <c r="EO5" s="327">
        <v>100</v>
      </c>
      <c r="EP5" s="325">
        <v>0</v>
      </c>
      <c r="EQ5" s="326">
        <v>0</v>
      </c>
      <c r="ER5" s="326">
        <v>0</v>
      </c>
      <c r="ES5" s="326">
        <v>50</v>
      </c>
      <c r="ET5" s="326">
        <v>50</v>
      </c>
      <c r="EU5" s="326">
        <v>50</v>
      </c>
      <c r="EV5" s="326">
        <v>50</v>
      </c>
      <c r="EW5" s="326">
        <v>50</v>
      </c>
      <c r="EX5" s="326">
        <v>50</v>
      </c>
      <c r="EY5" s="326">
        <v>100</v>
      </c>
      <c r="EZ5" s="326">
        <v>50</v>
      </c>
      <c r="FA5" s="325">
        <v>50</v>
      </c>
      <c r="FB5" s="325">
        <v>50</v>
      </c>
      <c r="FC5" s="325">
        <v>100</v>
      </c>
      <c r="FD5" s="38">
        <v>0</v>
      </c>
      <c r="FE5" s="730">
        <v>0</v>
      </c>
      <c r="FF5" s="38">
        <v>0</v>
      </c>
      <c r="FG5" s="38">
        <v>1</v>
      </c>
      <c r="FH5" s="728">
        <v>1</v>
      </c>
      <c r="FI5" s="38">
        <v>1</v>
      </c>
      <c r="FJ5" s="38">
        <v>1</v>
      </c>
      <c r="FK5" s="38">
        <v>1</v>
      </c>
      <c r="FL5" s="38">
        <v>1</v>
      </c>
      <c r="FM5" s="38">
        <v>1</v>
      </c>
      <c r="FN5" s="231">
        <v>0</v>
      </c>
      <c r="FO5" s="729">
        <v>0</v>
      </c>
      <c r="FP5" s="209">
        <v>0</v>
      </c>
      <c r="FQ5" s="209">
        <v>0</v>
      </c>
      <c r="FR5" s="138">
        <v>0</v>
      </c>
      <c r="FS5" s="42">
        <v>0</v>
      </c>
      <c r="FT5" s="138">
        <v>0.5</v>
      </c>
      <c r="FU5" s="42">
        <v>0.5</v>
      </c>
      <c r="FV5" s="42">
        <v>0.5</v>
      </c>
      <c r="FW5" s="42">
        <v>0.5</v>
      </c>
      <c r="FX5" s="42">
        <v>0.5</v>
      </c>
      <c r="FY5" s="42">
        <v>0.5</v>
      </c>
      <c r="FZ5" s="42">
        <v>0.5</v>
      </c>
      <c r="GA5" s="42">
        <v>0.5</v>
      </c>
      <c r="GB5" s="42">
        <v>0.5</v>
      </c>
      <c r="GC5" s="42">
        <v>0.5</v>
      </c>
      <c r="GD5" s="138">
        <v>0.5</v>
      </c>
      <c r="GE5" s="42">
        <v>0.5</v>
      </c>
      <c r="GF5" s="137">
        <v>1</v>
      </c>
      <c r="GG5" s="136">
        <v>1</v>
      </c>
      <c r="GH5" s="50">
        <v>0</v>
      </c>
      <c r="GI5" s="50">
        <v>0</v>
      </c>
      <c r="GJ5" s="50">
        <v>0</v>
      </c>
      <c r="GK5" s="50">
        <v>0.5</v>
      </c>
      <c r="GL5" s="49">
        <v>0.5</v>
      </c>
      <c r="GM5" s="49">
        <v>0.5</v>
      </c>
      <c r="GN5" s="49">
        <v>0.5</v>
      </c>
      <c r="GO5" s="49">
        <v>0.5</v>
      </c>
      <c r="GP5" s="49">
        <v>0.5</v>
      </c>
      <c r="GQ5" s="49">
        <v>1</v>
      </c>
      <c r="GR5" s="48" t="b">
        <v>1</v>
      </c>
    </row>
    <row r="6" spans="1:200" s="671" customFormat="1" ht="67.5" hidden="1" customHeight="1" x14ac:dyDescent="0.25">
      <c r="A6" s="280" t="s">
        <v>200</v>
      </c>
      <c r="B6" s="280" t="s">
        <v>201</v>
      </c>
      <c r="C6" s="280" t="s">
        <v>202</v>
      </c>
      <c r="D6" s="280" t="s">
        <v>203</v>
      </c>
      <c r="E6" s="280" t="s">
        <v>203</v>
      </c>
      <c r="F6" s="17" t="s">
        <v>204</v>
      </c>
      <c r="G6" s="280" t="s">
        <v>205</v>
      </c>
      <c r="H6" s="280" t="s">
        <v>206</v>
      </c>
      <c r="I6" s="280" t="s">
        <v>207</v>
      </c>
      <c r="J6" s="123"/>
      <c r="K6" s="280" t="s">
        <v>208</v>
      </c>
      <c r="L6" s="280"/>
      <c r="M6" s="17"/>
      <c r="N6" s="280" t="s">
        <v>203</v>
      </c>
      <c r="O6" s="280"/>
      <c r="P6" s="280"/>
      <c r="Q6" s="17">
        <v>157</v>
      </c>
      <c r="R6" s="280" t="s">
        <v>324</v>
      </c>
      <c r="S6" s="17" t="s">
        <v>210</v>
      </c>
      <c r="T6" s="17"/>
      <c r="U6" s="17"/>
      <c r="V6" s="17"/>
      <c r="W6" s="17"/>
      <c r="X6" s="17"/>
      <c r="Y6" s="17"/>
      <c r="Z6" s="17"/>
      <c r="AA6" s="17"/>
      <c r="AB6" s="17"/>
      <c r="AC6" s="17"/>
      <c r="AD6" s="17"/>
      <c r="AE6" s="17"/>
      <c r="AF6" s="17"/>
      <c r="AG6" s="17"/>
      <c r="AH6" s="17" t="s">
        <v>211</v>
      </c>
      <c r="AI6" s="17" t="s">
        <v>243</v>
      </c>
      <c r="AJ6" s="17" t="s">
        <v>213</v>
      </c>
      <c r="AK6" s="17" t="s">
        <v>214</v>
      </c>
      <c r="AL6" s="280" t="s">
        <v>325</v>
      </c>
      <c r="AM6" s="280" t="s">
        <v>326</v>
      </c>
      <c r="AN6" s="110"/>
      <c r="AO6" s="110"/>
      <c r="AP6" s="17">
        <v>100</v>
      </c>
      <c r="AQ6" s="17"/>
      <c r="AR6" s="17"/>
      <c r="AS6" s="17">
        <v>100</v>
      </c>
      <c r="AT6" s="17"/>
      <c r="AU6" s="110"/>
      <c r="AV6" s="17">
        <v>100</v>
      </c>
      <c r="AW6" s="110"/>
      <c r="AX6" s="112"/>
      <c r="AY6" s="736" t="s">
        <v>327</v>
      </c>
      <c r="AZ6" s="132">
        <v>0</v>
      </c>
      <c r="BA6" s="151">
        <v>0</v>
      </c>
      <c r="BB6" s="174" t="s">
        <v>218</v>
      </c>
      <c r="BC6" s="107" t="s">
        <v>328</v>
      </c>
      <c r="BD6" s="738">
        <v>100</v>
      </c>
      <c r="BE6" s="737">
        <v>96</v>
      </c>
      <c r="BF6" s="736" t="s">
        <v>329</v>
      </c>
      <c r="BG6" s="151">
        <v>0.96</v>
      </c>
      <c r="BH6" s="151">
        <v>0.96</v>
      </c>
      <c r="BI6" s="174" t="s">
        <v>218</v>
      </c>
      <c r="BJ6" s="107" t="s">
        <v>330</v>
      </c>
      <c r="BK6" s="110"/>
      <c r="BL6" s="112"/>
      <c r="BM6" s="112" t="s">
        <v>331</v>
      </c>
      <c r="BN6" s="150">
        <v>0</v>
      </c>
      <c r="BO6" s="131">
        <v>0.96</v>
      </c>
      <c r="BP6" s="81" t="s">
        <v>218</v>
      </c>
      <c r="BQ6" s="107" t="s">
        <v>332</v>
      </c>
      <c r="BR6" s="17">
        <v>100</v>
      </c>
      <c r="BS6" s="146">
        <v>90</v>
      </c>
      <c r="BT6" s="112" t="s">
        <v>333</v>
      </c>
      <c r="BU6" s="131">
        <v>0.9</v>
      </c>
      <c r="BV6" s="131">
        <v>0.93</v>
      </c>
      <c r="BW6" s="64" t="s">
        <v>218</v>
      </c>
      <c r="BX6" s="107" t="s">
        <v>334</v>
      </c>
      <c r="BY6" s="110"/>
      <c r="BZ6" s="112"/>
      <c r="CA6" s="117" t="s">
        <v>335</v>
      </c>
      <c r="CB6" s="131">
        <v>0</v>
      </c>
      <c r="CC6" s="131">
        <v>0.93</v>
      </c>
      <c r="CD6" s="131" t="s">
        <v>218</v>
      </c>
      <c r="CE6" s="25" t="s">
        <v>336</v>
      </c>
      <c r="CF6" s="17">
        <v>100</v>
      </c>
      <c r="CG6" s="64">
        <v>82</v>
      </c>
      <c r="CH6" s="117" t="s">
        <v>337</v>
      </c>
      <c r="CI6" s="131">
        <v>0.82</v>
      </c>
      <c r="CJ6" s="131">
        <v>0.89333333333333331</v>
      </c>
      <c r="CK6" s="64" t="s">
        <v>218</v>
      </c>
      <c r="CL6" s="107" t="s">
        <v>338</v>
      </c>
      <c r="CM6" s="110"/>
      <c r="CN6" s="17"/>
      <c r="CO6" s="110" t="s">
        <v>339</v>
      </c>
      <c r="CP6" s="131">
        <v>0.82</v>
      </c>
      <c r="CQ6" s="131">
        <v>0.82</v>
      </c>
      <c r="CR6" s="17" t="s">
        <v>218</v>
      </c>
      <c r="CS6" s="735" t="s">
        <v>340</v>
      </c>
      <c r="CT6" s="17">
        <v>100</v>
      </c>
      <c r="CU6" s="146">
        <v>98.36</v>
      </c>
      <c r="CV6" s="146" t="s">
        <v>341</v>
      </c>
      <c r="CW6" s="131">
        <v>0.98360000000000003</v>
      </c>
      <c r="CX6" s="131">
        <v>3.6636000000000002</v>
      </c>
      <c r="CY6" s="64" t="s">
        <v>218</v>
      </c>
      <c r="CZ6" s="176" t="s">
        <v>342</v>
      </c>
      <c r="DA6" s="17"/>
      <c r="DB6" s="117"/>
      <c r="DC6" s="117" t="s">
        <v>343</v>
      </c>
      <c r="DD6" s="131">
        <v>0.98360000000000003</v>
      </c>
      <c r="DE6" s="131">
        <v>3.6636000000000002</v>
      </c>
      <c r="DF6" s="64" t="s">
        <v>218</v>
      </c>
      <c r="DG6" s="239" t="s">
        <v>235</v>
      </c>
      <c r="DH6" s="17">
        <v>100</v>
      </c>
      <c r="DI6" s="101">
        <v>100</v>
      </c>
      <c r="DJ6" s="117" t="s">
        <v>344</v>
      </c>
      <c r="DK6" s="131">
        <v>1</v>
      </c>
      <c r="DL6" s="131">
        <v>4.6635999999999997</v>
      </c>
      <c r="DM6" s="64" t="s">
        <v>218</v>
      </c>
      <c r="DN6" s="107" t="s">
        <v>345</v>
      </c>
      <c r="DO6" s="110"/>
      <c r="DP6" s="117"/>
      <c r="DQ6" s="117" t="s">
        <v>346</v>
      </c>
      <c r="DR6" s="131">
        <v>1</v>
      </c>
      <c r="DS6" s="131">
        <v>1</v>
      </c>
      <c r="DT6" s="17" t="s">
        <v>218</v>
      </c>
      <c r="DU6" s="14" t="s">
        <v>347</v>
      </c>
      <c r="DV6" s="17">
        <v>100</v>
      </c>
      <c r="DW6" s="101">
        <v>100</v>
      </c>
      <c r="DX6" s="117" t="s">
        <v>348</v>
      </c>
      <c r="DY6" s="131">
        <v>1</v>
      </c>
      <c r="DZ6" s="131">
        <v>5.6635999999999997</v>
      </c>
      <c r="EA6" s="64" t="s">
        <v>218</v>
      </c>
      <c r="EB6" s="107" t="s">
        <v>349</v>
      </c>
      <c r="EC6" s="277">
        <v>100</v>
      </c>
      <c r="ED6" s="326">
        <v>100</v>
      </c>
      <c r="EE6" s="326">
        <v>100</v>
      </c>
      <c r="EF6" s="326">
        <v>100</v>
      </c>
      <c r="EG6" s="326">
        <v>100</v>
      </c>
      <c r="EH6" s="326">
        <v>100</v>
      </c>
      <c r="EI6" s="326">
        <v>100</v>
      </c>
      <c r="EJ6" s="326">
        <v>100</v>
      </c>
      <c r="EK6" s="326">
        <v>100</v>
      </c>
      <c r="EL6" s="326">
        <v>100</v>
      </c>
      <c r="EM6" s="277">
        <v>100</v>
      </c>
      <c r="EN6" s="277">
        <v>100</v>
      </c>
      <c r="EO6" s="277">
        <v>100</v>
      </c>
      <c r="EP6" s="325">
        <v>96</v>
      </c>
      <c r="EQ6" s="399">
        <v>90</v>
      </c>
      <c r="ER6" s="399">
        <v>90</v>
      </c>
      <c r="ES6" s="399">
        <v>82</v>
      </c>
      <c r="ET6" s="399">
        <v>82</v>
      </c>
      <c r="EU6" s="399">
        <v>98.36</v>
      </c>
      <c r="EV6" s="399">
        <v>98.36</v>
      </c>
      <c r="EW6" s="399">
        <v>100</v>
      </c>
      <c r="EX6" s="399">
        <v>100</v>
      </c>
      <c r="EY6" s="399">
        <v>100</v>
      </c>
      <c r="EZ6" s="399">
        <v>100</v>
      </c>
      <c r="FA6" s="325">
        <v>87.333333333333329</v>
      </c>
      <c r="FB6" s="325">
        <v>92.90666666666668</v>
      </c>
      <c r="FC6" s="325">
        <v>100</v>
      </c>
      <c r="FD6" s="38">
        <v>0.96</v>
      </c>
      <c r="FE6" s="730">
        <v>0.9</v>
      </c>
      <c r="FF6" s="38">
        <v>0.9</v>
      </c>
      <c r="FG6" s="38">
        <v>0.82</v>
      </c>
      <c r="FH6" s="728">
        <v>0.82</v>
      </c>
      <c r="FI6" s="38">
        <v>0.98360000000000003</v>
      </c>
      <c r="FJ6" s="38">
        <v>0.98360000000000003</v>
      </c>
      <c r="FK6" s="38">
        <v>1</v>
      </c>
      <c r="FL6" s="38">
        <v>1</v>
      </c>
      <c r="FM6" s="38">
        <v>1</v>
      </c>
      <c r="FN6" s="231">
        <v>0.96</v>
      </c>
      <c r="FO6" s="729">
        <v>1</v>
      </c>
      <c r="FP6" s="209">
        <v>0.9</v>
      </c>
      <c r="FQ6" s="209">
        <v>1</v>
      </c>
      <c r="FR6" s="138">
        <v>0.9</v>
      </c>
      <c r="FS6" s="42">
        <v>1</v>
      </c>
      <c r="FT6" s="138">
        <v>0.82</v>
      </c>
      <c r="FU6" s="42">
        <v>1</v>
      </c>
      <c r="FV6" s="42">
        <v>0.82</v>
      </c>
      <c r="FW6" s="42">
        <v>1</v>
      </c>
      <c r="FX6" s="42">
        <v>0.98360000000000003</v>
      </c>
      <c r="FY6" s="42">
        <v>1</v>
      </c>
      <c r="FZ6" s="42">
        <v>0.98360000000000003</v>
      </c>
      <c r="GA6" s="42">
        <v>1</v>
      </c>
      <c r="GB6" s="42">
        <v>1</v>
      </c>
      <c r="GC6" s="42">
        <v>1</v>
      </c>
      <c r="GD6" s="138">
        <v>1</v>
      </c>
      <c r="GE6" s="42">
        <v>1</v>
      </c>
      <c r="GF6" s="137">
        <v>1</v>
      </c>
      <c r="GG6" s="136">
        <v>1</v>
      </c>
      <c r="GH6" s="50">
        <v>0.96</v>
      </c>
      <c r="GI6" s="50">
        <v>0.9</v>
      </c>
      <c r="GJ6" s="50">
        <v>0.9</v>
      </c>
      <c r="GK6" s="50">
        <v>0.82</v>
      </c>
      <c r="GL6" s="49">
        <v>0.82</v>
      </c>
      <c r="GM6" s="49">
        <v>0.98360000000000003</v>
      </c>
      <c r="GN6" s="49">
        <v>0.98360000000000003</v>
      </c>
      <c r="GO6" s="49">
        <v>1</v>
      </c>
      <c r="GP6" s="49">
        <v>1</v>
      </c>
      <c r="GQ6" s="49">
        <v>1</v>
      </c>
      <c r="GR6" s="48" t="b">
        <v>1</v>
      </c>
    </row>
    <row r="7" spans="1:200" s="671" customFormat="1" ht="67.5" hidden="1" customHeight="1" x14ac:dyDescent="0.25">
      <c r="A7" s="17" t="s">
        <v>200</v>
      </c>
      <c r="B7" s="17" t="s">
        <v>350</v>
      </c>
      <c r="C7" s="17" t="s">
        <v>351</v>
      </c>
      <c r="D7" s="17" t="s">
        <v>352</v>
      </c>
      <c r="E7" s="17" t="s">
        <v>352</v>
      </c>
      <c r="F7" s="105" t="s">
        <v>204</v>
      </c>
      <c r="G7" s="110" t="s">
        <v>205</v>
      </c>
      <c r="H7" s="110" t="s">
        <v>206</v>
      </c>
      <c r="I7" s="110" t="s">
        <v>207</v>
      </c>
      <c r="J7" s="110"/>
      <c r="K7" s="110" t="s">
        <v>208</v>
      </c>
      <c r="L7" s="110"/>
      <c r="M7" s="17"/>
      <c r="N7" s="110" t="s">
        <v>352</v>
      </c>
      <c r="O7" s="110"/>
      <c r="P7" s="110"/>
      <c r="Q7" s="17">
        <v>412</v>
      </c>
      <c r="R7" s="280" t="s">
        <v>353</v>
      </c>
      <c r="S7" s="17" t="s">
        <v>210</v>
      </c>
      <c r="T7" s="17"/>
      <c r="U7" s="17"/>
      <c r="V7" s="17"/>
      <c r="W7" s="17"/>
      <c r="X7" s="17"/>
      <c r="Y7" s="17"/>
      <c r="Z7" s="17"/>
      <c r="AA7" s="17"/>
      <c r="AB7" s="17"/>
      <c r="AC7" s="17"/>
      <c r="AD7" s="17"/>
      <c r="AE7" s="17"/>
      <c r="AF7" s="17"/>
      <c r="AG7" s="17"/>
      <c r="AH7" s="17" t="s">
        <v>270</v>
      </c>
      <c r="AI7" s="17" t="s">
        <v>299</v>
      </c>
      <c r="AJ7" s="17" t="s">
        <v>244</v>
      </c>
      <c r="AK7" s="17" t="s">
        <v>271</v>
      </c>
      <c r="AL7" s="280" t="s">
        <v>353</v>
      </c>
      <c r="AM7" s="280" t="s">
        <v>354</v>
      </c>
      <c r="AN7" s="17"/>
      <c r="AO7" s="17"/>
      <c r="AP7" s="17">
        <v>2</v>
      </c>
      <c r="AQ7" s="17"/>
      <c r="AR7" s="17"/>
      <c r="AS7" s="17">
        <v>2</v>
      </c>
      <c r="AT7" s="17"/>
      <c r="AU7" s="17"/>
      <c r="AV7" s="17">
        <v>2</v>
      </c>
      <c r="AW7" s="17"/>
      <c r="AX7" s="112"/>
      <c r="AY7" s="133" t="s">
        <v>355</v>
      </c>
      <c r="AZ7" s="132">
        <v>0</v>
      </c>
      <c r="BA7" s="151">
        <v>0</v>
      </c>
      <c r="BB7" s="174" t="s">
        <v>218</v>
      </c>
      <c r="BC7" s="107" t="s">
        <v>356</v>
      </c>
      <c r="BD7" s="152"/>
      <c r="BE7" s="112"/>
      <c r="BF7" s="248" t="s">
        <v>357</v>
      </c>
      <c r="BG7" s="151">
        <v>0</v>
      </c>
      <c r="BH7" s="151">
        <v>0</v>
      </c>
      <c r="BI7" s="173" t="s">
        <v>218</v>
      </c>
      <c r="BJ7" s="107" t="s">
        <v>356</v>
      </c>
      <c r="BK7" s="110"/>
      <c r="BL7" s="112"/>
      <c r="BM7" s="133" t="s">
        <v>358</v>
      </c>
      <c r="BN7" s="131">
        <v>0</v>
      </c>
      <c r="BO7" s="131">
        <v>0</v>
      </c>
      <c r="BP7" s="81" t="s">
        <v>218</v>
      </c>
      <c r="BQ7" s="107" t="s">
        <v>356</v>
      </c>
      <c r="BR7" s="110"/>
      <c r="BS7" s="112"/>
      <c r="BT7" s="133" t="s">
        <v>359</v>
      </c>
      <c r="BU7" s="150">
        <v>0</v>
      </c>
      <c r="BV7" s="131">
        <v>0</v>
      </c>
      <c r="BW7" s="81" t="s">
        <v>218</v>
      </c>
      <c r="BX7" s="107" t="s">
        <v>356</v>
      </c>
      <c r="BY7" s="17"/>
      <c r="BZ7" s="146"/>
      <c r="CA7" s="112" t="s">
        <v>360</v>
      </c>
      <c r="CB7" s="150">
        <v>0</v>
      </c>
      <c r="CC7" s="131">
        <v>0</v>
      </c>
      <c r="CD7" s="150" t="s">
        <v>218</v>
      </c>
      <c r="CE7" s="110" t="s">
        <v>361</v>
      </c>
      <c r="CF7" s="17">
        <v>1</v>
      </c>
      <c r="CG7" s="101">
        <v>1</v>
      </c>
      <c r="CH7" s="117" t="s">
        <v>362</v>
      </c>
      <c r="CI7" s="150">
        <v>0.5</v>
      </c>
      <c r="CJ7" s="131">
        <v>0.5</v>
      </c>
      <c r="CK7" s="81" t="s">
        <v>218</v>
      </c>
      <c r="CL7" s="107" t="s">
        <v>363</v>
      </c>
      <c r="CM7" s="17"/>
      <c r="CN7" s="146"/>
      <c r="CO7" s="112" t="s">
        <v>364</v>
      </c>
      <c r="CP7" s="131">
        <v>0</v>
      </c>
      <c r="CQ7" s="131">
        <v>0</v>
      </c>
      <c r="CR7" s="81" t="s">
        <v>218</v>
      </c>
      <c r="CS7" s="98" t="s">
        <v>365</v>
      </c>
      <c r="CT7" s="110"/>
      <c r="CU7" s="117"/>
      <c r="CV7" s="117" t="s">
        <v>364</v>
      </c>
      <c r="CW7" s="150">
        <v>0</v>
      </c>
      <c r="CX7" s="131">
        <v>0</v>
      </c>
      <c r="CY7" s="81" t="s">
        <v>218</v>
      </c>
      <c r="CZ7" s="98" t="s">
        <v>366</v>
      </c>
      <c r="DA7" s="17"/>
      <c r="DB7" s="117"/>
      <c r="DC7" s="117" t="s">
        <v>367</v>
      </c>
      <c r="DD7" s="150">
        <v>0</v>
      </c>
      <c r="DE7" s="131">
        <v>0</v>
      </c>
      <c r="DF7" s="81" t="s">
        <v>218</v>
      </c>
      <c r="DG7" s="673" t="s">
        <v>368</v>
      </c>
      <c r="DH7" s="110"/>
      <c r="DI7" s="117"/>
      <c r="DJ7" s="117" t="s">
        <v>369</v>
      </c>
      <c r="DK7" s="150">
        <v>0</v>
      </c>
      <c r="DL7" s="131">
        <v>0</v>
      </c>
      <c r="DM7" s="81" t="s">
        <v>218</v>
      </c>
      <c r="DN7" s="673" t="s">
        <v>370</v>
      </c>
      <c r="DO7" s="17"/>
      <c r="DP7" s="101"/>
      <c r="DQ7" s="117" t="s">
        <v>371</v>
      </c>
      <c r="DR7" s="150">
        <v>0</v>
      </c>
      <c r="DS7" s="131">
        <v>0</v>
      </c>
      <c r="DT7" s="81" t="s">
        <v>218</v>
      </c>
      <c r="DU7" s="673" t="s">
        <v>372</v>
      </c>
      <c r="DV7" s="17">
        <v>1</v>
      </c>
      <c r="DW7" s="101">
        <v>1</v>
      </c>
      <c r="DX7" s="117" t="s">
        <v>373</v>
      </c>
      <c r="DY7" s="131">
        <v>1</v>
      </c>
      <c r="DZ7" s="131">
        <v>0.5</v>
      </c>
      <c r="EA7" s="81" t="s">
        <v>218</v>
      </c>
      <c r="EB7" s="107" t="s">
        <v>374</v>
      </c>
      <c r="EC7" s="733">
        <v>0</v>
      </c>
      <c r="ED7" s="732">
        <v>0</v>
      </c>
      <c r="EE7" s="732">
        <v>0</v>
      </c>
      <c r="EF7" s="732">
        <v>1</v>
      </c>
      <c r="EG7" s="732">
        <v>1</v>
      </c>
      <c r="EH7" s="732">
        <v>1</v>
      </c>
      <c r="EI7" s="732">
        <v>1</v>
      </c>
      <c r="EJ7" s="732">
        <v>1</v>
      </c>
      <c r="EK7" s="732">
        <v>1</v>
      </c>
      <c r="EL7" s="732">
        <v>2</v>
      </c>
      <c r="EM7" s="733">
        <v>1</v>
      </c>
      <c r="EN7" s="733">
        <v>1</v>
      </c>
      <c r="EO7" s="733">
        <v>2</v>
      </c>
      <c r="EP7" s="731">
        <v>0</v>
      </c>
      <c r="EQ7" s="732">
        <v>0</v>
      </c>
      <c r="ER7" s="732">
        <v>0</v>
      </c>
      <c r="ES7" s="732">
        <v>1</v>
      </c>
      <c r="ET7" s="732">
        <v>1</v>
      </c>
      <c r="EU7" s="732">
        <v>1</v>
      </c>
      <c r="EV7" s="732">
        <v>1</v>
      </c>
      <c r="EW7" s="732">
        <v>1</v>
      </c>
      <c r="EX7" s="732">
        <v>1</v>
      </c>
      <c r="EY7" s="732">
        <v>2</v>
      </c>
      <c r="EZ7" s="732">
        <v>1</v>
      </c>
      <c r="FA7" s="731">
        <v>1</v>
      </c>
      <c r="FB7" s="731">
        <v>3</v>
      </c>
      <c r="FC7" s="731">
        <v>4</v>
      </c>
      <c r="FD7" s="38">
        <v>0</v>
      </c>
      <c r="FE7" s="730">
        <v>0</v>
      </c>
      <c r="FF7" s="38">
        <v>0</v>
      </c>
      <c r="FG7" s="38">
        <v>1</v>
      </c>
      <c r="FH7" s="728">
        <v>1</v>
      </c>
      <c r="FI7" s="728">
        <v>1</v>
      </c>
      <c r="FJ7" s="38">
        <v>1</v>
      </c>
      <c r="FK7" s="38">
        <v>1</v>
      </c>
      <c r="FL7" s="38">
        <v>1</v>
      </c>
      <c r="FM7" s="38">
        <v>1</v>
      </c>
      <c r="FN7" s="231">
        <v>0</v>
      </c>
      <c r="FO7" s="729">
        <v>0</v>
      </c>
      <c r="FP7" s="209">
        <v>0</v>
      </c>
      <c r="FQ7" s="209">
        <v>0</v>
      </c>
      <c r="FR7" s="138">
        <v>0</v>
      </c>
      <c r="FS7" s="42">
        <v>0</v>
      </c>
      <c r="FT7" s="138">
        <v>0.5</v>
      </c>
      <c r="FU7" s="42">
        <v>0.5</v>
      </c>
      <c r="FV7" s="42">
        <v>0.5</v>
      </c>
      <c r="FW7" s="42">
        <v>0.5</v>
      </c>
      <c r="FX7" s="42">
        <v>0.5</v>
      </c>
      <c r="FY7" s="42">
        <v>0.5</v>
      </c>
      <c r="FZ7" s="42">
        <v>0.5</v>
      </c>
      <c r="GA7" s="42">
        <v>0.5</v>
      </c>
      <c r="GB7" s="42">
        <v>0.5</v>
      </c>
      <c r="GC7" s="42">
        <v>0.5</v>
      </c>
      <c r="GD7" s="138">
        <v>0.5</v>
      </c>
      <c r="GE7" s="42">
        <v>0.5</v>
      </c>
      <c r="GF7" s="137">
        <v>1</v>
      </c>
      <c r="GG7" s="136">
        <v>1</v>
      </c>
      <c r="GH7" s="50">
        <v>0</v>
      </c>
      <c r="GI7" s="50">
        <v>0</v>
      </c>
      <c r="GJ7" s="50">
        <v>0</v>
      </c>
      <c r="GK7" s="50">
        <v>0.5</v>
      </c>
      <c r="GL7" s="49">
        <v>0.5</v>
      </c>
      <c r="GM7" s="49">
        <v>0.5</v>
      </c>
      <c r="GN7" s="49">
        <v>0.5</v>
      </c>
      <c r="GO7" s="49">
        <v>0.5</v>
      </c>
      <c r="GP7" s="49">
        <v>0.5</v>
      </c>
      <c r="GQ7" s="49">
        <v>1</v>
      </c>
      <c r="GR7" s="48" t="b">
        <v>1</v>
      </c>
    </row>
    <row r="8" spans="1:200" s="671" customFormat="1" ht="67.5" hidden="1" customHeight="1" x14ac:dyDescent="0.25">
      <c r="A8" s="17" t="s">
        <v>200</v>
      </c>
      <c r="B8" s="17" t="s">
        <v>350</v>
      </c>
      <c r="C8" s="17" t="s">
        <v>351</v>
      </c>
      <c r="D8" s="17" t="s">
        <v>352</v>
      </c>
      <c r="E8" s="17" t="s">
        <v>352</v>
      </c>
      <c r="F8" s="105" t="s">
        <v>204</v>
      </c>
      <c r="G8" s="110" t="s">
        <v>205</v>
      </c>
      <c r="H8" s="14" t="s">
        <v>206</v>
      </c>
      <c r="I8" s="110" t="s">
        <v>207</v>
      </c>
      <c r="J8" s="110"/>
      <c r="K8" s="110" t="s">
        <v>208</v>
      </c>
      <c r="L8" s="110"/>
      <c r="M8" s="17"/>
      <c r="N8" s="110" t="s">
        <v>352</v>
      </c>
      <c r="O8" s="110"/>
      <c r="P8" s="110"/>
      <c r="Q8" s="17">
        <v>413</v>
      </c>
      <c r="R8" s="14" t="s">
        <v>375</v>
      </c>
      <c r="S8" s="17" t="s">
        <v>210</v>
      </c>
      <c r="T8" s="17"/>
      <c r="U8" s="17"/>
      <c r="V8" s="17"/>
      <c r="W8" s="17"/>
      <c r="X8" s="17"/>
      <c r="Y8" s="17"/>
      <c r="Z8" s="17"/>
      <c r="AA8" s="17"/>
      <c r="AB8" s="17"/>
      <c r="AC8" s="17"/>
      <c r="AD8" s="17"/>
      <c r="AE8" s="17"/>
      <c r="AF8" s="17"/>
      <c r="AG8" s="17"/>
      <c r="AH8" s="17" t="s">
        <v>270</v>
      </c>
      <c r="AI8" s="17" t="s">
        <v>299</v>
      </c>
      <c r="AJ8" s="17" t="s">
        <v>244</v>
      </c>
      <c r="AK8" s="17" t="s">
        <v>271</v>
      </c>
      <c r="AL8" s="14" t="s">
        <v>376</v>
      </c>
      <c r="AM8" s="14" t="s">
        <v>377</v>
      </c>
      <c r="AN8" s="110"/>
      <c r="AO8" s="17"/>
      <c r="AP8" s="17">
        <v>2</v>
      </c>
      <c r="AQ8" s="17"/>
      <c r="AR8" s="17"/>
      <c r="AS8" s="17">
        <v>2</v>
      </c>
      <c r="AT8" s="17"/>
      <c r="AU8" s="17"/>
      <c r="AV8" s="17">
        <v>2</v>
      </c>
      <c r="AW8" s="17"/>
      <c r="AX8" s="146"/>
      <c r="AY8" s="248" t="s">
        <v>378</v>
      </c>
      <c r="AZ8" s="132">
        <v>0</v>
      </c>
      <c r="BA8" s="151">
        <v>0</v>
      </c>
      <c r="BB8" s="174" t="s">
        <v>218</v>
      </c>
      <c r="BC8" s="107" t="s">
        <v>379</v>
      </c>
      <c r="BD8" s="190"/>
      <c r="BE8" s="146"/>
      <c r="BF8" s="248" t="s">
        <v>380</v>
      </c>
      <c r="BG8" s="151">
        <v>0</v>
      </c>
      <c r="BH8" s="151">
        <v>0</v>
      </c>
      <c r="BI8" s="173" t="s">
        <v>218</v>
      </c>
      <c r="BJ8" s="107" t="s">
        <v>379</v>
      </c>
      <c r="BK8" s="17"/>
      <c r="BL8" s="146"/>
      <c r="BM8" s="133" t="s">
        <v>381</v>
      </c>
      <c r="BN8" s="131">
        <v>0</v>
      </c>
      <c r="BO8" s="131">
        <v>0</v>
      </c>
      <c r="BP8" s="81" t="s">
        <v>218</v>
      </c>
      <c r="BQ8" s="107" t="s">
        <v>379</v>
      </c>
      <c r="BR8" s="110"/>
      <c r="BS8" s="112"/>
      <c r="BT8" s="133" t="s">
        <v>382</v>
      </c>
      <c r="BU8" s="150">
        <v>0</v>
      </c>
      <c r="BV8" s="131">
        <v>0</v>
      </c>
      <c r="BW8" s="81" t="s">
        <v>218</v>
      </c>
      <c r="BX8" s="107" t="s">
        <v>379</v>
      </c>
      <c r="BY8" s="17"/>
      <c r="BZ8" s="146"/>
      <c r="CA8" s="133" t="s">
        <v>383</v>
      </c>
      <c r="CB8" s="150">
        <v>0</v>
      </c>
      <c r="CC8" s="131">
        <v>0</v>
      </c>
      <c r="CD8" s="150" t="s">
        <v>218</v>
      </c>
      <c r="CE8" s="110" t="s">
        <v>379</v>
      </c>
      <c r="CF8" s="17">
        <v>1</v>
      </c>
      <c r="CG8" s="101">
        <v>0</v>
      </c>
      <c r="CH8" s="117" t="s">
        <v>384</v>
      </c>
      <c r="CI8" s="150">
        <v>0</v>
      </c>
      <c r="CJ8" s="131">
        <v>0</v>
      </c>
      <c r="CK8" s="81" t="s">
        <v>218</v>
      </c>
      <c r="CL8" s="107" t="s">
        <v>385</v>
      </c>
      <c r="CM8" s="17"/>
      <c r="CN8" s="146"/>
      <c r="CO8" s="112" t="s">
        <v>386</v>
      </c>
      <c r="CP8" s="150">
        <v>0</v>
      </c>
      <c r="CQ8" s="131">
        <v>0</v>
      </c>
      <c r="CR8" s="81" t="s">
        <v>218</v>
      </c>
      <c r="CS8" s="98" t="s">
        <v>387</v>
      </c>
      <c r="CT8" s="110"/>
      <c r="CU8" s="117"/>
      <c r="CV8" s="117" t="s">
        <v>388</v>
      </c>
      <c r="CW8" s="150">
        <v>0</v>
      </c>
      <c r="CX8" s="131">
        <v>0</v>
      </c>
      <c r="CY8" s="81" t="s">
        <v>218</v>
      </c>
      <c r="CZ8" s="98" t="s">
        <v>366</v>
      </c>
      <c r="DA8" s="17"/>
      <c r="DB8" s="101"/>
      <c r="DC8" s="117" t="s">
        <v>389</v>
      </c>
      <c r="DD8" s="150">
        <v>0</v>
      </c>
      <c r="DE8" s="131">
        <v>0</v>
      </c>
      <c r="DF8" s="81" t="s">
        <v>218</v>
      </c>
      <c r="DG8" s="673" t="s">
        <v>368</v>
      </c>
      <c r="DH8" s="110"/>
      <c r="DI8" s="117"/>
      <c r="DJ8" s="117" t="s">
        <v>390</v>
      </c>
      <c r="DK8" s="150">
        <v>0</v>
      </c>
      <c r="DL8" s="131">
        <v>0</v>
      </c>
      <c r="DM8" s="81" t="s">
        <v>218</v>
      </c>
      <c r="DN8" s="673" t="s">
        <v>391</v>
      </c>
      <c r="DO8" s="17"/>
      <c r="DP8" s="101">
        <v>1</v>
      </c>
      <c r="DQ8" s="117" t="s">
        <v>392</v>
      </c>
      <c r="DR8" s="150">
        <v>0.5</v>
      </c>
      <c r="DS8" s="131">
        <v>0.5</v>
      </c>
      <c r="DT8" s="81" t="s">
        <v>218</v>
      </c>
      <c r="DU8" s="673" t="s">
        <v>393</v>
      </c>
      <c r="DV8" s="17">
        <v>1</v>
      </c>
      <c r="DW8" s="101">
        <v>1</v>
      </c>
      <c r="DX8" s="117" t="s">
        <v>394</v>
      </c>
      <c r="DY8" s="131">
        <v>1</v>
      </c>
      <c r="DZ8" s="131">
        <v>0.5</v>
      </c>
      <c r="EA8" s="81" t="s">
        <v>218</v>
      </c>
      <c r="EB8" s="107" t="s">
        <v>395</v>
      </c>
      <c r="EC8" s="733">
        <v>0</v>
      </c>
      <c r="ED8" s="732">
        <v>0</v>
      </c>
      <c r="EE8" s="732">
        <v>0</v>
      </c>
      <c r="EF8" s="732">
        <v>1</v>
      </c>
      <c r="EG8" s="732">
        <v>1</v>
      </c>
      <c r="EH8" s="732">
        <v>1</v>
      </c>
      <c r="EI8" s="732">
        <v>1</v>
      </c>
      <c r="EJ8" s="732">
        <v>1</v>
      </c>
      <c r="EK8" s="732">
        <v>1</v>
      </c>
      <c r="EL8" s="732">
        <v>2</v>
      </c>
      <c r="EM8" s="733">
        <v>1</v>
      </c>
      <c r="EN8" s="733">
        <v>1</v>
      </c>
      <c r="EO8" s="733">
        <v>2</v>
      </c>
      <c r="EP8" s="731">
        <v>0</v>
      </c>
      <c r="EQ8" s="732">
        <v>0</v>
      </c>
      <c r="ER8" s="732">
        <v>0</v>
      </c>
      <c r="ES8" s="732">
        <v>0</v>
      </c>
      <c r="ET8" s="732">
        <v>0</v>
      </c>
      <c r="EU8" s="732">
        <v>0</v>
      </c>
      <c r="EV8" s="732">
        <v>0</v>
      </c>
      <c r="EW8" s="732">
        <v>0</v>
      </c>
      <c r="EX8" s="732">
        <v>1</v>
      </c>
      <c r="EY8" s="732">
        <v>2</v>
      </c>
      <c r="EZ8" s="732">
        <v>1</v>
      </c>
      <c r="FA8" s="731">
        <v>0</v>
      </c>
      <c r="FB8" s="731">
        <v>0</v>
      </c>
      <c r="FC8" s="731">
        <v>3</v>
      </c>
      <c r="FD8" s="38">
        <v>0</v>
      </c>
      <c r="FE8" s="730">
        <v>0</v>
      </c>
      <c r="FF8" s="38">
        <v>0</v>
      </c>
      <c r="FG8" s="38">
        <v>0</v>
      </c>
      <c r="FH8" s="728">
        <v>0</v>
      </c>
      <c r="FI8" s="728">
        <v>0</v>
      </c>
      <c r="FJ8" s="38">
        <v>0</v>
      </c>
      <c r="FK8" s="38">
        <v>0</v>
      </c>
      <c r="FL8" s="38">
        <v>1</v>
      </c>
      <c r="FM8" s="38">
        <v>1</v>
      </c>
      <c r="FN8" s="231">
        <v>0</v>
      </c>
      <c r="FO8" s="729">
        <v>0</v>
      </c>
      <c r="FP8" s="209">
        <v>0</v>
      </c>
      <c r="FQ8" s="209">
        <v>0</v>
      </c>
      <c r="FR8" s="138">
        <v>0</v>
      </c>
      <c r="FS8" s="42">
        <v>0</v>
      </c>
      <c r="FT8" s="138">
        <v>0</v>
      </c>
      <c r="FU8" s="42">
        <v>0.5</v>
      </c>
      <c r="FV8" s="42">
        <v>0</v>
      </c>
      <c r="FW8" s="42">
        <v>0.5</v>
      </c>
      <c r="FX8" s="42">
        <v>0</v>
      </c>
      <c r="FY8" s="42">
        <v>0.5</v>
      </c>
      <c r="FZ8" s="42">
        <v>0</v>
      </c>
      <c r="GA8" s="42">
        <v>0.5</v>
      </c>
      <c r="GB8" s="42">
        <v>0</v>
      </c>
      <c r="GC8" s="42">
        <v>0.5</v>
      </c>
      <c r="GD8" s="138">
        <v>0.5</v>
      </c>
      <c r="GE8" s="42">
        <v>0.5</v>
      </c>
      <c r="GF8" s="137">
        <v>1</v>
      </c>
      <c r="GG8" s="136">
        <v>1</v>
      </c>
      <c r="GH8" s="50">
        <v>0</v>
      </c>
      <c r="GI8" s="50">
        <v>0</v>
      </c>
      <c r="GJ8" s="50">
        <v>0</v>
      </c>
      <c r="GK8" s="50">
        <v>0</v>
      </c>
      <c r="GL8" s="49">
        <v>0</v>
      </c>
      <c r="GM8" s="49">
        <v>0</v>
      </c>
      <c r="GN8" s="49">
        <v>0</v>
      </c>
      <c r="GO8" s="49">
        <v>0</v>
      </c>
      <c r="GP8" s="49">
        <v>0.5</v>
      </c>
      <c r="GQ8" s="49">
        <v>1</v>
      </c>
      <c r="GR8" s="48" t="b">
        <v>1</v>
      </c>
    </row>
    <row r="9" spans="1:200" s="671" customFormat="1" ht="67.5" hidden="1" customHeight="1" x14ac:dyDescent="0.25">
      <c r="A9" s="17" t="s">
        <v>200</v>
      </c>
      <c r="B9" s="17" t="s">
        <v>350</v>
      </c>
      <c r="C9" s="17" t="s">
        <v>351</v>
      </c>
      <c r="D9" s="17" t="s">
        <v>352</v>
      </c>
      <c r="E9" s="17" t="s">
        <v>352</v>
      </c>
      <c r="F9" s="105" t="s">
        <v>204</v>
      </c>
      <c r="G9" s="110" t="s">
        <v>205</v>
      </c>
      <c r="H9" s="14" t="s">
        <v>206</v>
      </c>
      <c r="I9" s="110" t="s">
        <v>207</v>
      </c>
      <c r="J9" s="110"/>
      <c r="K9" s="110" t="s">
        <v>208</v>
      </c>
      <c r="L9" s="110"/>
      <c r="M9" s="17"/>
      <c r="N9" s="110" t="s">
        <v>352</v>
      </c>
      <c r="O9" s="110"/>
      <c r="P9" s="110"/>
      <c r="Q9" s="17">
        <v>414</v>
      </c>
      <c r="R9" s="14" t="s">
        <v>396</v>
      </c>
      <c r="S9" s="17" t="s">
        <v>210</v>
      </c>
      <c r="T9" s="17"/>
      <c r="U9" s="17"/>
      <c r="V9" s="17"/>
      <c r="W9" s="17"/>
      <c r="X9" s="17"/>
      <c r="Y9" s="17"/>
      <c r="Z9" s="17"/>
      <c r="AA9" s="17"/>
      <c r="AB9" s="17"/>
      <c r="AC9" s="17"/>
      <c r="AD9" s="17"/>
      <c r="AE9" s="17"/>
      <c r="AF9" s="17"/>
      <c r="AG9" s="17"/>
      <c r="AH9" s="17" t="s">
        <v>270</v>
      </c>
      <c r="AI9" s="17" t="s">
        <v>299</v>
      </c>
      <c r="AJ9" s="17" t="s">
        <v>244</v>
      </c>
      <c r="AK9" s="17" t="s">
        <v>271</v>
      </c>
      <c r="AL9" s="14" t="s">
        <v>396</v>
      </c>
      <c r="AM9" s="14" t="s">
        <v>354</v>
      </c>
      <c r="AN9" s="110"/>
      <c r="AO9" s="17"/>
      <c r="AP9" s="17">
        <v>2</v>
      </c>
      <c r="AQ9" s="17"/>
      <c r="AR9" s="17"/>
      <c r="AS9" s="17">
        <v>2</v>
      </c>
      <c r="AT9" s="17"/>
      <c r="AU9" s="17"/>
      <c r="AV9" s="17">
        <v>2</v>
      </c>
      <c r="AW9" s="17"/>
      <c r="AX9" s="146"/>
      <c r="AY9" s="248" t="s">
        <v>397</v>
      </c>
      <c r="AZ9" s="132">
        <v>0</v>
      </c>
      <c r="BA9" s="151">
        <v>0</v>
      </c>
      <c r="BB9" s="174" t="s">
        <v>218</v>
      </c>
      <c r="BC9" s="107" t="s">
        <v>356</v>
      </c>
      <c r="BD9" s="190"/>
      <c r="BE9" s="146"/>
      <c r="BF9" s="248" t="s">
        <v>398</v>
      </c>
      <c r="BG9" s="151">
        <v>0</v>
      </c>
      <c r="BH9" s="151">
        <v>0</v>
      </c>
      <c r="BI9" s="173" t="s">
        <v>218</v>
      </c>
      <c r="BJ9" s="107" t="s">
        <v>356</v>
      </c>
      <c r="BK9" s="17"/>
      <c r="BL9" s="146"/>
      <c r="BM9" s="133" t="s">
        <v>399</v>
      </c>
      <c r="BN9" s="131">
        <v>0</v>
      </c>
      <c r="BO9" s="131">
        <v>0</v>
      </c>
      <c r="BP9" s="81" t="s">
        <v>218</v>
      </c>
      <c r="BQ9" s="107" t="s">
        <v>400</v>
      </c>
      <c r="BR9" s="110"/>
      <c r="BS9" s="112"/>
      <c r="BT9" s="133" t="s">
        <v>401</v>
      </c>
      <c r="BU9" s="150">
        <v>0</v>
      </c>
      <c r="BV9" s="131">
        <v>0</v>
      </c>
      <c r="BW9" s="81" t="s">
        <v>218</v>
      </c>
      <c r="BX9" s="107" t="s">
        <v>402</v>
      </c>
      <c r="BY9" s="17"/>
      <c r="BZ9" s="146"/>
      <c r="CA9" s="133" t="s">
        <v>403</v>
      </c>
      <c r="CB9" s="150">
        <v>0</v>
      </c>
      <c r="CC9" s="131">
        <v>0</v>
      </c>
      <c r="CD9" s="150" t="s">
        <v>218</v>
      </c>
      <c r="CE9" s="110" t="s">
        <v>404</v>
      </c>
      <c r="CF9" s="17">
        <v>1</v>
      </c>
      <c r="CG9" s="101">
        <v>1</v>
      </c>
      <c r="CH9" s="116" t="s">
        <v>405</v>
      </c>
      <c r="CI9" s="150">
        <v>0.5</v>
      </c>
      <c r="CJ9" s="131">
        <v>0.5</v>
      </c>
      <c r="CK9" s="81" t="s">
        <v>218</v>
      </c>
      <c r="CL9" s="107" t="s">
        <v>363</v>
      </c>
      <c r="CM9" s="17"/>
      <c r="CN9" s="146"/>
      <c r="CO9" s="112" t="s">
        <v>406</v>
      </c>
      <c r="CP9" s="150">
        <v>0</v>
      </c>
      <c r="CQ9" s="131">
        <v>0</v>
      </c>
      <c r="CR9" s="81" t="s">
        <v>218</v>
      </c>
      <c r="CS9" s="98" t="s">
        <v>407</v>
      </c>
      <c r="CT9" s="110"/>
      <c r="CU9" s="117"/>
      <c r="CV9" s="117" t="s">
        <v>406</v>
      </c>
      <c r="CW9" s="150">
        <v>0</v>
      </c>
      <c r="CX9" s="131">
        <v>0</v>
      </c>
      <c r="CY9" s="81" t="s">
        <v>218</v>
      </c>
      <c r="CZ9" s="98" t="s">
        <v>366</v>
      </c>
      <c r="DA9" s="17"/>
      <c r="DB9" s="101"/>
      <c r="DC9" s="117" t="s">
        <v>408</v>
      </c>
      <c r="DD9" s="150">
        <v>0</v>
      </c>
      <c r="DE9" s="131">
        <v>0</v>
      </c>
      <c r="DF9" s="81" t="s">
        <v>218</v>
      </c>
      <c r="DG9" s="673" t="s">
        <v>409</v>
      </c>
      <c r="DH9" s="110"/>
      <c r="DI9" s="117"/>
      <c r="DJ9" s="117" t="s">
        <v>410</v>
      </c>
      <c r="DK9" s="150">
        <v>0</v>
      </c>
      <c r="DL9" s="131">
        <v>0</v>
      </c>
      <c r="DM9" s="81" t="s">
        <v>218</v>
      </c>
      <c r="DN9" s="673" t="s">
        <v>411</v>
      </c>
      <c r="DO9" s="17"/>
      <c r="DP9" s="101"/>
      <c r="DQ9" s="117" t="s">
        <v>412</v>
      </c>
      <c r="DR9" s="150">
        <v>0</v>
      </c>
      <c r="DS9" s="131">
        <v>0</v>
      </c>
      <c r="DT9" s="81" t="s">
        <v>218</v>
      </c>
      <c r="DU9" s="673" t="s">
        <v>413</v>
      </c>
      <c r="DV9" s="17">
        <v>1</v>
      </c>
      <c r="DW9" s="101">
        <v>1</v>
      </c>
      <c r="DX9" s="117" t="s">
        <v>414</v>
      </c>
      <c r="DY9" s="131">
        <v>1</v>
      </c>
      <c r="DZ9" s="131">
        <v>0.5</v>
      </c>
      <c r="EA9" s="81" t="s">
        <v>218</v>
      </c>
      <c r="EB9" s="107" t="s">
        <v>415</v>
      </c>
      <c r="EC9" s="733">
        <v>0</v>
      </c>
      <c r="ED9" s="732">
        <v>0</v>
      </c>
      <c r="EE9" s="732">
        <v>0</v>
      </c>
      <c r="EF9" s="732">
        <v>1</v>
      </c>
      <c r="EG9" s="732">
        <v>1</v>
      </c>
      <c r="EH9" s="732">
        <v>1</v>
      </c>
      <c r="EI9" s="732">
        <v>1</v>
      </c>
      <c r="EJ9" s="732">
        <v>1</v>
      </c>
      <c r="EK9" s="732">
        <v>1</v>
      </c>
      <c r="EL9" s="732">
        <v>2</v>
      </c>
      <c r="EM9" s="733">
        <v>1</v>
      </c>
      <c r="EN9" s="733">
        <v>1</v>
      </c>
      <c r="EO9" s="733">
        <v>2</v>
      </c>
      <c r="EP9" s="731">
        <v>0</v>
      </c>
      <c r="EQ9" s="732">
        <v>0</v>
      </c>
      <c r="ER9" s="732">
        <v>0</v>
      </c>
      <c r="ES9" s="732">
        <v>1</v>
      </c>
      <c r="ET9" s="732">
        <v>1</v>
      </c>
      <c r="EU9" s="732">
        <v>1</v>
      </c>
      <c r="EV9" s="732">
        <v>1</v>
      </c>
      <c r="EW9" s="732">
        <v>1</v>
      </c>
      <c r="EX9" s="732">
        <v>1</v>
      </c>
      <c r="EY9" s="732">
        <v>2</v>
      </c>
      <c r="EZ9" s="732">
        <v>1</v>
      </c>
      <c r="FA9" s="731">
        <v>1</v>
      </c>
      <c r="FB9" s="731">
        <v>3</v>
      </c>
      <c r="FC9" s="731">
        <v>4</v>
      </c>
      <c r="FD9" s="38">
        <v>0</v>
      </c>
      <c r="FE9" s="730">
        <v>0</v>
      </c>
      <c r="FF9" s="38">
        <v>0</v>
      </c>
      <c r="FG9" s="38">
        <v>1</v>
      </c>
      <c r="FH9" s="728">
        <v>1</v>
      </c>
      <c r="FI9" s="728">
        <v>1</v>
      </c>
      <c r="FJ9" s="38">
        <v>1</v>
      </c>
      <c r="FK9" s="38">
        <v>1</v>
      </c>
      <c r="FL9" s="38">
        <v>1</v>
      </c>
      <c r="FM9" s="38">
        <v>1</v>
      </c>
      <c r="FN9" s="231">
        <v>0</v>
      </c>
      <c r="FO9" s="729">
        <v>0</v>
      </c>
      <c r="FP9" s="209">
        <v>0</v>
      </c>
      <c r="FQ9" s="209">
        <v>0</v>
      </c>
      <c r="FR9" s="138">
        <v>0</v>
      </c>
      <c r="FS9" s="42">
        <v>0</v>
      </c>
      <c r="FT9" s="138">
        <v>0.5</v>
      </c>
      <c r="FU9" s="42">
        <v>0.5</v>
      </c>
      <c r="FV9" s="42">
        <v>0.5</v>
      </c>
      <c r="FW9" s="42">
        <v>0.5</v>
      </c>
      <c r="FX9" s="42">
        <v>0.5</v>
      </c>
      <c r="FY9" s="42">
        <v>0.5</v>
      </c>
      <c r="FZ9" s="42">
        <v>0.5</v>
      </c>
      <c r="GA9" s="42">
        <v>0.5</v>
      </c>
      <c r="GB9" s="42">
        <v>0.5</v>
      </c>
      <c r="GC9" s="42">
        <v>0.5</v>
      </c>
      <c r="GD9" s="138">
        <v>0.5</v>
      </c>
      <c r="GE9" s="42">
        <v>0.5</v>
      </c>
      <c r="GF9" s="137">
        <v>1</v>
      </c>
      <c r="GG9" s="136">
        <v>1</v>
      </c>
      <c r="GH9" s="50">
        <v>0</v>
      </c>
      <c r="GI9" s="50">
        <v>0</v>
      </c>
      <c r="GJ9" s="50">
        <v>0</v>
      </c>
      <c r="GK9" s="50">
        <v>0.5</v>
      </c>
      <c r="GL9" s="49">
        <v>0.5</v>
      </c>
      <c r="GM9" s="49">
        <v>0.5</v>
      </c>
      <c r="GN9" s="49">
        <v>0.5</v>
      </c>
      <c r="GO9" s="49">
        <v>0.5</v>
      </c>
      <c r="GP9" s="49">
        <v>0.5</v>
      </c>
      <c r="GQ9" s="49">
        <v>1</v>
      </c>
      <c r="GR9" s="48" t="b">
        <v>1</v>
      </c>
    </row>
    <row r="10" spans="1:200" s="671" customFormat="1" ht="67.5" hidden="1" customHeight="1" x14ac:dyDescent="0.25">
      <c r="A10" s="17" t="s">
        <v>200</v>
      </c>
      <c r="B10" s="17" t="s">
        <v>350</v>
      </c>
      <c r="C10" s="17" t="s">
        <v>351</v>
      </c>
      <c r="D10" s="17" t="s">
        <v>352</v>
      </c>
      <c r="E10" s="17" t="s">
        <v>352</v>
      </c>
      <c r="F10" s="105" t="s">
        <v>204</v>
      </c>
      <c r="G10" s="110" t="s">
        <v>205</v>
      </c>
      <c r="H10" s="14" t="s">
        <v>206</v>
      </c>
      <c r="I10" s="110" t="s">
        <v>207</v>
      </c>
      <c r="J10" s="110"/>
      <c r="K10" s="110" t="s">
        <v>208</v>
      </c>
      <c r="L10" s="110"/>
      <c r="M10" s="17"/>
      <c r="N10" s="110" t="s">
        <v>352</v>
      </c>
      <c r="O10" s="110"/>
      <c r="P10" s="110"/>
      <c r="Q10" s="17">
        <v>415</v>
      </c>
      <c r="R10" s="14" t="s">
        <v>416</v>
      </c>
      <c r="S10" s="17" t="s">
        <v>210</v>
      </c>
      <c r="T10" s="17"/>
      <c r="U10" s="17"/>
      <c r="V10" s="17"/>
      <c r="W10" s="17"/>
      <c r="X10" s="17"/>
      <c r="Y10" s="17"/>
      <c r="Z10" s="17"/>
      <c r="AA10" s="17"/>
      <c r="AB10" s="17"/>
      <c r="AC10" s="17"/>
      <c r="AD10" s="17"/>
      <c r="AE10" s="17"/>
      <c r="AF10" s="17"/>
      <c r="AG10" s="17"/>
      <c r="AH10" s="17" t="s">
        <v>270</v>
      </c>
      <c r="AI10" s="17" t="s">
        <v>417</v>
      </c>
      <c r="AJ10" s="17" t="s">
        <v>418</v>
      </c>
      <c r="AK10" s="17" t="s">
        <v>271</v>
      </c>
      <c r="AL10" s="14" t="s">
        <v>419</v>
      </c>
      <c r="AM10" s="14" t="s">
        <v>420</v>
      </c>
      <c r="AN10" s="110"/>
      <c r="AO10" s="17"/>
      <c r="AP10" s="17">
        <v>1</v>
      </c>
      <c r="AQ10" s="17"/>
      <c r="AR10" s="17"/>
      <c r="AS10" s="17">
        <v>1</v>
      </c>
      <c r="AT10" s="17"/>
      <c r="AU10" s="17"/>
      <c r="AV10" s="17">
        <v>1</v>
      </c>
      <c r="AW10" s="17"/>
      <c r="AX10" s="146"/>
      <c r="AY10" s="248" t="s">
        <v>421</v>
      </c>
      <c r="AZ10" s="132">
        <v>0</v>
      </c>
      <c r="BA10" s="151">
        <v>0</v>
      </c>
      <c r="BB10" s="174" t="s">
        <v>218</v>
      </c>
      <c r="BC10" s="107" t="s">
        <v>422</v>
      </c>
      <c r="BD10" s="190"/>
      <c r="BE10" s="146"/>
      <c r="BF10" s="248" t="s">
        <v>423</v>
      </c>
      <c r="BG10" s="151">
        <v>0</v>
      </c>
      <c r="BH10" s="151">
        <v>0</v>
      </c>
      <c r="BI10" s="173" t="s">
        <v>218</v>
      </c>
      <c r="BJ10" s="107" t="s">
        <v>424</v>
      </c>
      <c r="BK10" s="17"/>
      <c r="BL10" s="146"/>
      <c r="BM10" s="133" t="s">
        <v>423</v>
      </c>
      <c r="BN10" s="131">
        <v>0</v>
      </c>
      <c r="BO10" s="131">
        <v>0</v>
      </c>
      <c r="BP10" s="81" t="s">
        <v>218</v>
      </c>
      <c r="BQ10" s="107" t="s">
        <v>424</v>
      </c>
      <c r="BR10" s="110"/>
      <c r="BS10" s="112"/>
      <c r="BT10" s="133" t="s">
        <v>425</v>
      </c>
      <c r="BU10" s="150">
        <v>0</v>
      </c>
      <c r="BV10" s="131">
        <v>0</v>
      </c>
      <c r="BW10" s="81" t="s">
        <v>218</v>
      </c>
      <c r="BX10" s="107" t="s">
        <v>426</v>
      </c>
      <c r="BY10" s="17"/>
      <c r="BZ10" s="146"/>
      <c r="CA10" s="248" t="s">
        <v>427</v>
      </c>
      <c r="CB10" s="150">
        <v>0</v>
      </c>
      <c r="CC10" s="131">
        <v>0</v>
      </c>
      <c r="CD10" s="150" t="s">
        <v>218</v>
      </c>
      <c r="CE10" s="110" t="s">
        <v>428</v>
      </c>
      <c r="CF10" s="17"/>
      <c r="CG10" s="101"/>
      <c r="CH10" s="321" t="s">
        <v>429</v>
      </c>
      <c r="CI10" s="150">
        <v>0</v>
      </c>
      <c r="CJ10" s="131">
        <v>0</v>
      </c>
      <c r="CK10" s="81" t="s">
        <v>218</v>
      </c>
      <c r="CL10" s="107" t="s">
        <v>428</v>
      </c>
      <c r="CM10" s="17"/>
      <c r="CN10" s="146"/>
      <c r="CO10" s="112" t="s">
        <v>430</v>
      </c>
      <c r="CP10" s="150">
        <v>0</v>
      </c>
      <c r="CQ10" s="131">
        <v>0</v>
      </c>
      <c r="CR10" s="81" t="s">
        <v>218</v>
      </c>
      <c r="CS10" s="98" t="s">
        <v>365</v>
      </c>
      <c r="CT10" s="110"/>
      <c r="CU10" s="117"/>
      <c r="CV10" s="117" t="s">
        <v>431</v>
      </c>
      <c r="CW10" s="150">
        <v>0</v>
      </c>
      <c r="CX10" s="131">
        <v>0</v>
      </c>
      <c r="CY10" s="81" t="s">
        <v>218</v>
      </c>
      <c r="CZ10" s="98" t="s">
        <v>432</v>
      </c>
      <c r="DA10" s="190"/>
      <c r="DB10" s="101"/>
      <c r="DC10" s="117" t="s">
        <v>433</v>
      </c>
      <c r="DD10" s="132">
        <v>0</v>
      </c>
      <c r="DE10" s="151">
        <v>0</v>
      </c>
      <c r="DF10" s="81" t="s">
        <v>218</v>
      </c>
      <c r="DG10" s="673" t="s">
        <v>434</v>
      </c>
      <c r="DH10" s="190"/>
      <c r="DI10" s="117"/>
      <c r="DJ10" s="117" t="s">
        <v>435</v>
      </c>
      <c r="DK10" s="132">
        <v>0</v>
      </c>
      <c r="DL10" s="151">
        <v>0</v>
      </c>
      <c r="DM10" s="81" t="s">
        <v>218</v>
      </c>
      <c r="DN10" s="673" t="s">
        <v>436</v>
      </c>
      <c r="DO10" s="190"/>
      <c r="DP10" s="101"/>
      <c r="DQ10" s="117" t="s">
        <v>437</v>
      </c>
      <c r="DR10" s="132">
        <v>0</v>
      </c>
      <c r="DS10" s="151">
        <v>0</v>
      </c>
      <c r="DT10" s="81" t="s">
        <v>218</v>
      </c>
      <c r="DU10" s="673" t="s">
        <v>438</v>
      </c>
      <c r="DV10" s="190">
        <v>1</v>
      </c>
      <c r="DW10" s="101">
        <v>1</v>
      </c>
      <c r="DX10" s="117" t="s">
        <v>439</v>
      </c>
      <c r="DY10" s="131">
        <v>1</v>
      </c>
      <c r="DZ10" s="151">
        <v>1</v>
      </c>
      <c r="EA10" s="81" t="s">
        <v>218</v>
      </c>
      <c r="EB10" s="107" t="s">
        <v>440</v>
      </c>
      <c r="EC10" s="733">
        <v>0</v>
      </c>
      <c r="ED10" s="732">
        <v>0</v>
      </c>
      <c r="EE10" s="732">
        <v>0</v>
      </c>
      <c r="EF10" s="732">
        <v>0</v>
      </c>
      <c r="EG10" s="732">
        <v>0</v>
      </c>
      <c r="EH10" s="732">
        <v>0</v>
      </c>
      <c r="EI10" s="732">
        <v>0</v>
      </c>
      <c r="EJ10" s="732">
        <v>0</v>
      </c>
      <c r="EK10" s="732">
        <v>0</v>
      </c>
      <c r="EL10" s="732">
        <v>1</v>
      </c>
      <c r="EM10" s="277">
        <v>0</v>
      </c>
      <c r="EN10" s="277">
        <v>0</v>
      </c>
      <c r="EO10" s="277">
        <v>0.33333333333333331</v>
      </c>
      <c r="EP10" s="325">
        <v>0</v>
      </c>
      <c r="EQ10" s="734">
        <v>0</v>
      </c>
      <c r="ER10" s="732">
        <v>0</v>
      </c>
      <c r="ES10" s="732">
        <v>0</v>
      </c>
      <c r="ET10" s="732">
        <v>0</v>
      </c>
      <c r="EU10" s="732">
        <v>0</v>
      </c>
      <c r="EV10" s="732">
        <v>0</v>
      </c>
      <c r="EW10" s="732">
        <v>0</v>
      </c>
      <c r="EX10" s="732">
        <v>0</v>
      </c>
      <c r="EY10" s="732">
        <v>1</v>
      </c>
      <c r="EZ10" s="732">
        <v>1</v>
      </c>
      <c r="FA10" s="325">
        <v>0</v>
      </c>
      <c r="FB10" s="325">
        <v>0</v>
      </c>
      <c r="FC10" s="325">
        <v>0.33333333333333331</v>
      </c>
      <c r="FD10" s="38">
        <v>0</v>
      </c>
      <c r="FE10" s="730">
        <v>0</v>
      </c>
      <c r="FF10" s="38">
        <v>0</v>
      </c>
      <c r="FG10" s="38">
        <v>0</v>
      </c>
      <c r="FH10" s="728">
        <v>0</v>
      </c>
      <c r="FI10" s="728">
        <v>0</v>
      </c>
      <c r="FJ10" s="38">
        <v>0</v>
      </c>
      <c r="FK10" s="38">
        <v>0</v>
      </c>
      <c r="FL10" s="38">
        <v>0</v>
      </c>
      <c r="FM10" s="38">
        <v>1</v>
      </c>
      <c r="FN10" s="231">
        <v>0</v>
      </c>
      <c r="FO10" s="729">
        <v>0</v>
      </c>
      <c r="FP10" s="209">
        <v>0</v>
      </c>
      <c r="FQ10" s="209">
        <v>0</v>
      </c>
      <c r="FR10" s="138">
        <v>0</v>
      </c>
      <c r="FS10" s="42">
        <v>0</v>
      </c>
      <c r="FT10" s="138">
        <v>0</v>
      </c>
      <c r="FU10" s="42">
        <v>0</v>
      </c>
      <c r="FV10" s="42">
        <v>0</v>
      </c>
      <c r="FW10" s="42">
        <v>0</v>
      </c>
      <c r="FX10" s="42">
        <v>0</v>
      </c>
      <c r="FY10" s="42">
        <v>0</v>
      </c>
      <c r="FZ10" s="42">
        <v>0</v>
      </c>
      <c r="GA10" s="42">
        <v>0</v>
      </c>
      <c r="GB10" s="42">
        <v>0</v>
      </c>
      <c r="GC10" s="42">
        <v>0</v>
      </c>
      <c r="GD10" s="138">
        <v>0</v>
      </c>
      <c r="GE10" s="42">
        <v>0</v>
      </c>
      <c r="GF10" s="137">
        <v>1</v>
      </c>
      <c r="GG10" s="136">
        <v>1</v>
      </c>
      <c r="GH10" s="50">
        <v>0</v>
      </c>
      <c r="GI10" s="50">
        <v>0</v>
      </c>
      <c r="GJ10" s="50">
        <v>0</v>
      </c>
      <c r="GK10" s="50">
        <v>0</v>
      </c>
      <c r="GL10" s="49">
        <v>0</v>
      </c>
      <c r="GM10" s="49">
        <v>0</v>
      </c>
      <c r="GN10" s="49">
        <v>0</v>
      </c>
      <c r="GO10" s="49">
        <v>0</v>
      </c>
      <c r="GP10" s="49">
        <v>0</v>
      </c>
      <c r="GQ10" s="49">
        <v>1</v>
      </c>
      <c r="GR10" s="48" t="b">
        <v>1</v>
      </c>
    </row>
    <row r="11" spans="1:200" s="671" customFormat="1" ht="67.5" hidden="1" customHeight="1" x14ac:dyDescent="0.25">
      <c r="A11" s="17" t="s">
        <v>200</v>
      </c>
      <c r="B11" s="17" t="s">
        <v>350</v>
      </c>
      <c r="C11" s="17" t="s">
        <v>351</v>
      </c>
      <c r="D11" s="17" t="s">
        <v>352</v>
      </c>
      <c r="E11" s="17" t="s">
        <v>352</v>
      </c>
      <c r="F11" s="105" t="s">
        <v>204</v>
      </c>
      <c r="G11" s="110" t="s">
        <v>205</v>
      </c>
      <c r="H11" s="14" t="s">
        <v>206</v>
      </c>
      <c r="I11" s="110" t="s">
        <v>207</v>
      </c>
      <c r="J11" s="110"/>
      <c r="K11" s="110" t="s">
        <v>208</v>
      </c>
      <c r="L11" s="110"/>
      <c r="M11" s="17"/>
      <c r="N11" s="110" t="s">
        <v>352</v>
      </c>
      <c r="O11" s="110"/>
      <c r="P11" s="110"/>
      <c r="Q11" s="17">
        <v>416</v>
      </c>
      <c r="R11" s="14" t="s">
        <v>441</v>
      </c>
      <c r="S11" s="17" t="s">
        <v>210</v>
      </c>
      <c r="T11" s="17"/>
      <c r="U11" s="17"/>
      <c r="V11" s="17"/>
      <c r="W11" s="17"/>
      <c r="X11" s="17"/>
      <c r="Y11" s="17"/>
      <c r="Z11" s="17"/>
      <c r="AA11" s="17"/>
      <c r="AB11" s="17"/>
      <c r="AC11" s="17"/>
      <c r="AD11" s="17"/>
      <c r="AE11" s="17"/>
      <c r="AF11" s="17"/>
      <c r="AG11" s="17"/>
      <c r="AH11" s="17" t="s">
        <v>211</v>
      </c>
      <c r="AI11" s="17" t="s">
        <v>442</v>
      </c>
      <c r="AJ11" s="17" t="s">
        <v>213</v>
      </c>
      <c r="AK11" s="17" t="s">
        <v>214</v>
      </c>
      <c r="AL11" s="14" t="s">
        <v>443</v>
      </c>
      <c r="AM11" s="14" t="s">
        <v>444</v>
      </c>
      <c r="AN11" s="110"/>
      <c r="AO11" s="17"/>
      <c r="AP11" s="17">
        <v>100</v>
      </c>
      <c r="AQ11" s="17"/>
      <c r="AR11" s="17"/>
      <c r="AS11" s="17">
        <v>100</v>
      </c>
      <c r="AT11" s="17">
        <v>0</v>
      </c>
      <c r="AU11" s="17"/>
      <c r="AV11" s="17">
        <v>100</v>
      </c>
      <c r="AW11" s="17">
        <v>100</v>
      </c>
      <c r="AX11" s="146">
        <v>100</v>
      </c>
      <c r="AY11" s="248" t="s">
        <v>445</v>
      </c>
      <c r="AZ11" s="132">
        <v>1</v>
      </c>
      <c r="BA11" s="151">
        <v>1</v>
      </c>
      <c r="BB11" s="174" t="s">
        <v>218</v>
      </c>
      <c r="BC11" s="107" t="s">
        <v>446</v>
      </c>
      <c r="BD11" s="190">
        <v>100</v>
      </c>
      <c r="BE11" s="146">
        <v>100</v>
      </c>
      <c r="BF11" s="248" t="s">
        <v>447</v>
      </c>
      <c r="BG11" s="151">
        <v>1</v>
      </c>
      <c r="BH11" s="151">
        <v>1</v>
      </c>
      <c r="BI11" s="173" t="s">
        <v>218</v>
      </c>
      <c r="BJ11" s="107" t="s">
        <v>448</v>
      </c>
      <c r="BK11" s="17">
        <v>100</v>
      </c>
      <c r="BL11" s="146">
        <v>99.56</v>
      </c>
      <c r="BM11" s="133" t="s">
        <v>449</v>
      </c>
      <c r="BN11" s="151">
        <v>0.99560000000000004</v>
      </c>
      <c r="BO11" s="151">
        <v>0.99560000000000004</v>
      </c>
      <c r="BP11" s="81" t="s">
        <v>218</v>
      </c>
      <c r="BQ11" s="107" t="s">
        <v>450</v>
      </c>
      <c r="BR11" s="190">
        <v>100</v>
      </c>
      <c r="BS11" s="146">
        <v>99.14</v>
      </c>
      <c r="BT11" s="133" t="s">
        <v>451</v>
      </c>
      <c r="BU11" s="132">
        <v>0.99140000000000006</v>
      </c>
      <c r="BV11" s="151">
        <v>0.99140000000000006</v>
      </c>
      <c r="BW11" s="81" t="s">
        <v>218</v>
      </c>
      <c r="BX11" s="107" t="s">
        <v>452</v>
      </c>
      <c r="BY11" s="190">
        <v>100</v>
      </c>
      <c r="BZ11" s="146">
        <v>100</v>
      </c>
      <c r="CA11" s="133" t="s">
        <v>453</v>
      </c>
      <c r="CB11" s="132">
        <v>1</v>
      </c>
      <c r="CC11" s="151">
        <v>1</v>
      </c>
      <c r="CD11" s="150" t="s">
        <v>218</v>
      </c>
      <c r="CE11" s="110" t="s">
        <v>454</v>
      </c>
      <c r="CF11" s="190">
        <v>100</v>
      </c>
      <c r="CG11" s="101">
        <v>100</v>
      </c>
      <c r="CH11" s="116" t="s">
        <v>455</v>
      </c>
      <c r="CI11" s="132">
        <v>1</v>
      </c>
      <c r="CJ11" s="151">
        <v>1</v>
      </c>
      <c r="CK11" s="81" t="s">
        <v>218</v>
      </c>
      <c r="CL11" s="107" t="s">
        <v>456</v>
      </c>
      <c r="CM11" s="190">
        <v>100</v>
      </c>
      <c r="CN11" s="146">
        <v>100</v>
      </c>
      <c r="CO11" s="112" t="s">
        <v>457</v>
      </c>
      <c r="CP11" s="132">
        <v>1</v>
      </c>
      <c r="CQ11" s="151">
        <v>1</v>
      </c>
      <c r="CR11" s="81" t="s">
        <v>218</v>
      </c>
      <c r="CS11" s="98" t="s">
        <v>458</v>
      </c>
      <c r="CT11" s="190">
        <v>100</v>
      </c>
      <c r="CU11" s="101">
        <v>100</v>
      </c>
      <c r="CV11" s="117" t="s">
        <v>459</v>
      </c>
      <c r="CW11" s="132">
        <v>1</v>
      </c>
      <c r="CX11" s="151">
        <v>1</v>
      </c>
      <c r="CY11" s="81" t="s">
        <v>218</v>
      </c>
      <c r="CZ11" s="98" t="s">
        <v>460</v>
      </c>
      <c r="DA11" s="17">
        <v>100</v>
      </c>
      <c r="DB11" s="101">
        <v>100</v>
      </c>
      <c r="DC11" s="117" t="s">
        <v>461</v>
      </c>
      <c r="DD11" s="150">
        <v>1</v>
      </c>
      <c r="DE11" s="131">
        <v>1</v>
      </c>
      <c r="DF11" s="81" t="s">
        <v>218</v>
      </c>
      <c r="DG11" s="673" t="s">
        <v>462</v>
      </c>
      <c r="DH11" s="17">
        <v>100</v>
      </c>
      <c r="DI11" s="101">
        <v>100</v>
      </c>
      <c r="DJ11" s="117" t="s">
        <v>463</v>
      </c>
      <c r="DK11" s="150">
        <v>1</v>
      </c>
      <c r="DL11" s="131">
        <v>1</v>
      </c>
      <c r="DM11" s="81" t="s">
        <v>218</v>
      </c>
      <c r="DN11" s="673" t="s">
        <v>464</v>
      </c>
      <c r="DO11" s="17">
        <v>100</v>
      </c>
      <c r="DP11" s="101">
        <v>100</v>
      </c>
      <c r="DQ11" s="117" t="s">
        <v>465</v>
      </c>
      <c r="DR11" s="150">
        <v>1</v>
      </c>
      <c r="DS11" s="131">
        <v>1</v>
      </c>
      <c r="DT11" s="81" t="s">
        <v>218</v>
      </c>
      <c r="DU11" s="673" t="s">
        <v>466</v>
      </c>
      <c r="DV11" s="17">
        <v>100</v>
      </c>
      <c r="DW11" s="101">
        <v>100</v>
      </c>
      <c r="DX11" s="117" t="s">
        <v>467</v>
      </c>
      <c r="DY11" s="150">
        <v>1</v>
      </c>
      <c r="DZ11" s="131">
        <v>1</v>
      </c>
      <c r="EA11" s="81" t="s">
        <v>218</v>
      </c>
      <c r="EB11" s="107" t="s">
        <v>468</v>
      </c>
      <c r="EC11" s="277">
        <v>100</v>
      </c>
      <c r="ED11" s="732">
        <v>100</v>
      </c>
      <c r="EE11" s="732">
        <v>100</v>
      </c>
      <c r="EF11" s="732">
        <v>100</v>
      </c>
      <c r="EG11" s="732">
        <v>100</v>
      </c>
      <c r="EH11" s="732">
        <v>100</v>
      </c>
      <c r="EI11" s="732">
        <v>100</v>
      </c>
      <c r="EJ11" s="732">
        <v>100</v>
      </c>
      <c r="EK11" s="732">
        <v>100</v>
      </c>
      <c r="EL11" s="732">
        <v>100</v>
      </c>
      <c r="EM11" s="277">
        <v>100</v>
      </c>
      <c r="EN11" s="277">
        <v>100</v>
      </c>
      <c r="EO11" s="277">
        <v>100</v>
      </c>
      <c r="EP11" s="731">
        <v>99.853333333333339</v>
      </c>
      <c r="EQ11" s="734">
        <v>99.14</v>
      </c>
      <c r="ER11" s="732">
        <v>100</v>
      </c>
      <c r="ES11" s="732">
        <v>100</v>
      </c>
      <c r="ET11" s="732">
        <v>100</v>
      </c>
      <c r="EU11" s="732">
        <v>100</v>
      </c>
      <c r="EV11" s="732">
        <v>100</v>
      </c>
      <c r="EW11" s="732">
        <v>100</v>
      </c>
      <c r="EX11" s="732">
        <v>100</v>
      </c>
      <c r="EY11" s="732">
        <v>100</v>
      </c>
      <c r="EZ11" s="399">
        <v>100</v>
      </c>
      <c r="FA11" s="731">
        <v>99.713333333333324</v>
      </c>
      <c r="FB11" s="731">
        <v>100</v>
      </c>
      <c r="FC11" s="731">
        <v>100</v>
      </c>
      <c r="FD11" s="38">
        <v>0.99853333333333338</v>
      </c>
      <c r="FE11" s="730">
        <v>0.99140000000000006</v>
      </c>
      <c r="FF11" s="38">
        <v>1</v>
      </c>
      <c r="FG11" s="38">
        <v>1</v>
      </c>
      <c r="FH11" s="728">
        <v>1</v>
      </c>
      <c r="FI11" s="728">
        <v>1</v>
      </c>
      <c r="FJ11" s="38">
        <v>1</v>
      </c>
      <c r="FK11" s="38">
        <v>1</v>
      </c>
      <c r="FL11" s="38">
        <v>1</v>
      </c>
      <c r="FM11" s="38">
        <v>1</v>
      </c>
      <c r="FN11" s="231">
        <v>0.99853333333333338</v>
      </c>
      <c r="FO11" s="729">
        <v>1</v>
      </c>
      <c r="FP11" s="209">
        <v>0.99140000000000006</v>
      </c>
      <c r="FQ11" s="209">
        <v>1</v>
      </c>
      <c r="FR11" s="138">
        <v>1</v>
      </c>
      <c r="FS11" s="42">
        <v>1</v>
      </c>
      <c r="FT11" s="138">
        <v>1</v>
      </c>
      <c r="FU11" s="42">
        <v>1</v>
      </c>
      <c r="FV11" s="42">
        <v>1</v>
      </c>
      <c r="FW11" s="42">
        <v>1</v>
      </c>
      <c r="FX11" s="42">
        <v>1</v>
      </c>
      <c r="FY11" s="42">
        <v>1</v>
      </c>
      <c r="FZ11" s="42">
        <v>1</v>
      </c>
      <c r="GA11" s="42">
        <v>1</v>
      </c>
      <c r="GB11" s="42">
        <v>1</v>
      </c>
      <c r="GC11" s="42">
        <v>1</v>
      </c>
      <c r="GD11" s="138">
        <v>1</v>
      </c>
      <c r="GE11" s="42">
        <v>1</v>
      </c>
      <c r="GF11" s="137">
        <v>1</v>
      </c>
      <c r="GG11" s="136">
        <v>1</v>
      </c>
      <c r="GH11" s="50">
        <v>0.99853333333333338</v>
      </c>
      <c r="GI11" s="50">
        <v>0.99140000000000006</v>
      </c>
      <c r="GJ11" s="50">
        <v>1</v>
      </c>
      <c r="GK11" s="50">
        <v>1</v>
      </c>
      <c r="GL11" s="49">
        <v>1</v>
      </c>
      <c r="GM11" s="49">
        <v>1</v>
      </c>
      <c r="GN11" s="49">
        <v>1</v>
      </c>
      <c r="GO11" s="49">
        <v>1</v>
      </c>
      <c r="GP11" s="49">
        <v>1</v>
      </c>
      <c r="GQ11" s="49">
        <v>1</v>
      </c>
      <c r="GR11" s="48" t="b">
        <v>1</v>
      </c>
    </row>
    <row r="12" spans="1:200" s="671" customFormat="1" ht="67.5" hidden="1" customHeight="1" x14ac:dyDescent="0.25">
      <c r="A12" s="17" t="s">
        <v>200</v>
      </c>
      <c r="B12" s="17" t="s">
        <v>350</v>
      </c>
      <c r="C12" s="17" t="s">
        <v>351</v>
      </c>
      <c r="D12" s="17" t="s">
        <v>352</v>
      </c>
      <c r="E12" s="17" t="s">
        <v>352</v>
      </c>
      <c r="F12" s="105" t="s">
        <v>204</v>
      </c>
      <c r="G12" s="110" t="s">
        <v>205</v>
      </c>
      <c r="H12" s="14" t="s">
        <v>206</v>
      </c>
      <c r="I12" s="110" t="s">
        <v>207</v>
      </c>
      <c r="J12" s="110"/>
      <c r="K12" s="110" t="s">
        <v>208</v>
      </c>
      <c r="L12" s="110"/>
      <c r="M12" s="17"/>
      <c r="N12" s="110" t="s">
        <v>352</v>
      </c>
      <c r="O12" s="110"/>
      <c r="P12" s="110"/>
      <c r="Q12" s="17">
        <v>417</v>
      </c>
      <c r="R12" s="14" t="s">
        <v>469</v>
      </c>
      <c r="S12" s="17" t="s">
        <v>210</v>
      </c>
      <c r="T12" s="17"/>
      <c r="U12" s="17"/>
      <c r="V12" s="17"/>
      <c r="W12" s="17"/>
      <c r="X12" s="17"/>
      <c r="Y12" s="17"/>
      <c r="Z12" s="17"/>
      <c r="AA12" s="17"/>
      <c r="AB12" s="17"/>
      <c r="AC12" s="17"/>
      <c r="AD12" s="17"/>
      <c r="AE12" s="17"/>
      <c r="AF12" s="17"/>
      <c r="AG12" s="17"/>
      <c r="AH12" s="17" t="s">
        <v>211</v>
      </c>
      <c r="AI12" s="17" t="s">
        <v>470</v>
      </c>
      <c r="AJ12" s="17" t="s">
        <v>244</v>
      </c>
      <c r="AK12" s="17" t="s">
        <v>214</v>
      </c>
      <c r="AL12" s="14" t="s">
        <v>471</v>
      </c>
      <c r="AM12" s="14" t="s">
        <v>472</v>
      </c>
      <c r="AN12" s="110"/>
      <c r="AO12" s="17"/>
      <c r="AP12" s="17">
        <v>100</v>
      </c>
      <c r="AQ12" s="17"/>
      <c r="AR12" s="17"/>
      <c r="AS12" s="17">
        <v>100</v>
      </c>
      <c r="AT12" s="17"/>
      <c r="AU12" s="17"/>
      <c r="AV12" s="17">
        <v>100</v>
      </c>
      <c r="AW12" s="17"/>
      <c r="AX12" s="146"/>
      <c r="AY12" s="248" t="s">
        <v>473</v>
      </c>
      <c r="AZ12" s="132">
        <v>0</v>
      </c>
      <c r="BA12" s="151">
        <v>0</v>
      </c>
      <c r="BB12" s="174" t="s">
        <v>218</v>
      </c>
      <c r="BC12" s="107" t="s">
        <v>474</v>
      </c>
      <c r="BD12" s="190"/>
      <c r="BE12" s="146"/>
      <c r="BF12" s="248" t="s">
        <v>475</v>
      </c>
      <c r="BG12" s="151">
        <v>0</v>
      </c>
      <c r="BH12" s="151">
        <v>0</v>
      </c>
      <c r="BI12" s="173" t="s">
        <v>218</v>
      </c>
      <c r="BJ12" s="107" t="s">
        <v>476</v>
      </c>
      <c r="BK12" s="17">
        <v>25</v>
      </c>
      <c r="BL12" s="146">
        <v>25</v>
      </c>
      <c r="BM12" s="133" t="s">
        <v>477</v>
      </c>
      <c r="BN12" s="131">
        <v>0.25</v>
      </c>
      <c r="BO12" s="131">
        <v>0.25</v>
      </c>
      <c r="BP12" s="81" t="s">
        <v>218</v>
      </c>
      <c r="BQ12" s="107" t="s">
        <v>478</v>
      </c>
      <c r="BR12" s="110"/>
      <c r="BS12" s="112"/>
      <c r="BT12" s="133" t="s">
        <v>479</v>
      </c>
      <c r="BU12" s="150">
        <v>0</v>
      </c>
      <c r="BV12" s="131">
        <v>0</v>
      </c>
      <c r="BW12" s="81" t="s">
        <v>218</v>
      </c>
      <c r="BX12" s="107" t="s">
        <v>480</v>
      </c>
      <c r="BY12" s="17"/>
      <c r="BZ12" s="146"/>
      <c r="CA12" s="133" t="s">
        <v>481</v>
      </c>
      <c r="CB12" s="150">
        <v>0</v>
      </c>
      <c r="CC12" s="131">
        <v>0</v>
      </c>
      <c r="CD12" s="150" t="s">
        <v>218</v>
      </c>
      <c r="CE12" s="110" t="s">
        <v>480</v>
      </c>
      <c r="CF12" s="17">
        <v>25</v>
      </c>
      <c r="CG12" s="101">
        <v>25</v>
      </c>
      <c r="CH12" s="116" t="s">
        <v>482</v>
      </c>
      <c r="CI12" s="150">
        <v>0.25</v>
      </c>
      <c r="CJ12" s="131">
        <v>0.25</v>
      </c>
      <c r="CK12" s="81" t="s">
        <v>218</v>
      </c>
      <c r="CL12" s="107" t="s">
        <v>483</v>
      </c>
      <c r="CM12" s="17"/>
      <c r="CN12" s="146"/>
      <c r="CO12" s="112" t="s">
        <v>484</v>
      </c>
      <c r="CP12" s="150">
        <v>0</v>
      </c>
      <c r="CQ12" s="131">
        <v>0</v>
      </c>
      <c r="CR12" s="81" t="s">
        <v>218</v>
      </c>
      <c r="CS12" s="98" t="s">
        <v>365</v>
      </c>
      <c r="CT12" s="110"/>
      <c r="CU12" s="117"/>
      <c r="CV12" s="117" t="s">
        <v>485</v>
      </c>
      <c r="CW12" s="150">
        <v>0</v>
      </c>
      <c r="CX12" s="131">
        <v>0</v>
      </c>
      <c r="CY12" s="81" t="s">
        <v>218</v>
      </c>
      <c r="CZ12" s="98" t="s">
        <v>432</v>
      </c>
      <c r="DA12" s="17">
        <v>25</v>
      </c>
      <c r="DB12" s="101">
        <v>25</v>
      </c>
      <c r="DC12" s="117" t="s">
        <v>486</v>
      </c>
      <c r="DD12" s="150">
        <v>0.25</v>
      </c>
      <c r="DE12" s="131">
        <v>0.25</v>
      </c>
      <c r="DF12" s="81" t="s">
        <v>218</v>
      </c>
      <c r="DG12" s="673" t="s">
        <v>487</v>
      </c>
      <c r="DH12" s="110"/>
      <c r="DI12" s="117"/>
      <c r="DJ12" s="117" t="s">
        <v>488</v>
      </c>
      <c r="DK12" s="150">
        <v>0</v>
      </c>
      <c r="DL12" s="131">
        <v>0</v>
      </c>
      <c r="DM12" s="81" t="s">
        <v>218</v>
      </c>
      <c r="DN12" s="673" t="s">
        <v>370</v>
      </c>
      <c r="DO12" s="17"/>
      <c r="DP12" s="101"/>
      <c r="DQ12" s="117" t="s">
        <v>489</v>
      </c>
      <c r="DR12" s="150">
        <v>0</v>
      </c>
      <c r="DS12" s="131">
        <v>0</v>
      </c>
      <c r="DT12" s="81" t="s">
        <v>218</v>
      </c>
      <c r="DU12" s="673" t="s">
        <v>490</v>
      </c>
      <c r="DV12" s="17">
        <v>25</v>
      </c>
      <c r="DW12" s="101">
        <v>25</v>
      </c>
      <c r="DX12" s="117" t="s">
        <v>491</v>
      </c>
      <c r="DY12" s="131">
        <v>1</v>
      </c>
      <c r="DZ12" s="131">
        <v>0.25</v>
      </c>
      <c r="EA12" s="81" t="s">
        <v>218</v>
      </c>
      <c r="EB12" s="107" t="s">
        <v>492</v>
      </c>
      <c r="EC12" s="733">
        <v>25</v>
      </c>
      <c r="ED12" s="732">
        <v>25</v>
      </c>
      <c r="EE12" s="732">
        <v>25</v>
      </c>
      <c r="EF12" s="732">
        <v>50</v>
      </c>
      <c r="EG12" s="732">
        <v>50</v>
      </c>
      <c r="EH12" s="732">
        <v>50</v>
      </c>
      <c r="EI12" s="732">
        <v>75</v>
      </c>
      <c r="EJ12" s="732">
        <v>75</v>
      </c>
      <c r="EK12" s="732">
        <v>75</v>
      </c>
      <c r="EL12" s="732">
        <v>100</v>
      </c>
      <c r="EM12" s="733">
        <v>50</v>
      </c>
      <c r="EN12" s="733">
        <v>75</v>
      </c>
      <c r="EO12" s="733">
        <v>100</v>
      </c>
      <c r="EP12" s="731">
        <v>25</v>
      </c>
      <c r="EQ12" s="732">
        <v>25</v>
      </c>
      <c r="ER12" s="732">
        <v>25</v>
      </c>
      <c r="ES12" s="732">
        <v>50</v>
      </c>
      <c r="ET12" s="732">
        <v>50</v>
      </c>
      <c r="EU12" s="732">
        <v>50</v>
      </c>
      <c r="EV12" s="732">
        <v>75</v>
      </c>
      <c r="EW12" s="732">
        <v>75</v>
      </c>
      <c r="EX12" s="732">
        <v>75</v>
      </c>
      <c r="EY12" s="732">
        <v>100</v>
      </c>
      <c r="EZ12" s="732">
        <v>25</v>
      </c>
      <c r="FA12" s="731">
        <v>33.333333333333336</v>
      </c>
      <c r="FB12" s="731">
        <v>58.333333333333336</v>
      </c>
      <c r="FC12" s="731">
        <v>83.333333333333329</v>
      </c>
      <c r="FD12" s="38">
        <v>1</v>
      </c>
      <c r="FE12" s="730">
        <v>1</v>
      </c>
      <c r="FF12" s="38">
        <v>1</v>
      </c>
      <c r="FG12" s="38">
        <v>1</v>
      </c>
      <c r="FH12" s="728">
        <v>1</v>
      </c>
      <c r="FI12" s="728">
        <v>1</v>
      </c>
      <c r="FJ12" s="38">
        <v>1</v>
      </c>
      <c r="FK12" s="38">
        <v>1</v>
      </c>
      <c r="FL12" s="38">
        <v>1</v>
      </c>
      <c r="FM12" s="38">
        <v>1</v>
      </c>
      <c r="FN12" s="231">
        <v>0.25</v>
      </c>
      <c r="FO12" s="729">
        <v>0.25</v>
      </c>
      <c r="FP12" s="209">
        <v>0.25</v>
      </c>
      <c r="FQ12" s="209">
        <v>0.25</v>
      </c>
      <c r="FR12" s="138">
        <v>0.25</v>
      </c>
      <c r="FS12" s="42">
        <v>0.25</v>
      </c>
      <c r="FT12" s="138">
        <v>0.5</v>
      </c>
      <c r="FU12" s="42">
        <v>0.5</v>
      </c>
      <c r="FV12" s="42">
        <v>0.5</v>
      </c>
      <c r="FW12" s="42">
        <v>0.5</v>
      </c>
      <c r="FX12" s="42">
        <v>0.5</v>
      </c>
      <c r="FY12" s="42">
        <v>0.5</v>
      </c>
      <c r="FZ12" s="42">
        <v>0.75</v>
      </c>
      <c r="GA12" s="42">
        <v>0.75</v>
      </c>
      <c r="GB12" s="42">
        <v>0.75</v>
      </c>
      <c r="GC12" s="42">
        <v>0.75</v>
      </c>
      <c r="GD12" s="138">
        <v>0.75</v>
      </c>
      <c r="GE12" s="42">
        <v>0.75</v>
      </c>
      <c r="GF12" s="137">
        <v>1</v>
      </c>
      <c r="GG12" s="136">
        <v>1</v>
      </c>
      <c r="GH12" s="50">
        <v>0.25</v>
      </c>
      <c r="GI12" s="50">
        <v>0.25</v>
      </c>
      <c r="GJ12" s="50">
        <v>0.25</v>
      </c>
      <c r="GK12" s="50">
        <v>0.5</v>
      </c>
      <c r="GL12" s="49">
        <v>0.5</v>
      </c>
      <c r="GM12" s="49">
        <v>0.5</v>
      </c>
      <c r="GN12" s="49">
        <v>0.75</v>
      </c>
      <c r="GO12" s="49">
        <v>0.75</v>
      </c>
      <c r="GP12" s="49">
        <v>0.75</v>
      </c>
      <c r="GQ12" s="49">
        <v>1</v>
      </c>
      <c r="GR12" s="48" t="b">
        <v>1</v>
      </c>
    </row>
    <row r="13" spans="1:200" ht="67.5" hidden="1" customHeight="1" x14ac:dyDescent="0.25">
      <c r="A13" s="17" t="s">
        <v>200</v>
      </c>
      <c r="B13" s="17" t="s">
        <v>350</v>
      </c>
      <c r="C13" s="17" t="s">
        <v>351</v>
      </c>
      <c r="D13" s="17" t="s">
        <v>352</v>
      </c>
      <c r="E13" s="17" t="s">
        <v>352</v>
      </c>
      <c r="F13" s="105" t="s">
        <v>204</v>
      </c>
      <c r="G13" s="110" t="s">
        <v>205</v>
      </c>
      <c r="H13" s="14" t="s">
        <v>206</v>
      </c>
      <c r="I13" s="110" t="s">
        <v>207</v>
      </c>
      <c r="J13" s="110"/>
      <c r="K13" s="110" t="s">
        <v>208</v>
      </c>
      <c r="L13" s="110"/>
      <c r="M13" s="17"/>
      <c r="N13" s="110" t="s">
        <v>352</v>
      </c>
      <c r="O13" s="110"/>
      <c r="P13" s="110"/>
      <c r="Q13" s="17">
        <v>418</v>
      </c>
      <c r="R13" s="14" t="s">
        <v>493</v>
      </c>
      <c r="S13" s="17" t="s">
        <v>210</v>
      </c>
      <c r="T13" s="17"/>
      <c r="U13" s="17"/>
      <c r="V13" s="17"/>
      <c r="W13" s="17"/>
      <c r="X13" s="17"/>
      <c r="Y13" s="17"/>
      <c r="Z13" s="17"/>
      <c r="AA13" s="17"/>
      <c r="AB13" s="17"/>
      <c r="AC13" s="17"/>
      <c r="AD13" s="17"/>
      <c r="AE13" s="17"/>
      <c r="AF13" s="17"/>
      <c r="AG13" s="17"/>
      <c r="AH13" s="17" t="s">
        <v>211</v>
      </c>
      <c r="AI13" s="17" t="s">
        <v>299</v>
      </c>
      <c r="AJ13" s="17" t="s">
        <v>244</v>
      </c>
      <c r="AK13" s="17" t="s">
        <v>214</v>
      </c>
      <c r="AL13" s="14" t="s">
        <v>494</v>
      </c>
      <c r="AM13" s="14" t="s">
        <v>495</v>
      </c>
      <c r="AN13" s="110"/>
      <c r="AO13" s="17"/>
      <c r="AP13" s="17">
        <v>100</v>
      </c>
      <c r="AQ13" s="17"/>
      <c r="AR13" s="17"/>
      <c r="AS13" s="17">
        <v>100</v>
      </c>
      <c r="AT13" s="17"/>
      <c r="AU13" s="17"/>
      <c r="AV13" s="17">
        <v>100</v>
      </c>
      <c r="AW13" s="17"/>
      <c r="AX13" s="146"/>
      <c r="AY13" s="248" t="s">
        <v>496</v>
      </c>
      <c r="AZ13" s="132">
        <v>0</v>
      </c>
      <c r="BA13" s="151">
        <v>0</v>
      </c>
      <c r="BB13" s="174" t="s">
        <v>218</v>
      </c>
      <c r="BC13" s="107" t="s">
        <v>497</v>
      </c>
      <c r="BD13" s="190"/>
      <c r="BE13" s="146"/>
      <c r="BF13" s="248" t="s">
        <v>498</v>
      </c>
      <c r="BG13" s="151">
        <v>0</v>
      </c>
      <c r="BH13" s="151">
        <v>0</v>
      </c>
      <c r="BI13" s="173" t="s">
        <v>218</v>
      </c>
      <c r="BJ13" s="107" t="s">
        <v>499</v>
      </c>
      <c r="BK13" s="17"/>
      <c r="BL13" s="146"/>
      <c r="BM13" s="112" t="s">
        <v>500</v>
      </c>
      <c r="BN13" s="131">
        <v>0</v>
      </c>
      <c r="BO13" s="131">
        <v>0</v>
      </c>
      <c r="BP13" s="81" t="s">
        <v>218</v>
      </c>
      <c r="BQ13" s="107" t="s">
        <v>501</v>
      </c>
      <c r="BR13" s="110"/>
      <c r="BS13" s="112"/>
      <c r="BT13" s="112" t="s">
        <v>500</v>
      </c>
      <c r="BU13" s="150">
        <v>0</v>
      </c>
      <c r="BV13" s="131">
        <v>0</v>
      </c>
      <c r="BW13" s="81" t="s">
        <v>218</v>
      </c>
      <c r="BX13" s="107" t="s">
        <v>502</v>
      </c>
      <c r="BY13" s="17"/>
      <c r="BZ13" s="146"/>
      <c r="CA13" s="112" t="s">
        <v>503</v>
      </c>
      <c r="CB13" s="150">
        <v>0</v>
      </c>
      <c r="CC13" s="131">
        <v>0</v>
      </c>
      <c r="CD13" s="150" t="s">
        <v>218</v>
      </c>
      <c r="CE13" s="110" t="s">
        <v>504</v>
      </c>
      <c r="CF13" s="17">
        <v>50</v>
      </c>
      <c r="CG13" s="101">
        <v>50</v>
      </c>
      <c r="CH13" s="117" t="s">
        <v>505</v>
      </c>
      <c r="CI13" s="150">
        <v>0.5</v>
      </c>
      <c r="CJ13" s="131">
        <v>0.5</v>
      </c>
      <c r="CK13" s="81" t="s">
        <v>218</v>
      </c>
      <c r="CL13" s="107" t="s">
        <v>506</v>
      </c>
      <c r="CM13" s="17"/>
      <c r="CN13" s="146"/>
      <c r="CO13" s="112" t="s">
        <v>507</v>
      </c>
      <c r="CP13" s="150">
        <v>0</v>
      </c>
      <c r="CQ13" s="131">
        <v>0</v>
      </c>
      <c r="CR13" s="81" t="s">
        <v>218</v>
      </c>
      <c r="CS13" s="98" t="s">
        <v>407</v>
      </c>
      <c r="CT13" s="110"/>
      <c r="CU13" s="117"/>
      <c r="CV13" s="117" t="s">
        <v>508</v>
      </c>
      <c r="CW13" s="150">
        <v>0</v>
      </c>
      <c r="CX13" s="131">
        <v>0</v>
      </c>
      <c r="CY13" s="81" t="s">
        <v>218</v>
      </c>
      <c r="CZ13" s="98" t="s">
        <v>432</v>
      </c>
      <c r="DA13" s="17"/>
      <c r="DB13" s="101"/>
      <c r="DC13" s="117" t="s">
        <v>509</v>
      </c>
      <c r="DD13" s="188">
        <v>0.5</v>
      </c>
      <c r="DE13" s="188">
        <v>0.5</v>
      </c>
      <c r="DF13" s="81" t="s">
        <v>218</v>
      </c>
      <c r="DG13" s="673" t="s">
        <v>510</v>
      </c>
      <c r="DH13" s="17"/>
      <c r="DI13" s="101"/>
      <c r="DJ13" s="117" t="s">
        <v>511</v>
      </c>
      <c r="DK13" s="188">
        <v>0.5</v>
      </c>
      <c r="DL13" s="188">
        <v>0.5</v>
      </c>
      <c r="DM13" s="64" t="s">
        <v>218</v>
      </c>
      <c r="DN13" s="239" t="s">
        <v>512</v>
      </c>
      <c r="DO13" s="17"/>
      <c r="DP13" s="101"/>
      <c r="DQ13" s="117" t="s">
        <v>513</v>
      </c>
      <c r="DR13" s="188">
        <v>0.5</v>
      </c>
      <c r="DS13" s="188">
        <v>0.5</v>
      </c>
      <c r="DT13" s="64" t="s">
        <v>218</v>
      </c>
      <c r="DU13" s="239" t="s">
        <v>514</v>
      </c>
      <c r="DV13" s="17">
        <v>50</v>
      </c>
      <c r="DW13" s="101">
        <v>50</v>
      </c>
      <c r="DX13" s="117" t="s">
        <v>515</v>
      </c>
      <c r="DY13" s="188">
        <v>1</v>
      </c>
      <c r="DZ13" s="188">
        <v>0.5</v>
      </c>
      <c r="EA13" s="64" t="s">
        <v>218</v>
      </c>
      <c r="EB13" s="64" t="s">
        <v>516</v>
      </c>
      <c r="EC13" s="687">
        <v>0</v>
      </c>
      <c r="ED13" s="716">
        <v>0</v>
      </c>
      <c r="EE13" s="716">
        <v>0</v>
      </c>
      <c r="EF13" s="716">
        <v>50</v>
      </c>
      <c r="EG13" s="716">
        <v>50</v>
      </c>
      <c r="EH13" s="716">
        <v>50</v>
      </c>
      <c r="EI13" s="716">
        <v>50</v>
      </c>
      <c r="EJ13" s="716">
        <v>50</v>
      </c>
      <c r="EK13" s="716">
        <v>50</v>
      </c>
      <c r="EL13" s="716">
        <v>100</v>
      </c>
      <c r="EM13" s="687">
        <v>50</v>
      </c>
      <c r="EN13" s="687">
        <v>50</v>
      </c>
      <c r="EO13" s="687">
        <v>100</v>
      </c>
      <c r="EP13" s="715">
        <v>0</v>
      </c>
      <c r="EQ13" s="716">
        <v>0</v>
      </c>
      <c r="ER13" s="716">
        <v>0</v>
      </c>
      <c r="ES13" s="716">
        <v>50</v>
      </c>
      <c r="ET13" s="716">
        <v>50</v>
      </c>
      <c r="EU13" s="716">
        <v>50</v>
      </c>
      <c r="EV13" s="716">
        <v>50</v>
      </c>
      <c r="EW13" s="716">
        <v>50</v>
      </c>
      <c r="EX13" s="716">
        <v>50</v>
      </c>
      <c r="EY13" s="716">
        <v>100</v>
      </c>
      <c r="EZ13" s="716">
        <v>50</v>
      </c>
      <c r="FA13" s="715">
        <v>50</v>
      </c>
      <c r="FB13" s="715">
        <v>50</v>
      </c>
      <c r="FC13" s="715">
        <v>100</v>
      </c>
      <c r="FD13" s="38">
        <v>0</v>
      </c>
      <c r="FE13" s="38">
        <v>0</v>
      </c>
      <c r="FF13" s="38">
        <v>0</v>
      </c>
      <c r="FG13" s="38">
        <v>1</v>
      </c>
      <c r="FH13" s="728">
        <v>1</v>
      </c>
      <c r="FI13" s="728">
        <v>1</v>
      </c>
      <c r="FJ13" s="38">
        <v>1</v>
      </c>
      <c r="FK13" s="38">
        <v>1</v>
      </c>
      <c r="FL13" s="38">
        <v>1</v>
      </c>
      <c r="FM13" s="38">
        <v>1</v>
      </c>
      <c r="FN13" s="230">
        <v>0</v>
      </c>
      <c r="FO13" s="230">
        <v>0</v>
      </c>
      <c r="FP13" s="714">
        <v>0</v>
      </c>
      <c r="FQ13" s="714">
        <v>0</v>
      </c>
      <c r="FR13" s="209">
        <v>0</v>
      </c>
      <c r="FS13" s="209">
        <v>0</v>
      </c>
      <c r="FT13" s="209">
        <v>0.5</v>
      </c>
      <c r="FU13" s="209">
        <v>0.5</v>
      </c>
      <c r="FV13" s="42">
        <v>0.5</v>
      </c>
      <c r="FW13" s="42">
        <v>0.5</v>
      </c>
      <c r="FX13" s="42">
        <v>0.5</v>
      </c>
      <c r="FY13" s="42">
        <v>0.5</v>
      </c>
      <c r="FZ13" s="42">
        <v>0.5</v>
      </c>
      <c r="GA13" s="42">
        <v>0.5</v>
      </c>
      <c r="GB13" s="42">
        <v>0.5</v>
      </c>
      <c r="GC13" s="42">
        <v>0.5</v>
      </c>
      <c r="GD13" s="138">
        <v>0.5</v>
      </c>
      <c r="GE13" s="42">
        <v>0.5</v>
      </c>
      <c r="GF13" s="137">
        <v>1</v>
      </c>
      <c r="GG13" s="136">
        <v>1</v>
      </c>
      <c r="GH13" s="50">
        <v>0</v>
      </c>
      <c r="GI13" s="50">
        <v>0</v>
      </c>
      <c r="GJ13" s="50">
        <v>0</v>
      </c>
      <c r="GK13" s="50">
        <v>0.5</v>
      </c>
      <c r="GL13" s="49">
        <v>0.5</v>
      </c>
      <c r="GM13" s="49">
        <v>0.5</v>
      </c>
      <c r="GN13" s="49">
        <v>0.5</v>
      </c>
      <c r="GO13" s="49">
        <v>0.5</v>
      </c>
      <c r="GP13" s="49">
        <v>0.5</v>
      </c>
      <c r="GQ13" s="49">
        <v>1</v>
      </c>
      <c r="GR13" s="48" t="b">
        <v>1</v>
      </c>
    </row>
    <row r="14" spans="1:200" ht="67.5" hidden="1" customHeight="1" x14ac:dyDescent="0.25">
      <c r="A14" s="119" t="s">
        <v>517</v>
      </c>
      <c r="B14" s="119" t="s">
        <v>518</v>
      </c>
      <c r="C14" s="119" t="s">
        <v>519</v>
      </c>
      <c r="D14" s="119" t="s">
        <v>520</v>
      </c>
      <c r="E14" s="119" t="s">
        <v>520</v>
      </c>
      <c r="F14" s="17" t="s">
        <v>204</v>
      </c>
      <c r="G14" s="17" t="s">
        <v>205</v>
      </c>
      <c r="H14" s="17" t="s">
        <v>206</v>
      </c>
      <c r="I14" s="17" t="s">
        <v>207</v>
      </c>
      <c r="J14" s="17"/>
      <c r="K14" s="17" t="s">
        <v>208</v>
      </c>
      <c r="L14" s="110"/>
      <c r="M14" s="26" t="s">
        <v>521</v>
      </c>
      <c r="N14" s="17" t="s">
        <v>520</v>
      </c>
      <c r="O14" s="17">
        <v>29</v>
      </c>
      <c r="P14" s="17"/>
      <c r="Q14" s="17">
        <v>427</v>
      </c>
      <c r="R14" s="280" t="s">
        <v>522</v>
      </c>
      <c r="S14" s="17" t="s">
        <v>210</v>
      </c>
      <c r="AH14" s="17" t="s">
        <v>523</v>
      </c>
      <c r="AI14" s="17" t="s">
        <v>442</v>
      </c>
      <c r="AJ14" s="17" t="s">
        <v>418</v>
      </c>
      <c r="AK14" s="17" t="s">
        <v>271</v>
      </c>
      <c r="AL14" s="280" t="s">
        <v>524</v>
      </c>
      <c r="AM14" s="14" t="s">
        <v>525</v>
      </c>
      <c r="AN14" s="17">
        <v>0</v>
      </c>
      <c r="AO14" s="676">
        <v>20100000</v>
      </c>
      <c r="AP14" s="676">
        <v>25100000</v>
      </c>
      <c r="AQ14" s="676">
        <v>24000000</v>
      </c>
      <c r="AR14" s="676">
        <v>25500000</v>
      </c>
      <c r="AS14" s="676">
        <v>25500000</v>
      </c>
      <c r="AT14" s="676">
        <v>21080549</v>
      </c>
      <c r="AU14" s="676">
        <v>0</v>
      </c>
      <c r="AV14" s="721">
        <v>25100000</v>
      </c>
      <c r="AW14" s="676">
        <v>1350000</v>
      </c>
      <c r="AX14" s="368">
        <v>2501474</v>
      </c>
      <c r="AY14" s="720" t="s">
        <v>526</v>
      </c>
      <c r="AZ14" s="245">
        <v>0.10336669421487603</v>
      </c>
      <c r="BA14" s="245">
        <v>9.8097019607843131E-2</v>
      </c>
      <c r="BB14" s="79" t="s">
        <v>218</v>
      </c>
      <c r="BC14" s="27" t="s">
        <v>527</v>
      </c>
      <c r="BD14" s="727">
        <v>1550000</v>
      </c>
      <c r="BE14" s="368">
        <v>2536342</v>
      </c>
      <c r="BF14" s="27" t="s">
        <v>528</v>
      </c>
      <c r="BG14" s="245">
        <v>0.20817421487603305</v>
      </c>
      <c r="BH14" s="245">
        <v>0.19756141176470587</v>
      </c>
      <c r="BI14" s="190" t="s">
        <v>218</v>
      </c>
      <c r="BJ14" s="27" t="s">
        <v>529</v>
      </c>
      <c r="BK14" s="676">
        <v>1650000</v>
      </c>
      <c r="BL14" s="368">
        <v>2868087</v>
      </c>
      <c r="BM14" s="133" t="s">
        <v>530</v>
      </c>
      <c r="BN14" s="188">
        <v>0.32669020661157022</v>
      </c>
      <c r="BO14" s="188">
        <v>0.31003541176470589</v>
      </c>
      <c r="BP14" s="243" t="s">
        <v>218</v>
      </c>
      <c r="BQ14" s="27" t="s">
        <v>531</v>
      </c>
      <c r="BR14" s="676">
        <v>1650000</v>
      </c>
      <c r="BS14" s="681">
        <v>2871044</v>
      </c>
      <c r="BT14" s="719" t="s">
        <v>532</v>
      </c>
      <c r="BU14" s="446">
        <v>0.44532838842975209</v>
      </c>
      <c r="BV14" s="718">
        <v>0.42262537254901961</v>
      </c>
      <c r="BW14" s="459" t="s">
        <v>218</v>
      </c>
      <c r="BX14" s="723" t="s">
        <v>533</v>
      </c>
      <c r="BY14" s="717">
        <v>2400000</v>
      </c>
      <c r="BZ14" s="316">
        <v>3216182</v>
      </c>
      <c r="CA14" s="117" t="s">
        <v>534</v>
      </c>
      <c r="CB14" s="188">
        <v>0.57822847107438013</v>
      </c>
      <c r="CC14" s="188">
        <v>0.54875015686274509</v>
      </c>
      <c r="CD14" s="240" t="s">
        <v>218</v>
      </c>
      <c r="CE14" s="158" t="s">
        <v>535</v>
      </c>
      <c r="CF14" s="317">
        <v>2400000</v>
      </c>
      <c r="CG14" s="317">
        <v>2768787</v>
      </c>
      <c r="CH14" s="100" t="s">
        <v>536</v>
      </c>
      <c r="CI14" s="188">
        <v>0.69264115702479334</v>
      </c>
      <c r="CJ14" s="188">
        <v>0.65733003921568622</v>
      </c>
      <c r="CK14" s="64" t="s">
        <v>218</v>
      </c>
      <c r="CL14" s="158" t="s">
        <v>536</v>
      </c>
      <c r="CM14" s="282">
        <v>2400000</v>
      </c>
      <c r="CN14" s="281">
        <v>2264545</v>
      </c>
      <c r="CO14" s="100" t="s">
        <v>537</v>
      </c>
      <c r="CP14" s="188">
        <v>0.78621739669421487</v>
      </c>
      <c r="CQ14" s="188">
        <v>0.74613572549019613</v>
      </c>
      <c r="CR14" s="17" t="s">
        <v>218</v>
      </c>
      <c r="CS14" s="28" t="s">
        <v>538</v>
      </c>
      <c r="CT14" s="282">
        <v>2200000</v>
      </c>
      <c r="CU14" s="281">
        <v>1988464</v>
      </c>
      <c r="CV14" s="101" t="s">
        <v>539</v>
      </c>
      <c r="CW14" s="188">
        <v>0.78621739669421487</v>
      </c>
      <c r="CX14" s="188">
        <v>0.74613572549019613</v>
      </c>
      <c r="CY14" s="64" t="s">
        <v>218</v>
      </c>
      <c r="CZ14" s="158" t="s">
        <v>540</v>
      </c>
      <c r="DA14" s="282">
        <v>2500000</v>
      </c>
      <c r="DB14" s="281">
        <v>2166136</v>
      </c>
      <c r="DC14" s="339" t="s">
        <v>541</v>
      </c>
      <c r="DD14" s="188">
        <v>0.78621739669421487</v>
      </c>
      <c r="DE14" s="188">
        <v>0.74613572549019613</v>
      </c>
      <c r="DF14" s="17" t="s">
        <v>218</v>
      </c>
      <c r="DG14" s="388" t="s">
        <v>542</v>
      </c>
      <c r="DH14" s="17">
        <v>2500000</v>
      </c>
      <c r="DI14" s="101">
        <v>2019533</v>
      </c>
      <c r="DJ14" s="117" t="s">
        <v>543</v>
      </c>
      <c r="DK14" s="188">
        <v>0.78621739669421487</v>
      </c>
      <c r="DL14" s="188">
        <v>0.74613572549019613</v>
      </c>
      <c r="DM14" s="64" t="s">
        <v>218</v>
      </c>
      <c r="DN14" s="64" t="s">
        <v>544</v>
      </c>
      <c r="DO14" s="17">
        <v>2500000</v>
      </c>
      <c r="DP14" s="101">
        <v>1485556</v>
      </c>
      <c r="DQ14" s="117" t="s">
        <v>545</v>
      </c>
      <c r="DR14" s="188">
        <v>0.78621739669421487</v>
      </c>
      <c r="DS14" s="188">
        <v>0.74613572549019613</v>
      </c>
      <c r="DT14" s="17" t="s">
        <v>218</v>
      </c>
      <c r="DU14" s="27" t="s">
        <v>546</v>
      </c>
      <c r="DV14" s="17">
        <v>2000000</v>
      </c>
      <c r="DW14" s="101">
        <v>1206240</v>
      </c>
      <c r="DX14" s="117" t="s">
        <v>547</v>
      </c>
      <c r="DY14" s="131">
        <v>1.1112505976095617</v>
      </c>
      <c r="DZ14" s="188">
        <v>1.9205074117647059</v>
      </c>
      <c r="EA14" s="64" t="s">
        <v>218</v>
      </c>
      <c r="EB14" s="158" t="s">
        <v>548</v>
      </c>
      <c r="EC14" s="687">
        <v>4550000</v>
      </c>
      <c r="ED14" s="716">
        <v>6200000</v>
      </c>
      <c r="EE14" s="716">
        <v>8600000</v>
      </c>
      <c r="EF14" s="716">
        <v>11000000</v>
      </c>
      <c r="EG14" s="716">
        <v>13400000</v>
      </c>
      <c r="EH14" s="716">
        <v>15600000</v>
      </c>
      <c r="EI14" s="716">
        <v>18100000</v>
      </c>
      <c r="EJ14" s="716">
        <v>20600000</v>
      </c>
      <c r="EK14" s="716">
        <v>23100000</v>
      </c>
      <c r="EL14" s="716">
        <v>25100000</v>
      </c>
      <c r="EM14" s="687">
        <v>11000000</v>
      </c>
      <c r="EN14" s="687">
        <v>17800000</v>
      </c>
      <c r="EO14" s="687">
        <v>24200000</v>
      </c>
      <c r="EP14" s="715">
        <v>7905903</v>
      </c>
      <c r="EQ14" s="716">
        <v>10776947</v>
      </c>
      <c r="ER14" s="716">
        <v>13993129</v>
      </c>
      <c r="ES14" s="716">
        <v>16761916</v>
      </c>
      <c r="ET14" s="716">
        <v>19026461</v>
      </c>
      <c r="EU14" s="716">
        <v>21014925</v>
      </c>
      <c r="EV14" s="716">
        <v>23181061</v>
      </c>
      <c r="EW14" s="716">
        <v>25200594</v>
      </c>
      <c r="EX14" s="716">
        <v>26686150</v>
      </c>
      <c r="EY14" s="716">
        <v>27892390</v>
      </c>
      <c r="EZ14" s="716">
        <v>1206240</v>
      </c>
      <c r="FA14" s="715">
        <v>16761916</v>
      </c>
      <c r="FB14" s="715">
        <v>23181061</v>
      </c>
      <c r="FC14" s="715">
        <v>27892390</v>
      </c>
      <c r="FD14" s="38">
        <v>1.737561098901099</v>
      </c>
      <c r="FE14" s="38">
        <v>1.7382172580645161</v>
      </c>
      <c r="FF14" s="38">
        <v>1.6271080232558139</v>
      </c>
      <c r="FG14" s="38">
        <v>1.5238105454545454</v>
      </c>
      <c r="FH14" s="38">
        <v>1.4198851492537314</v>
      </c>
      <c r="FI14" s="38">
        <v>1.3471105769230769</v>
      </c>
      <c r="FJ14" s="38">
        <v>1.2807216022099448</v>
      </c>
      <c r="FK14" s="38">
        <v>1.2233298058252426</v>
      </c>
      <c r="FL14" s="38">
        <v>1.1552445887445888</v>
      </c>
      <c r="FM14" s="38">
        <v>1.1112505976095617</v>
      </c>
      <c r="FN14" s="230">
        <v>0.31497621513944224</v>
      </c>
      <c r="FO14" s="230">
        <v>0.18127490039840638</v>
      </c>
      <c r="FP14" s="714">
        <v>0.42936043824701198</v>
      </c>
      <c r="FQ14" s="714">
        <v>0.24701195219123506</v>
      </c>
      <c r="FR14" s="209">
        <v>0.55749517928286851</v>
      </c>
      <c r="FS14" s="209">
        <v>0.34262948207171312</v>
      </c>
      <c r="FT14" s="209">
        <v>0.66780541832669327</v>
      </c>
      <c r="FU14" s="209">
        <v>0.43824701195219123</v>
      </c>
      <c r="FV14" s="42">
        <v>0.75802633466135461</v>
      </c>
      <c r="FW14" s="42">
        <v>0.53386454183266929</v>
      </c>
      <c r="FX14" s="42">
        <v>0.83724800796812748</v>
      </c>
      <c r="FY14" s="42">
        <v>0.62151394422310757</v>
      </c>
      <c r="FZ14" s="42">
        <v>0.92354824701195215</v>
      </c>
      <c r="GA14" s="42">
        <v>0.7211155378486056</v>
      </c>
      <c r="GB14" s="42">
        <v>1.0040077290836653</v>
      </c>
      <c r="GC14" s="42">
        <v>0.82071713147410363</v>
      </c>
      <c r="GD14" s="138">
        <v>1.0631932270916336</v>
      </c>
      <c r="GE14" s="42">
        <v>0.92031872509960155</v>
      </c>
      <c r="GF14" s="137">
        <v>1.1112505976095617</v>
      </c>
      <c r="GG14" s="136">
        <v>1</v>
      </c>
      <c r="GH14" s="50">
        <v>0.31497621513944224</v>
      </c>
      <c r="GI14" s="50">
        <v>0.42936043824701198</v>
      </c>
      <c r="GJ14" s="50">
        <v>0.55749517928286851</v>
      </c>
      <c r="GK14" s="50">
        <v>0.66780541832669327</v>
      </c>
      <c r="GL14" s="49">
        <v>0.75802633466135461</v>
      </c>
      <c r="GM14" s="49">
        <v>0.83724800796812748</v>
      </c>
      <c r="GN14" s="49">
        <v>0.92354824701195215</v>
      </c>
      <c r="GO14" s="49">
        <v>1</v>
      </c>
      <c r="GP14" s="49">
        <v>1</v>
      </c>
      <c r="GQ14" s="49">
        <v>1</v>
      </c>
      <c r="GR14" s="48" t="b">
        <v>1</v>
      </c>
    </row>
    <row r="15" spans="1:200" ht="67.5" hidden="1" customHeight="1" x14ac:dyDescent="0.25">
      <c r="A15" s="119" t="s">
        <v>517</v>
      </c>
      <c r="B15" s="119" t="s">
        <v>518</v>
      </c>
      <c r="C15" s="119" t="s">
        <v>519</v>
      </c>
      <c r="D15" s="119" t="s">
        <v>520</v>
      </c>
      <c r="E15" s="119" t="s">
        <v>520</v>
      </c>
      <c r="F15" s="17" t="s">
        <v>204</v>
      </c>
      <c r="G15" s="17" t="s">
        <v>205</v>
      </c>
      <c r="H15" s="17" t="s">
        <v>206</v>
      </c>
      <c r="I15" s="17" t="s">
        <v>207</v>
      </c>
      <c r="J15" s="17"/>
      <c r="K15" s="17" t="s">
        <v>208</v>
      </c>
      <c r="L15" s="110"/>
      <c r="M15" s="26" t="s">
        <v>521</v>
      </c>
      <c r="N15" s="17" t="s">
        <v>520</v>
      </c>
      <c r="O15" s="17">
        <v>29</v>
      </c>
      <c r="P15" s="17"/>
      <c r="Q15" s="17">
        <v>428</v>
      </c>
      <c r="R15" s="280" t="s">
        <v>549</v>
      </c>
      <c r="S15" s="17" t="s">
        <v>210</v>
      </c>
      <c r="T15" s="17"/>
      <c r="U15" s="17"/>
      <c r="V15" s="17"/>
      <c r="W15" s="17"/>
      <c r="X15" s="17"/>
      <c r="Y15" s="17"/>
      <c r="Z15" s="17"/>
      <c r="AA15" s="17"/>
      <c r="AB15" s="17"/>
      <c r="AC15" s="17"/>
      <c r="AD15" s="17"/>
      <c r="AE15" s="17"/>
      <c r="AF15" s="17"/>
      <c r="AG15" s="17"/>
      <c r="AH15" s="17" t="s">
        <v>523</v>
      </c>
      <c r="AI15" s="17" t="s">
        <v>442</v>
      </c>
      <c r="AJ15" s="17" t="s">
        <v>418</v>
      </c>
      <c r="AK15" s="17" t="s">
        <v>271</v>
      </c>
      <c r="AL15" s="280" t="s">
        <v>550</v>
      </c>
      <c r="AM15" s="14" t="s">
        <v>551</v>
      </c>
      <c r="AN15" s="17">
        <v>0</v>
      </c>
      <c r="AO15" s="17">
        <v>0</v>
      </c>
      <c r="AP15" s="676">
        <v>94500000</v>
      </c>
      <c r="AQ15" s="676">
        <v>67000000</v>
      </c>
      <c r="AR15" s="676">
        <v>68000000</v>
      </c>
      <c r="AS15" s="676">
        <v>68000000</v>
      </c>
      <c r="AT15" s="17">
        <v>0</v>
      </c>
      <c r="AU15" s="17" t="s">
        <v>204</v>
      </c>
      <c r="AV15" s="721">
        <v>94500000</v>
      </c>
      <c r="AW15" s="676">
        <v>5500000</v>
      </c>
      <c r="AX15" s="368">
        <v>6479000</v>
      </c>
      <c r="AY15" s="720" t="s">
        <v>552</v>
      </c>
      <c r="AZ15" s="245">
        <v>6.8560846560846558E-2</v>
      </c>
      <c r="BA15" s="245">
        <v>9.5279411764705876E-2</v>
      </c>
      <c r="BB15" s="79" t="s">
        <v>218</v>
      </c>
      <c r="BC15" s="726" t="s">
        <v>553</v>
      </c>
      <c r="BD15" s="727">
        <v>5500000</v>
      </c>
      <c r="BE15" s="368">
        <v>5209201</v>
      </c>
      <c r="BF15" s="27" t="s">
        <v>554</v>
      </c>
      <c r="BG15" s="245">
        <v>0.12368466666666666</v>
      </c>
      <c r="BH15" s="245">
        <v>0.1718853088235294</v>
      </c>
      <c r="BI15" s="190" t="s">
        <v>218</v>
      </c>
      <c r="BJ15" s="726" t="s">
        <v>555</v>
      </c>
      <c r="BK15" s="676">
        <v>5500000</v>
      </c>
      <c r="BL15" s="368">
        <v>13972964</v>
      </c>
      <c r="BM15" s="133" t="s">
        <v>556</v>
      </c>
      <c r="BN15" s="188">
        <v>0.27154671957671955</v>
      </c>
      <c r="BO15" s="188">
        <v>0.37737007352941176</v>
      </c>
      <c r="BP15" s="243" t="s">
        <v>218</v>
      </c>
      <c r="BQ15" s="726" t="s">
        <v>557</v>
      </c>
      <c r="BR15" s="676">
        <v>5500000</v>
      </c>
      <c r="BS15" s="681">
        <v>14374534</v>
      </c>
      <c r="BT15" s="725" t="s">
        <v>558</v>
      </c>
      <c r="BU15" s="446">
        <v>0.42365819047619047</v>
      </c>
      <c r="BV15" s="718">
        <v>0.58876027941176468</v>
      </c>
      <c r="BW15" s="459" t="s">
        <v>218</v>
      </c>
      <c r="BX15" s="724" t="s">
        <v>559</v>
      </c>
      <c r="BY15" s="717">
        <v>11000000</v>
      </c>
      <c r="BZ15" s="316">
        <v>13457665</v>
      </c>
      <c r="CA15" s="117" t="s">
        <v>560</v>
      </c>
      <c r="CB15" s="188">
        <v>0.56606734391534397</v>
      </c>
      <c r="CC15" s="188">
        <v>0.78666711764705888</v>
      </c>
      <c r="CD15" s="240" t="s">
        <v>218</v>
      </c>
      <c r="CE15" s="158" t="s">
        <v>561</v>
      </c>
      <c r="CF15" s="317">
        <v>11000000</v>
      </c>
      <c r="CG15" s="317">
        <v>10856098</v>
      </c>
      <c r="CH15" s="100" t="s">
        <v>562</v>
      </c>
      <c r="CI15" s="188">
        <v>0.68094668783068779</v>
      </c>
      <c r="CJ15" s="188">
        <v>0.94631561764705885</v>
      </c>
      <c r="CK15" s="64" t="s">
        <v>218</v>
      </c>
      <c r="CL15" s="158" t="s">
        <v>562</v>
      </c>
      <c r="CM15" s="282">
        <v>11000000</v>
      </c>
      <c r="CN15" s="281">
        <v>11187617</v>
      </c>
      <c r="CO15" s="100" t="s">
        <v>563</v>
      </c>
      <c r="CP15" s="188">
        <v>0.79933416931216927</v>
      </c>
      <c r="CQ15" s="188">
        <v>1.1108393970588235</v>
      </c>
      <c r="CR15" s="17" t="s">
        <v>218</v>
      </c>
      <c r="CS15" s="28" t="s">
        <v>564</v>
      </c>
      <c r="CT15" s="282">
        <v>5500000</v>
      </c>
      <c r="CU15" s="281">
        <v>7251588</v>
      </c>
      <c r="CV15" s="101" t="s">
        <v>565</v>
      </c>
      <c r="CW15" s="188">
        <v>0.87607055026455027</v>
      </c>
      <c r="CX15" s="188">
        <v>1.2174803970588235</v>
      </c>
      <c r="CY15" s="64" t="s">
        <v>218</v>
      </c>
      <c r="CZ15" s="158" t="s">
        <v>566</v>
      </c>
      <c r="DA15" s="282">
        <v>8500000</v>
      </c>
      <c r="DB15" s="281">
        <v>5570367</v>
      </c>
      <c r="DC15" s="339" t="s">
        <v>567</v>
      </c>
      <c r="DD15" s="188">
        <v>0.93501623280423285</v>
      </c>
      <c r="DE15" s="188">
        <v>1.2993975588235294</v>
      </c>
      <c r="DF15" s="17" t="s">
        <v>218</v>
      </c>
      <c r="DG15" s="388" t="s">
        <v>568</v>
      </c>
      <c r="DH15" s="17">
        <v>8500000</v>
      </c>
      <c r="DI15" s="101">
        <v>6681815</v>
      </c>
      <c r="DJ15" s="117" t="s">
        <v>569</v>
      </c>
      <c r="DK15" s="188">
        <v>1.0057232698412699</v>
      </c>
      <c r="DL15" s="188">
        <v>1.3976595441176471</v>
      </c>
      <c r="DM15" s="64" t="s">
        <v>218</v>
      </c>
      <c r="DN15" s="64" t="s">
        <v>570</v>
      </c>
      <c r="DO15" s="17">
        <v>8500000</v>
      </c>
      <c r="DP15" s="101">
        <v>5999985</v>
      </c>
      <c r="DQ15" s="117" t="s">
        <v>571</v>
      </c>
      <c r="DR15" s="188">
        <v>1.0692151746031746</v>
      </c>
      <c r="DS15" s="188">
        <v>1.4858946176470589</v>
      </c>
      <c r="DT15" s="17" t="s">
        <v>218</v>
      </c>
      <c r="DU15" s="27" t="s">
        <v>572</v>
      </c>
      <c r="DV15" s="17">
        <v>8500000</v>
      </c>
      <c r="DW15" s="101">
        <v>5997913</v>
      </c>
      <c r="DX15" s="117" t="s">
        <v>573</v>
      </c>
      <c r="DY15" s="131">
        <v>1.1326851534391535</v>
      </c>
      <c r="DZ15" s="188">
        <v>1.5740992205882354</v>
      </c>
      <c r="EA15" s="64" t="s">
        <v>218</v>
      </c>
      <c r="EB15" s="158" t="s">
        <v>574</v>
      </c>
      <c r="EC15" s="687">
        <v>16500000</v>
      </c>
      <c r="ED15" s="716">
        <v>22000000</v>
      </c>
      <c r="EE15" s="716">
        <v>33000000</v>
      </c>
      <c r="EF15" s="716">
        <v>44000000</v>
      </c>
      <c r="EG15" s="716">
        <v>55000000</v>
      </c>
      <c r="EH15" s="716">
        <v>60500000</v>
      </c>
      <c r="EI15" s="716">
        <v>69000000</v>
      </c>
      <c r="EJ15" s="716">
        <v>77500000</v>
      </c>
      <c r="EK15" s="716">
        <v>86000000</v>
      </c>
      <c r="EL15" s="716">
        <v>94500000</v>
      </c>
      <c r="EM15" s="687">
        <v>44000000</v>
      </c>
      <c r="EN15" s="687">
        <v>69000000</v>
      </c>
      <c r="EO15" s="687">
        <v>94500000</v>
      </c>
      <c r="EP15" s="715">
        <v>25661165</v>
      </c>
      <c r="EQ15" s="716">
        <v>40035699</v>
      </c>
      <c r="ER15" s="716">
        <v>53493364</v>
      </c>
      <c r="ES15" s="716">
        <v>64349462</v>
      </c>
      <c r="ET15" s="716">
        <v>75537079</v>
      </c>
      <c r="EU15" s="716">
        <v>82788667</v>
      </c>
      <c r="EV15" s="716">
        <v>88359034</v>
      </c>
      <c r="EW15" s="716">
        <v>95040849</v>
      </c>
      <c r="EX15" s="716">
        <v>101040834</v>
      </c>
      <c r="EY15" s="716">
        <v>107038747</v>
      </c>
      <c r="EZ15" s="716">
        <v>5997913</v>
      </c>
      <c r="FA15" s="715">
        <v>64349462</v>
      </c>
      <c r="FB15" s="715">
        <v>88359034</v>
      </c>
      <c r="FC15" s="715">
        <v>107038747</v>
      </c>
      <c r="FD15" s="38">
        <v>1.5552221212121211</v>
      </c>
      <c r="FE15" s="38">
        <v>1.8198045</v>
      </c>
      <c r="FF15" s="38">
        <v>1.6210110303030303</v>
      </c>
      <c r="FG15" s="38">
        <v>1.4624877727272727</v>
      </c>
      <c r="FH15" s="38">
        <v>1.3734014363636364</v>
      </c>
      <c r="FI15" s="38">
        <v>1.3684077190082644</v>
      </c>
      <c r="FJ15" s="38">
        <v>1.2805657101449275</v>
      </c>
      <c r="FK15" s="38">
        <v>1.2263335354838709</v>
      </c>
      <c r="FL15" s="38">
        <v>1.1748934186046511</v>
      </c>
      <c r="FM15" s="38">
        <v>1.1326851534391535</v>
      </c>
      <c r="FN15" s="230">
        <v>0.27154671957671955</v>
      </c>
      <c r="FO15" s="230">
        <v>0.17460317460317459</v>
      </c>
      <c r="FP15" s="714">
        <v>0.42365819047619047</v>
      </c>
      <c r="FQ15" s="714">
        <v>0.23280423280423279</v>
      </c>
      <c r="FR15" s="209">
        <v>0.56606734391534397</v>
      </c>
      <c r="FS15" s="209">
        <v>0.34920634920634919</v>
      </c>
      <c r="FT15" s="209">
        <v>0.68094668783068779</v>
      </c>
      <c r="FU15" s="209">
        <v>0.46560846560846558</v>
      </c>
      <c r="FV15" s="42">
        <v>0.79933416931216927</v>
      </c>
      <c r="FW15" s="42">
        <v>0.58201058201058198</v>
      </c>
      <c r="FX15" s="42">
        <v>0.87607055026455027</v>
      </c>
      <c r="FY15" s="42">
        <v>0.64021164021164023</v>
      </c>
      <c r="FZ15" s="42">
        <v>0.93501623280423285</v>
      </c>
      <c r="GA15" s="42">
        <v>0.73015873015873012</v>
      </c>
      <c r="GB15" s="42">
        <v>1.0057232698412699</v>
      </c>
      <c r="GC15" s="42">
        <v>0.82010582010582012</v>
      </c>
      <c r="GD15" s="138">
        <v>1.0692151746031746</v>
      </c>
      <c r="GE15" s="42">
        <v>0.91005291005291</v>
      </c>
      <c r="GF15" s="137">
        <v>1.1326851534391535</v>
      </c>
      <c r="GG15" s="136">
        <v>1</v>
      </c>
      <c r="GH15" s="50">
        <v>0.27154671957671955</v>
      </c>
      <c r="GI15" s="50">
        <v>0.42365819047619047</v>
      </c>
      <c r="GJ15" s="50">
        <v>0.56606734391534397</v>
      </c>
      <c r="GK15" s="50">
        <v>0.68094668783068779</v>
      </c>
      <c r="GL15" s="49">
        <v>0.79933416931216927</v>
      </c>
      <c r="GM15" s="49">
        <v>0.87607055026455027</v>
      </c>
      <c r="GN15" s="49">
        <v>0.93501623280423285</v>
      </c>
      <c r="GO15" s="49">
        <v>1</v>
      </c>
      <c r="GP15" s="49">
        <v>1</v>
      </c>
      <c r="GQ15" s="49">
        <v>1</v>
      </c>
      <c r="GR15" s="48" t="b">
        <v>1</v>
      </c>
    </row>
    <row r="16" spans="1:200" ht="67.5" hidden="1" customHeight="1" x14ac:dyDescent="0.25">
      <c r="A16" s="119" t="s">
        <v>517</v>
      </c>
      <c r="B16" s="119" t="s">
        <v>518</v>
      </c>
      <c r="C16" s="119" t="s">
        <v>519</v>
      </c>
      <c r="D16" s="119" t="s">
        <v>520</v>
      </c>
      <c r="E16" s="119" t="s">
        <v>520</v>
      </c>
      <c r="F16" s="17" t="s">
        <v>204</v>
      </c>
      <c r="G16" s="17" t="s">
        <v>205</v>
      </c>
      <c r="H16" s="17" t="s">
        <v>206</v>
      </c>
      <c r="I16" s="17" t="s">
        <v>207</v>
      </c>
      <c r="J16" s="17"/>
      <c r="K16" s="17" t="s">
        <v>208</v>
      </c>
      <c r="L16" s="110"/>
      <c r="M16" s="26" t="s">
        <v>521</v>
      </c>
      <c r="N16" s="17" t="s">
        <v>520</v>
      </c>
      <c r="O16" s="17">
        <v>29</v>
      </c>
      <c r="P16" s="17"/>
      <c r="Q16" s="17">
        <v>429</v>
      </c>
      <c r="R16" s="280" t="s">
        <v>575</v>
      </c>
      <c r="S16" s="17" t="s">
        <v>210</v>
      </c>
      <c r="T16" s="17"/>
      <c r="U16" s="17"/>
      <c r="V16" s="17"/>
      <c r="W16" s="17"/>
      <c r="X16" s="17"/>
      <c r="Y16" s="17"/>
      <c r="Z16" s="17"/>
      <c r="AA16" s="17"/>
      <c r="AB16" s="17"/>
      <c r="AC16" s="17"/>
      <c r="AD16" s="17"/>
      <c r="AE16" s="17"/>
      <c r="AF16" s="17"/>
      <c r="AG16" s="17"/>
      <c r="AH16" s="17" t="s">
        <v>270</v>
      </c>
      <c r="AI16" s="17" t="s">
        <v>442</v>
      </c>
      <c r="AJ16" s="17" t="s">
        <v>418</v>
      </c>
      <c r="AK16" s="17" t="s">
        <v>271</v>
      </c>
      <c r="AL16" s="280" t="s">
        <v>576</v>
      </c>
      <c r="AM16" s="14" t="s">
        <v>577</v>
      </c>
      <c r="AN16" s="17">
        <v>0</v>
      </c>
      <c r="AO16" s="282">
        <v>2430</v>
      </c>
      <c r="AP16" s="282">
        <v>2900</v>
      </c>
      <c r="AQ16" s="282">
        <v>3190</v>
      </c>
      <c r="AR16" s="282">
        <v>3500</v>
      </c>
      <c r="AS16" s="282">
        <v>3500</v>
      </c>
      <c r="AT16" s="282">
        <v>2677</v>
      </c>
      <c r="AU16" s="676">
        <v>0</v>
      </c>
      <c r="AV16" s="721">
        <v>2900</v>
      </c>
      <c r="AW16" s="676">
        <v>200</v>
      </c>
      <c r="AX16" s="146">
        <v>200</v>
      </c>
      <c r="AY16" s="720" t="s">
        <v>578</v>
      </c>
      <c r="AZ16" s="245">
        <v>6.8965517241379309E-2</v>
      </c>
      <c r="BA16" s="245">
        <v>5.7142857142857141E-2</v>
      </c>
      <c r="BB16" s="79" t="s">
        <v>218</v>
      </c>
      <c r="BC16" s="27" t="s">
        <v>579</v>
      </c>
      <c r="BD16" s="190">
        <v>235</v>
      </c>
      <c r="BE16" s="146">
        <v>238</v>
      </c>
      <c r="BF16" s="27" t="s">
        <v>580</v>
      </c>
      <c r="BG16" s="245">
        <v>0.15103448275862069</v>
      </c>
      <c r="BH16" s="245">
        <v>0.12514285714285714</v>
      </c>
      <c r="BI16" s="79" t="s">
        <v>218</v>
      </c>
      <c r="BJ16" s="27" t="s">
        <v>581</v>
      </c>
      <c r="BK16" s="17">
        <v>245</v>
      </c>
      <c r="BL16" s="146">
        <v>246</v>
      </c>
      <c r="BM16" s="133" t="s">
        <v>582</v>
      </c>
      <c r="BN16" s="188">
        <v>0.23586206896551723</v>
      </c>
      <c r="BO16" s="188">
        <v>0.19542857142857142</v>
      </c>
      <c r="BP16" s="79" t="s">
        <v>218</v>
      </c>
      <c r="BQ16" s="27" t="s">
        <v>583</v>
      </c>
      <c r="BR16" s="17">
        <v>250</v>
      </c>
      <c r="BS16" s="146">
        <v>252</v>
      </c>
      <c r="BT16" s="719" t="s">
        <v>584</v>
      </c>
      <c r="BU16" s="446">
        <v>0.32275862068965516</v>
      </c>
      <c r="BV16" s="718">
        <v>0.2674285714285714</v>
      </c>
      <c r="BW16" s="459" t="s">
        <v>218</v>
      </c>
      <c r="BX16" s="723" t="s">
        <v>585</v>
      </c>
      <c r="BY16" s="717">
        <v>245</v>
      </c>
      <c r="BZ16" s="101">
        <v>258</v>
      </c>
      <c r="CA16" s="117" t="s">
        <v>586</v>
      </c>
      <c r="CB16" s="188">
        <v>0.41172413793103446</v>
      </c>
      <c r="CC16" s="188">
        <v>0.34114285714285714</v>
      </c>
      <c r="CD16" s="240" t="s">
        <v>218</v>
      </c>
      <c r="CE16" s="158" t="s">
        <v>587</v>
      </c>
      <c r="CF16" s="17">
        <v>245</v>
      </c>
      <c r="CG16" s="17">
        <v>256</v>
      </c>
      <c r="CH16" s="100" t="s">
        <v>588</v>
      </c>
      <c r="CI16" s="188">
        <v>0.5</v>
      </c>
      <c r="CJ16" s="188">
        <v>0.41428571428571431</v>
      </c>
      <c r="CK16" s="64" t="s">
        <v>218</v>
      </c>
      <c r="CL16" s="158" t="s">
        <v>588</v>
      </c>
      <c r="CM16" s="282">
        <v>250</v>
      </c>
      <c r="CN16" s="281">
        <v>251</v>
      </c>
      <c r="CO16" s="100" t="s">
        <v>589</v>
      </c>
      <c r="CP16" s="188">
        <v>0.586551724137931</v>
      </c>
      <c r="CQ16" s="188">
        <v>0.48599999999999999</v>
      </c>
      <c r="CR16" s="17" t="s">
        <v>218</v>
      </c>
      <c r="CS16" s="28" t="s">
        <v>590</v>
      </c>
      <c r="CT16" s="282">
        <v>245</v>
      </c>
      <c r="CU16" s="281">
        <v>248</v>
      </c>
      <c r="CV16" s="101" t="s">
        <v>591</v>
      </c>
      <c r="CW16" s="188">
        <v>0.67206896551724138</v>
      </c>
      <c r="CX16" s="188">
        <v>1.3217142857142856</v>
      </c>
      <c r="CY16" s="64" t="s">
        <v>218</v>
      </c>
      <c r="CZ16" s="158" t="s">
        <v>592</v>
      </c>
      <c r="DA16" s="282">
        <v>255</v>
      </c>
      <c r="DB16" s="281">
        <v>258</v>
      </c>
      <c r="DC16" s="339" t="s">
        <v>593</v>
      </c>
      <c r="DD16" s="188">
        <v>0.76103448275862073</v>
      </c>
      <c r="DE16" s="188">
        <v>1.3954285714285715</v>
      </c>
      <c r="DF16" s="17" t="s">
        <v>218</v>
      </c>
      <c r="DG16" s="605" t="s">
        <v>594</v>
      </c>
      <c r="DH16" s="17">
        <v>250</v>
      </c>
      <c r="DI16" s="101">
        <v>253</v>
      </c>
      <c r="DJ16" s="117" t="s">
        <v>595</v>
      </c>
      <c r="DK16" s="188">
        <v>0.84827586206896555</v>
      </c>
      <c r="DL16" s="188">
        <v>1.4677142857142857</v>
      </c>
      <c r="DM16" s="64" t="s">
        <v>218</v>
      </c>
      <c r="DN16" s="64" t="s">
        <v>596</v>
      </c>
      <c r="DO16" s="17">
        <v>245</v>
      </c>
      <c r="DP16" s="101">
        <v>246</v>
      </c>
      <c r="DQ16" s="117" t="s">
        <v>597</v>
      </c>
      <c r="DR16" s="188">
        <v>0.93310344827586211</v>
      </c>
      <c r="DS16" s="188">
        <v>1.538</v>
      </c>
      <c r="DT16" s="17" t="s">
        <v>218</v>
      </c>
      <c r="DU16" s="28" t="s">
        <v>598</v>
      </c>
      <c r="DV16" s="17">
        <v>235</v>
      </c>
      <c r="DW16" s="101">
        <v>250</v>
      </c>
      <c r="DX16" s="117" t="s">
        <v>599</v>
      </c>
      <c r="DY16" s="131">
        <v>1.0193103448275862</v>
      </c>
      <c r="DZ16" s="188">
        <v>1.6094285714285714</v>
      </c>
      <c r="EA16" s="64" t="s">
        <v>218</v>
      </c>
      <c r="EB16" s="158" t="s">
        <v>600</v>
      </c>
      <c r="EC16" s="687">
        <v>680</v>
      </c>
      <c r="ED16" s="716">
        <v>930</v>
      </c>
      <c r="EE16" s="716">
        <v>1175</v>
      </c>
      <c r="EF16" s="716">
        <v>1420</v>
      </c>
      <c r="EG16" s="716">
        <v>1670</v>
      </c>
      <c r="EH16" s="716">
        <v>1915</v>
      </c>
      <c r="EI16" s="716">
        <v>2170</v>
      </c>
      <c r="EJ16" s="716">
        <v>2420</v>
      </c>
      <c r="EK16" s="716">
        <v>2665</v>
      </c>
      <c r="EL16" s="716">
        <v>2900</v>
      </c>
      <c r="EM16" s="687">
        <v>1420</v>
      </c>
      <c r="EN16" s="687">
        <v>2170</v>
      </c>
      <c r="EO16" s="687">
        <v>2900</v>
      </c>
      <c r="EP16" s="715">
        <v>684</v>
      </c>
      <c r="EQ16" s="716">
        <v>936</v>
      </c>
      <c r="ER16" s="716">
        <v>1194</v>
      </c>
      <c r="ES16" s="716">
        <v>1450</v>
      </c>
      <c r="ET16" s="716">
        <v>1701</v>
      </c>
      <c r="EU16" s="716">
        <v>1949</v>
      </c>
      <c r="EV16" s="716">
        <v>2207</v>
      </c>
      <c r="EW16" s="716">
        <v>2460</v>
      </c>
      <c r="EX16" s="716">
        <v>2706</v>
      </c>
      <c r="EY16" s="716">
        <v>2956</v>
      </c>
      <c r="EZ16" s="716">
        <v>250</v>
      </c>
      <c r="FA16" s="715">
        <v>1450</v>
      </c>
      <c r="FB16" s="715">
        <v>2207</v>
      </c>
      <c r="FC16" s="715">
        <v>2956</v>
      </c>
      <c r="FD16" s="38">
        <v>1.0058823529411764</v>
      </c>
      <c r="FE16" s="38">
        <v>1.0064516129032257</v>
      </c>
      <c r="FF16" s="38">
        <v>1.0161702127659575</v>
      </c>
      <c r="FG16" s="38">
        <v>1.0211267605633803</v>
      </c>
      <c r="FH16" s="38">
        <v>1.0185628742514969</v>
      </c>
      <c r="FI16" s="38">
        <v>1.0177545691906005</v>
      </c>
      <c r="FJ16" s="38">
        <v>1.0170506912442396</v>
      </c>
      <c r="FK16" s="38">
        <v>1.0165289256198347</v>
      </c>
      <c r="FL16" s="38">
        <v>1.0153846153846153</v>
      </c>
      <c r="FM16" s="38">
        <v>1.0193103448275862</v>
      </c>
      <c r="FN16" s="230">
        <v>0.23586206896551723</v>
      </c>
      <c r="FO16" s="230">
        <v>0.23448275862068965</v>
      </c>
      <c r="FP16" s="714">
        <v>0.32275862068965516</v>
      </c>
      <c r="FQ16" s="714">
        <v>0.32068965517241377</v>
      </c>
      <c r="FR16" s="209">
        <v>0.41172413793103446</v>
      </c>
      <c r="FS16" s="209">
        <v>0.40517241379310343</v>
      </c>
      <c r="FT16" s="209">
        <v>0.5</v>
      </c>
      <c r="FU16" s="209">
        <v>0.48965517241379308</v>
      </c>
      <c r="FV16" s="42">
        <v>0.586551724137931</v>
      </c>
      <c r="FW16" s="42">
        <v>0.57586206896551728</v>
      </c>
      <c r="FX16" s="42">
        <v>0.67206896551724138</v>
      </c>
      <c r="FY16" s="42">
        <v>0.66034482758620694</v>
      </c>
      <c r="FZ16" s="42">
        <v>0.76103448275862073</v>
      </c>
      <c r="GA16" s="42">
        <v>0.74827586206896557</v>
      </c>
      <c r="GB16" s="42">
        <v>0.84827586206896555</v>
      </c>
      <c r="GC16" s="42">
        <v>0.83448275862068966</v>
      </c>
      <c r="GD16" s="138">
        <v>0.93310344827586211</v>
      </c>
      <c r="GE16" s="42">
        <v>0.91896551724137931</v>
      </c>
      <c r="GF16" s="137">
        <v>1.0193103448275862</v>
      </c>
      <c r="GG16" s="136">
        <v>1</v>
      </c>
      <c r="GH16" s="50">
        <v>0.23586206896551723</v>
      </c>
      <c r="GI16" s="50">
        <v>0.32275862068965516</v>
      </c>
      <c r="GJ16" s="50">
        <v>0.41172413793103446</v>
      </c>
      <c r="GK16" s="50">
        <v>0.5</v>
      </c>
      <c r="GL16" s="49">
        <v>0.586551724137931</v>
      </c>
      <c r="GM16" s="49">
        <v>0.67206896551724138</v>
      </c>
      <c r="GN16" s="49">
        <v>0.76103448275862073</v>
      </c>
      <c r="GO16" s="49">
        <v>0.84827586206896555</v>
      </c>
      <c r="GP16" s="49">
        <v>0.93310344827586211</v>
      </c>
      <c r="GQ16" s="49">
        <v>1</v>
      </c>
      <c r="GR16" s="48" t="b">
        <v>1</v>
      </c>
    </row>
    <row r="17" spans="1:201" ht="67.5" hidden="1" customHeight="1" x14ac:dyDescent="0.25">
      <c r="A17" s="119" t="s">
        <v>517</v>
      </c>
      <c r="B17" s="119" t="s">
        <v>518</v>
      </c>
      <c r="C17" s="119" t="s">
        <v>519</v>
      </c>
      <c r="D17" s="119" t="s">
        <v>520</v>
      </c>
      <c r="E17" s="119" t="s">
        <v>520</v>
      </c>
      <c r="F17" s="17" t="s">
        <v>204</v>
      </c>
      <c r="G17" s="17" t="s">
        <v>205</v>
      </c>
      <c r="H17" s="17" t="s">
        <v>206</v>
      </c>
      <c r="I17" s="17" t="s">
        <v>207</v>
      </c>
      <c r="J17" s="17"/>
      <c r="K17" s="17" t="s">
        <v>208</v>
      </c>
      <c r="L17" s="110"/>
      <c r="M17" s="26" t="s">
        <v>521</v>
      </c>
      <c r="N17" s="17" t="s">
        <v>520</v>
      </c>
      <c r="O17" s="17">
        <v>29</v>
      </c>
      <c r="P17" s="17"/>
      <c r="Q17" s="17">
        <v>431</v>
      </c>
      <c r="R17" s="280" t="s">
        <v>601</v>
      </c>
      <c r="S17" s="17" t="s">
        <v>210</v>
      </c>
      <c r="T17" s="17"/>
      <c r="U17" s="17"/>
      <c r="V17" s="17"/>
      <c r="W17" s="17"/>
      <c r="X17" s="17"/>
      <c r="Y17" s="17"/>
      <c r="Z17" s="17"/>
      <c r="AA17" s="17"/>
      <c r="AB17" s="17"/>
      <c r="AC17" s="17"/>
      <c r="AD17" s="17"/>
      <c r="AE17" s="17"/>
      <c r="AF17" s="17"/>
      <c r="AG17" s="17"/>
      <c r="AH17" s="17" t="s">
        <v>523</v>
      </c>
      <c r="AI17" s="17" t="s">
        <v>442</v>
      </c>
      <c r="AJ17" s="17" t="s">
        <v>418</v>
      </c>
      <c r="AK17" s="17" t="s">
        <v>271</v>
      </c>
      <c r="AL17" s="280" t="s">
        <v>602</v>
      </c>
      <c r="AM17" s="14" t="s">
        <v>603</v>
      </c>
      <c r="AN17" s="17">
        <v>0</v>
      </c>
      <c r="AO17" s="17">
        <v>180</v>
      </c>
      <c r="AP17" s="17">
        <v>110</v>
      </c>
      <c r="AQ17" s="17">
        <v>200</v>
      </c>
      <c r="AR17" s="17">
        <v>220</v>
      </c>
      <c r="AS17" s="17">
        <v>220</v>
      </c>
      <c r="AT17" s="17">
        <v>172</v>
      </c>
      <c r="AU17" s="17">
        <v>8</v>
      </c>
      <c r="AV17" s="722">
        <v>110</v>
      </c>
      <c r="AW17" s="17">
        <v>10</v>
      </c>
      <c r="AX17" s="146">
        <v>13</v>
      </c>
      <c r="AY17" s="720" t="s">
        <v>604</v>
      </c>
      <c r="AZ17" s="245">
        <v>0.11818181818181818</v>
      </c>
      <c r="BA17" s="245">
        <v>5.909090909090909E-2</v>
      </c>
      <c r="BB17" s="79" t="s">
        <v>218</v>
      </c>
      <c r="BC17" s="27" t="s">
        <v>605</v>
      </c>
      <c r="BD17" s="190">
        <v>10</v>
      </c>
      <c r="BE17" s="146">
        <v>14</v>
      </c>
      <c r="BF17" s="27" t="s">
        <v>606</v>
      </c>
      <c r="BG17" s="245">
        <v>0.24545454545454545</v>
      </c>
      <c r="BH17" s="245">
        <v>0.12272727272727273</v>
      </c>
      <c r="BI17" s="190" t="s">
        <v>218</v>
      </c>
      <c r="BJ17" s="27" t="s">
        <v>607</v>
      </c>
      <c r="BK17" s="17">
        <v>15</v>
      </c>
      <c r="BL17" s="146">
        <v>18</v>
      </c>
      <c r="BM17" s="133" t="s">
        <v>608</v>
      </c>
      <c r="BN17" s="188">
        <v>0.40909090909090912</v>
      </c>
      <c r="BO17" s="188">
        <v>0.20454545454545456</v>
      </c>
      <c r="BP17" s="243" t="s">
        <v>218</v>
      </c>
      <c r="BQ17" s="27" t="s">
        <v>609</v>
      </c>
      <c r="BR17" s="17">
        <v>15</v>
      </c>
      <c r="BS17" s="146">
        <v>8</v>
      </c>
      <c r="BT17" s="719" t="s">
        <v>610</v>
      </c>
      <c r="BU17" s="446">
        <v>0.48181818181818181</v>
      </c>
      <c r="BV17" s="718">
        <v>0.24090909090909091</v>
      </c>
      <c r="BW17" s="459" t="s">
        <v>218</v>
      </c>
      <c r="BX17" s="224" t="s">
        <v>611</v>
      </c>
      <c r="BY17" s="717">
        <v>8</v>
      </c>
      <c r="BZ17" s="101">
        <v>11</v>
      </c>
      <c r="CA17" s="117" t="s">
        <v>612</v>
      </c>
      <c r="CB17" s="188">
        <v>0.58181818181818179</v>
      </c>
      <c r="CC17" s="188">
        <v>0.29090909090909089</v>
      </c>
      <c r="CD17" s="240" t="s">
        <v>218</v>
      </c>
      <c r="CE17" s="158" t="s">
        <v>613</v>
      </c>
      <c r="CF17" s="17">
        <v>8</v>
      </c>
      <c r="CG17" s="17">
        <v>10</v>
      </c>
      <c r="CH17" s="100" t="s">
        <v>614</v>
      </c>
      <c r="CI17" s="188">
        <v>0.67272727272727273</v>
      </c>
      <c r="CJ17" s="188">
        <v>0.33636363636363636</v>
      </c>
      <c r="CK17" s="64" t="s">
        <v>218</v>
      </c>
      <c r="CL17" s="158" t="s">
        <v>614</v>
      </c>
      <c r="CM17" s="282">
        <v>8</v>
      </c>
      <c r="CN17" s="281">
        <v>14</v>
      </c>
      <c r="CO17" s="100" t="s">
        <v>615</v>
      </c>
      <c r="CP17" s="188">
        <v>0.8</v>
      </c>
      <c r="CQ17" s="188">
        <v>0.4</v>
      </c>
      <c r="CR17" s="17" t="s">
        <v>218</v>
      </c>
      <c r="CS17" s="28" t="s">
        <v>616</v>
      </c>
      <c r="CT17" s="282">
        <v>8</v>
      </c>
      <c r="CU17" s="281">
        <v>12</v>
      </c>
      <c r="CV17" s="101" t="s">
        <v>617</v>
      </c>
      <c r="CW17" s="188">
        <v>0.90909090909090906</v>
      </c>
      <c r="CX17" s="188">
        <v>1.2363636363636363</v>
      </c>
      <c r="CY17" s="64" t="s">
        <v>218</v>
      </c>
      <c r="CZ17" s="158" t="s">
        <v>618</v>
      </c>
      <c r="DA17" s="282">
        <v>7</v>
      </c>
      <c r="DB17" s="281">
        <v>1</v>
      </c>
      <c r="DC17" s="339" t="s">
        <v>619</v>
      </c>
      <c r="DD17" s="188">
        <v>0.91818181818181821</v>
      </c>
      <c r="DE17" s="188">
        <v>1.240909090909091</v>
      </c>
      <c r="DF17" s="17" t="s">
        <v>218</v>
      </c>
      <c r="DG17" s="605" t="s">
        <v>620</v>
      </c>
      <c r="DH17" s="17">
        <v>7</v>
      </c>
      <c r="DI17" s="101">
        <v>2</v>
      </c>
      <c r="DJ17" s="117" t="s">
        <v>621</v>
      </c>
      <c r="DK17" s="188">
        <v>0.9363636363636364</v>
      </c>
      <c r="DL17" s="188">
        <v>1.25</v>
      </c>
      <c r="DM17" s="64" t="s">
        <v>218</v>
      </c>
      <c r="DN17" s="64" t="s">
        <v>622</v>
      </c>
      <c r="DO17" s="17">
        <v>7</v>
      </c>
      <c r="DP17" s="101">
        <v>7</v>
      </c>
      <c r="DQ17" s="117" t="s">
        <v>623</v>
      </c>
      <c r="DR17" s="188">
        <v>1</v>
      </c>
      <c r="DS17" s="188">
        <v>1.2818181818181817</v>
      </c>
      <c r="DT17" s="17" t="s">
        <v>218</v>
      </c>
      <c r="DU17" s="28" t="s">
        <v>624</v>
      </c>
      <c r="DV17" s="17">
        <v>7</v>
      </c>
      <c r="DW17" s="101">
        <v>7</v>
      </c>
      <c r="DX17" s="117" t="s">
        <v>625</v>
      </c>
      <c r="DY17" s="131">
        <v>1.0636363636363637</v>
      </c>
      <c r="DZ17" s="188">
        <v>1.3136363636363637</v>
      </c>
      <c r="EA17" s="64" t="s">
        <v>218</v>
      </c>
      <c r="EB17" s="158" t="s">
        <v>626</v>
      </c>
      <c r="EC17" s="687">
        <v>35</v>
      </c>
      <c r="ED17" s="716">
        <v>50</v>
      </c>
      <c r="EE17" s="716">
        <v>58</v>
      </c>
      <c r="EF17" s="716">
        <v>66</v>
      </c>
      <c r="EG17" s="716">
        <v>74</v>
      </c>
      <c r="EH17" s="716">
        <v>82</v>
      </c>
      <c r="EI17" s="716">
        <v>89</v>
      </c>
      <c r="EJ17" s="716">
        <v>96</v>
      </c>
      <c r="EK17" s="716">
        <v>103</v>
      </c>
      <c r="EL17" s="716">
        <v>110</v>
      </c>
      <c r="EM17" s="687">
        <v>66</v>
      </c>
      <c r="EN17" s="687">
        <v>89</v>
      </c>
      <c r="EO17" s="687">
        <v>110</v>
      </c>
      <c r="EP17" s="715">
        <v>45</v>
      </c>
      <c r="EQ17" s="716">
        <v>53</v>
      </c>
      <c r="ER17" s="716">
        <v>64</v>
      </c>
      <c r="ES17" s="716">
        <v>74</v>
      </c>
      <c r="ET17" s="716">
        <v>88</v>
      </c>
      <c r="EU17" s="716">
        <v>100</v>
      </c>
      <c r="EV17" s="716">
        <v>101</v>
      </c>
      <c r="EW17" s="716">
        <v>103</v>
      </c>
      <c r="EX17" s="716">
        <v>110</v>
      </c>
      <c r="EY17" s="716">
        <v>117</v>
      </c>
      <c r="EZ17" s="716">
        <v>7</v>
      </c>
      <c r="FA17" s="715">
        <v>74</v>
      </c>
      <c r="FB17" s="715">
        <v>101</v>
      </c>
      <c r="FC17" s="715">
        <v>117</v>
      </c>
      <c r="FD17" s="38">
        <v>1.2857142857142858</v>
      </c>
      <c r="FE17" s="38">
        <v>1.06</v>
      </c>
      <c r="FF17" s="38">
        <v>1.103448275862069</v>
      </c>
      <c r="FG17" s="38">
        <v>1.1212121212121211</v>
      </c>
      <c r="FH17" s="38">
        <v>1.1891891891891893</v>
      </c>
      <c r="FI17" s="38">
        <v>1.2195121951219512</v>
      </c>
      <c r="FJ17" s="38">
        <v>1.1348314606741574</v>
      </c>
      <c r="FK17" s="38">
        <v>1.0729166666666667</v>
      </c>
      <c r="FL17" s="38">
        <v>1.0679611650485437</v>
      </c>
      <c r="FM17" s="38">
        <v>1.0636363636363637</v>
      </c>
      <c r="FN17" s="230">
        <v>0.40909090909090912</v>
      </c>
      <c r="FO17" s="230">
        <v>0.31818181818181818</v>
      </c>
      <c r="FP17" s="714">
        <v>0.48181818181818181</v>
      </c>
      <c r="FQ17" s="714">
        <v>0.45454545454545453</v>
      </c>
      <c r="FR17" s="209">
        <v>0.58181818181818179</v>
      </c>
      <c r="FS17" s="209">
        <v>0.52727272727272723</v>
      </c>
      <c r="FT17" s="209">
        <v>0.67272727272727273</v>
      </c>
      <c r="FU17" s="209">
        <v>0.6</v>
      </c>
      <c r="FV17" s="42">
        <v>0.8</v>
      </c>
      <c r="FW17" s="42">
        <v>0.67272727272727273</v>
      </c>
      <c r="FX17" s="42">
        <v>0.90909090909090906</v>
      </c>
      <c r="FY17" s="42">
        <v>0.74545454545454548</v>
      </c>
      <c r="FZ17" s="42">
        <v>0.91818181818181821</v>
      </c>
      <c r="GA17" s="42">
        <v>0.80909090909090908</v>
      </c>
      <c r="GB17" s="42">
        <v>0.9363636363636364</v>
      </c>
      <c r="GC17" s="42">
        <v>0.87272727272727268</v>
      </c>
      <c r="GD17" s="138">
        <v>1</v>
      </c>
      <c r="GE17" s="42">
        <v>0.9363636363636364</v>
      </c>
      <c r="GF17" s="137">
        <v>1.0636363636363637</v>
      </c>
      <c r="GG17" s="136">
        <v>1</v>
      </c>
      <c r="GH17" s="50">
        <v>0.40909090909090912</v>
      </c>
      <c r="GI17" s="50">
        <v>0.48181818181818181</v>
      </c>
      <c r="GJ17" s="50">
        <v>0.58181818181818179</v>
      </c>
      <c r="GK17" s="50">
        <v>0.67272727272727273</v>
      </c>
      <c r="GL17" s="49">
        <v>0.8</v>
      </c>
      <c r="GM17" s="49">
        <v>0.90909090909090906</v>
      </c>
      <c r="GN17" s="49">
        <v>0.91818181818181821</v>
      </c>
      <c r="GO17" s="49">
        <v>0.9363636363636364</v>
      </c>
      <c r="GP17" s="49">
        <v>1</v>
      </c>
      <c r="GQ17" s="49">
        <v>1</v>
      </c>
      <c r="GR17" s="48" t="b">
        <v>1</v>
      </c>
    </row>
    <row r="18" spans="1:201" ht="67.5" hidden="1" customHeight="1" x14ac:dyDescent="0.25">
      <c r="A18" s="119" t="s">
        <v>517</v>
      </c>
      <c r="B18" s="119" t="s">
        <v>518</v>
      </c>
      <c r="C18" s="119" t="s">
        <v>519</v>
      </c>
      <c r="D18" s="119" t="s">
        <v>520</v>
      </c>
      <c r="E18" s="119" t="s">
        <v>520</v>
      </c>
      <c r="F18" s="17" t="s">
        <v>204</v>
      </c>
      <c r="G18" s="17" t="s">
        <v>205</v>
      </c>
      <c r="H18" s="17" t="s">
        <v>206</v>
      </c>
      <c r="I18" s="17" t="s">
        <v>207</v>
      </c>
      <c r="J18" s="17"/>
      <c r="K18" s="17" t="s">
        <v>208</v>
      </c>
      <c r="L18" s="110"/>
      <c r="M18" s="26" t="s">
        <v>521</v>
      </c>
      <c r="N18" s="17" t="s">
        <v>520</v>
      </c>
      <c r="O18" s="17">
        <v>29</v>
      </c>
      <c r="P18" s="17"/>
      <c r="Q18" s="17">
        <v>432</v>
      </c>
      <c r="R18" s="280" t="s">
        <v>627</v>
      </c>
      <c r="S18" s="17" t="s">
        <v>210</v>
      </c>
      <c r="T18" s="17"/>
      <c r="U18" s="17"/>
      <c r="V18" s="17"/>
      <c r="W18" s="17"/>
      <c r="X18" s="17"/>
      <c r="Y18" s="17"/>
      <c r="Z18" s="17"/>
      <c r="AA18" s="17"/>
      <c r="AB18" s="17"/>
      <c r="AC18" s="17"/>
      <c r="AD18" s="17"/>
      <c r="AE18" s="17"/>
      <c r="AF18" s="17"/>
      <c r="AG18" s="17"/>
      <c r="AH18" s="17" t="s">
        <v>270</v>
      </c>
      <c r="AI18" s="17" t="s">
        <v>442</v>
      </c>
      <c r="AJ18" s="17" t="s">
        <v>418</v>
      </c>
      <c r="AK18" s="17" t="s">
        <v>271</v>
      </c>
      <c r="AL18" s="280" t="s">
        <v>628</v>
      </c>
      <c r="AM18" s="14" t="s">
        <v>629</v>
      </c>
      <c r="AN18" s="17">
        <v>0</v>
      </c>
      <c r="AO18" s="282">
        <v>1300</v>
      </c>
      <c r="AP18" s="282">
        <v>1600</v>
      </c>
      <c r="AQ18" s="282">
        <v>1800</v>
      </c>
      <c r="AR18" s="282">
        <v>1950</v>
      </c>
      <c r="AS18" s="282">
        <v>1950</v>
      </c>
      <c r="AT18" s="282">
        <v>1498</v>
      </c>
      <c r="AU18" s="676">
        <v>0</v>
      </c>
      <c r="AV18" s="721">
        <v>1600</v>
      </c>
      <c r="AW18" s="17">
        <v>100</v>
      </c>
      <c r="AX18" s="146">
        <v>117</v>
      </c>
      <c r="AY18" s="720" t="s">
        <v>630</v>
      </c>
      <c r="AZ18" s="245">
        <v>7.3124999999999996E-2</v>
      </c>
      <c r="BA18" s="245">
        <v>0.06</v>
      </c>
      <c r="BB18" s="79" t="s">
        <v>218</v>
      </c>
      <c r="BC18" s="27" t="s">
        <v>631</v>
      </c>
      <c r="BD18" s="190">
        <v>120</v>
      </c>
      <c r="BE18" s="146">
        <v>126</v>
      </c>
      <c r="BF18" s="27" t="s">
        <v>632</v>
      </c>
      <c r="BG18" s="245">
        <v>0.15187500000000001</v>
      </c>
      <c r="BH18" s="245">
        <v>0.12461538461538461</v>
      </c>
      <c r="BI18" s="79" t="s">
        <v>218</v>
      </c>
      <c r="BJ18" s="27" t="s">
        <v>633</v>
      </c>
      <c r="BK18" s="17">
        <v>130</v>
      </c>
      <c r="BL18" s="146">
        <v>179</v>
      </c>
      <c r="BM18" s="133" t="s">
        <v>634</v>
      </c>
      <c r="BN18" s="188">
        <v>0.26374999999999998</v>
      </c>
      <c r="BO18" s="188">
        <v>0.21641025641025641</v>
      </c>
      <c r="BP18" s="79" t="s">
        <v>218</v>
      </c>
      <c r="BQ18" s="27" t="s">
        <v>635</v>
      </c>
      <c r="BR18" s="17">
        <v>140</v>
      </c>
      <c r="BS18" s="146">
        <v>179</v>
      </c>
      <c r="BT18" s="719" t="s">
        <v>636</v>
      </c>
      <c r="BU18" s="446">
        <v>0.37562499999999999</v>
      </c>
      <c r="BV18" s="718">
        <v>0.30820512820512819</v>
      </c>
      <c r="BW18" s="459" t="s">
        <v>218</v>
      </c>
      <c r="BX18" s="27" t="s">
        <v>637</v>
      </c>
      <c r="BY18" s="717">
        <v>130</v>
      </c>
      <c r="BZ18" s="101">
        <v>201</v>
      </c>
      <c r="CA18" s="117" t="s">
        <v>638</v>
      </c>
      <c r="CB18" s="188">
        <v>0.50124999999999997</v>
      </c>
      <c r="CC18" s="188">
        <v>0.41128205128205131</v>
      </c>
      <c r="CD18" s="240" t="s">
        <v>218</v>
      </c>
      <c r="CE18" s="158" t="s">
        <v>639</v>
      </c>
      <c r="CF18" s="17">
        <v>140</v>
      </c>
      <c r="CG18" s="17">
        <v>186</v>
      </c>
      <c r="CH18" s="100" t="s">
        <v>640</v>
      </c>
      <c r="CI18" s="188">
        <v>0.61750000000000005</v>
      </c>
      <c r="CJ18" s="188">
        <v>0.50666666666666671</v>
      </c>
      <c r="CK18" s="64" t="s">
        <v>218</v>
      </c>
      <c r="CL18" s="158" t="s">
        <v>640</v>
      </c>
      <c r="CM18" s="282">
        <v>150</v>
      </c>
      <c r="CN18" s="281">
        <v>179</v>
      </c>
      <c r="CO18" s="100" t="s">
        <v>641</v>
      </c>
      <c r="CP18" s="188">
        <v>0.729375</v>
      </c>
      <c r="CQ18" s="188">
        <v>0.59846153846153849</v>
      </c>
      <c r="CR18" s="17" t="s">
        <v>218</v>
      </c>
      <c r="CS18" s="28" t="s">
        <v>642</v>
      </c>
      <c r="CT18" s="282">
        <v>130</v>
      </c>
      <c r="CU18" s="281">
        <v>172</v>
      </c>
      <c r="CV18" s="101" t="s">
        <v>643</v>
      </c>
      <c r="CW18" s="188">
        <v>0.83687500000000004</v>
      </c>
      <c r="CX18" s="188">
        <v>1.4548717948717949</v>
      </c>
      <c r="CY18" s="64" t="s">
        <v>218</v>
      </c>
      <c r="CZ18" s="158" t="s">
        <v>644</v>
      </c>
      <c r="DA18" s="282">
        <v>140</v>
      </c>
      <c r="DB18" s="281">
        <v>100</v>
      </c>
      <c r="DC18" s="339" t="s">
        <v>645</v>
      </c>
      <c r="DD18" s="188">
        <v>0.89937500000000004</v>
      </c>
      <c r="DE18" s="188">
        <v>1.5061538461538462</v>
      </c>
      <c r="DF18" s="17" t="s">
        <v>218</v>
      </c>
      <c r="DG18" s="605" t="s">
        <v>646</v>
      </c>
      <c r="DH18" s="17">
        <v>150</v>
      </c>
      <c r="DI18" s="101">
        <v>110</v>
      </c>
      <c r="DJ18" s="117" t="s">
        <v>647</v>
      </c>
      <c r="DK18" s="188">
        <v>0.96812500000000001</v>
      </c>
      <c r="DL18" s="188">
        <v>1.5625641025641026</v>
      </c>
      <c r="DM18" s="64" t="s">
        <v>218</v>
      </c>
      <c r="DN18" s="64" t="s">
        <v>648</v>
      </c>
      <c r="DO18" s="17">
        <v>130</v>
      </c>
      <c r="DP18" s="101">
        <v>149</v>
      </c>
      <c r="DQ18" s="117" t="s">
        <v>649</v>
      </c>
      <c r="DR18" s="188">
        <v>1.06125</v>
      </c>
      <c r="DS18" s="188">
        <v>1.6389743589743591</v>
      </c>
      <c r="DT18" s="17" t="s">
        <v>218</v>
      </c>
      <c r="DU18" s="28" t="s">
        <v>650</v>
      </c>
      <c r="DV18" s="17">
        <v>140</v>
      </c>
      <c r="DW18" s="101">
        <v>144</v>
      </c>
      <c r="DX18" s="117" t="s">
        <v>651</v>
      </c>
      <c r="DY18" s="131">
        <v>1.1512500000000001</v>
      </c>
      <c r="DZ18" s="188">
        <v>1.7128205128205127</v>
      </c>
      <c r="EA18" s="64" t="s">
        <v>218</v>
      </c>
      <c r="EB18" s="158" t="s">
        <v>652</v>
      </c>
      <c r="EC18" s="687">
        <v>350</v>
      </c>
      <c r="ED18" s="716">
        <v>490</v>
      </c>
      <c r="EE18" s="716">
        <v>620</v>
      </c>
      <c r="EF18" s="716">
        <v>760</v>
      </c>
      <c r="EG18" s="716">
        <v>910</v>
      </c>
      <c r="EH18" s="716">
        <v>1040</v>
      </c>
      <c r="EI18" s="716">
        <v>1180</v>
      </c>
      <c r="EJ18" s="716">
        <v>1330</v>
      </c>
      <c r="EK18" s="716">
        <v>1460</v>
      </c>
      <c r="EL18" s="716">
        <v>1600</v>
      </c>
      <c r="EM18" s="687">
        <v>760</v>
      </c>
      <c r="EN18" s="687">
        <v>1180</v>
      </c>
      <c r="EO18" s="687">
        <v>1600</v>
      </c>
      <c r="EP18" s="715">
        <v>422</v>
      </c>
      <c r="EQ18" s="716">
        <v>601</v>
      </c>
      <c r="ER18" s="716">
        <v>802</v>
      </c>
      <c r="ES18" s="716">
        <v>988</v>
      </c>
      <c r="ET18" s="716">
        <v>1167</v>
      </c>
      <c r="EU18" s="716">
        <v>1339</v>
      </c>
      <c r="EV18" s="716">
        <v>1439</v>
      </c>
      <c r="EW18" s="716">
        <v>1549</v>
      </c>
      <c r="EX18" s="716">
        <v>1698</v>
      </c>
      <c r="EY18" s="716">
        <v>1842</v>
      </c>
      <c r="EZ18" s="716">
        <v>144</v>
      </c>
      <c r="FA18" s="715">
        <v>988</v>
      </c>
      <c r="FB18" s="715">
        <v>1439</v>
      </c>
      <c r="FC18" s="715">
        <v>1842</v>
      </c>
      <c r="FD18" s="38">
        <v>1.2057142857142857</v>
      </c>
      <c r="FE18" s="38">
        <v>1.226530612244898</v>
      </c>
      <c r="FF18" s="38">
        <v>1.2935483870967741</v>
      </c>
      <c r="FG18" s="38">
        <v>1.3</v>
      </c>
      <c r="FH18" s="38">
        <v>1.2824175824175825</v>
      </c>
      <c r="FI18" s="38">
        <v>1.2875000000000001</v>
      </c>
      <c r="FJ18" s="38">
        <v>1.2194915254237289</v>
      </c>
      <c r="FK18" s="38">
        <v>1.1646616541353383</v>
      </c>
      <c r="FL18" s="38">
        <v>1.1630136986301369</v>
      </c>
      <c r="FM18" s="38">
        <v>1.1512500000000001</v>
      </c>
      <c r="FN18" s="230">
        <v>0.26374999999999998</v>
      </c>
      <c r="FO18" s="230">
        <v>0.21875</v>
      </c>
      <c r="FP18" s="714">
        <v>0.37562499999999999</v>
      </c>
      <c r="FQ18" s="714">
        <v>0.30625000000000002</v>
      </c>
      <c r="FR18" s="209">
        <v>0.50124999999999997</v>
      </c>
      <c r="FS18" s="209">
        <v>0.38750000000000001</v>
      </c>
      <c r="FT18" s="209">
        <v>0.61750000000000005</v>
      </c>
      <c r="FU18" s="209">
        <v>0.47499999999999998</v>
      </c>
      <c r="FV18" s="42">
        <v>0.729375</v>
      </c>
      <c r="FW18" s="42">
        <v>0.56874999999999998</v>
      </c>
      <c r="FX18" s="42">
        <v>0.83687500000000004</v>
      </c>
      <c r="FY18" s="42">
        <v>0.65</v>
      </c>
      <c r="FZ18" s="42">
        <v>0.89937500000000004</v>
      </c>
      <c r="GA18" s="42">
        <v>0.73750000000000004</v>
      </c>
      <c r="GB18" s="42">
        <v>0.96812500000000001</v>
      </c>
      <c r="GC18" s="42">
        <v>0.83125000000000004</v>
      </c>
      <c r="GD18" s="138">
        <v>1.06125</v>
      </c>
      <c r="GE18" s="42">
        <v>0.91249999999999998</v>
      </c>
      <c r="GF18" s="137">
        <v>1.1512500000000001</v>
      </c>
      <c r="GG18" s="136">
        <v>1</v>
      </c>
      <c r="GH18" s="50">
        <v>0.26374999999999998</v>
      </c>
      <c r="GI18" s="50">
        <v>0.37562499999999999</v>
      </c>
      <c r="GJ18" s="50">
        <v>0.50124999999999997</v>
      </c>
      <c r="GK18" s="50">
        <v>0.61750000000000005</v>
      </c>
      <c r="GL18" s="49">
        <v>0.729375</v>
      </c>
      <c r="GM18" s="49">
        <v>0.83687500000000004</v>
      </c>
      <c r="GN18" s="49">
        <v>0.89937500000000004</v>
      </c>
      <c r="GO18" s="49">
        <v>0.96812500000000001</v>
      </c>
      <c r="GP18" s="49">
        <v>1</v>
      </c>
      <c r="GQ18" s="49">
        <v>1</v>
      </c>
      <c r="GR18" s="48" t="b">
        <v>1</v>
      </c>
    </row>
    <row r="19" spans="1:201" ht="67.5" hidden="1" customHeight="1" x14ac:dyDescent="0.25">
      <c r="A19" s="380" t="s">
        <v>517</v>
      </c>
      <c r="B19" s="380" t="s">
        <v>653</v>
      </c>
      <c r="C19" s="280" t="s">
        <v>202</v>
      </c>
      <c r="D19" s="380" t="s">
        <v>654</v>
      </c>
      <c r="E19" s="380" t="s">
        <v>654</v>
      </c>
      <c r="F19" s="102" t="s">
        <v>204</v>
      </c>
      <c r="G19" s="102" t="s">
        <v>205</v>
      </c>
      <c r="H19" s="102" t="s">
        <v>206</v>
      </c>
      <c r="I19" s="102" t="s">
        <v>207</v>
      </c>
      <c r="J19" s="102" t="s">
        <v>655</v>
      </c>
      <c r="K19" s="102" t="s">
        <v>208</v>
      </c>
      <c r="L19" s="175"/>
      <c r="M19" s="102" t="s">
        <v>656</v>
      </c>
      <c r="N19" s="175" t="s">
        <v>654</v>
      </c>
      <c r="O19" s="102" t="s">
        <v>656</v>
      </c>
      <c r="P19" s="102"/>
      <c r="Q19" s="102">
        <v>446</v>
      </c>
      <c r="R19" s="360" t="s">
        <v>657</v>
      </c>
      <c r="S19" s="102" t="s">
        <v>210</v>
      </c>
      <c r="T19" s="102"/>
      <c r="U19" s="102"/>
      <c r="V19" s="102"/>
      <c r="W19" s="102"/>
      <c r="X19" s="102"/>
      <c r="Y19" s="102"/>
      <c r="Z19" s="102"/>
      <c r="AA19" s="102"/>
      <c r="AB19" s="102"/>
      <c r="AC19" s="102"/>
      <c r="AD19" s="102"/>
      <c r="AE19" s="102"/>
      <c r="AF19" s="102"/>
      <c r="AG19" s="102"/>
      <c r="AH19" s="102" t="s">
        <v>523</v>
      </c>
      <c r="AI19" s="102" t="s">
        <v>470</v>
      </c>
      <c r="AJ19" s="102" t="s">
        <v>244</v>
      </c>
      <c r="AK19" s="102" t="s">
        <v>214</v>
      </c>
      <c r="AL19" s="376" t="s">
        <v>658</v>
      </c>
      <c r="AM19" s="123" t="s">
        <v>659</v>
      </c>
      <c r="AN19" s="604">
        <v>0</v>
      </c>
      <c r="AO19" s="604">
        <v>0</v>
      </c>
      <c r="AP19" s="713">
        <v>80</v>
      </c>
      <c r="AQ19" s="602">
        <v>100</v>
      </c>
      <c r="AR19" s="604">
        <v>0</v>
      </c>
      <c r="AS19" s="602">
        <v>100</v>
      </c>
      <c r="AT19" s="604">
        <v>0</v>
      </c>
      <c r="AU19" s="604"/>
      <c r="AV19" s="713">
        <v>80</v>
      </c>
      <c r="AW19" s="604"/>
      <c r="AX19" s="146"/>
      <c r="AY19" s="631" t="s">
        <v>660</v>
      </c>
      <c r="AZ19" s="247">
        <v>0</v>
      </c>
      <c r="BA19" s="370">
        <v>0</v>
      </c>
      <c r="BB19" s="247" t="s">
        <v>218</v>
      </c>
      <c r="BC19" s="631" t="s">
        <v>661</v>
      </c>
      <c r="BD19" s="603"/>
      <c r="BE19" s="146"/>
      <c r="BF19" s="611" t="s">
        <v>662</v>
      </c>
      <c r="BG19" s="247">
        <v>0</v>
      </c>
      <c r="BH19" s="370">
        <v>0</v>
      </c>
      <c r="BI19" s="386" t="s">
        <v>218</v>
      </c>
      <c r="BJ19" s="634" t="s">
        <v>663</v>
      </c>
      <c r="BK19" s="712">
        <v>25</v>
      </c>
      <c r="BL19" s="146">
        <v>25</v>
      </c>
      <c r="BM19" s="133" t="s">
        <v>664</v>
      </c>
      <c r="BN19" s="83">
        <v>0.3125</v>
      </c>
      <c r="BO19" s="83">
        <v>0.25</v>
      </c>
      <c r="BP19" s="369" t="s">
        <v>218</v>
      </c>
      <c r="BQ19" s="601" t="s">
        <v>665</v>
      </c>
      <c r="BR19" s="175"/>
      <c r="BS19" s="112"/>
      <c r="BT19" s="531" t="s">
        <v>666</v>
      </c>
      <c r="BU19" s="83">
        <v>0.3125</v>
      </c>
      <c r="BV19" s="83">
        <v>0.25</v>
      </c>
      <c r="BW19" s="102" t="s">
        <v>218</v>
      </c>
      <c r="BX19" s="601" t="s">
        <v>667</v>
      </c>
      <c r="BY19" s="175"/>
      <c r="BZ19" s="112"/>
      <c r="CA19" s="112" t="s">
        <v>668</v>
      </c>
      <c r="CB19" s="83">
        <v>0.3125</v>
      </c>
      <c r="CC19" s="83">
        <v>0.25</v>
      </c>
      <c r="CD19" s="83" t="s">
        <v>218</v>
      </c>
      <c r="CE19" s="102" t="s">
        <v>669</v>
      </c>
      <c r="CF19" s="102">
        <v>15</v>
      </c>
      <c r="CG19" s="708">
        <v>15</v>
      </c>
      <c r="CH19" s="172" t="s">
        <v>670</v>
      </c>
      <c r="CI19" s="83">
        <v>0.5</v>
      </c>
      <c r="CJ19" s="83">
        <v>0.4</v>
      </c>
      <c r="CK19" s="102" t="s">
        <v>218</v>
      </c>
      <c r="CL19" s="360" t="s">
        <v>671</v>
      </c>
      <c r="CM19" s="102"/>
      <c r="CN19" s="146"/>
      <c r="CO19" s="146" t="s">
        <v>672</v>
      </c>
      <c r="CP19" s="83">
        <v>0.5</v>
      </c>
      <c r="CQ19" s="83">
        <v>0.4</v>
      </c>
      <c r="CR19" s="17" t="s">
        <v>218</v>
      </c>
      <c r="CS19" s="27" t="s">
        <v>673</v>
      </c>
      <c r="CT19" s="102"/>
      <c r="CU19" s="146"/>
      <c r="CV19" s="146" t="s">
        <v>674</v>
      </c>
      <c r="CW19" s="83">
        <v>0.5</v>
      </c>
      <c r="CX19" s="83">
        <v>0.4</v>
      </c>
      <c r="CY19" s="102" t="s">
        <v>218</v>
      </c>
      <c r="CZ19" s="376" t="s">
        <v>675</v>
      </c>
      <c r="DA19" s="102">
        <v>10</v>
      </c>
      <c r="DB19" s="146"/>
      <c r="DC19" s="117" t="s">
        <v>676</v>
      </c>
      <c r="DD19" s="83">
        <v>0.5</v>
      </c>
      <c r="DE19" s="83">
        <v>0.4</v>
      </c>
      <c r="DF19" s="17" t="s">
        <v>218</v>
      </c>
      <c r="DG19" s="388" t="s">
        <v>677</v>
      </c>
      <c r="DH19" s="102"/>
      <c r="DI19" s="146">
        <v>20</v>
      </c>
      <c r="DJ19" s="117" t="s">
        <v>678</v>
      </c>
      <c r="DK19" s="83">
        <v>0.75</v>
      </c>
      <c r="DL19" s="83">
        <v>0.6</v>
      </c>
      <c r="DM19" s="102" t="s">
        <v>218</v>
      </c>
      <c r="DN19" s="360" t="s">
        <v>679</v>
      </c>
      <c r="DO19" s="102"/>
      <c r="DP19" s="15">
        <v>20</v>
      </c>
      <c r="DQ19" s="117" t="s">
        <v>680</v>
      </c>
      <c r="DR19" s="83">
        <v>1</v>
      </c>
      <c r="DS19" s="83">
        <v>0.8</v>
      </c>
      <c r="DT19" s="102" t="s">
        <v>218</v>
      </c>
      <c r="DU19" s="360" t="s">
        <v>681</v>
      </c>
      <c r="DV19" s="102">
        <v>30</v>
      </c>
      <c r="DW19" s="146">
        <v>0</v>
      </c>
      <c r="DX19" s="117" t="s">
        <v>682</v>
      </c>
      <c r="DY19" s="150">
        <v>1</v>
      </c>
      <c r="DZ19" s="83">
        <v>1</v>
      </c>
      <c r="EA19" s="600" t="s">
        <v>218</v>
      </c>
      <c r="EB19" s="27" t="s">
        <v>683</v>
      </c>
      <c r="EC19" s="327">
        <v>25</v>
      </c>
      <c r="ED19" s="326">
        <v>25</v>
      </c>
      <c r="EE19" s="326">
        <v>25</v>
      </c>
      <c r="EF19" s="326">
        <v>40</v>
      </c>
      <c r="EG19" s="326">
        <v>40</v>
      </c>
      <c r="EH19" s="326">
        <v>40</v>
      </c>
      <c r="EI19" s="326">
        <v>50</v>
      </c>
      <c r="EJ19" s="326">
        <v>50</v>
      </c>
      <c r="EK19" s="326">
        <v>50</v>
      </c>
      <c r="EL19" s="711">
        <v>80</v>
      </c>
      <c r="EM19" s="327">
        <v>40</v>
      </c>
      <c r="EN19" s="327">
        <v>50</v>
      </c>
      <c r="EO19" s="327">
        <v>80</v>
      </c>
      <c r="EP19" s="325">
        <v>25</v>
      </c>
      <c r="EQ19" s="276">
        <v>25</v>
      </c>
      <c r="ER19" s="276">
        <v>25</v>
      </c>
      <c r="ES19" s="276">
        <v>40</v>
      </c>
      <c r="ET19" s="276">
        <v>40</v>
      </c>
      <c r="EU19" s="276">
        <v>40</v>
      </c>
      <c r="EV19" s="276">
        <v>40</v>
      </c>
      <c r="EW19" s="276">
        <v>60</v>
      </c>
      <c r="EX19" s="276">
        <v>80</v>
      </c>
      <c r="EY19" s="276">
        <v>80</v>
      </c>
      <c r="EZ19" s="276">
        <v>0</v>
      </c>
      <c r="FA19" s="325">
        <v>40</v>
      </c>
      <c r="FB19" s="325">
        <v>40</v>
      </c>
      <c r="FC19" s="325">
        <v>80</v>
      </c>
      <c r="FD19" s="38">
        <v>1</v>
      </c>
      <c r="FE19" s="38">
        <v>1</v>
      </c>
      <c r="FF19" s="38">
        <v>1</v>
      </c>
      <c r="FG19" s="38">
        <v>1</v>
      </c>
      <c r="FH19" s="38">
        <v>1</v>
      </c>
      <c r="FI19" s="38">
        <v>1</v>
      </c>
      <c r="FJ19" s="38">
        <v>0.8</v>
      </c>
      <c r="FK19" s="38">
        <v>1.2</v>
      </c>
      <c r="FL19" s="38">
        <v>1.6</v>
      </c>
      <c r="FM19" s="38">
        <v>1</v>
      </c>
      <c r="FN19" s="230">
        <v>0.3125</v>
      </c>
      <c r="FO19" s="230">
        <v>0.3125</v>
      </c>
      <c r="FP19" s="273">
        <v>0.3125</v>
      </c>
      <c r="FQ19" s="273">
        <v>0.3125</v>
      </c>
      <c r="FR19" s="209">
        <v>0.3125</v>
      </c>
      <c r="FS19" s="209">
        <v>0.3125</v>
      </c>
      <c r="FT19" s="209">
        <v>0.5</v>
      </c>
      <c r="FU19" s="209">
        <v>0.5</v>
      </c>
      <c r="FV19" s="42">
        <v>0.5</v>
      </c>
      <c r="FW19" s="42">
        <v>0.5</v>
      </c>
      <c r="FX19" s="42">
        <v>0.5</v>
      </c>
      <c r="FY19" s="42">
        <v>0.5</v>
      </c>
      <c r="FZ19" s="42">
        <v>0.5</v>
      </c>
      <c r="GA19" s="42">
        <v>0.625</v>
      </c>
      <c r="GB19" s="42">
        <v>0.75</v>
      </c>
      <c r="GC19" s="42">
        <v>0.625</v>
      </c>
      <c r="GD19" s="138">
        <v>1</v>
      </c>
      <c r="GE19" s="42">
        <v>0.625</v>
      </c>
      <c r="GF19" s="137">
        <v>1</v>
      </c>
      <c r="GG19" s="136">
        <v>1</v>
      </c>
      <c r="GH19" s="50">
        <v>0.3125</v>
      </c>
      <c r="GI19" s="50">
        <v>0.3125</v>
      </c>
      <c r="GJ19" s="50">
        <v>0.3125</v>
      </c>
      <c r="GK19" s="50">
        <v>0.5</v>
      </c>
      <c r="GL19" s="49">
        <v>0.5</v>
      </c>
      <c r="GM19" s="49">
        <v>0.5</v>
      </c>
      <c r="GN19" s="49">
        <v>0.5</v>
      </c>
      <c r="GO19" s="49">
        <v>0.75</v>
      </c>
      <c r="GP19" s="49">
        <v>1</v>
      </c>
      <c r="GQ19" s="49">
        <v>1</v>
      </c>
      <c r="GR19" s="48" t="b">
        <v>1</v>
      </c>
    </row>
    <row r="20" spans="1:201" ht="67.5" hidden="1" customHeight="1" x14ac:dyDescent="0.25">
      <c r="A20" s="119" t="s">
        <v>517</v>
      </c>
      <c r="B20" s="119" t="s">
        <v>684</v>
      </c>
      <c r="C20" s="280" t="s">
        <v>202</v>
      </c>
      <c r="D20" s="119" t="s">
        <v>654</v>
      </c>
      <c r="E20" s="119" t="s">
        <v>654</v>
      </c>
      <c r="F20" s="17" t="s">
        <v>204</v>
      </c>
      <c r="G20" s="17" t="s">
        <v>205</v>
      </c>
      <c r="H20" s="17" t="s">
        <v>206</v>
      </c>
      <c r="I20" s="17" t="s">
        <v>207</v>
      </c>
      <c r="J20" s="17"/>
      <c r="K20" s="17" t="s">
        <v>208</v>
      </c>
      <c r="L20" s="110"/>
      <c r="M20" s="17" t="s">
        <v>656</v>
      </c>
      <c r="N20" s="110" t="s">
        <v>654</v>
      </c>
      <c r="O20" s="17" t="s">
        <v>656</v>
      </c>
      <c r="P20" s="17"/>
      <c r="Q20" s="17">
        <v>126</v>
      </c>
      <c r="R20" s="14" t="s">
        <v>685</v>
      </c>
      <c r="S20" s="17" t="s">
        <v>210</v>
      </c>
      <c r="T20" s="17"/>
      <c r="U20" s="17"/>
      <c r="V20" s="17"/>
      <c r="W20" s="17"/>
      <c r="X20" s="17"/>
      <c r="Y20" s="17"/>
      <c r="Z20" s="17"/>
      <c r="AA20" s="17"/>
      <c r="AB20" s="17"/>
      <c r="AC20" s="17"/>
      <c r="AD20" s="17"/>
      <c r="AE20" s="17"/>
      <c r="AF20" s="17"/>
      <c r="AG20" s="17"/>
      <c r="AH20" s="17" t="s">
        <v>523</v>
      </c>
      <c r="AI20" s="17" t="s">
        <v>442</v>
      </c>
      <c r="AJ20" s="17" t="s">
        <v>244</v>
      </c>
      <c r="AK20" s="17" t="s">
        <v>271</v>
      </c>
      <c r="AL20" s="280" t="s">
        <v>686</v>
      </c>
      <c r="AM20" s="280" t="s">
        <v>687</v>
      </c>
      <c r="AN20" s="17">
        <v>0</v>
      </c>
      <c r="AO20" s="17">
        <v>0</v>
      </c>
      <c r="AP20" s="17">
        <v>9</v>
      </c>
      <c r="AQ20" s="17">
        <v>4</v>
      </c>
      <c r="AR20" s="17">
        <v>4</v>
      </c>
      <c r="AS20" s="17">
        <v>12</v>
      </c>
      <c r="AT20" s="17">
        <v>0</v>
      </c>
      <c r="AU20" s="17"/>
      <c r="AV20" s="17">
        <v>9</v>
      </c>
      <c r="AW20" s="17"/>
      <c r="AX20" s="146"/>
      <c r="AY20" s="133" t="s">
        <v>688</v>
      </c>
      <c r="AZ20" s="391">
        <v>0</v>
      </c>
      <c r="BA20" s="390">
        <v>0</v>
      </c>
      <c r="BB20" s="391" t="s">
        <v>218</v>
      </c>
      <c r="BC20" s="27" t="s">
        <v>689</v>
      </c>
      <c r="BD20" s="389"/>
      <c r="BE20" s="146"/>
      <c r="BF20" s="710" t="s">
        <v>690</v>
      </c>
      <c r="BG20" s="391">
        <v>0</v>
      </c>
      <c r="BH20" s="390">
        <v>0</v>
      </c>
      <c r="BI20" s="389" t="s">
        <v>218</v>
      </c>
      <c r="BJ20" s="511" t="s">
        <v>691</v>
      </c>
      <c r="BK20" s="17"/>
      <c r="BL20" s="146"/>
      <c r="BM20" s="531" t="s">
        <v>692</v>
      </c>
      <c r="BN20" s="188">
        <v>0</v>
      </c>
      <c r="BO20" s="188">
        <v>0</v>
      </c>
      <c r="BP20" s="243" t="s">
        <v>218</v>
      </c>
      <c r="BQ20" s="27" t="s">
        <v>693</v>
      </c>
      <c r="BR20" s="110"/>
      <c r="BS20" s="112"/>
      <c r="BT20" s="531" t="s">
        <v>694</v>
      </c>
      <c r="BU20" s="188">
        <v>0</v>
      </c>
      <c r="BV20" s="188">
        <v>0</v>
      </c>
      <c r="BW20" s="17" t="s">
        <v>218</v>
      </c>
      <c r="BX20" s="27" t="s">
        <v>695</v>
      </c>
      <c r="BY20" s="110"/>
      <c r="BZ20" s="112"/>
      <c r="CA20" s="112" t="s">
        <v>696</v>
      </c>
      <c r="CB20" s="188">
        <v>0</v>
      </c>
      <c r="CC20" s="188">
        <v>0</v>
      </c>
      <c r="CD20" s="188" t="s">
        <v>218</v>
      </c>
      <c r="CE20" s="17" t="s">
        <v>697</v>
      </c>
      <c r="CF20" s="17">
        <v>3</v>
      </c>
      <c r="CG20" s="708">
        <v>3</v>
      </c>
      <c r="CH20" s="172" t="s">
        <v>698</v>
      </c>
      <c r="CI20" s="188">
        <v>0.33333333333333331</v>
      </c>
      <c r="CJ20" s="188">
        <v>0.25</v>
      </c>
      <c r="CK20" s="102" t="s">
        <v>218</v>
      </c>
      <c r="CL20" s="14" t="s">
        <v>699</v>
      </c>
      <c r="CM20" s="17">
        <v>1</v>
      </c>
      <c r="CN20" s="146">
        <v>1</v>
      </c>
      <c r="CO20" s="146" t="s">
        <v>700</v>
      </c>
      <c r="CP20" s="188">
        <v>0.44444444444444442</v>
      </c>
      <c r="CQ20" s="188">
        <v>0.33333333333333331</v>
      </c>
      <c r="CR20" s="17" t="s">
        <v>218</v>
      </c>
      <c r="CS20" s="27" t="s">
        <v>701</v>
      </c>
      <c r="CT20" s="17">
        <v>1</v>
      </c>
      <c r="CU20" s="146">
        <v>1</v>
      </c>
      <c r="CV20" s="146" t="s">
        <v>702</v>
      </c>
      <c r="CW20" s="188">
        <v>0.55555555555555558</v>
      </c>
      <c r="CX20" s="188">
        <v>0.41666666666666669</v>
      </c>
      <c r="CY20" s="17" t="s">
        <v>218</v>
      </c>
      <c r="CZ20" s="18" t="s">
        <v>703</v>
      </c>
      <c r="DA20" s="17">
        <v>1</v>
      </c>
      <c r="DB20" s="146">
        <v>1</v>
      </c>
      <c r="DC20" s="117" t="s">
        <v>704</v>
      </c>
      <c r="DD20" s="188">
        <v>0.66666666666666663</v>
      </c>
      <c r="DE20" s="188">
        <v>0.5</v>
      </c>
      <c r="DF20" s="17" t="s">
        <v>218</v>
      </c>
      <c r="DG20" s="388" t="s">
        <v>705</v>
      </c>
      <c r="DH20" s="17">
        <v>1</v>
      </c>
      <c r="DI20" s="146">
        <v>1</v>
      </c>
      <c r="DJ20" s="117" t="s">
        <v>706</v>
      </c>
      <c r="DK20" s="188">
        <v>0.77777777777777779</v>
      </c>
      <c r="DL20" s="188">
        <v>0.58333333333333337</v>
      </c>
      <c r="DM20" s="17" t="s">
        <v>218</v>
      </c>
      <c r="DN20" s="14" t="s">
        <v>707</v>
      </c>
      <c r="DO20" s="17">
        <v>1</v>
      </c>
      <c r="DP20" s="146">
        <v>1</v>
      </c>
      <c r="DQ20" s="117" t="s">
        <v>708</v>
      </c>
      <c r="DR20" s="188">
        <v>0.88888888888888884</v>
      </c>
      <c r="DS20" s="188">
        <v>0.66666666666666663</v>
      </c>
      <c r="DT20" s="17" t="s">
        <v>218</v>
      </c>
      <c r="DU20" s="14" t="s">
        <v>709</v>
      </c>
      <c r="DV20" s="17">
        <v>1</v>
      </c>
      <c r="DW20" s="146">
        <v>1</v>
      </c>
      <c r="DX20" s="117" t="s">
        <v>710</v>
      </c>
      <c r="DY20" s="150">
        <v>1</v>
      </c>
      <c r="DZ20" s="188">
        <v>0.66666666666666663</v>
      </c>
      <c r="EA20" s="17" t="s">
        <v>218</v>
      </c>
      <c r="EB20" s="27" t="s">
        <v>711</v>
      </c>
      <c r="EC20" s="327">
        <v>0</v>
      </c>
      <c r="ED20" s="326">
        <v>0</v>
      </c>
      <c r="EE20" s="326">
        <v>0</v>
      </c>
      <c r="EF20" s="326">
        <v>3</v>
      </c>
      <c r="EG20" s="326">
        <v>4</v>
      </c>
      <c r="EH20" s="326">
        <v>5</v>
      </c>
      <c r="EI20" s="326">
        <v>6</v>
      </c>
      <c r="EJ20" s="326">
        <v>7</v>
      </c>
      <c r="EK20" s="326">
        <v>8</v>
      </c>
      <c r="EL20" s="326">
        <v>9</v>
      </c>
      <c r="EM20" s="327">
        <v>3</v>
      </c>
      <c r="EN20" s="327">
        <v>6</v>
      </c>
      <c r="EO20" s="327">
        <v>9</v>
      </c>
      <c r="EP20" s="325">
        <v>0</v>
      </c>
      <c r="EQ20" s="276">
        <v>0</v>
      </c>
      <c r="ER20" s="276">
        <v>0</v>
      </c>
      <c r="ES20" s="276">
        <v>3</v>
      </c>
      <c r="ET20" s="276">
        <v>4</v>
      </c>
      <c r="EU20" s="276">
        <v>5</v>
      </c>
      <c r="EV20" s="276">
        <v>6</v>
      </c>
      <c r="EW20" s="276">
        <v>7</v>
      </c>
      <c r="EX20" s="276">
        <v>8</v>
      </c>
      <c r="EY20" s="276">
        <v>9</v>
      </c>
      <c r="EZ20" s="276">
        <v>1</v>
      </c>
      <c r="FA20" s="325">
        <v>3</v>
      </c>
      <c r="FB20" s="325">
        <v>6</v>
      </c>
      <c r="FC20" s="325">
        <v>9</v>
      </c>
      <c r="FD20" s="38">
        <v>0</v>
      </c>
      <c r="FE20" s="38">
        <v>0</v>
      </c>
      <c r="FF20" s="38">
        <v>0</v>
      </c>
      <c r="FG20" s="38">
        <v>1</v>
      </c>
      <c r="FH20" s="38">
        <v>1</v>
      </c>
      <c r="FI20" s="38">
        <v>1</v>
      </c>
      <c r="FJ20" s="38">
        <v>1</v>
      </c>
      <c r="FK20" s="38">
        <v>1</v>
      </c>
      <c r="FL20" s="38">
        <v>1</v>
      </c>
      <c r="FM20" s="38">
        <v>1</v>
      </c>
      <c r="FN20" s="230">
        <v>0</v>
      </c>
      <c r="FO20" s="230">
        <v>0</v>
      </c>
      <c r="FP20" s="273">
        <v>0</v>
      </c>
      <c r="FQ20" s="273">
        <v>0</v>
      </c>
      <c r="FR20" s="209">
        <v>0</v>
      </c>
      <c r="FS20" s="209">
        <v>0</v>
      </c>
      <c r="FT20" s="209">
        <v>0.33333333333333331</v>
      </c>
      <c r="FU20" s="209">
        <v>0.33333333333333331</v>
      </c>
      <c r="FV20" s="42">
        <v>0.44444444444444442</v>
      </c>
      <c r="FW20" s="42">
        <v>0.44444444444444442</v>
      </c>
      <c r="FX20" s="42">
        <v>0.55555555555555558</v>
      </c>
      <c r="FY20" s="42">
        <v>0.55555555555555558</v>
      </c>
      <c r="FZ20" s="42">
        <v>0.66666666666666663</v>
      </c>
      <c r="GA20" s="42">
        <v>0.66666666666666663</v>
      </c>
      <c r="GB20" s="42">
        <v>0.77777777777777779</v>
      </c>
      <c r="GC20" s="42">
        <v>0.77777777777777779</v>
      </c>
      <c r="GD20" s="138">
        <v>0.88888888888888884</v>
      </c>
      <c r="GE20" s="42">
        <v>0.88888888888888884</v>
      </c>
      <c r="GF20" s="137">
        <v>1</v>
      </c>
      <c r="GG20" s="136">
        <v>1</v>
      </c>
      <c r="GH20" s="50">
        <v>0</v>
      </c>
      <c r="GI20" s="50">
        <v>0</v>
      </c>
      <c r="GJ20" s="50">
        <v>0</v>
      </c>
      <c r="GK20" s="50">
        <v>0.33333333333333331</v>
      </c>
      <c r="GL20" s="49">
        <v>0.44444444444444442</v>
      </c>
      <c r="GM20" s="49">
        <v>0.55555555555555558</v>
      </c>
      <c r="GN20" s="49">
        <v>0.66666666666666663</v>
      </c>
      <c r="GO20" s="49">
        <v>0.77777777777777779</v>
      </c>
      <c r="GP20" s="49">
        <v>0.88888888888888884</v>
      </c>
      <c r="GQ20" s="49">
        <v>1</v>
      </c>
      <c r="GR20" s="48" t="b">
        <v>1</v>
      </c>
    </row>
    <row r="21" spans="1:201" ht="67.5" hidden="1" customHeight="1" x14ac:dyDescent="0.25">
      <c r="A21" s="380" t="s">
        <v>517</v>
      </c>
      <c r="B21" s="380" t="s">
        <v>653</v>
      </c>
      <c r="C21" s="280" t="s">
        <v>202</v>
      </c>
      <c r="D21" s="380" t="s">
        <v>654</v>
      </c>
      <c r="E21" s="380" t="s">
        <v>654</v>
      </c>
      <c r="F21" s="102" t="s">
        <v>204</v>
      </c>
      <c r="G21" s="102" t="s">
        <v>205</v>
      </c>
      <c r="H21" s="102" t="s">
        <v>206</v>
      </c>
      <c r="I21" s="102" t="s">
        <v>207</v>
      </c>
      <c r="J21" s="102" t="s">
        <v>655</v>
      </c>
      <c r="K21" s="102" t="s">
        <v>208</v>
      </c>
      <c r="L21" s="175"/>
      <c r="M21" s="102" t="s">
        <v>656</v>
      </c>
      <c r="N21" s="175" t="s">
        <v>654</v>
      </c>
      <c r="O21" s="102" t="s">
        <v>656</v>
      </c>
      <c r="P21" s="102"/>
      <c r="Q21" s="102">
        <v>449</v>
      </c>
      <c r="R21" s="360" t="s">
        <v>712</v>
      </c>
      <c r="S21" s="102" t="s">
        <v>210</v>
      </c>
      <c r="T21" s="102"/>
      <c r="U21" s="102"/>
      <c r="V21" s="102"/>
      <c r="W21" s="102"/>
      <c r="X21" s="102"/>
      <c r="Y21" s="102"/>
      <c r="Z21" s="102"/>
      <c r="AA21" s="102"/>
      <c r="AB21" s="102"/>
      <c r="AC21" s="102"/>
      <c r="AD21" s="102"/>
      <c r="AE21" s="102"/>
      <c r="AF21" s="102"/>
      <c r="AG21" s="102"/>
      <c r="AH21" s="102" t="s">
        <v>523</v>
      </c>
      <c r="AI21" s="102" t="s">
        <v>299</v>
      </c>
      <c r="AJ21" s="102" t="s">
        <v>244</v>
      </c>
      <c r="AK21" s="102" t="s">
        <v>271</v>
      </c>
      <c r="AL21" s="123" t="s">
        <v>713</v>
      </c>
      <c r="AM21" s="123" t="s">
        <v>714</v>
      </c>
      <c r="AN21" s="102">
        <v>0</v>
      </c>
      <c r="AO21" s="102">
        <v>0</v>
      </c>
      <c r="AP21" s="102">
        <v>1</v>
      </c>
      <c r="AQ21" s="102">
        <v>1</v>
      </c>
      <c r="AR21" s="102">
        <v>1</v>
      </c>
      <c r="AS21" s="102">
        <v>3</v>
      </c>
      <c r="AT21" s="102">
        <v>0</v>
      </c>
      <c r="AU21" s="102"/>
      <c r="AV21" s="102">
        <v>1</v>
      </c>
      <c r="AW21" s="102"/>
      <c r="AX21" s="146"/>
      <c r="AY21" s="531" t="s">
        <v>715</v>
      </c>
      <c r="AZ21" s="247">
        <v>0</v>
      </c>
      <c r="BA21" s="370">
        <v>0</v>
      </c>
      <c r="BB21" s="247" t="s">
        <v>218</v>
      </c>
      <c r="BC21" s="601" t="s">
        <v>716</v>
      </c>
      <c r="BD21" s="386"/>
      <c r="BE21" s="146"/>
      <c r="BF21" s="531" t="s">
        <v>717</v>
      </c>
      <c r="BG21" s="247">
        <v>0</v>
      </c>
      <c r="BH21" s="370">
        <v>0</v>
      </c>
      <c r="BI21" s="386" t="s">
        <v>218</v>
      </c>
      <c r="BJ21" s="634" t="s">
        <v>718</v>
      </c>
      <c r="BK21" s="102"/>
      <c r="BL21" s="146"/>
      <c r="BM21" s="531" t="s">
        <v>719</v>
      </c>
      <c r="BN21" s="83">
        <v>0</v>
      </c>
      <c r="BO21" s="83">
        <v>0</v>
      </c>
      <c r="BP21" s="369" t="s">
        <v>218</v>
      </c>
      <c r="BQ21" s="601" t="s">
        <v>720</v>
      </c>
      <c r="BR21" s="175"/>
      <c r="BS21" s="112"/>
      <c r="BT21" s="531" t="s">
        <v>721</v>
      </c>
      <c r="BU21" s="83">
        <v>0</v>
      </c>
      <c r="BV21" s="83">
        <v>0</v>
      </c>
      <c r="BW21" s="102" t="s">
        <v>218</v>
      </c>
      <c r="BX21" s="601" t="s">
        <v>722</v>
      </c>
      <c r="BY21" s="175"/>
      <c r="BZ21" s="112"/>
      <c r="CA21" s="112" t="s">
        <v>723</v>
      </c>
      <c r="CB21" s="83">
        <v>0</v>
      </c>
      <c r="CC21" s="83">
        <v>0</v>
      </c>
      <c r="CD21" s="83" t="s">
        <v>218</v>
      </c>
      <c r="CE21" s="102" t="s">
        <v>724</v>
      </c>
      <c r="CF21" s="102">
        <v>1</v>
      </c>
      <c r="CG21" s="708"/>
      <c r="CH21" s="172" t="s">
        <v>725</v>
      </c>
      <c r="CI21" s="83">
        <v>0</v>
      </c>
      <c r="CJ21" s="83">
        <v>0</v>
      </c>
      <c r="CK21" s="102" t="s">
        <v>218</v>
      </c>
      <c r="CL21" s="360" t="s">
        <v>726</v>
      </c>
      <c r="CM21" s="440"/>
      <c r="CN21" s="146"/>
      <c r="CO21" s="146" t="s">
        <v>727</v>
      </c>
      <c r="CP21" s="83">
        <v>0</v>
      </c>
      <c r="CQ21" s="83">
        <v>0</v>
      </c>
      <c r="CR21" s="17" t="s">
        <v>218</v>
      </c>
      <c r="CS21" s="27" t="s">
        <v>728</v>
      </c>
      <c r="CT21" s="102"/>
      <c r="CU21" s="146"/>
      <c r="CV21" s="146" t="s">
        <v>729</v>
      </c>
      <c r="CW21" s="83">
        <v>0</v>
      </c>
      <c r="CX21" s="83">
        <v>0</v>
      </c>
      <c r="CY21" s="102" t="s">
        <v>218</v>
      </c>
      <c r="CZ21" s="376" t="s">
        <v>730</v>
      </c>
      <c r="DA21" s="102"/>
      <c r="DB21" s="146"/>
      <c r="DC21" s="117" t="s">
        <v>731</v>
      </c>
      <c r="DD21" s="83">
        <v>0</v>
      </c>
      <c r="DE21" s="83">
        <v>0</v>
      </c>
      <c r="DF21" s="17" t="s">
        <v>218</v>
      </c>
      <c r="DG21" s="388" t="s">
        <v>732</v>
      </c>
      <c r="DH21" s="102"/>
      <c r="DI21" s="146"/>
      <c r="DJ21" s="117" t="s">
        <v>733</v>
      </c>
      <c r="DK21" s="83">
        <v>0</v>
      </c>
      <c r="DL21" s="83">
        <v>0</v>
      </c>
      <c r="DM21" s="102" t="s">
        <v>218</v>
      </c>
      <c r="DN21" s="360" t="s">
        <v>734</v>
      </c>
      <c r="DO21" s="102"/>
      <c r="DP21" s="146"/>
      <c r="DQ21" s="117" t="s">
        <v>735</v>
      </c>
      <c r="DR21" s="83">
        <v>0</v>
      </c>
      <c r="DS21" s="83">
        <v>0</v>
      </c>
      <c r="DT21" s="102" t="s">
        <v>218</v>
      </c>
      <c r="DU21" s="360" t="s">
        <v>736</v>
      </c>
      <c r="DV21" s="102"/>
      <c r="DW21" s="146">
        <v>1</v>
      </c>
      <c r="DX21" s="117" t="s">
        <v>737</v>
      </c>
      <c r="DY21" s="150">
        <v>1</v>
      </c>
      <c r="DZ21" s="83">
        <v>0</v>
      </c>
      <c r="EA21" s="600" t="s">
        <v>218</v>
      </c>
      <c r="EB21" s="27" t="s">
        <v>738</v>
      </c>
      <c r="EC21" s="327">
        <v>0</v>
      </c>
      <c r="ED21" s="326">
        <v>0</v>
      </c>
      <c r="EE21" s="326">
        <v>0</v>
      </c>
      <c r="EF21" s="326">
        <v>1</v>
      </c>
      <c r="EG21" s="326">
        <v>1</v>
      </c>
      <c r="EH21" s="326">
        <v>1</v>
      </c>
      <c r="EI21" s="326">
        <v>1</v>
      </c>
      <c r="EJ21" s="326">
        <v>1</v>
      </c>
      <c r="EK21" s="326">
        <v>1</v>
      </c>
      <c r="EL21" s="326">
        <v>1</v>
      </c>
      <c r="EM21" s="327">
        <v>1</v>
      </c>
      <c r="EN21" s="327">
        <v>1</v>
      </c>
      <c r="EO21" s="327">
        <v>1</v>
      </c>
      <c r="EP21" s="325">
        <v>0</v>
      </c>
      <c r="EQ21" s="276">
        <v>0</v>
      </c>
      <c r="ER21" s="276">
        <v>0</v>
      </c>
      <c r="ES21" s="276">
        <v>0</v>
      </c>
      <c r="ET21" s="276">
        <v>0</v>
      </c>
      <c r="EU21" s="276">
        <v>0</v>
      </c>
      <c r="EV21" s="276">
        <v>0</v>
      </c>
      <c r="EW21" s="276">
        <v>0</v>
      </c>
      <c r="EX21" s="276">
        <v>0</v>
      </c>
      <c r="EY21" s="276">
        <v>1</v>
      </c>
      <c r="EZ21" s="276">
        <v>1</v>
      </c>
      <c r="FA21" s="325">
        <v>0</v>
      </c>
      <c r="FB21" s="325">
        <v>0</v>
      </c>
      <c r="FC21" s="325">
        <v>1</v>
      </c>
      <c r="FD21" s="38">
        <v>0</v>
      </c>
      <c r="FE21" s="38">
        <v>0</v>
      </c>
      <c r="FF21" s="38">
        <v>0</v>
      </c>
      <c r="FG21" s="38">
        <v>0</v>
      </c>
      <c r="FH21" s="38">
        <v>0</v>
      </c>
      <c r="FI21" s="38">
        <v>0</v>
      </c>
      <c r="FJ21" s="38">
        <v>0</v>
      </c>
      <c r="FK21" s="38">
        <v>0</v>
      </c>
      <c r="FL21" s="38">
        <v>0</v>
      </c>
      <c r="FM21" s="38">
        <v>1</v>
      </c>
      <c r="FN21" s="230">
        <v>0</v>
      </c>
      <c r="FO21" s="230">
        <v>0</v>
      </c>
      <c r="FP21" s="273">
        <v>0</v>
      </c>
      <c r="FQ21" s="273">
        <v>0</v>
      </c>
      <c r="FR21" s="209">
        <v>0</v>
      </c>
      <c r="FS21" s="209">
        <v>0</v>
      </c>
      <c r="FT21" s="209">
        <v>0</v>
      </c>
      <c r="FU21" s="209">
        <v>1</v>
      </c>
      <c r="FV21" s="42">
        <v>0</v>
      </c>
      <c r="FW21" s="42">
        <v>1</v>
      </c>
      <c r="FX21" s="42">
        <v>0</v>
      </c>
      <c r="FY21" s="42">
        <v>1</v>
      </c>
      <c r="FZ21" s="42">
        <v>0</v>
      </c>
      <c r="GA21" s="42">
        <v>1</v>
      </c>
      <c r="GB21" s="42">
        <v>0</v>
      </c>
      <c r="GC21" s="42">
        <v>1</v>
      </c>
      <c r="GD21" s="138">
        <v>0</v>
      </c>
      <c r="GE21" s="42">
        <v>1</v>
      </c>
      <c r="GF21" s="137">
        <v>1</v>
      </c>
      <c r="GG21" s="136">
        <v>1</v>
      </c>
      <c r="GH21" s="50">
        <v>0</v>
      </c>
      <c r="GI21" s="50">
        <v>0</v>
      </c>
      <c r="GJ21" s="50">
        <v>0</v>
      </c>
      <c r="GK21" s="50">
        <v>0</v>
      </c>
      <c r="GL21" s="49">
        <v>0</v>
      </c>
      <c r="GM21" s="49">
        <v>0</v>
      </c>
      <c r="GN21" s="49">
        <v>0</v>
      </c>
      <c r="GO21" s="49">
        <v>0</v>
      </c>
      <c r="GP21" s="49">
        <v>0</v>
      </c>
      <c r="GQ21" s="49">
        <v>1</v>
      </c>
      <c r="GR21" s="48" t="b">
        <v>1</v>
      </c>
    </row>
    <row r="22" spans="1:201" ht="67.5" hidden="1" customHeight="1" x14ac:dyDescent="0.25">
      <c r="A22" s="119" t="s">
        <v>517</v>
      </c>
      <c r="B22" s="119" t="s">
        <v>653</v>
      </c>
      <c r="C22" s="280" t="s">
        <v>202</v>
      </c>
      <c r="D22" s="119" t="s">
        <v>654</v>
      </c>
      <c r="E22" s="119" t="s">
        <v>654</v>
      </c>
      <c r="F22" s="17" t="s">
        <v>204</v>
      </c>
      <c r="G22" s="17" t="s">
        <v>205</v>
      </c>
      <c r="H22" s="17" t="s">
        <v>206</v>
      </c>
      <c r="I22" s="17" t="s">
        <v>207</v>
      </c>
      <c r="J22" s="17"/>
      <c r="K22" s="17" t="s">
        <v>208</v>
      </c>
      <c r="L22" s="110"/>
      <c r="M22" s="17" t="s">
        <v>656</v>
      </c>
      <c r="N22" s="110" t="s">
        <v>654</v>
      </c>
      <c r="O22" s="17" t="s">
        <v>656</v>
      </c>
      <c r="P22" s="17"/>
      <c r="Q22" s="17">
        <v>141</v>
      </c>
      <c r="R22" s="14" t="s">
        <v>739</v>
      </c>
      <c r="S22" s="17" t="s">
        <v>210</v>
      </c>
      <c r="T22" s="17"/>
      <c r="U22" s="17"/>
      <c r="V22" s="17"/>
      <c r="W22" s="17"/>
      <c r="X22" s="17"/>
      <c r="Y22" s="17"/>
      <c r="Z22" s="17"/>
      <c r="AA22" s="17"/>
      <c r="AB22" s="17"/>
      <c r="AC22" s="17"/>
      <c r="AD22" s="17"/>
      <c r="AE22" s="17"/>
      <c r="AF22" s="17"/>
      <c r="AG22" s="17"/>
      <c r="AH22" s="17" t="s">
        <v>523</v>
      </c>
      <c r="AI22" s="17" t="s">
        <v>470</v>
      </c>
      <c r="AJ22" s="17" t="s">
        <v>244</v>
      </c>
      <c r="AK22" s="17" t="s">
        <v>214</v>
      </c>
      <c r="AL22" s="280" t="s">
        <v>740</v>
      </c>
      <c r="AM22" s="280" t="s">
        <v>659</v>
      </c>
      <c r="AN22" s="23">
        <v>0</v>
      </c>
      <c r="AO22" s="607">
        <v>60</v>
      </c>
      <c r="AP22" s="607">
        <v>40</v>
      </c>
      <c r="AQ22" s="607">
        <v>0</v>
      </c>
      <c r="AR22" s="607">
        <v>0</v>
      </c>
      <c r="AS22" s="607">
        <v>100</v>
      </c>
      <c r="AT22" s="607">
        <v>0</v>
      </c>
      <c r="AU22" s="607"/>
      <c r="AV22" s="607">
        <v>40</v>
      </c>
      <c r="AW22" s="23"/>
      <c r="AX22" s="146"/>
      <c r="AY22" s="531" t="s">
        <v>741</v>
      </c>
      <c r="AZ22" s="391">
        <v>0</v>
      </c>
      <c r="BA22" s="390">
        <v>0</v>
      </c>
      <c r="BB22" s="391" t="s">
        <v>218</v>
      </c>
      <c r="BC22" s="27" t="s">
        <v>742</v>
      </c>
      <c r="BD22" s="608"/>
      <c r="BE22" s="146"/>
      <c r="BF22" s="531" t="s">
        <v>743</v>
      </c>
      <c r="BG22" s="391">
        <v>0</v>
      </c>
      <c r="BH22" s="390">
        <v>0</v>
      </c>
      <c r="BI22" s="389" t="s">
        <v>218</v>
      </c>
      <c r="BJ22" s="511" t="s">
        <v>744</v>
      </c>
      <c r="BK22" s="607">
        <v>5</v>
      </c>
      <c r="BL22" s="146">
        <v>5</v>
      </c>
      <c r="BM22" s="531" t="s">
        <v>745</v>
      </c>
      <c r="BN22" s="188">
        <v>0.125</v>
      </c>
      <c r="BO22" s="188">
        <v>0.05</v>
      </c>
      <c r="BP22" s="243" t="s">
        <v>218</v>
      </c>
      <c r="BQ22" s="27" t="s">
        <v>746</v>
      </c>
      <c r="BR22" s="110"/>
      <c r="BS22" s="112"/>
      <c r="BT22" s="531" t="s">
        <v>747</v>
      </c>
      <c r="BU22" s="188">
        <v>0.125</v>
      </c>
      <c r="BV22" s="188">
        <v>0.05</v>
      </c>
      <c r="BW22" s="17" t="s">
        <v>218</v>
      </c>
      <c r="BX22" s="27" t="s">
        <v>748</v>
      </c>
      <c r="BY22" s="110"/>
      <c r="BZ22" s="112"/>
      <c r="CA22" s="112" t="s">
        <v>749</v>
      </c>
      <c r="CB22" s="188">
        <v>0.125</v>
      </c>
      <c r="CC22" s="188">
        <v>0.05</v>
      </c>
      <c r="CD22" s="188" t="s">
        <v>218</v>
      </c>
      <c r="CE22" s="17" t="s">
        <v>750</v>
      </c>
      <c r="CF22" s="17">
        <v>10</v>
      </c>
      <c r="CG22" s="708">
        <v>10</v>
      </c>
      <c r="CH22" s="172" t="s">
        <v>751</v>
      </c>
      <c r="CI22" s="188">
        <v>0.375</v>
      </c>
      <c r="CJ22" s="188">
        <v>0.15</v>
      </c>
      <c r="CK22" s="102" t="s">
        <v>218</v>
      </c>
      <c r="CL22" s="14" t="s">
        <v>752</v>
      </c>
      <c r="CM22" s="17"/>
      <c r="CN22" s="146"/>
      <c r="CO22" s="146" t="s">
        <v>753</v>
      </c>
      <c r="CP22" s="188">
        <v>0.375</v>
      </c>
      <c r="CQ22" s="188">
        <v>0.15</v>
      </c>
      <c r="CR22" s="17" t="s">
        <v>218</v>
      </c>
      <c r="CS22" s="27" t="s">
        <v>754</v>
      </c>
      <c r="CT22" s="17"/>
      <c r="CU22" s="146"/>
      <c r="CV22" s="146" t="s">
        <v>755</v>
      </c>
      <c r="CW22" s="188">
        <v>0.375</v>
      </c>
      <c r="CX22" s="188">
        <v>0.15</v>
      </c>
      <c r="CY22" s="17" t="s">
        <v>218</v>
      </c>
      <c r="CZ22" s="18" t="s">
        <v>756</v>
      </c>
      <c r="DA22" s="17">
        <v>20</v>
      </c>
      <c r="DB22" s="146"/>
      <c r="DC22" s="117" t="s">
        <v>757</v>
      </c>
      <c r="DD22" s="188">
        <v>0.375</v>
      </c>
      <c r="DE22" s="188">
        <v>0.15</v>
      </c>
      <c r="DF22" s="17" t="s">
        <v>218</v>
      </c>
      <c r="DG22" s="388" t="s">
        <v>758</v>
      </c>
      <c r="DH22" s="17"/>
      <c r="DI22" s="146">
        <v>20</v>
      </c>
      <c r="DJ22" s="117" t="s">
        <v>759</v>
      </c>
      <c r="DK22" s="188">
        <v>0.875</v>
      </c>
      <c r="DL22" s="188">
        <v>0.35</v>
      </c>
      <c r="DM22" s="17" t="s">
        <v>218</v>
      </c>
      <c r="DN22" s="14" t="s">
        <v>760</v>
      </c>
      <c r="DO22" s="17"/>
      <c r="DP22" s="146"/>
      <c r="DQ22" s="117" t="s">
        <v>761</v>
      </c>
      <c r="DR22" s="188">
        <v>0.875</v>
      </c>
      <c r="DS22" s="188">
        <v>0.35</v>
      </c>
      <c r="DT22" s="17" t="s">
        <v>218</v>
      </c>
      <c r="DU22" s="14" t="s">
        <v>762</v>
      </c>
      <c r="DV22" s="17">
        <v>5</v>
      </c>
      <c r="DW22" s="146">
        <v>5</v>
      </c>
      <c r="DX22" s="117" t="s">
        <v>763</v>
      </c>
      <c r="DY22" s="131">
        <v>1</v>
      </c>
      <c r="DZ22" s="188">
        <v>0.35</v>
      </c>
      <c r="EA22" s="17" t="s">
        <v>218</v>
      </c>
      <c r="EB22" s="27" t="s">
        <v>764</v>
      </c>
      <c r="EC22" s="327">
        <v>5</v>
      </c>
      <c r="ED22" s="326">
        <v>5</v>
      </c>
      <c r="EE22" s="326">
        <v>5</v>
      </c>
      <c r="EF22" s="326">
        <v>15</v>
      </c>
      <c r="EG22" s="326">
        <v>15</v>
      </c>
      <c r="EH22" s="326">
        <v>15</v>
      </c>
      <c r="EI22" s="326">
        <v>35</v>
      </c>
      <c r="EJ22" s="326">
        <v>35</v>
      </c>
      <c r="EK22" s="326">
        <v>35</v>
      </c>
      <c r="EL22" s="326">
        <v>40</v>
      </c>
      <c r="EM22" s="327">
        <v>15</v>
      </c>
      <c r="EN22" s="327">
        <v>35</v>
      </c>
      <c r="EO22" s="327">
        <v>40</v>
      </c>
      <c r="EP22" s="325">
        <v>5</v>
      </c>
      <c r="EQ22" s="276">
        <v>5</v>
      </c>
      <c r="ER22" s="276">
        <v>5</v>
      </c>
      <c r="ES22" s="276">
        <v>15</v>
      </c>
      <c r="ET22" s="276">
        <v>15</v>
      </c>
      <c r="EU22" s="276">
        <v>15</v>
      </c>
      <c r="EV22" s="276">
        <v>15</v>
      </c>
      <c r="EW22" s="276">
        <v>35</v>
      </c>
      <c r="EX22" s="276">
        <v>35</v>
      </c>
      <c r="EY22" s="276">
        <v>40</v>
      </c>
      <c r="EZ22" s="276">
        <v>5</v>
      </c>
      <c r="FA22" s="325">
        <v>15</v>
      </c>
      <c r="FB22" s="325">
        <v>15</v>
      </c>
      <c r="FC22" s="325">
        <v>40</v>
      </c>
      <c r="FD22" s="38">
        <v>1</v>
      </c>
      <c r="FE22" s="38">
        <v>1</v>
      </c>
      <c r="FF22" s="38">
        <v>1</v>
      </c>
      <c r="FG22" s="38">
        <v>1</v>
      </c>
      <c r="FH22" s="38">
        <v>1</v>
      </c>
      <c r="FI22" s="38">
        <v>1</v>
      </c>
      <c r="FJ22" s="38">
        <v>0.42857142857142855</v>
      </c>
      <c r="FK22" s="38">
        <v>1</v>
      </c>
      <c r="FL22" s="38">
        <v>1</v>
      </c>
      <c r="FM22" s="38">
        <v>1</v>
      </c>
      <c r="FN22" s="230">
        <v>0.125</v>
      </c>
      <c r="FO22" s="230">
        <v>0.125</v>
      </c>
      <c r="FP22" s="273">
        <v>0.125</v>
      </c>
      <c r="FQ22" s="273">
        <v>0.125</v>
      </c>
      <c r="FR22" s="209">
        <v>0.125</v>
      </c>
      <c r="FS22" s="209">
        <v>0.125</v>
      </c>
      <c r="FT22" s="209">
        <v>0.375</v>
      </c>
      <c r="FU22" s="209">
        <v>0.375</v>
      </c>
      <c r="FV22" s="42">
        <v>0.375</v>
      </c>
      <c r="FW22" s="42">
        <v>0.375</v>
      </c>
      <c r="FX22" s="42">
        <v>0.375</v>
      </c>
      <c r="FY22" s="42">
        <v>0.375</v>
      </c>
      <c r="FZ22" s="42">
        <v>0.375</v>
      </c>
      <c r="GA22" s="42">
        <v>0.875</v>
      </c>
      <c r="GB22" s="42">
        <v>0.875</v>
      </c>
      <c r="GC22" s="42">
        <v>0.875</v>
      </c>
      <c r="GD22" s="138">
        <v>0.875</v>
      </c>
      <c r="GE22" s="42">
        <v>0.875</v>
      </c>
      <c r="GF22" s="137">
        <v>1</v>
      </c>
      <c r="GG22" s="136">
        <v>1</v>
      </c>
      <c r="GH22" s="50">
        <v>0.125</v>
      </c>
      <c r="GI22" s="50">
        <v>0.125</v>
      </c>
      <c r="GJ22" s="50">
        <v>0.125</v>
      </c>
      <c r="GK22" s="50">
        <v>0.375</v>
      </c>
      <c r="GL22" s="49">
        <v>0.375</v>
      </c>
      <c r="GM22" s="49">
        <v>0.375</v>
      </c>
      <c r="GN22" s="49">
        <v>0.375</v>
      </c>
      <c r="GO22" s="49">
        <v>0.875</v>
      </c>
      <c r="GP22" s="49">
        <v>0.875</v>
      </c>
      <c r="GQ22" s="49">
        <v>1</v>
      </c>
      <c r="GR22" s="48" t="b">
        <v>1</v>
      </c>
    </row>
    <row r="23" spans="1:201" ht="67.5" hidden="1" customHeight="1" x14ac:dyDescent="0.25">
      <c r="A23" s="380" t="s">
        <v>517</v>
      </c>
      <c r="B23" s="380" t="s">
        <v>684</v>
      </c>
      <c r="C23" s="280" t="s">
        <v>202</v>
      </c>
      <c r="D23" s="380" t="s">
        <v>654</v>
      </c>
      <c r="E23" s="380" t="s">
        <v>654</v>
      </c>
      <c r="F23" s="102" t="s">
        <v>204</v>
      </c>
      <c r="G23" s="102" t="s">
        <v>205</v>
      </c>
      <c r="H23" s="102" t="s">
        <v>206</v>
      </c>
      <c r="I23" s="102" t="s">
        <v>207</v>
      </c>
      <c r="J23" s="102"/>
      <c r="K23" s="102" t="s">
        <v>208</v>
      </c>
      <c r="L23" s="175"/>
      <c r="M23" s="102" t="s">
        <v>656</v>
      </c>
      <c r="N23" s="175" t="s">
        <v>654</v>
      </c>
      <c r="O23" s="102" t="s">
        <v>656</v>
      </c>
      <c r="P23" s="102"/>
      <c r="Q23" s="102">
        <v>450</v>
      </c>
      <c r="R23" s="360" t="s">
        <v>765</v>
      </c>
      <c r="S23" s="102" t="s">
        <v>210</v>
      </c>
      <c r="T23" s="102"/>
      <c r="U23" s="102"/>
      <c r="V23" s="102"/>
      <c r="W23" s="102"/>
      <c r="X23" s="102"/>
      <c r="Y23" s="102"/>
      <c r="Z23" s="102"/>
      <c r="AA23" s="102"/>
      <c r="AB23" s="102"/>
      <c r="AC23" s="102"/>
      <c r="AD23" s="102"/>
      <c r="AE23" s="102"/>
      <c r="AF23" s="102"/>
      <c r="AG23" s="102"/>
      <c r="AH23" s="102" t="s">
        <v>523</v>
      </c>
      <c r="AI23" s="102" t="s">
        <v>470</v>
      </c>
      <c r="AJ23" s="102" t="s">
        <v>244</v>
      </c>
      <c r="AK23" s="102" t="s">
        <v>271</v>
      </c>
      <c r="AL23" s="123" t="s">
        <v>766</v>
      </c>
      <c r="AM23" s="123" t="s">
        <v>767</v>
      </c>
      <c r="AN23" s="102">
        <v>0</v>
      </c>
      <c r="AO23" s="102">
        <v>2</v>
      </c>
      <c r="AP23" s="102">
        <v>4</v>
      </c>
      <c r="AQ23" s="102">
        <v>4</v>
      </c>
      <c r="AR23" s="102">
        <v>4</v>
      </c>
      <c r="AS23" s="102">
        <v>14</v>
      </c>
      <c r="AT23" s="102">
        <v>0</v>
      </c>
      <c r="AU23" s="102"/>
      <c r="AV23" s="102">
        <v>4</v>
      </c>
      <c r="AW23" s="102"/>
      <c r="AX23" s="146"/>
      <c r="AY23" s="531" t="s">
        <v>768</v>
      </c>
      <c r="AZ23" s="247">
        <v>0</v>
      </c>
      <c r="BA23" s="370">
        <v>0</v>
      </c>
      <c r="BB23" s="247" t="s">
        <v>218</v>
      </c>
      <c r="BC23" s="601" t="s">
        <v>769</v>
      </c>
      <c r="BD23" s="386"/>
      <c r="BE23" s="146"/>
      <c r="BF23" s="133" t="s">
        <v>770</v>
      </c>
      <c r="BG23" s="247">
        <v>0</v>
      </c>
      <c r="BH23" s="370">
        <v>0</v>
      </c>
      <c r="BI23" s="386" t="s">
        <v>218</v>
      </c>
      <c r="BJ23" s="634" t="s">
        <v>771</v>
      </c>
      <c r="BK23" s="102">
        <v>0</v>
      </c>
      <c r="BL23" s="146"/>
      <c r="BM23" s="133" t="s">
        <v>772</v>
      </c>
      <c r="BN23" s="83">
        <v>0</v>
      </c>
      <c r="BO23" s="83">
        <v>0</v>
      </c>
      <c r="BP23" s="369" t="s">
        <v>218</v>
      </c>
      <c r="BQ23" s="601" t="s">
        <v>773</v>
      </c>
      <c r="BR23" s="175"/>
      <c r="BS23" s="112"/>
      <c r="BT23" s="531" t="s">
        <v>774</v>
      </c>
      <c r="BU23" s="83">
        <v>0</v>
      </c>
      <c r="BV23" s="83">
        <v>0</v>
      </c>
      <c r="BW23" s="102" t="s">
        <v>218</v>
      </c>
      <c r="BX23" s="601" t="s">
        <v>775</v>
      </c>
      <c r="BY23" s="175"/>
      <c r="BZ23" s="112">
        <v>1</v>
      </c>
      <c r="CA23" s="112" t="s">
        <v>776</v>
      </c>
      <c r="CB23" s="83">
        <v>0.25</v>
      </c>
      <c r="CC23" s="83">
        <v>7.1428571428571425E-2</v>
      </c>
      <c r="CD23" s="83" t="s">
        <v>218</v>
      </c>
      <c r="CE23" s="102" t="s">
        <v>777</v>
      </c>
      <c r="CF23" s="102">
        <v>1</v>
      </c>
      <c r="CG23" s="708"/>
      <c r="CH23" s="172" t="s">
        <v>778</v>
      </c>
      <c r="CI23" s="83">
        <v>0.25</v>
      </c>
      <c r="CJ23" s="83">
        <v>7.1428571428571425E-2</v>
      </c>
      <c r="CK23" s="102" t="s">
        <v>218</v>
      </c>
      <c r="CL23" s="360" t="s">
        <v>779</v>
      </c>
      <c r="CM23" s="102"/>
      <c r="CN23" s="146"/>
      <c r="CO23" s="146" t="s">
        <v>780</v>
      </c>
      <c r="CP23" s="83">
        <v>0.25</v>
      </c>
      <c r="CQ23" s="83">
        <v>7.1428571428571425E-2</v>
      </c>
      <c r="CR23" s="17" t="s">
        <v>218</v>
      </c>
      <c r="CS23" s="27" t="s">
        <v>781</v>
      </c>
      <c r="CT23" s="102"/>
      <c r="CU23" s="146"/>
      <c r="CV23" s="146" t="s">
        <v>782</v>
      </c>
      <c r="CW23" s="83">
        <v>0.25</v>
      </c>
      <c r="CX23" s="83">
        <v>7.1428571428571425E-2</v>
      </c>
      <c r="CY23" s="102" t="s">
        <v>218</v>
      </c>
      <c r="CZ23" s="376" t="s">
        <v>783</v>
      </c>
      <c r="DA23" s="102">
        <v>1</v>
      </c>
      <c r="DB23" s="146">
        <v>1</v>
      </c>
      <c r="DC23" s="117" t="s">
        <v>784</v>
      </c>
      <c r="DD23" s="83">
        <v>0.5</v>
      </c>
      <c r="DE23" s="83">
        <v>0.14285714285714285</v>
      </c>
      <c r="DF23" s="17" t="s">
        <v>218</v>
      </c>
      <c r="DG23" s="388" t="s">
        <v>785</v>
      </c>
      <c r="DH23" s="102"/>
      <c r="DI23" s="146">
        <v>2</v>
      </c>
      <c r="DJ23" s="117" t="s">
        <v>786</v>
      </c>
      <c r="DK23" s="83">
        <v>1</v>
      </c>
      <c r="DL23" s="83">
        <v>0.2857142857142857</v>
      </c>
      <c r="DM23" s="102" t="s">
        <v>218</v>
      </c>
      <c r="DN23" s="360" t="s">
        <v>787</v>
      </c>
      <c r="DO23" s="102"/>
      <c r="DP23" s="146"/>
      <c r="DQ23" s="117" t="s">
        <v>788</v>
      </c>
      <c r="DR23" s="83">
        <v>1</v>
      </c>
      <c r="DS23" s="83">
        <v>0.2857142857142857</v>
      </c>
      <c r="DT23" s="102" t="s">
        <v>218</v>
      </c>
      <c r="DU23" s="360" t="s">
        <v>789</v>
      </c>
      <c r="DV23" s="102">
        <v>2</v>
      </c>
      <c r="DW23" s="146">
        <v>0</v>
      </c>
      <c r="DX23" s="117" t="s">
        <v>790</v>
      </c>
      <c r="DY23" s="131">
        <v>1</v>
      </c>
      <c r="DZ23" s="83">
        <v>0.2857142857142857</v>
      </c>
      <c r="EA23" s="17" t="s">
        <v>218</v>
      </c>
      <c r="EB23" s="27" t="s">
        <v>791</v>
      </c>
      <c r="EC23" s="327">
        <v>0</v>
      </c>
      <c r="ED23" s="326">
        <v>0</v>
      </c>
      <c r="EE23" s="326">
        <v>0</v>
      </c>
      <c r="EF23" s="326">
        <v>1</v>
      </c>
      <c r="EG23" s="326">
        <v>1</v>
      </c>
      <c r="EH23" s="326">
        <v>1</v>
      </c>
      <c r="EI23" s="326">
        <v>2</v>
      </c>
      <c r="EJ23" s="326">
        <v>2</v>
      </c>
      <c r="EK23" s="326">
        <v>2</v>
      </c>
      <c r="EL23" s="326">
        <v>4</v>
      </c>
      <c r="EM23" s="327">
        <v>1</v>
      </c>
      <c r="EN23" s="327">
        <v>2</v>
      </c>
      <c r="EO23" s="327">
        <v>4</v>
      </c>
      <c r="EP23" s="325">
        <v>0</v>
      </c>
      <c r="EQ23" s="276">
        <v>0</v>
      </c>
      <c r="ER23" s="276">
        <v>1</v>
      </c>
      <c r="ES23" s="276">
        <v>1</v>
      </c>
      <c r="ET23" s="276">
        <v>1</v>
      </c>
      <c r="EU23" s="276">
        <v>1</v>
      </c>
      <c r="EV23" s="276">
        <v>2</v>
      </c>
      <c r="EW23" s="276">
        <v>4</v>
      </c>
      <c r="EX23" s="276">
        <v>4</v>
      </c>
      <c r="EY23" s="276">
        <v>4</v>
      </c>
      <c r="EZ23" s="276">
        <v>0</v>
      </c>
      <c r="FA23" s="325">
        <v>1</v>
      </c>
      <c r="FB23" s="325">
        <v>2</v>
      </c>
      <c r="FC23" s="325">
        <v>4</v>
      </c>
      <c r="FD23" s="38">
        <v>0</v>
      </c>
      <c r="FE23" s="38">
        <v>0</v>
      </c>
      <c r="FF23" s="38">
        <v>0</v>
      </c>
      <c r="FG23" s="38">
        <v>1</v>
      </c>
      <c r="FH23" s="38">
        <v>1</v>
      </c>
      <c r="FI23" s="38">
        <v>1</v>
      </c>
      <c r="FJ23" s="38">
        <v>1</v>
      </c>
      <c r="FK23" s="38">
        <v>2</v>
      </c>
      <c r="FL23" s="38">
        <v>2</v>
      </c>
      <c r="FM23" s="38">
        <v>1</v>
      </c>
      <c r="FN23" s="230">
        <v>0</v>
      </c>
      <c r="FO23" s="230">
        <v>0</v>
      </c>
      <c r="FP23" s="273">
        <v>0</v>
      </c>
      <c r="FQ23" s="273">
        <v>0</v>
      </c>
      <c r="FR23" s="209">
        <v>0.25</v>
      </c>
      <c r="FS23" s="209">
        <v>0</v>
      </c>
      <c r="FT23" s="209">
        <v>0.25</v>
      </c>
      <c r="FU23" s="209">
        <v>0.25</v>
      </c>
      <c r="FV23" s="42">
        <v>0.25</v>
      </c>
      <c r="FW23" s="42">
        <v>0.25</v>
      </c>
      <c r="FX23" s="42">
        <v>0.25</v>
      </c>
      <c r="FY23" s="42">
        <v>0.25</v>
      </c>
      <c r="FZ23" s="42">
        <v>0.5</v>
      </c>
      <c r="GA23" s="42">
        <v>0.5</v>
      </c>
      <c r="GB23" s="42">
        <v>1</v>
      </c>
      <c r="GC23" s="42">
        <v>0.5</v>
      </c>
      <c r="GD23" s="138">
        <v>1</v>
      </c>
      <c r="GE23" s="42">
        <v>0.5</v>
      </c>
      <c r="GF23" s="137">
        <v>1</v>
      </c>
      <c r="GG23" s="136">
        <v>1</v>
      </c>
      <c r="GH23" s="50">
        <v>0</v>
      </c>
      <c r="GI23" s="50">
        <v>0</v>
      </c>
      <c r="GJ23" s="50">
        <v>0.25</v>
      </c>
      <c r="GK23" s="50">
        <v>0.25</v>
      </c>
      <c r="GL23" s="49">
        <v>0.25</v>
      </c>
      <c r="GM23" s="49">
        <v>0.25</v>
      </c>
      <c r="GN23" s="49">
        <v>0.5</v>
      </c>
      <c r="GO23" s="49">
        <v>1</v>
      </c>
      <c r="GP23" s="49">
        <v>1</v>
      </c>
      <c r="GQ23" s="49">
        <v>1</v>
      </c>
      <c r="GR23" s="48" t="b">
        <v>1</v>
      </c>
    </row>
    <row r="24" spans="1:201" ht="67.5" hidden="1" customHeight="1" x14ac:dyDescent="0.25">
      <c r="A24" s="119" t="s">
        <v>517</v>
      </c>
      <c r="B24" s="119" t="s">
        <v>684</v>
      </c>
      <c r="C24" s="280" t="s">
        <v>202</v>
      </c>
      <c r="D24" s="119" t="s">
        <v>654</v>
      </c>
      <c r="E24" s="119" t="s">
        <v>654</v>
      </c>
      <c r="F24" s="17" t="s">
        <v>204</v>
      </c>
      <c r="G24" s="17" t="s">
        <v>205</v>
      </c>
      <c r="H24" s="17" t="s">
        <v>206</v>
      </c>
      <c r="I24" s="17" t="s">
        <v>207</v>
      </c>
      <c r="J24" s="17"/>
      <c r="K24" s="17" t="s">
        <v>208</v>
      </c>
      <c r="L24" s="110"/>
      <c r="M24" s="17" t="s">
        <v>656</v>
      </c>
      <c r="N24" s="110" t="s">
        <v>654</v>
      </c>
      <c r="O24" s="17" t="s">
        <v>656</v>
      </c>
      <c r="P24" s="17"/>
      <c r="Q24" s="17">
        <v>121</v>
      </c>
      <c r="R24" s="14" t="s">
        <v>792</v>
      </c>
      <c r="S24" s="17" t="s">
        <v>210</v>
      </c>
      <c r="T24" s="17"/>
      <c r="U24" s="17"/>
      <c r="V24" s="17"/>
      <c r="W24" s="17"/>
      <c r="X24" s="17"/>
      <c r="Y24" s="17"/>
      <c r="Z24" s="17"/>
      <c r="AA24" s="17"/>
      <c r="AB24" s="17"/>
      <c r="AC24" s="17"/>
      <c r="AD24" s="17"/>
      <c r="AE24" s="17"/>
      <c r="AF24" s="17"/>
      <c r="AG24" s="17"/>
      <c r="AH24" s="17" t="s">
        <v>523</v>
      </c>
      <c r="AI24" s="17" t="s">
        <v>470</v>
      </c>
      <c r="AJ24" s="17" t="s">
        <v>244</v>
      </c>
      <c r="AK24" s="17" t="s">
        <v>214</v>
      </c>
      <c r="AL24" s="280" t="s">
        <v>740</v>
      </c>
      <c r="AM24" s="280" t="s">
        <v>659</v>
      </c>
      <c r="AN24" s="23">
        <v>0</v>
      </c>
      <c r="AO24" s="23">
        <v>0</v>
      </c>
      <c r="AP24" s="23">
        <v>100</v>
      </c>
      <c r="AQ24" s="23">
        <v>0</v>
      </c>
      <c r="AR24" s="23">
        <v>0</v>
      </c>
      <c r="AS24" s="23">
        <v>100</v>
      </c>
      <c r="AT24" s="23">
        <v>0</v>
      </c>
      <c r="AU24" s="23">
        <v>0</v>
      </c>
      <c r="AV24" s="23">
        <v>100</v>
      </c>
      <c r="AW24" s="23"/>
      <c r="AX24" s="146"/>
      <c r="AY24" s="133" t="s">
        <v>793</v>
      </c>
      <c r="AZ24" s="391">
        <v>0</v>
      </c>
      <c r="BA24" s="390">
        <v>0</v>
      </c>
      <c r="BB24" s="391" t="s">
        <v>218</v>
      </c>
      <c r="BC24" s="27" t="s">
        <v>794</v>
      </c>
      <c r="BD24" s="608"/>
      <c r="BE24" s="146"/>
      <c r="BF24" s="709" t="s">
        <v>795</v>
      </c>
      <c r="BG24" s="391">
        <v>0</v>
      </c>
      <c r="BH24" s="390">
        <v>0</v>
      </c>
      <c r="BI24" s="389" t="s">
        <v>218</v>
      </c>
      <c r="BJ24" s="511" t="s">
        <v>796</v>
      </c>
      <c r="BK24" s="607">
        <v>50</v>
      </c>
      <c r="BL24" s="146">
        <v>50</v>
      </c>
      <c r="BM24" s="531" t="s">
        <v>797</v>
      </c>
      <c r="BN24" s="188">
        <v>0.5</v>
      </c>
      <c r="BO24" s="188">
        <v>0.5</v>
      </c>
      <c r="BP24" s="243" t="s">
        <v>218</v>
      </c>
      <c r="BQ24" s="27" t="s">
        <v>798</v>
      </c>
      <c r="BR24" s="110"/>
      <c r="BS24" s="112"/>
      <c r="BT24" s="531" t="s">
        <v>799</v>
      </c>
      <c r="BU24" s="188">
        <v>0.5</v>
      </c>
      <c r="BV24" s="188">
        <v>0.5</v>
      </c>
      <c r="BW24" s="17" t="s">
        <v>218</v>
      </c>
      <c r="BX24" s="27" t="s">
        <v>800</v>
      </c>
      <c r="BY24" s="110"/>
      <c r="BZ24" s="112"/>
      <c r="CA24" s="112" t="s">
        <v>801</v>
      </c>
      <c r="CB24" s="188">
        <v>0.5</v>
      </c>
      <c r="CC24" s="188">
        <v>0.5</v>
      </c>
      <c r="CD24" s="188" t="s">
        <v>218</v>
      </c>
      <c r="CE24" s="17" t="s">
        <v>802</v>
      </c>
      <c r="CF24" s="183">
        <v>50</v>
      </c>
      <c r="CG24" s="708">
        <v>50</v>
      </c>
      <c r="CH24" s="172" t="s">
        <v>803</v>
      </c>
      <c r="CI24" s="188">
        <v>1</v>
      </c>
      <c r="CJ24" s="188">
        <v>1</v>
      </c>
      <c r="CK24" s="102" t="s">
        <v>218</v>
      </c>
      <c r="CL24" s="14" t="s">
        <v>804</v>
      </c>
      <c r="CM24" s="17"/>
      <c r="CN24" s="146"/>
      <c r="CO24" s="146" t="s">
        <v>805</v>
      </c>
      <c r="CP24" s="188">
        <v>1</v>
      </c>
      <c r="CQ24" s="188">
        <v>1</v>
      </c>
      <c r="CR24" s="17" t="s">
        <v>218</v>
      </c>
      <c r="CS24" s="27" t="s">
        <v>806</v>
      </c>
      <c r="CT24" s="17"/>
      <c r="CU24" s="146"/>
      <c r="CV24" s="146" t="s">
        <v>807</v>
      </c>
      <c r="CW24" s="188">
        <v>1</v>
      </c>
      <c r="CX24" s="188">
        <v>1</v>
      </c>
      <c r="CY24" s="17" t="s">
        <v>218</v>
      </c>
      <c r="CZ24" s="18" t="s">
        <v>808</v>
      </c>
      <c r="DA24" s="17"/>
      <c r="DB24" s="146"/>
      <c r="DC24" s="117" t="s">
        <v>809</v>
      </c>
      <c r="DD24" s="188">
        <v>1</v>
      </c>
      <c r="DE24" s="188">
        <v>1</v>
      </c>
      <c r="DF24" s="17" t="s">
        <v>218</v>
      </c>
      <c r="DG24" s="388" t="s">
        <v>810</v>
      </c>
      <c r="DH24" s="17"/>
      <c r="DI24" s="146"/>
      <c r="DJ24" s="117" t="s">
        <v>811</v>
      </c>
      <c r="DK24" s="188">
        <v>1</v>
      </c>
      <c r="DL24" s="188">
        <v>1</v>
      </c>
      <c r="DM24" s="17" t="s">
        <v>218</v>
      </c>
      <c r="DN24" s="14" t="s">
        <v>812</v>
      </c>
      <c r="DO24" s="17"/>
      <c r="DP24" s="146"/>
      <c r="DQ24" s="117" t="s">
        <v>813</v>
      </c>
      <c r="DR24" s="188">
        <v>1</v>
      </c>
      <c r="DS24" s="188">
        <v>1</v>
      </c>
      <c r="DT24" s="17" t="s">
        <v>218</v>
      </c>
      <c r="DU24" s="14" t="s">
        <v>814</v>
      </c>
      <c r="DV24" s="17"/>
      <c r="DW24" s="146"/>
      <c r="DX24" s="117" t="s">
        <v>815</v>
      </c>
      <c r="DY24" s="131">
        <v>1</v>
      </c>
      <c r="DZ24" s="188">
        <v>1</v>
      </c>
      <c r="EA24" s="17" t="s">
        <v>218</v>
      </c>
      <c r="EB24" s="27" t="s">
        <v>816</v>
      </c>
      <c r="EC24" s="327">
        <v>50</v>
      </c>
      <c r="ED24" s="326">
        <v>50</v>
      </c>
      <c r="EE24" s="326">
        <v>50</v>
      </c>
      <c r="EF24" s="326">
        <v>100</v>
      </c>
      <c r="EG24" s="326">
        <v>100</v>
      </c>
      <c r="EH24" s="326">
        <v>100</v>
      </c>
      <c r="EI24" s="326">
        <v>100</v>
      </c>
      <c r="EJ24" s="326">
        <v>100</v>
      </c>
      <c r="EK24" s="326">
        <v>100</v>
      </c>
      <c r="EL24" s="326">
        <v>100</v>
      </c>
      <c r="EM24" s="327">
        <v>100</v>
      </c>
      <c r="EN24" s="327">
        <v>100</v>
      </c>
      <c r="EO24" s="327">
        <v>100</v>
      </c>
      <c r="EP24" s="325">
        <v>50</v>
      </c>
      <c r="EQ24" s="276">
        <v>50</v>
      </c>
      <c r="ER24" s="276">
        <v>50</v>
      </c>
      <c r="ES24" s="276">
        <v>100</v>
      </c>
      <c r="ET24" s="276">
        <v>100</v>
      </c>
      <c r="EU24" s="276">
        <v>100</v>
      </c>
      <c r="EV24" s="276">
        <v>100</v>
      </c>
      <c r="EW24" s="276">
        <v>100</v>
      </c>
      <c r="EX24" s="276">
        <v>100</v>
      </c>
      <c r="EY24" s="276">
        <v>100</v>
      </c>
      <c r="EZ24" s="276">
        <v>0</v>
      </c>
      <c r="FA24" s="325">
        <v>100</v>
      </c>
      <c r="FB24" s="325">
        <v>100</v>
      </c>
      <c r="FC24" s="325">
        <v>100</v>
      </c>
      <c r="FD24" s="38">
        <v>1</v>
      </c>
      <c r="FE24" s="38">
        <v>1</v>
      </c>
      <c r="FF24" s="38">
        <v>1</v>
      </c>
      <c r="FG24" s="38">
        <v>1</v>
      </c>
      <c r="FH24" s="38">
        <v>1</v>
      </c>
      <c r="FI24" s="38">
        <v>1</v>
      </c>
      <c r="FJ24" s="38">
        <v>1</v>
      </c>
      <c r="FK24" s="38">
        <v>1</v>
      </c>
      <c r="FL24" s="38">
        <v>1</v>
      </c>
      <c r="FM24" s="38">
        <v>1</v>
      </c>
      <c r="FN24" s="230">
        <v>0.5</v>
      </c>
      <c r="FO24" s="230">
        <v>0.5</v>
      </c>
      <c r="FP24" s="273">
        <v>0.5</v>
      </c>
      <c r="FQ24" s="273">
        <v>0.5</v>
      </c>
      <c r="FR24" s="209">
        <v>0.5</v>
      </c>
      <c r="FS24" s="209">
        <v>0.5</v>
      </c>
      <c r="FT24" s="209">
        <v>1</v>
      </c>
      <c r="FU24" s="209">
        <v>1</v>
      </c>
      <c r="FV24" s="42">
        <v>1</v>
      </c>
      <c r="FW24" s="42">
        <v>1</v>
      </c>
      <c r="FX24" s="42">
        <v>1</v>
      </c>
      <c r="FY24" s="42">
        <v>1</v>
      </c>
      <c r="FZ24" s="42">
        <v>1</v>
      </c>
      <c r="GA24" s="42">
        <v>1</v>
      </c>
      <c r="GB24" s="42">
        <v>1</v>
      </c>
      <c r="GC24" s="42">
        <v>1</v>
      </c>
      <c r="GD24" s="138">
        <v>1</v>
      </c>
      <c r="GE24" s="42">
        <v>1</v>
      </c>
      <c r="GF24" s="137">
        <v>1</v>
      </c>
      <c r="GG24" s="136">
        <v>1</v>
      </c>
      <c r="GH24" s="50">
        <v>0.5</v>
      </c>
      <c r="GI24" s="50">
        <v>0.5</v>
      </c>
      <c r="GJ24" s="50">
        <v>0.5</v>
      </c>
      <c r="GK24" s="50">
        <v>1</v>
      </c>
      <c r="GL24" s="49">
        <v>1</v>
      </c>
      <c r="GM24" s="49">
        <v>1</v>
      </c>
      <c r="GN24" s="49">
        <v>1</v>
      </c>
      <c r="GO24" s="49">
        <v>1</v>
      </c>
      <c r="GP24" s="49">
        <v>1</v>
      </c>
      <c r="GQ24" s="49">
        <v>1</v>
      </c>
      <c r="GR24" s="48" t="b">
        <v>1</v>
      </c>
    </row>
    <row r="25" spans="1:201" ht="67.5" hidden="1" customHeight="1" x14ac:dyDescent="0.25">
      <c r="A25" s="380" t="s">
        <v>517</v>
      </c>
      <c r="B25" s="380" t="s">
        <v>684</v>
      </c>
      <c r="C25" s="280" t="s">
        <v>202</v>
      </c>
      <c r="D25" s="380" t="s">
        <v>654</v>
      </c>
      <c r="E25" s="380" t="s">
        <v>654</v>
      </c>
      <c r="F25" s="102" t="s">
        <v>204</v>
      </c>
      <c r="G25" s="102" t="s">
        <v>205</v>
      </c>
      <c r="H25" s="102" t="s">
        <v>206</v>
      </c>
      <c r="I25" s="102" t="s">
        <v>207</v>
      </c>
      <c r="J25" s="102"/>
      <c r="K25" s="102" t="s">
        <v>208</v>
      </c>
      <c r="L25" s="175"/>
      <c r="M25" s="102" t="s">
        <v>656</v>
      </c>
      <c r="N25" s="175" t="s">
        <v>654</v>
      </c>
      <c r="O25" s="102" t="s">
        <v>656</v>
      </c>
      <c r="P25" s="102"/>
      <c r="Q25" s="102">
        <v>180</v>
      </c>
      <c r="R25" s="360" t="s">
        <v>817</v>
      </c>
      <c r="S25" s="102" t="s">
        <v>210</v>
      </c>
      <c r="T25" s="102"/>
      <c r="U25" s="102"/>
      <c r="V25" s="102"/>
      <c r="W25" s="102"/>
      <c r="X25" s="102"/>
      <c r="Y25" s="102"/>
      <c r="Z25" s="102"/>
      <c r="AA25" s="102"/>
      <c r="AB25" s="102"/>
      <c r="AC25" s="102"/>
      <c r="AD25" s="102"/>
      <c r="AE25" s="102"/>
      <c r="AF25" s="102"/>
      <c r="AG25" s="102"/>
      <c r="AH25" s="102" t="s">
        <v>523</v>
      </c>
      <c r="AI25" s="102" t="s">
        <v>470</v>
      </c>
      <c r="AJ25" s="102" t="s">
        <v>244</v>
      </c>
      <c r="AK25" s="102" t="s">
        <v>214</v>
      </c>
      <c r="AL25" s="123" t="s">
        <v>740</v>
      </c>
      <c r="AM25" s="123" t="s">
        <v>659</v>
      </c>
      <c r="AN25" s="604">
        <v>0</v>
      </c>
      <c r="AO25" s="604">
        <v>0</v>
      </c>
      <c r="AP25" s="604">
        <v>100</v>
      </c>
      <c r="AQ25" s="604">
        <v>0</v>
      </c>
      <c r="AR25" s="604">
        <v>0</v>
      </c>
      <c r="AS25" s="604">
        <v>100</v>
      </c>
      <c r="AT25" s="604"/>
      <c r="AU25" s="604"/>
      <c r="AV25" s="604">
        <v>100</v>
      </c>
      <c r="AW25" s="604"/>
      <c r="AX25" s="146"/>
      <c r="AY25" s="531" t="s">
        <v>818</v>
      </c>
      <c r="AZ25" s="247">
        <v>0</v>
      </c>
      <c r="BA25" s="370">
        <v>0</v>
      </c>
      <c r="BB25" s="247" t="s">
        <v>218</v>
      </c>
      <c r="BC25" s="601" t="s">
        <v>819</v>
      </c>
      <c r="BD25" s="603"/>
      <c r="BE25" s="146"/>
      <c r="BF25" s="133" t="s">
        <v>820</v>
      </c>
      <c r="BG25" s="247">
        <v>0</v>
      </c>
      <c r="BH25" s="370">
        <v>0</v>
      </c>
      <c r="BI25" s="386" t="s">
        <v>218</v>
      </c>
      <c r="BJ25" s="634" t="s">
        <v>821</v>
      </c>
      <c r="BK25" s="602">
        <v>30</v>
      </c>
      <c r="BL25" s="146"/>
      <c r="BM25" s="133" t="s">
        <v>822</v>
      </c>
      <c r="BN25" s="83">
        <v>0</v>
      </c>
      <c r="BO25" s="83">
        <v>0</v>
      </c>
      <c r="BP25" s="369" t="s">
        <v>218</v>
      </c>
      <c r="BQ25" s="601" t="s">
        <v>823</v>
      </c>
      <c r="BR25" s="175"/>
      <c r="BS25" s="112"/>
      <c r="BT25" s="531" t="s">
        <v>824</v>
      </c>
      <c r="BU25" s="83">
        <v>0</v>
      </c>
      <c r="BV25" s="83">
        <v>0</v>
      </c>
      <c r="BW25" s="102" t="s">
        <v>218</v>
      </c>
      <c r="BX25" s="601" t="s">
        <v>825</v>
      </c>
      <c r="BY25" s="175"/>
      <c r="BZ25" s="112"/>
      <c r="CA25" s="112"/>
      <c r="CB25" s="83">
        <v>0</v>
      </c>
      <c r="CC25" s="83">
        <v>0</v>
      </c>
      <c r="CD25" s="83" t="s">
        <v>218</v>
      </c>
      <c r="CE25" s="102" t="s">
        <v>826</v>
      </c>
      <c r="CF25" s="707">
        <v>20</v>
      </c>
      <c r="CG25" s="708">
        <v>50</v>
      </c>
      <c r="CH25" s="172" t="s">
        <v>827</v>
      </c>
      <c r="CI25" s="83">
        <v>0.5</v>
      </c>
      <c r="CJ25" s="83">
        <v>0.5</v>
      </c>
      <c r="CK25" s="102" t="s">
        <v>218</v>
      </c>
      <c r="CL25" s="360" t="s">
        <v>828</v>
      </c>
      <c r="CM25" s="102"/>
      <c r="CN25" s="146"/>
      <c r="CO25" s="146" t="s">
        <v>829</v>
      </c>
      <c r="CP25" s="83">
        <v>0.5</v>
      </c>
      <c r="CQ25" s="83">
        <v>0.5</v>
      </c>
      <c r="CR25" s="17" t="s">
        <v>218</v>
      </c>
      <c r="CS25" s="27" t="s">
        <v>830</v>
      </c>
      <c r="CT25" s="707">
        <v>20</v>
      </c>
      <c r="CU25" s="146"/>
      <c r="CV25" s="146" t="s">
        <v>831</v>
      </c>
      <c r="CW25" s="83">
        <v>0.5</v>
      </c>
      <c r="CX25" s="83">
        <v>0.5</v>
      </c>
      <c r="CY25" s="102" t="s">
        <v>218</v>
      </c>
      <c r="CZ25" s="376" t="s">
        <v>832</v>
      </c>
      <c r="DA25" s="102"/>
      <c r="DB25" s="146">
        <v>20</v>
      </c>
      <c r="DC25" s="117" t="s">
        <v>833</v>
      </c>
      <c r="DD25" s="83">
        <v>0.7</v>
      </c>
      <c r="DE25" s="83">
        <v>0.7</v>
      </c>
      <c r="DF25" s="17" t="s">
        <v>218</v>
      </c>
      <c r="DG25" s="388" t="s">
        <v>834</v>
      </c>
      <c r="DH25" s="102"/>
      <c r="DI25" s="146"/>
      <c r="DJ25" s="117" t="s">
        <v>835</v>
      </c>
      <c r="DK25" s="83">
        <v>0.7</v>
      </c>
      <c r="DL25" s="83">
        <v>0.7</v>
      </c>
      <c r="DM25" s="102" t="s">
        <v>218</v>
      </c>
      <c r="DN25" s="360" t="s">
        <v>836</v>
      </c>
      <c r="DO25" s="102"/>
      <c r="DP25" s="146"/>
      <c r="DQ25" s="117" t="s">
        <v>837</v>
      </c>
      <c r="DR25" s="83">
        <v>0.7</v>
      </c>
      <c r="DS25" s="83">
        <v>0.7</v>
      </c>
      <c r="DT25" s="102" t="s">
        <v>218</v>
      </c>
      <c r="DU25" s="360" t="s">
        <v>838</v>
      </c>
      <c r="DV25" s="102">
        <v>30</v>
      </c>
      <c r="DW25" s="146">
        <v>30</v>
      </c>
      <c r="DX25" s="117" t="s">
        <v>839</v>
      </c>
      <c r="DY25" s="131">
        <v>1</v>
      </c>
      <c r="DZ25" s="83">
        <v>0.7</v>
      </c>
      <c r="EA25" s="706" t="s">
        <v>218</v>
      </c>
      <c r="EB25" s="27" t="s">
        <v>840</v>
      </c>
      <c r="EC25" s="327">
        <v>30</v>
      </c>
      <c r="ED25" s="326">
        <v>30</v>
      </c>
      <c r="EE25" s="326">
        <v>30</v>
      </c>
      <c r="EF25" s="326">
        <v>50</v>
      </c>
      <c r="EG25" s="326">
        <v>50</v>
      </c>
      <c r="EH25" s="326">
        <v>70</v>
      </c>
      <c r="EI25" s="326">
        <v>70</v>
      </c>
      <c r="EJ25" s="326">
        <v>70</v>
      </c>
      <c r="EK25" s="326">
        <v>70</v>
      </c>
      <c r="EL25" s="326">
        <v>100</v>
      </c>
      <c r="EM25" s="327">
        <v>50</v>
      </c>
      <c r="EN25" s="327">
        <v>70</v>
      </c>
      <c r="EO25" s="327">
        <v>100</v>
      </c>
      <c r="EP25" s="325">
        <v>0</v>
      </c>
      <c r="EQ25" s="276">
        <v>0</v>
      </c>
      <c r="ER25" s="276">
        <v>0</v>
      </c>
      <c r="ES25" s="276">
        <v>50</v>
      </c>
      <c r="ET25" s="276">
        <v>50</v>
      </c>
      <c r="EU25" s="276">
        <v>50</v>
      </c>
      <c r="EV25" s="276">
        <v>70</v>
      </c>
      <c r="EW25" s="276">
        <v>70</v>
      </c>
      <c r="EX25" s="276">
        <v>70</v>
      </c>
      <c r="EY25" s="276">
        <v>100</v>
      </c>
      <c r="EZ25" s="276">
        <v>30</v>
      </c>
      <c r="FA25" s="325">
        <v>50</v>
      </c>
      <c r="FB25" s="325">
        <v>70</v>
      </c>
      <c r="FC25" s="325">
        <v>100</v>
      </c>
      <c r="FD25" s="38">
        <v>0</v>
      </c>
      <c r="FE25" s="38">
        <v>0</v>
      </c>
      <c r="FF25" s="38">
        <v>0</v>
      </c>
      <c r="FG25" s="38">
        <v>1</v>
      </c>
      <c r="FH25" s="38">
        <v>1</v>
      </c>
      <c r="FI25" s="38">
        <v>0.7142857142857143</v>
      </c>
      <c r="FJ25" s="38">
        <v>1</v>
      </c>
      <c r="FK25" s="38">
        <v>1</v>
      </c>
      <c r="FL25" s="38">
        <v>1</v>
      </c>
      <c r="FM25" s="38">
        <v>1</v>
      </c>
      <c r="FN25" s="230">
        <v>0</v>
      </c>
      <c r="FO25" s="230">
        <v>0.3</v>
      </c>
      <c r="FP25" s="273">
        <v>0</v>
      </c>
      <c r="FQ25" s="273">
        <v>0.3</v>
      </c>
      <c r="FR25" s="209">
        <v>0</v>
      </c>
      <c r="FS25" s="209">
        <v>0.3</v>
      </c>
      <c r="FT25" s="209">
        <v>0.5</v>
      </c>
      <c r="FU25" s="209">
        <v>0.5</v>
      </c>
      <c r="FV25" s="42">
        <v>0.5</v>
      </c>
      <c r="FW25" s="42">
        <v>0.5</v>
      </c>
      <c r="FX25" s="42">
        <v>0.5</v>
      </c>
      <c r="FY25" s="42">
        <v>0.7</v>
      </c>
      <c r="FZ25" s="42">
        <v>0.7</v>
      </c>
      <c r="GA25" s="42">
        <v>0.7</v>
      </c>
      <c r="GB25" s="42">
        <v>0.7</v>
      </c>
      <c r="GC25" s="42">
        <v>0.7</v>
      </c>
      <c r="GD25" s="138">
        <v>0.7</v>
      </c>
      <c r="GE25" s="42">
        <v>0.7</v>
      </c>
      <c r="GF25" s="137">
        <v>1</v>
      </c>
      <c r="GG25" s="136">
        <v>1</v>
      </c>
      <c r="GH25" s="50">
        <v>0</v>
      </c>
      <c r="GI25" s="50">
        <v>0</v>
      </c>
      <c r="GJ25" s="50">
        <v>0</v>
      </c>
      <c r="GK25" s="50">
        <v>0.5</v>
      </c>
      <c r="GL25" s="49">
        <v>0.5</v>
      </c>
      <c r="GM25" s="49">
        <v>0.5</v>
      </c>
      <c r="GN25" s="49">
        <v>0.7</v>
      </c>
      <c r="GO25" s="49">
        <v>0.7</v>
      </c>
      <c r="GP25" s="49">
        <v>0.7</v>
      </c>
      <c r="GQ25" s="49">
        <v>1</v>
      </c>
      <c r="GR25" s="48" t="b">
        <v>1</v>
      </c>
    </row>
    <row r="26" spans="1:201" ht="67.5" hidden="1" customHeight="1" x14ac:dyDescent="0.25">
      <c r="A26" s="119" t="s">
        <v>517</v>
      </c>
      <c r="B26" s="119" t="s">
        <v>653</v>
      </c>
      <c r="C26" s="280" t="s">
        <v>202</v>
      </c>
      <c r="D26" s="119" t="s">
        <v>654</v>
      </c>
      <c r="E26" s="119" t="s">
        <v>654</v>
      </c>
      <c r="F26" s="17" t="s">
        <v>204</v>
      </c>
      <c r="G26" s="17" t="s">
        <v>205</v>
      </c>
      <c r="H26" s="17" t="s">
        <v>206</v>
      </c>
      <c r="I26" s="17" t="s">
        <v>207</v>
      </c>
      <c r="J26" s="17"/>
      <c r="K26" s="17" t="s">
        <v>208</v>
      </c>
      <c r="L26" s="110"/>
      <c r="M26" s="17" t="s">
        <v>656</v>
      </c>
      <c r="N26" s="110" t="s">
        <v>654</v>
      </c>
      <c r="O26" s="17" t="s">
        <v>656</v>
      </c>
      <c r="P26" s="17"/>
      <c r="Q26" s="17">
        <v>459</v>
      </c>
      <c r="R26" s="14" t="s">
        <v>841</v>
      </c>
      <c r="S26" s="17" t="s">
        <v>210</v>
      </c>
      <c r="T26" s="17"/>
      <c r="U26" s="17"/>
      <c r="V26" s="17"/>
      <c r="W26" s="17"/>
      <c r="X26" s="17"/>
      <c r="Y26" s="17"/>
      <c r="Z26" s="17"/>
      <c r="AA26" s="17"/>
      <c r="AB26" s="17"/>
      <c r="AC26" s="17"/>
      <c r="AD26" s="17"/>
      <c r="AE26" s="17"/>
      <c r="AF26" s="17"/>
      <c r="AG26" s="17"/>
      <c r="AH26" s="17" t="s">
        <v>523</v>
      </c>
      <c r="AI26" s="17" t="s">
        <v>442</v>
      </c>
      <c r="AJ26" s="17" t="s">
        <v>244</v>
      </c>
      <c r="AK26" s="17" t="s">
        <v>271</v>
      </c>
      <c r="AL26" s="280" t="s">
        <v>842</v>
      </c>
      <c r="AM26" s="280" t="s">
        <v>843</v>
      </c>
      <c r="AN26" s="699">
        <v>529946929958</v>
      </c>
      <c r="AO26" s="699">
        <v>1000000000000</v>
      </c>
      <c r="AP26" s="699">
        <v>500000000000</v>
      </c>
      <c r="AQ26" s="699">
        <v>1200000000000</v>
      </c>
      <c r="AR26" s="699">
        <v>1200000000000</v>
      </c>
      <c r="AS26" s="699">
        <v>1200000000000</v>
      </c>
      <c r="AT26" s="699">
        <v>1000000000000</v>
      </c>
      <c r="AU26" s="698"/>
      <c r="AV26" s="699">
        <v>500000000000</v>
      </c>
      <c r="AW26" s="17"/>
      <c r="AX26" s="146">
        <v>0</v>
      </c>
      <c r="AY26" s="531" t="s">
        <v>844</v>
      </c>
      <c r="AZ26" s="391">
        <v>0</v>
      </c>
      <c r="BA26" s="390">
        <v>0.83333333333333337</v>
      </c>
      <c r="BB26" s="391" t="s">
        <v>218</v>
      </c>
      <c r="BC26" s="27" t="s">
        <v>845</v>
      </c>
      <c r="BD26" s="389"/>
      <c r="BE26" s="696">
        <v>36264000000</v>
      </c>
      <c r="BF26" s="531" t="s">
        <v>846</v>
      </c>
      <c r="BG26" s="391">
        <v>7.2527999999999995E-2</v>
      </c>
      <c r="BH26" s="390">
        <v>0.83333333333333337</v>
      </c>
      <c r="BI26" s="243" t="s">
        <v>218</v>
      </c>
      <c r="BJ26" s="511" t="s">
        <v>847</v>
      </c>
      <c r="BK26" s="17"/>
      <c r="BL26" s="696">
        <v>7000000000</v>
      </c>
      <c r="BM26" s="632" t="s">
        <v>848</v>
      </c>
      <c r="BN26" s="188">
        <v>8.6527999999999994E-2</v>
      </c>
      <c r="BO26" s="188">
        <v>0.83333333333333337</v>
      </c>
      <c r="BP26" s="243" t="s">
        <v>218</v>
      </c>
      <c r="BQ26" s="27" t="s">
        <v>849</v>
      </c>
      <c r="BR26" s="695">
        <v>400000000000</v>
      </c>
      <c r="BS26" s="694">
        <v>100896213971</v>
      </c>
      <c r="BT26" s="531" t="s">
        <v>850</v>
      </c>
      <c r="BU26" s="188">
        <v>0.28832042794200002</v>
      </c>
      <c r="BV26" s="188">
        <v>0.83333333333333337</v>
      </c>
      <c r="BW26" s="17" t="s">
        <v>218</v>
      </c>
      <c r="BX26" s="27" t="s">
        <v>851</v>
      </c>
      <c r="BY26" s="110"/>
      <c r="BZ26" s="693">
        <v>83617628447</v>
      </c>
      <c r="CA26" s="112" t="s">
        <v>852</v>
      </c>
      <c r="CB26" s="188">
        <v>0.45555568483600001</v>
      </c>
      <c r="CC26" s="188">
        <v>0.83333333333333337</v>
      </c>
      <c r="CD26" s="188" t="s">
        <v>218</v>
      </c>
      <c r="CE26" s="17" t="s">
        <v>853</v>
      </c>
      <c r="CF26" s="690">
        <v>10000000000</v>
      </c>
      <c r="CG26" s="692">
        <v>51316515421</v>
      </c>
      <c r="CH26" s="172" t="s">
        <v>854</v>
      </c>
      <c r="CI26" s="188">
        <v>0.55818871567799999</v>
      </c>
      <c r="CJ26" s="188">
        <v>1.0659119648658333</v>
      </c>
      <c r="CK26" s="102" t="s">
        <v>218</v>
      </c>
      <c r="CL26" s="14" t="s">
        <v>855</v>
      </c>
      <c r="CM26" s="690">
        <v>15000000000</v>
      </c>
      <c r="CN26" s="691">
        <v>33371125085</v>
      </c>
      <c r="CO26" s="146" t="s">
        <v>856</v>
      </c>
      <c r="CP26" s="188">
        <v>0.62493096584800001</v>
      </c>
      <c r="CQ26" s="188">
        <v>1.0937212357699999</v>
      </c>
      <c r="CR26" s="17" t="s">
        <v>218</v>
      </c>
      <c r="CS26" s="27" t="s">
        <v>857</v>
      </c>
      <c r="CT26" s="690">
        <v>15000000000</v>
      </c>
      <c r="CU26" s="146">
        <v>73132416587</v>
      </c>
      <c r="CV26" s="146" t="s">
        <v>858</v>
      </c>
      <c r="CW26" s="188">
        <v>0.77119579902199997</v>
      </c>
      <c r="CX26" s="188">
        <v>1.1546649162591667</v>
      </c>
      <c r="CY26" s="17" t="s">
        <v>218</v>
      </c>
      <c r="CZ26" s="18" t="s">
        <v>859</v>
      </c>
      <c r="DA26" s="17">
        <v>15000000000</v>
      </c>
      <c r="DB26" s="705">
        <v>16693194584</v>
      </c>
      <c r="DC26" s="117" t="s">
        <v>860</v>
      </c>
      <c r="DD26" s="188">
        <v>0.80458218819000005</v>
      </c>
      <c r="DE26" s="188">
        <v>1.1685759117458334</v>
      </c>
      <c r="DF26" s="17" t="s">
        <v>218</v>
      </c>
      <c r="DG26" s="388" t="s">
        <v>861</v>
      </c>
      <c r="DH26" s="17">
        <v>15000000000</v>
      </c>
      <c r="DI26" s="146">
        <v>5288623258</v>
      </c>
      <c r="DJ26" s="117" t="s">
        <v>862</v>
      </c>
      <c r="DK26" s="188">
        <v>0.81515943470600005</v>
      </c>
      <c r="DL26" s="188">
        <v>1.1729830977941667</v>
      </c>
      <c r="DM26" s="17" t="s">
        <v>218</v>
      </c>
      <c r="DN26" s="14" t="s">
        <v>863</v>
      </c>
      <c r="DO26" s="17">
        <v>15000000000</v>
      </c>
      <c r="DP26" s="146">
        <v>12272364354.879999</v>
      </c>
      <c r="DQ26" s="117" t="s">
        <v>864</v>
      </c>
      <c r="DR26" s="188">
        <v>0.83970416341576004</v>
      </c>
      <c r="DS26" s="188">
        <v>1.1832100680898998</v>
      </c>
      <c r="DT26" s="17" t="s">
        <v>218</v>
      </c>
      <c r="DU26" s="14" t="s">
        <v>865</v>
      </c>
      <c r="DV26" s="689">
        <v>15000000000</v>
      </c>
      <c r="DW26" s="146">
        <v>173723341223</v>
      </c>
      <c r="DX26" s="117" t="s">
        <v>866</v>
      </c>
      <c r="DY26" s="131">
        <v>1.1871508458617601</v>
      </c>
      <c r="DZ26" s="188">
        <v>1.1832100680898998</v>
      </c>
      <c r="EA26" s="17" t="s">
        <v>218</v>
      </c>
      <c r="EB26" s="27" t="s">
        <v>867</v>
      </c>
      <c r="EC26" s="327">
        <v>0</v>
      </c>
      <c r="ED26" s="703">
        <v>400000000000</v>
      </c>
      <c r="EE26" s="703">
        <v>400000000000</v>
      </c>
      <c r="EF26" s="703">
        <v>410000000000</v>
      </c>
      <c r="EG26" s="703">
        <v>425000000000</v>
      </c>
      <c r="EH26" s="703">
        <v>440000000000</v>
      </c>
      <c r="EI26" s="703">
        <v>455000000000</v>
      </c>
      <c r="EJ26" s="703">
        <v>470000000000</v>
      </c>
      <c r="EK26" s="703">
        <v>485000000000</v>
      </c>
      <c r="EL26" s="703">
        <v>500000000000</v>
      </c>
      <c r="EM26" s="704">
        <v>410000000000</v>
      </c>
      <c r="EN26" s="704">
        <v>455000000000</v>
      </c>
      <c r="EO26" s="704">
        <v>500000000000</v>
      </c>
      <c r="EP26" s="702">
        <v>43264000000</v>
      </c>
      <c r="EQ26" s="703">
        <v>144160213971</v>
      </c>
      <c r="ER26" s="703">
        <v>227777842418</v>
      </c>
      <c r="ES26" s="703">
        <v>279094357839</v>
      </c>
      <c r="ET26" s="703">
        <v>312465482924</v>
      </c>
      <c r="EU26" s="703">
        <v>385597899511</v>
      </c>
      <c r="EV26" s="703">
        <v>402291094095</v>
      </c>
      <c r="EW26" s="703">
        <v>407579717353</v>
      </c>
      <c r="EX26" s="703">
        <v>419852081707.88</v>
      </c>
      <c r="EY26" s="703">
        <v>593575422930.88</v>
      </c>
      <c r="EZ26" s="703">
        <v>173723341223</v>
      </c>
      <c r="FA26" s="702">
        <v>279094357839</v>
      </c>
      <c r="FB26" s="702">
        <v>402291094095</v>
      </c>
      <c r="FC26" s="702">
        <v>593575422930.88</v>
      </c>
      <c r="FD26" s="38">
        <v>0</v>
      </c>
      <c r="FE26" s="38">
        <v>0.36040053492750002</v>
      </c>
      <c r="FF26" s="38">
        <v>0.56944460604500002</v>
      </c>
      <c r="FG26" s="38">
        <v>0.68071794594878043</v>
      </c>
      <c r="FH26" s="38">
        <v>0.73521290099764702</v>
      </c>
      <c r="FI26" s="38">
        <v>0.87635886252499995</v>
      </c>
      <c r="FJ26" s="38">
        <v>0.88415625075824178</v>
      </c>
      <c r="FK26" s="38">
        <v>0.86719088798510635</v>
      </c>
      <c r="FL26" s="38">
        <v>0.86567439527397938</v>
      </c>
      <c r="FM26" s="38">
        <v>1.1871508458617601</v>
      </c>
      <c r="FN26" s="230">
        <v>8.6527999999999994E-2</v>
      </c>
      <c r="FO26" s="230">
        <v>0</v>
      </c>
      <c r="FP26" s="273">
        <v>0.28832042794200002</v>
      </c>
      <c r="FQ26" s="273">
        <v>0.8</v>
      </c>
      <c r="FR26" s="209">
        <v>0.45555568483600001</v>
      </c>
      <c r="FS26" s="209">
        <v>0.8</v>
      </c>
      <c r="FT26" s="209">
        <v>0.55818871567799999</v>
      </c>
      <c r="FU26" s="209">
        <v>0.82</v>
      </c>
      <c r="FV26" s="42">
        <v>0.62493096584800001</v>
      </c>
      <c r="FW26" s="42">
        <v>0.85</v>
      </c>
      <c r="FX26" s="42">
        <v>0.77119579902199997</v>
      </c>
      <c r="FY26" s="42">
        <v>0.88</v>
      </c>
      <c r="FZ26" s="42">
        <v>0.80458218819000005</v>
      </c>
      <c r="GA26" s="42">
        <v>0.91</v>
      </c>
      <c r="GB26" s="42">
        <v>0.81515943470600005</v>
      </c>
      <c r="GC26" s="42">
        <v>0.94</v>
      </c>
      <c r="GD26" s="138">
        <v>0.83970416341576004</v>
      </c>
      <c r="GE26" s="42">
        <v>0.97</v>
      </c>
      <c r="GF26" s="137">
        <v>1.1871508458617601</v>
      </c>
      <c r="GG26" s="136">
        <v>1</v>
      </c>
      <c r="GH26" s="50">
        <v>8.6527999999999994E-2</v>
      </c>
      <c r="GI26" s="50">
        <v>0.28832042794200002</v>
      </c>
      <c r="GJ26" s="50">
        <v>0.45555568483600001</v>
      </c>
      <c r="GK26" s="50">
        <v>0.55818871567799999</v>
      </c>
      <c r="GL26" s="49">
        <v>0.62493096584800001</v>
      </c>
      <c r="GM26" s="49">
        <v>0.77119579902199997</v>
      </c>
      <c r="GN26" s="49">
        <v>0.80458218819000005</v>
      </c>
      <c r="GO26" s="49">
        <v>0.81515943470600005</v>
      </c>
      <c r="GP26" s="49">
        <v>0.83970416341576004</v>
      </c>
      <c r="GQ26" s="49">
        <v>1</v>
      </c>
      <c r="GR26" s="48" t="b">
        <v>1</v>
      </c>
    </row>
    <row r="27" spans="1:201" ht="67.5" hidden="1" customHeight="1" x14ac:dyDescent="0.25">
      <c r="A27" s="119" t="s">
        <v>517</v>
      </c>
      <c r="B27" s="119" t="s">
        <v>653</v>
      </c>
      <c r="C27" s="280" t="s">
        <v>202</v>
      </c>
      <c r="D27" s="119" t="s">
        <v>654</v>
      </c>
      <c r="E27" s="119" t="s">
        <v>654</v>
      </c>
      <c r="F27" s="17"/>
      <c r="G27" s="17"/>
      <c r="H27" s="17"/>
      <c r="I27" s="17"/>
      <c r="J27" s="17"/>
      <c r="K27" s="17"/>
      <c r="L27" s="110"/>
      <c r="M27" s="17" t="s">
        <v>656</v>
      </c>
      <c r="N27" s="110" t="s">
        <v>654</v>
      </c>
      <c r="O27" s="17" t="s">
        <v>656</v>
      </c>
      <c r="P27" s="17"/>
      <c r="Q27" s="17">
        <v>204</v>
      </c>
      <c r="R27" s="701" t="s">
        <v>868</v>
      </c>
      <c r="S27" s="17" t="s">
        <v>869</v>
      </c>
      <c r="T27" s="17"/>
      <c r="U27" s="17"/>
      <c r="V27" s="17" t="s">
        <v>870</v>
      </c>
      <c r="W27" s="17"/>
      <c r="X27" s="17"/>
      <c r="Y27" s="17"/>
      <c r="Z27" s="17"/>
      <c r="AA27" s="17"/>
      <c r="AB27" s="17"/>
      <c r="AC27" s="17"/>
      <c r="AD27" s="17"/>
      <c r="AE27" s="17"/>
      <c r="AF27" s="17"/>
      <c r="AG27" s="17"/>
      <c r="AH27" s="17" t="s">
        <v>270</v>
      </c>
      <c r="AI27" s="17" t="s">
        <v>417</v>
      </c>
      <c r="AJ27" s="17" t="s">
        <v>871</v>
      </c>
      <c r="AK27" s="17" t="s">
        <v>271</v>
      </c>
      <c r="AL27" s="280" t="s">
        <v>868</v>
      </c>
      <c r="AM27" s="280"/>
      <c r="AN27" s="699">
        <v>0</v>
      </c>
      <c r="AO27" s="699"/>
      <c r="AP27" s="699"/>
      <c r="AQ27" s="700"/>
      <c r="AR27" s="700">
        <v>1</v>
      </c>
      <c r="AS27" s="700">
        <v>1</v>
      </c>
      <c r="AT27" s="699"/>
      <c r="AU27" s="698"/>
      <c r="AV27" s="697">
        <v>0</v>
      </c>
      <c r="AW27" s="17"/>
      <c r="AX27" s="146"/>
      <c r="AY27" s="531"/>
      <c r="AZ27" s="79" t="s">
        <v>872</v>
      </c>
      <c r="BA27" s="245">
        <v>0</v>
      </c>
      <c r="BB27" s="79" t="s">
        <v>218</v>
      </c>
      <c r="BC27" s="27"/>
      <c r="BD27" s="190"/>
      <c r="BE27" s="696"/>
      <c r="BF27" s="531"/>
      <c r="BG27" s="79" t="s">
        <v>872</v>
      </c>
      <c r="BH27" s="245">
        <v>0</v>
      </c>
      <c r="BI27" s="79" t="s">
        <v>218</v>
      </c>
      <c r="BJ27" s="511"/>
      <c r="BK27" s="17"/>
      <c r="BL27" s="696"/>
      <c r="BM27" s="632"/>
      <c r="BN27" s="188" t="s">
        <v>872</v>
      </c>
      <c r="BO27" s="188">
        <v>0</v>
      </c>
      <c r="BP27" s="79" t="s">
        <v>218</v>
      </c>
      <c r="BQ27" s="27"/>
      <c r="BR27" s="695"/>
      <c r="BS27" s="694"/>
      <c r="BT27" s="531"/>
      <c r="BU27" s="188" t="s">
        <v>872</v>
      </c>
      <c r="BV27" s="188">
        <v>0</v>
      </c>
      <c r="BW27" s="79" t="s">
        <v>218</v>
      </c>
      <c r="BX27" s="27"/>
      <c r="BY27" s="110"/>
      <c r="BZ27" s="693"/>
      <c r="CA27" s="112"/>
      <c r="CB27" s="188" t="s">
        <v>872</v>
      </c>
      <c r="CC27" s="188">
        <v>0</v>
      </c>
      <c r="CD27" s="83" t="s">
        <v>218</v>
      </c>
      <c r="CE27" s="17"/>
      <c r="CF27" s="690"/>
      <c r="CG27" s="692"/>
      <c r="CH27" s="172"/>
      <c r="CI27" s="188" t="s">
        <v>872</v>
      </c>
      <c r="CJ27" s="188">
        <v>0</v>
      </c>
      <c r="CK27" s="81" t="s">
        <v>218</v>
      </c>
      <c r="CL27" s="14"/>
      <c r="CM27" s="690"/>
      <c r="CN27" s="691"/>
      <c r="CO27" s="146"/>
      <c r="CP27" s="188" t="s">
        <v>872</v>
      </c>
      <c r="CQ27" s="188">
        <v>0</v>
      </c>
      <c r="CR27" s="79" t="s">
        <v>218</v>
      </c>
      <c r="CS27" s="27"/>
      <c r="CT27" s="690"/>
      <c r="CU27" s="146"/>
      <c r="CV27" s="146" t="s">
        <v>873</v>
      </c>
      <c r="CW27" s="188" t="s">
        <v>872</v>
      </c>
      <c r="CX27" s="188">
        <v>0</v>
      </c>
      <c r="CY27" s="79" t="s">
        <v>218</v>
      </c>
      <c r="CZ27" s="18" t="s">
        <v>874</v>
      </c>
      <c r="DA27" s="17"/>
      <c r="DB27" s="146"/>
      <c r="DC27" s="117" t="s">
        <v>875</v>
      </c>
      <c r="DD27" s="188" t="s">
        <v>872</v>
      </c>
      <c r="DE27" s="188">
        <v>0</v>
      </c>
      <c r="DF27" s="132" t="s">
        <v>218</v>
      </c>
      <c r="DG27" s="388" t="s">
        <v>876</v>
      </c>
      <c r="DH27" s="17"/>
      <c r="DI27" s="146"/>
      <c r="DJ27" s="117" t="s">
        <v>877</v>
      </c>
      <c r="DK27" s="188" t="s">
        <v>872</v>
      </c>
      <c r="DL27" s="188">
        <v>0</v>
      </c>
      <c r="DM27" s="79" t="s">
        <v>218</v>
      </c>
      <c r="DN27" s="14" t="s">
        <v>878</v>
      </c>
      <c r="DO27" s="17"/>
      <c r="DP27" s="146"/>
      <c r="DQ27" s="117" t="s">
        <v>879</v>
      </c>
      <c r="DR27" s="188" t="s">
        <v>872</v>
      </c>
      <c r="DS27" s="188">
        <v>0</v>
      </c>
      <c r="DT27" s="79" t="s">
        <v>218</v>
      </c>
      <c r="DU27" s="14" t="s">
        <v>880</v>
      </c>
      <c r="DV27" s="689"/>
      <c r="DW27" s="146"/>
      <c r="DX27" s="117" t="s">
        <v>881</v>
      </c>
      <c r="DY27" s="688" t="s">
        <v>872</v>
      </c>
      <c r="DZ27" s="188">
        <v>0</v>
      </c>
      <c r="EA27" s="132" t="s">
        <v>218</v>
      </c>
      <c r="EB27" s="27" t="s">
        <v>882</v>
      </c>
      <c r="EC27" s="687">
        <v>0</v>
      </c>
      <c r="ED27" s="685">
        <v>0</v>
      </c>
      <c r="EE27" s="685">
        <v>0</v>
      </c>
      <c r="EF27" s="685">
        <v>0</v>
      </c>
      <c r="EG27" s="685">
        <v>0</v>
      </c>
      <c r="EH27" s="685">
        <v>0</v>
      </c>
      <c r="EI27" s="685">
        <v>0</v>
      </c>
      <c r="EJ27" s="685">
        <v>0</v>
      </c>
      <c r="EK27" s="685">
        <v>0</v>
      </c>
      <c r="EL27" s="685">
        <v>0</v>
      </c>
      <c r="EM27" s="686">
        <v>0</v>
      </c>
      <c r="EN27" s="686">
        <v>0</v>
      </c>
      <c r="EO27" s="686">
        <v>0</v>
      </c>
      <c r="EP27" s="684">
        <v>0</v>
      </c>
      <c r="EQ27" s="685">
        <v>0</v>
      </c>
      <c r="ER27" s="685">
        <v>0</v>
      </c>
      <c r="ES27" s="685">
        <v>0</v>
      </c>
      <c r="ET27" s="685">
        <v>0</v>
      </c>
      <c r="EU27" s="685">
        <v>0</v>
      </c>
      <c r="EV27" s="685">
        <v>0</v>
      </c>
      <c r="EW27" s="685">
        <v>0</v>
      </c>
      <c r="EX27" s="685">
        <v>0</v>
      </c>
      <c r="EY27" s="685">
        <v>0</v>
      </c>
      <c r="EZ27" s="685">
        <v>0</v>
      </c>
      <c r="FA27" s="684">
        <v>0</v>
      </c>
      <c r="FB27" s="684">
        <v>0</v>
      </c>
      <c r="FC27" s="684">
        <v>0</v>
      </c>
      <c r="FD27" s="38">
        <v>0</v>
      </c>
      <c r="FE27" s="38">
        <v>0</v>
      </c>
      <c r="FF27" s="38">
        <v>0</v>
      </c>
      <c r="FG27" s="38">
        <v>0</v>
      </c>
      <c r="FH27" s="38">
        <v>0</v>
      </c>
      <c r="FI27" s="38">
        <v>0</v>
      </c>
      <c r="FJ27" s="38">
        <v>0</v>
      </c>
      <c r="FK27" s="38">
        <v>0</v>
      </c>
      <c r="FL27" s="38">
        <v>0</v>
      </c>
      <c r="FM27" s="38">
        <v>0</v>
      </c>
      <c r="FN27" s="230">
        <v>0</v>
      </c>
      <c r="FO27" s="230">
        <v>0</v>
      </c>
      <c r="FP27" s="490">
        <v>0</v>
      </c>
      <c r="FQ27" s="490">
        <v>0</v>
      </c>
      <c r="FR27" s="209">
        <v>0</v>
      </c>
      <c r="FS27" s="209">
        <v>0</v>
      </c>
      <c r="FT27" s="209">
        <v>0</v>
      </c>
      <c r="FU27" s="209">
        <v>0</v>
      </c>
      <c r="FV27" s="42">
        <v>0</v>
      </c>
      <c r="FW27" s="42">
        <v>0</v>
      </c>
      <c r="FX27" s="42">
        <v>0</v>
      </c>
      <c r="FY27" s="42">
        <v>0</v>
      </c>
      <c r="FZ27" s="42">
        <v>0</v>
      </c>
      <c r="GA27" s="42">
        <v>0</v>
      </c>
      <c r="GB27" s="42">
        <v>0</v>
      </c>
      <c r="GC27" s="42">
        <v>0</v>
      </c>
      <c r="GD27" s="138">
        <v>0</v>
      </c>
      <c r="GE27" s="42">
        <v>0</v>
      </c>
      <c r="GF27" s="137">
        <v>0</v>
      </c>
      <c r="GG27" s="136">
        <v>0</v>
      </c>
      <c r="GH27" s="50">
        <v>0</v>
      </c>
      <c r="GI27" s="50">
        <v>0</v>
      </c>
      <c r="GJ27" s="50">
        <v>0</v>
      </c>
      <c r="GK27" s="50">
        <v>0</v>
      </c>
      <c r="GL27" s="49">
        <v>0</v>
      </c>
      <c r="GM27" s="49">
        <v>0</v>
      </c>
      <c r="GN27" s="49">
        <v>0</v>
      </c>
      <c r="GO27" s="49">
        <v>0</v>
      </c>
      <c r="GP27" s="49">
        <v>0</v>
      </c>
      <c r="GQ27" s="49">
        <v>0</v>
      </c>
      <c r="GR27" s="48" t="b">
        <v>1</v>
      </c>
      <c r="GS27" s="683"/>
    </row>
    <row r="28" spans="1:201" ht="67.5" hidden="1" customHeight="1" x14ac:dyDescent="0.25">
      <c r="A28" s="119" t="s">
        <v>517</v>
      </c>
      <c r="B28" s="119" t="s">
        <v>653</v>
      </c>
      <c r="C28" s="280" t="s">
        <v>202</v>
      </c>
      <c r="D28" s="119" t="s">
        <v>654</v>
      </c>
      <c r="E28" s="119" t="s">
        <v>654</v>
      </c>
      <c r="F28" s="17"/>
      <c r="G28" s="17"/>
      <c r="H28" s="17"/>
      <c r="I28" s="17"/>
      <c r="J28" s="17"/>
      <c r="K28" s="17"/>
      <c r="L28" s="110"/>
      <c r="M28" s="17" t="s">
        <v>656</v>
      </c>
      <c r="N28" s="110" t="s">
        <v>654</v>
      </c>
      <c r="O28" s="17" t="s">
        <v>656</v>
      </c>
      <c r="P28" s="17"/>
      <c r="Q28" s="17">
        <v>205</v>
      </c>
      <c r="R28" s="701" t="s">
        <v>883</v>
      </c>
      <c r="S28" s="17" t="s">
        <v>869</v>
      </c>
      <c r="T28" s="17"/>
      <c r="U28" s="17"/>
      <c r="V28" s="17" t="s">
        <v>870</v>
      </c>
      <c r="W28" s="17"/>
      <c r="X28" s="17"/>
      <c r="Y28" s="17"/>
      <c r="Z28" s="17"/>
      <c r="AA28" s="17"/>
      <c r="AB28" s="17"/>
      <c r="AC28" s="17"/>
      <c r="AD28" s="17"/>
      <c r="AE28" s="17"/>
      <c r="AF28" s="17"/>
      <c r="AG28" s="17"/>
      <c r="AH28" s="17" t="s">
        <v>270</v>
      </c>
      <c r="AI28" s="17" t="s">
        <v>417</v>
      </c>
      <c r="AJ28" s="17" t="s">
        <v>244</v>
      </c>
      <c r="AK28" s="17" t="s">
        <v>271</v>
      </c>
      <c r="AL28" s="280" t="s">
        <v>883</v>
      </c>
      <c r="AM28" s="280"/>
      <c r="AN28" s="699">
        <v>0</v>
      </c>
      <c r="AO28" s="699"/>
      <c r="AP28" s="699"/>
      <c r="AQ28" s="700">
        <v>1</v>
      </c>
      <c r="AR28" s="700"/>
      <c r="AS28" s="700">
        <v>1</v>
      </c>
      <c r="AT28" s="699"/>
      <c r="AU28" s="698"/>
      <c r="AV28" s="697">
        <v>0</v>
      </c>
      <c r="AW28" s="17"/>
      <c r="AX28" s="146"/>
      <c r="AY28" s="531"/>
      <c r="AZ28" s="79" t="s">
        <v>872</v>
      </c>
      <c r="BA28" s="245">
        <v>0</v>
      </c>
      <c r="BB28" s="79" t="s">
        <v>218</v>
      </c>
      <c r="BC28" s="27"/>
      <c r="BD28" s="190"/>
      <c r="BE28" s="696"/>
      <c r="BF28" s="531"/>
      <c r="BG28" s="79" t="s">
        <v>872</v>
      </c>
      <c r="BH28" s="245">
        <v>0</v>
      </c>
      <c r="BI28" s="79" t="s">
        <v>218</v>
      </c>
      <c r="BJ28" s="511"/>
      <c r="BK28" s="17"/>
      <c r="BL28" s="696"/>
      <c r="BM28" s="632"/>
      <c r="BN28" s="188" t="s">
        <v>872</v>
      </c>
      <c r="BO28" s="188">
        <v>0</v>
      </c>
      <c r="BP28" s="79" t="s">
        <v>218</v>
      </c>
      <c r="BQ28" s="27"/>
      <c r="BR28" s="695"/>
      <c r="BS28" s="694"/>
      <c r="BT28" s="531"/>
      <c r="BU28" s="188" t="s">
        <v>872</v>
      </c>
      <c r="BV28" s="188">
        <v>0</v>
      </c>
      <c r="BW28" s="79" t="s">
        <v>218</v>
      </c>
      <c r="BX28" s="27"/>
      <c r="BY28" s="110"/>
      <c r="BZ28" s="693"/>
      <c r="CA28" s="112"/>
      <c r="CB28" s="188" t="s">
        <v>872</v>
      </c>
      <c r="CC28" s="188">
        <v>0</v>
      </c>
      <c r="CD28" s="83" t="s">
        <v>218</v>
      </c>
      <c r="CE28" s="17"/>
      <c r="CF28" s="690"/>
      <c r="CG28" s="692"/>
      <c r="CH28" s="172"/>
      <c r="CI28" s="188" t="s">
        <v>872</v>
      </c>
      <c r="CJ28" s="188">
        <v>0</v>
      </c>
      <c r="CK28" s="81" t="s">
        <v>218</v>
      </c>
      <c r="CL28" s="14"/>
      <c r="CM28" s="690"/>
      <c r="CN28" s="691"/>
      <c r="CO28" s="146"/>
      <c r="CP28" s="188" t="s">
        <v>872</v>
      </c>
      <c r="CQ28" s="188">
        <v>0</v>
      </c>
      <c r="CR28" s="79" t="s">
        <v>218</v>
      </c>
      <c r="CS28" s="27"/>
      <c r="CT28" s="690"/>
      <c r="CU28" s="146"/>
      <c r="CV28" s="146" t="s">
        <v>884</v>
      </c>
      <c r="CW28" s="188" t="s">
        <v>872</v>
      </c>
      <c r="CX28" s="188">
        <v>0</v>
      </c>
      <c r="CY28" s="79" t="s">
        <v>218</v>
      </c>
      <c r="CZ28" s="18" t="s">
        <v>885</v>
      </c>
      <c r="DA28" s="17"/>
      <c r="DB28" s="146"/>
      <c r="DC28" s="117" t="s">
        <v>886</v>
      </c>
      <c r="DD28" s="188" t="s">
        <v>872</v>
      </c>
      <c r="DE28" s="188">
        <v>0</v>
      </c>
      <c r="DF28" s="132" t="s">
        <v>218</v>
      </c>
      <c r="DG28" s="660" t="s">
        <v>887</v>
      </c>
      <c r="DH28" s="17"/>
      <c r="DI28" s="146"/>
      <c r="DJ28" s="117" t="s">
        <v>877</v>
      </c>
      <c r="DK28" s="188" t="s">
        <v>872</v>
      </c>
      <c r="DL28" s="188">
        <v>0</v>
      </c>
      <c r="DM28" s="79" t="s">
        <v>218</v>
      </c>
      <c r="DN28" s="14" t="s">
        <v>888</v>
      </c>
      <c r="DO28" s="17"/>
      <c r="DP28" s="146"/>
      <c r="DQ28" s="117" t="s">
        <v>879</v>
      </c>
      <c r="DR28" s="188" t="s">
        <v>872</v>
      </c>
      <c r="DS28" s="188">
        <v>0</v>
      </c>
      <c r="DT28" s="79" t="s">
        <v>218</v>
      </c>
      <c r="DU28" s="14" t="s">
        <v>880</v>
      </c>
      <c r="DV28" s="689"/>
      <c r="DW28" s="146"/>
      <c r="DX28" s="117" t="s">
        <v>881</v>
      </c>
      <c r="DY28" s="688" t="s">
        <v>872</v>
      </c>
      <c r="DZ28" s="188">
        <v>0</v>
      </c>
      <c r="EA28" s="132" t="s">
        <v>218</v>
      </c>
      <c r="EB28" s="27" t="s">
        <v>882</v>
      </c>
      <c r="EC28" s="687">
        <v>0</v>
      </c>
      <c r="ED28" s="685">
        <v>0</v>
      </c>
      <c r="EE28" s="685">
        <v>0</v>
      </c>
      <c r="EF28" s="685">
        <v>0</v>
      </c>
      <c r="EG28" s="685">
        <v>0</v>
      </c>
      <c r="EH28" s="685">
        <v>0</v>
      </c>
      <c r="EI28" s="685">
        <v>0</v>
      </c>
      <c r="EJ28" s="685">
        <v>0</v>
      </c>
      <c r="EK28" s="685">
        <v>0</v>
      </c>
      <c r="EL28" s="685">
        <v>0</v>
      </c>
      <c r="EM28" s="686">
        <v>0</v>
      </c>
      <c r="EN28" s="686">
        <v>0</v>
      </c>
      <c r="EO28" s="686">
        <v>0</v>
      </c>
      <c r="EP28" s="684">
        <v>0</v>
      </c>
      <c r="EQ28" s="685">
        <v>0</v>
      </c>
      <c r="ER28" s="685">
        <v>0</v>
      </c>
      <c r="ES28" s="685">
        <v>0</v>
      </c>
      <c r="ET28" s="685">
        <v>0</v>
      </c>
      <c r="EU28" s="685">
        <v>0</v>
      </c>
      <c r="EV28" s="685">
        <v>0</v>
      </c>
      <c r="EW28" s="685">
        <v>0</v>
      </c>
      <c r="EX28" s="685">
        <v>0</v>
      </c>
      <c r="EY28" s="685">
        <v>0</v>
      </c>
      <c r="EZ28" s="685">
        <v>0</v>
      </c>
      <c r="FA28" s="684">
        <v>0</v>
      </c>
      <c r="FB28" s="684">
        <v>0</v>
      </c>
      <c r="FC28" s="684">
        <v>0</v>
      </c>
      <c r="FD28" s="38">
        <v>0</v>
      </c>
      <c r="FE28" s="38">
        <v>0</v>
      </c>
      <c r="FF28" s="38">
        <v>0</v>
      </c>
      <c r="FG28" s="38">
        <v>0</v>
      </c>
      <c r="FH28" s="38">
        <v>0</v>
      </c>
      <c r="FI28" s="38">
        <v>0</v>
      </c>
      <c r="FJ28" s="38">
        <v>0</v>
      </c>
      <c r="FK28" s="38">
        <v>0</v>
      </c>
      <c r="FL28" s="38">
        <v>0</v>
      </c>
      <c r="FM28" s="38">
        <v>0</v>
      </c>
      <c r="FN28" s="230">
        <v>0</v>
      </c>
      <c r="FO28" s="230">
        <v>0</v>
      </c>
      <c r="FP28" s="490">
        <v>0</v>
      </c>
      <c r="FQ28" s="490">
        <v>0</v>
      </c>
      <c r="FR28" s="209">
        <v>0</v>
      </c>
      <c r="FS28" s="209">
        <v>0</v>
      </c>
      <c r="FT28" s="209">
        <v>0</v>
      </c>
      <c r="FU28" s="209">
        <v>0</v>
      </c>
      <c r="FV28" s="42">
        <v>0</v>
      </c>
      <c r="FW28" s="42">
        <v>0</v>
      </c>
      <c r="FX28" s="42">
        <v>0</v>
      </c>
      <c r="FY28" s="42">
        <v>0</v>
      </c>
      <c r="FZ28" s="42">
        <v>0</v>
      </c>
      <c r="GA28" s="42">
        <v>0</v>
      </c>
      <c r="GB28" s="42">
        <v>0</v>
      </c>
      <c r="GC28" s="42">
        <v>0</v>
      </c>
      <c r="GD28" s="138">
        <v>0</v>
      </c>
      <c r="GE28" s="42">
        <v>0</v>
      </c>
      <c r="GF28" s="137">
        <v>0</v>
      </c>
      <c r="GG28" s="136">
        <v>0</v>
      </c>
      <c r="GH28" s="50">
        <v>0</v>
      </c>
      <c r="GI28" s="50">
        <v>0</v>
      </c>
      <c r="GJ28" s="50">
        <v>0</v>
      </c>
      <c r="GK28" s="50">
        <v>0</v>
      </c>
      <c r="GL28" s="49">
        <v>0</v>
      </c>
      <c r="GM28" s="49">
        <v>0</v>
      </c>
      <c r="GN28" s="49">
        <v>0</v>
      </c>
      <c r="GO28" s="49">
        <v>0</v>
      </c>
      <c r="GP28" s="49">
        <v>0</v>
      </c>
      <c r="GQ28" s="49">
        <v>0</v>
      </c>
      <c r="GR28" s="48" t="b">
        <v>1</v>
      </c>
      <c r="GS28" s="683"/>
    </row>
    <row r="29" spans="1:201" ht="67.5" hidden="1" customHeight="1" x14ac:dyDescent="0.25">
      <c r="A29" s="119" t="s">
        <v>517</v>
      </c>
      <c r="B29" s="119" t="s">
        <v>653</v>
      </c>
      <c r="C29" s="280" t="s">
        <v>202</v>
      </c>
      <c r="D29" s="119" t="s">
        <v>654</v>
      </c>
      <c r="E29" s="119" t="s">
        <v>654</v>
      </c>
      <c r="F29" s="17"/>
      <c r="G29" s="17"/>
      <c r="H29" s="17"/>
      <c r="I29" s="17"/>
      <c r="J29" s="17"/>
      <c r="K29" s="17"/>
      <c r="L29" s="110"/>
      <c r="M29" s="17" t="s">
        <v>656</v>
      </c>
      <c r="N29" s="110" t="s">
        <v>654</v>
      </c>
      <c r="O29" s="17" t="s">
        <v>656</v>
      </c>
      <c r="P29" s="17"/>
      <c r="Q29" s="17">
        <v>206</v>
      </c>
      <c r="R29" s="701" t="s">
        <v>889</v>
      </c>
      <c r="S29" s="17" t="s">
        <v>890</v>
      </c>
      <c r="T29" s="17"/>
      <c r="U29" s="17"/>
      <c r="V29" s="17"/>
      <c r="W29" s="17" t="s">
        <v>870</v>
      </c>
      <c r="X29" s="17"/>
      <c r="Y29" s="17"/>
      <c r="Z29" s="17"/>
      <c r="AA29" s="17"/>
      <c r="AB29" s="17"/>
      <c r="AC29" s="17"/>
      <c r="AD29" s="17"/>
      <c r="AE29" s="17"/>
      <c r="AF29" s="17"/>
      <c r="AG29" s="17"/>
      <c r="AH29" s="17" t="s">
        <v>270</v>
      </c>
      <c r="AI29" s="17" t="s">
        <v>417</v>
      </c>
      <c r="AJ29" s="17" t="s">
        <v>871</v>
      </c>
      <c r="AK29" s="17" t="s">
        <v>271</v>
      </c>
      <c r="AL29" s="280" t="s">
        <v>868</v>
      </c>
      <c r="AM29" s="280"/>
      <c r="AN29" s="699">
        <v>0</v>
      </c>
      <c r="AO29" s="699"/>
      <c r="AP29" s="699"/>
      <c r="AQ29" s="700"/>
      <c r="AR29" s="700">
        <v>1</v>
      </c>
      <c r="AS29" s="700">
        <v>1</v>
      </c>
      <c r="AT29" s="699"/>
      <c r="AU29" s="698"/>
      <c r="AV29" s="697">
        <v>0</v>
      </c>
      <c r="AW29" s="17"/>
      <c r="AX29" s="146"/>
      <c r="AY29" s="531"/>
      <c r="AZ29" s="79" t="s">
        <v>872</v>
      </c>
      <c r="BA29" s="245">
        <v>0</v>
      </c>
      <c r="BB29" s="79" t="s">
        <v>218</v>
      </c>
      <c r="BC29" s="27"/>
      <c r="BD29" s="190"/>
      <c r="BE29" s="696"/>
      <c r="BF29" s="531"/>
      <c r="BG29" s="79" t="s">
        <v>872</v>
      </c>
      <c r="BH29" s="245">
        <v>0</v>
      </c>
      <c r="BI29" s="79" t="s">
        <v>218</v>
      </c>
      <c r="BJ29" s="511"/>
      <c r="BK29" s="17"/>
      <c r="BL29" s="696"/>
      <c r="BM29" s="632"/>
      <c r="BN29" s="188" t="s">
        <v>872</v>
      </c>
      <c r="BO29" s="188">
        <v>0</v>
      </c>
      <c r="BP29" s="79" t="s">
        <v>218</v>
      </c>
      <c r="BQ29" s="27"/>
      <c r="BR29" s="695"/>
      <c r="BS29" s="694"/>
      <c r="BT29" s="531"/>
      <c r="BU29" s="188" t="s">
        <v>872</v>
      </c>
      <c r="BV29" s="188">
        <v>0</v>
      </c>
      <c r="BW29" s="79" t="s">
        <v>218</v>
      </c>
      <c r="BX29" s="27"/>
      <c r="BY29" s="110"/>
      <c r="BZ29" s="693"/>
      <c r="CA29" s="112"/>
      <c r="CB29" s="188" t="s">
        <v>872</v>
      </c>
      <c r="CC29" s="188">
        <v>0</v>
      </c>
      <c r="CD29" s="83" t="s">
        <v>218</v>
      </c>
      <c r="CE29" s="17"/>
      <c r="CF29" s="690"/>
      <c r="CG29" s="692"/>
      <c r="CH29" s="172"/>
      <c r="CI29" s="188" t="s">
        <v>872</v>
      </c>
      <c r="CJ29" s="188">
        <v>0</v>
      </c>
      <c r="CK29" s="81" t="s">
        <v>218</v>
      </c>
      <c r="CL29" s="14"/>
      <c r="CM29" s="690"/>
      <c r="CN29" s="691"/>
      <c r="CO29" s="146"/>
      <c r="CP29" s="188" t="s">
        <v>872</v>
      </c>
      <c r="CQ29" s="188">
        <v>0</v>
      </c>
      <c r="CR29" s="79" t="s">
        <v>218</v>
      </c>
      <c r="CS29" s="27"/>
      <c r="CT29" s="690"/>
      <c r="CU29" s="146"/>
      <c r="CV29" s="146" t="s">
        <v>873</v>
      </c>
      <c r="CW29" s="188" t="s">
        <v>872</v>
      </c>
      <c r="CX29" s="188">
        <v>0</v>
      </c>
      <c r="CY29" s="79" t="s">
        <v>218</v>
      </c>
      <c r="CZ29" s="18" t="s">
        <v>874</v>
      </c>
      <c r="DA29" s="17"/>
      <c r="DB29" s="146"/>
      <c r="DC29" s="117" t="s">
        <v>891</v>
      </c>
      <c r="DD29" s="188" t="s">
        <v>872</v>
      </c>
      <c r="DE29" s="188">
        <v>0</v>
      </c>
      <c r="DF29" s="150" t="s">
        <v>218</v>
      </c>
      <c r="DG29" s="660" t="s">
        <v>892</v>
      </c>
      <c r="DH29" s="17"/>
      <c r="DI29" s="146"/>
      <c r="DJ29" s="117" t="s">
        <v>877</v>
      </c>
      <c r="DK29" s="188" t="s">
        <v>872</v>
      </c>
      <c r="DL29" s="188">
        <v>0</v>
      </c>
      <c r="DM29" s="79" t="s">
        <v>218</v>
      </c>
      <c r="DN29" s="14" t="s">
        <v>893</v>
      </c>
      <c r="DO29" s="17"/>
      <c r="DP29" s="146"/>
      <c r="DQ29" s="117" t="s">
        <v>879</v>
      </c>
      <c r="DR29" s="188" t="s">
        <v>872</v>
      </c>
      <c r="DS29" s="188">
        <v>0</v>
      </c>
      <c r="DT29" s="79" t="s">
        <v>218</v>
      </c>
      <c r="DU29" s="14" t="s">
        <v>894</v>
      </c>
      <c r="DV29" s="689"/>
      <c r="DW29" s="146"/>
      <c r="DX29" s="117" t="s">
        <v>895</v>
      </c>
      <c r="DY29" s="688" t="s">
        <v>872</v>
      </c>
      <c r="DZ29" s="188">
        <v>0</v>
      </c>
      <c r="EA29" s="150" t="s">
        <v>218</v>
      </c>
      <c r="EB29" s="27" t="s">
        <v>882</v>
      </c>
      <c r="EC29" s="687">
        <v>0</v>
      </c>
      <c r="ED29" s="685">
        <v>0</v>
      </c>
      <c r="EE29" s="685">
        <v>0</v>
      </c>
      <c r="EF29" s="685">
        <v>0</v>
      </c>
      <c r="EG29" s="685">
        <v>0</v>
      </c>
      <c r="EH29" s="685">
        <v>0</v>
      </c>
      <c r="EI29" s="685">
        <v>0</v>
      </c>
      <c r="EJ29" s="685">
        <v>0</v>
      </c>
      <c r="EK29" s="685">
        <v>0</v>
      </c>
      <c r="EL29" s="685">
        <v>0</v>
      </c>
      <c r="EM29" s="686">
        <v>0</v>
      </c>
      <c r="EN29" s="686">
        <v>0</v>
      </c>
      <c r="EO29" s="686">
        <v>0</v>
      </c>
      <c r="EP29" s="684">
        <v>0</v>
      </c>
      <c r="EQ29" s="685">
        <v>0</v>
      </c>
      <c r="ER29" s="685">
        <v>0</v>
      </c>
      <c r="ES29" s="685">
        <v>0</v>
      </c>
      <c r="ET29" s="685">
        <v>0</v>
      </c>
      <c r="EU29" s="685">
        <v>0</v>
      </c>
      <c r="EV29" s="685">
        <v>0</v>
      </c>
      <c r="EW29" s="685">
        <v>0</v>
      </c>
      <c r="EX29" s="685">
        <v>0</v>
      </c>
      <c r="EY29" s="685">
        <v>0</v>
      </c>
      <c r="EZ29" s="685">
        <v>0</v>
      </c>
      <c r="FA29" s="684">
        <v>0</v>
      </c>
      <c r="FB29" s="684">
        <v>0</v>
      </c>
      <c r="FC29" s="684">
        <v>0</v>
      </c>
      <c r="FD29" s="38">
        <v>0</v>
      </c>
      <c r="FE29" s="38">
        <v>0</v>
      </c>
      <c r="FF29" s="38">
        <v>0</v>
      </c>
      <c r="FG29" s="38">
        <v>0</v>
      </c>
      <c r="FH29" s="38">
        <v>0</v>
      </c>
      <c r="FI29" s="38">
        <v>0</v>
      </c>
      <c r="FJ29" s="38">
        <v>0</v>
      </c>
      <c r="FK29" s="38">
        <v>0</v>
      </c>
      <c r="FL29" s="38">
        <v>0</v>
      </c>
      <c r="FM29" s="38">
        <v>0</v>
      </c>
      <c r="FN29" s="230">
        <v>0</v>
      </c>
      <c r="FO29" s="230">
        <v>0</v>
      </c>
      <c r="FP29" s="490">
        <v>0</v>
      </c>
      <c r="FQ29" s="490">
        <v>0</v>
      </c>
      <c r="FR29" s="209">
        <v>0</v>
      </c>
      <c r="FS29" s="209">
        <v>0</v>
      </c>
      <c r="FT29" s="209">
        <v>0</v>
      </c>
      <c r="FU29" s="209">
        <v>0</v>
      </c>
      <c r="FV29" s="42">
        <v>0</v>
      </c>
      <c r="FW29" s="42">
        <v>0</v>
      </c>
      <c r="FX29" s="42">
        <v>0</v>
      </c>
      <c r="FY29" s="42">
        <v>0</v>
      </c>
      <c r="FZ29" s="42">
        <v>0</v>
      </c>
      <c r="GA29" s="42">
        <v>0</v>
      </c>
      <c r="GB29" s="42">
        <v>0</v>
      </c>
      <c r="GC29" s="42">
        <v>0</v>
      </c>
      <c r="GD29" s="138">
        <v>0</v>
      </c>
      <c r="GE29" s="42">
        <v>0</v>
      </c>
      <c r="GF29" s="137">
        <v>0</v>
      </c>
      <c r="GG29" s="136">
        <v>0</v>
      </c>
      <c r="GH29" s="50">
        <v>0</v>
      </c>
      <c r="GI29" s="50">
        <v>0</v>
      </c>
      <c r="GJ29" s="50">
        <v>0</v>
      </c>
      <c r="GK29" s="50">
        <v>0</v>
      </c>
      <c r="GL29" s="49">
        <v>0</v>
      </c>
      <c r="GM29" s="49">
        <v>0</v>
      </c>
      <c r="GN29" s="49">
        <v>0</v>
      </c>
      <c r="GO29" s="49">
        <v>0</v>
      </c>
      <c r="GP29" s="49">
        <v>0</v>
      </c>
      <c r="GQ29" s="49">
        <v>0</v>
      </c>
      <c r="GR29" s="48" t="b">
        <v>1</v>
      </c>
      <c r="GS29" s="683"/>
    </row>
    <row r="30" spans="1:201" s="671" customFormat="1" ht="67.5" hidden="1" customHeight="1" x14ac:dyDescent="0.25">
      <c r="A30" s="119" t="s">
        <v>517</v>
      </c>
      <c r="B30" s="119" t="s">
        <v>201</v>
      </c>
      <c r="C30" s="119" t="s">
        <v>519</v>
      </c>
      <c r="D30" s="119" t="s">
        <v>896</v>
      </c>
      <c r="E30" s="119" t="s">
        <v>896</v>
      </c>
      <c r="F30" s="17" t="s">
        <v>204</v>
      </c>
      <c r="G30" s="17" t="s">
        <v>205</v>
      </c>
      <c r="H30" s="17" t="s">
        <v>206</v>
      </c>
      <c r="I30" s="17" t="s">
        <v>207</v>
      </c>
      <c r="J30" s="17"/>
      <c r="K30" s="17" t="s">
        <v>208</v>
      </c>
      <c r="L30" s="280"/>
      <c r="M30" s="26" t="s">
        <v>897</v>
      </c>
      <c r="N30" s="280" t="s">
        <v>896</v>
      </c>
      <c r="O30" s="17">
        <v>30</v>
      </c>
      <c r="P30" s="17"/>
      <c r="Q30" s="17">
        <v>433</v>
      </c>
      <c r="R30" s="280" t="s">
        <v>898</v>
      </c>
      <c r="S30" s="17" t="s">
        <v>210</v>
      </c>
      <c r="T30" s="17"/>
      <c r="U30" s="17"/>
      <c r="V30" s="17"/>
      <c r="W30" s="17"/>
      <c r="X30" s="17"/>
      <c r="Y30" s="17"/>
      <c r="Z30" s="17"/>
      <c r="AA30" s="17"/>
      <c r="AB30" s="17"/>
      <c r="AC30" s="17"/>
      <c r="AD30" s="17"/>
      <c r="AE30" s="17"/>
      <c r="AF30" s="17"/>
      <c r="AG30" s="17"/>
      <c r="AH30" s="17" t="s">
        <v>211</v>
      </c>
      <c r="AI30" s="17" t="s">
        <v>442</v>
      </c>
      <c r="AJ30" s="17" t="s">
        <v>418</v>
      </c>
      <c r="AK30" s="17" t="s">
        <v>271</v>
      </c>
      <c r="AL30" s="280" t="s">
        <v>899</v>
      </c>
      <c r="AM30" s="280" t="s">
        <v>900</v>
      </c>
      <c r="AN30" s="280">
        <v>0</v>
      </c>
      <c r="AO30" s="682">
        <v>35000000000</v>
      </c>
      <c r="AP30" s="682">
        <v>35000000000</v>
      </c>
      <c r="AQ30" s="682">
        <v>30000000000</v>
      </c>
      <c r="AR30" s="682">
        <v>20000000000</v>
      </c>
      <c r="AS30" s="682">
        <v>120000000000</v>
      </c>
      <c r="AT30" s="682">
        <v>43834197549</v>
      </c>
      <c r="AU30" s="17">
        <v>0</v>
      </c>
      <c r="AV30" s="682">
        <v>35000000000</v>
      </c>
      <c r="AW30" s="17">
        <v>0</v>
      </c>
      <c r="AX30" s="146">
        <v>0</v>
      </c>
      <c r="AY30" s="531" t="s">
        <v>901</v>
      </c>
      <c r="AZ30" s="245">
        <v>0</v>
      </c>
      <c r="BA30" s="245">
        <v>0.365284979575</v>
      </c>
      <c r="BB30" s="79" t="s">
        <v>218</v>
      </c>
      <c r="BC30" s="14" t="s">
        <v>902</v>
      </c>
      <c r="BD30" s="190">
        <v>0</v>
      </c>
      <c r="BE30" s="146">
        <v>0</v>
      </c>
      <c r="BF30" s="133" t="s">
        <v>903</v>
      </c>
      <c r="BG30" s="245">
        <v>0</v>
      </c>
      <c r="BH30" s="245">
        <v>0.365284979575</v>
      </c>
      <c r="BI30" s="190" t="s">
        <v>218</v>
      </c>
      <c r="BJ30" s="27" t="s">
        <v>904</v>
      </c>
      <c r="BK30" s="676">
        <v>1750000000</v>
      </c>
      <c r="BL30" s="681">
        <v>1744000000</v>
      </c>
      <c r="BM30" s="531" t="s">
        <v>905</v>
      </c>
      <c r="BN30" s="257">
        <v>4.982857142857143E-2</v>
      </c>
      <c r="BO30" s="188">
        <v>0.37981831290833334</v>
      </c>
      <c r="BP30" s="188" t="s">
        <v>218</v>
      </c>
      <c r="BQ30" s="27" t="s">
        <v>906</v>
      </c>
      <c r="BR30" s="680">
        <v>3500000000</v>
      </c>
      <c r="BS30" s="679">
        <v>6753349800</v>
      </c>
      <c r="BT30" s="531" t="s">
        <v>907</v>
      </c>
      <c r="BU30" s="188">
        <v>0.24278142285714285</v>
      </c>
      <c r="BV30" s="188">
        <v>0.43609622790833336</v>
      </c>
      <c r="BW30" s="17" t="s">
        <v>218</v>
      </c>
      <c r="BX30" s="27" t="s">
        <v>908</v>
      </c>
      <c r="BY30" s="676">
        <v>3500000000</v>
      </c>
      <c r="BZ30" s="281">
        <v>6968325191</v>
      </c>
      <c r="CA30" s="117" t="s">
        <v>909</v>
      </c>
      <c r="CB30" s="188">
        <v>0.4418764283142857</v>
      </c>
      <c r="CC30" s="188">
        <v>0.49416560450000002</v>
      </c>
      <c r="CD30" s="240" t="s">
        <v>218</v>
      </c>
      <c r="CE30" s="158" t="s">
        <v>910</v>
      </c>
      <c r="CF30" s="676">
        <v>1750000000</v>
      </c>
      <c r="CG30" s="281">
        <v>214285714</v>
      </c>
      <c r="CH30" s="100" t="s">
        <v>911</v>
      </c>
      <c r="CI30" s="188">
        <v>0.4479988772857143</v>
      </c>
      <c r="CJ30" s="188">
        <v>0.49595131878333332</v>
      </c>
      <c r="CK30" s="64" t="s">
        <v>218</v>
      </c>
      <c r="CL30" s="158" t="s">
        <v>912</v>
      </c>
      <c r="CM30" s="676">
        <v>2450000000</v>
      </c>
      <c r="CN30" s="281">
        <v>6387201990</v>
      </c>
      <c r="CO30" s="100" t="s">
        <v>913</v>
      </c>
      <c r="CP30" s="188">
        <v>0.63049036271428571</v>
      </c>
      <c r="CQ30" s="188">
        <v>0.54917800203333333</v>
      </c>
      <c r="CR30" s="64" t="s">
        <v>218</v>
      </c>
      <c r="CS30" s="158" t="s">
        <v>914</v>
      </c>
      <c r="CT30" s="676">
        <v>3500000000</v>
      </c>
      <c r="CU30" s="677">
        <v>342293621.38</v>
      </c>
      <c r="CV30" s="103" t="s">
        <v>915</v>
      </c>
      <c r="CW30" s="188">
        <v>0.64027018046799999</v>
      </c>
      <c r="CX30" s="188">
        <v>0.55203044887816666</v>
      </c>
      <c r="CY30" s="64" t="s">
        <v>218</v>
      </c>
      <c r="CZ30" s="673" t="s">
        <v>916</v>
      </c>
      <c r="DA30" s="678">
        <v>3500000000</v>
      </c>
      <c r="DB30" s="677">
        <v>3968483841</v>
      </c>
      <c r="DC30" s="672" t="s">
        <v>917</v>
      </c>
      <c r="DD30" s="188">
        <v>0.75365543306799998</v>
      </c>
      <c r="DE30" s="188">
        <v>0.58510114755316667</v>
      </c>
      <c r="DF30" s="17" t="s">
        <v>218</v>
      </c>
      <c r="DG30" s="605" t="s">
        <v>918</v>
      </c>
      <c r="DH30" s="676">
        <v>3500000000</v>
      </c>
      <c r="DI30" s="314">
        <v>655361900</v>
      </c>
      <c r="DJ30" s="117" t="s">
        <v>919</v>
      </c>
      <c r="DK30" s="188">
        <v>0.77238005878228577</v>
      </c>
      <c r="DL30" s="188">
        <v>0.59056249671983341</v>
      </c>
      <c r="DM30" s="64" t="s">
        <v>218</v>
      </c>
      <c r="DN30" s="158" t="s">
        <v>920</v>
      </c>
      <c r="DO30" s="676">
        <v>5250000000</v>
      </c>
      <c r="DP30" s="314">
        <v>14394447138</v>
      </c>
      <c r="DQ30" s="117" t="s">
        <v>921</v>
      </c>
      <c r="DR30" s="188">
        <v>1.1836499770108573</v>
      </c>
      <c r="DS30" s="188">
        <v>0.7105162228698334</v>
      </c>
      <c r="DT30" s="17" t="s">
        <v>218</v>
      </c>
      <c r="DU30" s="28" t="s">
        <v>922</v>
      </c>
      <c r="DV30" s="675">
        <v>6300000000</v>
      </c>
      <c r="DW30" s="101">
        <v>893472931.27999997</v>
      </c>
      <c r="DX30" s="117" t="s">
        <v>923</v>
      </c>
      <c r="DY30" s="131">
        <v>1.2091777750474286</v>
      </c>
      <c r="DZ30" s="188">
        <v>0.71796183063050001</v>
      </c>
      <c r="EA30" s="150" t="s">
        <v>218</v>
      </c>
      <c r="EB30" s="27" t="s">
        <v>924</v>
      </c>
      <c r="EC30" s="62">
        <v>1750000000</v>
      </c>
      <c r="ED30" s="61">
        <v>5250000000</v>
      </c>
      <c r="EE30" s="61">
        <v>8750000000</v>
      </c>
      <c r="EF30" s="61">
        <v>10500000000</v>
      </c>
      <c r="EG30" s="61">
        <v>12950000000</v>
      </c>
      <c r="EH30" s="61">
        <v>16450000000</v>
      </c>
      <c r="EI30" s="61">
        <v>19950000000</v>
      </c>
      <c r="EJ30" s="61">
        <v>23450000000</v>
      </c>
      <c r="EK30" s="61">
        <v>28700000000</v>
      </c>
      <c r="EL30" s="61">
        <v>35000000000</v>
      </c>
      <c r="EM30" s="62">
        <v>8750000000</v>
      </c>
      <c r="EN30" s="62">
        <v>9450000000</v>
      </c>
      <c r="EO30" s="62">
        <v>15050000000</v>
      </c>
      <c r="EP30" s="60">
        <v>1744000000</v>
      </c>
      <c r="EQ30" s="61">
        <v>8497349800</v>
      </c>
      <c r="ER30" s="61">
        <v>15465674991</v>
      </c>
      <c r="ES30" s="61">
        <v>15679960705</v>
      </c>
      <c r="ET30" s="61">
        <v>22067162695</v>
      </c>
      <c r="EU30" s="61">
        <v>22409456316.380001</v>
      </c>
      <c r="EV30" s="61">
        <v>26377940157.380001</v>
      </c>
      <c r="EW30" s="61">
        <v>27033302057.380001</v>
      </c>
      <c r="EX30" s="61">
        <v>41427749195.380005</v>
      </c>
      <c r="EY30" s="61">
        <v>42321222126.660004</v>
      </c>
      <c r="EZ30" s="61">
        <v>893472931.27999997</v>
      </c>
      <c r="FA30" s="60">
        <v>15679960705</v>
      </c>
      <c r="FB30" s="60">
        <v>26377940157.380001</v>
      </c>
      <c r="FC30" s="60">
        <v>42321222126.660004</v>
      </c>
      <c r="FD30" s="38">
        <v>0.99657142857142855</v>
      </c>
      <c r="FE30" s="38">
        <v>1.618542819047619</v>
      </c>
      <c r="FF30" s="38">
        <v>1.7675057132571428</v>
      </c>
      <c r="FG30" s="38">
        <v>1.4933295909523809</v>
      </c>
      <c r="FH30" s="38">
        <v>1.7040280073359073</v>
      </c>
      <c r="FI30" s="38">
        <v>1.362276979719149</v>
      </c>
      <c r="FJ30" s="38">
        <v>1.3222025141543861</v>
      </c>
      <c r="FK30" s="38">
        <v>1.1528060578840085</v>
      </c>
      <c r="FL30" s="38">
        <v>1.4434755817205576</v>
      </c>
      <c r="FM30" s="38">
        <v>1.2091777750474286</v>
      </c>
      <c r="FN30" s="230">
        <v>4.982857142857143E-2</v>
      </c>
      <c r="FO30" s="230">
        <v>0.05</v>
      </c>
      <c r="FP30" s="307">
        <v>0.24278142285714285</v>
      </c>
      <c r="FQ30" s="307">
        <v>0.15</v>
      </c>
      <c r="FR30" s="209">
        <v>0.4418764283142857</v>
      </c>
      <c r="FS30" s="209">
        <v>0.25</v>
      </c>
      <c r="FT30" s="209">
        <v>0.4479988772857143</v>
      </c>
      <c r="FU30" s="209">
        <v>0.3</v>
      </c>
      <c r="FV30" s="42">
        <v>0.63049036271428571</v>
      </c>
      <c r="FW30" s="42">
        <v>0.37</v>
      </c>
      <c r="FX30" s="42">
        <v>0.64027018046799999</v>
      </c>
      <c r="FY30" s="42">
        <v>0.47</v>
      </c>
      <c r="FZ30" s="42">
        <v>0.75365543306799998</v>
      </c>
      <c r="GA30" s="42">
        <v>0.56999999999999995</v>
      </c>
      <c r="GB30" s="42">
        <v>0.77238005878228577</v>
      </c>
      <c r="GC30" s="42">
        <v>0.67</v>
      </c>
      <c r="GD30" s="138">
        <v>1.1836499770108573</v>
      </c>
      <c r="GE30" s="42">
        <v>0.82</v>
      </c>
      <c r="GF30" s="137">
        <v>1.2091777750474286</v>
      </c>
      <c r="GG30" s="136">
        <v>1</v>
      </c>
      <c r="GH30" s="50">
        <v>4.982857142857143E-2</v>
      </c>
      <c r="GI30" s="50">
        <v>0.24278142285714285</v>
      </c>
      <c r="GJ30" s="50">
        <v>0.4418764283142857</v>
      </c>
      <c r="GK30" s="50">
        <v>0.4479988772857143</v>
      </c>
      <c r="GL30" s="49">
        <v>0.63049036271428571</v>
      </c>
      <c r="GM30" s="49">
        <v>0.64027018046799999</v>
      </c>
      <c r="GN30" s="49">
        <v>0.75365543306799998</v>
      </c>
      <c r="GO30" s="49">
        <v>0.77238005878228577</v>
      </c>
      <c r="GP30" s="49">
        <v>1</v>
      </c>
      <c r="GQ30" s="49">
        <v>1</v>
      </c>
      <c r="GR30" s="48" t="b">
        <v>1</v>
      </c>
    </row>
    <row r="31" spans="1:201" s="671" customFormat="1" ht="67.5" hidden="1" customHeight="1" x14ac:dyDescent="0.25">
      <c r="A31" s="119" t="s">
        <v>517</v>
      </c>
      <c r="B31" s="119" t="s">
        <v>201</v>
      </c>
      <c r="C31" s="119" t="s">
        <v>519</v>
      </c>
      <c r="D31" s="119" t="s">
        <v>896</v>
      </c>
      <c r="E31" s="119" t="s">
        <v>896</v>
      </c>
      <c r="F31" s="17" t="s">
        <v>204</v>
      </c>
      <c r="G31" s="17" t="s">
        <v>205</v>
      </c>
      <c r="H31" s="17" t="s">
        <v>206</v>
      </c>
      <c r="I31" s="17" t="s">
        <v>207</v>
      </c>
      <c r="J31" s="17"/>
      <c r="K31" s="17" t="s">
        <v>208</v>
      </c>
      <c r="L31" s="17"/>
      <c r="M31" s="26" t="s">
        <v>897</v>
      </c>
      <c r="N31" s="17" t="s">
        <v>896</v>
      </c>
      <c r="O31" s="17">
        <v>30</v>
      </c>
      <c r="P31" s="17"/>
      <c r="Q31" s="17">
        <v>434</v>
      </c>
      <c r="R31" s="14" t="s">
        <v>925</v>
      </c>
      <c r="S31" s="17" t="s">
        <v>210</v>
      </c>
      <c r="T31" s="17"/>
      <c r="U31" s="17"/>
      <c r="V31" s="17"/>
      <c r="W31" s="17"/>
      <c r="X31" s="17"/>
      <c r="Y31" s="17"/>
      <c r="Z31" s="17"/>
      <c r="AA31" s="17"/>
      <c r="AB31" s="17"/>
      <c r="AC31" s="17"/>
      <c r="AD31" s="17"/>
      <c r="AE31" s="17"/>
      <c r="AF31" s="17"/>
      <c r="AG31" s="17"/>
      <c r="AH31" s="17" t="s">
        <v>211</v>
      </c>
      <c r="AI31" s="17" t="s">
        <v>442</v>
      </c>
      <c r="AJ31" s="17" t="s">
        <v>418</v>
      </c>
      <c r="AK31" s="17" t="s">
        <v>271</v>
      </c>
      <c r="AL31" s="14" t="s">
        <v>926</v>
      </c>
      <c r="AM31" s="14" t="s">
        <v>927</v>
      </c>
      <c r="AN31" s="17">
        <v>0</v>
      </c>
      <c r="AO31" s="17">
        <v>3</v>
      </c>
      <c r="AP31" s="17">
        <v>5</v>
      </c>
      <c r="AQ31" s="17">
        <v>4</v>
      </c>
      <c r="AR31" s="17">
        <v>1</v>
      </c>
      <c r="AS31" s="17">
        <v>12</v>
      </c>
      <c r="AT31" s="17">
        <v>3</v>
      </c>
      <c r="AU31" s="17">
        <v>0</v>
      </c>
      <c r="AV31" s="17">
        <v>5</v>
      </c>
      <c r="AW31" s="17">
        <v>0</v>
      </c>
      <c r="AX31" s="146">
        <v>0</v>
      </c>
      <c r="AY31" s="531" t="s">
        <v>928</v>
      </c>
      <c r="AZ31" s="245">
        <v>0</v>
      </c>
      <c r="BA31" s="245">
        <v>0.25</v>
      </c>
      <c r="BB31" s="674" t="s">
        <v>218</v>
      </c>
      <c r="BC31" s="14" t="s">
        <v>929</v>
      </c>
      <c r="BD31" s="190">
        <v>0</v>
      </c>
      <c r="BE31" s="146">
        <v>0</v>
      </c>
      <c r="BF31" s="531" t="s">
        <v>930</v>
      </c>
      <c r="BG31" s="245">
        <v>0</v>
      </c>
      <c r="BH31" s="245">
        <v>0.25</v>
      </c>
      <c r="BI31" s="21" t="s">
        <v>218</v>
      </c>
      <c r="BJ31" s="27" t="s">
        <v>931</v>
      </c>
      <c r="BK31" s="17">
        <v>0</v>
      </c>
      <c r="BL31" s="146">
        <v>0</v>
      </c>
      <c r="BM31" s="531" t="s">
        <v>932</v>
      </c>
      <c r="BN31" s="188">
        <v>0</v>
      </c>
      <c r="BO31" s="188">
        <v>0.25</v>
      </c>
      <c r="BP31" s="16" t="s">
        <v>218</v>
      </c>
      <c r="BQ31" s="27" t="s">
        <v>931</v>
      </c>
      <c r="BR31" s="17">
        <v>0</v>
      </c>
      <c r="BS31" s="146">
        <v>1</v>
      </c>
      <c r="BT31" s="531" t="s">
        <v>933</v>
      </c>
      <c r="BU31" s="188">
        <v>0.2</v>
      </c>
      <c r="BV31" s="188">
        <v>0.33333333333333331</v>
      </c>
      <c r="BW31" s="11" t="s">
        <v>218</v>
      </c>
      <c r="BX31" s="27" t="s">
        <v>934</v>
      </c>
      <c r="BY31" s="17">
        <v>1</v>
      </c>
      <c r="BZ31" s="101">
        <v>1</v>
      </c>
      <c r="CA31" s="117" t="s">
        <v>935</v>
      </c>
      <c r="CB31" s="188">
        <v>0.4</v>
      </c>
      <c r="CC31" s="188">
        <v>0.41666666666666669</v>
      </c>
      <c r="CD31" s="240" t="s">
        <v>218</v>
      </c>
      <c r="CE31" s="158" t="s">
        <v>936</v>
      </c>
      <c r="CF31" s="17">
        <v>1</v>
      </c>
      <c r="CG31" s="101">
        <v>1</v>
      </c>
      <c r="CH31" s="100" t="s">
        <v>937</v>
      </c>
      <c r="CI31" s="188">
        <v>0.6</v>
      </c>
      <c r="CJ31" s="188">
        <v>0.5</v>
      </c>
      <c r="CK31" s="64" t="s">
        <v>218</v>
      </c>
      <c r="CL31" s="158" t="s">
        <v>938</v>
      </c>
      <c r="CM31" s="17">
        <v>0</v>
      </c>
      <c r="CN31" s="101">
        <v>0</v>
      </c>
      <c r="CO31" s="100" t="s">
        <v>939</v>
      </c>
      <c r="CP31" s="188">
        <v>0.6</v>
      </c>
      <c r="CQ31" s="188">
        <v>0.5</v>
      </c>
      <c r="CR31" s="64" t="s">
        <v>218</v>
      </c>
      <c r="CS31" s="158" t="s">
        <v>940</v>
      </c>
      <c r="CT31" s="17">
        <v>0</v>
      </c>
      <c r="CU31" s="101">
        <v>0</v>
      </c>
      <c r="CV31" s="103" t="s">
        <v>941</v>
      </c>
      <c r="CW31" s="188">
        <v>0.6</v>
      </c>
      <c r="CX31" s="188">
        <v>0.5</v>
      </c>
      <c r="CY31" s="64" t="s">
        <v>218</v>
      </c>
      <c r="CZ31" s="673" t="s">
        <v>942</v>
      </c>
      <c r="DA31" s="17">
        <v>0</v>
      </c>
      <c r="DB31" s="279">
        <v>0</v>
      </c>
      <c r="DC31" s="672" t="s">
        <v>943</v>
      </c>
      <c r="DD31" s="188">
        <v>0.6</v>
      </c>
      <c r="DE31" s="188">
        <v>0.5</v>
      </c>
      <c r="DF31" s="17" t="s">
        <v>218</v>
      </c>
      <c r="DG31" s="605" t="s">
        <v>944</v>
      </c>
      <c r="DH31" s="17">
        <v>1</v>
      </c>
      <c r="DI31" s="101">
        <v>1</v>
      </c>
      <c r="DJ31" s="117" t="s">
        <v>945</v>
      </c>
      <c r="DK31" s="188">
        <v>0.8</v>
      </c>
      <c r="DL31" s="188">
        <v>0.58333333333333337</v>
      </c>
      <c r="DM31" s="64" t="s">
        <v>218</v>
      </c>
      <c r="DN31" s="158" t="s">
        <v>946</v>
      </c>
      <c r="DO31" s="17">
        <v>1</v>
      </c>
      <c r="DP31" s="101">
        <v>1</v>
      </c>
      <c r="DQ31" s="117" t="s">
        <v>947</v>
      </c>
      <c r="DR31" s="188">
        <v>1</v>
      </c>
      <c r="DS31" s="188">
        <v>0.66666666666666663</v>
      </c>
      <c r="DT31" s="17" t="s">
        <v>218</v>
      </c>
      <c r="DU31" s="28" t="s">
        <v>948</v>
      </c>
      <c r="DV31" s="17">
        <v>1</v>
      </c>
      <c r="DW31" s="101">
        <v>0</v>
      </c>
      <c r="DX31" s="117" t="s">
        <v>949</v>
      </c>
      <c r="DY31" s="131">
        <v>1.6666666666666667</v>
      </c>
      <c r="DZ31" s="188">
        <v>0.66666666666666663</v>
      </c>
      <c r="EA31" s="64" t="s">
        <v>218</v>
      </c>
      <c r="EB31" s="27" t="s">
        <v>950</v>
      </c>
      <c r="EC31" s="62">
        <v>0</v>
      </c>
      <c r="ED31" s="61">
        <v>0</v>
      </c>
      <c r="EE31" s="61">
        <v>1</v>
      </c>
      <c r="EF31" s="61">
        <v>2</v>
      </c>
      <c r="EG31" s="61">
        <v>2</v>
      </c>
      <c r="EH31" s="61">
        <v>2</v>
      </c>
      <c r="EI31" s="61">
        <v>2</v>
      </c>
      <c r="EJ31" s="61">
        <v>3</v>
      </c>
      <c r="EK31" s="61">
        <v>4</v>
      </c>
      <c r="EL31" s="61">
        <v>5</v>
      </c>
      <c r="EM31" s="62">
        <v>2</v>
      </c>
      <c r="EN31" s="62">
        <v>0</v>
      </c>
      <c r="EO31" s="62">
        <v>3</v>
      </c>
      <c r="EP31" s="60">
        <v>0</v>
      </c>
      <c r="EQ31" s="61">
        <v>1</v>
      </c>
      <c r="ER31" s="61">
        <v>2</v>
      </c>
      <c r="ES31" s="61">
        <v>3</v>
      </c>
      <c r="ET31" s="61">
        <v>3</v>
      </c>
      <c r="EU31" s="61">
        <v>3</v>
      </c>
      <c r="EV31" s="61">
        <v>3</v>
      </c>
      <c r="EW31" s="61">
        <v>4</v>
      </c>
      <c r="EX31" s="61">
        <v>5</v>
      </c>
      <c r="EY31" s="61">
        <v>5</v>
      </c>
      <c r="EZ31" s="61">
        <v>0</v>
      </c>
      <c r="FA31" s="60">
        <v>3</v>
      </c>
      <c r="FB31" s="60">
        <v>3</v>
      </c>
      <c r="FC31" s="60">
        <v>5</v>
      </c>
      <c r="FD31" s="38">
        <v>0</v>
      </c>
      <c r="FE31" s="38">
        <v>0</v>
      </c>
      <c r="FF31" s="38">
        <v>2</v>
      </c>
      <c r="FG31" s="38">
        <v>1.5</v>
      </c>
      <c r="FH31" s="38">
        <v>1.5</v>
      </c>
      <c r="FI31" s="38">
        <v>1.5</v>
      </c>
      <c r="FJ31" s="38">
        <v>1.5</v>
      </c>
      <c r="FK31" s="38">
        <v>1.3333333333333333</v>
      </c>
      <c r="FL31" s="38">
        <v>1.25</v>
      </c>
      <c r="FM31" s="38">
        <v>1</v>
      </c>
      <c r="FN31" s="230">
        <v>0</v>
      </c>
      <c r="FO31" s="230">
        <v>0</v>
      </c>
      <c r="FP31" s="307">
        <v>0.2</v>
      </c>
      <c r="FQ31" s="307">
        <v>0</v>
      </c>
      <c r="FR31" s="209">
        <v>0.4</v>
      </c>
      <c r="FS31" s="209">
        <v>0.2</v>
      </c>
      <c r="FT31" s="209">
        <v>0.6</v>
      </c>
      <c r="FU31" s="209">
        <v>0.4</v>
      </c>
      <c r="FV31" s="42">
        <v>0.6</v>
      </c>
      <c r="FW31" s="42">
        <v>0.4</v>
      </c>
      <c r="FX31" s="42">
        <v>0.6</v>
      </c>
      <c r="FY31" s="42">
        <v>0.4</v>
      </c>
      <c r="FZ31" s="42">
        <v>0.6</v>
      </c>
      <c r="GA31" s="42">
        <v>0.4</v>
      </c>
      <c r="GB31" s="42">
        <v>0.8</v>
      </c>
      <c r="GC31" s="42">
        <v>0.6</v>
      </c>
      <c r="GD31" s="138">
        <v>1</v>
      </c>
      <c r="GE31" s="42">
        <v>0.8</v>
      </c>
      <c r="GF31" s="137">
        <v>1</v>
      </c>
      <c r="GG31" s="136">
        <v>1</v>
      </c>
      <c r="GH31" s="50">
        <v>0</v>
      </c>
      <c r="GI31" s="50">
        <v>0.2</v>
      </c>
      <c r="GJ31" s="50">
        <v>0.4</v>
      </c>
      <c r="GK31" s="50">
        <v>0.6</v>
      </c>
      <c r="GL31" s="49">
        <v>0.6</v>
      </c>
      <c r="GM31" s="49">
        <v>0.6</v>
      </c>
      <c r="GN31" s="49">
        <v>0.6</v>
      </c>
      <c r="GO31" s="49">
        <v>0.8</v>
      </c>
      <c r="GP31" s="49">
        <v>1</v>
      </c>
      <c r="GQ31" s="49">
        <v>1</v>
      </c>
      <c r="GR31" s="48" t="b">
        <v>1</v>
      </c>
    </row>
    <row r="32" spans="1:201" s="671" customFormat="1" ht="67.5" hidden="1" customHeight="1" x14ac:dyDescent="0.25">
      <c r="A32" s="119" t="s">
        <v>517</v>
      </c>
      <c r="B32" s="119" t="s">
        <v>201</v>
      </c>
      <c r="C32" s="119" t="s">
        <v>519</v>
      </c>
      <c r="D32" s="119" t="s">
        <v>896</v>
      </c>
      <c r="E32" s="119" t="s">
        <v>896</v>
      </c>
      <c r="F32" s="17" t="s">
        <v>204</v>
      </c>
      <c r="G32" s="15" t="s">
        <v>951</v>
      </c>
      <c r="H32" s="15" t="s">
        <v>952</v>
      </c>
      <c r="I32" s="17" t="s">
        <v>207</v>
      </c>
      <c r="J32" s="17"/>
      <c r="K32" s="15" t="s">
        <v>208</v>
      </c>
      <c r="L32" s="17"/>
      <c r="M32" s="26" t="s">
        <v>897</v>
      </c>
      <c r="N32" s="17" t="s">
        <v>896</v>
      </c>
      <c r="O32" s="17">
        <v>30</v>
      </c>
      <c r="P32" s="17"/>
      <c r="Q32" s="17">
        <v>435</v>
      </c>
      <c r="R32" s="14" t="s">
        <v>953</v>
      </c>
      <c r="S32" s="17" t="s">
        <v>210</v>
      </c>
      <c r="T32" s="17"/>
      <c r="U32" s="17"/>
      <c r="V32" s="17"/>
      <c r="W32" s="17"/>
      <c r="X32" s="17"/>
      <c r="Y32" s="17"/>
      <c r="Z32" s="17"/>
      <c r="AA32" s="17"/>
      <c r="AB32" s="17"/>
      <c r="AC32" s="17"/>
      <c r="AD32" s="17"/>
      <c r="AE32" s="17"/>
      <c r="AF32" s="17"/>
      <c r="AG32" s="17"/>
      <c r="AH32" s="17" t="s">
        <v>211</v>
      </c>
      <c r="AI32" s="17" t="s">
        <v>442</v>
      </c>
      <c r="AJ32" s="17" t="s">
        <v>418</v>
      </c>
      <c r="AK32" s="17" t="s">
        <v>271</v>
      </c>
      <c r="AL32" s="14" t="s">
        <v>954</v>
      </c>
      <c r="AM32" s="14" t="s">
        <v>955</v>
      </c>
      <c r="AN32" s="17">
        <v>0</v>
      </c>
      <c r="AO32" s="17">
        <v>3</v>
      </c>
      <c r="AP32" s="17">
        <v>3</v>
      </c>
      <c r="AQ32" s="17">
        <v>3</v>
      </c>
      <c r="AR32" s="17">
        <v>2</v>
      </c>
      <c r="AS32" s="17">
        <v>13</v>
      </c>
      <c r="AT32" s="17">
        <v>3</v>
      </c>
      <c r="AU32" s="17">
        <v>0</v>
      </c>
      <c r="AV32" s="17">
        <v>3</v>
      </c>
      <c r="AW32" s="17">
        <v>0</v>
      </c>
      <c r="AX32" s="146">
        <v>0</v>
      </c>
      <c r="AY32" s="531" t="s">
        <v>956</v>
      </c>
      <c r="AZ32" s="245">
        <v>0</v>
      </c>
      <c r="BA32" s="245">
        <v>0.23076923076923078</v>
      </c>
      <c r="BB32" s="79" t="s">
        <v>218</v>
      </c>
      <c r="BC32" s="14" t="s">
        <v>957</v>
      </c>
      <c r="BD32" s="190">
        <v>0</v>
      </c>
      <c r="BE32" s="146">
        <v>0</v>
      </c>
      <c r="BF32" s="531" t="s">
        <v>958</v>
      </c>
      <c r="BG32" s="245">
        <v>0</v>
      </c>
      <c r="BH32" s="245">
        <v>0.23076923076923078</v>
      </c>
      <c r="BI32" s="600" t="s">
        <v>218</v>
      </c>
      <c r="BJ32" s="27" t="s">
        <v>959</v>
      </c>
      <c r="BK32" s="17">
        <v>0</v>
      </c>
      <c r="BL32" s="146">
        <v>0</v>
      </c>
      <c r="BM32" s="531" t="s">
        <v>960</v>
      </c>
      <c r="BN32" s="188">
        <v>0</v>
      </c>
      <c r="BO32" s="188">
        <v>0.23076923076923078</v>
      </c>
      <c r="BP32" s="642" t="s">
        <v>218</v>
      </c>
      <c r="BQ32" s="27" t="s">
        <v>961</v>
      </c>
      <c r="BR32" s="17">
        <v>0</v>
      </c>
      <c r="BS32" s="146">
        <v>0</v>
      </c>
      <c r="BT32" s="531" t="s">
        <v>962</v>
      </c>
      <c r="BU32" s="188">
        <v>0</v>
      </c>
      <c r="BV32" s="188">
        <v>0.23076923076923078</v>
      </c>
      <c r="BW32" s="17" t="s">
        <v>218</v>
      </c>
      <c r="BX32" s="27" t="s">
        <v>963</v>
      </c>
      <c r="BY32" s="17">
        <v>1</v>
      </c>
      <c r="BZ32" s="101">
        <v>1</v>
      </c>
      <c r="CA32" s="117" t="s">
        <v>964</v>
      </c>
      <c r="CB32" s="188">
        <v>0.33333333333333331</v>
      </c>
      <c r="CC32" s="188">
        <v>0.30769230769230771</v>
      </c>
      <c r="CD32" s="240" t="s">
        <v>218</v>
      </c>
      <c r="CE32" s="158" t="s">
        <v>965</v>
      </c>
      <c r="CF32" s="17">
        <v>0</v>
      </c>
      <c r="CG32" s="101">
        <v>0</v>
      </c>
      <c r="CH32" s="100" t="s">
        <v>966</v>
      </c>
      <c r="CI32" s="188">
        <v>0.33333333333333331</v>
      </c>
      <c r="CJ32" s="188">
        <v>0.30769230769230771</v>
      </c>
      <c r="CK32" s="64" t="s">
        <v>218</v>
      </c>
      <c r="CL32" s="158" t="s">
        <v>967</v>
      </c>
      <c r="CM32" s="17">
        <v>0</v>
      </c>
      <c r="CN32" s="101">
        <v>0</v>
      </c>
      <c r="CO32" s="100" t="s">
        <v>968</v>
      </c>
      <c r="CP32" s="188">
        <v>0.33333333333333331</v>
      </c>
      <c r="CQ32" s="188">
        <v>0.30769230769230771</v>
      </c>
      <c r="CR32" s="64" t="s">
        <v>218</v>
      </c>
      <c r="CS32" s="158" t="s">
        <v>969</v>
      </c>
      <c r="CT32" s="17">
        <v>0</v>
      </c>
      <c r="CU32" s="101">
        <v>1</v>
      </c>
      <c r="CV32" s="103" t="s">
        <v>970</v>
      </c>
      <c r="CW32" s="188">
        <v>0.66666666666666663</v>
      </c>
      <c r="CX32" s="188">
        <v>0.38461538461538464</v>
      </c>
      <c r="CY32" s="64" t="s">
        <v>218</v>
      </c>
      <c r="CZ32" s="673" t="s">
        <v>971</v>
      </c>
      <c r="DA32" s="17">
        <v>0</v>
      </c>
      <c r="DB32" s="279">
        <v>0</v>
      </c>
      <c r="DC32" s="672" t="s">
        <v>972</v>
      </c>
      <c r="DD32" s="188">
        <v>0.66666666666666663</v>
      </c>
      <c r="DE32" s="188">
        <v>0.38461538461538464</v>
      </c>
      <c r="DF32" s="17" t="s">
        <v>218</v>
      </c>
      <c r="DG32" s="605" t="s">
        <v>973</v>
      </c>
      <c r="DH32" s="17">
        <v>0</v>
      </c>
      <c r="DI32" s="101">
        <v>0</v>
      </c>
      <c r="DJ32" s="117" t="s">
        <v>974</v>
      </c>
      <c r="DK32" s="188">
        <v>0.66666666666666663</v>
      </c>
      <c r="DL32" s="188">
        <v>0.38461538461538464</v>
      </c>
      <c r="DM32" s="64" t="s">
        <v>218</v>
      </c>
      <c r="DN32" s="158" t="s">
        <v>975</v>
      </c>
      <c r="DO32" s="17">
        <v>1</v>
      </c>
      <c r="DP32" s="101">
        <v>0</v>
      </c>
      <c r="DQ32" s="117" t="s">
        <v>976</v>
      </c>
      <c r="DR32" s="188">
        <v>0.66666666666666663</v>
      </c>
      <c r="DS32" s="188">
        <v>0.38461538461538464</v>
      </c>
      <c r="DT32" s="17" t="s">
        <v>218</v>
      </c>
      <c r="DU32" s="28" t="s">
        <v>977</v>
      </c>
      <c r="DV32" s="17">
        <v>1</v>
      </c>
      <c r="DW32" s="101">
        <v>1</v>
      </c>
      <c r="DX32" s="117" t="s">
        <v>978</v>
      </c>
      <c r="DY32" s="131">
        <v>1</v>
      </c>
      <c r="DZ32" s="188">
        <v>0.46153846153846156</v>
      </c>
      <c r="EA32" s="64" t="s">
        <v>218</v>
      </c>
      <c r="EB32" s="27" t="s">
        <v>979</v>
      </c>
      <c r="EC32" s="62">
        <v>0</v>
      </c>
      <c r="ED32" s="61">
        <v>0</v>
      </c>
      <c r="EE32" s="61">
        <v>1</v>
      </c>
      <c r="EF32" s="61">
        <v>1</v>
      </c>
      <c r="EG32" s="61">
        <v>1</v>
      </c>
      <c r="EH32" s="61">
        <v>1</v>
      </c>
      <c r="EI32" s="61">
        <v>1</v>
      </c>
      <c r="EJ32" s="61">
        <v>1</v>
      </c>
      <c r="EK32" s="61">
        <v>2</v>
      </c>
      <c r="EL32" s="61">
        <v>3</v>
      </c>
      <c r="EM32" s="62">
        <v>1</v>
      </c>
      <c r="EN32" s="62">
        <v>0</v>
      </c>
      <c r="EO32" s="62">
        <v>2</v>
      </c>
      <c r="EP32" s="60">
        <v>0</v>
      </c>
      <c r="EQ32" s="61">
        <v>0</v>
      </c>
      <c r="ER32" s="61">
        <v>1</v>
      </c>
      <c r="ES32" s="61">
        <v>1</v>
      </c>
      <c r="ET32" s="61">
        <v>1</v>
      </c>
      <c r="EU32" s="61">
        <v>2</v>
      </c>
      <c r="EV32" s="61">
        <v>2</v>
      </c>
      <c r="EW32" s="61">
        <v>2</v>
      </c>
      <c r="EX32" s="61">
        <v>2</v>
      </c>
      <c r="EY32" s="61">
        <v>3</v>
      </c>
      <c r="EZ32" s="61">
        <v>1</v>
      </c>
      <c r="FA32" s="60">
        <v>1</v>
      </c>
      <c r="FB32" s="60">
        <v>2</v>
      </c>
      <c r="FC32" s="60">
        <v>3</v>
      </c>
      <c r="FD32" s="38">
        <v>0</v>
      </c>
      <c r="FE32" s="38">
        <v>0</v>
      </c>
      <c r="FF32" s="38">
        <v>1</v>
      </c>
      <c r="FG32" s="38">
        <v>1</v>
      </c>
      <c r="FH32" s="38">
        <v>1</v>
      </c>
      <c r="FI32" s="38">
        <v>2</v>
      </c>
      <c r="FJ32" s="38">
        <v>2</v>
      </c>
      <c r="FK32" s="38">
        <v>2</v>
      </c>
      <c r="FL32" s="38">
        <v>1</v>
      </c>
      <c r="FM32" s="38">
        <v>1</v>
      </c>
      <c r="FN32" s="230">
        <v>0</v>
      </c>
      <c r="FO32" s="230">
        <v>0</v>
      </c>
      <c r="FP32" s="307">
        <v>0</v>
      </c>
      <c r="FQ32" s="307">
        <v>0</v>
      </c>
      <c r="FR32" s="209">
        <v>0.33333333333333331</v>
      </c>
      <c r="FS32" s="209">
        <v>0.33333333333333331</v>
      </c>
      <c r="FT32" s="209">
        <v>0.33333333333333331</v>
      </c>
      <c r="FU32" s="209">
        <v>0.33333333333333331</v>
      </c>
      <c r="FV32" s="42">
        <v>0.33333333333333331</v>
      </c>
      <c r="FW32" s="42">
        <v>0.33333333333333331</v>
      </c>
      <c r="FX32" s="42">
        <v>0.66666666666666663</v>
      </c>
      <c r="FY32" s="42">
        <v>0.33333333333333331</v>
      </c>
      <c r="FZ32" s="42">
        <v>0.66666666666666663</v>
      </c>
      <c r="GA32" s="42">
        <v>0.33333333333333331</v>
      </c>
      <c r="GB32" s="42">
        <v>0.66666666666666663</v>
      </c>
      <c r="GC32" s="42">
        <v>0.33333333333333331</v>
      </c>
      <c r="GD32" s="138">
        <v>0.66666666666666663</v>
      </c>
      <c r="GE32" s="42">
        <v>0.66666666666666663</v>
      </c>
      <c r="GF32" s="137">
        <v>1</v>
      </c>
      <c r="GG32" s="136">
        <v>1</v>
      </c>
      <c r="GH32" s="50">
        <v>0</v>
      </c>
      <c r="GI32" s="50">
        <v>0</v>
      </c>
      <c r="GJ32" s="50">
        <v>0.33333333333333331</v>
      </c>
      <c r="GK32" s="50">
        <v>0.33333333333333331</v>
      </c>
      <c r="GL32" s="49">
        <v>0.33333333333333331</v>
      </c>
      <c r="GM32" s="49">
        <v>0.66666666666666663</v>
      </c>
      <c r="GN32" s="49">
        <v>0.66666666666666663</v>
      </c>
      <c r="GO32" s="49">
        <v>0.66666666666666663</v>
      </c>
      <c r="GP32" s="49">
        <v>0.66666666666666663</v>
      </c>
      <c r="GQ32" s="49">
        <v>1</v>
      </c>
      <c r="GR32" s="48" t="b">
        <v>1</v>
      </c>
    </row>
    <row r="33" spans="1:200" ht="67.5" hidden="1" customHeight="1" x14ac:dyDescent="0.25">
      <c r="A33" s="119" t="s">
        <v>517</v>
      </c>
      <c r="B33" s="119" t="s">
        <v>201</v>
      </c>
      <c r="C33" s="280" t="s">
        <v>202</v>
      </c>
      <c r="D33" s="119" t="s">
        <v>980</v>
      </c>
      <c r="E33" s="119" t="s">
        <v>980</v>
      </c>
      <c r="F33" s="17" t="s">
        <v>204</v>
      </c>
      <c r="G33" s="17" t="s">
        <v>205</v>
      </c>
      <c r="H33" s="17" t="s">
        <v>206</v>
      </c>
      <c r="I33" s="17" t="s">
        <v>207</v>
      </c>
      <c r="J33" s="17"/>
      <c r="K33" s="17" t="s">
        <v>981</v>
      </c>
      <c r="L33" s="110" t="s">
        <v>982</v>
      </c>
      <c r="M33" s="26" t="s">
        <v>983</v>
      </c>
      <c r="N33" s="110" t="s">
        <v>980</v>
      </c>
      <c r="O33" s="17">
        <v>25</v>
      </c>
      <c r="P33" s="17"/>
      <c r="Q33" s="17">
        <v>334</v>
      </c>
      <c r="R33" s="14" t="s">
        <v>984</v>
      </c>
      <c r="S33" s="17" t="s">
        <v>19</v>
      </c>
      <c r="T33" s="17" t="s">
        <v>870</v>
      </c>
      <c r="U33" s="17"/>
      <c r="V33" s="17"/>
      <c r="W33" s="17"/>
      <c r="X33" s="17"/>
      <c r="Y33" s="17"/>
      <c r="Z33" s="17"/>
      <c r="AA33" s="17"/>
      <c r="AB33" s="17" t="s">
        <v>870</v>
      </c>
      <c r="AC33" s="17"/>
      <c r="AD33" s="17"/>
      <c r="AE33" s="17"/>
      <c r="AF33" s="17"/>
      <c r="AG33" s="17"/>
      <c r="AH33" s="17" t="s">
        <v>211</v>
      </c>
      <c r="AI33" s="17" t="s">
        <v>470</v>
      </c>
      <c r="AJ33" s="17" t="s">
        <v>871</v>
      </c>
      <c r="AK33" s="17" t="s">
        <v>214</v>
      </c>
      <c r="AL33" s="280" t="s">
        <v>985</v>
      </c>
      <c r="AM33" s="280" t="s">
        <v>986</v>
      </c>
      <c r="AN33" s="23">
        <v>0</v>
      </c>
      <c r="AO33" s="607">
        <v>25</v>
      </c>
      <c r="AP33" s="607">
        <v>50</v>
      </c>
      <c r="AQ33" s="607">
        <v>75</v>
      </c>
      <c r="AR33" s="607">
        <v>100</v>
      </c>
      <c r="AS33" s="607">
        <v>100</v>
      </c>
      <c r="AT33" s="607">
        <v>25</v>
      </c>
      <c r="AU33" s="607">
        <v>0</v>
      </c>
      <c r="AV33" s="607">
        <v>50</v>
      </c>
      <c r="AW33" s="607">
        <v>0</v>
      </c>
      <c r="AX33" s="146"/>
      <c r="AY33" s="133" t="s">
        <v>987</v>
      </c>
      <c r="AZ33" s="79">
        <v>0</v>
      </c>
      <c r="BA33" s="245">
        <v>0.25</v>
      </c>
      <c r="BB33" s="79" t="s">
        <v>218</v>
      </c>
      <c r="BC33" s="27" t="s">
        <v>988</v>
      </c>
      <c r="BD33" s="625">
        <v>0</v>
      </c>
      <c r="BE33" s="146"/>
      <c r="BF33" s="133" t="s">
        <v>989</v>
      </c>
      <c r="BG33" s="79">
        <v>0</v>
      </c>
      <c r="BH33" s="245">
        <v>0.25</v>
      </c>
      <c r="BI33" s="190" t="s">
        <v>218</v>
      </c>
      <c r="BJ33" s="511" t="s">
        <v>990</v>
      </c>
      <c r="BK33" s="607">
        <v>31.25</v>
      </c>
      <c r="BL33" s="664">
        <v>31.25</v>
      </c>
      <c r="BM33" s="531" t="s">
        <v>991</v>
      </c>
      <c r="BN33" s="188">
        <v>0.25</v>
      </c>
      <c r="BO33" s="188">
        <v>0.3125</v>
      </c>
      <c r="BP33" s="243" t="s">
        <v>218</v>
      </c>
      <c r="BQ33" s="27" t="s">
        <v>992</v>
      </c>
      <c r="BR33" s="17">
        <v>0</v>
      </c>
      <c r="BS33" s="146">
        <v>0</v>
      </c>
      <c r="BT33" s="133" t="s">
        <v>993</v>
      </c>
      <c r="BU33" s="188">
        <v>0.25</v>
      </c>
      <c r="BV33" s="188">
        <v>0.3125</v>
      </c>
      <c r="BW33" s="102" t="s">
        <v>218</v>
      </c>
      <c r="BX33" s="27" t="s">
        <v>994</v>
      </c>
      <c r="BY33" s="102">
        <v>0</v>
      </c>
      <c r="BZ33" s="146">
        <v>0</v>
      </c>
      <c r="CA33" s="133" t="s">
        <v>995</v>
      </c>
      <c r="CB33" s="188">
        <v>0.25</v>
      </c>
      <c r="CC33" s="188">
        <v>0.3125</v>
      </c>
      <c r="CD33" s="83" t="s">
        <v>218</v>
      </c>
      <c r="CE33" s="601" t="s">
        <v>996</v>
      </c>
      <c r="CF33" s="23">
        <v>37.5</v>
      </c>
      <c r="CG33" s="146">
        <v>37.5</v>
      </c>
      <c r="CH33" s="172" t="s">
        <v>997</v>
      </c>
      <c r="CI33" s="188">
        <v>0.5</v>
      </c>
      <c r="CJ33" s="188">
        <v>0.375</v>
      </c>
      <c r="CK33" s="17" t="s">
        <v>218</v>
      </c>
      <c r="CL33" s="14" t="s">
        <v>998</v>
      </c>
      <c r="CM33" s="17">
        <v>0</v>
      </c>
      <c r="CN33" s="146">
        <v>0</v>
      </c>
      <c r="CO33" s="172" t="s">
        <v>999</v>
      </c>
      <c r="CP33" s="188">
        <v>0.5</v>
      </c>
      <c r="CQ33" s="188">
        <v>0.375</v>
      </c>
      <c r="CR33" s="17" t="s">
        <v>218</v>
      </c>
      <c r="CS33" s="27" t="s">
        <v>1000</v>
      </c>
      <c r="CT33" s="17">
        <v>0</v>
      </c>
      <c r="CU33" s="146">
        <v>0</v>
      </c>
      <c r="CV33" s="146" t="s">
        <v>1001</v>
      </c>
      <c r="CW33" s="188">
        <v>2.52</v>
      </c>
      <c r="CX33" s="188">
        <v>0.375</v>
      </c>
      <c r="CY33" s="17" t="s">
        <v>218</v>
      </c>
      <c r="CZ33" s="17" t="s">
        <v>1002</v>
      </c>
      <c r="DA33" s="662">
        <v>43.75</v>
      </c>
      <c r="DB33" s="661">
        <v>43.75</v>
      </c>
      <c r="DC33" s="133" t="s">
        <v>1003</v>
      </c>
      <c r="DD33" s="188">
        <v>0.75</v>
      </c>
      <c r="DE33" s="188">
        <v>0.4375</v>
      </c>
      <c r="DF33" s="17" t="s">
        <v>218</v>
      </c>
      <c r="DG33" s="660" t="s">
        <v>1004</v>
      </c>
      <c r="DH33" s="17">
        <v>0</v>
      </c>
      <c r="DI33" s="146">
        <v>0</v>
      </c>
      <c r="DJ33" s="117" t="s">
        <v>1005</v>
      </c>
      <c r="DK33" s="188">
        <v>0.75</v>
      </c>
      <c r="DL33" s="188">
        <v>0.4375</v>
      </c>
      <c r="DM33" s="17" t="s">
        <v>218</v>
      </c>
      <c r="DN33" s="659" t="s">
        <v>1006</v>
      </c>
      <c r="DO33" s="17">
        <v>0</v>
      </c>
      <c r="DP33" s="146">
        <v>0</v>
      </c>
      <c r="DQ33" s="117" t="s">
        <v>1007</v>
      </c>
      <c r="DR33" s="188">
        <v>0.75</v>
      </c>
      <c r="DS33" s="188">
        <v>0.4375</v>
      </c>
      <c r="DT33" s="17" t="s">
        <v>218</v>
      </c>
      <c r="DU33" s="658" t="s">
        <v>1008</v>
      </c>
      <c r="DV33" s="17">
        <v>50</v>
      </c>
      <c r="DW33" s="146">
        <v>50</v>
      </c>
      <c r="DX33" s="117" t="s">
        <v>1009</v>
      </c>
      <c r="DY33" s="131">
        <v>1</v>
      </c>
      <c r="DZ33" s="188">
        <v>0.5</v>
      </c>
      <c r="EA33" s="17" t="s">
        <v>218</v>
      </c>
      <c r="EB33" s="14" t="s">
        <v>1010</v>
      </c>
      <c r="EC33" s="182">
        <v>31.25</v>
      </c>
      <c r="ED33" s="181">
        <v>31.25</v>
      </c>
      <c r="EE33" s="181">
        <v>31.25</v>
      </c>
      <c r="EF33" s="181">
        <v>37.5</v>
      </c>
      <c r="EG33" s="181">
        <v>37.5</v>
      </c>
      <c r="EH33" s="181">
        <v>37.5</v>
      </c>
      <c r="EI33" s="181">
        <v>43.75</v>
      </c>
      <c r="EJ33" s="181">
        <v>43.75</v>
      </c>
      <c r="EK33" s="181">
        <v>43.75</v>
      </c>
      <c r="EL33" s="181">
        <v>50</v>
      </c>
      <c r="EM33" s="62">
        <v>37.5</v>
      </c>
      <c r="EN33" s="62">
        <v>43.75</v>
      </c>
      <c r="EO33" s="62">
        <v>50</v>
      </c>
      <c r="EP33" s="592">
        <v>31.25</v>
      </c>
      <c r="EQ33" s="181">
        <v>31.25</v>
      </c>
      <c r="ER33" s="181">
        <v>31.25</v>
      </c>
      <c r="ES33" s="181">
        <v>37.5</v>
      </c>
      <c r="ET33" s="181">
        <v>37.5</v>
      </c>
      <c r="EU33" s="181">
        <v>37.5</v>
      </c>
      <c r="EV33" s="181">
        <v>43.75</v>
      </c>
      <c r="EW33" s="181">
        <v>43.75</v>
      </c>
      <c r="EX33" s="181">
        <v>43.75</v>
      </c>
      <c r="EY33" s="181">
        <v>50</v>
      </c>
      <c r="EZ33" s="181">
        <v>50</v>
      </c>
      <c r="FA33" s="60">
        <v>37.5</v>
      </c>
      <c r="FB33" s="60">
        <v>43.75</v>
      </c>
      <c r="FC33" s="60">
        <v>50</v>
      </c>
      <c r="FD33" s="38">
        <v>1</v>
      </c>
      <c r="FE33" s="38">
        <v>1</v>
      </c>
      <c r="FF33" s="38">
        <v>1</v>
      </c>
      <c r="FG33" s="38">
        <v>1</v>
      </c>
      <c r="FH33" s="38">
        <v>1</v>
      </c>
      <c r="FI33" s="38">
        <v>1</v>
      </c>
      <c r="FJ33" s="38">
        <v>1</v>
      </c>
      <c r="FK33" s="38">
        <v>1</v>
      </c>
      <c r="FL33" s="38">
        <v>1</v>
      </c>
      <c r="FM33" s="38">
        <v>1</v>
      </c>
      <c r="FN33" s="230">
        <v>0.625</v>
      </c>
      <c r="FO33" s="230">
        <v>0.625</v>
      </c>
      <c r="FP33" s="55">
        <v>0.25</v>
      </c>
      <c r="FQ33" s="55">
        <v>0.25</v>
      </c>
      <c r="FR33" s="209">
        <v>0.625</v>
      </c>
      <c r="FS33" s="209">
        <v>0.625</v>
      </c>
      <c r="FT33" s="209">
        <v>0.5</v>
      </c>
      <c r="FU33" s="209">
        <v>0.5</v>
      </c>
      <c r="FV33" s="42">
        <v>0.75</v>
      </c>
      <c r="FW33" s="42">
        <v>0.75</v>
      </c>
      <c r="FX33" s="42">
        <v>0.75</v>
      </c>
      <c r="FY33" s="42">
        <v>0.75</v>
      </c>
      <c r="FZ33" s="42">
        <v>0.875</v>
      </c>
      <c r="GA33" s="42">
        <v>0.875</v>
      </c>
      <c r="GB33" s="42">
        <v>0.875</v>
      </c>
      <c r="GC33" s="42">
        <v>0.875</v>
      </c>
      <c r="GD33" s="138">
        <v>0.875</v>
      </c>
      <c r="GE33" s="42">
        <v>0.875</v>
      </c>
      <c r="GF33" s="137">
        <v>1</v>
      </c>
      <c r="GG33" s="136">
        <v>1</v>
      </c>
      <c r="GH33" s="50">
        <v>0.625</v>
      </c>
      <c r="GI33" s="50">
        <v>0.25</v>
      </c>
      <c r="GJ33" s="50">
        <v>0.625</v>
      </c>
      <c r="GK33" s="50">
        <v>0.5</v>
      </c>
      <c r="GL33" s="49">
        <v>0.75</v>
      </c>
      <c r="GM33" s="49">
        <v>0.75</v>
      </c>
      <c r="GN33" s="49">
        <v>0.875</v>
      </c>
      <c r="GO33" s="49">
        <v>0.875</v>
      </c>
      <c r="GP33" s="49">
        <v>0.875</v>
      </c>
      <c r="GQ33" s="49">
        <v>1</v>
      </c>
      <c r="GR33" s="48" t="b">
        <v>1</v>
      </c>
    </row>
    <row r="34" spans="1:200" ht="67.5" hidden="1" customHeight="1" x14ac:dyDescent="0.25">
      <c r="A34" s="119" t="s">
        <v>517</v>
      </c>
      <c r="B34" s="119" t="s">
        <v>201</v>
      </c>
      <c r="C34" s="280" t="s">
        <v>202</v>
      </c>
      <c r="D34" s="119" t="s">
        <v>980</v>
      </c>
      <c r="E34" s="119" t="s">
        <v>980</v>
      </c>
      <c r="F34" s="17" t="s">
        <v>204</v>
      </c>
      <c r="G34" s="17" t="s">
        <v>205</v>
      </c>
      <c r="H34" s="17" t="s">
        <v>206</v>
      </c>
      <c r="I34" s="17" t="s">
        <v>207</v>
      </c>
      <c r="J34" s="17" t="s">
        <v>1011</v>
      </c>
      <c r="K34" s="17" t="s">
        <v>208</v>
      </c>
      <c r="L34" s="110" t="s">
        <v>1012</v>
      </c>
      <c r="M34" s="26" t="s">
        <v>983</v>
      </c>
      <c r="N34" s="110" t="s">
        <v>980</v>
      </c>
      <c r="O34" s="17">
        <v>25</v>
      </c>
      <c r="P34" s="17"/>
      <c r="Q34" s="17">
        <v>340</v>
      </c>
      <c r="R34" s="14" t="s">
        <v>1013</v>
      </c>
      <c r="S34" s="17" t="s">
        <v>19</v>
      </c>
      <c r="T34" s="17" t="s">
        <v>870</v>
      </c>
      <c r="U34" s="17"/>
      <c r="V34" s="17"/>
      <c r="W34" s="17"/>
      <c r="X34" s="17"/>
      <c r="Y34" s="17"/>
      <c r="Z34" s="17"/>
      <c r="AA34" s="17"/>
      <c r="AB34" s="17" t="s">
        <v>870</v>
      </c>
      <c r="AC34" s="17"/>
      <c r="AD34" s="17"/>
      <c r="AE34" s="17"/>
      <c r="AF34" s="17"/>
      <c r="AG34" s="17"/>
      <c r="AH34" s="17" t="s">
        <v>211</v>
      </c>
      <c r="AI34" s="17" t="s">
        <v>470</v>
      </c>
      <c r="AJ34" s="17" t="s">
        <v>871</v>
      </c>
      <c r="AK34" s="17" t="s">
        <v>214</v>
      </c>
      <c r="AL34" s="280" t="s">
        <v>1014</v>
      </c>
      <c r="AM34" s="280" t="s">
        <v>1015</v>
      </c>
      <c r="AN34" s="607">
        <v>84.4</v>
      </c>
      <c r="AO34" s="607">
        <v>86</v>
      </c>
      <c r="AP34" s="607">
        <v>90</v>
      </c>
      <c r="AQ34" s="607">
        <v>95</v>
      </c>
      <c r="AR34" s="607">
        <v>100</v>
      </c>
      <c r="AS34" s="607">
        <v>100</v>
      </c>
      <c r="AT34" s="607">
        <v>86.036666666666704</v>
      </c>
      <c r="AU34" s="607">
        <v>0</v>
      </c>
      <c r="AV34" s="607">
        <v>90</v>
      </c>
      <c r="AW34" s="607">
        <v>0</v>
      </c>
      <c r="AX34" s="146"/>
      <c r="AY34" s="248" t="s">
        <v>1016</v>
      </c>
      <c r="AZ34" s="79">
        <v>0</v>
      </c>
      <c r="BA34" s="245">
        <v>0.10491452991453201</v>
      </c>
      <c r="BB34" s="79" t="s">
        <v>218</v>
      </c>
      <c r="BC34" s="27" t="s">
        <v>1017</v>
      </c>
      <c r="BD34" s="625">
        <v>0</v>
      </c>
      <c r="BE34" s="146"/>
      <c r="BF34" s="133" t="s">
        <v>1018</v>
      </c>
      <c r="BG34" s="79">
        <v>0</v>
      </c>
      <c r="BH34" s="245">
        <v>0.10491452991453201</v>
      </c>
      <c r="BI34" s="190" t="s">
        <v>218</v>
      </c>
      <c r="BJ34" s="511" t="s">
        <v>1019</v>
      </c>
      <c r="BK34" s="607">
        <v>87</v>
      </c>
      <c r="BL34" s="664">
        <v>87</v>
      </c>
      <c r="BM34" s="133" t="s">
        <v>1020</v>
      </c>
      <c r="BN34" s="188">
        <v>0.24306139613119548</v>
      </c>
      <c r="BO34" s="188">
        <v>0.16666666666666635</v>
      </c>
      <c r="BP34" s="243" t="s">
        <v>218</v>
      </c>
      <c r="BQ34" s="27" t="s">
        <v>1021</v>
      </c>
      <c r="BR34" s="17">
        <v>0</v>
      </c>
      <c r="BS34" s="146">
        <v>0</v>
      </c>
      <c r="BT34" s="133" t="s">
        <v>1022</v>
      </c>
      <c r="BU34" s="188">
        <v>0.24306139613119548</v>
      </c>
      <c r="BV34" s="188">
        <v>0.16666666666666635</v>
      </c>
      <c r="BW34" s="17" t="s">
        <v>218</v>
      </c>
      <c r="BX34" s="27" t="s">
        <v>1023</v>
      </c>
      <c r="BY34" s="17">
        <v>0</v>
      </c>
      <c r="BZ34" s="146">
        <v>0</v>
      </c>
      <c r="CA34" s="133" t="s">
        <v>1024</v>
      </c>
      <c r="CB34" s="188">
        <v>0.24306139613119548</v>
      </c>
      <c r="CC34" s="188">
        <v>0.16666666666666635</v>
      </c>
      <c r="CD34" s="188" t="s">
        <v>218</v>
      </c>
      <c r="CE34" s="27" t="s">
        <v>1025</v>
      </c>
      <c r="CF34" s="17">
        <v>88</v>
      </c>
      <c r="CG34" s="146">
        <v>88</v>
      </c>
      <c r="CH34" s="172" t="s">
        <v>1026</v>
      </c>
      <c r="CI34" s="188">
        <v>0.49537426408746366</v>
      </c>
      <c r="CJ34" s="188">
        <v>0.23076923076923048</v>
      </c>
      <c r="CK34" s="17" t="s">
        <v>218</v>
      </c>
      <c r="CL34" s="14" t="s">
        <v>1027</v>
      </c>
      <c r="CM34" s="17">
        <v>0</v>
      </c>
      <c r="CN34" s="146">
        <v>0</v>
      </c>
      <c r="CO34" s="172" t="s">
        <v>1028</v>
      </c>
      <c r="CP34" s="188">
        <v>0.49537426408746366</v>
      </c>
      <c r="CQ34" s="188">
        <v>0.23076923076923048</v>
      </c>
      <c r="CR34" s="17" t="s">
        <v>218</v>
      </c>
      <c r="CS34" s="27" t="s">
        <v>1029</v>
      </c>
      <c r="CT34" s="17">
        <v>0</v>
      </c>
      <c r="CU34" s="146">
        <v>0</v>
      </c>
      <c r="CV34" s="146" t="s">
        <v>1030</v>
      </c>
      <c r="CW34" s="188">
        <v>0.49537426408746366</v>
      </c>
      <c r="CX34" s="188">
        <v>0.23076923076923048</v>
      </c>
      <c r="CY34" s="17" t="s">
        <v>218</v>
      </c>
      <c r="CZ34" s="17" t="s">
        <v>1031</v>
      </c>
      <c r="DA34" s="662">
        <v>89</v>
      </c>
      <c r="DB34" s="661">
        <v>89</v>
      </c>
      <c r="DC34" s="133" t="s">
        <v>1032</v>
      </c>
      <c r="DD34" s="188">
        <v>0.74768713204373183</v>
      </c>
      <c r="DE34" s="188">
        <v>0.2948717948717946</v>
      </c>
      <c r="DF34" s="17" t="s">
        <v>218</v>
      </c>
      <c r="DG34" s="660" t="s">
        <v>1033</v>
      </c>
      <c r="DH34" s="17">
        <v>0</v>
      </c>
      <c r="DI34" s="146">
        <v>0</v>
      </c>
      <c r="DJ34" s="117" t="s">
        <v>1034</v>
      </c>
      <c r="DK34" s="188">
        <v>0.74768713204373183</v>
      </c>
      <c r="DL34" s="188">
        <v>0.2948717948717946</v>
      </c>
      <c r="DM34" s="17" t="s">
        <v>218</v>
      </c>
      <c r="DN34" s="659" t="s">
        <v>1035</v>
      </c>
      <c r="DO34" s="17">
        <v>0</v>
      </c>
      <c r="DP34" s="146">
        <v>0</v>
      </c>
      <c r="DQ34" s="117" t="s">
        <v>1036</v>
      </c>
      <c r="DR34" s="188">
        <v>0.74768713204373183</v>
      </c>
      <c r="DS34" s="188">
        <v>0.2948717948717946</v>
      </c>
      <c r="DT34" s="17" t="s">
        <v>218</v>
      </c>
      <c r="DU34" s="658" t="s">
        <v>1037</v>
      </c>
      <c r="DV34" s="17">
        <v>90</v>
      </c>
      <c r="DW34" s="146">
        <v>90</v>
      </c>
      <c r="DX34" s="117" t="s">
        <v>1038</v>
      </c>
      <c r="DY34" s="131">
        <v>1</v>
      </c>
      <c r="DZ34" s="188">
        <v>0.35897435897435875</v>
      </c>
      <c r="EA34" s="17" t="s">
        <v>218</v>
      </c>
      <c r="EB34" s="14" t="s">
        <v>1039</v>
      </c>
      <c r="EC34" s="182">
        <v>87</v>
      </c>
      <c r="ED34" s="181">
        <v>87</v>
      </c>
      <c r="EE34" s="181">
        <v>87</v>
      </c>
      <c r="EF34" s="181">
        <v>88</v>
      </c>
      <c r="EG34" s="181">
        <v>88</v>
      </c>
      <c r="EH34" s="181">
        <v>88</v>
      </c>
      <c r="EI34" s="181">
        <v>89</v>
      </c>
      <c r="EJ34" s="181">
        <v>89</v>
      </c>
      <c r="EK34" s="181">
        <v>89</v>
      </c>
      <c r="EL34" s="181">
        <v>90</v>
      </c>
      <c r="EM34" s="62">
        <v>88</v>
      </c>
      <c r="EN34" s="62">
        <v>89</v>
      </c>
      <c r="EO34" s="62">
        <v>90</v>
      </c>
      <c r="EP34" s="592">
        <v>87</v>
      </c>
      <c r="EQ34" s="181">
        <v>87</v>
      </c>
      <c r="ER34" s="181">
        <v>87</v>
      </c>
      <c r="ES34" s="181">
        <v>88</v>
      </c>
      <c r="ET34" s="181">
        <v>88</v>
      </c>
      <c r="EU34" s="181">
        <v>88</v>
      </c>
      <c r="EV34" s="181">
        <v>89</v>
      </c>
      <c r="EW34" s="181">
        <v>89</v>
      </c>
      <c r="EX34" s="181">
        <v>89</v>
      </c>
      <c r="EY34" s="181">
        <v>90</v>
      </c>
      <c r="EZ34" s="181">
        <v>90</v>
      </c>
      <c r="FA34" s="60">
        <v>88</v>
      </c>
      <c r="FB34" s="60">
        <v>89</v>
      </c>
      <c r="FC34" s="60">
        <v>90</v>
      </c>
      <c r="FD34" s="38">
        <v>1</v>
      </c>
      <c r="FE34" s="38">
        <v>1</v>
      </c>
      <c r="FF34" s="38">
        <v>1</v>
      </c>
      <c r="FG34" s="38">
        <v>1</v>
      </c>
      <c r="FH34" s="38">
        <v>1</v>
      </c>
      <c r="FI34" s="38">
        <v>1</v>
      </c>
      <c r="FJ34" s="38">
        <v>1</v>
      </c>
      <c r="FK34" s="38">
        <v>1</v>
      </c>
      <c r="FL34" s="38">
        <v>1</v>
      </c>
      <c r="FM34" s="38">
        <v>1</v>
      </c>
      <c r="FN34" s="230">
        <v>0.96666666666666667</v>
      </c>
      <c r="FO34" s="230">
        <v>0.96666666666666667</v>
      </c>
      <c r="FP34" s="55">
        <v>0.24306139613119548</v>
      </c>
      <c r="FQ34" s="55">
        <v>0.24306139613119548</v>
      </c>
      <c r="FR34" s="209">
        <v>0.96666666666666667</v>
      </c>
      <c r="FS34" s="209">
        <v>0.96666666666666667</v>
      </c>
      <c r="FT34" s="209">
        <v>0.49537426408746366</v>
      </c>
      <c r="FU34" s="209">
        <v>0.49537426408746366</v>
      </c>
      <c r="FV34" s="42">
        <v>0.97777777777777775</v>
      </c>
      <c r="FW34" s="42">
        <v>0.97777777777777775</v>
      </c>
      <c r="FX34" s="42">
        <v>0.97777777777777775</v>
      </c>
      <c r="FY34" s="42">
        <v>0.97777777777777775</v>
      </c>
      <c r="FZ34" s="42">
        <v>0.98888888888888893</v>
      </c>
      <c r="GA34" s="42">
        <v>0.98888888888888893</v>
      </c>
      <c r="GB34" s="42">
        <v>0.98888888888888893</v>
      </c>
      <c r="GC34" s="42">
        <v>0.98888888888888893</v>
      </c>
      <c r="GD34" s="138">
        <v>0.98888888888888893</v>
      </c>
      <c r="GE34" s="42">
        <v>0.98888888888888893</v>
      </c>
      <c r="GF34" s="137">
        <v>1</v>
      </c>
      <c r="GG34" s="136">
        <v>1</v>
      </c>
      <c r="GH34" s="50">
        <v>0.96666666666666667</v>
      </c>
      <c r="GI34" s="50">
        <v>0.24306139613119548</v>
      </c>
      <c r="GJ34" s="50">
        <v>0.96666666666666667</v>
      </c>
      <c r="GK34" s="50">
        <v>0.49537426408746366</v>
      </c>
      <c r="GL34" s="49">
        <v>0.97777777777777775</v>
      </c>
      <c r="GM34" s="49">
        <v>0.97777777777777775</v>
      </c>
      <c r="GN34" s="49">
        <v>0.98888888888888893</v>
      </c>
      <c r="GO34" s="49">
        <v>0.98888888888888893</v>
      </c>
      <c r="GP34" s="49">
        <v>0.98888888888888893</v>
      </c>
      <c r="GQ34" s="49">
        <v>1</v>
      </c>
      <c r="GR34" s="48" t="b">
        <v>1</v>
      </c>
    </row>
    <row r="35" spans="1:200" ht="67.5" hidden="1" customHeight="1" x14ac:dyDescent="0.25">
      <c r="A35" s="119" t="s">
        <v>517</v>
      </c>
      <c r="B35" s="119" t="s">
        <v>201</v>
      </c>
      <c r="C35" s="280" t="s">
        <v>202</v>
      </c>
      <c r="D35" s="119" t="s">
        <v>980</v>
      </c>
      <c r="E35" s="119" t="s">
        <v>980</v>
      </c>
      <c r="F35" s="17" t="s">
        <v>204</v>
      </c>
      <c r="G35" s="17" t="s">
        <v>205</v>
      </c>
      <c r="H35" s="17" t="s">
        <v>206</v>
      </c>
      <c r="I35" s="17" t="s">
        <v>207</v>
      </c>
      <c r="J35" s="17"/>
      <c r="K35" s="17" t="s">
        <v>208</v>
      </c>
      <c r="L35" s="110" t="s">
        <v>1012</v>
      </c>
      <c r="M35" s="26" t="s">
        <v>983</v>
      </c>
      <c r="N35" s="110" t="s">
        <v>980</v>
      </c>
      <c r="O35" s="17">
        <v>25</v>
      </c>
      <c r="P35" s="17"/>
      <c r="Q35" s="17">
        <v>341</v>
      </c>
      <c r="R35" s="14" t="s">
        <v>1040</v>
      </c>
      <c r="S35" s="17" t="s">
        <v>19</v>
      </c>
      <c r="T35" s="17" t="s">
        <v>870</v>
      </c>
      <c r="U35" s="17"/>
      <c r="V35" s="17"/>
      <c r="W35" s="17"/>
      <c r="X35" s="17"/>
      <c r="Y35" s="17"/>
      <c r="Z35" s="17"/>
      <c r="AA35" s="17"/>
      <c r="AB35" s="17" t="s">
        <v>870</v>
      </c>
      <c r="AC35" s="17"/>
      <c r="AD35" s="17"/>
      <c r="AE35" s="17"/>
      <c r="AF35" s="17"/>
      <c r="AG35" s="17"/>
      <c r="AH35" s="17" t="s">
        <v>211</v>
      </c>
      <c r="AI35" s="17" t="s">
        <v>442</v>
      </c>
      <c r="AJ35" s="17" t="s">
        <v>871</v>
      </c>
      <c r="AK35" s="17" t="s">
        <v>214</v>
      </c>
      <c r="AL35" s="280" t="s">
        <v>1041</v>
      </c>
      <c r="AM35" s="280" t="s">
        <v>1042</v>
      </c>
      <c r="AN35" s="607">
        <v>76.7</v>
      </c>
      <c r="AO35" s="607">
        <v>80</v>
      </c>
      <c r="AP35" s="607">
        <v>85</v>
      </c>
      <c r="AQ35" s="607">
        <v>87</v>
      </c>
      <c r="AR35" s="607">
        <v>90</v>
      </c>
      <c r="AS35" s="607">
        <v>90</v>
      </c>
      <c r="AT35" s="607">
        <v>80</v>
      </c>
      <c r="AU35" s="607">
        <v>0</v>
      </c>
      <c r="AV35" s="625">
        <v>85.000000000000057</v>
      </c>
      <c r="AW35" s="607">
        <v>80.416666666666671</v>
      </c>
      <c r="AX35" s="657">
        <v>80.416666666666671</v>
      </c>
      <c r="AY35" s="133" t="s">
        <v>1043</v>
      </c>
      <c r="AZ35" s="245">
        <v>8.3333333333333329E-2</v>
      </c>
      <c r="BA35" s="245">
        <v>0.27944862155388489</v>
      </c>
      <c r="BB35" s="79" t="s">
        <v>218</v>
      </c>
      <c r="BC35" s="27" t="s">
        <v>1044</v>
      </c>
      <c r="BD35" s="625">
        <v>80.833333333333343</v>
      </c>
      <c r="BE35" s="657">
        <v>80.833333333333343</v>
      </c>
      <c r="BF35" s="531" t="s">
        <v>1045</v>
      </c>
      <c r="BG35" s="245">
        <v>0.16666666666666666</v>
      </c>
      <c r="BH35" s="245">
        <v>0.31077694235589026</v>
      </c>
      <c r="BI35" s="190" t="s">
        <v>218</v>
      </c>
      <c r="BJ35" s="27" t="s">
        <v>1046</v>
      </c>
      <c r="BK35" s="625">
        <v>81.250000000000014</v>
      </c>
      <c r="BL35" s="657">
        <v>81.250000000000014</v>
      </c>
      <c r="BM35" s="133" t="s">
        <v>1047</v>
      </c>
      <c r="BN35" s="188">
        <v>0.25</v>
      </c>
      <c r="BO35" s="188">
        <v>0.34210526315789569</v>
      </c>
      <c r="BP35" s="243" t="s">
        <v>218</v>
      </c>
      <c r="BQ35" s="27" t="s">
        <v>1048</v>
      </c>
      <c r="BR35" s="625">
        <v>81.666666666666686</v>
      </c>
      <c r="BS35" s="657">
        <v>81.666666666666686</v>
      </c>
      <c r="BT35" s="133" t="s">
        <v>1049</v>
      </c>
      <c r="BU35" s="188">
        <v>0.33333333333333331</v>
      </c>
      <c r="BV35" s="188">
        <v>0.37343358395990106</v>
      </c>
      <c r="BW35" s="102" t="s">
        <v>218</v>
      </c>
      <c r="BX35" s="27" t="s">
        <v>1050</v>
      </c>
      <c r="BY35" s="625">
        <v>82.083333333333357</v>
      </c>
      <c r="BZ35" s="657">
        <v>82.083333333333357</v>
      </c>
      <c r="CA35" s="133" t="s">
        <v>1051</v>
      </c>
      <c r="CB35" s="188">
        <v>0.41666666666666669</v>
      </c>
      <c r="CC35" s="188">
        <v>0.40476190476190643</v>
      </c>
      <c r="CD35" s="83" t="s">
        <v>218</v>
      </c>
      <c r="CE35" s="601" t="s">
        <v>1052</v>
      </c>
      <c r="CF35" s="625">
        <v>82.500000000000028</v>
      </c>
      <c r="CG35" s="146">
        <v>82.5</v>
      </c>
      <c r="CH35" s="172" t="s">
        <v>1053</v>
      </c>
      <c r="CI35" s="188">
        <v>0.49999999999999434</v>
      </c>
      <c r="CJ35" s="188">
        <v>0.43609022556390964</v>
      </c>
      <c r="CK35" s="17" t="s">
        <v>218</v>
      </c>
      <c r="CL35" s="14" t="s">
        <v>1054</v>
      </c>
      <c r="CM35" s="625">
        <v>82.9166666666667</v>
      </c>
      <c r="CN35" s="583">
        <v>82.916666666666671</v>
      </c>
      <c r="CO35" s="172" t="s">
        <v>1055</v>
      </c>
      <c r="CP35" s="188">
        <v>0.5833333333333276</v>
      </c>
      <c r="CQ35" s="188">
        <v>0.46741854636591501</v>
      </c>
      <c r="CR35" s="17" t="s">
        <v>218</v>
      </c>
      <c r="CS35" s="27" t="s">
        <v>1056</v>
      </c>
      <c r="CT35" s="625">
        <v>83.333333333333371</v>
      </c>
      <c r="CU35" s="146">
        <v>83.34</v>
      </c>
      <c r="CV35" s="146" t="s">
        <v>1057</v>
      </c>
      <c r="CW35" s="188">
        <v>0.66799999999999304</v>
      </c>
      <c r="CX35" s="188">
        <v>0.49924812030075205</v>
      </c>
      <c r="CY35" s="17" t="s">
        <v>218</v>
      </c>
      <c r="CZ35" s="17" t="s">
        <v>1058</v>
      </c>
      <c r="DA35" s="669">
        <v>83.750000000000043</v>
      </c>
      <c r="DB35" s="661">
        <v>83.76</v>
      </c>
      <c r="DC35" s="133" t="s">
        <v>1059</v>
      </c>
      <c r="DD35" s="188">
        <v>0.75199999999999245</v>
      </c>
      <c r="DE35" s="188">
        <v>0.5308270676691732</v>
      </c>
      <c r="DF35" s="17" t="s">
        <v>218</v>
      </c>
      <c r="DG35" s="660" t="s">
        <v>1060</v>
      </c>
      <c r="DH35" s="625">
        <v>84.166666666666714</v>
      </c>
      <c r="DI35" s="146">
        <v>84.18</v>
      </c>
      <c r="DJ35" s="117" t="s">
        <v>1061</v>
      </c>
      <c r="DK35" s="188">
        <v>0.83599999999999186</v>
      </c>
      <c r="DL35" s="188">
        <v>0.56240601503759435</v>
      </c>
      <c r="DM35" s="17" t="s">
        <v>218</v>
      </c>
      <c r="DN35" s="659" t="s">
        <v>1062</v>
      </c>
      <c r="DO35" s="625">
        <v>84.583333333333385</v>
      </c>
      <c r="DP35" s="146">
        <v>84.600000000000009</v>
      </c>
      <c r="DQ35" s="117" t="s">
        <v>1063</v>
      </c>
      <c r="DR35" s="188">
        <v>0.91999999999999127</v>
      </c>
      <c r="DS35" s="188">
        <v>0.59398496240601562</v>
      </c>
      <c r="DT35" s="17" t="s">
        <v>218</v>
      </c>
      <c r="DU35" s="658" t="s">
        <v>1064</v>
      </c>
      <c r="DV35" s="625">
        <v>85.000000000000057</v>
      </c>
      <c r="DW35" s="146">
        <v>85.02000000000001</v>
      </c>
      <c r="DX35" s="117" t="s">
        <v>1065</v>
      </c>
      <c r="DY35" s="131">
        <v>1.0039999999999907</v>
      </c>
      <c r="DZ35" s="188">
        <v>0.62556390977443677</v>
      </c>
      <c r="EA35" s="17" t="s">
        <v>218</v>
      </c>
      <c r="EB35" s="14" t="s">
        <v>1066</v>
      </c>
      <c r="EC35" s="182">
        <v>81.250000000000014</v>
      </c>
      <c r="ED35" s="194">
        <v>81.666666666666686</v>
      </c>
      <c r="EE35" s="194">
        <v>82.083333333333357</v>
      </c>
      <c r="EF35" s="194">
        <v>82.500000000000028</v>
      </c>
      <c r="EG35" s="194">
        <v>82.9166666666667</v>
      </c>
      <c r="EH35" s="194">
        <v>83.333333333333371</v>
      </c>
      <c r="EI35" s="194">
        <v>83.750000000000043</v>
      </c>
      <c r="EJ35" s="194">
        <v>84.166666666666714</v>
      </c>
      <c r="EK35" s="194">
        <v>84.583333333333385</v>
      </c>
      <c r="EL35" s="194">
        <v>85.000000000000057</v>
      </c>
      <c r="EM35" s="182">
        <v>82.500000000000028</v>
      </c>
      <c r="EN35" s="182">
        <v>83.750000000000043</v>
      </c>
      <c r="EO35" s="182">
        <v>85.000000000000057</v>
      </c>
      <c r="EP35" s="592">
        <v>81.250000000000014</v>
      </c>
      <c r="EQ35" s="194">
        <v>81.666666666666686</v>
      </c>
      <c r="ER35" s="194">
        <v>82.083333333333357</v>
      </c>
      <c r="ES35" s="194">
        <v>82.5</v>
      </c>
      <c r="ET35" s="194">
        <v>82.916666666666671</v>
      </c>
      <c r="EU35" s="194">
        <v>83.34</v>
      </c>
      <c r="EV35" s="194">
        <v>83.76</v>
      </c>
      <c r="EW35" s="194">
        <v>84.18</v>
      </c>
      <c r="EX35" s="194">
        <v>84.600000000000009</v>
      </c>
      <c r="EY35" s="194">
        <v>85.02000000000001</v>
      </c>
      <c r="EZ35" s="194">
        <v>85.02000000000001</v>
      </c>
      <c r="FA35" s="592">
        <v>82.5</v>
      </c>
      <c r="FB35" s="592">
        <v>83.76</v>
      </c>
      <c r="FC35" s="592">
        <v>85.02000000000001</v>
      </c>
      <c r="FD35" s="38">
        <v>1</v>
      </c>
      <c r="FE35" s="38">
        <v>1</v>
      </c>
      <c r="FF35" s="38">
        <v>1</v>
      </c>
      <c r="FG35" s="38">
        <v>0.99999999999999967</v>
      </c>
      <c r="FH35" s="38">
        <v>0.99999999999999967</v>
      </c>
      <c r="FI35" s="38">
        <v>1.0000799999999996</v>
      </c>
      <c r="FJ35" s="38">
        <v>1.0001194029850742</v>
      </c>
      <c r="FK35" s="38">
        <v>1.0001584158415837</v>
      </c>
      <c r="FL35" s="38">
        <v>1.0001970443349748</v>
      </c>
      <c r="FM35" s="38">
        <v>1.0002352941176464</v>
      </c>
      <c r="FN35" s="230">
        <v>0.95588235294117596</v>
      </c>
      <c r="FO35" s="230">
        <v>0.95588235294117596</v>
      </c>
      <c r="FP35" s="55">
        <v>0.33333333333333331</v>
      </c>
      <c r="FQ35" s="55">
        <v>0.33333333333333331</v>
      </c>
      <c r="FR35" s="209">
        <v>0.9656862745098036</v>
      </c>
      <c r="FS35" s="209">
        <v>0.9656862745098036</v>
      </c>
      <c r="FT35" s="209">
        <v>0.49999999999999434</v>
      </c>
      <c r="FU35" s="209">
        <v>0.5</v>
      </c>
      <c r="FV35" s="42">
        <v>0.97549019607843079</v>
      </c>
      <c r="FW35" s="42">
        <v>0.97549019607843113</v>
      </c>
      <c r="FX35" s="42">
        <v>0.98047058823529354</v>
      </c>
      <c r="FY35" s="42">
        <v>0.98039215686274483</v>
      </c>
      <c r="FZ35" s="42">
        <v>0.98541176470588177</v>
      </c>
      <c r="GA35" s="42">
        <v>0.98529411764705865</v>
      </c>
      <c r="GB35" s="42">
        <v>0.99035294117646999</v>
      </c>
      <c r="GC35" s="42">
        <v>0.99019607843137247</v>
      </c>
      <c r="GD35" s="138">
        <v>0.99529411764705822</v>
      </c>
      <c r="GE35" s="42">
        <v>0.99509803921568618</v>
      </c>
      <c r="GF35" s="137">
        <v>1.0002352941176464</v>
      </c>
      <c r="GG35" s="136">
        <v>1</v>
      </c>
      <c r="GH35" s="50">
        <v>0.95588235294117596</v>
      </c>
      <c r="GI35" s="50">
        <v>0.33333333333333331</v>
      </c>
      <c r="GJ35" s="50">
        <v>0.9656862745098036</v>
      </c>
      <c r="GK35" s="50">
        <v>0.49999999999999434</v>
      </c>
      <c r="GL35" s="49">
        <v>0.97549019607843079</v>
      </c>
      <c r="GM35" s="49">
        <v>0.98047058823529354</v>
      </c>
      <c r="GN35" s="49">
        <v>0.98541176470588177</v>
      </c>
      <c r="GO35" s="49">
        <v>0.99035294117646999</v>
      </c>
      <c r="GP35" s="49">
        <v>0.99529411764705822</v>
      </c>
      <c r="GQ35" s="49">
        <v>1</v>
      </c>
      <c r="GR35" s="48" t="b">
        <v>1</v>
      </c>
    </row>
    <row r="36" spans="1:200" ht="67.5" hidden="1" customHeight="1" x14ac:dyDescent="0.25">
      <c r="A36" s="119" t="s">
        <v>517</v>
      </c>
      <c r="B36" s="119" t="s">
        <v>201</v>
      </c>
      <c r="C36" s="280" t="s">
        <v>202</v>
      </c>
      <c r="D36" s="119" t="s">
        <v>980</v>
      </c>
      <c r="E36" s="119" t="s">
        <v>980</v>
      </c>
      <c r="F36" s="17" t="s">
        <v>204</v>
      </c>
      <c r="G36" s="17" t="s">
        <v>205</v>
      </c>
      <c r="H36" s="17" t="s">
        <v>206</v>
      </c>
      <c r="I36" s="17" t="s">
        <v>207</v>
      </c>
      <c r="J36" s="17" t="s">
        <v>1011</v>
      </c>
      <c r="K36" s="17" t="s">
        <v>208</v>
      </c>
      <c r="L36" s="110" t="s">
        <v>1012</v>
      </c>
      <c r="M36" s="26" t="s">
        <v>983</v>
      </c>
      <c r="N36" s="110" t="s">
        <v>980</v>
      </c>
      <c r="O36" s="17">
        <v>25</v>
      </c>
      <c r="P36" s="17"/>
      <c r="Q36" s="17">
        <v>342</v>
      </c>
      <c r="R36" s="14" t="s">
        <v>1067</v>
      </c>
      <c r="S36" s="17" t="s">
        <v>19</v>
      </c>
      <c r="T36" s="17" t="s">
        <v>870</v>
      </c>
      <c r="U36" s="17"/>
      <c r="V36" s="17"/>
      <c r="W36" s="17"/>
      <c r="X36" s="17"/>
      <c r="Y36" s="17"/>
      <c r="Z36" s="17"/>
      <c r="AA36" s="17"/>
      <c r="AB36" s="17" t="s">
        <v>870</v>
      </c>
      <c r="AC36" s="17"/>
      <c r="AD36" s="17"/>
      <c r="AE36" s="17"/>
      <c r="AF36" s="17"/>
      <c r="AG36" s="17"/>
      <c r="AH36" s="17" t="s">
        <v>523</v>
      </c>
      <c r="AI36" s="17" t="s">
        <v>442</v>
      </c>
      <c r="AJ36" s="17" t="s">
        <v>871</v>
      </c>
      <c r="AK36" s="17" t="s">
        <v>214</v>
      </c>
      <c r="AL36" s="280" t="s">
        <v>1068</v>
      </c>
      <c r="AM36" s="280" t="s">
        <v>1069</v>
      </c>
      <c r="AN36" s="607">
        <v>35</v>
      </c>
      <c r="AO36" s="607">
        <v>0</v>
      </c>
      <c r="AP36" s="607">
        <v>37</v>
      </c>
      <c r="AQ36" s="607">
        <v>40</v>
      </c>
      <c r="AR36" s="607">
        <v>45</v>
      </c>
      <c r="AS36" s="607">
        <v>45</v>
      </c>
      <c r="AT36" s="607">
        <v>35</v>
      </c>
      <c r="AU36" s="607">
        <v>0</v>
      </c>
      <c r="AV36" s="607">
        <v>37</v>
      </c>
      <c r="AW36" s="625">
        <v>35.166666666666664</v>
      </c>
      <c r="AX36" s="657">
        <v>35.19</v>
      </c>
      <c r="AY36" s="133" t="s">
        <v>1070</v>
      </c>
      <c r="AZ36" s="245">
        <v>9.4999999999998863E-2</v>
      </c>
      <c r="BA36" s="245">
        <v>1.8999999999999774E-2</v>
      </c>
      <c r="BB36" s="79" t="s">
        <v>218</v>
      </c>
      <c r="BC36" s="27" t="s">
        <v>1071</v>
      </c>
      <c r="BD36" s="625">
        <v>35.333333333333329</v>
      </c>
      <c r="BE36" s="664">
        <v>35.36</v>
      </c>
      <c r="BF36" s="133" t="s">
        <v>1072</v>
      </c>
      <c r="BG36" s="245">
        <v>0.17999999999999972</v>
      </c>
      <c r="BH36" s="245">
        <v>3.5999999999999942E-2</v>
      </c>
      <c r="BI36" s="79" t="s">
        <v>218</v>
      </c>
      <c r="BJ36" s="27" t="s">
        <v>1073</v>
      </c>
      <c r="BK36" s="607">
        <v>35.499999999999993</v>
      </c>
      <c r="BL36" s="657">
        <v>35.589999999999996</v>
      </c>
      <c r="BM36" s="632" t="s">
        <v>1074</v>
      </c>
      <c r="BN36" s="188">
        <v>0.29499999999999815</v>
      </c>
      <c r="BO36" s="188">
        <v>5.8999999999999629E-2</v>
      </c>
      <c r="BP36" s="243" t="s">
        <v>218</v>
      </c>
      <c r="BQ36" s="27" t="s">
        <v>1075</v>
      </c>
      <c r="BR36" s="607">
        <v>35.666666666666657</v>
      </c>
      <c r="BS36" s="670">
        <v>35.669999999999995</v>
      </c>
      <c r="BT36" s="116" t="s">
        <v>1076</v>
      </c>
      <c r="BU36" s="188">
        <v>0.3349999999999973</v>
      </c>
      <c r="BV36" s="188">
        <v>6.6999999999999463E-2</v>
      </c>
      <c r="BW36" s="17" t="s">
        <v>218</v>
      </c>
      <c r="BX36" s="27" t="s">
        <v>1077</v>
      </c>
      <c r="BY36" s="607">
        <v>35.833333333333321</v>
      </c>
      <c r="BZ36" s="657">
        <v>36.19</v>
      </c>
      <c r="CA36" s="133" t="s">
        <v>1078</v>
      </c>
      <c r="CB36" s="188">
        <v>0.59499999999999886</v>
      </c>
      <c r="CC36" s="188">
        <v>0.11899999999999977</v>
      </c>
      <c r="CD36" s="188" t="s">
        <v>218</v>
      </c>
      <c r="CE36" s="27" t="s">
        <v>1079</v>
      </c>
      <c r="CF36" s="607">
        <v>35.999999999999986</v>
      </c>
      <c r="CG36" s="146">
        <v>36.71</v>
      </c>
      <c r="CH36" s="172" t="s">
        <v>1080</v>
      </c>
      <c r="CI36" s="188">
        <v>0.85500000000000043</v>
      </c>
      <c r="CJ36" s="188">
        <v>0.1710000000000001</v>
      </c>
      <c r="CK36" s="17" t="s">
        <v>218</v>
      </c>
      <c r="CL36" s="14" t="s">
        <v>1081</v>
      </c>
      <c r="CM36" s="607">
        <v>36.16666666666665</v>
      </c>
      <c r="CN36" s="146">
        <v>36.74</v>
      </c>
      <c r="CO36" s="172" t="s">
        <v>1082</v>
      </c>
      <c r="CP36" s="188">
        <v>0.87000000000000099</v>
      </c>
      <c r="CQ36" s="188">
        <v>0.17400000000000021</v>
      </c>
      <c r="CR36" s="17" t="s">
        <v>218</v>
      </c>
      <c r="CS36" s="27" t="s">
        <v>1083</v>
      </c>
      <c r="CT36" s="607">
        <v>36.333333333333314</v>
      </c>
      <c r="CU36" s="146">
        <v>36.770000000000003</v>
      </c>
      <c r="CV36" s="146" t="s">
        <v>1084</v>
      </c>
      <c r="CW36" s="188">
        <v>0.88500000000000156</v>
      </c>
      <c r="CX36" s="188">
        <v>0.17700000000000032</v>
      </c>
      <c r="CY36" s="17" t="s">
        <v>218</v>
      </c>
      <c r="CZ36" s="17" t="s">
        <v>1085</v>
      </c>
      <c r="DA36" s="662">
        <v>36.499999999999979</v>
      </c>
      <c r="DB36" s="661">
        <v>36.85</v>
      </c>
      <c r="DC36" s="133" t="s">
        <v>1086</v>
      </c>
      <c r="DD36" s="188">
        <v>0.92500000000000071</v>
      </c>
      <c r="DE36" s="188">
        <v>0.18500000000000014</v>
      </c>
      <c r="DF36" s="17" t="s">
        <v>218</v>
      </c>
      <c r="DG36" s="660" t="s">
        <v>1087</v>
      </c>
      <c r="DH36" s="607">
        <v>36.666666666666643</v>
      </c>
      <c r="DI36" s="146">
        <v>36.880000000000003</v>
      </c>
      <c r="DJ36" s="117" t="s">
        <v>1088</v>
      </c>
      <c r="DK36" s="188">
        <v>0.94000000000000128</v>
      </c>
      <c r="DL36" s="188">
        <v>0.18800000000000025</v>
      </c>
      <c r="DM36" s="17" t="s">
        <v>218</v>
      </c>
      <c r="DN36" s="659" t="s">
        <v>1089</v>
      </c>
      <c r="DO36" s="607">
        <v>36.833333333333307</v>
      </c>
      <c r="DP36" s="146">
        <v>36.96</v>
      </c>
      <c r="DQ36" s="117" t="s">
        <v>1090</v>
      </c>
      <c r="DR36" s="188">
        <v>0.98000000000000043</v>
      </c>
      <c r="DS36" s="188">
        <v>0.19600000000000009</v>
      </c>
      <c r="DT36" s="17" t="s">
        <v>218</v>
      </c>
      <c r="DU36" s="658" t="s">
        <v>1091</v>
      </c>
      <c r="DV36" s="607">
        <v>36.999999999999972</v>
      </c>
      <c r="DW36" s="146">
        <v>37</v>
      </c>
      <c r="DX36" s="117" t="s">
        <v>1092</v>
      </c>
      <c r="DY36" s="131">
        <v>1</v>
      </c>
      <c r="DZ36" s="188">
        <v>0.2</v>
      </c>
      <c r="EA36" s="17" t="s">
        <v>218</v>
      </c>
      <c r="EB36" s="14" t="s">
        <v>1093</v>
      </c>
      <c r="EC36" s="182">
        <v>35.499999999999993</v>
      </c>
      <c r="ED36" s="194">
        <v>35.666666666666657</v>
      </c>
      <c r="EE36" s="194">
        <v>35.833333333333321</v>
      </c>
      <c r="EF36" s="194">
        <v>35.999999999999986</v>
      </c>
      <c r="EG36" s="194">
        <v>36.16666666666665</v>
      </c>
      <c r="EH36" s="194">
        <v>36.333333333333314</v>
      </c>
      <c r="EI36" s="194">
        <v>36.499999999999979</v>
      </c>
      <c r="EJ36" s="194">
        <v>36.666666666666643</v>
      </c>
      <c r="EK36" s="194">
        <v>36.833333333333307</v>
      </c>
      <c r="EL36" s="194">
        <v>36.999999999999972</v>
      </c>
      <c r="EM36" s="182">
        <v>35.999999999999986</v>
      </c>
      <c r="EN36" s="182">
        <v>36.499999999999979</v>
      </c>
      <c r="EO36" s="182">
        <v>36.999999999999972</v>
      </c>
      <c r="EP36" s="592">
        <v>35.589999999999996</v>
      </c>
      <c r="EQ36" s="194">
        <v>35.669999999999995</v>
      </c>
      <c r="ER36" s="194">
        <v>36.19</v>
      </c>
      <c r="ES36" s="194">
        <v>36.71</v>
      </c>
      <c r="ET36" s="194">
        <v>36.74</v>
      </c>
      <c r="EU36" s="194">
        <v>36.770000000000003</v>
      </c>
      <c r="EV36" s="194">
        <v>36.85</v>
      </c>
      <c r="EW36" s="194">
        <v>36.880000000000003</v>
      </c>
      <c r="EX36" s="194">
        <v>36.96</v>
      </c>
      <c r="EY36" s="194">
        <v>37</v>
      </c>
      <c r="EZ36" s="194">
        <v>37</v>
      </c>
      <c r="FA36" s="592">
        <v>36.71</v>
      </c>
      <c r="FB36" s="592">
        <v>36.85</v>
      </c>
      <c r="FC36" s="592">
        <v>37</v>
      </c>
      <c r="FD36" s="38">
        <v>1.0025352112676058</v>
      </c>
      <c r="FE36" s="38">
        <v>1.0000934579439253</v>
      </c>
      <c r="FF36" s="38">
        <v>1.0099534883720933</v>
      </c>
      <c r="FG36" s="38">
        <v>1.0197222222222226</v>
      </c>
      <c r="FH36" s="38">
        <v>1.0158525345622125</v>
      </c>
      <c r="FI36" s="38">
        <v>1.0120183486238539</v>
      </c>
      <c r="FJ36" s="38">
        <v>1.009589041095891</v>
      </c>
      <c r="FK36" s="38">
        <v>1.0058181818181826</v>
      </c>
      <c r="FL36" s="38">
        <v>1.00343891402715</v>
      </c>
      <c r="FM36" s="38">
        <v>1.0000000000000007</v>
      </c>
      <c r="FN36" s="230">
        <v>0.96189189189189184</v>
      </c>
      <c r="FO36" s="230">
        <v>0.95945945945945932</v>
      </c>
      <c r="FP36" s="55">
        <v>0.3349999999999973</v>
      </c>
      <c r="FQ36" s="55">
        <v>0.3333333333333286</v>
      </c>
      <c r="FR36" s="209">
        <v>0.978108108108108</v>
      </c>
      <c r="FS36" s="209">
        <v>0.96846846846846812</v>
      </c>
      <c r="FT36" s="209">
        <v>0.85500000000000043</v>
      </c>
      <c r="FU36" s="209">
        <v>0.49999999999999289</v>
      </c>
      <c r="FV36" s="42">
        <v>0.99297297297297304</v>
      </c>
      <c r="FW36" s="42">
        <v>0.97747747747747704</v>
      </c>
      <c r="FX36" s="42">
        <v>0.99378378378378385</v>
      </c>
      <c r="FY36" s="42">
        <v>0.9819819819819815</v>
      </c>
      <c r="FZ36" s="42">
        <v>0.99594594594594599</v>
      </c>
      <c r="GA36" s="42">
        <v>0.98648648648648596</v>
      </c>
      <c r="GB36" s="42">
        <v>0.99675675675675679</v>
      </c>
      <c r="GC36" s="42">
        <v>0.99099099099099031</v>
      </c>
      <c r="GD36" s="138">
        <v>0.99891891891891893</v>
      </c>
      <c r="GE36" s="42">
        <v>0.99549549549549476</v>
      </c>
      <c r="GF36" s="137">
        <v>1</v>
      </c>
      <c r="GG36" s="136">
        <v>0.99999999999999922</v>
      </c>
      <c r="GH36" s="50">
        <v>0.96189189189189184</v>
      </c>
      <c r="GI36" s="50">
        <v>0.3349999999999973</v>
      </c>
      <c r="GJ36" s="50">
        <v>0.978108108108108</v>
      </c>
      <c r="GK36" s="50">
        <v>0.85500000000000043</v>
      </c>
      <c r="GL36" s="49">
        <v>0.99297297297297304</v>
      </c>
      <c r="GM36" s="49">
        <v>0.99378378378378385</v>
      </c>
      <c r="GN36" s="49">
        <v>0.99594594594594599</v>
      </c>
      <c r="GO36" s="49">
        <v>0.99675675675675679</v>
      </c>
      <c r="GP36" s="49">
        <v>0.99891891891891893</v>
      </c>
      <c r="GQ36" s="49">
        <v>1</v>
      </c>
      <c r="GR36" s="48" t="b">
        <v>1</v>
      </c>
    </row>
    <row r="37" spans="1:200" ht="67.5" hidden="1" customHeight="1" x14ac:dyDescent="0.25">
      <c r="A37" s="119" t="s">
        <v>517</v>
      </c>
      <c r="B37" s="119" t="s">
        <v>201</v>
      </c>
      <c r="C37" s="280" t="s">
        <v>202</v>
      </c>
      <c r="D37" s="119" t="s">
        <v>980</v>
      </c>
      <c r="E37" s="119" t="s">
        <v>980</v>
      </c>
      <c r="F37" s="17" t="s">
        <v>204</v>
      </c>
      <c r="G37" s="17" t="s">
        <v>205</v>
      </c>
      <c r="H37" s="17" t="s">
        <v>206</v>
      </c>
      <c r="I37" s="17" t="s">
        <v>207</v>
      </c>
      <c r="J37" s="17" t="s">
        <v>1011</v>
      </c>
      <c r="K37" s="17" t="s">
        <v>208</v>
      </c>
      <c r="L37" s="110" t="s">
        <v>1012</v>
      </c>
      <c r="M37" s="26" t="s">
        <v>983</v>
      </c>
      <c r="N37" s="110" t="s">
        <v>980</v>
      </c>
      <c r="O37" s="17">
        <v>25</v>
      </c>
      <c r="P37" s="17"/>
      <c r="Q37" s="17">
        <v>343</v>
      </c>
      <c r="R37" s="14" t="s">
        <v>1094</v>
      </c>
      <c r="S37" s="17" t="s">
        <v>19</v>
      </c>
      <c r="T37" s="17" t="s">
        <v>870</v>
      </c>
      <c r="U37" s="17"/>
      <c r="V37" s="17"/>
      <c r="W37" s="17"/>
      <c r="X37" s="17"/>
      <c r="Y37" s="17"/>
      <c r="Z37" s="17"/>
      <c r="AA37" s="17"/>
      <c r="AB37" s="17" t="s">
        <v>870</v>
      </c>
      <c r="AC37" s="17"/>
      <c r="AD37" s="17"/>
      <c r="AE37" s="17"/>
      <c r="AF37" s="17"/>
      <c r="AG37" s="17"/>
      <c r="AH37" s="17" t="s">
        <v>523</v>
      </c>
      <c r="AI37" s="17" t="s">
        <v>442</v>
      </c>
      <c r="AJ37" s="17" t="s">
        <v>871</v>
      </c>
      <c r="AK37" s="17" t="s">
        <v>214</v>
      </c>
      <c r="AL37" s="280" t="s">
        <v>1095</v>
      </c>
      <c r="AM37" s="280" t="s">
        <v>1096</v>
      </c>
      <c r="AN37" s="607">
        <v>16</v>
      </c>
      <c r="AO37" s="607">
        <v>24.4</v>
      </c>
      <c r="AP37" s="607">
        <v>50</v>
      </c>
      <c r="AQ37" s="607">
        <v>75</v>
      </c>
      <c r="AR37" s="607">
        <v>90</v>
      </c>
      <c r="AS37" s="607">
        <v>90</v>
      </c>
      <c r="AT37" s="607">
        <v>24.4</v>
      </c>
      <c r="AU37" s="607">
        <v>0</v>
      </c>
      <c r="AV37" s="607">
        <v>50</v>
      </c>
      <c r="AW37" s="607">
        <v>26.533333333333328</v>
      </c>
      <c r="AX37" s="583">
        <v>26.529999999999998</v>
      </c>
      <c r="AY37" s="133" t="s">
        <v>1097</v>
      </c>
      <c r="AZ37" s="245">
        <v>8.3203124999999961E-2</v>
      </c>
      <c r="BA37" s="245">
        <v>0.14229729729729726</v>
      </c>
      <c r="BB37" s="79" t="s">
        <v>218</v>
      </c>
      <c r="BC37" s="27" t="s">
        <v>1098</v>
      </c>
      <c r="BD37" s="625">
        <v>28.666666666666657</v>
      </c>
      <c r="BE37" s="583">
        <v>28.663333333333327</v>
      </c>
      <c r="BF37" s="133" t="s">
        <v>1099</v>
      </c>
      <c r="BG37" s="245">
        <v>0.16653645833333314</v>
      </c>
      <c r="BH37" s="245">
        <v>0.17112612612612604</v>
      </c>
      <c r="BI37" s="190" t="s">
        <v>218</v>
      </c>
      <c r="BJ37" s="511" t="s">
        <v>1100</v>
      </c>
      <c r="BK37" s="625">
        <v>30.799999999999986</v>
      </c>
      <c r="BL37" s="583">
        <v>30.796666666666656</v>
      </c>
      <c r="BM37" s="133" t="s">
        <v>1101</v>
      </c>
      <c r="BN37" s="188">
        <v>0.24986979166666631</v>
      </c>
      <c r="BO37" s="188">
        <v>0.1999549549549548</v>
      </c>
      <c r="BP37" s="243" t="s">
        <v>218</v>
      </c>
      <c r="BQ37" s="27" t="s">
        <v>1102</v>
      </c>
      <c r="BR37" s="625">
        <v>32.933333333333316</v>
      </c>
      <c r="BS37" s="583">
        <v>32.929999999999986</v>
      </c>
      <c r="BT37" s="133" t="s">
        <v>1103</v>
      </c>
      <c r="BU37" s="188">
        <v>0.33320312499999949</v>
      </c>
      <c r="BV37" s="188">
        <v>0.22878378378378358</v>
      </c>
      <c r="BW37" s="102" t="s">
        <v>218</v>
      </c>
      <c r="BX37" s="27" t="s">
        <v>1104</v>
      </c>
      <c r="BY37" s="625">
        <v>35.066666666666649</v>
      </c>
      <c r="BZ37" s="583">
        <v>35.063333333333318</v>
      </c>
      <c r="CA37" s="133" t="s">
        <v>1105</v>
      </c>
      <c r="CB37" s="188">
        <v>0.4165364583333328</v>
      </c>
      <c r="CC37" s="188">
        <v>0.25761261261261242</v>
      </c>
      <c r="CD37" s="83" t="s">
        <v>218</v>
      </c>
      <c r="CE37" s="601" t="s">
        <v>1106</v>
      </c>
      <c r="CF37" s="625">
        <v>37.199999999999982</v>
      </c>
      <c r="CG37" s="146">
        <v>37.190000000000005</v>
      </c>
      <c r="CH37" s="172" t="s">
        <v>1107</v>
      </c>
      <c r="CI37" s="188">
        <v>0.49960937500000024</v>
      </c>
      <c r="CJ37" s="188">
        <v>0.28635135135135142</v>
      </c>
      <c r="CK37" s="17" t="s">
        <v>218</v>
      </c>
      <c r="CL37" s="14" t="s">
        <v>1108</v>
      </c>
      <c r="CM37" s="625">
        <v>39.333333333333314</v>
      </c>
      <c r="CN37" s="146">
        <v>39.32</v>
      </c>
      <c r="CO37" s="172" t="s">
        <v>1109</v>
      </c>
      <c r="CP37" s="188">
        <v>0.58281250000000007</v>
      </c>
      <c r="CQ37" s="188">
        <v>0.31513513513513514</v>
      </c>
      <c r="CR37" s="17" t="s">
        <v>218</v>
      </c>
      <c r="CS37" s="27" t="s">
        <v>1110</v>
      </c>
      <c r="CT37" s="625">
        <v>41.466666666666647</v>
      </c>
      <c r="CU37" s="146">
        <v>41.45</v>
      </c>
      <c r="CV37" s="146" t="s">
        <v>1111</v>
      </c>
      <c r="CW37" s="188">
        <v>0.66601562500000011</v>
      </c>
      <c r="CX37" s="188">
        <v>0.34391891891891896</v>
      </c>
      <c r="CY37" s="17" t="s">
        <v>218</v>
      </c>
      <c r="CZ37" s="17" t="s">
        <v>1112</v>
      </c>
      <c r="DA37" s="669">
        <v>43.59999999999998</v>
      </c>
      <c r="DB37" s="661">
        <v>43.580000000000005</v>
      </c>
      <c r="DC37" s="133" t="s">
        <v>1113</v>
      </c>
      <c r="DD37" s="188">
        <v>0.74921875000000027</v>
      </c>
      <c r="DE37" s="188">
        <v>0.37270270270270278</v>
      </c>
      <c r="DF37" s="17" t="s">
        <v>218</v>
      </c>
      <c r="DG37" s="660" t="s">
        <v>1114</v>
      </c>
      <c r="DH37" s="625">
        <v>45.733333333333313</v>
      </c>
      <c r="DI37" s="146">
        <v>45.710000000000008</v>
      </c>
      <c r="DJ37" s="117" t="s">
        <v>1115</v>
      </c>
      <c r="DK37" s="188">
        <v>0.83242187500000031</v>
      </c>
      <c r="DL37" s="188">
        <v>0.4014864864864866</v>
      </c>
      <c r="DM37" s="17" t="s">
        <v>218</v>
      </c>
      <c r="DN37" s="659" t="s">
        <v>1116</v>
      </c>
      <c r="DO37" s="625">
        <v>47.866666666666646</v>
      </c>
      <c r="DP37" s="146">
        <v>47.840000000000011</v>
      </c>
      <c r="DQ37" s="117" t="s">
        <v>1117</v>
      </c>
      <c r="DR37" s="188">
        <v>0.91562500000000047</v>
      </c>
      <c r="DS37" s="188">
        <v>0.43027027027027043</v>
      </c>
      <c r="DT37" s="17" t="s">
        <v>218</v>
      </c>
      <c r="DU37" s="668" t="s">
        <v>1118</v>
      </c>
      <c r="DV37" s="625">
        <v>49.999999999999979</v>
      </c>
      <c r="DW37" s="146">
        <v>49.970000000000013</v>
      </c>
      <c r="DX37" s="117" t="s">
        <v>1119</v>
      </c>
      <c r="DY37" s="131">
        <v>0.99882812500000051</v>
      </c>
      <c r="DZ37" s="188">
        <v>0.45905405405405425</v>
      </c>
      <c r="EA37" s="17" t="s">
        <v>218</v>
      </c>
      <c r="EB37" s="14" t="s">
        <v>1120</v>
      </c>
      <c r="EC37" s="182">
        <v>30.799999999999986</v>
      </c>
      <c r="ED37" s="194">
        <v>32.933333333333316</v>
      </c>
      <c r="EE37" s="194">
        <v>35.066666666666649</v>
      </c>
      <c r="EF37" s="194">
        <v>37.199999999999982</v>
      </c>
      <c r="EG37" s="194">
        <v>39.333333333333314</v>
      </c>
      <c r="EH37" s="194">
        <v>41.466666666666647</v>
      </c>
      <c r="EI37" s="194">
        <v>43.59999999999998</v>
      </c>
      <c r="EJ37" s="194">
        <v>45.733333333333313</v>
      </c>
      <c r="EK37" s="194">
        <v>47.866666666666646</v>
      </c>
      <c r="EL37" s="194">
        <v>49.999999999999979</v>
      </c>
      <c r="EM37" s="182">
        <v>37.199999999999982</v>
      </c>
      <c r="EN37" s="182">
        <v>43.59999999999998</v>
      </c>
      <c r="EO37" s="182">
        <v>49.999999999999979</v>
      </c>
      <c r="EP37" s="592">
        <v>30.796666666666656</v>
      </c>
      <c r="EQ37" s="194">
        <v>32.929999999999986</v>
      </c>
      <c r="ER37" s="194">
        <v>35.063333333333318</v>
      </c>
      <c r="ES37" s="194">
        <v>37.190000000000005</v>
      </c>
      <c r="ET37" s="194">
        <v>39.32</v>
      </c>
      <c r="EU37" s="194">
        <v>41.45</v>
      </c>
      <c r="EV37" s="194">
        <v>43.580000000000005</v>
      </c>
      <c r="EW37" s="194">
        <v>45.710000000000008</v>
      </c>
      <c r="EX37" s="194">
        <v>47.840000000000011</v>
      </c>
      <c r="EY37" s="194">
        <v>49.970000000000013</v>
      </c>
      <c r="EZ37" s="194">
        <v>49.970000000000013</v>
      </c>
      <c r="FA37" s="592">
        <v>37.190000000000005</v>
      </c>
      <c r="FB37" s="592">
        <v>43.580000000000005</v>
      </c>
      <c r="FC37" s="592">
        <v>49.970000000000013</v>
      </c>
      <c r="FD37" s="38">
        <v>0.99989177489177494</v>
      </c>
      <c r="FE37" s="38">
        <v>0.99989878542510136</v>
      </c>
      <c r="FF37" s="38">
        <v>0.99990494296577959</v>
      </c>
      <c r="FG37" s="38">
        <v>0.9997311827956995</v>
      </c>
      <c r="FH37" s="38">
        <v>0.99966101694915299</v>
      </c>
      <c r="FI37" s="38">
        <v>0.99959807073955043</v>
      </c>
      <c r="FJ37" s="38">
        <v>0.99954128440367029</v>
      </c>
      <c r="FK37" s="38">
        <v>0.99948979591836795</v>
      </c>
      <c r="FL37" s="38">
        <v>0.9994428969359338</v>
      </c>
      <c r="FM37" s="38">
        <v>0.99940000000000073</v>
      </c>
      <c r="FN37" s="230">
        <v>0.61593333333333311</v>
      </c>
      <c r="FO37" s="230">
        <v>0.61599999999999977</v>
      </c>
      <c r="FP37" s="55">
        <v>0.33320312499999949</v>
      </c>
      <c r="FQ37" s="55">
        <v>0.3333333333333327</v>
      </c>
      <c r="FR37" s="209">
        <v>0.70126666666666637</v>
      </c>
      <c r="FS37" s="209">
        <v>0.70133333333333292</v>
      </c>
      <c r="FT37" s="209">
        <v>0.49960937500000024</v>
      </c>
      <c r="FU37" s="209">
        <v>0.49999999999999933</v>
      </c>
      <c r="FV37" s="42">
        <v>0.78639999999999999</v>
      </c>
      <c r="FW37" s="42">
        <v>0.78666666666666629</v>
      </c>
      <c r="FX37" s="42">
        <v>0.82900000000000007</v>
      </c>
      <c r="FY37" s="42">
        <v>0.82933333333333292</v>
      </c>
      <c r="FZ37" s="42">
        <v>0.87160000000000015</v>
      </c>
      <c r="GA37" s="42">
        <v>0.87199999999999955</v>
      </c>
      <c r="GB37" s="42">
        <v>0.91420000000000012</v>
      </c>
      <c r="GC37" s="42">
        <v>0.91466666666666629</v>
      </c>
      <c r="GD37" s="138">
        <v>0.95680000000000021</v>
      </c>
      <c r="GE37" s="42">
        <v>0.95733333333333293</v>
      </c>
      <c r="GF37" s="137">
        <v>0.99940000000000029</v>
      </c>
      <c r="GG37" s="136">
        <v>0.99999999999999956</v>
      </c>
      <c r="GH37" s="50">
        <v>0.61593333333333311</v>
      </c>
      <c r="GI37" s="50">
        <v>0.33320312499999949</v>
      </c>
      <c r="GJ37" s="50">
        <v>0.70126666666666637</v>
      </c>
      <c r="GK37" s="50">
        <v>0.49960937500000024</v>
      </c>
      <c r="GL37" s="49">
        <v>0.78639999999999999</v>
      </c>
      <c r="GM37" s="49">
        <v>0.82900000000000007</v>
      </c>
      <c r="GN37" s="49">
        <v>0.87160000000000015</v>
      </c>
      <c r="GO37" s="49">
        <v>0.91420000000000012</v>
      </c>
      <c r="GP37" s="49">
        <v>0.95680000000000021</v>
      </c>
      <c r="GQ37" s="49">
        <v>0.99940000000000029</v>
      </c>
      <c r="GR37" s="48" t="b">
        <v>1</v>
      </c>
    </row>
    <row r="38" spans="1:200" ht="67.5" hidden="1" customHeight="1" x14ac:dyDescent="0.25">
      <c r="A38" s="119" t="s">
        <v>517</v>
      </c>
      <c r="B38" s="119" t="s">
        <v>201</v>
      </c>
      <c r="C38" s="280" t="s">
        <v>202</v>
      </c>
      <c r="D38" s="119" t="s">
        <v>980</v>
      </c>
      <c r="E38" s="119" t="s">
        <v>980</v>
      </c>
      <c r="F38" s="17" t="s">
        <v>204</v>
      </c>
      <c r="G38" s="17" t="s">
        <v>205</v>
      </c>
      <c r="H38" s="17" t="s">
        <v>206</v>
      </c>
      <c r="I38" s="17" t="s">
        <v>207</v>
      </c>
      <c r="J38" s="17"/>
      <c r="K38" s="17" t="s">
        <v>208</v>
      </c>
      <c r="L38" s="110" t="s">
        <v>1012</v>
      </c>
      <c r="M38" s="26" t="s">
        <v>983</v>
      </c>
      <c r="N38" s="110" t="s">
        <v>980</v>
      </c>
      <c r="O38" s="17">
        <v>25</v>
      </c>
      <c r="P38" s="17"/>
      <c r="Q38" s="17">
        <v>345</v>
      </c>
      <c r="R38" s="14" t="s">
        <v>1121</v>
      </c>
      <c r="S38" s="17" t="s">
        <v>19</v>
      </c>
      <c r="T38" s="17" t="s">
        <v>870</v>
      </c>
      <c r="U38" s="17"/>
      <c r="V38" s="17"/>
      <c r="W38" s="17"/>
      <c r="X38" s="17"/>
      <c r="Y38" s="17"/>
      <c r="Z38" s="17"/>
      <c r="AA38" s="17"/>
      <c r="AB38" s="17" t="s">
        <v>870</v>
      </c>
      <c r="AC38" s="17"/>
      <c r="AD38" s="17"/>
      <c r="AE38" s="17"/>
      <c r="AF38" s="17"/>
      <c r="AG38" s="17"/>
      <c r="AH38" s="17" t="s">
        <v>270</v>
      </c>
      <c r="AI38" s="17" t="s">
        <v>442</v>
      </c>
      <c r="AJ38" s="17" t="s">
        <v>418</v>
      </c>
      <c r="AK38" s="17" t="s">
        <v>214</v>
      </c>
      <c r="AL38" s="110" t="s">
        <v>1122</v>
      </c>
      <c r="AM38" s="17" t="s">
        <v>1123</v>
      </c>
      <c r="AN38" s="607">
        <v>72</v>
      </c>
      <c r="AO38" s="607">
        <v>65</v>
      </c>
      <c r="AP38" s="667">
        <v>15</v>
      </c>
      <c r="AQ38" s="607">
        <v>75</v>
      </c>
      <c r="AR38" s="607">
        <v>80</v>
      </c>
      <c r="AS38" s="607">
        <v>80</v>
      </c>
      <c r="AT38" s="607">
        <v>65.08</v>
      </c>
      <c r="AU38" s="607">
        <v>0</v>
      </c>
      <c r="AV38" s="607">
        <v>15</v>
      </c>
      <c r="AW38" s="607">
        <v>35</v>
      </c>
      <c r="AX38" s="666">
        <v>41.19</v>
      </c>
      <c r="AY38" s="133" t="s">
        <v>1124</v>
      </c>
      <c r="AZ38" s="79">
        <v>2.746</v>
      </c>
      <c r="BA38" s="245">
        <v>0.51487499999999997</v>
      </c>
      <c r="BB38" s="79" t="s">
        <v>218</v>
      </c>
      <c r="BC38" s="27" t="s">
        <v>1125</v>
      </c>
      <c r="BD38" s="625">
        <v>0</v>
      </c>
      <c r="BE38" s="146">
        <v>0.82</v>
      </c>
      <c r="BF38" s="133" t="s">
        <v>1126</v>
      </c>
      <c r="BG38" s="79">
        <v>2.8006666666666664</v>
      </c>
      <c r="BH38" s="245">
        <v>0.52512499999999995</v>
      </c>
      <c r="BI38" s="79" t="s">
        <v>218</v>
      </c>
      <c r="BJ38" s="27" t="s">
        <v>1127</v>
      </c>
      <c r="BK38" s="607">
        <v>-4.2</v>
      </c>
      <c r="BL38" s="665">
        <v>-4.24</v>
      </c>
      <c r="BM38" s="133" t="s">
        <v>1128</v>
      </c>
      <c r="BN38" s="188">
        <v>2.5179999999999998</v>
      </c>
      <c r="BO38" s="188">
        <v>0.47212499999999996</v>
      </c>
      <c r="BP38" s="243" t="s">
        <v>218</v>
      </c>
      <c r="BQ38" s="27" t="s">
        <v>1129</v>
      </c>
      <c r="BR38" s="17">
        <v>-36.6</v>
      </c>
      <c r="BS38" s="146">
        <v>-36.6</v>
      </c>
      <c r="BT38" s="133" t="s">
        <v>1130</v>
      </c>
      <c r="BU38" s="188">
        <v>7.7999999999999639E-2</v>
      </c>
      <c r="BV38" s="188">
        <v>0.828125</v>
      </c>
      <c r="BW38" s="17" t="s">
        <v>218</v>
      </c>
      <c r="BX38" s="27" t="s">
        <v>1131</v>
      </c>
      <c r="BY38" s="17">
        <v>2</v>
      </c>
      <c r="BZ38" s="146">
        <v>0</v>
      </c>
      <c r="CA38" s="133" t="s">
        <v>1132</v>
      </c>
      <c r="CB38" s="188">
        <v>7.7999999999999639E-2</v>
      </c>
      <c r="CC38" s="188">
        <v>0.828125</v>
      </c>
      <c r="CD38" s="188" t="s">
        <v>218</v>
      </c>
      <c r="CE38" s="27" t="s">
        <v>1133</v>
      </c>
      <c r="CF38" s="17">
        <v>2</v>
      </c>
      <c r="CG38" s="146">
        <v>0</v>
      </c>
      <c r="CH38" s="172" t="s">
        <v>1134</v>
      </c>
      <c r="CI38" s="188">
        <v>7.7999999999999639E-2</v>
      </c>
      <c r="CJ38" s="188">
        <v>0.828125</v>
      </c>
      <c r="CK38" s="17" t="s">
        <v>218</v>
      </c>
      <c r="CL38" s="14" t="s">
        <v>1135</v>
      </c>
      <c r="CM38" s="17">
        <v>2</v>
      </c>
      <c r="CN38" s="146">
        <v>1.57</v>
      </c>
      <c r="CO38" s="172" t="s">
        <v>1136</v>
      </c>
      <c r="CP38" s="188">
        <v>0.18266666666666634</v>
      </c>
      <c r="CQ38" s="188">
        <v>3.4249999999999933E-2</v>
      </c>
      <c r="CR38" s="17" t="s">
        <v>218</v>
      </c>
      <c r="CS38" s="27" t="s">
        <v>1137</v>
      </c>
      <c r="CT38" s="17">
        <v>3.1</v>
      </c>
      <c r="CU38" s="146">
        <v>2.5</v>
      </c>
      <c r="CV38" s="172" t="s">
        <v>1138</v>
      </c>
      <c r="CW38" s="188">
        <v>0.349333333333333</v>
      </c>
      <c r="CX38" s="188">
        <v>6.5499999999999933E-2</v>
      </c>
      <c r="CY38" s="17" t="s">
        <v>218</v>
      </c>
      <c r="CZ38" s="17" t="s">
        <v>1139</v>
      </c>
      <c r="DA38" s="662">
        <v>8.9</v>
      </c>
      <c r="DB38" s="661">
        <v>7.29</v>
      </c>
      <c r="DC38" s="133" t="s">
        <v>1140</v>
      </c>
      <c r="DD38" s="188">
        <v>0.83533333333333293</v>
      </c>
      <c r="DE38" s="188">
        <v>0.15662499999999993</v>
      </c>
      <c r="DF38" s="17" t="s">
        <v>218</v>
      </c>
      <c r="DG38" s="660" t="s">
        <v>1141</v>
      </c>
      <c r="DH38" s="17">
        <v>1.4</v>
      </c>
      <c r="DI38" s="146">
        <v>3.6</v>
      </c>
      <c r="DJ38" s="117" t="s">
        <v>1142</v>
      </c>
      <c r="DK38" s="188">
        <v>1.075333333333333</v>
      </c>
      <c r="DL38" s="188">
        <v>0.20162499999999994</v>
      </c>
      <c r="DM38" s="17" t="s">
        <v>218</v>
      </c>
      <c r="DN38" s="25" t="s">
        <v>1143</v>
      </c>
      <c r="DO38" s="17">
        <v>1.4</v>
      </c>
      <c r="DP38" s="146">
        <v>4.28</v>
      </c>
      <c r="DQ38" s="117" t="s">
        <v>1144</v>
      </c>
      <c r="DR38" s="188">
        <v>1.3606666666666665</v>
      </c>
      <c r="DS38" s="188">
        <v>0.25512499999999994</v>
      </c>
      <c r="DT38" s="17" t="s">
        <v>218</v>
      </c>
      <c r="DU38" s="599" t="s">
        <v>1145</v>
      </c>
      <c r="DV38" s="17">
        <v>0</v>
      </c>
      <c r="DW38" s="146">
        <v>0.11</v>
      </c>
      <c r="DX38" s="117" t="s">
        <v>1146</v>
      </c>
      <c r="DY38" s="131">
        <v>1.3679999999999997</v>
      </c>
      <c r="DZ38" s="188">
        <v>1.0699999999999998</v>
      </c>
      <c r="EA38" s="17" t="s">
        <v>218</v>
      </c>
      <c r="EB38" s="14" t="s">
        <v>1147</v>
      </c>
      <c r="EC38" s="182">
        <v>30.8</v>
      </c>
      <c r="ED38" s="181">
        <v>-5.8000000000000007</v>
      </c>
      <c r="EE38" s="181">
        <v>-3.8000000000000007</v>
      </c>
      <c r="EF38" s="181">
        <v>-1.8000000000000007</v>
      </c>
      <c r="EG38" s="181">
        <v>0.19999999999999929</v>
      </c>
      <c r="EH38" s="181">
        <v>3.2999999999999994</v>
      </c>
      <c r="EI38" s="181">
        <v>12.2</v>
      </c>
      <c r="EJ38" s="181">
        <v>13.6</v>
      </c>
      <c r="EK38" s="181">
        <v>15</v>
      </c>
      <c r="EL38" s="181">
        <v>15</v>
      </c>
      <c r="EM38" s="62">
        <v>-1.8000000000000007</v>
      </c>
      <c r="EN38" s="62">
        <v>12.2</v>
      </c>
      <c r="EO38" s="62">
        <v>15</v>
      </c>
      <c r="EP38" s="60">
        <v>37.769999999999996</v>
      </c>
      <c r="EQ38" s="194">
        <v>1.1699999999999946</v>
      </c>
      <c r="ER38" s="194">
        <v>1.1699999999999946</v>
      </c>
      <c r="ES38" s="194">
        <v>1.1699999999999946</v>
      </c>
      <c r="ET38" s="194">
        <v>2.7399999999999949</v>
      </c>
      <c r="EU38" s="194">
        <v>5.2399999999999949</v>
      </c>
      <c r="EV38" s="194">
        <v>12.529999999999994</v>
      </c>
      <c r="EW38" s="194">
        <v>16.129999999999995</v>
      </c>
      <c r="EX38" s="194">
        <v>20.409999999999997</v>
      </c>
      <c r="EY38" s="194">
        <v>20.519999999999996</v>
      </c>
      <c r="EZ38" s="194">
        <v>0.11</v>
      </c>
      <c r="FA38" s="60">
        <v>1.1699999999999946</v>
      </c>
      <c r="FB38" s="60">
        <v>12.529999999999994</v>
      </c>
      <c r="FC38" s="60">
        <v>20.519999999999996</v>
      </c>
      <c r="FD38" s="38">
        <v>1.2262987012987012</v>
      </c>
      <c r="FE38" s="38">
        <v>-0.20172413793103353</v>
      </c>
      <c r="FF38" s="38">
        <v>-0.30789473684210378</v>
      </c>
      <c r="FG38" s="38">
        <v>-0.64999999999999669</v>
      </c>
      <c r="FH38" s="38">
        <v>13.700000000000022</v>
      </c>
      <c r="FI38" s="38">
        <v>1.5878787878787866</v>
      </c>
      <c r="FJ38" s="38">
        <v>1.0270491803278685</v>
      </c>
      <c r="FK38" s="38">
        <v>1.1860294117647057</v>
      </c>
      <c r="FL38" s="38">
        <v>1.3606666666666665</v>
      </c>
      <c r="FM38" s="38">
        <v>1.3679999999999997</v>
      </c>
      <c r="FN38" s="231">
        <v>2.5179999999999998</v>
      </c>
      <c r="FO38" s="230">
        <v>2.0533333333333332</v>
      </c>
      <c r="FP38" s="55">
        <v>7.7999999999999639E-2</v>
      </c>
      <c r="FQ38" s="55">
        <v>-0.38666666666666671</v>
      </c>
      <c r="FR38" s="209">
        <v>7.7999999999999639E-2</v>
      </c>
      <c r="FS38" s="209">
        <v>-0.25333333333333335</v>
      </c>
      <c r="FT38" s="209">
        <v>7.7999999999999639E-2</v>
      </c>
      <c r="FU38" s="209">
        <v>-0.12000000000000005</v>
      </c>
      <c r="FV38" s="42">
        <v>0.18266666666666634</v>
      </c>
      <c r="FW38" s="42">
        <v>1.3333333333333286E-2</v>
      </c>
      <c r="FX38" s="42">
        <v>0.349333333333333</v>
      </c>
      <c r="FY38" s="42">
        <v>0.21999999999999995</v>
      </c>
      <c r="FZ38" s="42">
        <v>0.83533333333333293</v>
      </c>
      <c r="GA38" s="42">
        <v>0.81333333333333324</v>
      </c>
      <c r="GB38" s="42">
        <v>1.075333333333333</v>
      </c>
      <c r="GC38" s="42">
        <v>0.90666666666666662</v>
      </c>
      <c r="GD38" s="138">
        <v>1.3606666666666665</v>
      </c>
      <c r="GE38" s="42">
        <v>1</v>
      </c>
      <c r="GF38" s="137">
        <v>1.3679999999999997</v>
      </c>
      <c r="GG38" s="136">
        <v>1</v>
      </c>
      <c r="GH38" s="50">
        <v>1</v>
      </c>
      <c r="GI38" s="50">
        <v>7.7999999999999639E-2</v>
      </c>
      <c r="GJ38" s="50">
        <v>7.7999999999999639E-2</v>
      </c>
      <c r="GK38" s="50">
        <v>7.7999999999999639E-2</v>
      </c>
      <c r="GL38" s="49">
        <v>0.18266666666666634</v>
      </c>
      <c r="GM38" s="49">
        <v>0.349333333333333</v>
      </c>
      <c r="GN38" s="49">
        <v>0.83533333333333293</v>
      </c>
      <c r="GO38" s="49">
        <v>1</v>
      </c>
      <c r="GP38" s="49">
        <v>1</v>
      </c>
      <c r="GQ38" s="49">
        <v>1</v>
      </c>
      <c r="GR38" s="48" t="b">
        <v>1</v>
      </c>
    </row>
    <row r="39" spans="1:200" ht="67.5" hidden="1" customHeight="1" x14ac:dyDescent="0.25">
      <c r="A39" s="119" t="s">
        <v>517</v>
      </c>
      <c r="B39" s="119" t="s">
        <v>201</v>
      </c>
      <c r="C39" s="280" t="s">
        <v>202</v>
      </c>
      <c r="D39" s="119" t="s">
        <v>980</v>
      </c>
      <c r="E39" s="119" t="s">
        <v>980</v>
      </c>
      <c r="F39" s="17" t="s">
        <v>204</v>
      </c>
      <c r="G39" s="17" t="s">
        <v>205</v>
      </c>
      <c r="H39" s="17" t="s">
        <v>206</v>
      </c>
      <c r="I39" s="17" t="s">
        <v>207</v>
      </c>
      <c r="J39" s="17"/>
      <c r="K39" s="17" t="s">
        <v>208</v>
      </c>
      <c r="L39" s="110" t="s">
        <v>1012</v>
      </c>
      <c r="M39" s="26" t="s">
        <v>983</v>
      </c>
      <c r="N39" s="110" t="s">
        <v>980</v>
      </c>
      <c r="O39" s="17">
        <v>25</v>
      </c>
      <c r="P39" s="17"/>
      <c r="Q39" s="17">
        <v>122</v>
      </c>
      <c r="R39" s="14" t="s">
        <v>1148</v>
      </c>
      <c r="S39" s="17" t="s">
        <v>19</v>
      </c>
      <c r="T39" s="17" t="s">
        <v>870</v>
      </c>
      <c r="U39" s="17"/>
      <c r="V39" s="17"/>
      <c r="W39" s="17"/>
      <c r="X39" s="17"/>
      <c r="Y39" s="17"/>
      <c r="Z39" s="17"/>
      <c r="AA39" s="17"/>
      <c r="AB39" s="17" t="s">
        <v>870</v>
      </c>
      <c r="AC39" s="17"/>
      <c r="AD39" s="17"/>
      <c r="AE39" s="17"/>
      <c r="AF39" s="17"/>
      <c r="AG39" s="17"/>
      <c r="AH39" s="17" t="s">
        <v>211</v>
      </c>
      <c r="AI39" s="17" t="s">
        <v>470</v>
      </c>
      <c r="AJ39" s="17" t="s">
        <v>871</v>
      </c>
      <c r="AK39" s="17" t="s">
        <v>214</v>
      </c>
      <c r="AL39" s="280" t="s">
        <v>1149</v>
      </c>
      <c r="AM39" s="280" t="s">
        <v>1150</v>
      </c>
      <c r="AN39" s="626">
        <v>10</v>
      </c>
      <c r="AO39" s="626">
        <v>35</v>
      </c>
      <c r="AP39" s="626">
        <v>60</v>
      </c>
      <c r="AQ39" s="626">
        <v>85</v>
      </c>
      <c r="AR39" s="626">
        <v>100</v>
      </c>
      <c r="AS39" s="626">
        <v>100</v>
      </c>
      <c r="AT39" s="626">
        <v>35</v>
      </c>
      <c r="AU39" s="626">
        <v>0</v>
      </c>
      <c r="AV39" s="626">
        <v>60</v>
      </c>
      <c r="AW39" s="626">
        <v>0</v>
      </c>
      <c r="AX39" s="664">
        <v>0</v>
      </c>
      <c r="AY39" s="133" t="s">
        <v>1151</v>
      </c>
      <c r="AZ39" s="79">
        <v>0</v>
      </c>
      <c r="BA39" s="245">
        <v>0.27777777777777779</v>
      </c>
      <c r="BB39" s="79" t="s">
        <v>218</v>
      </c>
      <c r="BC39" s="511" t="s">
        <v>1152</v>
      </c>
      <c r="BD39" s="625">
        <v>0</v>
      </c>
      <c r="BE39" s="663">
        <v>0</v>
      </c>
      <c r="BF39" s="133" t="s">
        <v>1153</v>
      </c>
      <c r="BG39" s="79">
        <v>0</v>
      </c>
      <c r="BH39" s="245">
        <v>0.27777777777777779</v>
      </c>
      <c r="BI39" s="190" t="s">
        <v>218</v>
      </c>
      <c r="BJ39" s="511" t="s">
        <v>1154</v>
      </c>
      <c r="BK39" s="607">
        <v>41.25</v>
      </c>
      <c r="BL39" s="657">
        <v>40</v>
      </c>
      <c r="BM39" s="133" t="s">
        <v>1155</v>
      </c>
      <c r="BN39" s="188">
        <v>0.2</v>
      </c>
      <c r="BO39" s="188">
        <v>0.33333333333333331</v>
      </c>
      <c r="BP39" s="243" t="s">
        <v>218</v>
      </c>
      <c r="BQ39" s="27" t="s">
        <v>1156</v>
      </c>
      <c r="BR39" s="17">
        <v>0</v>
      </c>
      <c r="BS39" s="146">
        <v>0</v>
      </c>
      <c r="BT39" s="133" t="s">
        <v>1157</v>
      </c>
      <c r="BU39" s="188">
        <v>0.2</v>
      </c>
      <c r="BV39" s="188">
        <v>0.33333333333333331</v>
      </c>
      <c r="BW39" s="102" t="s">
        <v>218</v>
      </c>
      <c r="BX39" s="27" t="s">
        <v>1158</v>
      </c>
      <c r="BY39" s="102">
        <v>0</v>
      </c>
      <c r="BZ39" s="146">
        <v>0</v>
      </c>
      <c r="CA39" s="133" t="s">
        <v>1159</v>
      </c>
      <c r="CB39" s="188">
        <v>0.2</v>
      </c>
      <c r="CC39" s="188">
        <v>0.33333333333333331</v>
      </c>
      <c r="CD39" s="83" t="s">
        <v>218</v>
      </c>
      <c r="CE39" s="601" t="s">
        <v>1160</v>
      </c>
      <c r="CF39" s="23">
        <v>47.5</v>
      </c>
      <c r="CG39" s="146">
        <v>46.66</v>
      </c>
      <c r="CH39" s="172" t="s">
        <v>1161</v>
      </c>
      <c r="CI39" s="188">
        <v>0.46639999999999987</v>
      </c>
      <c r="CJ39" s="188">
        <v>0.40733333333333327</v>
      </c>
      <c r="CK39" s="17" t="s">
        <v>218</v>
      </c>
      <c r="CL39" s="14" t="s">
        <v>1162</v>
      </c>
      <c r="CM39" s="17">
        <v>0</v>
      </c>
      <c r="CN39" s="146">
        <v>0</v>
      </c>
      <c r="CO39" s="172" t="s">
        <v>1163</v>
      </c>
      <c r="CP39" s="188">
        <v>0.46639999999999987</v>
      </c>
      <c r="CQ39" s="188">
        <v>0.40733333333333327</v>
      </c>
      <c r="CR39" s="17" t="s">
        <v>218</v>
      </c>
      <c r="CS39" s="27" t="s">
        <v>1164</v>
      </c>
      <c r="CT39" s="17">
        <v>0</v>
      </c>
      <c r="CU39" s="146">
        <v>0</v>
      </c>
      <c r="CV39" s="146" t="s">
        <v>1165</v>
      </c>
      <c r="CW39" s="188">
        <v>0.46639999999999987</v>
      </c>
      <c r="CX39" s="188">
        <v>0.40733333333333327</v>
      </c>
      <c r="CY39" s="17" t="s">
        <v>218</v>
      </c>
      <c r="CZ39" s="17" t="s">
        <v>1166</v>
      </c>
      <c r="DA39" s="662">
        <v>53.75</v>
      </c>
      <c r="DB39" s="661">
        <v>52.91</v>
      </c>
      <c r="DC39" s="133" t="s">
        <v>1167</v>
      </c>
      <c r="DD39" s="188">
        <v>0.71639999999999981</v>
      </c>
      <c r="DE39" s="188">
        <v>0.47677777777777774</v>
      </c>
      <c r="DF39" s="17" t="s">
        <v>218</v>
      </c>
      <c r="DG39" s="660" t="s">
        <v>1168</v>
      </c>
      <c r="DH39" s="17">
        <v>0</v>
      </c>
      <c r="DI39" s="146">
        <v>0</v>
      </c>
      <c r="DJ39" s="117" t="s">
        <v>1169</v>
      </c>
      <c r="DK39" s="188">
        <v>0.71639999999999981</v>
      </c>
      <c r="DL39" s="188">
        <v>0.47677777777777774</v>
      </c>
      <c r="DM39" s="17" t="s">
        <v>218</v>
      </c>
      <c r="DN39" s="659" t="s">
        <v>1170</v>
      </c>
      <c r="DO39" s="17">
        <v>0</v>
      </c>
      <c r="DP39" s="146">
        <v>0</v>
      </c>
      <c r="DQ39" s="117" t="s">
        <v>1171</v>
      </c>
      <c r="DR39" s="188">
        <v>0.71639999999999981</v>
      </c>
      <c r="DS39" s="188">
        <v>0.47677777777777774</v>
      </c>
      <c r="DT39" s="17" t="s">
        <v>218</v>
      </c>
      <c r="DU39" s="658" t="s">
        <v>1172</v>
      </c>
      <c r="DV39" s="23">
        <v>60</v>
      </c>
      <c r="DW39" s="146">
        <v>59.16</v>
      </c>
      <c r="DX39" s="117" t="s">
        <v>1173</v>
      </c>
      <c r="DY39" s="131">
        <v>0.96639999999999981</v>
      </c>
      <c r="DZ39" s="188">
        <v>0.54622222222222216</v>
      </c>
      <c r="EA39" s="17" t="s">
        <v>218</v>
      </c>
      <c r="EB39" s="14" t="s">
        <v>1174</v>
      </c>
      <c r="EC39" s="182">
        <v>41.25</v>
      </c>
      <c r="ED39" s="181">
        <v>41.25</v>
      </c>
      <c r="EE39" s="181">
        <v>41.25</v>
      </c>
      <c r="EF39" s="181">
        <v>47.5</v>
      </c>
      <c r="EG39" s="181">
        <v>47.5</v>
      </c>
      <c r="EH39" s="181">
        <v>47.5</v>
      </c>
      <c r="EI39" s="181">
        <v>53.75</v>
      </c>
      <c r="EJ39" s="181">
        <v>53.75</v>
      </c>
      <c r="EK39" s="181">
        <v>53.75</v>
      </c>
      <c r="EL39" s="181">
        <v>60</v>
      </c>
      <c r="EM39" s="62">
        <v>47.5</v>
      </c>
      <c r="EN39" s="62">
        <v>53.75</v>
      </c>
      <c r="EO39" s="62">
        <v>60</v>
      </c>
      <c r="EP39" s="592">
        <v>40</v>
      </c>
      <c r="EQ39" s="181">
        <v>40</v>
      </c>
      <c r="ER39" s="181">
        <v>40</v>
      </c>
      <c r="ES39" s="181">
        <v>46.66</v>
      </c>
      <c r="ET39" s="181">
        <v>46.66</v>
      </c>
      <c r="EU39" s="181">
        <v>46.66</v>
      </c>
      <c r="EV39" s="181">
        <v>52.91</v>
      </c>
      <c r="EW39" s="181">
        <v>52.91</v>
      </c>
      <c r="EX39" s="181">
        <v>52.91</v>
      </c>
      <c r="EY39" s="181">
        <v>59.16</v>
      </c>
      <c r="EZ39" s="181">
        <v>59.16</v>
      </c>
      <c r="FA39" s="60">
        <v>46.66</v>
      </c>
      <c r="FB39" s="60">
        <v>52.91</v>
      </c>
      <c r="FC39" s="60">
        <v>59.16</v>
      </c>
      <c r="FD39" s="38">
        <v>0.96969696969696972</v>
      </c>
      <c r="FE39" s="38">
        <v>0.96969696969696972</v>
      </c>
      <c r="FF39" s="38">
        <v>0.96969696969696972</v>
      </c>
      <c r="FG39" s="38">
        <v>0.98231578947368414</v>
      </c>
      <c r="FH39" s="38">
        <v>0.98231578947368414</v>
      </c>
      <c r="FI39" s="38">
        <v>0.98231578947368414</v>
      </c>
      <c r="FJ39" s="38">
        <v>0.98437209302325579</v>
      </c>
      <c r="FK39" s="38">
        <v>0.98437209302325579</v>
      </c>
      <c r="FL39" s="38">
        <v>0.98437209302325579</v>
      </c>
      <c r="FM39" s="38">
        <v>0.98599999999999999</v>
      </c>
      <c r="FN39" s="230">
        <v>0.66666666666666663</v>
      </c>
      <c r="FO39" s="230">
        <v>0.6875</v>
      </c>
      <c r="FP39" s="55">
        <v>0.2</v>
      </c>
      <c r="FQ39" s="55">
        <v>0.25</v>
      </c>
      <c r="FR39" s="209">
        <v>0.66666666666666663</v>
      </c>
      <c r="FS39" s="209">
        <v>0.6875</v>
      </c>
      <c r="FT39" s="209">
        <v>0.46639999999999987</v>
      </c>
      <c r="FU39" s="209">
        <v>0.5</v>
      </c>
      <c r="FV39" s="42">
        <v>0.77766666666666662</v>
      </c>
      <c r="FW39" s="42">
        <v>0.79166666666666663</v>
      </c>
      <c r="FX39" s="42">
        <v>0.77766666666666662</v>
      </c>
      <c r="FY39" s="42">
        <v>0.79166666666666663</v>
      </c>
      <c r="FZ39" s="42">
        <v>0.88183333333333325</v>
      </c>
      <c r="GA39" s="42">
        <v>0.89583333333333337</v>
      </c>
      <c r="GB39" s="42">
        <v>0.88183333333333325</v>
      </c>
      <c r="GC39" s="42">
        <v>0.89583333333333337</v>
      </c>
      <c r="GD39" s="138">
        <v>0.88183333333333325</v>
      </c>
      <c r="GE39" s="42">
        <v>0.89583333333333337</v>
      </c>
      <c r="GF39" s="137">
        <v>0.98599999999999999</v>
      </c>
      <c r="GG39" s="136">
        <v>1</v>
      </c>
      <c r="GH39" s="50">
        <v>0.66666666666666663</v>
      </c>
      <c r="GI39" s="50">
        <v>0.2</v>
      </c>
      <c r="GJ39" s="50">
        <v>0.66666666666666663</v>
      </c>
      <c r="GK39" s="50">
        <v>0.46639999999999987</v>
      </c>
      <c r="GL39" s="49">
        <v>0.77766666666666662</v>
      </c>
      <c r="GM39" s="49">
        <v>0.77766666666666662</v>
      </c>
      <c r="GN39" s="49">
        <v>0.88183333333333325</v>
      </c>
      <c r="GO39" s="49">
        <v>0.88183333333333325</v>
      </c>
      <c r="GP39" s="49">
        <v>0.88183333333333325</v>
      </c>
      <c r="GQ39" s="49">
        <v>0.98599999999999999</v>
      </c>
      <c r="GR39" s="48" t="b">
        <v>1</v>
      </c>
    </row>
    <row r="40" spans="1:200" ht="67.5" hidden="1" customHeight="1" x14ac:dyDescent="0.25">
      <c r="A40" s="119" t="s">
        <v>517</v>
      </c>
      <c r="B40" s="119" t="s">
        <v>201</v>
      </c>
      <c r="C40" s="280" t="s">
        <v>202</v>
      </c>
      <c r="D40" s="119" t="s">
        <v>1175</v>
      </c>
      <c r="E40" s="119" t="s">
        <v>1175</v>
      </c>
      <c r="F40" s="17" t="s">
        <v>204</v>
      </c>
      <c r="G40" s="17" t="s">
        <v>205</v>
      </c>
      <c r="H40" s="17" t="s">
        <v>206</v>
      </c>
      <c r="I40" s="17" t="s">
        <v>207</v>
      </c>
      <c r="J40" s="17"/>
      <c r="K40" s="17" t="s">
        <v>208</v>
      </c>
      <c r="L40" s="280"/>
      <c r="M40" s="17"/>
      <c r="N40" s="280" t="s">
        <v>1175</v>
      </c>
      <c r="O40" s="17"/>
      <c r="P40" s="17"/>
      <c r="Q40" s="17">
        <v>465</v>
      </c>
      <c r="R40" s="280" t="s">
        <v>1176</v>
      </c>
      <c r="S40" s="17" t="s">
        <v>210</v>
      </c>
      <c r="T40" s="17"/>
      <c r="U40" s="17"/>
      <c r="V40" s="17"/>
      <c r="W40" s="17"/>
      <c r="X40" s="17"/>
      <c r="Y40" s="17"/>
      <c r="Z40" s="17"/>
      <c r="AA40" s="17"/>
      <c r="AB40" s="17"/>
      <c r="AC40" s="17"/>
      <c r="AD40" s="17"/>
      <c r="AE40" s="17"/>
      <c r="AF40" s="17"/>
      <c r="AG40" s="17"/>
      <c r="AH40" s="17" t="s">
        <v>211</v>
      </c>
      <c r="AI40" s="17" t="s">
        <v>442</v>
      </c>
      <c r="AJ40" s="17" t="s">
        <v>418</v>
      </c>
      <c r="AK40" s="17" t="s">
        <v>214</v>
      </c>
      <c r="AL40" s="280" t="s">
        <v>1177</v>
      </c>
      <c r="AM40" s="17" t="s">
        <v>1178</v>
      </c>
      <c r="AN40" s="23">
        <v>0</v>
      </c>
      <c r="AO40" s="23">
        <v>0</v>
      </c>
      <c r="AP40" s="607">
        <v>100</v>
      </c>
      <c r="AQ40" s="607">
        <v>100</v>
      </c>
      <c r="AR40" s="607">
        <v>100</v>
      </c>
      <c r="AS40" s="607">
        <v>100</v>
      </c>
      <c r="AT40" s="23">
        <v>0</v>
      </c>
      <c r="AU40" s="195">
        <v>0</v>
      </c>
      <c r="AV40" s="607">
        <v>100</v>
      </c>
      <c r="AW40" s="607">
        <v>8.33</v>
      </c>
      <c r="AX40" s="657">
        <v>8.44</v>
      </c>
      <c r="AY40" s="531" t="s">
        <v>1179</v>
      </c>
      <c r="AZ40" s="245">
        <v>8.4399999999999989E-2</v>
      </c>
      <c r="BA40" s="245">
        <v>8.4399999999999989E-2</v>
      </c>
      <c r="BB40" s="79" t="s">
        <v>218</v>
      </c>
      <c r="BC40" s="27" t="s">
        <v>1180</v>
      </c>
      <c r="BD40" s="625">
        <v>8.33</v>
      </c>
      <c r="BE40" s="146">
        <v>8.44</v>
      </c>
      <c r="BF40" s="133" t="s">
        <v>1181</v>
      </c>
      <c r="BG40" s="245">
        <v>0.16879999999999998</v>
      </c>
      <c r="BH40" s="245">
        <v>0.16879999999999998</v>
      </c>
      <c r="BI40" s="190" t="s">
        <v>218</v>
      </c>
      <c r="BJ40" s="27" t="s">
        <v>1180</v>
      </c>
      <c r="BK40" s="607">
        <v>8.33</v>
      </c>
      <c r="BL40" s="146">
        <v>9.74</v>
      </c>
      <c r="BM40" s="133" t="s">
        <v>1182</v>
      </c>
      <c r="BN40" s="188">
        <v>0.26619999999999999</v>
      </c>
      <c r="BO40" s="188">
        <v>0.26619999999999999</v>
      </c>
      <c r="BP40" s="243" t="s">
        <v>218</v>
      </c>
      <c r="BQ40" s="27" t="s">
        <v>1180</v>
      </c>
      <c r="BR40" s="23">
        <v>8.33</v>
      </c>
      <c r="BS40" s="146">
        <v>9.74</v>
      </c>
      <c r="BT40" s="133" t="s">
        <v>1183</v>
      </c>
      <c r="BU40" s="188">
        <v>0.36359999999999998</v>
      </c>
      <c r="BV40" s="188">
        <v>0.36359999999999998</v>
      </c>
      <c r="BW40" s="17" t="s">
        <v>218</v>
      </c>
      <c r="BX40" s="27" t="s">
        <v>1184</v>
      </c>
      <c r="BY40" s="23">
        <v>8.33</v>
      </c>
      <c r="BZ40" s="146">
        <v>4.55</v>
      </c>
      <c r="CA40" s="172" t="s">
        <v>1185</v>
      </c>
      <c r="CB40" s="188">
        <v>0.40909999999999996</v>
      </c>
      <c r="CC40" s="188">
        <v>0.40909999999999996</v>
      </c>
      <c r="CD40" s="188" t="s">
        <v>218</v>
      </c>
      <c r="CE40" s="14" t="s">
        <v>1186</v>
      </c>
      <c r="CF40" s="625">
        <v>8.33</v>
      </c>
      <c r="CG40" s="146">
        <v>5.19</v>
      </c>
      <c r="CH40" s="172" t="s">
        <v>1187</v>
      </c>
      <c r="CI40" s="188">
        <v>0.46099999999999997</v>
      </c>
      <c r="CJ40" s="188">
        <v>0.46099999999999997</v>
      </c>
      <c r="CK40" s="17" t="s">
        <v>218</v>
      </c>
      <c r="CL40" s="14" t="s">
        <v>1188</v>
      </c>
      <c r="CM40" s="625">
        <v>8.33</v>
      </c>
      <c r="CN40" s="146">
        <v>8</v>
      </c>
      <c r="CO40" s="172" t="s">
        <v>1189</v>
      </c>
      <c r="CP40" s="188">
        <v>0.54099999999999993</v>
      </c>
      <c r="CQ40" s="188">
        <v>0.54099999999999993</v>
      </c>
      <c r="CR40" s="17" t="s">
        <v>218</v>
      </c>
      <c r="CS40" s="28" t="s">
        <v>1190</v>
      </c>
      <c r="CT40" s="625">
        <v>8.33</v>
      </c>
      <c r="CU40" s="146">
        <v>7.14</v>
      </c>
      <c r="CV40" s="611" t="s">
        <v>1191</v>
      </c>
      <c r="CW40" s="188">
        <v>0.61239999999999994</v>
      </c>
      <c r="CX40" s="188">
        <v>0.61239999999999994</v>
      </c>
      <c r="CY40" s="17" t="s">
        <v>218</v>
      </c>
      <c r="CZ40" s="25" t="s">
        <v>1192</v>
      </c>
      <c r="DA40" s="23">
        <v>8.34</v>
      </c>
      <c r="DB40" s="583">
        <v>7.1428571428571423</v>
      </c>
      <c r="DC40" s="133" t="s">
        <v>1193</v>
      </c>
      <c r="DD40" s="188">
        <v>0.68382857142857134</v>
      </c>
      <c r="DE40" s="188">
        <v>0.68382857142857134</v>
      </c>
      <c r="DF40" s="17" t="s">
        <v>218</v>
      </c>
      <c r="DG40" s="656" t="s">
        <v>1194</v>
      </c>
      <c r="DH40" s="625">
        <v>8.34</v>
      </c>
      <c r="DI40" s="583">
        <v>10.38961038961039</v>
      </c>
      <c r="DJ40" s="117" t="s">
        <v>1195</v>
      </c>
      <c r="DK40" s="188">
        <v>0.78772467532467516</v>
      </c>
      <c r="DL40" s="188">
        <v>0.78772467532467516</v>
      </c>
      <c r="DM40" s="17" t="s">
        <v>218</v>
      </c>
      <c r="DN40" s="25" t="s">
        <v>1196</v>
      </c>
      <c r="DO40" s="23">
        <v>8.34</v>
      </c>
      <c r="DP40" s="583">
        <v>8.4415584415584419</v>
      </c>
      <c r="DQ40" s="117" t="s">
        <v>1197</v>
      </c>
      <c r="DR40" s="188">
        <v>0.87214025974025955</v>
      </c>
      <c r="DS40" s="188">
        <v>0.87214025974025955</v>
      </c>
      <c r="DT40" s="17" t="s">
        <v>218</v>
      </c>
      <c r="DU40" s="599" t="s">
        <v>1198</v>
      </c>
      <c r="DV40" s="23">
        <v>8.34</v>
      </c>
      <c r="DW40" s="146">
        <v>9.7402597402597415</v>
      </c>
      <c r="DX40" s="117" t="s">
        <v>1199</v>
      </c>
      <c r="DY40" s="131">
        <v>0.96954285714285704</v>
      </c>
      <c r="DZ40" s="188">
        <v>0.96954285714285704</v>
      </c>
      <c r="EA40" s="17" t="s">
        <v>218</v>
      </c>
      <c r="EB40" s="14" t="s">
        <v>1200</v>
      </c>
      <c r="EC40" s="62">
        <v>24.990000000000002</v>
      </c>
      <c r="ED40" s="61">
        <v>33.32</v>
      </c>
      <c r="EE40" s="61">
        <v>41.65</v>
      </c>
      <c r="EF40" s="61">
        <v>49.98</v>
      </c>
      <c r="EG40" s="194">
        <v>58.309999999999995</v>
      </c>
      <c r="EH40" s="194">
        <v>66.64</v>
      </c>
      <c r="EI40" s="194">
        <v>74.98</v>
      </c>
      <c r="EJ40" s="194">
        <v>83.320000000000007</v>
      </c>
      <c r="EK40" s="194">
        <v>91.660000000000011</v>
      </c>
      <c r="EL40" s="194">
        <v>100.00000000000001</v>
      </c>
      <c r="EM40" s="62">
        <v>49.98</v>
      </c>
      <c r="EN40" s="62">
        <v>74.98</v>
      </c>
      <c r="EO40" s="62">
        <v>100.00000000000001</v>
      </c>
      <c r="EP40" s="60">
        <v>26.619999999999997</v>
      </c>
      <c r="EQ40" s="61">
        <v>36.36</v>
      </c>
      <c r="ER40" s="61">
        <v>40.909999999999997</v>
      </c>
      <c r="ES40" s="61">
        <v>46.099999999999994</v>
      </c>
      <c r="ET40" s="61">
        <v>54.099999999999994</v>
      </c>
      <c r="EU40" s="61">
        <v>61.239999999999995</v>
      </c>
      <c r="EV40" s="61">
        <v>68.382857142857134</v>
      </c>
      <c r="EW40" s="61">
        <v>78.772467532467516</v>
      </c>
      <c r="EX40" s="61">
        <v>87.214025974025958</v>
      </c>
      <c r="EY40" s="61">
        <v>96.954285714285703</v>
      </c>
      <c r="EZ40" s="61">
        <v>9.7402597402597415</v>
      </c>
      <c r="FA40" s="60">
        <v>46.099999999999994</v>
      </c>
      <c r="FB40" s="60">
        <v>68.382857142857134</v>
      </c>
      <c r="FC40" s="60">
        <v>96.954285714285703</v>
      </c>
      <c r="FD40" s="38">
        <v>1.0652260904361743</v>
      </c>
      <c r="FE40" s="38">
        <v>1.091236494597839</v>
      </c>
      <c r="FF40" s="38">
        <v>0.98223289315726281</v>
      </c>
      <c r="FG40" s="38">
        <v>0.92236894757903154</v>
      </c>
      <c r="FH40" s="38">
        <v>0.92779969130509343</v>
      </c>
      <c r="FI40" s="38">
        <v>0.91896758703481385</v>
      </c>
      <c r="FJ40" s="38">
        <v>0.91201463247342129</v>
      </c>
      <c r="FK40" s="38">
        <v>0.9454208777300469</v>
      </c>
      <c r="FL40" s="38">
        <v>0.95149493753028525</v>
      </c>
      <c r="FM40" s="38">
        <v>0.96954285714285693</v>
      </c>
      <c r="FN40" s="230">
        <v>0.26619999999999999</v>
      </c>
      <c r="FO40" s="230">
        <v>0.24990000000000001</v>
      </c>
      <c r="FP40" s="55">
        <v>0.36359999999999998</v>
      </c>
      <c r="FQ40" s="55">
        <v>0.3332</v>
      </c>
      <c r="FR40" s="209">
        <v>0.40909999999999996</v>
      </c>
      <c r="FS40" s="209">
        <v>0.41649999999999998</v>
      </c>
      <c r="FT40" s="209">
        <v>0.46099999999999997</v>
      </c>
      <c r="FU40" s="209">
        <v>0.49979999999999997</v>
      </c>
      <c r="FV40" s="42">
        <v>0.54099999999999993</v>
      </c>
      <c r="FW40" s="42">
        <v>0.58309999999999995</v>
      </c>
      <c r="FX40" s="42">
        <v>0.61239999999999994</v>
      </c>
      <c r="FY40" s="42">
        <v>0.66639999999999999</v>
      </c>
      <c r="FZ40" s="42">
        <v>0.68382857142857134</v>
      </c>
      <c r="GA40" s="42">
        <v>0.74980000000000002</v>
      </c>
      <c r="GB40" s="42">
        <v>0.78772467532467516</v>
      </c>
      <c r="GC40" s="42">
        <v>0.83320000000000005</v>
      </c>
      <c r="GD40" s="138">
        <v>0.87214025974025955</v>
      </c>
      <c r="GE40" s="42">
        <v>0.91660000000000008</v>
      </c>
      <c r="GF40" s="137">
        <v>0.96954285714285704</v>
      </c>
      <c r="GG40" s="136">
        <v>1.0000000000000002</v>
      </c>
      <c r="GH40" s="50">
        <v>0.26619999999999999</v>
      </c>
      <c r="GI40" s="50">
        <v>0.36359999999999998</v>
      </c>
      <c r="GJ40" s="50">
        <v>0.40909999999999996</v>
      </c>
      <c r="GK40" s="50">
        <v>0.46099999999999997</v>
      </c>
      <c r="GL40" s="49">
        <v>0.54099999999999993</v>
      </c>
      <c r="GM40" s="49">
        <v>0.61239999999999994</v>
      </c>
      <c r="GN40" s="49">
        <v>0.68382857142857134</v>
      </c>
      <c r="GO40" s="49">
        <v>0.78772467532467516</v>
      </c>
      <c r="GP40" s="49">
        <v>0.87214025974025955</v>
      </c>
      <c r="GQ40" s="49">
        <v>0.96954285714285704</v>
      </c>
      <c r="GR40" s="48" t="b">
        <v>1</v>
      </c>
    </row>
    <row r="41" spans="1:200" ht="67.5" hidden="1" customHeight="1" x14ac:dyDescent="0.25">
      <c r="A41" s="119" t="s">
        <v>517</v>
      </c>
      <c r="B41" s="119" t="s">
        <v>201</v>
      </c>
      <c r="C41" s="280" t="s">
        <v>202</v>
      </c>
      <c r="D41" s="119" t="s">
        <v>1175</v>
      </c>
      <c r="E41" s="119" t="s">
        <v>1175</v>
      </c>
      <c r="F41" s="17" t="s">
        <v>204</v>
      </c>
      <c r="G41" s="17" t="s">
        <v>205</v>
      </c>
      <c r="H41" s="17" t="s">
        <v>206</v>
      </c>
      <c r="I41" s="17" t="s">
        <v>207</v>
      </c>
      <c r="J41" s="17"/>
      <c r="K41" s="17" t="s">
        <v>208</v>
      </c>
      <c r="L41" s="280"/>
      <c r="M41" s="17"/>
      <c r="N41" s="280" t="s">
        <v>1175</v>
      </c>
      <c r="O41" s="17"/>
      <c r="P41" s="17"/>
      <c r="Q41" s="17">
        <v>466</v>
      </c>
      <c r="R41" s="280" t="s">
        <v>1201</v>
      </c>
      <c r="S41" s="17" t="s">
        <v>210</v>
      </c>
      <c r="T41" s="17"/>
      <c r="U41" s="17"/>
      <c r="V41" s="17"/>
      <c r="W41" s="17"/>
      <c r="X41" s="17"/>
      <c r="Y41" s="17"/>
      <c r="Z41" s="17"/>
      <c r="AA41" s="17"/>
      <c r="AB41" s="17"/>
      <c r="AC41" s="17"/>
      <c r="AD41" s="17"/>
      <c r="AE41" s="17"/>
      <c r="AF41" s="17"/>
      <c r="AG41" s="17"/>
      <c r="AH41" s="17" t="s">
        <v>211</v>
      </c>
      <c r="AI41" s="17" t="s">
        <v>442</v>
      </c>
      <c r="AJ41" s="17" t="s">
        <v>418</v>
      </c>
      <c r="AK41" s="17" t="s">
        <v>271</v>
      </c>
      <c r="AL41" s="280" t="s">
        <v>1202</v>
      </c>
      <c r="AM41" s="17" t="s">
        <v>1178</v>
      </c>
      <c r="AN41" s="17">
        <v>0</v>
      </c>
      <c r="AO41" s="17">
        <v>4</v>
      </c>
      <c r="AP41" s="17">
        <v>3</v>
      </c>
      <c r="AQ41" s="17">
        <v>3</v>
      </c>
      <c r="AR41" s="17">
        <v>3</v>
      </c>
      <c r="AS41" s="17">
        <v>3</v>
      </c>
      <c r="AT41" s="17">
        <v>4</v>
      </c>
      <c r="AU41" s="17">
        <v>0</v>
      </c>
      <c r="AV41" s="17">
        <v>3</v>
      </c>
      <c r="AW41" s="17">
        <v>0</v>
      </c>
      <c r="AX41" s="146">
        <v>0</v>
      </c>
      <c r="AY41" s="531" t="s">
        <v>1203</v>
      </c>
      <c r="AZ41" s="245">
        <v>0</v>
      </c>
      <c r="BA41" s="245">
        <v>0</v>
      </c>
      <c r="BB41" s="79" t="s">
        <v>218</v>
      </c>
      <c r="BC41" s="27" t="s">
        <v>1204</v>
      </c>
      <c r="BD41" s="190">
        <v>0</v>
      </c>
      <c r="BE41" s="146">
        <v>0</v>
      </c>
      <c r="BF41" s="133" t="s">
        <v>1205</v>
      </c>
      <c r="BG41" s="245">
        <v>0</v>
      </c>
      <c r="BH41" s="245">
        <v>0</v>
      </c>
      <c r="BI41" s="190" t="s">
        <v>218</v>
      </c>
      <c r="BJ41" s="27" t="s">
        <v>1206</v>
      </c>
      <c r="BK41" s="17">
        <v>1</v>
      </c>
      <c r="BL41" s="146">
        <v>0</v>
      </c>
      <c r="BM41" s="133" t="s">
        <v>1207</v>
      </c>
      <c r="BN41" s="188">
        <v>0</v>
      </c>
      <c r="BO41" s="188">
        <v>0</v>
      </c>
      <c r="BP41" s="16" t="s">
        <v>218</v>
      </c>
      <c r="BQ41" s="27" t="s">
        <v>1208</v>
      </c>
      <c r="BR41" s="17">
        <v>0</v>
      </c>
      <c r="BS41" s="146">
        <v>0</v>
      </c>
      <c r="BT41" s="133" t="s">
        <v>1209</v>
      </c>
      <c r="BU41" s="188">
        <v>0</v>
      </c>
      <c r="BV41" s="188">
        <v>0</v>
      </c>
      <c r="BW41" s="17" t="s">
        <v>218</v>
      </c>
      <c r="BX41" s="27" t="s">
        <v>1210</v>
      </c>
      <c r="BY41" s="17">
        <v>0</v>
      </c>
      <c r="BZ41" s="101">
        <v>1</v>
      </c>
      <c r="CA41" s="100" t="s">
        <v>1211</v>
      </c>
      <c r="CB41" s="188">
        <v>0.33333333333333331</v>
      </c>
      <c r="CC41" s="188">
        <v>1.3333333333333333</v>
      </c>
      <c r="CD41" s="240" t="s">
        <v>218</v>
      </c>
      <c r="CE41" s="158" t="s">
        <v>1212</v>
      </c>
      <c r="CF41" s="17">
        <v>1</v>
      </c>
      <c r="CG41" s="101">
        <v>1</v>
      </c>
      <c r="CH41" s="100" t="s">
        <v>1213</v>
      </c>
      <c r="CI41" s="188">
        <v>0.66666666666666663</v>
      </c>
      <c r="CJ41" s="188">
        <v>0.66666666666666663</v>
      </c>
      <c r="CK41" s="64" t="s">
        <v>218</v>
      </c>
      <c r="CL41" s="158" t="s">
        <v>1214</v>
      </c>
      <c r="CM41" s="17">
        <v>0</v>
      </c>
      <c r="CN41" s="101">
        <v>0</v>
      </c>
      <c r="CO41" s="100" t="s">
        <v>1215</v>
      </c>
      <c r="CP41" s="188">
        <v>0.66666666666666663</v>
      </c>
      <c r="CQ41" s="188">
        <v>0.66666666666666663</v>
      </c>
      <c r="CR41" s="17" t="s">
        <v>218</v>
      </c>
      <c r="CS41" s="27" t="s">
        <v>1216</v>
      </c>
      <c r="CT41" s="17">
        <v>0</v>
      </c>
      <c r="CU41" s="101">
        <v>0</v>
      </c>
      <c r="CV41" s="339" t="s">
        <v>1217</v>
      </c>
      <c r="CW41" s="188">
        <v>0.66666666666666663</v>
      </c>
      <c r="CX41" s="188">
        <v>0.66666666666666663</v>
      </c>
      <c r="CY41" s="64" t="s">
        <v>218</v>
      </c>
      <c r="CZ41" s="98" t="s">
        <v>1218</v>
      </c>
      <c r="DA41" s="17">
        <v>0</v>
      </c>
      <c r="DB41" s="146">
        <v>0</v>
      </c>
      <c r="DC41" s="531" t="s">
        <v>1219</v>
      </c>
      <c r="DD41" s="188">
        <v>0.66666666666666663</v>
      </c>
      <c r="DE41" s="188">
        <v>0.66666666666666663</v>
      </c>
      <c r="DF41" s="17" t="s">
        <v>218</v>
      </c>
      <c r="DG41" s="388" t="s">
        <v>1220</v>
      </c>
      <c r="DH41" s="17">
        <v>0</v>
      </c>
      <c r="DI41" s="101">
        <v>0</v>
      </c>
      <c r="DJ41" s="117" t="s">
        <v>1221</v>
      </c>
      <c r="DK41" s="188">
        <v>0.66666666666666663</v>
      </c>
      <c r="DL41" s="188">
        <v>0.66666666666666663</v>
      </c>
      <c r="DM41" s="64" t="s">
        <v>218</v>
      </c>
      <c r="DN41" s="98" t="s">
        <v>1222</v>
      </c>
      <c r="DO41" s="17">
        <v>1</v>
      </c>
      <c r="DP41" s="101">
        <v>1</v>
      </c>
      <c r="DQ41" s="117" t="s">
        <v>1223</v>
      </c>
      <c r="DR41" s="188">
        <v>1</v>
      </c>
      <c r="DS41" s="188">
        <v>1</v>
      </c>
      <c r="DT41" s="17" t="s">
        <v>218</v>
      </c>
      <c r="DU41" s="27" t="s">
        <v>1224</v>
      </c>
      <c r="DV41" s="17">
        <v>0</v>
      </c>
      <c r="DW41" s="101">
        <v>0</v>
      </c>
      <c r="DX41" s="117" t="s">
        <v>1225</v>
      </c>
      <c r="DY41" s="131">
        <v>1</v>
      </c>
      <c r="DZ41" s="188">
        <v>2.3333333333333335</v>
      </c>
      <c r="EA41" s="64" t="s">
        <v>218</v>
      </c>
      <c r="EB41" s="158" t="s">
        <v>1226</v>
      </c>
      <c r="EC41" s="62">
        <v>1</v>
      </c>
      <c r="ED41" s="61">
        <v>1</v>
      </c>
      <c r="EE41" s="61">
        <v>1</v>
      </c>
      <c r="EF41" s="61">
        <v>2</v>
      </c>
      <c r="EG41" s="61">
        <v>2</v>
      </c>
      <c r="EH41" s="61">
        <v>2</v>
      </c>
      <c r="EI41" s="61">
        <v>2</v>
      </c>
      <c r="EJ41" s="61">
        <v>2</v>
      </c>
      <c r="EK41" s="61">
        <v>3</v>
      </c>
      <c r="EL41" s="61">
        <v>3</v>
      </c>
      <c r="EM41" s="62">
        <v>2</v>
      </c>
      <c r="EN41" s="62">
        <v>2</v>
      </c>
      <c r="EO41" s="62">
        <v>3</v>
      </c>
      <c r="EP41" s="60">
        <v>0</v>
      </c>
      <c r="EQ41" s="61">
        <v>0</v>
      </c>
      <c r="ER41" s="61">
        <v>1</v>
      </c>
      <c r="ES41" s="61">
        <v>2</v>
      </c>
      <c r="ET41" s="61">
        <v>2</v>
      </c>
      <c r="EU41" s="61">
        <v>2</v>
      </c>
      <c r="EV41" s="61">
        <v>2</v>
      </c>
      <c r="EW41" s="61">
        <v>2</v>
      </c>
      <c r="EX41" s="61">
        <v>3</v>
      </c>
      <c r="EY41" s="61">
        <v>3</v>
      </c>
      <c r="EZ41" s="61">
        <v>0</v>
      </c>
      <c r="FA41" s="60">
        <v>2</v>
      </c>
      <c r="FB41" s="60">
        <v>2</v>
      </c>
      <c r="FC41" s="60">
        <v>3</v>
      </c>
      <c r="FD41" s="38">
        <v>0</v>
      </c>
      <c r="FE41" s="38">
        <v>0</v>
      </c>
      <c r="FF41" s="38">
        <v>1</v>
      </c>
      <c r="FG41" s="38">
        <v>1</v>
      </c>
      <c r="FH41" s="38">
        <v>1</v>
      </c>
      <c r="FI41" s="38">
        <v>1</v>
      </c>
      <c r="FJ41" s="38">
        <v>1</v>
      </c>
      <c r="FK41" s="38">
        <v>1</v>
      </c>
      <c r="FL41" s="38">
        <v>1</v>
      </c>
      <c r="FM41" s="38">
        <v>1</v>
      </c>
      <c r="FN41" s="230">
        <v>0</v>
      </c>
      <c r="FO41" s="230">
        <v>0.33333333333333331</v>
      </c>
      <c r="FP41" s="55">
        <v>0</v>
      </c>
      <c r="FQ41" s="55">
        <v>0.33333333333333331</v>
      </c>
      <c r="FR41" s="209">
        <v>0.33333333333333331</v>
      </c>
      <c r="FS41" s="209">
        <v>0.33333333333333331</v>
      </c>
      <c r="FT41" s="209">
        <v>0.66666666666666663</v>
      </c>
      <c r="FU41" s="209">
        <v>0.66666666666666663</v>
      </c>
      <c r="FV41" s="42">
        <v>0.66666666666666663</v>
      </c>
      <c r="FW41" s="42">
        <v>0.66666666666666663</v>
      </c>
      <c r="FX41" s="42">
        <v>0.66666666666666663</v>
      </c>
      <c r="FY41" s="42">
        <v>0.66666666666666663</v>
      </c>
      <c r="FZ41" s="42">
        <v>0.66666666666666663</v>
      </c>
      <c r="GA41" s="42">
        <v>0.66666666666666663</v>
      </c>
      <c r="GB41" s="42">
        <v>0.66666666666666663</v>
      </c>
      <c r="GC41" s="42">
        <v>0.66666666666666663</v>
      </c>
      <c r="GD41" s="138">
        <v>1</v>
      </c>
      <c r="GE41" s="42">
        <v>1</v>
      </c>
      <c r="GF41" s="137">
        <v>1</v>
      </c>
      <c r="GG41" s="136">
        <v>1</v>
      </c>
      <c r="GH41" s="50">
        <v>0</v>
      </c>
      <c r="GI41" s="50">
        <v>0</v>
      </c>
      <c r="GJ41" s="50">
        <v>0.33333333333333331</v>
      </c>
      <c r="GK41" s="50">
        <v>0.66666666666666663</v>
      </c>
      <c r="GL41" s="49">
        <v>0.66666666666666663</v>
      </c>
      <c r="GM41" s="49">
        <v>0.66666666666666663</v>
      </c>
      <c r="GN41" s="49">
        <v>0.66666666666666663</v>
      </c>
      <c r="GO41" s="49">
        <v>0.66666666666666663</v>
      </c>
      <c r="GP41" s="49">
        <v>1</v>
      </c>
      <c r="GQ41" s="49">
        <v>1</v>
      </c>
      <c r="GR41" s="48" t="b">
        <v>1</v>
      </c>
    </row>
    <row r="42" spans="1:200" ht="67.5" hidden="1" customHeight="1" x14ac:dyDescent="0.25">
      <c r="A42" s="119" t="s">
        <v>517</v>
      </c>
      <c r="B42" s="119" t="s">
        <v>201</v>
      </c>
      <c r="C42" s="280" t="s">
        <v>202</v>
      </c>
      <c r="D42" s="119" t="s">
        <v>1175</v>
      </c>
      <c r="E42" s="119" t="s">
        <v>1175</v>
      </c>
      <c r="F42" s="17" t="s">
        <v>204</v>
      </c>
      <c r="G42" s="17" t="s">
        <v>205</v>
      </c>
      <c r="H42" s="17" t="s">
        <v>206</v>
      </c>
      <c r="I42" s="17" t="s">
        <v>207</v>
      </c>
      <c r="J42" s="17"/>
      <c r="K42" s="17" t="s">
        <v>208</v>
      </c>
      <c r="L42" s="280"/>
      <c r="M42" s="17"/>
      <c r="N42" s="280" t="s">
        <v>1175</v>
      </c>
      <c r="O42" s="17"/>
      <c r="P42" s="17"/>
      <c r="Q42" s="17">
        <v>467</v>
      </c>
      <c r="R42" s="280" t="s">
        <v>1227</v>
      </c>
      <c r="S42" s="17" t="s">
        <v>210</v>
      </c>
      <c r="T42" s="17"/>
      <c r="U42" s="17"/>
      <c r="V42" s="17"/>
      <c r="W42" s="17"/>
      <c r="X42" s="17"/>
      <c r="Y42" s="17"/>
      <c r="Z42" s="17"/>
      <c r="AA42" s="17"/>
      <c r="AB42" s="17"/>
      <c r="AC42" s="17"/>
      <c r="AD42" s="17"/>
      <c r="AE42" s="17"/>
      <c r="AF42" s="17"/>
      <c r="AG42" s="17"/>
      <c r="AH42" s="17" t="s">
        <v>211</v>
      </c>
      <c r="AI42" s="17" t="s">
        <v>442</v>
      </c>
      <c r="AJ42" s="17" t="s">
        <v>418</v>
      </c>
      <c r="AK42" s="17" t="s">
        <v>271</v>
      </c>
      <c r="AL42" s="280" t="s">
        <v>1228</v>
      </c>
      <c r="AM42" s="17" t="s">
        <v>1229</v>
      </c>
      <c r="AN42" s="17">
        <v>0</v>
      </c>
      <c r="AO42" s="17">
        <v>6</v>
      </c>
      <c r="AP42" s="17">
        <v>6</v>
      </c>
      <c r="AQ42" s="17">
        <v>6</v>
      </c>
      <c r="AR42" s="17">
        <v>6</v>
      </c>
      <c r="AS42" s="17">
        <v>6</v>
      </c>
      <c r="AT42" s="17">
        <v>6</v>
      </c>
      <c r="AU42" s="17">
        <v>0</v>
      </c>
      <c r="AV42" s="17">
        <v>6</v>
      </c>
      <c r="AW42" s="17">
        <v>0</v>
      </c>
      <c r="AX42" s="146">
        <v>0</v>
      </c>
      <c r="AY42" s="531" t="s">
        <v>1230</v>
      </c>
      <c r="AZ42" s="245">
        <v>0</v>
      </c>
      <c r="BA42" s="245">
        <v>0</v>
      </c>
      <c r="BB42" s="79" t="s">
        <v>218</v>
      </c>
      <c r="BC42" s="27" t="s">
        <v>1231</v>
      </c>
      <c r="BD42" s="190">
        <v>1</v>
      </c>
      <c r="BE42" s="146">
        <v>1</v>
      </c>
      <c r="BF42" s="531" t="s">
        <v>1232</v>
      </c>
      <c r="BG42" s="245">
        <v>0.16666666666666666</v>
      </c>
      <c r="BH42" s="245">
        <v>0.16666666666666666</v>
      </c>
      <c r="BI42" s="190" t="s">
        <v>218</v>
      </c>
      <c r="BJ42" s="27" t="s">
        <v>1233</v>
      </c>
      <c r="BK42" s="17">
        <v>0</v>
      </c>
      <c r="BL42" s="146">
        <v>0</v>
      </c>
      <c r="BM42" s="133" t="s">
        <v>1234</v>
      </c>
      <c r="BN42" s="188">
        <v>0.16666666666666666</v>
      </c>
      <c r="BO42" s="188">
        <v>0.16666666666666666</v>
      </c>
      <c r="BP42" s="243" t="s">
        <v>218</v>
      </c>
      <c r="BQ42" s="27" t="s">
        <v>1235</v>
      </c>
      <c r="BR42" s="17">
        <v>1</v>
      </c>
      <c r="BS42" s="146">
        <v>2</v>
      </c>
      <c r="BT42" s="133" t="s">
        <v>1236</v>
      </c>
      <c r="BU42" s="188">
        <v>0.5</v>
      </c>
      <c r="BV42" s="188">
        <v>1.5</v>
      </c>
      <c r="BW42" s="17" t="s">
        <v>218</v>
      </c>
      <c r="BX42" s="27" t="s">
        <v>1237</v>
      </c>
      <c r="BY42" s="17">
        <v>0</v>
      </c>
      <c r="BZ42" s="101">
        <v>0</v>
      </c>
      <c r="CA42" s="100" t="s">
        <v>1238</v>
      </c>
      <c r="CB42" s="188">
        <v>0.5</v>
      </c>
      <c r="CC42" s="188">
        <v>0.5</v>
      </c>
      <c r="CD42" s="240" t="s">
        <v>218</v>
      </c>
      <c r="CE42" s="158" t="s">
        <v>1239</v>
      </c>
      <c r="CF42" s="17">
        <v>1</v>
      </c>
      <c r="CG42" s="101">
        <v>0</v>
      </c>
      <c r="CH42" s="100" t="s">
        <v>1240</v>
      </c>
      <c r="CI42" s="188">
        <v>0.5</v>
      </c>
      <c r="CJ42" s="188">
        <v>0.5</v>
      </c>
      <c r="CK42" s="64" t="s">
        <v>218</v>
      </c>
      <c r="CL42" s="158" t="s">
        <v>1241</v>
      </c>
      <c r="CM42" s="17">
        <v>0</v>
      </c>
      <c r="CN42" s="101">
        <v>1</v>
      </c>
      <c r="CO42" s="100" t="s">
        <v>1242</v>
      </c>
      <c r="CP42" s="188">
        <v>0.66666666666666663</v>
      </c>
      <c r="CQ42" s="188">
        <v>0.66666666666666663</v>
      </c>
      <c r="CR42" s="17" t="s">
        <v>218</v>
      </c>
      <c r="CS42" s="28" t="s">
        <v>1243</v>
      </c>
      <c r="CT42" s="17">
        <v>1</v>
      </c>
      <c r="CU42" s="101">
        <v>1</v>
      </c>
      <c r="CV42" s="339" t="s">
        <v>1244</v>
      </c>
      <c r="CW42" s="188">
        <v>0.83333333333333337</v>
      </c>
      <c r="CX42" s="188">
        <v>0.83333333333333337</v>
      </c>
      <c r="CY42" s="64" t="s">
        <v>218</v>
      </c>
      <c r="CZ42" s="98" t="s">
        <v>1245</v>
      </c>
      <c r="DA42" s="17">
        <v>0</v>
      </c>
      <c r="DB42" s="146">
        <v>0</v>
      </c>
      <c r="DC42" s="133" t="s">
        <v>1246</v>
      </c>
      <c r="DD42" s="188">
        <v>0.83333333333333337</v>
      </c>
      <c r="DE42" s="188">
        <v>0.83333333333333337</v>
      </c>
      <c r="DF42" s="17" t="s">
        <v>218</v>
      </c>
      <c r="DG42" s="388" t="s">
        <v>1247</v>
      </c>
      <c r="DH42" s="17">
        <v>1</v>
      </c>
      <c r="DI42" s="101">
        <v>1</v>
      </c>
      <c r="DJ42" s="117" t="s">
        <v>1248</v>
      </c>
      <c r="DK42" s="188">
        <v>1</v>
      </c>
      <c r="DL42" s="188">
        <v>1</v>
      </c>
      <c r="DM42" s="64" t="s">
        <v>218</v>
      </c>
      <c r="DN42" s="98" t="s">
        <v>1249</v>
      </c>
      <c r="DO42" s="17">
        <v>0</v>
      </c>
      <c r="DP42" s="101">
        <v>0</v>
      </c>
      <c r="DQ42" s="117" t="s">
        <v>1250</v>
      </c>
      <c r="DR42" s="188">
        <v>1</v>
      </c>
      <c r="DS42" s="188">
        <v>1</v>
      </c>
      <c r="DT42" s="17" t="s">
        <v>218</v>
      </c>
      <c r="DU42" s="27" t="s">
        <v>1251</v>
      </c>
      <c r="DV42" s="17">
        <v>1</v>
      </c>
      <c r="DW42" s="101">
        <v>0</v>
      </c>
      <c r="DX42" s="117" t="s">
        <v>1252</v>
      </c>
      <c r="DY42" s="131">
        <v>1</v>
      </c>
      <c r="DZ42" s="188">
        <v>2</v>
      </c>
      <c r="EA42" s="64" t="s">
        <v>218</v>
      </c>
      <c r="EB42" s="158" t="s">
        <v>1253</v>
      </c>
      <c r="EC42" s="62">
        <v>1</v>
      </c>
      <c r="ED42" s="61">
        <v>2</v>
      </c>
      <c r="EE42" s="61">
        <v>2</v>
      </c>
      <c r="EF42" s="61">
        <v>3</v>
      </c>
      <c r="EG42" s="61">
        <v>3</v>
      </c>
      <c r="EH42" s="61">
        <v>4</v>
      </c>
      <c r="EI42" s="61">
        <v>4</v>
      </c>
      <c r="EJ42" s="61">
        <v>5</v>
      </c>
      <c r="EK42" s="61">
        <v>5</v>
      </c>
      <c r="EL42" s="61">
        <v>6</v>
      </c>
      <c r="EM42" s="62">
        <v>3</v>
      </c>
      <c r="EN42" s="62">
        <v>4</v>
      </c>
      <c r="EO42" s="62">
        <v>6</v>
      </c>
      <c r="EP42" s="60">
        <v>1</v>
      </c>
      <c r="EQ42" s="61">
        <v>3</v>
      </c>
      <c r="ER42" s="61">
        <v>3</v>
      </c>
      <c r="ES42" s="61">
        <v>3</v>
      </c>
      <c r="ET42" s="61">
        <v>4</v>
      </c>
      <c r="EU42" s="61">
        <v>5</v>
      </c>
      <c r="EV42" s="61">
        <v>5</v>
      </c>
      <c r="EW42" s="61">
        <v>6</v>
      </c>
      <c r="EX42" s="61">
        <v>6</v>
      </c>
      <c r="EY42" s="61">
        <v>6</v>
      </c>
      <c r="EZ42" s="61">
        <v>0</v>
      </c>
      <c r="FA42" s="60">
        <v>3</v>
      </c>
      <c r="FB42" s="60">
        <v>5</v>
      </c>
      <c r="FC42" s="60">
        <v>6</v>
      </c>
      <c r="FD42" s="38">
        <v>1</v>
      </c>
      <c r="FE42" s="38">
        <v>1.5</v>
      </c>
      <c r="FF42" s="38">
        <v>1.5</v>
      </c>
      <c r="FG42" s="38">
        <v>1</v>
      </c>
      <c r="FH42" s="38">
        <v>1.3333333333333333</v>
      </c>
      <c r="FI42" s="38">
        <v>1.25</v>
      </c>
      <c r="FJ42" s="38">
        <v>1.25</v>
      </c>
      <c r="FK42" s="38">
        <v>1.2</v>
      </c>
      <c r="FL42" s="38">
        <v>1.2</v>
      </c>
      <c r="FM42" s="38">
        <v>1</v>
      </c>
      <c r="FN42" s="230">
        <v>0.16666666666666666</v>
      </c>
      <c r="FO42" s="230">
        <v>0.16666666666666666</v>
      </c>
      <c r="FP42" s="55">
        <v>0.5</v>
      </c>
      <c r="FQ42" s="55">
        <v>0.33333333333333331</v>
      </c>
      <c r="FR42" s="209">
        <v>0.5</v>
      </c>
      <c r="FS42" s="209">
        <v>0.33333333333333331</v>
      </c>
      <c r="FT42" s="209">
        <v>0.5</v>
      </c>
      <c r="FU42" s="209">
        <v>0.5</v>
      </c>
      <c r="FV42" s="42">
        <v>0.66666666666666663</v>
      </c>
      <c r="FW42" s="42">
        <v>0.5</v>
      </c>
      <c r="FX42" s="42">
        <v>0.83333333333333337</v>
      </c>
      <c r="FY42" s="42">
        <v>0.66666666666666663</v>
      </c>
      <c r="FZ42" s="42">
        <v>0.83333333333333337</v>
      </c>
      <c r="GA42" s="42">
        <v>0.66666666666666663</v>
      </c>
      <c r="GB42" s="42">
        <v>1</v>
      </c>
      <c r="GC42" s="42">
        <v>0.83333333333333337</v>
      </c>
      <c r="GD42" s="138">
        <v>1</v>
      </c>
      <c r="GE42" s="42">
        <v>0.83333333333333337</v>
      </c>
      <c r="GF42" s="137">
        <v>1</v>
      </c>
      <c r="GG42" s="136">
        <v>1</v>
      </c>
      <c r="GH42" s="50">
        <v>0.16666666666666666</v>
      </c>
      <c r="GI42" s="50">
        <v>0.5</v>
      </c>
      <c r="GJ42" s="50">
        <v>0.5</v>
      </c>
      <c r="GK42" s="50">
        <v>0.5</v>
      </c>
      <c r="GL42" s="49">
        <v>0.66666666666666663</v>
      </c>
      <c r="GM42" s="49">
        <v>0.83333333333333337</v>
      </c>
      <c r="GN42" s="49">
        <v>0.83333333333333337</v>
      </c>
      <c r="GO42" s="49">
        <v>1</v>
      </c>
      <c r="GP42" s="49">
        <v>1</v>
      </c>
      <c r="GQ42" s="49">
        <v>1</v>
      </c>
      <c r="GR42" s="48" t="b">
        <v>1</v>
      </c>
    </row>
    <row r="43" spans="1:200" ht="67.5" hidden="1" customHeight="1" x14ac:dyDescent="0.25">
      <c r="A43" s="380" t="s">
        <v>517</v>
      </c>
      <c r="B43" s="380" t="s">
        <v>201</v>
      </c>
      <c r="C43" s="280" t="s">
        <v>202</v>
      </c>
      <c r="D43" s="380" t="s">
        <v>1254</v>
      </c>
      <c r="E43" s="380" t="s">
        <v>1254</v>
      </c>
      <c r="F43" s="102" t="s">
        <v>204</v>
      </c>
      <c r="G43" s="102" t="s">
        <v>205</v>
      </c>
      <c r="H43" s="102" t="s">
        <v>206</v>
      </c>
      <c r="I43" s="102" t="s">
        <v>207</v>
      </c>
      <c r="J43" s="102"/>
      <c r="K43" s="102" t="s">
        <v>208</v>
      </c>
      <c r="L43" s="102"/>
      <c r="M43" s="102"/>
      <c r="N43" s="102" t="s">
        <v>1254</v>
      </c>
      <c r="O43" s="102"/>
      <c r="P43" s="102"/>
      <c r="Q43" s="102">
        <v>460</v>
      </c>
      <c r="R43" s="360" t="s">
        <v>1255</v>
      </c>
      <c r="S43" s="102" t="s">
        <v>210</v>
      </c>
      <c r="T43" s="102"/>
      <c r="U43" s="102"/>
      <c r="V43" s="102"/>
      <c r="W43" s="102"/>
      <c r="X43" s="102"/>
      <c r="Y43" s="102"/>
      <c r="Z43" s="102"/>
      <c r="AA43" s="102"/>
      <c r="AB43" s="102"/>
      <c r="AC43" s="102"/>
      <c r="AD43" s="102"/>
      <c r="AE43" s="102"/>
      <c r="AF43" s="102"/>
      <c r="AG43" s="102"/>
      <c r="AH43" s="102" t="s">
        <v>211</v>
      </c>
      <c r="AI43" s="102" t="s">
        <v>442</v>
      </c>
      <c r="AJ43" s="102" t="s">
        <v>418</v>
      </c>
      <c r="AK43" s="102" t="s">
        <v>271</v>
      </c>
      <c r="AL43" s="360" t="s">
        <v>1256</v>
      </c>
      <c r="AM43" s="102" t="s">
        <v>1257</v>
      </c>
      <c r="AN43" s="102">
        <v>10</v>
      </c>
      <c r="AO43" s="102">
        <v>10</v>
      </c>
      <c r="AP43" s="102">
        <v>10</v>
      </c>
      <c r="AQ43" s="102">
        <v>10</v>
      </c>
      <c r="AR43" s="102">
        <v>10</v>
      </c>
      <c r="AS43" s="102">
        <v>10</v>
      </c>
      <c r="AT43" s="102">
        <v>11</v>
      </c>
      <c r="AU43" s="102">
        <v>0</v>
      </c>
      <c r="AV43" s="102">
        <v>10</v>
      </c>
      <c r="AW43" s="102">
        <v>0</v>
      </c>
      <c r="AX43" s="146">
        <v>2</v>
      </c>
      <c r="AY43" s="531" t="s">
        <v>1258</v>
      </c>
      <c r="AZ43" s="247">
        <v>0.2</v>
      </c>
      <c r="BA43" s="370">
        <v>1.1000000000000001</v>
      </c>
      <c r="BB43" s="369" t="s">
        <v>218</v>
      </c>
      <c r="BC43" s="601" t="s">
        <v>1259</v>
      </c>
      <c r="BD43" s="386">
        <v>0</v>
      </c>
      <c r="BE43" s="146">
        <v>2</v>
      </c>
      <c r="BF43" s="531" t="s">
        <v>1260</v>
      </c>
      <c r="BG43" s="247">
        <v>0.4</v>
      </c>
      <c r="BH43" s="370">
        <v>1.1000000000000001</v>
      </c>
      <c r="BI43" s="369" t="s">
        <v>218</v>
      </c>
      <c r="BJ43" s="634" t="s">
        <v>1261</v>
      </c>
      <c r="BK43" s="102">
        <v>1</v>
      </c>
      <c r="BL43" s="146">
        <v>1</v>
      </c>
      <c r="BM43" s="248" t="s">
        <v>1262</v>
      </c>
      <c r="BN43" s="83">
        <v>0.5</v>
      </c>
      <c r="BO43" s="83">
        <v>1.1000000000000001</v>
      </c>
      <c r="BP43" s="369" t="s">
        <v>218</v>
      </c>
      <c r="BQ43" s="601" t="s">
        <v>1263</v>
      </c>
      <c r="BR43" s="102">
        <v>2</v>
      </c>
      <c r="BS43" s="146">
        <v>0</v>
      </c>
      <c r="BT43" s="531" t="s">
        <v>1264</v>
      </c>
      <c r="BU43" s="83">
        <v>0.5</v>
      </c>
      <c r="BV43" s="83">
        <v>1.1000000000000001</v>
      </c>
      <c r="BW43" s="102" t="s">
        <v>218</v>
      </c>
      <c r="BX43" s="601" t="s">
        <v>1265</v>
      </c>
      <c r="BY43" s="102">
        <v>2</v>
      </c>
      <c r="BZ43" s="146">
        <v>2</v>
      </c>
      <c r="CA43" s="112" t="s">
        <v>1266</v>
      </c>
      <c r="CB43" s="83">
        <v>0.7</v>
      </c>
      <c r="CC43" s="83">
        <v>1.1000000000000001</v>
      </c>
      <c r="CD43" s="83" t="s">
        <v>218</v>
      </c>
      <c r="CE43" s="102" t="s">
        <v>1267</v>
      </c>
      <c r="CF43" s="102">
        <v>2</v>
      </c>
      <c r="CG43" s="102">
        <v>0</v>
      </c>
      <c r="CH43" s="172" t="s">
        <v>1268</v>
      </c>
      <c r="CI43" s="83">
        <v>0.7</v>
      </c>
      <c r="CJ43" s="83">
        <v>0.7</v>
      </c>
      <c r="CK43" s="102" t="s">
        <v>218</v>
      </c>
      <c r="CL43" s="360" t="s">
        <v>1269</v>
      </c>
      <c r="CM43" s="102">
        <v>1</v>
      </c>
      <c r="CN43" s="146">
        <v>2</v>
      </c>
      <c r="CO43" s="172" t="s">
        <v>1270</v>
      </c>
      <c r="CP43" s="83">
        <v>0.9</v>
      </c>
      <c r="CQ43" s="83">
        <v>0.9</v>
      </c>
      <c r="CR43" s="17" t="s">
        <v>218</v>
      </c>
      <c r="CS43" s="28" t="s">
        <v>1271</v>
      </c>
      <c r="CT43" s="102">
        <v>1</v>
      </c>
      <c r="CU43" s="146">
        <v>2</v>
      </c>
      <c r="CV43" s="146" t="s">
        <v>1272</v>
      </c>
      <c r="CW43" s="83">
        <v>1.1000000000000001</v>
      </c>
      <c r="CX43" s="83">
        <v>2.2000000000000002</v>
      </c>
      <c r="CY43" s="17" t="s">
        <v>218</v>
      </c>
      <c r="CZ43" s="28" t="s">
        <v>1273</v>
      </c>
      <c r="DA43" s="102">
        <v>1</v>
      </c>
      <c r="DB43" s="146">
        <v>2</v>
      </c>
      <c r="DC43" s="531" t="s">
        <v>1274</v>
      </c>
      <c r="DD43" s="83">
        <v>1.3</v>
      </c>
      <c r="DE43" s="83">
        <v>1.3</v>
      </c>
      <c r="DF43" s="600" t="s">
        <v>218</v>
      </c>
      <c r="DG43" s="605" t="s">
        <v>1275</v>
      </c>
      <c r="DH43" s="654">
        <v>0</v>
      </c>
      <c r="DI43" s="146">
        <v>0</v>
      </c>
      <c r="DJ43" s="117" t="s">
        <v>1276</v>
      </c>
      <c r="DK43" s="83">
        <v>1.3</v>
      </c>
      <c r="DL43" s="83">
        <v>2.4</v>
      </c>
      <c r="DM43" s="102" t="s">
        <v>218</v>
      </c>
      <c r="DN43" s="631" t="s">
        <v>1277</v>
      </c>
      <c r="DO43" s="102">
        <v>0</v>
      </c>
      <c r="DP43" s="146">
        <v>0</v>
      </c>
      <c r="DQ43" s="117" t="s">
        <v>1278</v>
      </c>
      <c r="DR43" s="83">
        <v>1.3</v>
      </c>
      <c r="DS43" s="83">
        <v>2.4</v>
      </c>
      <c r="DT43" s="17" t="s">
        <v>218</v>
      </c>
      <c r="DU43" s="28" t="s">
        <v>1279</v>
      </c>
      <c r="DV43" s="102">
        <v>0</v>
      </c>
      <c r="DW43" s="146">
        <v>0</v>
      </c>
      <c r="DX43" s="117" t="s">
        <v>1280</v>
      </c>
      <c r="DY43" s="131">
        <v>1.3</v>
      </c>
      <c r="DZ43" s="83">
        <v>2.4</v>
      </c>
      <c r="EA43" s="102" t="s">
        <v>218</v>
      </c>
      <c r="EB43" s="360" t="s">
        <v>1281</v>
      </c>
      <c r="EC43" s="327">
        <v>1</v>
      </c>
      <c r="ED43" s="326">
        <v>3</v>
      </c>
      <c r="EE43" s="326">
        <v>5</v>
      </c>
      <c r="EF43" s="326">
        <v>7</v>
      </c>
      <c r="EG43" s="326">
        <v>8</v>
      </c>
      <c r="EH43" s="326">
        <v>9</v>
      </c>
      <c r="EI43" s="326">
        <v>10</v>
      </c>
      <c r="EJ43" s="326">
        <v>10</v>
      </c>
      <c r="EK43" s="326">
        <v>10</v>
      </c>
      <c r="EL43" s="326">
        <v>10</v>
      </c>
      <c r="EM43" s="327">
        <v>7</v>
      </c>
      <c r="EN43" s="327">
        <v>10</v>
      </c>
      <c r="EO43" s="327">
        <v>10</v>
      </c>
      <c r="EP43" s="325">
        <v>5</v>
      </c>
      <c r="EQ43" s="326">
        <v>5</v>
      </c>
      <c r="ER43" s="326">
        <v>7</v>
      </c>
      <c r="ES43" s="326">
        <v>7</v>
      </c>
      <c r="ET43" s="326">
        <v>9</v>
      </c>
      <c r="EU43" s="326">
        <v>11</v>
      </c>
      <c r="EV43" s="326">
        <v>13</v>
      </c>
      <c r="EW43" s="326">
        <v>13</v>
      </c>
      <c r="EX43" s="326">
        <v>13</v>
      </c>
      <c r="EY43" s="326">
        <v>13</v>
      </c>
      <c r="EZ43" s="326">
        <v>0</v>
      </c>
      <c r="FA43" s="325">
        <v>7</v>
      </c>
      <c r="FB43" s="325">
        <v>13</v>
      </c>
      <c r="FC43" s="325">
        <v>13</v>
      </c>
      <c r="FD43" s="38">
        <v>5</v>
      </c>
      <c r="FE43" s="38">
        <v>1.6666666666666667</v>
      </c>
      <c r="FF43" s="38">
        <v>1.4</v>
      </c>
      <c r="FG43" s="38">
        <v>1</v>
      </c>
      <c r="FH43" s="38">
        <v>1.125</v>
      </c>
      <c r="FI43" s="38">
        <v>1.2222222222222223</v>
      </c>
      <c r="FJ43" s="38">
        <v>1.3</v>
      </c>
      <c r="FK43" s="38">
        <v>1.3</v>
      </c>
      <c r="FL43" s="38">
        <v>1.3</v>
      </c>
      <c r="FM43" s="38">
        <v>1.3</v>
      </c>
      <c r="FN43" s="230">
        <v>0.5</v>
      </c>
      <c r="FO43" s="230">
        <v>0.1</v>
      </c>
      <c r="FP43" s="273">
        <v>0.5</v>
      </c>
      <c r="FQ43" s="273">
        <v>0.3</v>
      </c>
      <c r="FR43" s="209">
        <v>0.7</v>
      </c>
      <c r="FS43" s="209">
        <v>0.5</v>
      </c>
      <c r="FT43" s="209">
        <v>0.7</v>
      </c>
      <c r="FU43" s="209">
        <v>0.7</v>
      </c>
      <c r="FV43" s="42">
        <v>0.9</v>
      </c>
      <c r="FW43" s="42">
        <v>0.8</v>
      </c>
      <c r="FX43" s="42">
        <v>1.1000000000000001</v>
      </c>
      <c r="FY43" s="42">
        <v>0.9</v>
      </c>
      <c r="FZ43" s="42">
        <v>1.3</v>
      </c>
      <c r="GA43" s="42">
        <v>1</v>
      </c>
      <c r="GB43" s="42">
        <v>1.3</v>
      </c>
      <c r="GC43" s="42">
        <v>1</v>
      </c>
      <c r="GD43" s="138">
        <v>1.3</v>
      </c>
      <c r="GE43" s="42">
        <v>1</v>
      </c>
      <c r="GF43" s="137">
        <v>1.3</v>
      </c>
      <c r="GG43" s="136">
        <v>1</v>
      </c>
      <c r="GH43" s="50">
        <v>0.5</v>
      </c>
      <c r="GI43" s="50">
        <v>0.5</v>
      </c>
      <c r="GJ43" s="50">
        <v>0.7</v>
      </c>
      <c r="GK43" s="50">
        <v>0.7</v>
      </c>
      <c r="GL43" s="49">
        <v>0.9</v>
      </c>
      <c r="GM43" s="49">
        <v>1</v>
      </c>
      <c r="GN43" s="49">
        <v>1</v>
      </c>
      <c r="GO43" s="49">
        <v>1</v>
      </c>
      <c r="GP43" s="49">
        <v>1</v>
      </c>
      <c r="GQ43" s="49">
        <v>1</v>
      </c>
      <c r="GR43" s="48" t="b">
        <v>1</v>
      </c>
    </row>
    <row r="44" spans="1:200" ht="67.5" hidden="1" customHeight="1" x14ac:dyDescent="0.25">
      <c r="A44" s="119" t="s">
        <v>517</v>
      </c>
      <c r="B44" s="119" t="s">
        <v>201</v>
      </c>
      <c r="C44" s="280" t="s">
        <v>202</v>
      </c>
      <c r="D44" s="119" t="s">
        <v>1254</v>
      </c>
      <c r="E44" s="119" t="s">
        <v>1254</v>
      </c>
      <c r="F44" s="17" t="s">
        <v>204</v>
      </c>
      <c r="G44" s="17" t="s">
        <v>205</v>
      </c>
      <c r="H44" s="17" t="s">
        <v>206</v>
      </c>
      <c r="I44" s="17" t="s">
        <v>207</v>
      </c>
      <c r="J44" s="17"/>
      <c r="K44" s="17" t="s">
        <v>208</v>
      </c>
      <c r="L44" s="17"/>
      <c r="M44" s="17"/>
      <c r="N44" s="17" t="s">
        <v>1254</v>
      </c>
      <c r="O44" s="17"/>
      <c r="P44" s="17"/>
      <c r="Q44" s="17">
        <v>461</v>
      </c>
      <c r="R44" s="14" t="s">
        <v>1282</v>
      </c>
      <c r="S44" s="17" t="s">
        <v>210</v>
      </c>
      <c r="T44" s="17"/>
      <c r="U44" s="17"/>
      <c r="V44" s="17"/>
      <c r="W44" s="17"/>
      <c r="X44" s="17"/>
      <c r="Y44" s="17"/>
      <c r="Z44" s="17"/>
      <c r="AA44" s="17"/>
      <c r="AB44" s="17"/>
      <c r="AC44" s="17"/>
      <c r="AD44" s="17"/>
      <c r="AE44" s="17"/>
      <c r="AF44" s="17"/>
      <c r="AG44" s="17"/>
      <c r="AH44" s="17" t="s">
        <v>523</v>
      </c>
      <c r="AI44" s="17" t="s">
        <v>470</v>
      </c>
      <c r="AJ44" s="17" t="s">
        <v>418</v>
      </c>
      <c r="AK44" s="17" t="s">
        <v>214</v>
      </c>
      <c r="AL44" s="14" t="s">
        <v>1283</v>
      </c>
      <c r="AM44" s="17" t="s">
        <v>1284</v>
      </c>
      <c r="AN44" s="23">
        <v>0</v>
      </c>
      <c r="AO44" s="23">
        <v>0</v>
      </c>
      <c r="AP44" s="607">
        <v>80</v>
      </c>
      <c r="AQ44" s="607">
        <v>100</v>
      </c>
      <c r="AR44" s="607">
        <v>100</v>
      </c>
      <c r="AS44" s="607">
        <v>100</v>
      </c>
      <c r="AT44" s="23">
        <v>0</v>
      </c>
      <c r="AU44" s="23">
        <v>0</v>
      </c>
      <c r="AV44" s="607">
        <v>80</v>
      </c>
      <c r="AW44" s="607">
        <v>0</v>
      </c>
      <c r="AX44" s="146"/>
      <c r="AY44" s="531" t="s">
        <v>1285</v>
      </c>
      <c r="AZ44" s="391">
        <v>0</v>
      </c>
      <c r="BA44" s="390">
        <v>0</v>
      </c>
      <c r="BB44" s="391" t="s">
        <v>218</v>
      </c>
      <c r="BC44" s="27" t="s">
        <v>1286</v>
      </c>
      <c r="BD44" s="608">
        <v>0</v>
      </c>
      <c r="BE44" s="146"/>
      <c r="BF44" s="531" t="s">
        <v>1287</v>
      </c>
      <c r="BG44" s="391">
        <v>0</v>
      </c>
      <c r="BH44" s="390">
        <v>0</v>
      </c>
      <c r="BI44" s="391" t="s">
        <v>218</v>
      </c>
      <c r="BJ44" s="27" t="s">
        <v>1288</v>
      </c>
      <c r="BK44" s="607">
        <v>10</v>
      </c>
      <c r="BL44" s="523">
        <v>31</v>
      </c>
      <c r="BM44" s="531" t="s">
        <v>1289</v>
      </c>
      <c r="BN44" s="188">
        <v>0.38750000000000001</v>
      </c>
      <c r="BO44" s="188">
        <v>0.31</v>
      </c>
      <c r="BP44" s="391" t="s">
        <v>218</v>
      </c>
      <c r="BQ44" s="27" t="s">
        <v>1290</v>
      </c>
      <c r="BR44" s="23">
        <v>0</v>
      </c>
      <c r="BS44" s="146">
        <v>0</v>
      </c>
      <c r="BT44" s="531" t="s">
        <v>1291</v>
      </c>
      <c r="BU44" s="188">
        <v>0.38750000000000001</v>
      </c>
      <c r="BV44" s="188">
        <v>0.31</v>
      </c>
      <c r="BW44" s="17" t="s">
        <v>218</v>
      </c>
      <c r="BX44" s="27" t="s">
        <v>1292</v>
      </c>
      <c r="BY44" s="23">
        <v>0</v>
      </c>
      <c r="BZ44" s="146"/>
      <c r="CA44" s="112" t="s">
        <v>1293</v>
      </c>
      <c r="CB44" s="188">
        <v>0.38750000000000001</v>
      </c>
      <c r="CC44" s="188">
        <v>0.31</v>
      </c>
      <c r="CD44" s="188" t="s">
        <v>218</v>
      </c>
      <c r="CE44" s="110" t="s">
        <v>1294</v>
      </c>
      <c r="CF44" s="23">
        <v>25</v>
      </c>
      <c r="CG44" s="23">
        <v>30</v>
      </c>
      <c r="CH44" s="611" t="s">
        <v>1295</v>
      </c>
      <c r="CI44" s="188">
        <v>0.76249999999999996</v>
      </c>
      <c r="CJ44" s="188">
        <v>0.61</v>
      </c>
      <c r="CK44" s="17" t="s">
        <v>218</v>
      </c>
      <c r="CL44" s="25" t="s">
        <v>1296</v>
      </c>
      <c r="CM44" s="23">
        <v>0</v>
      </c>
      <c r="CN44" s="112"/>
      <c r="CO44" s="611" t="s">
        <v>1297</v>
      </c>
      <c r="CP44" s="188">
        <v>0.76249999999999996</v>
      </c>
      <c r="CQ44" s="83">
        <v>0.61</v>
      </c>
      <c r="CR44" s="11" t="s">
        <v>218</v>
      </c>
      <c r="CS44" s="28" t="s">
        <v>1298</v>
      </c>
      <c r="CT44" s="23">
        <v>0</v>
      </c>
      <c r="CU44" s="112">
        <v>0</v>
      </c>
      <c r="CV44" s="112" t="s">
        <v>1299</v>
      </c>
      <c r="CW44" s="188">
        <v>0.76249999999999996</v>
      </c>
      <c r="CX44" s="188">
        <v>0.61</v>
      </c>
      <c r="CY44" s="17" t="s">
        <v>218</v>
      </c>
      <c r="CZ44" s="28" t="s">
        <v>1300</v>
      </c>
      <c r="DA44" s="23">
        <v>30</v>
      </c>
      <c r="DB44" s="146">
        <v>12.62</v>
      </c>
      <c r="DC44" s="531" t="s">
        <v>1301</v>
      </c>
      <c r="DD44" s="188">
        <v>0.92025000000000001</v>
      </c>
      <c r="DE44" s="188">
        <v>0.73620000000000008</v>
      </c>
      <c r="DF44" s="17" t="s">
        <v>218</v>
      </c>
      <c r="DG44" s="605" t="s">
        <v>1302</v>
      </c>
      <c r="DH44" s="521">
        <v>0</v>
      </c>
      <c r="DI44" s="146">
        <v>0</v>
      </c>
      <c r="DJ44" s="117" t="s">
        <v>1303</v>
      </c>
      <c r="DK44" s="188">
        <v>0.92025000000000001</v>
      </c>
      <c r="DL44" s="188">
        <v>0.73620000000000008</v>
      </c>
      <c r="DM44" s="17" t="s">
        <v>218</v>
      </c>
      <c r="DN44" s="25" t="s">
        <v>1304</v>
      </c>
      <c r="DO44" s="23">
        <v>0</v>
      </c>
      <c r="DP44" s="146">
        <v>0</v>
      </c>
      <c r="DQ44" s="117" t="s">
        <v>1305</v>
      </c>
      <c r="DR44" s="188">
        <v>0.92025000000000001</v>
      </c>
      <c r="DS44" s="188">
        <v>0.73620000000000008</v>
      </c>
      <c r="DT44" s="17" t="s">
        <v>218</v>
      </c>
      <c r="DU44" s="28" t="s">
        <v>1306</v>
      </c>
      <c r="DV44" s="23">
        <v>15</v>
      </c>
      <c r="DW44" s="146">
        <v>12.75</v>
      </c>
      <c r="DX44" s="117" t="s">
        <v>1307</v>
      </c>
      <c r="DY44" s="131">
        <v>1.0796250000000001</v>
      </c>
      <c r="DZ44" s="188">
        <v>0.86370000000000002</v>
      </c>
      <c r="EA44" s="17" t="s">
        <v>218</v>
      </c>
      <c r="EB44" s="14" t="s">
        <v>1308</v>
      </c>
      <c r="EC44" s="327">
        <v>10</v>
      </c>
      <c r="ED44" s="326">
        <v>10</v>
      </c>
      <c r="EE44" s="326">
        <v>10</v>
      </c>
      <c r="EF44" s="326">
        <v>35</v>
      </c>
      <c r="EG44" s="326">
        <v>35</v>
      </c>
      <c r="EH44" s="326">
        <v>35</v>
      </c>
      <c r="EI44" s="326">
        <v>65</v>
      </c>
      <c r="EJ44" s="326">
        <v>65</v>
      </c>
      <c r="EK44" s="326">
        <v>65</v>
      </c>
      <c r="EL44" s="326">
        <v>80</v>
      </c>
      <c r="EM44" s="327">
        <v>35</v>
      </c>
      <c r="EN44" s="327">
        <v>65</v>
      </c>
      <c r="EO44" s="327">
        <v>80</v>
      </c>
      <c r="EP44" s="325">
        <v>31</v>
      </c>
      <c r="EQ44" s="326">
        <v>31</v>
      </c>
      <c r="ER44" s="326">
        <v>31</v>
      </c>
      <c r="ES44" s="326">
        <v>61</v>
      </c>
      <c r="ET44" s="326">
        <v>61</v>
      </c>
      <c r="EU44" s="326">
        <v>61</v>
      </c>
      <c r="EV44" s="326">
        <v>73.62</v>
      </c>
      <c r="EW44" s="326">
        <v>73.62</v>
      </c>
      <c r="EX44" s="326">
        <v>73.62</v>
      </c>
      <c r="EY44" s="326">
        <v>86.37</v>
      </c>
      <c r="EZ44" s="326">
        <v>12.75</v>
      </c>
      <c r="FA44" s="325">
        <v>61</v>
      </c>
      <c r="FB44" s="325">
        <v>73.62</v>
      </c>
      <c r="FC44" s="325">
        <v>86.37</v>
      </c>
      <c r="FD44" s="38">
        <v>3.1</v>
      </c>
      <c r="FE44" s="38">
        <v>3.1</v>
      </c>
      <c r="FF44" s="38">
        <v>3.1</v>
      </c>
      <c r="FG44" s="38">
        <v>1.7428571428571429</v>
      </c>
      <c r="FH44" s="38">
        <v>1.7428571428571429</v>
      </c>
      <c r="FI44" s="38">
        <v>1.7428571428571429</v>
      </c>
      <c r="FJ44" s="38">
        <v>1.1326153846153846</v>
      </c>
      <c r="FK44" s="38">
        <v>1.1326153846153846</v>
      </c>
      <c r="FL44" s="38">
        <v>1.1326153846153846</v>
      </c>
      <c r="FM44" s="38">
        <v>1.0796250000000001</v>
      </c>
      <c r="FN44" s="230">
        <v>0.38750000000000001</v>
      </c>
      <c r="FO44" s="230">
        <v>0.125</v>
      </c>
      <c r="FP44" s="273">
        <v>0.38750000000000001</v>
      </c>
      <c r="FQ44" s="273">
        <v>0.125</v>
      </c>
      <c r="FR44" s="209">
        <v>0.38750000000000001</v>
      </c>
      <c r="FS44" s="209">
        <v>0.125</v>
      </c>
      <c r="FT44" s="209">
        <v>0.76249999999999996</v>
      </c>
      <c r="FU44" s="209">
        <v>0.4375</v>
      </c>
      <c r="FV44" s="42">
        <v>0.76249999999999996</v>
      </c>
      <c r="FW44" s="42">
        <v>0.4375</v>
      </c>
      <c r="FX44" s="42">
        <v>0.76249999999999996</v>
      </c>
      <c r="FY44" s="42">
        <v>0.4375</v>
      </c>
      <c r="FZ44" s="42">
        <v>0.92025000000000001</v>
      </c>
      <c r="GA44" s="42">
        <v>0.8125</v>
      </c>
      <c r="GB44" s="42">
        <v>0.92025000000000001</v>
      </c>
      <c r="GC44" s="42">
        <v>0.8125</v>
      </c>
      <c r="GD44" s="138">
        <v>0.92025000000000001</v>
      </c>
      <c r="GE44" s="42">
        <v>0.8125</v>
      </c>
      <c r="GF44" s="137">
        <v>1.0796250000000001</v>
      </c>
      <c r="GG44" s="136">
        <v>1</v>
      </c>
      <c r="GH44" s="50">
        <v>0.38750000000000001</v>
      </c>
      <c r="GI44" s="50">
        <v>0.38750000000000001</v>
      </c>
      <c r="GJ44" s="50">
        <v>0.38750000000000001</v>
      </c>
      <c r="GK44" s="50">
        <v>0.76249999999999996</v>
      </c>
      <c r="GL44" s="49">
        <v>0.76249999999999996</v>
      </c>
      <c r="GM44" s="49">
        <v>0.76249999999999996</v>
      </c>
      <c r="GN44" s="49">
        <v>0.92025000000000001</v>
      </c>
      <c r="GO44" s="49">
        <v>0.92025000000000001</v>
      </c>
      <c r="GP44" s="49">
        <v>0.92025000000000001</v>
      </c>
      <c r="GQ44" s="49">
        <v>1</v>
      </c>
      <c r="GR44" s="48" t="b">
        <v>1</v>
      </c>
    </row>
    <row r="45" spans="1:200" ht="67.5" hidden="1" customHeight="1" x14ac:dyDescent="0.25">
      <c r="A45" s="380" t="s">
        <v>517</v>
      </c>
      <c r="B45" s="380" t="s">
        <v>201</v>
      </c>
      <c r="C45" s="280" t="s">
        <v>202</v>
      </c>
      <c r="D45" s="380" t="s">
        <v>1254</v>
      </c>
      <c r="E45" s="380" t="s">
        <v>1254</v>
      </c>
      <c r="F45" s="102" t="s">
        <v>204</v>
      </c>
      <c r="G45" s="102" t="s">
        <v>205</v>
      </c>
      <c r="H45" s="102" t="s">
        <v>206</v>
      </c>
      <c r="I45" s="102" t="s">
        <v>207</v>
      </c>
      <c r="J45" s="102"/>
      <c r="K45" s="102" t="s">
        <v>208</v>
      </c>
      <c r="L45" s="102"/>
      <c r="M45" s="102"/>
      <c r="N45" s="102" t="s">
        <v>1254</v>
      </c>
      <c r="O45" s="102"/>
      <c r="P45" s="102"/>
      <c r="Q45" s="102">
        <v>462</v>
      </c>
      <c r="R45" s="360" t="s">
        <v>1309</v>
      </c>
      <c r="S45" s="102" t="s">
        <v>210</v>
      </c>
      <c r="T45" s="102"/>
      <c r="U45" s="102"/>
      <c r="V45" s="102"/>
      <c r="W45" s="102"/>
      <c r="X45" s="102"/>
      <c r="Y45" s="102"/>
      <c r="Z45" s="102"/>
      <c r="AA45" s="102"/>
      <c r="AB45" s="102"/>
      <c r="AC45" s="102"/>
      <c r="AD45" s="102"/>
      <c r="AE45" s="102"/>
      <c r="AF45" s="102"/>
      <c r="AG45" s="102"/>
      <c r="AH45" s="102" t="s">
        <v>211</v>
      </c>
      <c r="AI45" s="102" t="s">
        <v>470</v>
      </c>
      <c r="AJ45" s="102" t="s">
        <v>418</v>
      </c>
      <c r="AK45" s="102" t="s">
        <v>214</v>
      </c>
      <c r="AL45" s="360" t="s">
        <v>1310</v>
      </c>
      <c r="AM45" s="102" t="s">
        <v>1311</v>
      </c>
      <c r="AN45" s="604">
        <v>0</v>
      </c>
      <c r="AO45" s="604">
        <v>0</v>
      </c>
      <c r="AP45" s="602">
        <v>100</v>
      </c>
      <c r="AQ45" s="602">
        <v>100</v>
      </c>
      <c r="AR45" s="602">
        <v>100</v>
      </c>
      <c r="AS45" s="602">
        <v>100</v>
      </c>
      <c r="AT45" s="604">
        <v>0</v>
      </c>
      <c r="AU45" s="604">
        <v>0</v>
      </c>
      <c r="AV45" s="602">
        <v>100</v>
      </c>
      <c r="AW45" s="602">
        <v>0</v>
      </c>
      <c r="AX45" s="146"/>
      <c r="AY45" s="531" t="s">
        <v>1312</v>
      </c>
      <c r="AZ45" s="247">
        <v>0</v>
      </c>
      <c r="BA45" s="370">
        <v>0</v>
      </c>
      <c r="BB45" s="369" t="s">
        <v>218</v>
      </c>
      <c r="BC45" s="601" t="s">
        <v>1313</v>
      </c>
      <c r="BD45" s="603">
        <v>0</v>
      </c>
      <c r="BE45" s="146"/>
      <c r="BF45" s="531" t="s">
        <v>1314</v>
      </c>
      <c r="BG45" s="247">
        <v>0</v>
      </c>
      <c r="BH45" s="370">
        <v>0</v>
      </c>
      <c r="BI45" s="369" t="s">
        <v>218</v>
      </c>
      <c r="BJ45" s="601" t="s">
        <v>1315</v>
      </c>
      <c r="BK45" s="602">
        <v>15</v>
      </c>
      <c r="BL45" s="655">
        <v>12.4</v>
      </c>
      <c r="BM45" s="531" t="s">
        <v>1316</v>
      </c>
      <c r="BN45" s="83">
        <v>0.124</v>
      </c>
      <c r="BO45" s="83">
        <v>0.124</v>
      </c>
      <c r="BP45" s="369" t="s">
        <v>218</v>
      </c>
      <c r="BQ45" s="601" t="s">
        <v>1317</v>
      </c>
      <c r="BR45" s="604">
        <v>0</v>
      </c>
      <c r="BS45" s="146">
        <v>0</v>
      </c>
      <c r="BT45" s="248" t="s">
        <v>1318</v>
      </c>
      <c r="BU45" s="83">
        <v>0.124</v>
      </c>
      <c r="BV45" s="83">
        <v>0.124</v>
      </c>
      <c r="BW45" s="102" t="s">
        <v>218</v>
      </c>
      <c r="BX45" s="601" t="s">
        <v>1319</v>
      </c>
      <c r="BY45" s="604">
        <v>0</v>
      </c>
      <c r="BZ45" s="146"/>
      <c r="CA45" s="112" t="s">
        <v>1320</v>
      </c>
      <c r="CB45" s="83">
        <v>0.124</v>
      </c>
      <c r="CC45" s="83">
        <v>0.124</v>
      </c>
      <c r="CD45" s="83" t="s">
        <v>218</v>
      </c>
      <c r="CE45" s="175" t="s">
        <v>1321</v>
      </c>
      <c r="CF45" s="604">
        <v>25</v>
      </c>
      <c r="CG45" s="604">
        <v>12.8</v>
      </c>
      <c r="CH45" s="611" t="s">
        <v>1322</v>
      </c>
      <c r="CI45" s="83">
        <v>0.252</v>
      </c>
      <c r="CJ45" s="83">
        <v>0.252</v>
      </c>
      <c r="CK45" s="102" t="s">
        <v>218</v>
      </c>
      <c r="CL45" s="631" t="s">
        <v>1323</v>
      </c>
      <c r="CM45" s="604">
        <v>0</v>
      </c>
      <c r="CN45" s="112"/>
      <c r="CO45" s="611" t="s">
        <v>1324</v>
      </c>
      <c r="CP45" s="83">
        <v>0.252</v>
      </c>
      <c r="CQ45" s="83">
        <v>0.252</v>
      </c>
      <c r="CR45" s="17" t="s">
        <v>218</v>
      </c>
      <c r="CS45" s="27" t="s">
        <v>1325</v>
      </c>
      <c r="CT45" s="604">
        <v>0</v>
      </c>
      <c r="CU45" s="112"/>
      <c r="CV45" s="112" t="s">
        <v>1326</v>
      </c>
      <c r="CW45" s="83">
        <v>0.252</v>
      </c>
      <c r="CX45" s="83">
        <v>0.252</v>
      </c>
      <c r="CY45" s="17" t="s">
        <v>218</v>
      </c>
      <c r="CZ45" s="27" t="s">
        <v>1327</v>
      </c>
      <c r="DA45" s="604">
        <v>30</v>
      </c>
      <c r="DB45" s="146">
        <v>31.56</v>
      </c>
      <c r="DC45" s="531" t="s">
        <v>1328</v>
      </c>
      <c r="DD45" s="83">
        <v>0.5676000000000001</v>
      </c>
      <c r="DE45" s="83">
        <v>0.5676000000000001</v>
      </c>
      <c r="DF45" s="600" t="s">
        <v>218</v>
      </c>
      <c r="DG45" s="388" t="s">
        <v>1329</v>
      </c>
      <c r="DH45" s="654">
        <v>0</v>
      </c>
      <c r="DI45" s="146">
        <v>0</v>
      </c>
      <c r="DJ45" s="117" t="s">
        <v>1330</v>
      </c>
      <c r="DK45" s="83">
        <v>0.5676000000000001</v>
      </c>
      <c r="DL45" s="83">
        <v>0.5676000000000001</v>
      </c>
      <c r="DM45" s="102" t="s">
        <v>218</v>
      </c>
      <c r="DN45" s="631" t="s">
        <v>1304</v>
      </c>
      <c r="DO45" s="604">
        <v>0</v>
      </c>
      <c r="DP45" s="146">
        <v>0</v>
      </c>
      <c r="DQ45" s="117" t="s">
        <v>1331</v>
      </c>
      <c r="DR45" s="83">
        <v>0.5676000000000001</v>
      </c>
      <c r="DS45" s="83">
        <v>0.5676000000000001</v>
      </c>
      <c r="DT45" s="17" t="s">
        <v>218</v>
      </c>
      <c r="DU45" s="28" t="s">
        <v>1306</v>
      </c>
      <c r="DV45" s="604">
        <v>30</v>
      </c>
      <c r="DW45" s="146">
        <v>52.2</v>
      </c>
      <c r="DX45" s="117" t="s">
        <v>1332</v>
      </c>
      <c r="DY45" s="131">
        <v>1.0896000000000001</v>
      </c>
      <c r="DZ45" s="83">
        <v>1.0896000000000001</v>
      </c>
      <c r="EA45" s="102" t="s">
        <v>218</v>
      </c>
      <c r="EB45" s="360" t="s">
        <v>1333</v>
      </c>
      <c r="EC45" s="327">
        <v>15</v>
      </c>
      <c r="ED45" s="326">
        <v>15</v>
      </c>
      <c r="EE45" s="326">
        <v>15</v>
      </c>
      <c r="EF45" s="326">
        <v>40</v>
      </c>
      <c r="EG45" s="326">
        <v>40</v>
      </c>
      <c r="EH45" s="326">
        <v>40</v>
      </c>
      <c r="EI45" s="326">
        <v>70</v>
      </c>
      <c r="EJ45" s="326">
        <v>70</v>
      </c>
      <c r="EK45" s="326">
        <v>70</v>
      </c>
      <c r="EL45" s="326">
        <v>100</v>
      </c>
      <c r="EM45" s="327">
        <v>40</v>
      </c>
      <c r="EN45" s="327">
        <v>70</v>
      </c>
      <c r="EO45" s="327">
        <v>100</v>
      </c>
      <c r="EP45" s="325">
        <v>12.4</v>
      </c>
      <c r="EQ45" s="326">
        <v>12.4</v>
      </c>
      <c r="ER45" s="326">
        <v>12.4</v>
      </c>
      <c r="ES45" s="326">
        <v>25.200000000000003</v>
      </c>
      <c r="ET45" s="326">
        <v>25.200000000000003</v>
      </c>
      <c r="EU45" s="326">
        <v>25.200000000000003</v>
      </c>
      <c r="EV45" s="326">
        <v>56.760000000000005</v>
      </c>
      <c r="EW45" s="326">
        <v>56.760000000000005</v>
      </c>
      <c r="EX45" s="326">
        <v>56.760000000000005</v>
      </c>
      <c r="EY45" s="326">
        <v>108.96000000000001</v>
      </c>
      <c r="EZ45" s="326">
        <v>52.2</v>
      </c>
      <c r="FA45" s="325">
        <v>25.200000000000003</v>
      </c>
      <c r="FB45" s="325">
        <v>56.760000000000005</v>
      </c>
      <c r="FC45" s="325">
        <v>108.96000000000001</v>
      </c>
      <c r="FD45" s="38">
        <v>0.82666666666666666</v>
      </c>
      <c r="FE45" s="38">
        <v>0.82666666666666666</v>
      </c>
      <c r="FF45" s="38">
        <v>0.82666666666666666</v>
      </c>
      <c r="FG45" s="38">
        <v>0.63000000000000012</v>
      </c>
      <c r="FH45" s="38">
        <v>0.63000000000000012</v>
      </c>
      <c r="FI45" s="38">
        <v>0.63000000000000012</v>
      </c>
      <c r="FJ45" s="38">
        <v>0.81085714285714294</v>
      </c>
      <c r="FK45" s="38">
        <v>0.81085714285714294</v>
      </c>
      <c r="FL45" s="38">
        <v>0.81085714285714294</v>
      </c>
      <c r="FM45" s="38">
        <v>1.0896000000000001</v>
      </c>
      <c r="FN45" s="230">
        <v>0.124</v>
      </c>
      <c r="FO45" s="230">
        <v>0.15</v>
      </c>
      <c r="FP45" s="273">
        <v>0.124</v>
      </c>
      <c r="FQ45" s="273">
        <v>0.15</v>
      </c>
      <c r="FR45" s="209">
        <v>0.124</v>
      </c>
      <c r="FS45" s="209">
        <v>0.15</v>
      </c>
      <c r="FT45" s="209">
        <v>0.252</v>
      </c>
      <c r="FU45" s="209">
        <v>0.4</v>
      </c>
      <c r="FV45" s="42">
        <v>0.252</v>
      </c>
      <c r="FW45" s="42">
        <v>0.4</v>
      </c>
      <c r="FX45" s="42">
        <v>0.252</v>
      </c>
      <c r="FY45" s="42">
        <v>0.4</v>
      </c>
      <c r="FZ45" s="42">
        <v>0.5676000000000001</v>
      </c>
      <c r="GA45" s="42">
        <v>0.7</v>
      </c>
      <c r="GB45" s="42">
        <v>0.5676000000000001</v>
      </c>
      <c r="GC45" s="42">
        <v>0.7</v>
      </c>
      <c r="GD45" s="138">
        <v>0.5676000000000001</v>
      </c>
      <c r="GE45" s="42">
        <v>0.7</v>
      </c>
      <c r="GF45" s="137">
        <v>1.0896000000000001</v>
      </c>
      <c r="GG45" s="136">
        <v>1</v>
      </c>
      <c r="GH45" s="50">
        <v>0.124</v>
      </c>
      <c r="GI45" s="50">
        <v>0.124</v>
      </c>
      <c r="GJ45" s="50">
        <v>0.124</v>
      </c>
      <c r="GK45" s="50">
        <v>0.252</v>
      </c>
      <c r="GL45" s="49">
        <v>0.252</v>
      </c>
      <c r="GM45" s="49">
        <v>0.252</v>
      </c>
      <c r="GN45" s="49">
        <v>0.5676000000000001</v>
      </c>
      <c r="GO45" s="49">
        <v>0.5676000000000001</v>
      </c>
      <c r="GP45" s="49">
        <v>0.5676000000000001</v>
      </c>
      <c r="GQ45" s="49">
        <v>1</v>
      </c>
      <c r="GR45" s="48" t="b">
        <v>1</v>
      </c>
    </row>
    <row r="46" spans="1:200" ht="67.5" hidden="1" customHeight="1" x14ac:dyDescent="0.25">
      <c r="A46" s="119" t="s">
        <v>517</v>
      </c>
      <c r="B46" s="119" t="s">
        <v>201</v>
      </c>
      <c r="C46" s="280" t="s">
        <v>202</v>
      </c>
      <c r="D46" s="119" t="s">
        <v>1254</v>
      </c>
      <c r="E46" s="119" t="s">
        <v>1254</v>
      </c>
      <c r="F46" s="17" t="s">
        <v>204</v>
      </c>
      <c r="G46" s="17" t="s">
        <v>205</v>
      </c>
      <c r="H46" s="17" t="s">
        <v>206</v>
      </c>
      <c r="I46" s="17" t="s">
        <v>207</v>
      </c>
      <c r="J46" s="17"/>
      <c r="K46" s="17" t="s">
        <v>208</v>
      </c>
      <c r="L46" s="17"/>
      <c r="M46" s="17"/>
      <c r="N46" s="17" t="s">
        <v>1254</v>
      </c>
      <c r="O46" s="17"/>
      <c r="P46" s="17"/>
      <c r="Q46" s="17">
        <v>463</v>
      </c>
      <c r="R46" s="14" t="s">
        <v>1334</v>
      </c>
      <c r="S46" s="17" t="s">
        <v>210</v>
      </c>
      <c r="T46" s="17"/>
      <c r="U46" s="17"/>
      <c r="V46" s="17"/>
      <c r="W46" s="17"/>
      <c r="X46" s="17"/>
      <c r="Y46" s="17"/>
      <c r="Z46" s="17"/>
      <c r="AA46" s="17"/>
      <c r="AB46" s="17"/>
      <c r="AC46" s="17"/>
      <c r="AD46" s="17"/>
      <c r="AE46" s="17"/>
      <c r="AF46" s="17"/>
      <c r="AG46" s="17"/>
      <c r="AH46" s="17" t="s">
        <v>211</v>
      </c>
      <c r="AI46" s="17" t="s">
        <v>442</v>
      </c>
      <c r="AJ46" s="17" t="s">
        <v>418</v>
      </c>
      <c r="AK46" s="17" t="s">
        <v>271</v>
      </c>
      <c r="AL46" s="14" t="s">
        <v>1335</v>
      </c>
      <c r="AM46" s="17" t="s">
        <v>1336</v>
      </c>
      <c r="AN46" s="17">
        <v>0</v>
      </c>
      <c r="AO46" s="17">
        <v>30</v>
      </c>
      <c r="AP46" s="17">
        <v>43</v>
      </c>
      <c r="AQ46" s="17">
        <v>30</v>
      </c>
      <c r="AR46" s="17">
        <v>30</v>
      </c>
      <c r="AS46" s="17">
        <v>30</v>
      </c>
      <c r="AT46" s="17">
        <v>44</v>
      </c>
      <c r="AU46" s="17">
        <v>0</v>
      </c>
      <c r="AV46" s="17">
        <v>43</v>
      </c>
      <c r="AW46" s="17">
        <v>0</v>
      </c>
      <c r="AX46" s="146">
        <v>3</v>
      </c>
      <c r="AY46" s="531" t="s">
        <v>1337</v>
      </c>
      <c r="AZ46" s="391">
        <v>6.9767441860465115E-2</v>
      </c>
      <c r="BA46" s="390">
        <v>1.4666666666666666</v>
      </c>
      <c r="BB46" s="391" t="s">
        <v>218</v>
      </c>
      <c r="BC46" s="27" t="s">
        <v>1338</v>
      </c>
      <c r="BD46" s="389">
        <v>3</v>
      </c>
      <c r="BE46" s="146">
        <v>3</v>
      </c>
      <c r="BF46" s="531" t="s">
        <v>1339</v>
      </c>
      <c r="BG46" s="391">
        <v>0.13953488372093023</v>
      </c>
      <c r="BH46" s="370">
        <v>1.4666666666666666</v>
      </c>
      <c r="BI46" s="391" t="s">
        <v>218</v>
      </c>
      <c r="BJ46" s="27" t="s">
        <v>1340</v>
      </c>
      <c r="BK46" s="17">
        <v>6</v>
      </c>
      <c r="BL46" s="616">
        <v>11</v>
      </c>
      <c r="BM46" s="531" t="s">
        <v>1341</v>
      </c>
      <c r="BN46" s="188">
        <v>0.39534883720930231</v>
      </c>
      <c r="BO46" s="83">
        <v>1.4666666666666666</v>
      </c>
      <c r="BP46" s="391" t="s">
        <v>218</v>
      </c>
      <c r="BQ46" s="27" t="s">
        <v>1342</v>
      </c>
      <c r="BR46" s="17">
        <v>6</v>
      </c>
      <c r="BS46" s="146">
        <v>3</v>
      </c>
      <c r="BT46" s="531" t="s">
        <v>1343</v>
      </c>
      <c r="BU46" s="188">
        <v>0.46511627906976744</v>
      </c>
      <c r="BV46" s="83">
        <v>1.4666666666666666</v>
      </c>
      <c r="BW46" s="17" t="s">
        <v>218</v>
      </c>
      <c r="BX46" s="27" t="s">
        <v>1344</v>
      </c>
      <c r="BY46" s="17">
        <v>6</v>
      </c>
      <c r="BZ46" s="146">
        <v>4</v>
      </c>
      <c r="CA46" s="112" t="s">
        <v>1345</v>
      </c>
      <c r="CB46" s="188">
        <v>0.55813953488372092</v>
      </c>
      <c r="CC46" s="188">
        <v>0.8</v>
      </c>
      <c r="CD46" s="188" t="s">
        <v>218</v>
      </c>
      <c r="CE46" s="110" t="s">
        <v>1346</v>
      </c>
      <c r="CF46" s="17">
        <v>4</v>
      </c>
      <c r="CG46" s="17">
        <v>5</v>
      </c>
      <c r="CH46" s="611" t="s">
        <v>1347</v>
      </c>
      <c r="CI46" s="188">
        <v>0.67441860465116277</v>
      </c>
      <c r="CJ46" s="188">
        <v>0.96666666666666667</v>
      </c>
      <c r="CK46" s="17" t="s">
        <v>218</v>
      </c>
      <c r="CL46" s="25" t="s">
        <v>1348</v>
      </c>
      <c r="CM46" s="17">
        <v>4</v>
      </c>
      <c r="CN46" s="146">
        <v>4</v>
      </c>
      <c r="CO46" s="611" t="s">
        <v>1349</v>
      </c>
      <c r="CP46" s="188">
        <v>0.76744186046511631</v>
      </c>
      <c r="CQ46" s="83">
        <v>1.1000000000000001</v>
      </c>
      <c r="CR46" s="11" t="s">
        <v>218</v>
      </c>
      <c r="CS46" s="28" t="s">
        <v>1350</v>
      </c>
      <c r="CT46" s="17">
        <v>6</v>
      </c>
      <c r="CU46" s="146">
        <v>7</v>
      </c>
      <c r="CV46" s="112" t="s">
        <v>1351</v>
      </c>
      <c r="CW46" s="188">
        <v>0.93023255813953487</v>
      </c>
      <c r="CX46" s="188">
        <v>2.8</v>
      </c>
      <c r="CY46" s="17" t="s">
        <v>218</v>
      </c>
      <c r="CZ46" s="27" t="s">
        <v>1352</v>
      </c>
      <c r="DA46" s="17">
        <v>6</v>
      </c>
      <c r="DB46" s="146">
        <v>7</v>
      </c>
      <c r="DC46" s="531" t="s">
        <v>1353</v>
      </c>
      <c r="DD46" s="188">
        <v>1.0930232558139534</v>
      </c>
      <c r="DE46" s="188">
        <v>1.5666666666666667</v>
      </c>
      <c r="DF46" s="17" t="s">
        <v>218</v>
      </c>
      <c r="DG46" s="388" t="s">
        <v>1354</v>
      </c>
      <c r="DH46" s="282">
        <v>2</v>
      </c>
      <c r="DI46" s="146">
        <v>3</v>
      </c>
      <c r="DJ46" s="117" t="s">
        <v>1355</v>
      </c>
      <c r="DK46" s="188">
        <v>1.1627906976744187</v>
      </c>
      <c r="DL46" s="188">
        <v>3.1333333333333333</v>
      </c>
      <c r="DM46" s="17" t="s">
        <v>218</v>
      </c>
      <c r="DN46" s="25" t="s">
        <v>1356</v>
      </c>
      <c r="DO46" s="17">
        <v>0</v>
      </c>
      <c r="DP46" s="146">
        <v>2</v>
      </c>
      <c r="DQ46" s="117" t="s">
        <v>1357</v>
      </c>
      <c r="DR46" s="188">
        <v>1.2093023255813953</v>
      </c>
      <c r="DS46" s="188">
        <v>3.2</v>
      </c>
      <c r="DT46" s="17" t="s">
        <v>218</v>
      </c>
      <c r="DU46" s="27" t="s">
        <v>1358</v>
      </c>
      <c r="DV46" s="17">
        <v>0</v>
      </c>
      <c r="DW46" s="146">
        <v>0</v>
      </c>
      <c r="DX46" s="117" t="s">
        <v>1359</v>
      </c>
      <c r="DY46" s="131">
        <v>1.2093023255813953</v>
      </c>
      <c r="DZ46" s="188">
        <v>3.2</v>
      </c>
      <c r="EA46" s="17" t="s">
        <v>218</v>
      </c>
      <c r="EB46" s="14" t="s">
        <v>1360</v>
      </c>
      <c r="EC46" s="327">
        <v>9</v>
      </c>
      <c r="ED46" s="326">
        <v>15</v>
      </c>
      <c r="EE46" s="326">
        <v>21</v>
      </c>
      <c r="EF46" s="326">
        <v>25</v>
      </c>
      <c r="EG46" s="326">
        <v>29</v>
      </c>
      <c r="EH46" s="326">
        <v>35</v>
      </c>
      <c r="EI46" s="326">
        <v>41</v>
      </c>
      <c r="EJ46" s="326">
        <v>43</v>
      </c>
      <c r="EK46" s="326">
        <v>43</v>
      </c>
      <c r="EL46" s="326">
        <v>43</v>
      </c>
      <c r="EM46" s="327">
        <v>25</v>
      </c>
      <c r="EN46" s="327">
        <v>41</v>
      </c>
      <c r="EO46" s="327">
        <v>43</v>
      </c>
      <c r="EP46" s="325">
        <v>17</v>
      </c>
      <c r="EQ46" s="326">
        <v>20</v>
      </c>
      <c r="ER46" s="326">
        <v>24</v>
      </c>
      <c r="ES46" s="326">
        <v>29</v>
      </c>
      <c r="ET46" s="326">
        <v>33</v>
      </c>
      <c r="EU46" s="326">
        <v>40</v>
      </c>
      <c r="EV46" s="326">
        <v>47</v>
      </c>
      <c r="EW46" s="326">
        <v>50</v>
      </c>
      <c r="EX46" s="326">
        <v>52</v>
      </c>
      <c r="EY46" s="326">
        <v>52</v>
      </c>
      <c r="EZ46" s="326">
        <v>0</v>
      </c>
      <c r="FA46" s="325">
        <v>29</v>
      </c>
      <c r="FB46" s="325">
        <v>47</v>
      </c>
      <c r="FC46" s="325">
        <v>52</v>
      </c>
      <c r="FD46" s="38">
        <v>1.8888888888888888</v>
      </c>
      <c r="FE46" s="38">
        <v>1.3333333333333333</v>
      </c>
      <c r="FF46" s="38">
        <v>1.1428571428571428</v>
      </c>
      <c r="FG46" s="38">
        <v>1.1599999999999999</v>
      </c>
      <c r="FH46" s="38">
        <v>1.1379310344827587</v>
      </c>
      <c r="FI46" s="38">
        <v>1.1428571428571428</v>
      </c>
      <c r="FJ46" s="38">
        <v>1.1463414634146341</v>
      </c>
      <c r="FK46" s="38">
        <v>1.1627906976744187</v>
      </c>
      <c r="FL46" s="38">
        <v>1.2093023255813953</v>
      </c>
      <c r="FM46" s="38">
        <v>1.2093023255813953</v>
      </c>
      <c r="FN46" s="230">
        <v>0.39534883720930231</v>
      </c>
      <c r="FO46" s="230">
        <v>0.20930232558139536</v>
      </c>
      <c r="FP46" s="273">
        <v>0.46511627906976744</v>
      </c>
      <c r="FQ46" s="273">
        <v>0.34883720930232559</v>
      </c>
      <c r="FR46" s="209">
        <v>0.55813953488372092</v>
      </c>
      <c r="FS46" s="209">
        <v>0.48837209302325579</v>
      </c>
      <c r="FT46" s="209">
        <v>0.67441860465116277</v>
      </c>
      <c r="FU46" s="209">
        <v>0.58139534883720934</v>
      </c>
      <c r="FV46" s="42">
        <v>0.76744186046511631</v>
      </c>
      <c r="FW46" s="42">
        <v>0.67441860465116277</v>
      </c>
      <c r="FX46" s="42">
        <v>0.93023255813953487</v>
      </c>
      <c r="FY46" s="42">
        <v>0.81395348837209303</v>
      </c>
      <c r="FZ46" s="42">
        <v>1.0930232558139534</v>
      </c>
      <c r="GA46" s="42">
        <v>0.95348837209302328</v>
      </c>
      <c r="GB46" s="42">
        <v>1.1627906976744187</v>
      </c>
      <c r="GC46" s="42">
        <v>1</v>
      </c>
      <c r="GD46" s="138">
        <v>1.2093023255813953</v>
      </c>
      <c r="GE46" s="42">
        <v>1</v>
      </c>
      <c r="GF46" s="137">
        <v>1.2093023255813953</v>
      </c>
      <c r="GG46" s="136">
        <v>1</v>
      </c>
      <c r="GH46" s="50">
        <v>0.39534883720930231</v>
      </c>
      <c r="GI46" s="50">
        <v>0.46511627906976744</v>
      </c>
      <c r="GJ46" s="50">
        <v>0.55813953488372092</v>
      </c>
      <c r="GK46" s="50">
        <v>0.67441860465116277</v>
      </c>
      <c r="GL46" s="49">
        <v>0.76744186046511631</v>
      </c>
      <c r="GM46" s="49">
        <v>0.93023255813953487</v>
      </c>
      <c r="GN46" s="49">
        <v>1</v>
      </c>
      <c r="GO46" s="49">
        <v>1</v>
      </c>
      <c r="GP46" s="49">
        <v>1</v>
      </c>
      <c r="GQ46" s="49">
        <v>1</v>
      </c>
      <c r="GR46" s="48" t="b">
        <v>1</v>
      </c>
    </row>
    <row r="47" spans="1:200" ht="67.5" hidden="1" customHeight="1" x14ac:dyDescent="0.25">
      <c r="A47" s="653" t="s">
        <v>517</v>
      </c>
      <c r="B47" s="653" t="s">
        <v>1361</v>
      </c>
      <c r="C47" s="280" t="s">
        <v>202</v>
      </c>
      <c r="D47" s="653" t="s">
        <v>1362</v>
      </c>
      <c r="E47" s="653" t="s">
        <v>1362</v>
      </c>
      <c r="F47" s="386" t="s">
        <v>204</v>
      </c>
      <c r="G47" s="386" t="s">
        <v>205</v>
      </c>
      <c r="H47" s="386" t="s">
        <v>206</v>
      </c>
      <c r="I47" s="386" t="s">
        <v>207</v>
      </c>
      <c r="J47" s="386"/>
      <c r="K47" s="386" t="s">
        <v>981</v>
      </c>
      <c r="L47" s="651" t="s">
        <v>1363</v>
      </c>
      <c r="M47" s="652" t="s">
        <v>1364</v>
      </c>
      <c r="N47" s="651" t="s">
        <v>1362</v>
      </c>
      <c r="O47" s="386">
        <v>27</v>
      </c>
      <c r="P47" s="386"/>
      <c r="Q47" s="386">
        <v>350</v>
      </c>
      <c r="R47" s="651" t="s">
        <v>1365</v>
      </c>
      <c r="S47" s="386" t="s">
        <v>19</v>
      </c>
      <c r="T47" s="386" t="s">
        <v>870</v>
      </c>
      <c r="U47" s="386"/>
      <c r="V47" s="386"/>
      <c r="W47" s="386"/>
      <c r="X47" s="386"/>
      <c r="Y47" s="386"/>
      <c r="Z47" s="386"/>
      <c r="AA47" s="386"/>
      <c r="AB47" s="386"/>
      <c r="AC47" s="386"/>
      <c r="AD47" s="386"/>
      <c r="AE47" s="386"/>
      <c r="AF47" s="386"/>
      <c r="AG47" s="386"/>
      <c r="AH47" s="386" t="s">
        <v>1366</v>
      </c>
      <c r="AI47" s="17" t="s">
        <v>417</v>
      </c>
      <c r="AJ47" s="386" t="s">
        <v>418</v>
      </c>
      <c r="AK47" s="386" t="s">
        <v>214</v>
      </c>
      <c r="AL47" s="651" t="s">
        <v>1367</v>
      </c>
      <c r="AM47" s="651" t="s">
        <v>1368</v>
      </c>
      <c r="AN47" s="650">
        <v>79.2</v>
      </c>
      <c r="AO47" s="650">
        <v>79.2</v>
      </c>
      <c r="AP47" s="650">
        <v>80.2</v>
      </c>
      <c r="AQ47" s="650">
        <v>81.2</v>
      </c>
      <c r="AR47" s="650">
        <v>82.2</v>
      </c>
      <c r="AS47" s="650">
        <v>83.2</v>
      </c>
      <c r="AT47" s="650">
        <v>79.2</v>
      </c>
      <c r="AU47" s="650">
        <v>0</v>
      </c>
      <c r="AV47" s="650">
        <v>80.2</v>
      </c>
      <c r="AW47" s="650">
        <v>0</v>
      </c>
      <c r="AX47" s="432"/>
      <c r="AY47" s="648" t="s">
        <v>1369</v>
      </c>
      <c r="AZ47" s="370">
        <v>0</v>
      </c>
      <c r="BA47" s="370">
        <v>0</v>
      </c>
      <c r="BB47" s="386" t="s">
        <v>218</v>
      </c>
      <c r="BC47" s="647" t="s">
        <v>1370</v>
      </c>
      <c r="BD47" s="603">
        <v>0</v>
      </c>
      <c r="BE47" s="432">
        <v>0</v>
      </c>
      <c r="BF47" s="648" t="s">
        <v>1371</v>
      </c>
      <c r="BG47" s="370">
        <v>0</v>
      </c>
      <c r="BH47" s="370">
        <v>0</v>
      </c>
      <c r="BI47" s="386" t="s">
        <v>218</v>
      </c>
      <c r="BJ47" s="647" t="s">
        <v>1372</v>
      </c>
      <c r="BK47" s="603">
        <v>0</v>
      </c>
      <c r="BL47" s="432">
        <v>0</v>
      </c>
      <c r="BM47" s="648" t="s">
        <v>1373</v>
      </c>
      <c r="BN47" s="370">
        <v>0</v>
      </c>
      <c r="BO47" s="370">
        <v>0</v>
      </c>
      <c r="BP47" s="386" t="s">
        <v>218</v>
      </c>
      <c r="BQ47" s="647" t="s">
        <v>1374</v>
      </c>
      <c r="BR47" s="386">
        <v>0</v>
      </c>
      <c r="BS47" s="432">
        <v>0</v>
      </c>
      <c r="BT47" s="648" t="s">
        <v>1375</v>
      </c>
      <c r="BU47" s="370">
        <v>0</v>
      </c>
      <c r="BV47" s="370">
        <v>0.95192307692307687</v>
      </c>
      <c r="BW47" s="386" t="s">
        <v>218</v>
      </c>
      <c r="BX47" s="647" t="s">
        <v>1376</v>
      </c>
      <c r="BY47" s="102">
        <v>0</v>
      </c>
      <c r="BZ47" s="146">
        <v>0</v>
      </c>
      <c r="CA47" s="112" t="s">
        <v>1377</v>
      </c>
      <c r="CB47" s="83">
        <v>0</v>
      </c>
      <c r="CC47" s="83">
        <v>0.95192307692307687</v>
      </c>
      <c r="CD47" s="83" t="s">
        <v>218</v>
      </c>
      <c r="CE47" s="360" t="s">
        <v>1378</v>
      </c>
      <c r="CF47" s="102">
        <v>0</v>
      </c>
      <c r="CG47" s="146">
        <v>0</v>
      </c>
      <c r="CH47" s="172" t="s">
        <v>1379</v>
      </c>
      <c r="CI47" s="83">
        <v>0</v>
      </c>
      <c r="CJ47" s="83">
        <v>0.95192307692307687</v>
      </c>
      <c r="CK47" s="102" t="s">
        <v>218</v>
      </c>
      <c r="CL47" s="360" t="s">
        <v>1380</v>
      </c>
      <c r="CM47" s="102">
        <v>0</v>
      </c>
      <c r="CN47" s="146"/>
      <c r="CO47" s="172" t="s">
        <v>1381</v>
      </c>
      <c r="CP47" s="83">
        <v>0</v>
      </c>
      <c r="CQ47" s="83">
        <v>0.95192307692307687</v>
      </c>
      <c r="CR47" s="17" t="s">
        <v>218</v>
      </c>
      <c r="CS47" s="27" t="s">
        <v>1382</v>
      </c>
      <c r="CT47" s="102">
        <v>0</v>
      </c>
      <c r="CU47" s="146"/>
      <c r="CV47" s="172" t="s">
        <v>1383</v>
      </c>
      <c r="CW47" s="83">
        <v>0</v>
      </c>
      <c r="CX47" s="83">
        <v>0.95192307692307687</v>
      </c>
      <c r="CY47" s="102" t="s">
        <v>218</v>
      </c>
      <c r="CZ47" s="360" t="s">
        <v>1384</v>
      </c>
      <c r="DA47" s="102">
        <v>0</v>
      </c>
      <c r="DB47" s="146"/>
      <c r="DC47" s="646" t="s">
        <v>1385</v>
      </c>
      <c r="DD47" s="83">
        <v>0</v>
      </c>
      <c r="DE47" s="83">
        <v>0.95192307692307687</v>
      </c>
      <c r="DF47" s="17" t="s">
        <v>218</v>
      </c>
      <c r="DG47" s="388" t="s">
        <v>1386</v>
      </c>
      <c r="DH47" s="102">
        <v>0</v>
      </c>
      <c r="DI47" s="146"/>
      <c r="DJ47" s="117" t="s">
        <v>1387</v>
      </c>
      <c r="DK47" s="83">
        <v>0</v>
      </c>
      <c r="DL47" s="83">
        <v>0.95192307692307687</v>
      </c>
      <c r="DM47" s="102" t="s">
        <v>218</v>
      </c>
      <c r="DN47" s="631" t="s">
        <v>1388</v>
      </c>
      <c r="DO47" s="102">
        <v>0</v>
      </c>
      <c r="DP47" s="146"/>
      <c r="DQ47" s="117" t="s">
        <v>1389</v>
      </c>
      <c r="DR47" s="83">
        <v>0</v>
      </c>
      <c r="DS47" s="83">
        <v>0.95192307692307687</v>
      </c>
      <c r="DT47" s="17" t="s">
        <v>218</v>
      </c>
      <c r="DU47" s="27" t="s">
        <v>1390</v>
      </c>
      <c r="DV47" s="102">
        <v>80.2</v>
      </c>
      <c r="DW47" s="146"/>
      <c r="DX47" s="117" t="s">
        <v>1391</v>
      </c>
      <c r="DY47" s="83">
        <v>0</v>
      </c>
      <c r="DZ47" s="83">
        <v>0.95192307692307687</v>
      </c>
      <c r="EA47" s="102" t="s">
        <v>218</v>
      </c>
      <c r="EB47" s="175" t="s">
        <v>1392</v>
      </c>
      <c r="EC47" s="327">
        <v>0</v>
      </c>
      <c r="ED47" s="326">
        <v>0</v>
      </c>
      <c r="EE47" s="326">
        <v>0</v>
      </c>
      <c r="EF47" s="326">
        <v>0</v>
      </c>
      <c r="EG47" s="326">
        <v>0</v>
      </c>
      <c r="EH47" s="326">
        <v>0</v>
      </c>
      <c r="EI47" s="326">
        <v>0</v>
      </c>
      <c r="EJ47" s="326">
        <v>0</v>
      </c>
      <c r="EK47" s="326">
        <v>0</v>
      </c>
      <c r="EL47" s="399">
        <v>80.2</v>
      </c>
      <c r="EM47" s="327">
        <v>0</v>
      </c>
      <c r="EN47" s="327">
        <v>0</v>
      </c>
      <c r="EO47" s="327">
        <v>80.2</v>
      </c>
      <c r="EP47" s="325">
        <v>0</v>
      </c>
      <c r="EQ47" s="326">
        <v>0</v>
      </c>
      <c r="ER47" s="326">
        <v>0</v>
      </c>
      <c r="ES47" s="326">
        <v>0</v>
      </c>
      <c r="ET47" s="326">
        <v>0</v>
      </c>
      <c r="EU47" s="326">
        <v>0</v>
      </c>
      <c r="EV47" s="326">
        <v>0</v>
      </c>
      <c r="EW47" s="326">
        <v>0</v>
      </c>
      <c r="EX47" s="326">
        <v>0</v>
      </c>
      <c r="EY47" s="326">
        <v>0</v>
      </c>
      <c r="EZ47" s="326">
        <v>0</v>
      </c>
      <c r="FA47" s="325">
        <v>0</v>
      </c>
      <c r="FB47" s="325">
        <v>0</v>
      </c>
      <c r="FC47" s="325">
        <v>0</v>
      </c>
      <c r="FD47" s="38">
        <v>0</v>
      </c>
      <c r="FE47" s="38">
        <v>0</v>
      </c>
      <c r="FF47" s="38">
        <v>0</v>
      </c>
      <c r="FG47" s="38">
        <v>0</v>
      </c>
      <c r="FH47" s="38">
        <v>0</v>
      </c>
      <c r="FI47" s="38">
        <v>0</v>
      </c>
      <c r="FJ47" s="38">
        <v>0</v>
      </c>
      <c r="FK47" s="38">
        <v>0</v>
      </c>
      <c r="FL47" s="38">
        <v>0</v>
      </c>
      <c r="FM47" s="38">
        <v>0</v>
      </c>
      <c r="FN47" s="230">
        <v>0</v>
      </c>
      <c r="FO47" s="230">
        <v>0</v>
      </c>
      <c r="FP47" s="273">
        <v>0</v>
      </c>
      <c r="FQ47" s="273">
        <v>0</v>
      </c>
      <c r="FR47" s="209">
        <v>0</v>
      </c>
      <c r="FS47" s="209">
        <v>0</v>
      </c>
      <c r="FT47" s="209">
        <v>0</v>
      </c>
      <c r="FU47" s="209">
        <v>0</v>
      </c>
      <c r="FV47" s="42">
        <v>0</v>
      </c>
      <c r="FW47" s="42">
        <v>0</v>
      </c>
      <c r="FX47" s="42">
        <v>0</v>
      </c>
      <c r="FY47" s="42">
        <v>0</v>
      </c>
      <c r="FZ47" s="42">
        <v>0</v>
      </c>
      <c r="GA47" s="42">
        <v>0</v>
      </c>
      <c r="GB47" s="42">
        <v>0</v>
      </c>
      <c r="GC47" s="42">
        <v>0</v>
      </c>
      <c r="GD47" s="138">
        <v>0</v>
      </c>
      <c r="GE47" s="42">
        <v>0</v>
      </c>
      <c r="GF47" s="137">
        <v>0</v>
      </c>
      <c r="GG47" s="136">
        <v>1</v>
      </c>
      <c r="GH47" s="50">
        <v>0</v>
      </c>
      <c r="GI47" s="50">
        <v>0</v>
      </c>
      <c r="GJ47" s="50">
        <v>0</v>
      </c>
      <c r="GK47" s="50">
        <v>0</v>
      </c>
      <c r="GL47" s="49">
        <v>0</v>
      </c>
      <c r="GM47" s="49">
        <v>0</v>
      </c>
      <c r="GN47" s="49">
        <v>0</v>
      </c>
      <c r="GO47" s="49">
        <v>0</v>
      </c>
      <c r="GP47" s="49">
        <v>0</v>
      </c>
      <c r="GQ47" s="49">
        <v>1</v>
      </c>
      <c r="GR47" s="48" t="b">
        <v>1</v>
      </c>
    </row>
    <row r="48" spans="1:200" ht="67.5" hidden="1" customHeight="1" x14ac:dyDescent="0.25">
      <c r="A48" s="119" t="s">
        <v>517</v>
      </c>
      <c r="B48" s="119" t="s">
        <v>1393</v>
      </c>
      <c r="C48" s="280" t="s">
        <v>202</v>
      </c>
      <c r="D48" s="119" t="s">
        <v>1362</v>
      </c>
      <c r="E48" s="119" t="s">
        <v>1362</v>
      </c>
      <c r="F48" s="17" t="s">
        <v>204</v>
      </c>
      <c r="G48" s="17" t="s">
        <v>205</v>
      </c>
      <c r="H48" s="17" t="s">
        <v>206</v>
      </c>
      <c r="I48" s="17" t="s">
        <v>207</v>
      </c>
      <c r="J48" s="17"/>
      <c r="K48" s="17" t="s">
        <v>208</v>
      </c>
      <c r="L48" s="280" t="s">
        <v>1394</v>
      </c>
      <c r="M48" s="26" t="s">
        <v>1364</v>
      </c>
      <c r="N48" s="280" t="s">
        <v>1362</v>
      </c>
      <c r="O48" s="17">
        <v>27</v>
      </c>
      <c r="P48" s="17"/>
      <c r="Q48" s="17">
        <v>355</v>
      </c>
      <c r="R48" s="280" t="s">
        <v>1395</v>
      </c>
      <c r="S48" s="17" t="s">
        <v>19</v>
      </c>
      <c r="T48" s="17" t="s">
        <v>870</v>
      </c>
      <c r="U48" s="17"/>
      <c r="V48" s="17"/>
      <c r="W48" s="17"/>
      <c r="X48" s="17"/>
      <c r="Y48" s="17"/>
      <c r="Z48" s="17"/>
      <c r="AA48" s="17"/>
      <c r="AB48" s="17"/>
      <c r="AC48" s="17"/>
      <c r="AD48" s="17"/>
      <c r="AE48" s="17"/>
      <c r="AF48" s="17"/>
      <c r="AG48" s="17"/>
      <c r="AH48" s="17" t="s">
        <v>1366</v>
      </c>
      <c r="AI48" s="17" t="s">
        <v>417</v>
      </c>
      <c r="AJ48" s="17" t="s">
        <v>418</v>
      </c>
      <c r="AK48" s="17" t="s">
        <v>271</v>
      </c>
      <c r="AL48" s="280" t="s">
        <v>1396</v>
      </c>
      <c r="AM48" s="280" t="s">
        <v>1397</v>
      </c>
      <c r="AN48" s="17">
        <v>92.4</v>
      </c>
      <c r="AO48" s="17">
        <v>92.4</v>
      </c>
      <c r="AP48" s="17">
        <v>93.5</v>
      </c>
      <c r="AQ48" s="17">
        <v>94.5</v>
      </c>
      <c r="AR48" s="17">
        <v>95.6</v>
      </c>
      <c r="AS48" s="17">
        <v>96.6</v>
      </c>
      <c r="AT48" s="17">
        <v>92.4</v>
      </c>
      <c r="AU48" s="17">
        <v>0</v>
      </c>
      <c r="AV48" s="17">
        <v>93.5</v>
      </c>
      <c r="AW48" s="17">
        <v>0</v>
      </c>
      <c r="AX48" s="112"/>
      <c r="AY48" s="531" t="s">
        <v>1398</v>
      </c>
      <c r="AZ48" s="390">
        <v>0</v>
      </c>
      <c r="BA48" s="390">
        <v>0</v>
      </c>
      <c r="BB48" s="391" t="s">
        <v>218</v>
      </c>
      <c r="BC48" s="27" t="s">
        <v>1399</v>
      </c>
      <c r="BD48" s="389">
        <v>0</v>
      </c>
      <c r="BE48" s="146"/>
      <c r="BF48" s="531" t="s">
        <v>1400</v>
      </c>
      <c r="BG48" s="390">
        <v>0</v>
      </c>
      <c r="BH48" s="390">
        <v>0</v>
      </c>
      <c r="BI48" s="389" t="s">
        <v>218</v>
      </c>
      <c r="BJ48" s="27" t="s">
        <v>1401</v>
      </c>
      <c r="BK48" s="17">
        <v>0</v>
      </c>
      <c r="BL48" s="146"/>
      <c r="BM48" s="531" t="s">
        <v>1402</v>
      </c>
      <c r="BN48" s="390">
        <v>0</v>
      </c>
      <c r="BO48" s="390">
        <v>0</v>
      </c>
      <c r="BP48" s="243" t="s">
        <v>218</v>
      </c>
      <c r="BQ48" s="27" t="s">
        <v>1403</v>
      </c>
      <c r="BR48" s="17">
        <v>0</v>
      </c>
      <c r="BS48" s="146">
        <v>0</v>
      </c>
      <c r="BT48" s="648" t="s">
        <v>1404</v>
      </c>
      <c r="BU48" s="188">
        <v>0</v>
      </c>
      <c r="BV48" s="188">
        <v>0.95652173913043492</v>
      </c>
      <c r="BW48" s="17" t="s">
        <v>218</v>
      </c>
      <c r="BX48" s="649" t="s">
        <v>1405</v>
      </c>
      <c r="BY48" s="17">
        <v>0</v>
      </c>
      <c r="BZ48" s="146">
        <v>0</v>
      </c>
      <c r="CA48" s="112" t="s">
        <v>1406</v>
      </c>
      <c r="CB48" s="188">
        <v>0</v>
      </c>
      <c r="CC48" s="188">
        <v>0.95652173913043492</v>
      </c>
      <c r="CD48" s="188" t="s">
        <v>218</v>
      </c>
      <c r="CE48" s="14" t="s">
        <v>1407</v>
      </c>
      <c r="CF48" s="17">
        <v>0</v>
      </c>
      <c r="CG48" s="146">
        <v>0</v>
      </c>
      <c r="CH48" s="172" t="s">
        <v>1408</v>
      </c>
      <c r="CI48" s="188">
        <v>0</v>
      </c>
      <c r="CJ48" s="188">
        <v>0.95652173913043492</v>
      </c>
      <c r="CK48" s="17" t="s">
        <v>218</v>
      </c>
      <c r="CL48" s="14" t="s">
        <v>1409</v>
      </c>
      <c r="CM48" s="17">
        <v>0</v>
      </c>
      <c r="CN48" s="146"/>
      <c r="CO48" s="172" t="s">
        <v>1410</v>
      </c>
      <c r="CP48" s="188">
        <v>0</v>
      </c>
      <c r="CQ48" s="188">
        <v>0.95652173913043492</v>
      </c>
      <c r="CR48" s="17" t="s">
        <v>218</v>
      </c>
      <c r="CS48" s="27" t="s">
        <v>1411</v>
      </c>
      <c r="CT48" s="17">
        <v>0</v>
      </c>
      <c r="CU48" s="146"/>
      <c r="CV48" s="172" t="s">
        <v>1412</v>
      </c>
      <c r="CW48" s="188">
        <v>0</v>
      </c>
      <c r="CX48" s="188">
        <v>0.95652173913043492</v>
      </c>
      <c r="CY48" s="17" t="s">
        <v>218</v>
      </c>
      <c r="CZ48" s="14" t="s">
        <v>1413</v>
      </c>
      <c r="DA48" s="17">
        <v>0</v>
      </c>
      <c r="DB48" s="146"/>
      <c r="DC48" s="646" t="s">
        <v>1414</v>
      </c>
      <c r="DD48" s="188">
        <v>0</v>
      </c>
      <c r="DE48" s="188">
        <v>0.95652173913043492</v>
      </c>
      <c r="DF48" s="17" t="s">
        <v>218</v>
      </c>
      <c r="DG48" s="388" t="s">
        <v>1415</v>
      </c>
      <c r="DH48" s="17">
        <v>0</v>
      </c>
      <c r="DI48" s="146"/>
      <c r="DJ48" s="117" t="s">
        <v>1416</v>
      </c>
      <c r="DK48" s="188">
        <v>0</v>
      </c>
      <c r="DL48" s="188">
        <v>0.95652173913043492</v>
      </c>
      <c r="DM48" s="17" t="s">
        <v>218</v>
      </c>
      <c r="DN48" s="25" t="s">
        <v>1417</v>
      </c>
      <c r="DO48" s="17">
        <v>0</v>
      </c>
      <c r="DP48" s="146"/>
      <c r="DQ48" s="117" t="s">
        <v>1418</v>
      </c>
      <c r="DR48" s="188">
        <v>0</v>
      </c>
      <c r="DS48" s="188">
        <v>0.95652173913043492</v>
      </c>
      <c r="DT48" s="17" t="s">
        <v>218</v>
      </c>
      <c r="DU48" s="27" t="s">
        <v>1419</v>
      </c>
      <c r="DV48" s="17">
        <v>93.5</v>
      </c>
      <c r="DW48" s="146"/>
      <c r="DX48" s="117" t="s">
        <v>1420</v>
      </c>
      <c r="DY48" s="188">
        <v>0</v>
      </c>
      <c r="DZ48" s="188">
        <v>0.95652173913043492</v>
      </c>
      <c r="EA48" s="17" t="s">
        <v>218</v>
      </c>
      <c r="EB48" s="110" t="s">
        <v>1421</v>
      </c>
      <c r="EC48" s="327">
        <v>0</v>
      </c>
      <c r="ED48" s="326">
        <v>0</v>
      </c>
      <c r="EE48" s="326">
        <v>0</v>
      </c>
      <c r="EF48" s="326">
        <v>0</v>
      </c>
      <c r="EG48" s="326">
        <v>0</v>
      </c>
      <c r="EH48" s="326">
        <v>0</v>
      </c>
      <c r="EI48" s="326">
        <v>0</v>
      </c>
      <c r="EJ48" s="326">
        <v>0</v>
      </c>
      <c r="EK48" s="326">
        <v>0</v>
      </c>
      <c r="EL48" s="399">
        <v>93.5</v>
      </c>
      <c r="EM48" s="327">
        <v>0</v>
      </c>
      <c r="EN48" s="327">
        <v>0</v>
      </c>
      <c r="EO48" s="327">
        <v>93.5</v>
      </c>
      <c r="EP48" s="325">
        <v>0</v>
      </c>
      <c r="EQ48" s="326">
        <v>0</v>
      </c>
      <c r="ER48" s="326">
        <v>0</v>
      </c>
      <c r="ES48" s="326">
        <v>0</v>
      </c>
      <c r="ET48" s="326">
        <v>0</v>
      </c>
      <c r="EU48" s="326">
        <v>0</v>
      </c>
      <c r="EV48" s="326">
        <v>0</v>
      </c>
      <c r="EW48" s="326">
        <v>0</v>
      </c>
      <c r="EX48" s="326">
        <v>0</v>
      </c>
      <c r="EY48" s="326">
        <v>0</v>
      </c>
      <c r="EZ48" s="326">
        <v>0</v>
      </c>
      <c r="FA48" s="325">
        <v>0</v>
      </c>
      <c r="FB48" s="325">
        <v>0</v>
      </c>
      <c r="FC48" s="325">
        <v>0</v>
      </c>
      <c r="FD48" s="38">
        <v>0</v>
      </c>
      <c r="FE48" s="38">
        <v>0</v>
      </c>
      <c r="FF48" s="38">
        <v>0</v>
      </c>
      <c r="FG48" s="38">
        <v>0</v>
      </c>
      <c r="FH48" s="38">
        <v>0</v>
      </c>
      <c r="FI48" s="38">
        <v>0</v>
      </c>
      <c r="FJ48" s="38">
        <v>0</v>
      </c>
      <c r="FK48" s="38">
        <v>0</v>
      </c>
      <c r="FL48" s="38">
        <v>0</v>
      </c>
      <c r="FM48" s="38">
        <v>0</v>
      </c>
      <c r="FN48" s="230">
        <v>0</v>
      </c>
      <c r="FO48" s="230">
        <v>0</v>
      </c>
      <c r="FP48" s="273">
        <v>0</v>
      </c>
      <c r="FQ48" s="273">
        <v>0</v>
      </c>
      <c r="FR48" s="209">
        <v>0</v>
      </c>
      <c r="FS48" s="209">
        <v>0</v>
      </c>
      <c r="FT48" s="209">
        <v>0</v>
      </c>
      <c r="FU48" s="209">
        <v>0</v>
      </c>
      <c r="FV48" s="42">
        <v>0</v>
      </c>
      <c r="FW48" s="42">
        <v>0</v>
      </c>
      <c r="FX48" s="42">
        <v>0</v>
      </c>
      <c r="FY48" s="42">
        <v>0</v>
      </c>
      <c r="FZ48" s="42">
        <v>0</v>
      </c>
      <c r="GA48" s="42">
        <v>0</v>
      </c>
      <c r="GB48" s="42">
        <v>0</v>
      </c>
      <c r="GC48" s="42">
        <v>0</v>
      </c>
      <c r="GD48" s="138">
        <v>0</v>
      </c>
      <c r="GE48" s="42">
        <v>0</v>
      </c>
      <c r="GF48" s="137">
        <v>0</v>
      </c>
      <c r="GG48" s="136">
        <v>1</v>
      </c>
      <c r="GH48" s="50">
        <v>0</v>
      </c>
      <c r="GI48" s="50">
        <v>0</v>
      </c>
      <c r="GJ48" s="50">
        <v>0</v>
      </c>
      <c r="GK48" s="50">
        <v>0</v>
      </c>
      <c r="GL48" s="49">
        <v>0</v>
      </c>
      <c r="GM48" s="49">
        <v>0</v>
      </c>
      <c r="GN48" s="49">
        <v>0</v>
      </c>
      <c r="GO48" s="49">
        <v>0</v>
      </c>
      <c r="GP48" s="49">
        <v>0</v>
      </c>
      <c r="GQ48" s="49">
        <v>1</v>
      </c>
      <c r="GR48" s="48" t="b">
        <v>1</v>
      </c>
    </row>
    <row r="49" spans="1:200" ht="67.5" hidden="1" customHeight="1" x14ac:dyDescent="0.25">
      <c r="A49" s="380" t="s">
        <v>517</v>
      </c>
      <c r="B49" s="380" t="s">
        <v>1393</v>
      </c>
      <c r="C49" s="280" t="s">
        <v>202</v>
      </c>
      <c r="D49" s="380" t="s">
        <v>1362</v>
      </c>
      <c r="E49" s="380" t="s">
        <v>1362</v>
      </c>
      <c r="F49" s="102" t="s">
        <v>204</v>
      </c>
      <c r="G49" s="102" t="s">
        <v>205</v>
      </c>
      <c r="H49" s="102" t="s">
        <v>206</v>
      </c>
      <c r="I49" s="102" t="s">
        <v>207</v>
      </c>
      <c r="J49" s="102"/>
      <c r="K49" s="102" t="s">
        <v>981</v>
      </c>
      <c r="L49" s="123" t="s">
        <v>1422</v>
      </c>
      <c r="M49" s="379" t="s">
        <v>1364</v>
      </c>
      <c r="N49" s="123" t="s">
        <v>1362</v>
      </c>
      <c r="O49" s="102">
        <v>27</v>
      </c>
      <c r="P49" s="102"/>
      <c r="Q49" s="102">
        <v>351</v>
      </c>
      <c r="R49" s="123" t="s">
        <v>1423</v>
      </c>
      <c r="S49" s="102" t="s">
        <v>19</v>
      </c>
      <c r="T49" s="102" t="s">
        <v>870</v>
      </c>
      <c r="U49" s="102"/>
      <c r="V49" s="102"/>
      <c r="W49" s="102"/>
      <c r="X49" s="102"/>
      <c r="Y49" s="102"/>
      <c r="Z49" s="102"/>
      <c r="AA49" s="102"/>
      <c r="AB49" s="102"/>
      <c r="AC49" s="102"/>
      <c r="AD49" s="102"/>
      <c r="AE49" s="102"/>
      <c r="AF49" s="102"/>
      <c r="AG49" s="102"/>
      <c r="AH49" s="102" t="s">
        <v>1366</v>
      </c>
      <c r="AI49" s="17" t="s">
        <v>417</v>
      </c>
      <c r="AJ49" s="102" t="s">
        <v>418</v>
      </c>
      <c r="AK49" s="102" t="s">
        <v>271</v>
      </c>
      <c r="AL49" s="123" t="s">
        <v>1424</v>
      </c>
      <c r="AM49" s="123" t="s">
        <v>1425</v>
      </c>
      <c r="AN49" s="102" t="s">
        <v>1426</v>
      </c>
      <c r="AO49" s="102" t="s">
        <v>1427</v>
      </c>
      <c r="AP49" s="102" t="s">
        <v>1427</v>
      </c>
      <c r="AQ49" s="102" t="s">
        <v>1427</v>
      </c>
      <c r="AR49" s="102" t="s">
        <v>1427</v>
      </c>
      <c r="AS49" s="102" t="s">
        <v>1427</v>
      </c>
      <c r="AT49" s="102">
        <v>3</v>
      </c>
      <c r="AU49" s="102">
        <v>0</v>
      </c>
      <c r="AV49" s="102" t="s">
        <v>1427</v>
      </c>
      <c r="AW49" s="102">
        <v>0</v>
      </c>
      <c r="AX49" s="112"/>
      <c r="AY49" s="531" t="s">
        <v>1428</v>
      </c>
      <c r="AZ49" s="247">
        <v>0</v>
      </c>
      <c r="BA49" s="370">
        <v>6.7787418655097616E-5</v>
      </c>
      <c r="BB49" s="102" t="s">
        <v>218</v>
      </c>
      <c r="BC49" s="601" t="s">
        <v>1429</v>
      </c>
      <c r="BD49" s="386">
        <v>0</v>
      </c>
      <c r="BE49" s="146"/>
      <c r="BF49" s="531" t="s">
        <v>1430</v>
      </c>
      <c r="BG49" s="247">
        <v>0</v>
      </c>
      <c r="BH49" s="370">
        <v>6.7787418655097616E-5</v>
      </c>
      <c r="BI49" s="102" t="s">
        <v>218</v>
      </c>
      <c r="BJ49" s="601" t="s">
        <v>1431</v>
      </c>
      <c r="BK49" s="102">
        <v>0</v>
      </c>
      <c r="BL49" s="146"/>
      <c r="BM49" s="531" t="s">
        <v>1432</v>
      </c>
      <c r="BN49" s="369">
        <v>0</v>
      </c>
      <c r="BO49" s="83">
        <v>6.7787418655097616E-5</v>
      </c>
      <c r="BP49" s="102" t="s">
        <v>218</v>
      </c>
      <c r="BQ49" s="601" t="s">
        <v>1433</v>
      </c>
      <c r="BR49" s="102">
        <v>0</v>
      </c>
      <c r="BS49" s="146">
        <v>0</v>
      </c>
      <c r="BT49" s="648" t="s">
        <v>1434</v>
      </c>
      <c r="BU49" s="83">
        <v>0</v>
      </c>
      <c r="BV49" s="83">
        <v>6.7787418655097616E-5</v>
      </c>
      <c r="BW49" s="102" t="s">
        <v>218</v>
      </c>
      <c r="BX49" s="647" t="s">
        <v>1435</v>
      </c>
      <c r="BY49" s="102">
        <v>0</v>
      </c>
      <c r="BZ49" s="146">
        <v>0</v>
      </c>
      <c r="CA49" s="112" t="s">
        <v>1436</v>
      </c>
      <c r="CB49" s="83">
        <v>0</v>
      </c>
      <c r="CC49" s="83">
        <v>6.7787418655097616E-5</v>
      </c>
      <c r="CD49" s="83" t="s">
        <v>218</v>
      </c>
      <c r="CE49" s="360" t="s">
        <v>1437</v>
      </c>
      <c r="CF49" s="102">
        <v>0</v>
      </c>
      <c r="CG49" s="146">
        <v>0</v>
      </c>
      <c r="CH49" s="172" t="s">
        <v>1438</v>
      </c>
      <c r="CI49" s="83">
        <v>0</v>
      </c>
      <c r="CJ49" s="83">
        <v>6.7787418655097616E-5</v>
      </c>
      <c r="CK49" s="102" t="s">
        <v>218</v>
      </c>
      <c r="CL49" s="360" t="s">
        <v>1439</v>
      </c>
      <c r="CM49" s="102">
        <v>0</v>
      </c>
      <c r="CN49" s="146"/>
      <c r="CO49" s="172" t="s">
        <v>1440</v>
      </c>
      <c r="CP49" s="83">
        <v>0</v>
      </c>
      <c r="CQ49" s="83">
        <v>6.7787418655097616E-5</v>
      </c>
      <c r="CR49" s="17" t="s">
        <v>218</v>
      </c>
      <c r="CS49" s="27" t="s">
        <v>1441</v>
      </c>
      <c r="CT49" s="102">
        <v>0</v>
      </c>
      <c r="CU49" s="146"/>
      <c r="CV49" s="172" t="s">
        <v>1442</v>
      </c>
      <c r="CW49" s="83">
        <v>0</v>
      </c>
      <c r="CX49" s="83">
        <v>6.7787418655097616E-5</v>
      </c>
      <c r="CY49" s="102" t="s">
        <v>218</v>
      </c>
      <c r="CZ49" s="360" t="s">
        <v>1443</v>
      </c>
      <c r="DA49" s="102">
        <v>0</v>
      </c>
      <c r="DB49" s="146"/>
      <c r="DC49" s="646" t="s">
        <v>1444</v>
      </c>
      <c r="DD49" s="83">
        <v>0</v>
      </c>
      <c r="DE49" s="83">
        <v>6.7787418655097616E-5</v>
      </c>
      <c r="DF49" s="17" t="s">
        <v>218</v>
      </c>
      <c r="DG49" s="645" t="s">
        <v>1445</v>
      </c>
      <c r="DH49" s="102">
        <v>0</v>
      </c>
      <c r="DI49" s="146"/>
      <c r="DJ49" s="117" t="s">
        <v>1446</v>
      </c>
      <c r="DK49" s="83">
        <v>0</v>
      </c>
      <c r="DL49" s="83">
        <v>6.7787418655097616E-5</v>
      </c>
      <c r="DM49" s="102" t="s">
        <v>218</v>
      </c>
      <c r="DN49" s="631" t="s">
        <v>1447</v>
      </c>
      <c r="DO49" s="102">
        <v>0</v>
      </c>
      <c r="DP49" s="146"/>
      <c r="DQ49" s="117" t="s">
        <v>1448</v>
      </c>
      <c r="DR49" s="83">
        <v>0</v>
      </c>
      <c r="DS49" s="83">
        <v>6.7787418655097616E-5</v>
      </c>
      <c r="DT49" s="17" t="s">
        <v>218</v>
      </c>
      <c r="DU49" s="644" t="s">
        <v>1449</v>
      </c>
      <c r="DV49" s="102" t="s">
        <v>1427</v>
      </c>
      <c r="DW49" s="146"/>
      <c r="DX49" s="117" t="s">
        <v>1450</v>
      </c>
      <c r="DY49" s="83">
        <v>0</v>
      </c>
      <c r="DZ49" s="83">
        <v>6.7787418655097616E-5</v>
      </c>
      <c r="EA49" s="102" t="s">
        <v>218</v>
      </c>
      <c r="EB49" s="175" t="s">
        <v>1451</v>
      </c>
      <c r="EC49" s="327">
        <v>0</v>
      </c>
      <c r="ED49" s="326">
        <v>0</v>
      </c>
      <c r="EE49" s="326">
        <v>0</v>
      </c>
      <c r="EF49" s="326">
        <v>0</v>
      </c>
      <c r="EG49" s="326">
        <v>0</v>
      </c>
      <c r="EH49" s="326">
        <v>0</v>
      </c>
      <c r="EI49" s="326">
        <v>0</v>
      </c>
      <c r="EJ49" s="326">
        <v>0</v>
      </c>
      <c r="EK49" s="326">
        <v>0</v>
      </c>
      <c r="EL49" s="643" t="s">
        <v>1427</v>
      </c>
      <c r="EM49" s="327">
        <v>0</v>
      </c>
      <c r="EN49" s="327">
        <v>0</v>
      </c>
      <c r="EO49" s="327" t="s">
        <v>1427</v>
      </c>
      <c r="EP49" s="325">
        <v>0</v>
      </c>
      <c r="EQ49" s="326">
        <v>0</v>
      </c>
      <c r="ER49" s="326">
        <v>0</v>
      </c>
      <c r="ES49" s="326">
        <v>0</v>
      </c>
      <c r="ET49" s="326">
        <v>0</v>
      </c>
      <c r="EU49" s="326">
        <v>0</v>
      </c>
      <c r="EV49" s="326">
        <v>0</v>
      </c>
      <c r="EW49" s="326">
        <v>0</v>
      </c>
      <c r="EX49" s="326">
        <v>0</v>
      </c>
      <c r="EY49" s="326">
        <v>0</v>
      </c>
      <c r="EZ49" s="326">
        <v>0</v>
      </c>
      <c r="FA49" s="325">
        <v>0</v>
      </c>
      <c r="FB49" s="325">
        <v>0</v>
      </c>
      <c r="FC49" s="325">
        <v>0</v>
      </c>
      <c r="FD49" s="38">
        <v>0</v>
      </c>
      <c r="FE49" s="38">
        <v>0</v>
      </c>
      <c r="FF49" s="38">
        <v>0</v>
      </c>
      <c r="FG49" s="38">
        <v>0</v>
      </c>
      <c r="FH49" s="38">
        <v>0</v>
      </c>
      <c r="FI49" s="38">
        <v>0</v>
      </c>
      <c r="FJ49" s="38">
        <v>0</v>
      </c>
      <c r="FK49" s="38">
        <v>0</v>
      </c>
      <c r="FL49" s="38">
        <v>0</v>
      </c>
      <c r="FM49" s="38">
        <v>0</v>
      </c>
      <c r="FN49" s="230">
        <v>0</v>
      </c>
      <c r="FO49" s="230">
        <v>0</v>
      </c>
      <c r="FP49" s="273">
        <v>0</v>
      </c>
      <c r="FQ49" s="273">
        <v>0</v>
      </c>
      <c r="FR49" s="209">
        <v>0</v>
      </c>
      <c r="FS49" s="209">
        <v>0</v>
      </c>
      <c r="FT49" s="209">
        <v>0</v>
      </c>
      <c r="FU49" s="209">
        <v>0</v>
      </c>
      <c r="FV49" s="42">
        <v>0</v>
      </c>
      <c r="FW49" s="42">
        <v>0</v>
      </c>
      <c r="FX49" s="42">
        <v>0</v>
      </c>
      <c r="FY49" s="42">
        <v>0</v>
      </c>
      <c r="FZ49" s="42">
        <v>0</v>
      </c>
      <c r="GA49" s="42">
        <v>0</v>
      </c>
      <c r="GB49" s="42">
        <v>0</v>
      </c>
      <c r="GC49" s="42">
        <v>0</v>
      </c>
      <c r="GD49" s="138">
        <v>0</v>
      </c>
      <c r="GE49" s="42">
        <v>0</v>
      </c>
      <c r="GF49" s="137">
        <v>0</v>
      </c>
      <c r="GG49" s="136">
        <v>1</v>
      </c>
      <c r="GH49" s="50">
        <v>0</v>
      </c>
      <c r="GI49" s="50">
        <v>0</v>
      </c>
      <c r="GJ49" s="50">
        <v>0</v>
      </c>
      <c r="GK49" s="50">
        <v>0</v>
      </c>
      <c r="GL49" s="49">
        <v>0</v>
      </c>
      <c r="GM49" s="49">
        <v>0</v>
      </c>
      <c r="GN49" s="49">
        <v>0</v>
      </c>
      <c r="GO49" s="49">
        <v>0</v>
      </c>
      <c r="GP49" s="49">
        <v>0</v>
      </c>
      <c r="GQ49" s="49">
        <v>1</v>
      </c>
      <c r="GR49" s="48" t="b">
        <v>1</v>
      </c>
    </row>
    <row r="50" spans="1:200" ht="67.5" hidden="1" customHeight="1" x14ac:dyDescent="0.25">
      <c r="A50" s="380" t="s">
        <v>517</v>
      </c>
      <c r="B50" s="380" t="s">
        <v>201</v>
      </c>
      <c r="C50" s="380" t="s">
        <v>1452</v>
      </c>
      <c r="D50" s="380" t="s">
        <v>1453</v>
      </c>
      <c r="E50" s="380" t="s">
        <v>1453</v>
      </c>
      <c r="F50" s="102" t="s">
        <v>204</v>
      </c>
      <c r="G50" s="102" t="s">
        <v>205</v>
      </c>
      <c r="H50" s="102" t="s">
        <v>206</v>
      </c>
      <c r="I50" s="102" t="s">
        <v>207</v>
      </c>
      <c r="J50" s="102"/>
      <c r="K50" s="102" t="s">
        <v>208</v>
      </c>
      <c r="L50" s="360"/>
      <c r="M50" s="360"/>
      <c r="N50" s="360" t="s">
        <v>1453</v>
      </c>
      <c r="O50" s="102"/>
      <c r="P50" s="102"/>
      <c r="Q50" s="102">
        <v>419</v>
      </c>
      <c r="R50" s="360" t="s">
        <v>1454</v>
      </c>
      <c r="S50" s="102" t="s">
        <v>210</v>
      </c>
      <c r="T50" s="102"/>
      <c r="U50" s="102"/>
      <c r="V50" s="102"/>
      <c r="W50" s="102"/>
      <c r="X50" s="102"/>
      <c r="Y50" s="102"/>
      <c r="Z50" s="102"/>
      <c r="AA50" s="102"/>
      <c r="AB50" s="102"/>
      <c r="AC50" s="102"/>
      <c r="AD50" s="102"/>
      <c r="AE50" s="102"/>
      <c r="AF50" s="102"/>
      <c r="AG50" s="102"/>
      <c r="AH50" s="102" t="s">
        <v>211</v>
      </c>
      <c r="AI50" s="102" t="s">
        <v>442</v>
      </c>
      <c r="AJ50" s="102" t="s">
        <v>418</v>
      </c>
      <c r="AK50" s="102" t="s">
        <v>214</v>
      </c>
      <c r="AL50" s="123" t="s">
        <v>1455</v>
      </c>
      <c r="AM50" s="123" t="s">
        <v>1456</v>
      </c>
      <c r="AN50" s="604">
        <v>0</v>
      </c>
      <c r="AO50" s="602">
        <v>100</v>
      </c>
      <c r="AP50" s="602">
        <v>90</v>
      </c>
      <c r="AQ50" s="602">
        <v>100</v>
      </c>
      <c r="AR50" s="602">
        <v>100</v>
      </c>
      <c r="AS50" s="602">
        <v>100</v>
      </c>
      <c r="AT50" s="602">
        <v>100</v>
      </c>
      <c r="AU50" s="602">
        <v>0</v>
      </c>
      <c r="AV50" s="602">
        <v>90</v>
      </c>
      <c r="AW50" s="628">
        <v>7.5</v>
      </c>
      <c r="AX50" s="146">
        <v>7.5</v>
      </c>
      <c r="AY50" s="531" t="s">
        <v>1457</v>
      </c>
      <c r="AZ50" s="370">
        <v>8.3333333333333329E-2</v>
      </c>
      <c r="BA50" s="370">
        <v>7.4999999999999997E-2</v>
      </c>
      <c r="BB50" s="247" t="s">
        <v>218</v>
      </c>
      <c r="BC50" s="641" t="s">
        <v>1458</v>
      </c>
      <c r="BD50" s="629">
        <v>7.5</v>
      </c>
      <c r="BE50" s="583">
        <v>7.5</v>
      </c>
      <c r="BF50" s="133" t="s">
        <v>1459</v>
      </c>
      <c r="BG50" s="370">
        <v>0.16666666666666666</v>
      </c>
      <c r="BH50" s="370">
        <v>0.15</v>
      </c>
      <c r="BI50" s="247" t="s">
        <v>218</v>
      </c>
      <c r="BJ50" s="601" t="s">
        <v>1460</v>
      </c>
      <c r="BK50" s="628">
        <v>7.5</v>
      </c>
      <c r="BL50" s="146">
        <v>7.5</v>
      </c>
      <c r="BM50" s="133" t="s">
        <v>1461</v>
      </c>
      <c r="BN50" s="83">
        <v>0.25</v>
      </c>
      <c r="BO50" s="83">
        <v>0.22500000000000001</v>
      </c>
      <c r="BP50" s="642" t="s">
        <v>218</v>
      </c>
      <c r="BQ50" s="641" t="s">
        <v>1462</v>
      </c>
      <c r="BR50" s="636">
        <v>4.17</v>
      </c>
      <c r="BS50" s="146">
        <v>4.17</v>
      </c>
      <c r="BT50" s="133" t="s">
        <v>1463</v>
      </c>
      <c r="BU50" s="83">
        <v>0.29633333333333334</v>
      </c>
      <c r="BV50" s="83">
        <v>1.2666999999999999</v>
      </c>
      <c r="BW50" s="102" t="s">
        <v>218</v>
      </c>
      <c r="BX50" s="641" t="s">
        <v>1464</v>
      </c>
      <c r="BY50" s="636">
        <v>8.33</v>
      </c>
      <c r="BZ50" s="146">
        <v>8.33</v>
      </c>
      <c r="CA50" s="172" t="s">
        <v>1465</v>
      </c>
      <c r="CB50" s="83">
        <v>0.3888888888888889</v>
      </c>
      <c r="CC50" s="83">
        <v>1.35</v>
      </c>
      <c r="CD50" s="83" t="s">
        <v>218</v>
      </c>
      <c r="CE50" s="360" t="s">
        <v>1466</v>
      </c>
      <c r="CF50" s="640">
        <v>10</v>
      </c>
      <c r="CG50" s="146">
        <v>10</v>
      </c>
      <c r="CH50" s="172" t="s">
        <v>1467</v>
      </c>
      <c r="CI50" s="83">
        <v>0.5</v>
      </c>
      <c r="CJ50" s="83">
        <v>0.45</v>
      </c>
      <c r="CK50" s="102" t="s">
        <v>218</v>
      </c>
      <c r="CL50" s="360" t="s">
        <v>1468</v>
      </c>
      <c r="CM50" s="639">
        <v>7.5</v>
      </c>
      <c r="CN50" s="146">
        <v>8.33</v>
      </c>
      <c r="CO50" s="172" t="s">
        <v>1469</v>
      </c>
      <c r="CP50" s="83">
        <v>0.5925555555555555</v>
      </c>
      <c r="CQ50" s="83">
        <v>1.5333000000000001</v>
      </c>
      <c r="CR50" s="17" t="s">
        <v>218</v>
      </c>
      <c r="CS50" s="28" t="s">
        <v>1470</v>
      </c>
      <c r="CT50" s="639">
        <v>6.67</v>
      </c>
      <c r="CU50" s="146">
        <v>6.67</v>
      </c>
      <c r="CV50" s="611" t="s">
        <v>1471</v>
      </c>
      <c r="CW50" s="83">
        <v>0.66666666666666663</v>
      </c>
      <c r="CX50" s="83">
        <v>1.6</v>
      </c>
      <c r="CY50" s="102" t="s">
        <v>218</v>
      </c>
      <c r="CZ50" s="631" t="s">
        <v>1472</v>
      </c>
      <c r="DA50" s="17">
        <v>5.83</v>
      </c>
      <c r="DB50" s="146">
        <v>8.33</v>
      </c>
      <c r="DC50" s="133" t="s">
        <v>1473</v>
      </c>
      <c r="DD50" s="83">
        <v>0.75922222222222224</v>
      </c>
      <c r="DE50" s="83">
        <v>1.6833</v>
      </c>
      <c r="DF50" s="17" t="s">
        <v>218</v>
      </c>
      <c r="DG50" s="605" t="s">
        <v>1474</v>
      </c>
      <c r="DH50" s="17">
        <v>8.34</v>
      </c>
      <c r="DI50" s="146">
        <v>8.33</v>
      </c>
      <c r="DJ50" s="117" t="s">
        <v>1475</v>
      </c>
      <c r="DK50" s="83">
        <v>0.85177777777777774</v>
      </c>
      <c r="DL50" s="83">
        <v>1.7666000000000002</v>
      </c>
      <c r="DM50" s="102" t="s">
        <v>218</v>
      </c>
      <c r="DN50" s="631" t="s">
        <v>1476</v>
      </c>
      <c r="DO50" s="17">
        <v>5.83</v>
      </c>
      <c r="DP50" s="146">
        <v>6.67</v>
      </c>
      <c r="DQ50" s="133" t="s">
        <v>1477</v>
      </c>
      <c r="DR50" s="83">
        <v>0.92588888888888887</v>
      </c>
      <c r="DS50" s="83">
        <v>0.83329999999999993</v>
      </c>
      <c r="DT50" s="17" t="s">
        <v>218</v>
      </c>
      <c r="DU50" s="28" t="s">
        <v>1478</v>
      </c>
      <c r="DV50" s="119">
        <v>10.83</v>
      </c>
      <c r="DW50" s="146">
        <v>10</v>
      </c>
      <c r="DX50" s="117" t="s">
        <v>1479</v>
      </c>
      <c r="DY50" s="131">
        <v>1.0369999999999999</v>
      </c>
      <c r="DZ50" s="83">
        <v>1.9333</v>
      </c>
      <c r="EA50" s="102" t="s">
        <v>218</v>
      </c>
      <c r="EB50" s="175" t="s">
        <v>1480</v>
      </c>
      <c r="EC50" s="327">
        <v>22.5</v>
      </c>
      <c r="ED50" s="326">
        <v>26.67</v>
      </c>
      <c r="EE50" s="326">
        <v>35</v>
      </c>
      <c r="EF50" s="326">
        <v>45</v>
      </c>
      <c r="EG50" s="326">
        <v>52.5</v>
      </c>
      <c r="EH50" s="326">
        <v>59.17</v>
      </c>
      <c r="EI50" s="326">
        <v>65</v>
      </c>
      <c r="EJ50" s="326">
        <v>73.34</v>
      </c>
      <c r="EK50" s="326">
        <v>79.17</v>
      </c>
      <c r="EL50" s="326">
        <v>90</v>
      </c>
      <c r="EM50" s="327">
        <v>45</v>
      </c>
      <c r="EN50" s="327">
        <v>65</v>
      </c>
      <c r="EO50" s="327">
        <v>90</v>
      </c>
      <c r="EP50" s="325">
        <v>22.5</v>
      </c>
      <c r="EQ50" s="326">
        <v>26.67</v>
      </c>
      <c r="ER50" s="326">
        <v>35</v>
      </c>
      <c r="ES50" s="326">
        <v>45</v>
      </c>
      <c r="ET50" s="326">
        <v>53.33</v>
      </c>
      <c r="EU50" s="326">
        <v>60</v>
      </c>
      <c r="EV50" s="326">
        <v>68.33</v>
      </c>
      <c r="EW50" s="326">
        <v>76.66</v>
      </c>
      <c r="EX50" s="326">
        <v>83.33</v>
      </c>
      <c r="EY50" s="326">
        <v>93.33</v>
      </c>
      <c r="EZ50" s="326">
        <v>10</v>
      </c>
      <c r="FA50" s="325">
        <v>45</v>
      </c>
      <c r="FB50" s="325">
        <v>68.33</v>
      </c>
      <c r="FC50" s="325">
        <v>93.33</v>
      </c>
      <c r="FD50" s="38">
        <v>1</v>
      </c>
      <c r="FE50" s="38">
        <v>1</v>
      </c>
      <c r="FF50" s="38">
        <v>1</v>
      </c>
      <c r="FG50" s="38">
        <v>1</v>
      </c>
      <c r="FH50" s="38">
        <v>1.0158095238095237</v>
      </c>
      <c r="FI50" s="38">
        <v>1.014027378739226</v>
      </c>
      <c r="FJ50" s="38">
        <v>1.0512307692307692</v>
      </c>
      <c r="FK50" s="38">
        <v>1.0452686119443686</v>
      </c>
      <c r="FL50" s="38">
        <v>1.0525451559934318</v>
      </c>
      <c r="FM50" s="38">
        <v>1.0369999999999999</v>
      </c>
      <c r="FN50" s="230">
        <v>0.25</v>
      </c>
      <c r="FO50" s="230">
        <v>0.25</v>
      </c>
      <c r="FP50" s="273">
        <v>0.29633333333333334</v>
      </c>
      <c r="FQ50" s="273">
        <v>0.29633333333333334</v>
      </c>
      <c r="FR50" s="209">
        <v>0.3888888888888889</v>
      </c>
      <c r="FS50" s="209">
        <v>0.3888888888888889</v>
      </c>
      <c r="FT50" s="209">
        <v>0.5</v>
      </c>
      <c r="FU50" s="209">
        <v>0.5</v>
      </c>
      <c r="FV50" s="42">
        <v>0.5925555555555555</v>
      </c>
      <c r="FW50" s="42">
        <v>0.58333333333333337</v>
      </c>
      <c r="FX50" s="42">
        <v>0.66666666666666663</v>
      </c>
      <c r="FY50" s="42">
        <v>0.6574444444444445</v>
      </c>
      <c r="FZ50" s="42">
        <v>0.75922222222222224</v>
      </c>
      <c r="GA50" s="42">
        <v>0.72222222222222221</v>
      </c>
      <c r="GB50" s="42">
        <v>0.85177777777777774</v>
      </c>
      <c r="GC50" s="42">
        <v>0.81488888888888888</v>
      </c>
      <c r="GD50" s="138">
        <v>0.92588888888888887</v>
      </c>
      <c r="GE50" s="42">
        <v>0.87966666666666671</v>
      </c>
      <c r="GF50" s="137">
        <v>1.0369999999999999</v>
      </c>
      <c r="GG50" s="136">
        <v>1</v>
      </c>
      <c r="GH50" s="50">
        <v>0.25</v>
      </c>
      <c r="GI50" s="50">
        <v>0.29633333333333334</v>
      </c>
      <c r="GJ50" s="50">
        <v>0.3888888888888889</v>
      </c>
      <c r="GK50" s="50">
        <v>0.5</v>
      </c>
      <c r="GL50" s="49">
        <v>0.5925555555555555</v>
      </c>
      <c r="GM50" s="49">
        <v>0.66666666666666663</v>
      </c>
      <c r="GN50" s="49">
        <v>0.75922222222222224</v>
      </c>
      <c r="GO50" s="49">
        <v>0.85177777777777774</v>
      </c>
      <c r="GP50" s="49">
        <v>0.92588888888888887</v>
      </c>
      <c r="GQ50" s="49">
        <v>1</v>
      </c>
      <c r="GR50" s="48" t="b">
        <v>1</v>
      </c>
    </row>
    <row r="51" spans="1:200" ht="67.5" hidden="1" customHeight="1" x14ac:dyDescent="0.25">
      <c r="A51" s="119" t="s">
        <v>517</v>
      </c>
      <c r="B51" s="119" t="s">
        <v>201</v>
      </c>
      <c r="C51" s="119" t="s">
        <v>1452</v>
      </c>
      <c r="D51" s="119" t="s">
        <v>1453</v>
      </c>
      <c r="E51" s="119" t="s">
        <v>1453</v>
      </c>
      <c r="F51" s="17" t="s">
        <v>204</v>
      </c>
      <c r="G51" s="17" t="s">
        <v>205</v>
      </c>
      <c r="H51" s="17" t="s">
        <v>206</v>
      </c>
      <c r="I51" s="17" t="s">
        <v>207</v>
      </c>
      <c r="J51" s="17"/>
      <c r="K51" s="17" t="s">
        <v>208</v>
      </c>
      <c r="L51" s="14"/>
      <c r="M51" s="14"/>
      <c r="N51" s="14" t="s">
        <v>1453</v>
      </c>
      <c r="O51" s="17"/>
      <c r="P51" s="17"/>
      <c r="Q51" s="17">
        <v>421</v>
      </c>
      <c r="R51" s="14" t="s">
        <v>1481</v>
      </c>
      <c r="S51" s="17" t="s">
        <v>210</v>
      </c>
      <c r="T51" s="17"/>
      <c r="U51" s="17"/>
      <c r="V51" s="17"/>
      <c r="W51" s="17"/>
      <c r="X51" s="17"/>
      <c r="Y51" s="17"/>
      <c r="Z51" s="17"/>
      <c r="AA51" s="17"/>
      <c r="AB51" s="17"/>
      <c r="AC51" s="17"/>
      <c r="AD51" s="17"/>
      <c r="AE51" s="17"/>
      <c r="AF51" s="17"/>
      <c r="AG51" s="17"/>
      <c r="AH51" s="17" t="s">
        <v>211</v>
      </c>
      <c r="AI51" s="17" t="s">
        <v>442</v>
      </c>
      <c r="AJ51" s="17" t="s">
        <v>418</v>
      </c>
      <c r="AK51" s="17" t="s">
        <v>214</v>
      </c>
      <c r="AL51" s="110" t="s">
        <v>1482</v>
      </c>
      <c r="AM51" s="280" t="s">
        <v>1483</v>
      </c>
      <c r="AN51" s="23">
        <v>0</v>
      </c>
      <c r="AO51" s="607">
        <v>100</v>
      </c>
      <c r="AP51" s="607">
        <v>100</v>
      </c>
      <c r="AQ51" s="607">
        <v>100</v>
      </c>
      <c r="AR51" s="607">
        <v>100</v>
      </c>
      <c r="AS51" s="607">
        <v>100</v>
      </c>
      <c r="AT51" s="607">
        <v>139.80000000000001</v>
      </c>
      <c r="AU51" s="607">
        <v>0</v>
      </c>
      <c r="AV51" s="607">
        <v>100</v>
      </c>
      <c r="AW51" s="628">
        <v>6.25</v>
      </c>
      <c r="AX51" s="146">
        <v>10.7</v>
      </c>
      <c r="AY51" s="531" t="s">
        <v>1484</v>
      </c>
      <c r="AZ51" s="390">
        <v>0.107</v>
      </c>
      <c r="BA51" s="390">
        <v>0.107</v>
      </c>
      <c r="BB51" s="630" t="s">
        <v>218</v>
      </c>
      <c r="BC51" s="27" t="s">
        <v>1485</v>
      </c>
      <c r="BD51" s="629">
        <v>6.25</v>
      </c>
      <c r="BE51" s="146">
        <v>10.59</v>
      </c>
      <c r="BF51" s="531" t="s">
        <v>1486</v>
      </c>
      <c r="BG51" s="390">
        <v>0.21289999999999998</v>
      </c>
      <c r="BH51" s="390">
        <v>0.21289999999999998</v>
      </c>
      <c r="BI51" s="638" t="s">
        <v>218</v>
      </c>
      <c r="BJ51" s="27" t="s">
        <v>1487</v>
      </c>
      <c r="BK51" s="349" t="s">
        <v>1488</v>
      </c>
      <c r="BL51" s="146">
        <v>20</v>
      </c>
      <c r="BM51" s="531" t="s">
        <v>1489</v>
      </c>
      <c r="BN51" s="188">
        <v>0.41289999999999999</v>
      </c>
      <c r="BO51" s="188">
        <v>0.41289999999999999</v>
      </c>
      <c r="BP51" s="16" t="s">
        <v>218</v>
      </c>
      <c r="BQ51" s="27" t="s">
        <v>1490</v>
      </c>
      <c r="BR51" s="23">
        <v>0</v>
      </c>
      <c r="BS51" s="146">
        <v>0</v>
      </c>
      <c r="BT51" s="531" t="s">
        <v>1491</v>
      </c>
      <c r="BU51" s="188">
        <v>0.41289999999999999</v>
      </c>
      <c r="BV51" s="188">
        <v>1.8109</v>
      </c>
      <c r="BW51" s="17" t="s">
        <v>218</v>
      </c>
      <c r="BX51" s="27" t="s">
        <v>1492</v>
      </c>
      <c r="BY51" s="637">
        <v>0</v>
      </c>
      <c r="BZ51" s="146">
        <v>0</v>
      </c>
      <c r="CA51" s="172" t="s">
        <v>1493</v>
      </c>
      <c r="CB51" s="188">
        <v>0.41289999999999999</v>
      </c>
      <c r="CC51" s="188">
        <v>1.8109</v>
      </c>
      <c r="CD51" s="188" t="s">
        <v>218</v>
      </c>
      <c r="CE51" s="14" t="s">
        <v>1494</v>
      </c>
      <c r="CF51" s="23">
        <v>0</v>
      </c>
      <c r="CG51" s="146">
        <v>0</v>
      </c>
      <c r="CH51" s="172" t="s">
        <v>1495</v>
      </c>
      <c r="CI51" s="188">
        <v>0.41289999999999999</v>
      </c>
      <c r="CJ51" s="188">
        <v>0.41289999999999999</v>
      </c>
      <c r="CK51" s="17" t="s">
        <v>218</v>
      </c>
      <c r="CL51" s="14" t="s">
        <v>1496</v>
      </c>
      <c r="CM51" s="23">
        <v>0</v>
      </c>
      <c r="CN51" s="146">
        <v>0</v>
      </c>
      <c r="CO51" s="172" t="s">
        <v>1497</v>
      </c>
      <c r="CP51" s="188">
        <v>0.41289999999999999</v>
      </c>
      <c r="CQ51" s="188">
        <v>1.8109</v>
      </c>
      <c r="CR51" s="17" t="s">
        <v>218</v>
      </c>
      <c r="CS51" s="28" t="s">
        <v>1498</v>
      </c>
      <c r="CT51" s="23">
        <v>6.25</v>
      </c>
      <c r="CU51" s="146">
        <v>41.56</v>
      </c>
      <c r="CV51" s="611" t="s">
        <v>1499</v>
      </c>
      <c r="CW51" s="188">
        <v>0.8284999999999999</v>
      </c>
      <c r="CX51" s="188">
        <v>2.2265000000000001</v>
      </c>
      <c r="CY51" s="17" t="s">
        <v>218</v>
      </c>
      <c r="CZ51" s="25" t="s">
        <v>1500</v>
      </c>
      <c r="DA51" s="23">
        <v>18.75</v>
      </c>
      <c r="DB51" s="146">
        <v>31.23</v>
      </c>
      <c r="DC51" s="133" t="s">
        <v>1501</v>
      </c>
      <c r="DD51" s="188">
        <v>1.1408</v>
      </c>
      <c r="DE51" s="188">
        <v>2.5388000000000002</v>
      </c>
      <c r="DF51" s="11" t="s">
        <v>218</v>
      </c>
      <c r="DG51" s="388" t="s">
        <v>1502</v>
      </c>
      <c r="DH51" s="23">
        <v>18.75</v>
      </c>
      <c r="DI51" s="146">
        <v>31.09</v>
      </c>
      <c r="DJ51" s="117" t="s">
        <v>1503</v>
      </c>
      <c r="DK51" s="188">
        <v>1.4516999999999998</v>
      </c>
      <c r="DL51" s="188">
        <v>2.8496999999999999</v>
      </c>
      <c r="DM51" s="17" t="s">
        <v>218</v>
      </c>
      <c r="DN51" s="25" t="s">
        <v>1504</v>
      </c>
      <c r="DO51" s="23">
        <v>18.75</v>
      </c>
      <c r="DP51" s="146">
        <v>31.11</v>
      </c>
      <c r="DQ51" s="133" t="s">
        <v>1505</v>
      </c>
      <c r="DR51" s="188">
        <v>1.7627999999999997</v>
      </c>
      <c r="DS51" s="188">
        <v>1.7627999999999997</v>
      </c>
      <c r="DT51" s="17" t="s">
        <v>218</v>
      </c>
      <c r="DU51" s="27" t="s">
        <v>1506</v>
      </c>
      <c r="DV51" s="17">
        <v>18.75</v>
      </c>
      <c r="DW51" s="146">
        <v>30.68</v>
      </c>
      <c r="DX51" s="117" t="s">
        <v>1507</v>
      </c>
      <c r="DY51" s="131">
        <v>2.0695999999999999</v>
      </c>
      <c r="DZ51" s="188">
        <v>3.4676</v>
      </c>
      <c r="EA51" s="17" t="s">
        <v>218</v>
      </c>
      <c r="EB51" s="110" t="s">
        <v>1508</v>
      </c>
      <c r="EC51" s="327">
        <v>18.75</v>
      </c>
      <c r="ED51" s="326">
        <v>18.75</v>
      </c>
      <c r="EE51" s="326">
        <v>18.75</v>
      </c>
      <c r="EF51" s="326">
        <v>18.75</v>
      </c>
      <c r="EG51" s="326">
        <v>18.75</v>
      </c>
      <c r="EH51" s="326">
        <v>25</v>
      </c>
      <c r="EI51" s="326">
        <v>43.75</v>
      </c>
      <c r="EJ51" s="326">
        <v>62.5</v>
      </c>
      <c r="EK51" s="326">
        <v>81.25</v>
      </c>
      <c r="EL51" s="326">
        <v>100</v>
      </c>
      <c r="EM51" s="327">
        <v>18.75</v>
      </c>
      <c r="EN51" s="327">
        <v>43.75</v>
      </c>
      <c r="EO51" s="327">
        <v>100</v>
      </c>
      <c r="EP51" s="325">
        <v>41.29</v>
      </c>
      <c r="EQ51" s="326">
        <v>41.29</v>
      </c>
      <c r="ER51" s="326">
        <v>41.29</v>
      </c>
      <c r="ES51" s="326">
        <v>41.29</v>
      </c>
      <c r="ET51" s="326">
        <v>41.29</v>
      </c>
      <c r="EU51" s="326">
        <v>82.85</v>
      </c>
      <c r="EV51" s="326">
        <v>114.08</v>
      </c>
      <c r="EW51" s="326">
        <v>145.16999999999999</v>
      </c>
      <c r="EX51" s="326">
        <v>176.27999999999997</v>
      </c>
      <c r="EY51" s="326">
        <v>206.95999999999998</v>
      </c>
      <c r="EZ51" s="326">
        <v>30.68</v>
      </c>
      <c r="FA51" s="325">
        <v>41.29</v>
      </c>
      <c r="FB51" s="325">
        <v>114.08</v>
      </c>
      <c r="FC51" s="325">
        <v>206.95999999999998</v>
      </c>
      <c r="FD51" s="38">
        <v>2.2021333333333333</v>
      </c>
      <c r="FE51" s="38">
        <v>2.2021333333333333</v>
      </c>
      <c r="FF51" s="38">
        <v>2.2021333333333333</v>
      </c>
      <c r="FG51" s="38">
        <v>2.2021333333333333</v>
      </c>
      <c r="FH51" s="38">
        <v>2.2021333333333333</v>
      </c>
      <c r="FI51" s="38">
        <v>3.3139999999999996</v>
      </c>
      <c r="FJ51" s="38">
        <v>2.6075428571428572</v>
      </c>
      <c r="FK51" s="38">
        <v>2.3227199999999999</v>
      </c>
      <c r="FL51" s="38">
        <v>2.1695999999999995</v>
      </c>
      <c r="FM51" s="38">
        <v>2.0695999999999999</v>
      </c>
      <c r="FN51" s="230">
        <v>0.41289999999999999</v>
      </c>
      <c r="FO51" s="230">
        <v>0.1875</v>
      </c>
      <c r="FP51" s="273">
        <v>0.41289999999999999</v>
      </c>
      <c r="FQ51" s="273">
        <v>0.1875</v>
      </c>
      <c r="FR51" s="209">
        <v>0.41289999999999999</v>
      </c>
      <c r="FS51" s="209">
        <v>0.1875</v>
      </c>
      <c r="FT51" s="209">
        <v>0.41289999999999999</v>
      </c>
      <c r="FU51" s="209">
        <v>0.1875</v>
      </c>
      <c r="FV51" s="42">
        <v>0.41289999999999999</v>
      </c>
      <c r="FW51" s="42">
        <v>0.1875</v>
      </c>
      <c r="FX51" s="42">
        <v>0.8284999999999999</v>
      </c>
      <c r="FY51" s="42">
        <v>0.25</v>
      </c>
      <c r="FZ51" s="42">
        <v>1.1408</v>
      </c>
      <c r="GA51" s="42">
        <v>0.4375</v>
      </c>
      <c r="GB51" s="42">
        <v>1.4516999999999998</v>
      </c>
      <c r="GC51" s="42">
        <v>0.625</v>
      </c>
      <c r="GD51" s="138">
        <v>1.7627999999999997</v>
      </c>
      <c r="GE51" s="42">
        <v>0.8125</v>
      </c>
      <c r="GF51" s="137">
        <v>2.0695999999999999</v>
      </c>
      <c r="GG51" s="136">
        <v>1</v>
      </c>
      <c r="GH51" s="50">
        <v>0.41289999999999999</v>
      </c>
      <c r="GI51" s="50">
        <v>0.41289999999999999</v>
      </c>
      <c r="GJ51" s="50">
        <v>0.41289999999999999</v>
      </c>
      <c r="GK51" s="50">
        <v>0.41289999999999999</v>
      </c>
      <c r="GL51" s="49">
        <v>0.41289999999999999</v>
      </c>
      <c r="GM51" s="49">
        <v>0.8284999999999999</v>
      </c>
      <c r="GN51" s="49">
        <v>1</v>
      </c>
      <c r="GO51" s="49">
        <v>1</v>
      </c>
      <c r="GP51" s="49">
        <v>1</v>
      </c>
      <c r="GQ51" s="49">
        <v>1</v>
      </c>
      <c r="GR51" s="48" t="b">
        <v>1</v>
      </c>
    </row>
    <row r="52" spans="1:200" ht="67.5" hidden="1" customHeight="1" x14ac:dyDescent="0.25">
      <c r="A52" s="380" t="s">
        <v>517</v>
      </c>
      <c r="B52" s="380" t="s">
        <v>201</v>
      </c>
      <c r="C52" s="380" t="s">
        <v>1452</v>
      </c>
      <c r="D52" s="380" t="s">
        <v>1453</v>
      </c>
      <c r="E52" s="380" t="s">
        <v>1453</v>
      </c>
      <c r="F52" s="102" t="s">
        <v>204</v>
      </c>
      <c r="G52" s="102" t="s">
        <v>205</v>
      </c>
      <c r="H52" s="102" t="s">
        <v>206</v>
      </c>
      <c r="I52" s="102" t="s">
        <v>207</v>
      </c>
      <c r="J52" s="102"/>
      <c r="K52" s="102" t="s">
        <v>208</v>
      </c>
      <c r="L52" s="360"/>
      <c r="M52" s="360"/>
      <c r="N52" s="360" t="s">
        <v>1453</v>
      </c>
      <c r="O52" s="102"/>
      <c r="P52" s="102"/>
      <c r="Q52" s="102">
        <v>422</v>
      </c>
      <c r="R52" s="360" t="s">
        <v>1509</v>
      </c>
      <c r="S52" s="102" t="s">
        <v>210</v>
      </c>
      <c r="T52" s="102"/>
      <c r="U52" s="102"/>
      <c r="V52" s="102"/>
      <c r="W52" s="102"/>
      <c r="X52" s="102"/>
      <c r="Y52" s="102"/>
      <c r="Z52" s="102"/>
      <c r="AA52" s="102"/>
      <c r="AB52" s="102"/>
      <c r="AC52" s="102"/>
      <c r="AD52" s="102"/>
      <c r="AE52" s="102"/>
      <c r="AF52" s="102"/>
      <c r="AG52" s="102"/>
      <c r="AH52" s="102" t="s">
        <v>211</v>
      </c>
      <c r="AI52" s="102" t="s">
        <v>442</v>
      </c>
      <c r="AJ52" s="102" t="s">
        <v>213</v>
      </c>
      <c r="AK52" s="102" t="s">
        <v>214</v>
      </c>
      <c r="AL52" s="175" t="s">
        <v>1510</v>
      </c>
      <c r="AM52" s="360" t="s">
        <v>1511</v>
      </c>
      <c r="AN52" s="604">
        <v>0</v>
      </c>
      <c r="AO52" s="602">
        <v>98</v>
      </c>
      <c r="AP52" s="602">
        <v>98</v>
      </c>
      <c r="AQ52" s="602">
        <v>98</v>
      </c>
      <c r="AR52" s="602">
        <v>98</v>
      </c>
      <c r="AS52" s="602">
        <v>98</v>
      </c>
      <c r="AT52" s="602">
        <v>99.72</v>
      </c>
      <c r="AU52" s="602">
        <v>0</v>
      </c>
      <c r="AV52" s="602">
        <v>98</v>
      </c>
      <c r="AW52" s="628">
        <v>98</v>
      </c>
      <c r="AX52" s="146">
        <v>100</v>
      </c>
      <c r="AY52" s="172" t="s">
        <v>1512</v>
      </c>
      <c r="AZ52" s="247">
        <v>1.0204081632653061</v>
      </c>
      <c r="BA52" s="370">
        <v>1.0204081632653061</v>
      </c>
      <c r="BB52" s="247" t="s">
        <v>218</v>
      </c>
      <c r="BC52" s="634" t="s">
        <v>1513</v>
      </c>
      <c r="BD52" s="629">
        <v>98</v>
      </c>
      <c r="BE52" s="146">
        <v>100</v>
      </c>
      <c r="BF52" s="531" t="s">
        <v>1514</v>
      </c>
      <c r="BG52" s="370">
        <v>1.0204081632653061</v>
      </c>
      <c r="BH52" s="370">
        <v>1.0204081632653061</v>
      </c>
      <c r="BI52" s="386" t="s">
        <v>218</v>
      </c>
      <c r="BJ52" s="601" t="s">
        <v>1515</v>
      </c>
      <c r="BK52" s="628">
        <v>98</v>
      </c>
      <c r="BL52" s="146">
        <v>96.8</v>
      </c>
      <c r="BM52" s="133" t="s">
        <v>1516</v>
      </c>
      <c r="BN52" s="83">
        <v>0.98775510204081629</v>
      </c>
      <c r="BO52" s="83">
        <v>0.98775510204081629</v>
      </c>
      <c r="BP52" s="369" t="s">
        <v>218</v>
      </c>
      <c r="BQ52" s="601" t="s">
        <v>1517</v>
      </c>
      <c r="BR52" s="604">
        <v>98</v>
      </c>
      <c r="BS52" s="146">
        <v>100</v>
      </c>
      <c r="BT52" s="531" t="s">
        <v>1518</v>
      </c>
      <c r="BU52" s="83">
        <v>4.0489795918367344</v>
      </c>
      <c r="BV52" s="83">
        <v>5.0665306122448985</v>
      </c>
      <c r="BW52" s="102" t="s">
        <v>218</v>
      </c>
      <c r="BX52" s="601" t="s">
        <v>1519</v>
      </c>
      <c r="BY52" s="636">
        <v>98</v>
      </c>
      <c r="BZ52" s="146">
        <v>99.34</v>
      </c>
      <c r="CA52" s="172" t="s">
        <v>1520</v>
      </c>
      <c r="CB52" s="83">
        <v>1.0136734693877552</v>
      </c>
      <c r="CC52" s="83">
        <v>1.0136734693877552</v>
      </c>
      <c r="CD52" s="83" t="s">
        <v>218</v>
      </c>
      <c r="CE52" s="360" t="s">
        <v>1521</v>
      </c>
      <c r="CF52" s="604">
        <v>98</v>
      </c>
      <c r="CG52" s="146">
        <v>100</v>
      </c>
      <c r="CH52" s="172" t="s">
        <v>1522</v>
      </c>
      <c r="CI52" s="132">
        <v>1.0204081632653061</v>
      </c>
      <c r="CJ52" s="83">
        <v>1.0204081632653061</v>
      </c>
      <c r="CK52" s="102" t="s">
        <v>218</v>
      </c>
      <c r="CL52" s="360" t="s">
        <v>1523</v>
      </c>
      <c r="CM52" s="604">
        <v>98</v>
      </c>
      <c r="CN52" s="146">
        <v>100</v>
      </c>
      <c r="CO52" s="172" t="s">
        <v>1524</v>
      </c>
      <c r="CP52" s="132">
        <v>1.0204081632653061</v>
      </c>
      <c r="CQ52" s="151">
        <v>1.0204081632653061</v>
      </c>
      <c r="CR52" s="17" t="s">
        <v>218</v>
      </c>
      <c r="CS52" s="28" t="s">
        <v>1525</v>
      </c>
      <c r="CT52" s="604">
        <v>98</v>
      </c>
      <c r="CU52" s="146">
        <v>100</v>
      </c>
      <c r="CV52" s="611" t="s">
        <v>1526</v>
      </c>
      <c r="CW52" s="83">
        <v>8.1238775510204082</v>
      </c>
      <c r="CX52" s="83">
        <v>9.1414285714285715</v>
      </c>
      <c r="CY52" s="102" t="s">
        <v>218</v>
      </c>
      <c r="CZ52" s="631" t="s">
        <v>1527</v>
      </c>
      <c r="DA52" s="23">
        <v>98</v>
      </c>
      <c r="DB52" s="146">
        <v>100</v>
      </c>
      <c r="DC52" s="133" t="s">
        <v>1528</v>
      </c>
      <c r="DD52" s="83">
        <v>9.144285714285715</v>
      </c>
      <c r="DE52" s="83">
        <v>10.161836734693878</v>
      </c>
      <c r="DF52" s="17" t="s">
        <v>218</v>
      </c>
      <c r="DG52" s="605" t="s">
        <v>1529</v>
      </c>
      <c r="DH52" s="23">
        <v>98</v>
      </c>
      <c r="DI52" s="146">
        <v>99.53</v>
      </c>
      <c r="DJ52" s="117" t="s">
        <v>1530</v>
      </c>
      <c r="DK52" s="83">
        <v>1.0156122448979592</v>
      </c>
      <c r="DL52" s="83">
        <v>11.177448979591837</v>
      </c>
      <c r="DM52" s="102" t="s">
        <v>218</v>
      </c>
      <c r="DN52" s="631" t="s">
        <v>1531</v>
      </c>
      <c r="DO52" s="23">
        <v>98</v>
      </c>
      <c r="DP52" s="146">
        <v>99.1</v>
      </c>
      <c r="DQ52" s="133" t="s">
        <v>1532</v>
      </c>
      <c r="DR52" s="83">
        <v>1.0112244897959184</v>
      </c>
      <c r="DS52" s="83">
        <v>11.171122448979592</v>
      </c>
      <c r="DT52" s="17" t="s">
        <v>218</v>
      </c>
      <c r="DU52" s="28" t="s">
        <v>1533</v>
      </c>
      <c r="DV52" s="23">
        <v>98</v>
      </c>
      <c r="DW52" s="146">
        <v>100</v>
      </c>
      <c r="DX52" s="117" t="s">
        <v>1534</v>
      </c>
      <c r="DY52" s="131">
        <v>1.0204081632653061</v>
      </c>
      <c r="DZ52" s="83">
        <v>1.0204081632653061</v>
      </c>
      <c r="EA52" s="102" t="s">
        <v>218</v>
      </c>
      <c r="EB52" s="175" t="s">
        <v>1535</v>
      </c>
      <c r="EC52" s="327">
        <v>98</v>
      </c>
      <c r="ED52" s="326">
        <v>98</v>
      </c>
      <c r="EE52" s="326">
        <v>98</v>
      </c>
      <c r="EF52" s="326">
        <v>98</v>
      </c>
      <c r="EG52" s="326">
        <v>98</v>
      </c>
      <c r="EH52" s="326">
        <v>98</v>
      </c>
      <c r="EI52" s="326">
        <v>98</v>
      </c>
      <c r="EJ52" s="326">
        <v>98</v>
      </c>
      <c r="EK52" s="326">
        <v>98</v>
      </c>
      <c r="EL52" s="326">
        <v>98</v>
      </c>
      <c r="EM52" s="327">
        <v>98</v>
      </c>
      <c r="EN52" s="327">
        <v>98</v>
      </c>
      <c r="EO52" s="327">
        <v>98</v>
      </c>
      <c r="EP52" s="325">
        <v>98.933333333333337</v>
      </c>
      <c r="EQ52" s="562">
        <v>100</v>
      </c>
      <c r="ER52" s="562">
        <v>99.34</v>
      </c>
      <c r="ES52" s="562">
        <v>100</v>
      </c>
      <c r="ET52" s="562">
        <v>100</v>
      </c>
      <c r="EU52" s="562">
        <v>100</v>
      </c>
      <c r="EV52" s="562">
        <v>100</v>
      </c>
      <c r="EW52" s="562">
        <v>99.53</v>
      </c>
      <c r="EX52" s="562">
        <v>99.1</v>
      </c>
      <c r="EY52" s="562">
        <v>100</v>
      </c>
      <c r="EZ52" s="399">
        <v>100</v>
      </c>
      <c r="FA52" s="325">
        <v>100</v>
      </c>
      <c r="FB52" s="325">
        <v>100</v>
      </c>
      <c r="FC52" s="325">
        <v>100</v>
      </c>
      <c r="FD52" s="38">
        <v>1.0095238095238095</v>
      </c>
      <c r="FE52" s="38">
        <v>1.0204081632653061</v>
      </c>
      <c r="FF52" s="38">
        <v>1.0136734693877552</v>
      </c>
      <c r="FG52" s="38">
        <v>1.0204081632653061</v>
      </c>
      <c r="FH52" s="38">
        <v>1.0204081632653061</v>
      </c>
      <c r="FI52" s="38">
        <v>1.0204081632653061</v>
      </c>
      <c r="FJ52" s="38">
        <v>1.0204081632653061</v>
      </c>
      <c r="FK52" s="38">
        <v>1.0156122448979592</v>
      </c>
      <c r="FL52" s="38">
        <v>1.0112244897959184</v>
      </c>
      <c r="FM52" s="38">
        <v>1.0204081632653061</v>
      </c>
      <c r="FN52" s="231">
        <v>1.0095238095238095</v>
      </c>
      <c r="FO52" s="230">
        <v>1</v>
      </c>
      <c r="FP52" s="55">
        <v>1.0204081632653061</v>
      </c>
      <c r="FQ52" s="273">
        <v>1</v>
      </c>
      <c r="FR52" s="209">
        <v>1.0136734693877552</v>
      </c>
      <c r="FS52" s="209">
        <v>1</v>
      </c>
      <c r="FT52" s="209">
        <v>1.0204081632653061</v>
      </c>
      <c r="FU52" s="209">
        <v>1</v>
      </c>
      <c r="FV52" s="42">
        <v>1.0204081632653061</v>
      </c>
      <c r="FW52" s="42">
        <v>1</v>
      </c>
      <c r="FX52" s="42">
        <v>1.0204081632653061</v>
      </c>
      <c r="FY52" s="42">
        <v>1</v>
      </c>
      <c r="FZ52" s="42">
        <v>1.0204081632653061</v>
      </c>
      <c r="GA52" s="42">
        <v>1</v>
      </c>
      <c r="GB52" s="42">
        <v>1.0156122448979592</v>
      </c>
      <c r="GC52" s="42">
        <v>1</v>
      </c>
      <c r="GD52" s="138">
        <v>1.0112244897959184</v>
      </c>
      <c r="GE52" s="42">
        <v>1</v>
      </c>
      <c r="GF52" s="137">
        <v>1.0204081632653061</v>
      </c>
      <c r="GG52" s="136">
        <v>1</v>
      </c>
      <c r="GH52" s="50">
        <v>1</v>
      </c>
      <c r="GI52" s="50">
        <v>1</v>
      </c>
      <c r="GJ52" s="50">
        <v>1</v>
      </c>
      <c r="GK52" s="50">
        <v>1</v>
      </c>
      <c r="GL52" s="49">
        <v>1</v>
      </c>
      <c r="GM52" s="49">
        <v>1</v>
      </c>
      <c r="GN52" s="49">
        <v>1</v>
      </c>
      <c r="GO52" s="49">
        <v>1</v>
      </c>
      <c r="GP52" s="49">
        <v>1</v>
      </c>
      <c r="GQ52" s="49">
        <v>1</v>
      </c>
      <c r="GR52" s="48" t="b">
        <v>1</v>
      </c>
    </row>
    <row r="53" spans="1:200" ht="67.5" hidden="1" customHeight="1" x14ac:dyDescent="0.25">
      <c r="A53" s="119" t="s">
        <v>517</v>
      </c>
      <c r="B53" s="119" t="s">
        <v>201</v>
      </c>
      <c r="C53" s="119" t="s">
        <v>1452</v>
      </c>
      <c r="D53" s="119" t="s">
        <v>1453</v>
      </c>
      <c r="E53" s="119" t="s">
        <v>1453</v>
      </c>
      <c r="F53" s="17" t="s">
        <v>204</v>
      </c>
      <c r="G53" s="17" t="s">
        <v>205</v>
      </c>
      <c r="H53" s="17" t="s">
        <v>206</v>
      </c>
      <c r="I53" s="17" t="s">
        <v>207</v>
      </c>
      <c r="J53" s="17"/>
      <c r="K53" s="17" t="s">
        <v>208</v>
      </c>
      <c r="L53" s="14"/>
      <c r="M53" s="14"/>
      <c r="N53" s="14" t="s">
        <v>1453</v>
      </c>
      <c r="O53" s="17"/>
      <c r="P53" s="17"/>
      <c r="Q53" s="17">
        <v>423</v>
      </c>
      <c r="R53" s="14" t="s">
        <v>1536</v>
      </c>
      <c r="S53" s="17" t="s">
        <v>210</v>
      </c>
      <c r="T53" s="17"/>
      <c r="U53" s="17"/>
      <c r="V53" s="17"/>
      <c r="W53" s="17"/>
      <c r="X53" s="17"/>
      <c r="Y53" s="17"/>
      <c r="Z53" s="17"/>
      <c r="AA53" s="17"/>
      <c r="AB53" s="17"/>
      <c r="AC53" s="17"/>
      <c r="AD53" s="17"/>
      <c r="AE53" s="17"/>
      <c r="AF53" s="17"/>
      <c r="AG53" s="17"/>
      <c r="AH53" s="17" t="s">
        <v>211</v>
      </c>
      <c r="AI53" s="17" t="s">
        <v>470</v>
      </c>
      <c r="AJ53" s="17" t="s">
        <v>213</v>
      </c>
      <c r="AK53" s="17" t="s">
        <v>214</v>
      </c>
      <c r="AL53" s="14" t="s">
        <v>1537</v>
      </c>
      <c r="AM53" s="14" t="s">
        <v>1538</v>
      </c>
      <c r="AN53" s="23">
        <v>0</v>
      </c>
      <c r="AO53" s="607">
        <v>95</v>
      </c>
      <c r="AP53" s="607">
        <v>95</v>
      </c>
      <c r="AQ53" s="607">
        <v>95</v>
      </c>
      <c r="AR53" s="607">
        <v>95</v>
      </c>
      <c r="AS53" s="607">
        <v>95</v>
      </c>
      <c r="AT53" s="607">
        <v>93</v>
      </c>
      <c r="AU53" s="607">
        <v>2</v>
      </c>
      <c r="AV53" s="607">
        <v>95</v>
      </c>
      <c r="AW53" s="628">
        <v>0</v>
      </c>
      <c r="AX53" s="146"/>
      <c r="AY53" s="531" t="s">
        <v>1539</v>
      </c>
      <c r="AZ53" s="391">
        <v>0</v>
      </c>
      <c r="BA53" s="390">
        <v>0</v>
      </c>
      <c r="BB53" s="391" t="s">
        <v>218</v>
      </c>
      <c r="BC53" s="280" t="s">
        <v>1540</v>
      </c>
      <c r="BD53" s="629">
        <v>0</v>
      </c>
      <c r="BE53" s="146"/>
      <c r="BF53" s="531" t="s">
        <v>1541</v>
      </c>
      <c r="BG53" s="391">
        <v>0</v>
      </c>
      <c r="BH53" s="390">
        <v>0</v>
      </c>
      <c r="BI53" s="389" t="s">
        <v>218</v>
      </c>
      <c r="BJ53" s="27" t="s">
        <v>1542</v>
      </c>
      <c r="BK53" s="628">
        <v>95</v>
      </c>
      <c r="BL53" s="146">
        <v>89.1</v>
      </c>
      <c r="BM53" s="133" t="s">
        <v>1543</v>
      </c>
      <c r="BN53" s="188">
        <v>0.93789473684210523</v>
      </c>
      <c r="BO53" s="188">
        <v>0.93789473684210523</v>
      </c>
      <c r="BP53" s="243" t="s">
        <v>218</v>
      </c>
      <c r="BQ53" s="27" t="s">
        <v>1544</v>
      </c>
      <c r="BR53" s="23">
        <v>0</v>
      </c>
      <c r="BS53" s="146">
        <v>0</v>
      </c>
      <c r="BT53" s="133" t="s">
        <v>1545</v>
      </c>
      <c r="BU53" s="188">
        <v>0.93789473684210523</v>
      </c>
      <c r="BV53" s="188">
        <v>1.9168421052631579</v>
      </c>
      <c r="BW53" s="17" t="s">
        <v>218</v>
      </c>
      <c r="BX53" s="27" t="s">
        <v>1546</v>
      </c>
      <c r="BY53" s="119">
        <v>0</v>
      </c>
      <c r="BZ53" s="146">
        <v>0</v>
      </c>
      <c r="CA53" s="172" t="s">
        <v>1547</v>
      </c>
      <c r="CB53" s="188">
        <v>0.93789473684210523</v>
      </c>
      <c r="CC53" s="188">
        <v>0.93789473684210523</v>
      </c>
      <c r="CD53" s="188" t="s">
        <v>218</v>
      </c>
      <c r="CE53" s="14" t="s">
        <v>1548</v>
      </c>
      <c r="CF53" s="17">
        <v>95</v>
      </c>
      <c r="CG53" s="146">
        <v>0</v>
      </c>
      <c r="CH53" s="172" t="s">
        <v>1549</v>
      </c>
      <c r="CI53" s="188">
        <v>0.93789473684210523</v>
      </c>
      <c r="CJ53" s="188">
        <v>0</v>
      </c>
      <c r="CK53" s="17" t="s">
        <v>218</v>
      </c>
      <c r="CL53" s="14" t="s">
        <v>1550</v>
      </c>
      <c r="CM53" s="17">
        <v>0</v>
      </c>
      <c r="CN53" s="146">
        <v>0</v>
      </c>
      <c r="CO53" s="172" t="s">
        <v>1551</v>
      </c>
      <c r="CP53" s="188">
        <v>0.93789473684210523</v>
      </c>
      <c r="CQ53" s="188">
        <v>0.93789473684210523</v>
      </c>
      <c r="CR53" s="17" t="s">
        <v>218</v>
      </c>
      <c r="CS53" s="27" t="s">
        <v>1552</v>
      </c>
      <c r="CT53" s="17">
        <v>0</v>
      </c>
      <c r="CU53" s="146">
        <v>0</v>
      </c>
      <c r="CV53" s="611" t="s">
        <v>1553</v>
      </c>
      <c r="CW53" s="188">
        <v>0.93789473684210523</v>
      </c>
      <c r="CX53" s="188">
        <v>0.93789473684210523</v>
      </c>
      <c r="CY53" s="17" t="s">
        <v>218</v>
      </c>
      <c r="CZ53" s="25" t="s">
        <v>1554</v>
      </c>
      <c r="DA53" s="17">
        <v>0</v>
      </c>
      <c r="DB53" s="146">
        <v>0</v>
      </c>
      <c r="DC53" s="133" t="s">
        <v>1555</v>
      </c>
      <c r="DD53" s="188">
        <v>0.93789473684210523</v>
      </c>
      <c r="DE53" s="188">
        <v>0.93789473684210523</v>
      </c>
      <c r="DF53" s="17" t="s">
        <v>218</v>
      </c>
      <c r="DG53" s="388" t="s">
        <v>1556</v>
      </c>
      <c r="DH53" s="17">
        <v>0</v>
      </c>
      <c r="DI53" s="146">
        <v>0</v>
      </c>
      <c r="DJ53" s="117" t="s">
        <v>1557</v>
      </c>
      <c r="DK53" s="188">
        <v>0.93789473684210523</v>
      </c>
      <c r="DL53" s="188">
        <v>0.93789473684210523</v>
      </c>
      <c r="DM53" s="17" t="s">
        <v>218</v>
      </c>
      <c r="DN53" s="25" t="s">
        <v>1558</v>
      </c>
      <c r="DO53" s="17">
        <v>0</v>
      </c>
      <c r="DP53" s="146">
        <v>0</v>
      </c>
      <c r="DQ53" s="133" t="s">
        <v>1559</v>
      </c>
      <c r="DR53" s="188">
        <v>0.93789473684210523</v>
      </c>
      <c r="DS53" s="188">
        <v>0.93789473684210523</v>
      </c>
      <c r="DT53" s="17" t="s">
        <v>218</v>
      </c>
      <c r="DU53" s="27" t="s">
        <v>1560</v>
      </c>
      <c r="DV53" s="17">
        <v>0</v>
      </c>
      <c r="DW53" s="146">
        <v>0</v>
      </c>
      <c r="DX53" s="117" t="s">
        <v>1561</v>
      </c>
      <c r="DY53" s="131">
        <v>0.93789473684210523</v>
      </c>
      <c r="DZ53" s="188">
        <v>0</v>
      </c>
      <c r="EA53" s="17" t="s">
        <v>218</v>
      </c>
      <c r="EB53" s="110" t="s">
        <v>1562</v>
      </c>
      <c r="EC53" s="327">
        <v>95</v>
      </c>
      <c r="ED53" s="326">
        <v>95</v>
      </c>
      <c r="EE53" s="326">
        <v>95</v>
      </c>
      <c r="EF53" s="326">
        <v>95</v>
      </c>
      <c r="EG53" s="326">
        <v>95</v>
      </c>
      <c r="EH53" s="326">
        <v>95</v>
      </c>
      <c r="EI53" s="326">
        <v>95</v>
      </c>
      <c r="EJ53" s="326">
        <v>95</v>
      </c>
      <c r="EK53" s="326">
        <v>95</v>
      </c>
      <c r="EL53" s="326">
        <v>95</v>
      </c>
      <c r="EM53" s="327">
        <v>95</v>
      </c>
      <c r="EN53" s="327">
        <v>95</v>
      </c>
      <c r="EO53" s="327">
        <v>95</v>
      </c>
      <c r="EP53" s="325">
        <v>89.1</v>
      </c>
      <c r="EQ53" s="635">
        <v>89.1</v>
      </c>
      <c r="ER53" s="635">
        <v>89.1</v>
      </c>
      <c r="ES53" s="635">
        <v>89.1</v>
      </c>
      <c r="ET53" s="635">
        <v>89.1</v>
      </c>
      <c r="EU53" s="399">
        <v>89.1</v>
      </c>
      <c r="EV53" s="399">
        <v>89.1</v>
      </c>
      <c r="EW53" s="399">
        <v>89.1</v>
      </c>
      <c r="EX53" s="399">
        <v>89.1</v>
      </c>
      <c r="EY53" s="399">
        <v>89.1</v>
      </c>
      <c r="EZ53" s="399">
        <v>0</v>
      </c>
      <c r="FA53" s="325">
        <v>89.1</v>
      </c>
      <c r="FB53" s="325">
        <v>89.1</v>
      </c>
      <c r="FC53" s="325">
        <v>89.1</v>
      </c>
      <c r="FD53" s="38">
        <v>0.93789473684210523</v>
      </c>
      <c r="FE53" s="38">
        <v>0.93789473684210523</v>
      </c>
      <c r="FF53" s="38">
        <v>0.93789473684210523</v>
      </c>
      <c r="FG53" s="38">
        <v>0.93789473684210523</v>
      </c>
      <c r="FH53" s="38">
        <v>0.93789473684210523</v>
      </c>
      <c r="FI53" s="38">
        <v>0.93789473684210523</v>
      </c>
      <c r="FJ53" s="38">
        <v>0.93789473684210523</v>
      </c>
      <c r="FK53" s="38">
        <v>0.93789473684210523</v>
      </c>
      <c r="FL53" s="38">
        <v>0.93789473684210523</v>
      </c>
      <c r="FM53" s="38">
        <v>0.93789473684210523</v>
      </c>
      <c r="FN53" s="230">
        <v>0.93789473684210523</v>
      </c>
      <c r="FO53" s="230">
        <v>1</v>
      </c>
      <c r="FP53" s="273">
        <v>0.93789473684210523</v>
      </c>
      <c r="FQ53" s="273">
        <v>1</v>
      </c>
      <c r="FR53" s="209">
        <v>0.93789473684210523</v>
      </c>
      <c r="FS53" s="209">
        <v>1</v>
      </c>
      <c r="FT53" s="209">
        <v>0.93789473684210523</v>
      </c>
      <c r="FU53" s="209">
        <v>1</v>
      </c>
      <c r="FV53" s="42">
        <v>0.93789473684210523</v>
      </c>
      <c r="FW53" s="42">
        <v>1</v>
      </c>
      <c r="FX53" s="42">
        <v>0.93789473684210523</v>
      </c>
      <c r="FY53" s="42">
        <v>1</v>
      </c>
      <c r="FZ53" s="42">
        <v>0.93789473684210523</v>
      </c>
      <c r="GA53" s="42">
        <v>1</v>
      </c>
      <c r="GB53" s="42">
        <v>0.93789473684210523</v>
      </c>
      <c r="GC53" s="42">
        <v>1</v>
      </c>
      <c r="GD53" s="138">
        <v>0.93789473684210523</v>
      </c>
      <c r="GE53" s="42">
        <v>1</v>
      </c>
      <c r="GF53" s="137">
        <v>0.93789473684210523</v>
      </c>
      <c r="GG53" s="136">
        <v>1</v>
      </c>
      <c r="GH53" s="50">
        <v>0.93789473684210523</v>
      </c>
      <c r="GI53" s="50">
        <v>0.93789473684210523</v>
      </c>
      <c r="GJ53" s="50">
        <v>0.93789473684210523</v>
      </c>
      <c r="GK53" s="50">
        <v>0.93789473684210523</v>
      </c>
      <c r="GL53" s="49">
        <v>0.93789473684210523</v>
      </c>
      <c r="GM53" s="49">
        <v>0.93789473684210523</v>
      </c>
      <c r="GN53" s="49">
        <v>0.93789473684210523</v>
      </c>
      <c r="GO53" s="49">
        <v>0.93789473684210523</v>
      </c>
      <c r="GP53" s="49">
        <v>0.93789473684210523</v>
      </c>
      <c r="GQ53" s="49">
        <v>0.93789473684210523</v>
      </c>
      <c r="GR53" s="48" t="b">
        <v>1</v>
      </c>
    </row>
    <row r="54" spans="1:200" ht="67.5" hidden="1" customHeight="1" x14ac:dyDescent="0.25">
      <c r="A54" s="380" t="s">
        <v>517</v>
      </c>
      <c r="B54" s="380" t="s">
        <v>201</v>
      </c>
      <c r="C54" s="380" t="s">
        <v>1452</v>
      </c>
      <c r="D54" s="380" t="s">
        <v>1453</v>
      </c>
      <c r="E54" s="380" t="s">
        <v>1453</v>
      </c>
      <c r="F54" s="102" t="s">
        <v>204</v>
      </c>
      <c r="G54" s="102" t="s">
        <v>205</v>
      </c>
      <c r="H54" s="102" t="s">
        <v>206</v>
      </c>
      <c r="I54" s="102" t="s">
        <v>207</v>
      </c>
      <c r="J54" s="102"/>
      <c r="K54" s="102" t="s">
        <v>208</v>
      </c>
      <c r="L54" s="360"/>
      <c r="M54" s="360"/>
      <c r="N54" s="360" t="s">
        <v>1453</v>
      </c>
      <c r="O54" s="102"/>
      <c r="P54" s="102"/>
      <c r="Q54" s="102">
        <v>426</v>
      </c>
      <c r="R54" s="360" t="s">
        <v>1563</v>
      </c>
      <c r="S54" s="102" t="s">
        <v>210</v>
      </c>
      <c r="T54" s="102"/>
      <c r="U54" s="102"/>
      <c r="V54" s="102"/>
      <c r="W54" s="102"/>
      <c r="X54" s="102"/>
      <c r="Y54" s="102"/>
      <c r="Z54" s="102"/>
      <c r="AA54" s="102"/>
      <c r="AB54" s="102"/>
      <c r="AC54" s="102"/>
      <c r="AD54" s="102"/>
      <c r="AE54" s="102"/>
      <c r="AF54" s="102"/>
      <c r="AG54" s="102"/>
      <c r="AH54" s="102" t="s">
        <v>211</v>
      </c>
      <c r="AI54" s="102" t="s">
        <v>470</v>
      </c>
      <c r="AJ54" s="102" t="s">
        <v>418</v>
      </c>
      <c r="AK54" s="102" t="s">
        <v>214</v>
      </c>
      <c r="AL54" s="123" t="s">
        <v>1564</v>
      </c>
      <c r="AM54" s="123" t="s">
        <v>1565</v>
      </c>
      <c r="AN54" s="604">
        <v>0</v>
      </c>
      <c r="AO54" s="602">
        <v>100</v>
      </c>
      <c r="AP54" s="602">
        <v>100</v>
      </c>
      <c r="AQ54" s="602">
        <v>100</v>
      </c>
      <c r="AR54" s="602">
        <v>100</v>
      </c>
      <c r="AS54" s="602">
        <v>100</v>
      </c>
      <c r="AT54" s="602">
        <v>100</v>
      </c>
      <c r="AU54" s="602">
        <v>0</v>
      </c>
      <c r="AV54" s="602">
        <v>100</v>
      </c>
      <c r="AW54" s="628">
        <v>0</v>
      </c>
      <c r="AX54" s="146"/>
      <c r="AY54" s="531" t="s">
        <v>1566</v>
      </c>
      <c r="AZ54" s="370">
        <v>0</v>
      </c>
      <c r="BA54" s="370">
        <v>0</v>
      </c>
      <c r="BB54" s="247" t="s">
        <v>218</v>
      </c>
      <c r="BC54" s="601" t="s">
        <v>1567</v>
      </c>
      <c r="BD54" s="629">
        <v>0</v>
      </c>
      <c r="BE54" s="146"/>
      <c r="BF54" s="531" t="s">
        <v>1568</v>
      </c>
      <c r="BG54" s="370">
        <v>0</v>
      </c>
      <c r="BH54" s="370">
        <v>0</v>
      </c>
      <c r="BI54" s="386" t="s">
        <v>218</v>
      </c>
      <c r="BJ54" s="634" t="s">
        <v>1569</v>
      </c>
      <c r="BK54" s="628">
        <v>18</v>
      </c>
      <c r="BL54" s="583">
        <v>18</v>
      </c>
      <c r="BM54" s="133" t="s">
        <v>1570</v>
      </c>
      <c r="BN54" s="83">
        <v>0.18</v>
      </c>
      <c r="BO54" s="83">
        <v>0.18</v>
      </c>
      <c r="BP54" s="369" t="s">
        <v>218</v>
      </c>
      <c r="BQ54" s="633" t="s">
        <v>1571</v>
      </c>
      <c r="BR54" s="604">
        <v>0</v>
      </c>
      <c r="BS54" s="146">
        <v>0</v>
      </c>
      <c r="BT54" s="133" t="s">
        <v>1572</v>
      </c>
      <c r="BU54" s="83">
        <v>0.18</v>
      </c>
      <c r="BV54" s="83">
        <v>1.18</v>
      </c>
      <c r="BW54" s="102" t="s">
        <v>218</v>
      </c>
      <c r="BX54" s="601" t="s">
        <v>1573</v>
      </c>
      <c r="BY54" s="380">
        <v>0</v>
      </c>
      <c r="BZ54" s="146">
        <v>0</v>
      </c>
      <c r="CA54" s="172" t="s">
        <v>1574</v>
      </c>
      <c r="CB54" s="83">
        <v>0.18</v>
      </c>
      <c r="CC54" s="83">
        <v>1.18</v>
      </c>
      <c r="CD54" s="83" t="s">
        <v>218</v>
      </c>
      <c r="CE54" s="360" t="s">
        <v>1575</v>
      </c>
      <c r="CF54" s="102">
        <v>32</v>
      </c>
      <c r="CG54" s="146">
        <v>32</v>
      </c>
      <c r="CH54" s="172" t="s">
        <v>1576</v>
      </c>
      <c r="CI54" s="83">
        <v>0.5</v>
      </c>
      <c r="CJ54" s="188">
        <v>0.5</v>
      </c>
      <c r="CK54" s="102" t="s">
        <v>218</v>
      </c>
      <c r="CL54" s="360" t="s">
        <v>1577</v>
      </c>
      <c r="CM54" s="102">
        <v>0</v>
      </c>
      <c r="CN54" s="146">
        <v>0</v>
      </c>
      <c r="CO54" s="172" t="s">
        <v>1578</v>
      </c>
      <c r="CP54" s="83">
        <v>0.5</v>
      </c>
      <c r="CQ54" s="83">
        <v>1.5</v>
      </c>
      <c r="CR54" s="17" t="s">
        <v>218</v>
      </c>
      <c r="CS54" s="27" t="s">
        <v>1579</v>
      </c>
      <c r="CT54" s="102">
        <v>0</v>
      </c>
      <c r="CU54" s="146">
        <v>0</v>
      </c>
      <c r="CV54" s="611" t="s">
        <v>1580</v>
      </c>
      <c r="CW54" s="83">
        <v>0.5</v>
      </c>
      <c r="CX54" s="83">
        <v>1.5</v>
      </c>
      <c r="CY54" s="102" t="s">
        <v>218</v>
      </c>
      <c r="CZ54" s="631" t="s">
        <v>1581</v>
      </c>
      <c r="DA54" s="17">
        <v>22</v>
      </c>
      <c r="DB54" s="146">
        <v>22</v>
      </c>
      <c r="DC54" s="133" t="s">
        <v>1582</v>
      </c>
      <c r="DD54" s="83">
        <v>0.72</v>
      </c>
      <c r="DE54" s="83">
        <v>1.72</v>
      </c>
      <c r="DF54" s="17" t="s">
        <v>218</v>
      </c>
      <c r="DG54" s="388" t="s">
        <v>1583</v>
      </c>
      <c r="DH54" s="17">
        <v>0</v>
      </c>
      <c r="DI54" s="146">
        <v>0</v>
      </c>
      <c r="DJ54" s="117" t="s">
        <v>1584</v>
      </c>
      <c r="DK54" s="83">
        <v>0.72</v>
      </c>
      <c r="DL54" s="83">
        <v>1.72</v>
      </c>
      <c r="DM54" s="102" t="s">
        <v>218</v>
      </c>
      <c r="DN54" s="631" t="s">
        <v>1585</v>
      </c>
      <c r="DO54" s="17">
        <v>0</v>
      </c>
      <c r="DP54" s="146">
        <v>0</v>
      </c>
      <c r="DQ54" s="531" t="s">
        <v>1586</v>
      </c>
      <c r="DR54" s="83">
        <v>0.72</v>
      </c>
      <c r="DS54" s="83">
        <v>0.72</v>
      </c>
      <c r="DT54" s="17" t="s">
        <v>218</v>
      </c>
      <c r="DU54" s="27" t="s">
        <v>1587</v>
      </c>
      <c r="DV54" s="17">
        <v>28</v>
      </c>
      <c r="DW54" s="146">
        <v>28</v>
      </c>
      <c r="DX54" s="117" t="s">
        <v>1588</v>
      </c>
      <c r="DY54" s="131">
        <v>1</v>
      </c>
      <c r="DZ54" s="83">
        <v>2</v>
      </c>
      <c r="EA54" s="102" t="s">
        <v>218</v>
      </c>
      <c r="EB54" s="175" t="s">
        <v>1589</v>
      </c>
      <c r="EC54" s="327">
        <v>18</v>
      </c>
      <c r="ED54" s="326">
        <v>18</v>
      </c>
      <c r="EE54" s="326">
        <v>18</v>
      </c>
      <c r="EF54" s="326">
        <v>50</v>
      </c>
      <c r="EG54" s="326">
        <v>50</v>
      </c>
      <c r="EH54" s="326">
        <v>50</v>
      </c>
      <c r="EI54" s="326">
        <v>72</v>
      </c>
      <c r="EJ54" s="326">
        <v>72</v>
      </c>
      <c r="EK54" s="326">
        <v>72</v>
      </c>
      <c r="EL54" s="326">
        <v>100</v>
      </c>
      <c r="EM54" s="327">
        <v>50</v>
      </c>
      <c r="EN54" s="327">
        <v>72</v>
      </c>
      <c r="EO54" s="327">
        <v>100</v>
      </c>
      <c r="EP54" s="325">
        <v>18</v>
      </c>
      <c r="EQ54" s="326">
        <v>18</v>
      </c>
      <c r="ER54" s="326">
        <v>18</v>
      </c>
      <c r="ES54" s="326">
        <v>50</v>
      </c>
      <c r="ET54" s="326">
        <v>50</v>
      </c>
      <c r="EU54" s="326">
        <v>50</v>
      </c>
      <c r="EV54" s="326">
        <v>72</v>
      </c>
      <c r="EW54" s="326">
        <v>72</v>
      </c>
      <c r="EX54" s="326">
        <v>72</v>
      </c>
      <c r="EY54" s="326">
        <v>100</v>
      </c>
      <c r="EZ54" s="326">
        <v>28</v>
      </c>
      <c r="FA54" s="325">
        <v>50</v>
      </c>
      <c r="FB54" s="325">
        <v>72</v>
      </c>
      <c r="FC54" s="325">
        <v>100</v>
      </c>
      <c r="FD54" s="38">
        <v>1</v>
      </c>
      <c r="FE54" s="38">
        <v>1</v>
      </c>
      <c r="FF54" s="38">
        <v>1</v>
      </c>
      <c r="FG54" s="38">
        <v>1</v>
      </c>
      <c r="FH54" s="38">
        <v>1</v>
      </c>
      <c r="FI54" s="38">
        <v>1</v>
      </c>
      <c r="FJ54" s="38">
        <v>1</v>
      </c>
      <c r="FK54" s="38">
        <v>1</v>
      </c>
      <c r="FL54" s="38">
        <v>1</v>
      </c>
      <c r="FM54" s="38">
        <v>1</v>
      </c>
      <c r="FN54" s="230">
        <v>0.18</v>
      </c>
      <c r="FO54" s="230">
        <v>0.18</v>
      </c>
      <c r="FP54" s="273">
        <v>0.18</v>
      </c>
      <c r="FQ54" s="273">
        <v>0.18</v>
      </c>
      <c r="FR54" s="209">
        <v>0.18</v>
      </c>
      <c r="FS54" s="209">
        <v>0.18</v>
      </c>
      <c r="FT54" s="209">
        <v>0.5</v>
      </c>
      <c r="FU54" s="209">
        <v>0.5</v>
      </c>
      <c r="FV54" s="42">
        <v>0.5</v>
      </c>
      <c r="FW54" s="42">
        <v>0.5</v>
      </c>
      <c r="FX54" s="42">
        <v>0.5</v>
      </c>
      <c r="FY54" s="42">
        <v>0.5</v>
      </c>
      <c r="FZ54" s="42">
        <v>0.72</v>
      </c>
      <c r="GA54" s="42">
        <v>0.72</v>
      </c>
      <c r="GB54" s="42">
        <v>0.72</v>
      </c>
      <c r="GC54" s="42">
        <v>0.72</v>
      </c>
      <c r="GD54" s="138">
        <v>0.72</v>
      </c>
      <c r="GE54" s="42">
        <v>0.72</v>
      </c>
      <c r="GF54" s="137">
        <v>1</v>
      </c>
      <c r="GG54" s="136">
        <v>1</v>
      </c>
      <c r="GH54" s="50">
        <v>0.18</v>
      </c>
      <c r="GI54" s="50">
        <v>0.18</v>
      </c>
      <c r="GJ54" s="50">
        <v>0.18</v>
      </c>
      <c r="GK54" s="50">
        <v>0.5</v>
      </c>
      <c r="GL54" s="49">
        <v>0.5</v>
      </c>
      <c r="GM54" s="49">
        <v>0.5</v>
      </c>
      <c r="GN54" s="49">
        <v>0.72</v>
      </c>
      <c r="GO54" s="49">
        <v>0.72</v>
      </c>
      <c r="GP54" s="49">
        <v>0.72</v>
      </c>
      <c r="GQ54" s="49">
        <v>1</v>
      </c>
      <c r="GR54" s="48" t="b">
        <v>1</v>
      </c>
    </row>
    <row r="55" spans="1:200" ht="67.5" hidden="1" customHeight="1" x14ac:dyDescent="0.25">
      <c r="A55" s="119" t="s">
        <v>517</v>
      </c>
      <c r="B55" s="119" t="s">
        <v>201</v>
      </c>
      <c r="C55" s="119" t="s">
        <v>1452</v>
      </c>
      <c r="D55" s="119" t="s">
        <v>1453</v>
      </c>
      <c r="E55" s="119" t="s">
        <v>1453</v>
      </c>
      <c r="F55" s="17" t="s">
        <v>204</v>
      </c>
      <c r="G55" s="17" t="s">
        <v>205</v>
      </c>
      <c r="H55" s="17" t="s">
        <v>206</v>
      </c>
      <c r="I55" s="17" t="s">
        <v>207</v>
      </c>
      <c r="J55" s="17"/>
      <c r="K55" s="17" t="s">
        <v>208</v>
      </c>
      <c r="L55" s="14"/>
      <c r="M55" s="14"/>
      <c r="N55" s="14" t="s">
        <v>1453</v>
      </c>
      <c r="O55" s="17"/>
      <c r="P55" s="17"/>
      <c r="Q55" s="17">
        <v>123</v>
      </c>
      <c r="R55" s="14" t="s">
        <v>1590</v>
      </c>
      <c r="S55" s="17" t="s">
        <v>210</v>
      </c>
      <c r="T55" s="17"/>
      <c r="U55" s="17"/>
      <c r="V55" s="17"/>
      <c r="W55" s="17"/>
      <c r="X55" s="17"/>
      <c r="Y55" s="17"/>
      <c r="Z55" s="17"/>
      <c r="AA55" s="17"/>
      <c r="AB55" s="17"/>
      <c r="AC55" s="17"/>
      <c r="AD55" s="17"/>
      <c r="AE55" s="17"/>
      <c r="AF55" s="17"/>
      <c r="AG55" s="17"/>
      <c r="AH55" s="17" t="s">
        <v>211</v>
      </c>
      <c r="AI55" s="17" t="s">
        <v>442</v>
      </c>
      <c r="AJ55" s="17" t="s">
        <v>418</v>
      </c>
      <c r="AK55" s="17" t="s">
        <v>214</v>
      </c>
      <c r="AL55" s="110" t="s">
        <v>1591</v>
      </c>
      <c r="AM55" s="280" t="s">
        <v>1592</v>
      </c>
      <c r="AN55" s="23">
        <v>0</v>
      </c>
      <c r="AO55" s="607">
        <v>100</v>
      </c>
      <c r="AP55" s="607">
        <v>100</v>
      </c>
      <c r="AQ55" s="607">
        <v>100</v>
      </c>
      <c r="AR55" s="607">
        <v>100</v>
      </c>
      <c r="AS55" s="607">
        <v>100</v>
      </c>
      <c r="AT55" s="607">
        <v>147.79</v>
      </c>
      <c r="AU55" s="607">
        <v>0</v>
      </c>
      <c r="AV55" s="607">
        <v>100</v>
      </c>
      <c r="AW55" s="628">
        <v>7.81</v>
      </c>
      <c r="AX55" s="146">
        <v>6.28</v>
      </c>
      <c r="AY55" s="531" t="s">
        <v>1593</v>
      </c>
      <c r="AZ55" s="390">
        <v>6.2800000000000009E-2</v>
      </c>
      <c r="BA55" s="390">
        <v>6.2800000000000009E-2</v>
      </c>
      <c r="BB55" s="630" t="s">
        <v>218</v>
      </c>
      <c r="BC55" s="27" t="s">
        <v>1594</v>
      </c>
      <c r="BD55" s="629">
        <v>7.81</v>
      </c>
      <c r="BE55" s="146">
        <v>4.5199999999999996</v>
      </c>
      <c r="BF55" s="531" t="s">
        <v>1595</v>
      </c>
      <c r="BG55" s="390">
        <v>0.10800000000000001</v>
      </c>
      <c r="BH55" s="390">
        <v>0.10800000000000001</v>
      </c>
      <c r="BI55" s="389" t="s">
        <v>218</v>
      </c>
      <c r="BJ55" s="27" t="s">
        <v>1596</v>
      </c>
      <c r="BK55" s="628">
        <v>7.81</v>
      </c>
      <c r="BL55" s="146">
        <v>7.16</v>
      </c>
      <c r="BM55" s="133" t="s">
        <v>1597</v>
      </c>
      <c r="BN55" s="188">
        <v>0.17960000000000001</v>
      </c>
      <c r="BO55" s="188">
        <v>0.17960000000000001</v>
      </c>
      <c r="BP55" s="243" t="s">
        <v>218</v>
      </c>
      <c r="BQ55" s="511" t="s">
        <v>1598</v>
      </c>
      <c r="BR55" s="23">
        <v>7.81</v>
      </c>
      <c r="BS55" s="146">
        <v>15.19</v>
      </c>
      <c r="BT55" s="133" t="s">
        <v>1599</v>
      </c>
      <c r="BU55" s="188">
        <v>0.33149999999999996</v>
      </c>
      <c r="BV55" s="188">
        <v>1.8093999999999999</v>
      </c>
      <c r="BW55" s="17" t="s">
        <v>218</v>
      </c>
      <c r="BX55" s="27" t="s">
        <v>1600</v>
      </c>
      <c r="BY55" s="23">
        <v>7.81</v>
      </c>
      <c r="BZ55" s="146">
        <v>12.97</v>
      </c>
      <c r="CA55" s="172" t="s">
        <v>1601</v>
      </c>
      <c r="CB55" s="188">
        <v>0.4612</v>
      </c>
      <c r="CC55" s="188">
        <v>1.9391</v>
      </c>
      <c r="CD55" s="188" t="s">
        <v>218</v>
      </c>
      <c r="CE55" s="14" t="s">
        <v>1602</v>
      </c>
      <c r="CF55" s="23">
        <v>7.81</v>
      </c>
      <c r="CG55" s="146">
        <v>13</v>
      </c>
      <c r="CH55" s="172" t="s">
        <v>1603</v>
      </c>
      <c r="CI55" s="188">
        <v>0.59119999999999995</v>
      </c>
      <c r="CJ55" s="188">
        <v>0.59119999999999995</v>
      </c>
      <c r="CK55" s="17" t="s">
        <v>218</v>
      </c>
      <c r="CL55" s="14" t="s">
        <v>1604</v>
      </c>
      <c r="CM55" s="23">
        <v>7.81</v>
      </c>
      <c r="CN55" s="146">
        <v>13.24</v>
      </c>
      <c r="CO55" s="172" t="s">
        <v>1605</v>
      </c>
      <c r="CP55" s="188">
        <v>0.72360000000000002</v>
      </c>
      <c r="CQ55" s="188">
        <v>2.2015000000000002</v>
      </c>
      <c r="CR55" s="17" t="s">
        <v>218</v>
      </c>
      <c r="CS55" s="28" t="s">
        <v>1606</v>
      </c>
      <c r="CT55" s="23">
        <v>7.81</v>
      </c>
      <c r="CU55" s="146">
        <v>13.68</v>
      </c>
      <c r="CV55" s="611" t="s">
        <v>1607</v>
      </c>
      <c r="CW55" s="188">
        <v>0.86039999999999994</v>
      </c>
      <c r="CX55" s="188">
        <v>2.3383000000000003</v>
      </c>
      <c r="CY55" s="17" t="s">
        <v>218</v>
      </c>
      <c r="CZ55" s="25" t="s">
        <v>1608</v>
      </c>
      <c r="DA55" s="23">
        <v>9.3800000000000008</v>
      </c>
      <c r="DB55" s="146">
        <v>11.87</v>
      </c>
      <c r="DC55" s="133" t="s">
        <v>1609</v>
      </c>
      <c r="DD55" s="188">
        <v>0.97909999999999997</v>
      </c>
      <c r="DE55" s="188">
        <v>2.4570000000000003</v>
      </c>
      <c r="DF55" s="17" t="s">
        <v>218</v>
      </c>
      <c r="DG55" s="388" t="s">
        <v>1610</v>
      </c>
      <c r="DH55" s="23">
        <v>9.3800000000000008</v>
      </c>
      <c r="DI55" s="146">
        <v>8.36</v>
      </c>
      <c r="DJ55" s="117" t="s">
        <v>1611</v>
      </c>
      <c r="DK55" s="188">
        <v>1.0627</v>
      </c>
      <c r="DL55" s="188">
        <v>2.5406</v>
      </c>
      <c r="DM55" s="17" t="s">
        <v>218</v>
      </c>
      <c r="DN55" s="25" t="s">
        <v>1612</v>
      </c>
      <c r="DO55" s="23">
        <v>9.3800000000000008</v>
      </c>
      <c r="DP55" s="146">
        <v>5.88</v>
      </c>
      <c r="DQ55" s="632" t="s">
        <v>1613</v>
      </c>
      <c r="DR55" s="188">
        <v>1.1214999999999999</v>
      </c>
      <c r="DS55" s="188">
        <v>1.1214999999999999</v>
      </c>
      <c r="DT55" s="17" t="s">
        <v>218</v>
      </c>
      <c r="DU55" s="27" t="s">
        <v>1614</v>
      </c>
      <c r="DV55" s="23">
        <v>9.3800000000000008</v>
      </c>
      <c r="DW55" s="146">
        <v>5.85</v>
      </c>
      <c r="DX55" s="117" t="s">
        <v>1615</v>
      </c>
      <c r="DY55" s="131">
        <v>1.18</v>
      </c>
      <c r="DZ55" s="188">
        <v>2.6612000000000005</v>
      </c>
      <c r="EA55" s="17" t="s">
        <v>218</v>
      </c>
      <c r="EB55" s="110" t="s">
        <v>1616</v>
      </c>
      <c r="EC55" s="327">
        <v>23.43</v>
      </c>
      <c r="ED55" s="326">
        <v>31.24</v>
      </c>
      <c r="EE55" s="326">
        <v>39.049999999999997</v>
      </c>
      <c r="EF55" s="326">
        <v>46.86</v>
      </c>
      <c r="EG55" s="326">
        <v>54.67</v>
      </c>
      <c r="EH55" s="326">
        <v>62.480000000000004</v>
      </c>
      <c r="EI55" s="326">
        <v>71.86</v>
      </c>
      <c r="EJ55" s="326">
        <v>81.239999999999995</v>
      </c>
      <c r="EK55" s="326">
        <v>90.61999999999999</v>
      </c>
      <c r="EL55" s="326">
        <v>99.999999999999986</v>
      </c>
      <c r="EM55" s="327">
        <v>46.86</v>
      </c>
      <c r="EN55" s="327">
        <v>71.86</v>
      </c>
      <c r="EO55" s="327">
        <v>99.999999999999986</v>
      </c>
      <c r="EP55" s="325">
        <v>17.96</v>
      </c>
      <c r="EQ55" s="326">
        <v>33.15</v>
      </c>
      <c r="ER55" s="326">
        <v>46.12</v>
      </c>
      <c r="ES55" s="326">
        <v>59.12</v>
      </c>
      <c r="ET55" s="326">
        <v>72.36</v>
      </c>
      <c r="EU55" s="326">
        <v>86.039999999999992</v>
      </c>
      <c r="EV55" s="326">
        <v>97.91</v>
      </c>
      <c r="EW55" s="326">
        <v>106.27</v>
      </c>
      <c r="EX55" s="326">
        <v>112.14999999999999</v>
      </c>
      <c r="EY55" s="326">
        <v>117.99999999999999</v>
      </c>
      <c r="EZ55" s="326">
        <v>5.85</v>
      </c>
      <c r="FA55" s="325">
        <v>59.12</v>
      </c>
      <c r="FB55" s="325">
        <v>97.91</v>
      </c>
      <c r="FC55" s="325">
        <v>117.99999999999999</v>
      </c>
      <c r="FD55" s="38">
        <v>0.76653862569355535</v>
      </c>
      <c r="FE55" s="38">
        <v>1.0611395646606914</v>
      </c>
      <c r="FF55" s="38">
        <v>1.1810499359795135</v>
      </c>
      <c r="FG55" s="38">
        <v>1.2616303883909517</v>
      </c>
      <c r="FH55" s="38">
        <v>1.3235778306200841</v>
      </c>
      <c r="FI55" s="38">
        <v>1.3770806658130599</v>
      </c>
      <c r="FJ55" s="38">
        <v>1.362510436960757</v>
      </c>
      <c r="FK55" s="38">
        <v>1.3080994583948795</v>
      </c>
      <c r="FL55" s="38">
        <v>1.2375855219598324</v>
      </c>
      <c r="FM55" s="38">
        <v>1.18</v>
      </c>
      <c r="FN55" s="230">
        <v>0.17960000000000001</v>
      </c>
      <c r="FO55" s="230">
        <v>0.23430000000000001</v>
      </c>
      <c r="FP55" s="273">
        <v>0.33149999999999996</v>
      </c>
      <c r="FQ55" s="273">
        <v>0.31240000000000001</v>
      </c>
      <c r="FR55" s="209">
        <v>0.4612</v>
      </c>
      <c r="FS55" s="209">
        <v>0.39049999999999996</v>
      </c>
      <c r="FT55" s="209">
        <v>0.59119999999999995</v>
      </c>
      <c r="FU55" s="209">
        <v>0.46860000000000002</v>
      </c>
      <c r="FV55" s="42">
        <v>0.72360000000000002</v>
      </c>
      <c r="FW55" s="42">
        <v>0.54669999999999996</v>
      </c>
      <c r="FX55" s="42">
        <v>0.86039999999999994</v>
      </c>
      <c r="FY55" s="42">
        <v>0.62480000000000002</v>
      </c>
      <c r="FZ55" s="42">
        <v>0.97909999999999997</v>
      </c>
      <c r="GA55" s="42">
        <v>0.71860000000000002</v>
      </c>
      <c r="GB55" s="42">
        <v>1.0627</v>
      </c>
      <c r="GC55" s="42">
        <v>0.8123999999999999</v>
      </c>
      <c r="GD55" s="138">
        <v>1.1214999999999999</v>
      </c>
      <c r="GE55" s="42">
        <v>0.90619999999999989</v>
      </c>
      <c r="GF55" s="137">
        <v>1.18</v>
      </c>
      <c r="GG55" s="136">
        <v>0.99999999999999989</v>
      </c>
      <c r="GH55" s="50">
        <v>0.17960000000000001</v>
      </c>
      <c r="GI55" s="50">
        <v>0.33149999999999996</v>
      </c>
      <c r="GJ55" s="50">
        <v>0.4612</v>
      </c>
      <c r="GK55" s="50">
        <v>0.59119999999999995</v>
      </c>
      <c r="GL55" s="49">
        <v>0.72360000000000002</v>
      </c>
      <c r="GM55" s="49">
        <v>0.86039999999999994</v>
      </c>
      <c r="GN55" s="49">
        <v>0.97909999999999997</v>
      </c>
      <c r="GO55" s="49">
        <v>1</v>
      </c>
      <c r="GP55" s="49">
        <v>1</v>
      </c>
      <c r="GQ55" s="49">
        <v>1</v>
      </c>
      <c r="GR55" s="48" t="b">
        <v>1</v>
      </c>
    </row>
    <row r="56" spans="1:200" ht="67.5" hidden="1" customHeight="1" x14ac:dyDescent="0.25">
      <c r="A56" s="380" t="s">
        <v>517</v>
      </c>
      <c r="B56" s="380" t="s">
        <v>201</v>
      </c>
      <c r="C56" s="380" t="s">
        <v>1452</v>
      </c>
      <c r="D56" s="380" t="s">
        <v>1453</v>
      </c>
      <c r="E56" s="380" t="s">
        <v>1453</v>
      </c>
      <c r="F56" s="102" t="s">
        <v>204</v>
      </c>
      <c r="G56" s="102" t="s">
        <v>205</v>
      </c>
      <c r="H56" s="102" t="s">
        <v>206</v>
      </c>
      <c r="I56" s="102" t="s">
        <v>207</v>
      </c>
      <c r="J56" s="102"/>
      <c r="K56" s="102" t="s">
        <v>208</v>
      </c>
      <c r="L56" s="360"/>
      <c r="M56" s="360"/>
      <c r="N56" s="360" t="s">
        <v>1453</v>
      </c>
      <c r="O56" s="102"/>
      <c r="P56" s="102"/>
      <c r="Q56" s="102">
        <v>144</v>
      </c>
      <c r="R56" s="360" t="s">
        <v>1617</v>
      </c>
      <c r="S56" s="102" t="s">
        <v>210</v>
      </c>
      <c r="T56" s="102"/>
      <c r="U56" s="102"/>
      <c r="V56" s="102"/>
      <c r="W56" s="102"/>
      <c r="X56" s="102"/>
      <c r="Y56" s="102"/>
      <c r="Z56" s="102"/>
      <c r="AA56" s="102"/>
      <c r="AB56" s="102"/>
      <c r="AC56" s="102"/>
      <c r="AD56" s="102"/>
      <c r="AE56" s="102"/>
      <c r="AF56" s="102"/>
      <c r="AG56" s="102"/>
      <c r="AH56" s="102" t="s">
        <v>211</v>
      </c>
      <c r="AI56" s="102" t="s">
        <v>243</v>
      </c>
      <c r="AJ56" s="102" t="s">
        <v>418</v>
      </c>
      <c r="AK56" s="102" t="s">
        <v>214</v>
      </c>
      <c r="AL56" s="123" t="s">
        <v>1618</v>
      </c>
      <c r="AM56" s="123" t="s">
        <v>1619</v>
      </c>
      <c r="AN56" s="604">
        <v>0</v>
      </c>
      <c r="AO56" s="604">
        <v>0</v>
      </c>
      <c r="AP56" s="602">
        <v>100</v>
      </c>
      <c r="AQ56" s="602">
        <v>100</v>
      </c>
      <c r="AR56" s="602">
        <v>100</v>
      </c>
      <c r="AS56" s="602">
        <v>100</v>
      </c>
      <c r="AT56" s="604">
        <v>0</v>
      </c>
      <c r="AU56" s="604">
        <v>0</v>
      </c>
      <c r="AV56" s="602">
        <v>100</v>
      </c>
      <c r="AW56" s="23">
        <v>0</v>
      </c>
      <c r="AX56" s="146"/>
      <c r="AY56" s="531" t="s">
        <v>1620</v>
      </c>
      <c r="AZ56" s="370">
        <v>0</v>
      </c>
      <c r="BA56" s="370">
        <v>0</v>
      </c>
      <c r="BB56" s="247" t="s">
        <v>218</v>
      </c>
      <c r="BC56" s="360" t="s">
        <v>1621</v>
      </c>
      <c r="BD56" s="629">
        <v>0</v>
      </c>
      <c r="BE56" s="146"/>
      <c r="BF56" s="360" t="s">
        <v>1622</v>
      </c>
      <c r="BG56" s="370">
        <v>0</v>
      </c>
      <c r="BH56" s="370">
        <v>0</v>
      </c>
      <c r="BI56" s="386" t="s">
        <v>218</v>
      </c>
      <c r="BJ56" s="601" t="s">
        <v>1623</v>
      </c>
      <c r="BK56" s="628">
        <v>0</v>
      </c>
      <c r="BL56" s="146"/>
      <c r="BM56" s="531" t="s">
        <v>1624</v>
      </c>
      <c r="BN56" s="83">
        <v>0</v>
      </c>
      <c r="BO56" s="83">
        <v>0</v>
      </c>
      <c r="BP56" s="369" t="s">
        <v>218</v>
      </c>
      <c r="BQ56" s="601" t="s">
        <v>1625</v>
      </c>
      <c r="BR56" s="396">
        <v>20</v>
      </c>
      <c r="BS56" s="146">
        <v>18</v>
      </c>
      <c r="BT56" s="133" t="s">
        <v>1626</v>
      </c>
      <c r="BU56" s="83">
        <v>0.18</v>
      </c>
      <c r="BV56" s="83">
        <v>0.18</v>
      </c>
      <c r="BW56" s="102" t="s">
        <v>218</v>
      </c>
      <c r="BX56" s="601" t="s">
        <v>1627</v>
      </c>
      <c r="BY56" s="380">
        <v>0</v>
      </c>
      <c r="BZ56" s="146">
        <v>0</v>
      </c>
      <c r="CA56" s="172" t="s">
        <v>1628</v>
      </c>
      <c r="CB56" s="83">
        <v>0.18</v>
      </c>
      <c r="CC56" s="83">
        <v>0.18</v>
      </c>
      <c r="CD56" s="83" t="s">
        <v>218</v>
      </c>
      <c r="CE56" s="360" t="s">
        <v>1629</v>
      </c>
      <c r="CF56" s="102">
        <v>20</v>
      </c>
      <c r="CG56" s="146">
        <v>20</v>
      </c>
      <c r="CH56" s="172" t="s">
        <v>1630</v>
      </c>
      <c r="CI56" s="83">
        <v>0.38</v>
      </c>
      <c r="CJ56" s="188">
        <v>0.38</v>
      </c>
      <c r="CK56" s="102" t="s">
        <v>218</v>
      </c>
      <c r="CL56" s="360" t="s">
        <v>1631</v>
      </c>
      <c r="CM56" s="102">
        <v>0</v>
      </c>
      <c r="CN56" s="146">
        <v>0</v>
      </c>
      <c r="CO56" s="172" t="s">
        <v>1632</v>
      </c>
      <c r="CP56" s="83">
        <v>0.38</v>
      </c>
      <c r="CQ56" s="83">
        <v>0.38</v>
      </c>
      <c r="CR56" s="17" t="s">
        <v>218</v>
      </c>
      <c r="CS56" s="27" t="s">
        <v>1633</v>
      </c>
      <c r="CT56" s="102">
        <v>20</v>
      </c>
      <c r="CU56" s="146">
        <v>20</v>
      </c>
      <c r="CV56" s="611" t="s">
        <v>1634</v>
      </c>
      <c r="CW56" s="83">
        <v>0.57999999999999996</v>
      </c>
      <c r="CX56" s="83">
        <v>0.57999999999999996</v>
      </c>
      <c r="CY56" s="102" t="s">
        <v>218</v>
      </c>
      <c r="CZ56" s="631" t="s">
        <v>1635</v>
      </c>
      <c r="DA56" s="17">
        <v>0</v>
      </c>
      <c r="DB56" s="146">
        <v>0</v>
      </c>
      <c r="DC56" s="133" t="s">
        <v>1636</v>
      </c>
      <c r="DD56" s="83">
        <v>0.57999999999999996</v>
      </c>
      <c r="DE56" s="83">
        <v>0.57999999999999996</v>
      </c>
      <c r="DF56" s="17" t="s">
        <v>218</v>
      </c>
      <c r="DG56" s="388" t="s">
        <v>1637</v>
      </c>
      <c r="DH56" s="17">
        <v>20</v>
      </c>
      <c r="DI56" s="146">
        <v>20</v>
      </c>
      <c r="DJ56" s="117" t="s">
        <v>1638</v>
      </c>
      <c r="DK56" s="83">
        <v>0.78</v>
      </c>
      <c r="DL56" s="83">
        <v>0.78</v>
      </c>
      <c r="DM56" s="102" t="s">
        <v>218</v>
      </c>
      <c r="DN56" s="631" t="s">
        <v>1639</v>
      </c>
      <c r="DO56" s="17">
        <v>0</v>
      </c>
      <c r="DP56" s="146">
        <v>0</v>
      </c>
      <c r="DQ56" s="133" t="s">
        <v>1640</v>
      </c>
      <c r="DR56" s="83">
        <v>0.78</v>
      </c>
      <c r="DS56" s="83">
        <v>0.78</v>
      </c>
      <c r="DT56" s="17" t="s">
        <v>218</v>
      </c>
      <c r="DU56" s="27" t="s">
        <v>1641</v>
      </c>
      <c r="DV56" s="17">
        <v>20</v>
      </c>
      <c r="DW56" s="146">
        <v>20</v>
      </c>
      <c r="DX56" s="117" t="s">
        <v>1642</v>
      </c>
      <c r="DY56" s="131">
        <v>0.98</v>
      </c>
      <c r="DZ56" s="83">
        <v>0.78</v>
      </c>
      <c r="EA56" s="102" t="s">
        <v>218</v>
      </c>
      <c r="EB56" s="599" t="s">
        <v>1643</v>
      </c>
      <c r="EC56" s="327">
        <v>0</v>
      </c>
      <c r="ED56" s="326">
        <v>20</v>
      </c>
      <c r="EE56" s="326">
        <v>20</v>
      </c>
      <c r="EF56" s="326">
        <v>40</v>
      </c>
      <c r="EG56" s="326">
        <v>40</v>
      </c>
      <c r="EH56" s="326">
        <v>60</v>
      </c>
      <c r="EI56" s="326">
        <v>60</v>
      </c>
      <c r="EJ56" s="326">
        <v>80</v>
      </c>
      <c r="EK56" s="326">
        <v>80</v>
      </c>
      <c r="EL56" s="326">
        <v>100</v>
      </c>
      <c r="EM56" s="327">
        <v>40</v>
      </c>
      <c r="EN56" s="327">
        <v>60</v>
      </c>
      <c r="EO56" s="327">
        <v>100</v>
      </c>
      <c r="EP56" s="325">
        <v>0</v>
      </c>
      <c r="EQ56" s="326">
        <v>18</v>
      </c>
      <c r="ER56" s="326">
        <v>18</v>
      </c>
      <c r="ES56" s="326">
        <v>38</v>
      </c>
      <c r="ET56" s="326">
        <v>38</v>
      </c>
      <c r="EU56" s="326">
        <v>58</v>
      </c>
      <c r="EV56" s="326">
        <v>58</v>
      </c>
      <c r="EW56" s="326">
        <v>78</v>
      </c>
      <c r="EX56" s="326">
        <v>78</v>
      </c>
      <c r="EY56" s="326">
        <v>98</v>
      </c>
      <c r="EZ56" s="326">
        <v>20</v>
      </c>
      <c r="FA56" s="325">
        <v>38</v>
      </c>
      <c r="FB56" s="325">
        <v>58</v>
      </c>
      <c r="FC56" s="325">
        <v>98</v>
      </c>
      <c r="FD56" s="38">
        <v>0</v>
      </c>
      <c r="FE56" s="38">
        <v>0.9</v>
      </c>
      <c r="FF56" s="38">
        <v>0.9</v>
      </c>
      <c r="FG56" s="38">
        <v>0.95</v>
      </c>
      <c r="FH56" s="38">
        <v>0.95</v>
      </c>
      <c r="FI56" s="38">
        <v>0.96666666666666667</v>
      </c>
      <c r="FJ56" s="38">
        <v>0.96666666666666667</v>
      </c>
      <c r="FK56" s="38">
        <v>0.97499999999999998</v>
      </c>
      <c r="FL56" s="38">
        <v>0.97499999999999998</v>
      </c>
      <c r="FM56" s="38">
        <v>0.98</v>
      </c>
      <c r="FN56" s="230">
        <v>0</v>
      </c>
      <c r="FO56" s="230">
        <v>0</v>
      </c>
      <c r="FP56" s="273">
        <v>0.18</v>
      </c>
      <c r="FQ56" s="273">
        <v>0.2</v>
      </c>
      <c r="FR56" s="209">
        <v>0.18</v>
      </c>
      <c r="FS56" s="209">
        <v>0.2</v>
      </c>
      <c r="FT56" s="209">
        <v>0.38</v>
      </c>
      <c r="FU56" s="209">
        <v>0.4</v>
      </c>
      <c r="FV56" s="42">
        <v>0.38</v>
      </c>
      <c r="FW56" s="42">
        <v>0.4</v>
      </c>
      <c r="FX56" s="42">
        <v>0.57999999999999996</v>
      </c>
      <c r="FY56" s="42">
        <v>0.6</v>
      </c>
      <c r="FZ56" s="42">
        <v>0.57999999999999996</v>
      </c>
      <c r="GA56" s="42">
        <v>0.6</v>
      </c>
      <c r="GB56" s="42">
        <v>0.78</v>
      </c>
      <c r="GC56" s="42">
        <v>0.8</v>
      </c>
      <c r="GD56" s="138">
        <v>0.78</v>
      </c>
      <c r="GE56" s="42">
        <v>0.8</v>
      </c>
      <c r="GF56" s="137">
        <v>0.98</v>
      </c>
      <c r="GG56" s="136">
        <v>1</v>
      </c>
      <c r="GH56" s="50">
        <v>0</v>
      </c>
      <c r="GI56" s="50">
        <v>0.18</v>
      </c>
      <c r="GJ56" s="50">
        <v>0.18</v>
      </c>
      <c r="GK56" s="50">
        <v>0.38</v>
      </c>
      <c r="GL56" s="49">
        <v>0.38</v>
      </c>
      <c r="GM56" s="49">
        <v>0.57999999999999996</v>
      </c>
      <c r="GN56" s="49">
        <v>0.57999999999999996</v>
      </c>
      <c r="GO56" s="49">
        <v>0.78</v>
      </c>
      <c r="GP56" s="49">
        <v>0.78</v>
      </c>
      <c r="GQ56" s="49">
        <v>0.98</v>
      </c>
      <c r="GR56" s="48" t="b">
        <v>1</v>
      </c>
    </row>
    <row r="57" spans="1:200" ht="67.5" hidden="1" customHeight="1" x14ac:dyDescent="0.25">
      <c r="A57" s="119" t="s">
        <v>517</v>
      </c>
      <c r="B57" s="119" t="s">
        <v>201</v>
      </c>
      <c r="C57" s="119" t="s">
        <v>1452</v>
      </c>
      <c r="D57" s="119" t="s">
        <v>1453</v>
      </c>
      <c r="E57" s="119" t="s">
        <v>1453</v>
      </c>
      <c r="F57" s="17" t="s">
        <v>204</v>
      </c>
      <c r="G57" s="17" t="s">
        <v>205</v>
      </c>
      <c r="H57" s="17" t="s">
        <v>206</v>
      </c>
      <c r="I57" s="17" t="s">
        <v>207</v>
      </c>
      <c r="J57" s="17"/>
      <c r="K57" s="17" t="s">
        <v>208</v>
      </c>
      <c r="L57" s="14"/>
      <c r="M57" s="14"/>
      <c r="N57" s="14" t="s">
        <v>1453</v>
      </c>
      <c r="O57" s="17"/>
      <c r="P57" s="17"/>
      <c r="Q57" s="17">
        <v>181</v>
      </c>
      <c r="R57" s="14" t="s">
        <v>1644</v>
      </c>
      <c r="S57" s="17" t="s">
        <v>210</v>
      </c>
      <c r="T57" s="17"/>
      <c r="U57" s="17"/>
      <c r="V57" s="17"/>
      <c r="W57" s="17"/>
      <c r="X57" s="17"/>
      <c r="Y57" s="17"/>
      <c r="Z57" s="17"/>
      <c r="AA57" s="17"/>
      <c r="AB57" s="17"/>
      <c r="AC57" s="17"/>
      <c r="AD57" s="17"/>
      <c r="AE57" s="17"/>
      <c r="AF57" s="17"/>
      <c r="AG57" s="17"/>
      <c r="AH57" s="17" t="s">
        <v>211</v>
      </c>
      <c r="AI57" s="17" t="s">
        <v>470</v>
      </c>
      <c r="AJ57" s="17" t="s">
        <v>418</v>
      </c>
      <c r="AK57" s="17" t="s">
        <v>214</v>
      </c>
      <c r="AL57" s="280" t="s">
        <v>1645</v>
      </c>
      <c r="AM57" s="280" t="s">
        <v>1646</v>
      </c>
      <c r="AN57" s="23">
        <v>0</v>
      </c>
      <c r="AO57" s="23">
        <v>0</v>
      </c>
      <c r="AP57" s="607">
        <v>100</v>
      </c>
      <c r="AQ57" s="607">
        <v>100</v>
      </c>
      <c r="AR57" s="607">
        <v>100</v>
      </c>
      <c r="AS57" s="607">
        <v>100</v>
      </c>
      <c r="AT57" s="23">
        <v>0</v>
      </c>
      <c r="AU57" s="23">
        <v>0</v>
      </c>
      <c r="AV57" s="607">
        <v>100</v>
      </c>
      <c r="AW57" s="23">
        <v>0</v>
      </c>
      <c r="AX57" s="146"/>
      <c r="AY57" s="531" t="s">
        <v>1647</v>
      </c>
      <c r="AZ57" s="390">
        <v>0</v>
      </c>
      <c r="BA57" s="390">
        <v>0</v>
      </c>
      <c r="BB57" s="630" t="s">
        <v>218</v>
      </c>
      <c r="BC57" s="27" t="s">
        <v>1648</v>
      </c>
      <c r="BD57" s="629">
        <v>0</v>
      </c>
      <c r="BE57" s="146"/>
      <c r="BF57" s="531" t="s">
        <v>1649</v>
      </c>
      <c r="BG57" s="390">
        <v>0</v>
      </c>
      <c r="BH57" s="390">
        <v>0</v>
      </c>
      <c r="BI57" s="389" t="s">
        <v>218</v>
      </c>
      <c r="BJ57" s="511" t="s">
        <v>1650</v>
      </c>
      <c r="BK57" s="628">
        <v>25</v>
      </c>
      <c r="BL57" s="583">
        <v>25</v>
      </c>
      <c r="BM57" s="133" t="s">
        <v>1651</v>
      </c>
      <c r="BN57" s="188">
        <v>0.25</v>
      </c>
      <c r="BO57" s="188">
        <v>0.25</v>
      </c>
      <c r="BP57" s="243" t="s">
        <v>218</v>
      </c>
      <c r="BQ57" s="27" t="s">
        <v>1652</v>
      </c>
      <c r="BR57" s="195">
        <v>0</v>
      </c>
      <c r="BS57" s="146">
        <v>0</v>
      </c>
      <c r="BT57" s="133" t="s">
        <v>1653</v>
      </c>
      <c r="BU57" s="188">
        <v>0.25</v>
      </c>
      <c r="BV57" s="188">
        <v>0.25</v>
      </c>
      <c r="BW57" s="17" t="s">
        <v>218</v>
      </c>
      <c r="BX57" s="27" t="s">
        <v>1654</v>
      </c>
      <c r="BY57" s="119">
        <v>0</v>
      </c>
      <c r="BZ57" s="146">
        <v>0</v>
      </c>
      <c r="CA57" s="172" t="s">
        <v>1655</v>
      </c>
      <c r="CB57" s="188">
        <v>0.25</v>
      </c>
      <c r="CC57" s="188">
        <v>0.25</v>
      </c>
      <c r="CD57" s="188" t="s">
        <v>218</v>
      </c>
      <c r="CE57" s="14" t="s">
        <v>1656</v>
      </c>
      <c r="CF57" s="17">
        <v>25</v>
      </c>
      <c r="CG57" s="146">
        <v>25</v>
      </c>
      <c r="CH57" s="172" t="s">
        <v>1657</v>
      </c>
      <c r="CI57" s="188">
        <v>0.5</v>
      </c>
      <c r="CJ57" s="188">
        <v>0.5</v>
      </c>
      <c r="CK57" s="17" t="s">
        <v>218</v>
      </c>
      <c r="CL57" s="14" t="s">
        <v>1658</v>
      </c>
      <c r="CM57" s="17">
        <v>0</v>
      </c>
      <c r="CN57" s="146">
        <v>0</v>
      </c>
      <c r="CO57" s="172" t="s">
        <v>1659</v>
      </c>
      <c r="CP57" s="188">
        <v>0.5</v>
      </c>
      <c r="CQ57" s="188">
        <v>0.5</v>
      </c>
      <c r="CR57" s="17" t="s">
        <v>218</v>
      </c>
      <c r="CS57" s="27" t="s">
        <v>1660</v>
      </c>
      <c r="CT57" s="17">
        <v>0</v>
      </c>
      <c r="CU57" s="146">
        <v>0</v>
      </c>
      <c r="CV57" s="611" t="s">
        <v>1661</v>
      </c>
      <c r="CW57" s="188">
        <v>0.5</v>
      </c>
      <c r="CX57" s="188">
        <v>0.5</v>
      </c>
      <c r="CY57" s="17" t="s">
        <v>218</v>
      </c>
      <c r="CZ57" s="25" t="s">
        <v>1662</v>
      </c>
      <c r="DA57" s="17">
        <v>25</v>
      </c>
      <c r="DB57" s="146">
        <v>25</v>
      </c>
      <c r="DC57" s="133" t="s">
        <v>1663</v>
      </c>
      <c r="DD57" s="188">
        <v>0.75</v>
      </c>
      <c r="DE57" s="188">
        <v>0.75</v>
      </c>
      <c r="DF57" s="17" t="s">
        <v>218</v>
      </c>
      <c r="DG57" s="388" t="s">
        <v>1664</v>
      </c>
      <c r="DH57" s="17">
        <v>0</v>
      </c>
      <c r="DI57" s="146">
        <v>0</v>
      </c>
      <c r="DJ57" s="117" t="s">
        <v>1665</v>
      </c>
      <c r="DK57" s="188">
        <v>0.75</v>
      </c>
      <c r="DL57" s="188">
        <v>0.75</v>
      </c>
      <c r="DM57" s="17" t="s">
        <v>218</v>
      </c>
      <c r="DN57" s="25" t="s">
        <v>1666</v>
      </c>
      <c r="DO57" s="17">
        <v>0</v>
      </c>
      <c r="DP57" s="146">
        <v>0</v>
      </c>
      <c r="DQ57" s="531" t="s">
        <v>1667</v>
      </c>
      <c r="DR57" s="188">
        <v>0.75</v>
      </c>
      <c r="DS57" s="188">
        <v>0.75</v>
      </c>
      <c r="DT57" s="17" t="s">
        <v>218</v>
      </c>
      <c r="DU57" s="27" t="s">
        <v>1668</v>
      </c>
      <c r="DV57" s="17">
        <v>25</v>
      </c>
      <c r="DW57" s="146">
        <v>25</v>
      </c>
      <c r="DX57" s="117" t="s">
        <v>1669</v>
      </c>
      <c r="DY57" s="131">
        <v>1</v>
      </c>
      <c r="DZ57" s="188">
        <v>1</v>
      </c>
      <c r="EA57" s="17" t="s">
        <v>218</v>
      </c>
      <c r="EB57" s="110" t="s">
        <v>1670</v>
      </c>
      <c r="EC57" s="327">
        <v>25</v>
      </c>
      <c r="ED57" s="326">
        <v>25</v>
      </c>
      <c r="EE57" s="326">
        <v>25</v>
      </c>
      <c r="EF57" s="326">
        <v>50</v>
      </c>
      <c r="EG57" s="326">
        <v>50</v>
      </c>
      <c r="EH57" s="326">
        <v>50</v>
      </c>
      <c r="EI57" s="326">
        <v>75</v>
      </c>
      <c r="EJ57" s="326">
        <v>75</v>
      </c>
      <c r="EK57" s="326">
        <v>75</v>
      </c>
      <c r="EL57" s="326">
        <v>100</v>
      </c>
      <c r="EM57" s="327">
        <v>50</v>
      </c>
      <c r="EN57" s="327">
        <v>75</v>
      </c>
      <c r="EO57" s="327">
        <v>100</v>
      </c>
      <c r="EP57" s="325">
        <v>25</v>
      </c>
      <c r="EQ57" s="326">
        <v>25</v>
      </c>
      <c r="ER57" s="326">
        <v>25</v>
      </c>
      <c r="ES57" s="326">
        <v>50</v>
      </c>
      <c r="ET57" s="326">
        <v>50</v>
      </c>
      <c r="EU57" s="326">
        <v>50</v>
      </c>
      <c r="EV57" s="326">
        <v>75</v>
      </c>
      <c r="EW57" s="326">
        <v>75</v>
      </c>
      <c r="EX57" s="326">
        <v>75</v>
      </c>
      <c r="EY57" s="326">
        <v>100</v>
      </c>
      <c r="EZ57" s="326">
        <v>25</v>
      </c>
      <c r="FA57" s="325">
        <v>50</v>
      </c>
      <c r="FB57" s="325">
        <v>75</v>
      </c>
      <c r="FC57" s="325">
        <v>100</v>
      </c>
      <c r="FD57" s="38">
        <v>1</v>
      </c>
      <c r="FE57" s="38">
        <v>1</v>
      </c>
      <c r="FF57" s="38">
        <v>1</v>
      </c>
      <c r="FG57" s="38">
        <v>1</v>
      </c>
      <c r="FH57" s="38">
        <v>1</v>
      </c>
      <c r="FI57" s="38">
        <v>1</v>
      </c>
      <c r="FJ57" s="38">
        <v>1</v>
      </c>
      <c r="FK57" s="38">
        <v>1</v>
      </c>
      <c r="FL57" s="38">
        <v>1</v>
      </c>
      <c r="FM57" s="38">
        <v>1</v>
      </c>
      <c r="FN57" s="230">
        <v>0.25</v>
      </c>
      <c r="FO57" s="230">
        <v>0.25</v>
      </c>
      <c r="FP57" s="273">
        <v>0.25</v>
      </c>
      <c r="FQ57" s="273">
        <v>0.25</v>
      </c>
      <c r="FR57" s="209">
        <v>0.25</v>
      </c>
      <c r="FS57" s="209">
        <v>0.25</v>
      </c>
      <c r="FT57" s="209">
        <v>0.5</v>
      </c>
      <c r="FU57" s="209">
        <v>0.5</v>
      </c>
      <c r="FV57" s="42">
        <v>0.5</v>
      </c>
      <c r="FW57" s="42">
        <v>0.5</v>
      </c>
      <c r="FX57" s="42">
        <v>0.5</v>
      </c>
      <c r="FY57" s="42">
        <v>0.5</v>
      </c>
      <c r="FZ57" s="42">
        <v>0.75</v>
      </c>
      <c r="GA57" s="42">
        <v>0.75</v>
      </c>
      <c r="GB57" s="42">
        <v>0.75</v>
      </c>
      <c r="GC57" s="42">
        <v>0.75</v>
      </c>
      <c r="GD57" s="138">
        <v>0.75</v>
      </c>
      <c r="GE57" s="42">
        <v>0.75</v>
      </c>
      <c r="GF57" s="137">
        <v>1</v>
      </c>
      <c r="GG57" s="136">
        <v>1</v>
      </c>
      <c r="GH57" s="50">
        <v>0.25</v>
      </c>
      <c r="GI57" s="50">
        <v>0.25</v>
      </c>
      <c r="GJ57" s="50">
        <v>0.25</v>
      </c>
      <c r="GK57" s="50">
        <v>0.5</v>
      </c>
      <c r="GL57" s="49">
        <v>0.5</v>
      </c>
      <c r="GM57" s="49">
        <v>0.5</v>
      </c>
      <c r="GN57" s="49">
        <v>0.75</v>
      </c>
      <c r="GO57" s="49">
        <v>0.75</v>
      </c>
      <c r="GP57" s="49">
        <v>0.75</v>
      </c>
      <c r="GQ57" s="49">
        <v>1</v>
      </c>
      <c r="GR57" s="48" t="b">
        <v>1</v>
      </c>
    </row>
    <row r="58" spans="1:200" ht="67.5" hidden="1" customHeight="1" x14ac:dyDescent="0.25">
      <c r="A58" s="119" t="s">
        <v>517</v>
      </c>
      <c r="B58" s="119" t="s">
        <v>201</v>
      </c>
      <c r="C58" s="119" t="s">
        <v>1452</v>
      </c>
      <c r="D58" s="119" t="s">
        <v>1671</v>
      </c>
      <c r="E58" s="119" t="s">
        <v>1671</v>
      </c>
      <c r="F58" s="17" t="s">
        <v>204</v>
      </c>
      <c r="G58" s="17" t="s">
        <v>205</v>
      </c>
      <c r="H58" s="17" t="s">
        <v>206</v>
      </c>
      <c r="I58" s="17" t="s">
        <v>207</v>
      </c>
      <c r="J58" s="17"/>
      <c r="K58" s="17" t="s">
        <v>208</v>
      </c>
      <c r="L58" s="17"/>
      <c r="M58" s="17"/>
      <c r="N58" s="17" t="s">
        <v>1671</v>
      </c>
      <c r="O58" s="17"/>
      <c r="P58" s="17"/>
      <c r="Q58" s="17">
        <v>376</v>
      </c>
      <c r="R58" s="14" t="s">
        <v>1672</v>
      </c>
      <c r="S58" s="17" t="s">
        <v>210</v>
      </c>
      <c r="T58" s="17"/>
      <c r="U58" s="17"/>
      <c r="V58" s="17"/>
      <c r="W58" s="17"/>
      <c r="X58" s="17"/>
      <c r="Y58" s="17"/>
      <c r="Z58" s="17"/>
      <c r="AA58" s="17"/>
      <c r="AB58" s="17"/>
      <c r="AC58" s="17"/>
      <c r="AD58" s="17"/>
      <c r="AE58" s="17"/>
      <c r="AF58" s="17"/>
      <c r="AG58" s="17"/>
      <c r="AH58" s="17" t="s">
        <v>211</v>
      </c>
      <c r="AI58" s="17" t="s">
        <v>442</v>
      </c>
      <c r="AJ58" s="17" t="s">
        <v>418</v>
      </c>
      <c r="AK58" s="17" t="s">
        <v>214</v>
      </c>
      <c r="AL58" s="14" t="s">
        <v>1673</v>
      </c>
      <c r="AM58" s="17" t="s">
        <v>1674</v>
      </c>
      <c r="AN58" s="23">
        <v>0</v>
      </c>
      <c r="AO58" s="607">
        <v>98</v>
      </c>
      <c r="AP58" s="607">
        <v>98</v>
      </c>
      <c r="AQ58" s="607">
        <v>98</v>
      </c>
      <c r="AR58" s="607">
        <v>98</v>
      </c>
      <c r="AS58" s="607">
        <v>98</v>
      </c>
      <c r="AT58" s="607">
        <v>99.852961636307896</v>
      </c>
      <c r="AU58" s="607">
        <v>0</v>
      </c>
      <c r="AV58" s="607">
        <v>98</v>
      </c>
      <c r="AW58" s="607">
        <v>75</v>
      </c>
      <c r="AX58" s="146">
        <v>87.4</v>
      </c>
      <c r="AY58" s="133" t="s">
        <v>1675</v>
      </c>
      <c r="AZ58" s="79">
        <v>0.89183673469387759</v>
      </c>
      <c r="BA58" s="245">
        <v>1.0189077717990602</v>
      </c>
      <c r="BB58" s="79" t="s">
        <v>218</v>
      </c>
      <c r="BC58" s="27" t="s">
        <v>1676</v>
      </c>
      <c r="BD58" s="625">
        <v>0</v>
      </c>
      <c r="BE58" s="146">
        <v>2.8</v>
      </c>
      <c r="BF58" s="133" t="s">
        <v>1677</v>
      </c>
      <c r="BG58" s="245">
        <v>0.92040816326530617</v>
      </c>
      <c r="BH58" s="245">
        <v>0.92040816326530617</v>
      </c>
      <c r="BI58" s="245" t="s">
        <v>218</v>
      </c>
      <c r="BJ58" s="27" t="s">
        <v>1678</v>
      </c>
      <c r="BK58" s="607">
        <v>1</v>
      </c>
      <c r="BL58" s="146">
        <v>3.6</v>
      </c>
      <c r="BM58" s="133" t="s">
        <v>1679</v>
      </c>
      <c r="BN58" s="188">
        <v>0.95714285714285707</v>
      </c>
      <c r="BO58" s="188">
        <v>0.95714285714285707</v>
      </c>
      <c r="BP58" s="243" t="s">
        <v>218</v>
      </c>
      <c r="BQ58" s="27" t="s">
        <v>1680</v>
      </c>
      <c r="BR58" s="23">
        <v>4</v>
      </c>
      <c r="BS58" s="146">
        <v>1.1000000000000001</v>
      </c>
      <c r="BT58" s="133" t="s">
        <v>1681</v>
      </c>
      <c r="BU58" s="188">
        <v>0.96836734693877546</v>
      </c>
      <c r="BV58" s="188">
        <v>0.96836734693877546</v>
      </c>
      <c r="BW58" s="17" t="s">
        <v>218</v>
      </c>
      <c r="BX58" s="27" t="s">
        <v>1682</v>
      </c>
      <c r="BY58" s="23">
        <v>5</v>
      </c>
      <c r="BZ58" s="146">
        <v>1</v>
      </c>
      <c r="CA58" s="172" t="s">
        <v>1683</v>
      </c>
      <c r="CB58" s="188">
        <v>0.97857142857142854</v>
      </c>
      <c r="CC58" s="188">
        <v>0.97857142857142854</v>
      </c>
      <c r="CD58" s="188" t="s">
        <v>218</v>
      </c>
      <c r="CE58" s="14" t="s">
        <v>1684</v>
      </c>
      <c r="CF58" s="23">
        <v>0</v>
      </c>
      <c r="CG58" s="146">
        <v>1</v>
      </c>
      <c r="CH58" s="172" t="s">
        <v>1685</v>
      </c>
      <c r="CI58" s="188">
        <v>0.9887755102040815</v>
      </c>
      <c r="CJ58" s="188">
        <v>0.9887755102040815</v>
      </c>
      <c r="CK58" s="17" t="s">
        <v>218</v>
      </c>
      <c r="CL58" s="14" t="s">
        <v>1686</v>
      </c>
      <c r="CM58" s="23">
        <v>5</v>
      </c>
      <c r="CN58" s="146">
        <v>0.5</v>
      </c>
      <c r="CO58" s="172" t="s">
        <v>1687</v>
      </c>
      <c r="CP58" s="188">
        <v>0.99387755102040809</v>
      </c>
      <c r="CQ58" s="188">
        <v>0.99387755102040809</v>
      </c>
      <c r="CR58" s="17" t="s">
        <v>218</v>
      </c>
      <c r="CS58" s="28" t="s">
        <v>1688</v>
      </c>
      <c r="CT58" s="23">
        <v>5</v>
      </c>
      <c r="CU58" s="146">
        <v>0.3</v>
      </c>
      <c r="CV58" s="146" t="s">
        <v>1689</v>
      </c>
      <c r="CW58" s="188">
        <v>0.99693877551020393</v>
      </c>
      <c r="CX58" s="188">
        <v>2.0158465473092644</v>
      </c>
      <c r="CY58" s="17" t="s">
        <v>218</v>
      </c>
      <c r="CZ58" s="388" t="s">
        <v>1690</v>
      </c>
      <c r="DA58" s="23">
        <v>1</v>
      </c>
      <c r="DB58" s="146">
        <v>0.5</v>
      </c>
      <c r="DC58" s="133" t="s">
        <v>1691</v>
      </c>
      <c r="DD58" s="188">
        <v>1.0020408163265304</v>
      </c>
      <c r="DE58" s="188">
        <v>2.0209485881255911</v>
      </c>
      <c r="DF58" s="17" t="s">
        <v>218</v>
      </c>
      <c r="DG58" s="605" t="s">
        <v>1692</v>
      </c>
      <c r="DH58" s="23">
        <v>1</v>
      </c>
      <c r="DI58" s="146">
        <v>1.4</v>
      </c>
      <c r="DJ58" s="117" t="s">
        <v>1693</v>
      </c>
      <c r="DK58" s="188">
        <v>1.0163265306122449</v>
      </c>
      <c r="DL58" s="188">
        <v>1.0163265306122449</v>
      </c>
      <c r="DM58" s="17" t="s">
        <v>218</v>
      </c>
      <c r="DN58" s="110" t="s">
        <v>1694</v>
      </c>
      <c r="DO58" s="23">
        <v>1</v>
      </c>
      <c r="DP58" s="146">
        <v>0.3</v>
      </c>
      <c r="DQ58" s="133" t="s">
        <v>1695</v>
      </c>
      <c r="DR58" s="188">
        <v>1.0193877551020407</v>
      </c>
      <c r="DS58" s="188">
        <v>2.0382955269011012</v>
      </c>
      <c r="DT58" s="17" t="s">
        <v>218</v>
      </c>
      <c r="DU58" s="28" t="s">
        <v>1696</v>
      </c>
      <c r="DV58" s="23">
        <v>0</v>
      </c>
      <c r="DW58" s="146">
        <v>0.02</v>
      </c>
      <c r="DX58" s="117" t="s">
        <v>1697</v>
      </c>
      <c r="DY58" s="131">
        <v>1.0195918367346937</v>
      </c>
      <c r="DZ58" s="188">
        <v>2.0384996085337543</v>
      </c>
      <c r="EA58" s="17" t="s">
        <v>218</v>
      </c>
      <c r="EB58" s="110" t="s">
        <v>1698</v>
      </c>
      <c r="EC58" s="62">
        <v>76</v>
      </c>
      <c r="ED58" s="61">
        <v>80</v>
      </c>
      <c r="EE58" s="61">
        <v>85</v>
      </c>
      <c r="EF58" s="61">
        <v>85</v>
      </c>
      <c r="EG58" s="61">
        <v>90</v>
      </c>
      <c r="EH58" s="61">
        <v>95</v>
      </c>
      <c r="EI58" s="61">
        <v>96</v>
      </c>
      <c r="EJ58" s="61">
        <v>97</v>
      </c>
      <c r="EK58" s="61">
        <v>98</v>
      </c>
      <c r="EL58" s="61">
        <v>98</v>
      </c>
      <c r="EM58" s="62">
        <v>85</v>
      </c>
      <c r="EN58" s="62">
        <v>96</v>
      </c>
      <c r="EO58" s="62">
        <v>98</v>
      </c>
      <c r="EP58" s="615">
        <v>93.8</v>
      </c>
      <c r="EQ58" s="181">
        <v>94.899999999999991</v>
      </c>
      <c r="ER58" s="181">
        <v>95.899999999999991</v>
      </c>
      <c r="ES58" s="181">
        <v>96.899999999999991</v>
      </c>
      <c r="ET58" s="181">
        <v>97.399999999999991</v>
      </c>
      <c r="EU58" s="181">
        <v>97.699999999999989</v>
      </c>
      <c r="EV58" s="181">
        <v>98.199999999999989</v>
      </c>
      <c r="EW58" s="181">
        <v>99.6</v>
      </c>
      <c r="EX58" s="181">
        <v>99.899999999999991</v>
      </c>
      <c r="EY58" s="181">
        <v>99.919999999999987</v>
      </c>
      <c r="EZ58" s="181">
        <v>0.02</v>
      </c>
      <c r="FA58" s="592">
        <v>96.899999999999991</v>
      </c>
      <c r="FB58" s="592">
        <v>98.199999999999989</v>
      </c>
      <c r="FC58" s="592">
        <v>99.919999999999987</v>
      </c>
      <c r="FD58" s="38">
        <v>1.2342105263157894</v>
      </c>
      <c r="FE58" s="38">
        <v>1.1862499999999998</v>
      </c>
      <c r="FF58" s="38">
        <v>1.128235294117647</v>
      </c>
      <c r="FG58" s="38">
        <v>1.1399999999999999</v>
      </c>
      <c r="FH58" s="38">
        <v>1.0822222222222222</v>
      </c>
      <c r="FI58" s="38">
        <v>1.0284210526315789</v>
      </c>
      <c r="FJ58" s="38">
        <v>1.0229166666666665</v>
      </c>
      <c r="FK58" s="38">
        <v>1.0268041237113401</v>
      </c>
      <c r="FL58" s="38">
        <v>1.0193877551020407</v>
      </c>
      <c r="FM58" s="38">
        <v>1.0195918367346937</v>
      </c>
      <c r="FN58" s="230">
        <v>0.95714285714285707</v>
      </c>
      <c r="FO58" s="230">
        <v>0.77551020408163263</v>
      </c>
      <c r="FP58" s="55">
        <v>0.96836734693877546</v>
      </c>
      <c r="FQ58" s="55">
        <v>0.81632653061224492</v>
      </c>
      <c r="FR58" s="209">
        <v>0.97857142857142854</v>
      </c>
      <c r="FS58" s="209">
        <v>0.86734693877551017</v>
      </c>
      <c r="FT58" s="209">
        <v>0.9887755102040815</v>
      </c>
      <c r="FU58" s="209">
        <v>0.86734693877551017</v>
      </c>
      <c r="FV58" s="42">
        <v>0.99387755102040809</v>
      </c>
      <c r="FW58" s="42">
        <v>0.91836734693877553</v>
      </c>
      <c r="FX58" s="42">
        <v>0.99693877551020393</v>
      </c>
      <c r="FY58" s="42">
        <v>0.96938775510204078</v>
      </c>
      <c r="FZ58" s="42">
        <v>1.0020408163265304</v>
      </c>
      <c r="GA58" s="42">
        <v>0.97959183673469385</v>
      </c>
      <c r="GB58" s="42">
        <v>1.0163265306122449</v>
      </c>
      <c r="GC58" s="42">
        <v>0.98979591836734693</v>
      </c>
      <c r="GD58" s="138">
        <v>1.0193877551020407</v>
      </c>
      <c r="GE58" s="42">
        <v>1</v>
      </c>
      <c r="GF58" s="137">
        <v>1.0195918367346937</v>
      </c>
      <c r="GG58" s="136">
        <v>1</v>
      </c>
      <c r="GH58" s="50">
        <v>0.95714285714285707</v>
      </c>
      <c r="GI58" s="50">
        <v>0.96836734693877546</v>
      </c>
      <c r="GJ58" s="50">
        <v>0.97857142857142854</v>
      </c>
      <c r="GK58" s="50">
        <v>0.9887755102040815</v>
      </c>
      <c r="GL58" s="49">
        <v>0.99387755102040809</v>
      </c>
      <c r="GM58" s="49">
        <v>0.99693877551020393</v>
      </c>
      <c r="GN58" s="49">
        <v>1</v>
      </c>
      <c r="GO58" s="49">
        <v>1</v>
      </c>
      <c r="GP58" s="49">
        <v>1</v>
      </c>
      <c r="GQ58" s="49">
        <v>1</v>
      </c>
      <c r="GR58" s="48" t="b">
        <v>1</v>
      </c>
    </row>
    <row r="59" spans="1:200" ht="67.5" hidden="1" customHeight="1" x14ac:dyDescent="0.25">
      <c r="A59" s="119" t="s">
        <v>517</v>
      </c>
      <c r="B59" s="119" t="s">
        <v>201</v>
      </c>
      <c r="C59" s="119" t="s">
        <v>1452</v>
      </c>
      <c r="D59" s="119" t="s">
        <v>1671</v>
      </c>
      <c r="E59" s="119" t="s">
        <v>1671</v>
      </c>
      <c r="F59" s="17" t="s">
        <v>204</v>
      </c>
      <c r="G59" s="17" t="s">
        <v>205</v>
      </c>
      <c r="H59" s="17" t="s">
        <v>206</v>
      </c>
      <c r="I59" s="17" t="s">
        <v>207</v>
      </c>
      <c r="J59" s="17"/>
      <c r="K59" s="17" t="s">
        <v>208</v>
      </c>
      <c r="L59" s="17"/>
      <c r="M59" s="17"/>
      <c r="N59" s="17" t="s">
        <v>1671</v>
      </c>
      <c r="O59" s="17"/>
      <c r="P59" s="17"/>
      <c r="Q59" s="17">
        <v>378</v>
      </c>
      <c r="R59" s="14" t="s">
        <v>1699</v>
      </c>
      <c r="S59" s="17" t="s">
        <v>210</v>
      </c>
      <c r="T59" s="17"/>
      <c r="U59" s="17"/>
      <c r="V59" s="17"/>
      <c r="W59" s="17"/>
      <c r="X59" s="17"/>
      <c r="Y59" s="17"/>
      <c r="Z59" s="17"/>
      <c r="AA59" s="17"/>
      <c r="AB59" s="17"/>
      <c r="AC59" s="17"/>
      <c r="AD59" s="17"/>
      <c r="AE59" s="17"/>
      <c r="AF59" s="17"/>
      <c r="AG59" s="17"/>
      <c r="AH59" s="17" t="s">
        <v>211</v>
      </c>
      <c r="AI59" s="17" t="s">
        <v>442</v>
      </c>
      <c r="AJ59" s="17" t="s">
        <v>418</v>
      </c>
      <c r="AK59" s="17" t="s">
        <v>214</v>
      </c>
      <c r="AL59" s="14" t="s">
        <v>1700</v>
      </c>
      <c r="AM59" s="17" t="s">
        <v>1701</v>
      </c>
      <c r="AN59" s="23">
        <v>0</v>
      </c>
      <c r="AO59" s="607">
        <v>95</v>
      </c>
      <c r="AP59" s="607">
        <v>95</v>
      </c>
      <c r="AQ59" s="607">
        <v>95</v>
      </c>
      <c r="AR59" s="607">
        <v>95</v>
      </c>
      <c r="AS59" s="607">
        <v>95</v>
      </c>
      <c r="AT59" s="607">
        <v>99.66</v>
      </c>
      <c r="AU59" s="607">
        <v>0</v>
      </c>
      <c r="AV59" s="607">
        <v>95</v>
      </c>
      <c r="AW59" s="607">
        <v>6</v>
      </c>
      <c r="AX59" s="146">
        <v>7.3</v>
      </c>
      <c r="AY59" s="133" t="s">
        <v>1702</v>
      </c>
      <c r="AZ59" s="245">
        <v>7.6842105263157892E-2</v>
      </c>
      <c r="BA59" s="245">
        <v>7.6842105263157892E-2</v>
      </c>
      <c r="BB59" s="79" t="s">
        <v>218</v>
      </c>
      <c r="BC59" s="27" t="s">
        <v>1703</v>
      </c>
      <c r="BD59" s="625">
        <v>10</v>
      </c>
      <c r="BE59" s="146">
        <v>8.6999999999999993</v>
      </c>
      <c r="BF59" s="133" t="s">
        <v>1704</v>
      </c>
      <c r="BG59" s="245">
        <v>0.16842105263157894</v>
      </c>
      <c r="BH59" s="245">
        <v>0.16842105263157894</v>
      </c>
      <c r="BI59" s="190" t="s">
        <v>218</v>
      </c>
      <c r="BJ59" s="27" t="s">
        <v>1705</v>
      </c>
      <c r="BK59" s="607">
        <v>7</v>
      </c>
      <c r="BL59" s="146">
        <v>10.6</v>
      </c>
      <c r="BM59" s="133" t="s">
        <v>1706</v>
      </c>
      <c r="BN59" s="188">
        <v>0.28000000000000003</v>
      </c>
      <c r="BO59" s="188">
        <v>0.28000000000000003</v>
      </c>
      <c r="BP59" s="243" t="s">
        <v>218</v>
      </c>
      <c r="BQ59" s="27" t="s">
        <v>1703</v>
      </c>
      <c r="BR59" s="23">
        <v>7</v>
      </c>
      <c r="BS59" s="146">
        <v>5.9</v>
      </c>
      <c r="BT59" s="133" t="s">
        <v>1707</v>
      </c>
      <c r="BU59" s="188">
        <v>0.34210526315789475</v>
      </c>
      <c r="BV59" s="188">
        <v>0.34210526315789475</v>
      </c>
      <c r="BW59" s="17" t="s">
        <v>218</v>
      </c>
      <c r="BX59" s="27" t="s">
        <v>1708</v>
      </c>
      <c r="BY59" s="23">
        <v>7</v>
      </c>
      <c r="BZ59" s="146">
        <v>7.9</v>
      </c>
      <c r="CA59" s="172" t="s">
        <v>1709</v>
      </c>
      <c r="CB59" s="188">
        <v>0.42526315789473684</v>
      </c>
      <c r="CC59" s="188">
        <v>0.42526315789473684</v>
      </c>
      <c r="CD59" s="188" t="s">
        <v>218</v>
      </c>
      <c r="CE59" s="14" t="s">
        <v>1710</v>
      </c>
      <c r="CF59" s="23">
        <v>9</v>
      </c>
      <c r="CG59" s="146">
        <v>8.9</v>
      </c>
      <c r="CH59" s="172" t="s">
        <v>1711</v>
      </c>
      <c r="CI59" s="188">
        <v>0.5189473684210526</v>
      </c>
      <c r="CJ59" s="188">
        <v>0.5189473684210526</v>
      </c>
      <c r="CK59" s="17" t="s">
        <v>218</v>
      </c>
      <c r="CL59" s="14" t="s">
        <v>1712</v>
      </c>
      <c r="CM59" s="23">
        <v>7</v>
      </c>
      <c r="CN59" s="146">
        <v>9.6</v>
      </c>
      <c r="CO59" s="172" t="s">
        <v>1713</v>
      </c>
      <c r="CP59" s="188">
        <v>0.62</v>
      </c>
      <c r="CQ59" s="188">
        <v>0.62</v>
      </c>
      <c r="CR59" s="17" t="s">
        <v>218</v>
      </c>
      <c r="CS59" s="28" t="s">
        <v>1688</v>
      </c>
      <c r="CT59" s="23">
        <v>9</v>
      </c>
      <c r="CU59" s="146">
        <v>6.6</v>
      </c>
      <c r="CV59" s="146" t="s">
        <v>1714</v>
      </c>
      <c r="CW59" s="188">
        <v>0.68947368421052635</v>
      </c>
      <c r="CX59" s="188">
        <v>1.7385263157894737</v>
      </c>
      <c r="CY59" s="17" t="s">
        <v>218</v>
      </c>
      <c r="CZ59" s="388" t="s">
        <v>1715</v>
      </c>
      <c r="DA59" s="23">
        <v>4</v>
      </c>
      <c r="DB59" s="146">
        <v>7.4</v>
      </c>
      <c r="DC59" s="133" t="s">
        <v>1716</v>
      </c>
      <c r="DD59" s="188">
        <v>0.76736842105263159</v>
      </c>
      <c r="DE59" s="188">
        <v>1.8164210526315789</v>
      </c>
      <c r="DF59" s="17" t="s">
        <v>218</v>
      </c>
      <c r="DG59" s="605" t="s">
        <v>1717</v>
      </c>
      <c r="DH59" s="23">
        <v>12</v>
      </c>
      <c r="DI59" s="146">
        <v>7.4</v>
      </c>
      <c r="DJ59" s="117" t="s">
        <v>1718</v>
      </c>
      <c r="DK59" s="188">
        <v>0.84526315789473694</v>
      </c>
      <c r="DL59" s="188">
        <v>0.84526315789473694</v>
      </c>
      <c r="DM59" s="17" t="s">
        <v>218</v>
      </c>
      <c r="DN59" s="110" t="s">
        <v>1719</v>
      </c>
      <c r="DO59" s="23">
        <v>7</v>
      </c>
      <c r="DP59" s="146">
        <v>11.6</v>
      </c>
      <c r="DQ59" s="133" t="s">
        <v>1720</v>
      </c>
      <c r="DR59" s="188">
        <v>0.96736842105263166</v>
      </c>
      <c r="DS59" s="188">
        <v>2.0164210526315789</v>
      </c>
      <c r="DT59" s="17" t="s">
        <v>218</v>
      </c>
      <c r="DU59" s="28" t="s">
        <v>1721</v>
      </c>
      <c r="DV59" s="23">
        <v>10</v>
      </c>
      <c r="DW59" s="146">
        <v>8.8000000000000007</v>
      </c>
      <c r="DX59" s="117" t="s">
        <v>1722</v>
      </c>
      <c r="DY59" s="131">
        <v>1.06</v>
      </c>
      <c r="DZ59" s="188">
        <v>2.1101052631578949</v>
      </c>
      <c r="EA59" s="17" t="s">
        <v>218</v>
      </c>
      <c r="EB59" s="110" t="s">
        <v>1723</v>
      </c>
      <c r="EC59" s="62">
        <v>23</v>
      </c>
      <c r="ED59" s="61">
        <v>30</v>
      </c>
      <c r="EE59" s="61">
        <v>37</v>
      </c>
      <c r="EF59" s="61">
        <v>46</v>
      </c>
      <c r="EG59" s="61">
        <v>53</v>
      </c>
      <c r="EH59" s="61">
        <v>62</v>
      </c>
      <c r="EI59" s="61">
        <v>66</v>
      </c>
      <c r="EJ59" s="61">
        <v>78</v>
      </c>
      <c r="EK59" s="61">
        <v>85</v>
      </c>
      <c r="EL59" s="61">
        <v>95</v>
      </c>
      <c r="EM59" s="62">
        <v>46</v>
      </c>
      <c r="EN59" s="62">
        <v>66</v>
      </c>
      <c r="EO59" s="62">
        <v>95</v>
      </c>
      <c r="EP59" s="615">
        <v>26.6</v>
      </c>
      <c r="EQ59" s="181">
        <v>32.5</v>
      </c>
      <c r="ER59" s="181">
        <v>40.4</v>
      </c>
      <c r="ES59" s="181">
        <v>49.3</v>
      </c>
      <c r="ET59" s="181">
        <v>58.9</v>
      </c>
      <c r="EU59" s="181">
        <v>65.5</v>
      </c>
      <c r="EV59" s="181">
        <v>72.900000000000006</v>
      </c>
      <c r="EW59" s="181">
        <v>80.300000000000011</v>
      </c>
      <c r="EX59" s="181">
        <v>91.9</v>
      </c>
      <c r="EY59" s="181">
        <v>100.7</v>
      </c>
      <c r="EZ59" s="181">
        <v>8.8000000000000007</v>
      </c>
      <c r="FA59" s="592">
        <v>49.3</v>
      </c>
      <c r="FB59" s="592">
        <v>72.900000000000006</v>
      </c>
      <c r="FC59" s="592">
        <v>100.7</v>
      </c>
      <c r="FD59" s="38">
        <v>1.1565217391304348</v>
      </c>
      <c r="FE59" s="38">
        <v>1.0833333333333333</v>
      </c>
      <c r="FF59" s="38">
        <v>1.0918918918918918</v>
      </c>
      <c r="FG59" s="38">
        <v>1.0717391304347825</v>
      </c>
      <c r="FH59" s="38">
        <v>1.111320754716981</v>
      </c>
      <c r="FI59" s="38">
        <v>1.0564516129032258</v>
      </c>
      <c r="FJ59" s="38">
        <v>1.1045454545454547</v>
      </c>
      <c r="FK59" s="38">
        <v>1.0294871794871796</v>
      </c>
      <c r="FL59" s="38">
        <v>1.0811764705882354</v>
      </c>
      <c r="FM59" s="38">
        <v>1.06</v>
      </c>
      <c r="FN59" s="230">
        <v>0.28000000000000003</v>
      </c>
      <c r="FO59" s="230">
        <v>0.24210526315789474</v>
      </c>
      <c r="FP59" s="55">
        <v>0.34210526315789475</v>
      </c>
      <c r="FQ59" s="55">
        <v>0.31578947368421051</v>
      </c>
      <c r="FR59" s="209">
        <v>0.42526315789473684</v>
      </c>
      <c r="FS59" s="209">
        <v>0.38947368421052631</v>
      </c>
      <c r="FT59" s="209">
        <v>0.5189473684210526</v>
      </c>
      <c r="FU59" s="209">
        <v>0.48421052631578948</v>
      </c>
      <c r="FV59" s="42">
        <v>0.62</v>
      </c>
      <c r="FW59" s="42">
        <v>0.55789473684210522</v>
      </c>
      <c r="FX59" s="42">
        <v>0.68947368421052635</v>
      </c>
      <c r="FY59" s="42">
        <v>0.65263157894736845</v>
      </c>
      <c r="FZ59" s="42">
        <v>0.76736842105263159</v>
      </c>
      <c r="GA59" s="42">
        <v>0.69473684210526321</v>
      </c>
      <c r="GB59" s="42">
        <v>0.84526315789473694</v>
      </c>
      <c r="GC59" s="42">
        <v>0.82105263157894737</v>
      </c>
      <c r="GD59" s="138">
        <v>0.96736842105263166</v>
      </c>
      <c r="GE59" s="42">
        <v>0.89473684210526316</v>
      </c>
      <c r="GF59" s="137">
        <v>1.06</v>
      </c>
      <c r="GG59" s="136">
        <v>1</v>
      </c>
      <c r="GH59" s="50">
        <v>0.28000000000000003</v>
      </c>
      <c r="GI59" s="50">
        <v>0.34210526315789475</v>
      </c>
      <c r="GJ59" s="50">
        <v>0.42526315789473684</v>
      </c>
      <c r="GK59" s="50">
        <v>0.5189473684210526</v>
      </c>
      <c r="GL59" s="49">
        <v>0.62</v>
      </c>
      <c r="GM59" s="49">
        <v>0.68947368421052635</v>
      </c>
      <c r="GN59" s="49">
        <v>0.76736842105263159</v>
      </c>
      <c r="GO59" s="49">
        <v>0.84526315789473694</v>
      </c>
      <c r="GP59" s="49">
        <v>0.96736842105263166</v>
      </c>
      <c r="GQ59" s="49">
        <v>1</v>
      </c>
      <c r="GR59" s="48" t="b">
        <v>1</v>
      </c>
    </row>
    <row r="60" spans="1:200" ht="67.5" hidden="1" customHeight="1" x14ac:dyDescent="0.25">
      <c r="A60" s="119" t="s">
        <v>517</v>
      </c>
      <c r="B60" s="119" t="s">
        <v>201</v>
      </c>
      <c r="C60" s="119" t="s">
        <v>1452</v>
      </c>
      <c r="D60" s="119" t="s">
        <v>1671</v>
      </c>
      <c r="E60" s="119" t="s">
        <v>1671</v>
      </c>
      <c r="F60" s="17" t="s">
        <v>204</v>
      </c>
      <c r="G60" s="17" t="s">
        <v>205</v>
      </c>
      <c r="H60" s="17" t="s">
        <v>206</v>
      </c>
      <c r="I60" s="17" t="s">
        <v>207</v>
      </c>
      <c r="J60" s="17"/>
      <c r="K60" s="17" t="s">
        <v>208</v>
      </c>
      <c r="L60" s="17"/>
      <c r="M60" s="17"/>
      <c r="N60" s="17" t="s">
        <v>1671</v>
      </c>
      <c r="O60" s="17"/>
      <c r="P60" s="17"/>
      <c r="Q60" s="17">
        <v>379</v>
      </c>
      <c r="R60" s="14" t="s">
        <v>1724</v>
      </c>
      <c r="S60" s="17" t="s">
        <v>210</v>
      </c>
      <c r="T60" s="17"/>
      <c r="U60" s="17"/>
      <c r="V60" s="17"/>
      <c r="W60" s="17"/>
      <c r="X60" s="17"/>
      <c r="Y60" s="17"/>
      <c r="Z60" s="17"/>
      <c r="AA60" s="17"/>
      <c r="AB60" s="17"/>
      <c r="AC60" s="17"/>
      <c r="AD60" s="17"/>
      <c r="AE60" s="17"/>
      <c r="AF60" s="17"/>
      <c r="AG60" s="17"/>
      <c r="AH60" s="17" t="s">
        <v>211</v>
      </c>
      <c r="AI60" s="17" t="s">
        <v>470</v>
      </c>
      <c r="AJ60" s="17" t="s">
        <v>418</v>
      </c>
      <c r="AK60" s="17" t="s">
        <v>214</v>
      </c>
      <c r="AL60" s="14" t="s">
        <v>1725</v>
      </c>
      <c r="AM60" s="17" t="s">
        <v>1726</v>
      </c>
      <c r="AN60" s="23">
        <v>0</v>
      </c>
      <c r="AO60" s="607">
        <v>100</v>
      </c>
      <c r="AP60" s="607">
        <v>100</v>
      </c>
      <c r="AQ60" s="607">
        <v>100</v>
      </c>
      <c r="AR60" s="607">
        <v>100</v>
      </c>
      <c r="AS60" s="607">
        <v>100</v>
      </c>
      <c r="AT60" s="607">
        <v>85</v>
      </c>
      <c r="AU60" s="607">
        <v>15</v>
      </c>
      <c r="AV60" s="607">
        <v>100</v>
      </c>
      <c r="AW60" s="607">
        <v>0</v>
      </c>
      <c r="AX60" s="616"/>
      <c r="AY60" s="133" t="s">
        <v>1727</v>
      </c>
      <c r="AZ60" s="79">
        <v>0</v>
      </c>
      <c r="BA60" s="245">
        <v>0</v>
      </c>
      <c r="BB60" s="79" t="s">
        <v>218</v>
      </c>
      <c r="BC60" s="27" t="s">
        <v>1728</v>
      </c>
      <c r="BD60" s="625">
        <v>0</v>
      </c>
      <c r="BE60" s="146"/>
      <c r="BF60" s="133" t="s">
        <v>1727</v>
      </c>
      <c r="BG60" s="245">
        <v>0</v>
      </c>
      <c r="BH60" s="245">
        <v>0</v>
      </c>
      <c r="BI60" s="190" t="s">
        <v>218</v>
      </c>
      <c r="BJ60" s="27" t="s">
        <v>1728</v>
      </c>
      <c r="BK60" s="607">
        <v>12</v>
      </c>
      <c r="BL60" s="146">
        <v>25</v>
      </c>
      <c r="BM60" s="133" t="s">
        <v>1729</v>
      </c>
      <c r="BN60" s="188">
        <v>0.25</v>
      </c>
      <c r="BO60" s="188">
        <v>0.25</v>
      </c>
      <c r="BP60" s="243" t="s">
        <v>218</v>
      </c>
      <c r="BQ60" s="27" t="s">
        <v>1730</v>
      </c>
      <c r="BR60" s="23">
        <v>0</v>
      </c>
      <c r="BS60" s="146">
        <v>0</v>
      </c>
      <c r="BT60" s="133" t="s">
        <v>1731</v>
      </c>
      <c r="BU60" s="188">
        <v>0.25</v>
      </c>
      <c r="BV60" s="188">
        <v>0.25</v>
      </c>
      <c r="BW60" s="17" t="s">
        <v>218</v>
      </c>
      <c r="BX60" s="27" t="s">
        <v>1732</v>
      </c>
      <c r="BY60" s="23">
        <v>0</v>
      </c>
      <c r="BZ60" s="146">
        <v>0</v>
      </c>
      <c r="CA60" s="172" t="s">
        <v>1733</v>
      </c>
      <c r="CB60" s="188">
        <v>0.25</v>
      </c>
      <c r="CC60" s="188">
        <v>0.25</v>
      </c>
      <c r="CD60" s="188" t="s">
        <v>218</v>
      </c>
      <c r="CE60" s="14" t="s">
        <v>1734</v>
      </c>
      <c r="CF60" s="23">
        <v>32</v>
      </c>
      <c r="CG60" s="146">
        <v>8</v>
      </c>
      <c r="CH60" s="172" t="s">
        <v>1735</v>
      </c>
      <c r="CI60" s="188">
        <v>0.33</v>
      </c>
      <c r="CJ60" s="188">
        <v>0.33</v>
      </c>
      <c r="CK60" s="17" t="s">
        <v>218</v>
      </c>
      <c r="CL60" s="14" t="s">
        <v>1736</v>
      </c>
      <c r="CM60" s="23">
        <v>0</v>
      </c>
      <c r="CN60" s="146">
        <v>0</v>
      </c>
      <c r="CO60" s="172" t="s">
        <v>1737</v>
      </c>
      <c r="CP60" s="188">
        <v>0.33</v>
      </c>
      <c r="CQ60" s="188">
        <v>0.33</v>
      </c>
      <c r="CR60" s="17" t="s">
        <v>218</v>
      </c>
      <c r="CS60" s="27" t="s">
        <v>1738</v>
      </c>
      <c r="CT60" s="23">
        <v>0</v>
      </c>
      <c r="CU60" s="146">
        <v>0</v>
      </c>
      <c r="CV60" s="146" t="s">
        <v>1739</v>
      </c>
      <c r="CW60" s="188">
        <v>0.33</v>
      </c>
      <c r="CX60" s="188">
        <v>1.18</v>
      </c>
      <c r="CY60" s="17" t="s">
        <v>218</v>
      </c>
      <c r="CZ60" s="388" t="s">
        <v>1740</v>
      </c>
      <c r="DA60" s="23">
        <v>29</v>
      </c>
      <c r="DB60" s="146">
        <v>32</v>
      </c>
      <c r="DC60" s="133" t="s">
        <v>1741</v>
      </c>
      <c r="DD60" s="188">
        <v>0.65</v>
      </c>
      <c r="DE60" s="188">
        <v>1.5</v>
      </c>
      <c r="DF60" s="17" t="s">
        <v>218</v>
      </c>
      <c r="DG60" s="388" t="s">
        <v>1742</v>
      </c>
      <c r="DH60" s="23">
        <v>0</v>
      </c>
      <c r="DI60" s="146">
        <v>0</v>
      </c>
      <c r="DJ60" s="117" t="s">
        <v>1743</v>
      </c>
      <c r="DK60" s="188">
        <v>0.65</v>
      </c>
      <c r="DL60" s="188">
        <v>0.65</v>
      </c>
      <c r="DM60" s="17" t="s">
        <v>218</v>
      </c>
      <c r="DN60" s="110" t="s">
        <v>1744</v>
      </c>
      <c r="DO60" s="195">
        <v>0</v>
      </c>
      <c r="DP60" s="146">
        <v>0</v>
      </c>
      <c r="DQ60" s="133" t="s">
        <v>1745</v>
      </c>
      <c r="DR60" s="188">
        <v>0.65</v>
      </c>
      <c r="DS60" s="188">
        <v>1.5</v>
      </c>
      <c r="DT60" s="17" t="s">
        <v>218</v>
      </c>
      <c r="DU60" s="27" t="s">
        <v>1746</v>
      </c>
      <c r="DV60" s="23">
        <v>27</v>
      </c>
      <c r="DW60" s="146">
        <v>6</v>
      </c>
      <c r="DX60" s="117" t="s">
        <v>1747</v>
      </c>
      <c r="DY60" s="131">
        <v>0.71</v>
      </c>
      <c r="DZ60" s="188">
        <v>1.56</v>
      </c>
      <c r="EA60" s="17" t="s">
        <v>218</v>
      </c>
      <c r="EB60" s="110" t="s">
        <v>1748</v>
      </c>
      <c r="EC60" s="62">
        <v>12</v>
      </c>
      <c r="ED60" s="61">
        <v>12</v>
      </c>
      <c r="EE60" s="61">
        <v>12</v>
      </c>
      <c r="EF60" s="61">
        <v>44</v>
      </c>
      <c r="EG60" s="61">
        <v>44</v>
      </c>
      <c r="EH60" s="61">
        <v>44</v>
      </c>
      <c r="EI60" s="61">
        <v>73</v>
      </c>
      <c r="EJ60" s="61">
        <v>73</v>
      </c>
      <c r="EK60" s="61">
        <v>73</v>
      </c>
      <c r="EL60" s="61">
        <v>100</v>
      </c>
      <c r="EM60" s="62">
        <v>44</v>
      </c>
      <c r="EN60" s="62">
        <v>73</v>
      </c>
      <c r="EO60" s="62">
        <v>100</v>
      </c>
      <c r="EP60" s="615">
        <v>25</v>
      </c>
      <c r="EQ60" s="181">
        <v>25</v>
      </c>
      <c r="ER60" s="181">
        <v>25</v>
      </c>
      <c r="ES60" s="181">
        <v>33</v>
      </c>
      <c r="ET60" s="181">
        <v>33</v>
      </c>
      <c r="EU60" s="181">
        <v>33</v>
      </c>
      <c r="EV60" s="181">
        <v>65</v>
      </c>
      <c r="EW60" s="181">
        <v>65</v>
      </c>
      <c r="EX60" s="181">
        <v>65</v>
      </c>
      <c r="EY60" s="181">
        <v>71</v>
      </c>
      <c r="EZ60" s="181">
        <v>6</v>
      </c>
      <c r="FA60" s="592">
        <v>33</v>
      </c>
      <c r="FB60" s="592">
        <v>65</v>
      </c>
      <c r="FC60" s="592">
        <v>71</v>
      </c>
      <c r="FD60" s="38">
        <v>2.0833333333333335</v>
      </c>
      <c r="FE60" s="38">
        <v>2.0833333333333335</v>
      </c>
      <c r="FF60" s="38">
        <v>2.0833333333333335</v>
      </c>
      <c r="FG60" s="38">
        <v>0.75</v>
      </c>
      <c r="FH60" s="38">
        <v>0.75</v>
      </c>
      <c r="FI60" s="38">
        <v>0.75</v>
      </c>
      <c r="FJ60" s="38">
        <v>0.8904109589041096</v>
      </c>
      <c r="FK60" s="38">
        <v>0.8904109589041096</v>
      </c>
      <c r="FL60" s="38">
        <v>0.8904109589041096</v>
      </c>
      <c r="FM60" s="38">
        <v>0.71</v>
      </c>
      <c r="FN60" s="230">
        <v>0.25</v>
      </c>
      <c r="FO60" s="230">
        <v>0.12</v>
      </c>
      <c r="FP60" s="55">
        <v>0.25</v>
      </c>
      <c r="FQ60" s="55">
        <v>0.12</v>
      </c>
      <c r="FR60" s="209">
        <v>0.25</v>
      </c>
      <c r="FS60" s="209">
        <v>0.12</v>
      </c>
      <c r="FT60" s="209">
        <v>0.33</v>
      </c>
      <c r="FU60" s="209">
        <v>0.44</v>
      </c>
      <c r="FV60" s="42">
        <v>0.33</v>
      </c>
      <c r="FW60" s="42">
        <v>0.44</v>
      </c>
      <c r="FX60" s="42">
        <v>0.33</v>
      </c>
      <c r="FY60" s="42">
        <v>0.44</v>
      </c>
      <c r="FZ60" s="42">
        <v>0.65</v>
      </c>
      <c r="GA60" s="42">
        <v>0.73</v>
      </c>
      <c r="GB60" s="42">
        <v>0.65</v>
      </c>
      <c r="GC60" s="42">
        <v>0.73</v>
      </c>
      <c r="GD60" s="138">
        <v>0.65</v>
      </c>
      <c r="GE60" s="42">
        <v>0.73</v>
      </c>
      <c r="GF60" s="137">
        <v>0.71</v>
      </c>
      <c r="GG60" s="136">
        <v>1</v>
      </c>
      <c r="GH60" s="50">
        <v>0.25</v>
      </c>
      <c r="GI60" s="50">
        <v>0.25</v>
      </c>
      <c r="GJ60" s="50">
        <v>0.25</v>
      </c>
      <c r="GK60" s="50">
        <v>0.33</v>
      </c>
      <c r="GL60" s="49">
        <v>0.33</v>
      </c>
      <c r="GM60" s="49">
        <v>0.33</v>
      </c>
      <c r="GN60" s="49">
        <v>0.65</v>
      </c>
      <c r="GO60" s="49">
        <v>0.65</v>
      </c>
      <c r="GP60" s="49">
        <v>0.65</v>
      </c>
      <c r="GQ60" s="49">
        <v>0.71</v>
      </c>
      <c r="GR60" s="48" t="b">
        <v>1</v>
      </c>
    </row>
    <row r="61" spans="1:200" ht="67.5" hidden="1" customHeight="1" x14ac:dyDescent="0.25">
      <c r="A61" s="119" t="s">
        <v>517</v>
      </c>
      <c r="B61" s="119" t="s">
        <v>201</v>
      </c>
      <c r="C61" s="119" t="s">
        <v>1452</v>
      </c>
      <c r="D61" s="119" t="s">
        <v>1671</v>
      </c>
      <c r="E61" s="119" t="s">
        <v>1671</v>
      </c>
      <c r="F61" s="17" t="s">
        <v>204</v>
      </c>
      <c r="G61" s="17" t="s">
        <v>205</v>
      </c>
      <c r="H61" s="17" t="s">
        <v>206</v>
      </c>
      <c r="I61" s="17" t="s">
        <v>207</v>
      </c>
      <c r="J61" s="17"/>
      <c r="K61" s="17" t="s">
        <v>208</v>
      </c>
      <c r="L61" s="17"/>
      <c r="M61" s="17"/>
      <c r="N61" s="17" t="s">
        <v>1671</v>
      </c>
      <c r="O61" s="17"/>
      <c r="P61" s="17"/>
      <c r="Q61" s="17">
        <v>380</v>
      </c>
      <c r="R61" s="14" t="s">
        <v>1749</v>
      </c>
      <c r="S61" s="17" t="s">
        <v>210</v>
      </c>
      <c r="T61" s="17"/>
      <c r="U61" s="17"/>
      <c r="V61" s="17"/>
      <c r="W61" s="17"/>
      <c r="X61" s="17"/>
      <c r="Y61" s="17"/>
      <c r="Z61" s="17"/>
      <c r="AA61" s="17"/>
      <c r="AB61" s="17"/>
      <c r="AC61" s="17"/>
      <c r="AD61" s="17"/>
      <c r="AE61" s="17"/>
      <c r="AF61" s="17"/>
      <c r="AG61" s="17"/>
      <c r="AH61" s="17" t="s">
        <v>211</v>
      </c>
      <c r="AI61" s="17" t="s">
        <v>470</v>
      </c>
      <c r="AJ61" s="17" t="s">
        <v>418</v>
      </c>
      <c r="AK61" s="17" t="s">
        <v>214</v>
      </c>
      <c r="AL61" s="14" t="s">
        <v>1750</v>
      </c>
      <c r="AM61" s="17" t="s">
        <v>1751</v>
      </c>
      <c r="AN61" s="23">
        <v>0</v>
      </c>
      <c r="AO61" s="607">
        <v>95</v>
      </c>
      <c r="AP61" s="607">
        <v>95</v>
      </c>
      <c r="AQ61" s="607">
        <v>95</v>
      </c>
      <c r="AR61" s="607">
        <v>95</v>
      </c>
      <c r="AS61" s="607">
        <v>100</v>
      </c>
      <c r="AT61" s="607">
        <v>83.92</v>
      </c>
      <c r="AU61" s="607">
        <v>11.08</v>
      </c>
      <c r="AV61" s="607">
        <v>95</v>
      </c>
      <c r="AW61" s="607">
        <v>0</v>
      </c>
      <c r="AX61" s="616"/>
      <c r="AY61" s="133" t="s">
        <v>1752</v>
      </c>
      <c r="AZ61" s="79">
        <v>0</v>
      </c>
      <c r="BA61" s="245">
        <v>0</v>
      </c>
      <c r="BB61" s="79" t="s">
        <v>218</v>
      </c>
      <c r="BC61" s="27" t="s">
        <v>1753</v>
      </c>
      <c r="BD61" s="625">
        <v>0</v>
      </c>
      <c r="BE61" s="146"/>
      <c r="BF61" s="133" t="s">
        <v>1754</v>
      </c>
      <c r="BG61" s="245">
        <v>0</v>
      </c>
      <c r="BH61" s="245">
        <v>0</v>
      </c>
      <c r="BI61" s="190" t="s">
        <v>218</v>
      </c>
      <c r="BJ61" s="27" t="s">
        <v>1755</v>
      </c>
      <c r="BK61" s="607">
        <v>0</v>
      </c>
      <c r="BL61" s="146"/>
      <c r="BM61" s="133" t="s">
        <v>1756</v>
      </c>
      <c r="BN61" s="188">
        <v>0</v>
      </c>
      <c r="BO61" s="188">
        <v>0</v>
      </c>
      <c r="BP61" s="243" t="s">
        <v>218</v>
      </c>
      <c r="BQ61" s="27" t="s">
        <v>1757</v>
      </c>
      <c r="BR61" s="23">
        <v>0</v>
      </c>
      <c r="BS61" s="146">
        <v>0</v>
      </c>
      <c r="BT61" s="133" t="s">
        <v>1758</v>
      </c>
      <c r="BU61" s="188">
        <v>0</v>
      </c>
      <c r="BV61" s="188">
        <v>0</v>
      </c>
      <c r="BW61" s="17" t="s">
        <v>218</v>
      </c>
      <c r="BX61" s="27" t="s">
        <v>1759</v>
      </c>
      <c r="BY61" s="627">
        <v>15</v>
      </c>
      <c r="BZ61" s="146">
        <v>21.05</v>
      </c>
      <c r="CA61" s="172" t="s">
        <v>1760</v>
      </c>
      <c r="CB61" s="188">
        <v>0.22157894736842107</v>
      </c>
      <c r="CC61" s="188">
        <v>0.21050000000000002</v>
      </c>
      <c r="CD61" s="188" t="s">
        <v>218</v>
      </c>
      <c r="CE61" s="14" t="s">
        <v>1761</v>
      </c>
      <c r="CF61" s="23">
        <v>0</v>
      </c>
      <c r="CG61" s="146">
        <v>0</v>
      </c>
      <c r="CH61" s="172" t="s">
        <v>1762</v>
      </c>
      <c r="CI61" s="188">
        <v>0.22157894736842107</v>
      </c>
      <c r="CJ61" s="188">
        <v>0.21050000000000002</v>
      </c>
      <c r="CK61" s="17" t="s">
        <v>218</v>
      </c>
      <c r="CL61" s="14" t="s">
        <v>1763</v>
      </c>
      <c r="CM61" s="23">
        <v>0</v>
      </c>
      <c r="CN61" s="146">
        <v>0</v>
      </c>
      <c r="CO61" s="172" t="s">
        <v>1764</v>
      </c>
      <c r="CP61" s="188">
        <v>0.22157894736842107</v>
      </c>
      <c r="CQ61" s="188">
        <v>0.21050000000000002</v>
      </c>
      <c r="CR61" s="17" t="s">
        <v>218</v>
      </c>
      <c r="CS61" s="27" t="s">
        <v>1765</v>
      </c>
      <c r="CT61" s="23">
        <v>20</v>
      </c>
      <c r="CU61" s="146">
        <v>20.91</v>
      </c>
      <c r="CV61" s="146" t="s">
        <v>1766</v>
      </c>
      <c r="CW61" s="188">
        <v>0.44168421052631579</v>
      </c>
      <c r="CX61" s="188">
        <v>1.2587999999999999</v>
      </c>
      <c r="CY61" s="17" t="s">
        <v>218</v>
      </c>
      <c r="CZ61" s="388" t="s">
        <v>1767</v>
      </c>
      <c r="DA61" s="23">
        <v>0</v>
      </c>
      <c r="DB61" s="146">
        <v>0</v>
      </c>
      <c r="DC61" s="133" t="s">
        <v>1768</v>
      </c>
      <c r="DD61" s="188">
        <v>0.44168421052631579</v>
      </c>
      <c r="DE61" s="188">
        <v>1.2587999999999999</v>
      </c>
      <c r="DF61" s="17" t="s">
        <v>218</v>
      </c>
      <c r="DG61" s="388" t="s">
        <v>1769</v>
      </c>
      <c r="DH61" s="23">
        <v>0</v>
      </c>
      <c r="DI61" s="146">
        <v>0</v>
      </c>
      <c r="DJ61" s="117" t="s">
        <v>1770</v>
      </c>
      <c r="DK61" s="188">
        <v>0.44168421052631579</v>
      </c>
      <c r="DL61" s="188">
        <v>0.41960000000000003</v>
      </c>
      <c r="DM61" s="17" t="s">
        <v>218</v>
      </c>
      <c r="DN61" s="110" t="s">
        <v>1771</v>
      </c>
      <c r="DO61" s="23">
        <v>25</v>
      </c>
      <c r="DP61" s="146">
        <v>29.09</v>
      </c>
      <c r="DQ61" s="531" t="s">
        <v>1772</v>
      </c>
      <c r="DR61" s="188">
        <v>0.74789473684210528</v>
      </c>
      <c r="DS61" s="188">
        <v>1.5497000000000001</v>
      </c>
      <c r="DT61" s="17" t="s">
        <v>218</v>
      </c>
      <c r="DU61" s="27" t="s">
        <v>1773</v>
      </c>
      <c r="DV61" s="23">
        <v>35</v>
      </c>
      <c r="DW61" s="146"/>
      <c r="DX61" s="117" t="s">
        <v>1774</v>
      </c>
      <c r="DY61" s="131">
        <v>0.74789473684210528</v>
      </c>
      <c r="DZ61" s="188">
        <v>1.5497000000000001</v>
      </c>
      <c r="EA61" s="17" t="s">
        <v>218</v>
      </c>
      <c r="EB61" s="110" t="s">
        <v>1775</v>
      </c>
      <c r="EC61" s="62">
        <v>0</v>
      </c>
      <c r="ED61" s="61">
        <v>0</v>
      </c>
      <c r="EE61" s="61">
        <v>15</v>
      </c>
      <c r="EF61" s="61">
        <v>15</v>
      </c>
      <c r="EG61" s="61">
        <v>15</v>
      </c>
      <c r="EH61" s="61">
        <v>35</v>
      </c>
      <c r="EI61" s="61">
        <v>35</v>
      </c>
      <c r="EJ61" s="61">
        <v>35</v>
      </c>
      <c r="EK61" s="61">
        <v>60</v>
      </c>
      <c r="EL61" s="61">
        <v>95</v>
      </c>
      <c r="EM61" s="62">
        <v>15</v>
      </c>
      <c r="EN61" s="62">
        <v>35</v>
      </c>
      <c r="EO61" s="62">
        <v>95</v>
      </c>
      <c r="EP61" s="615">
        <v>0</v>
      </c>
      <c r="EQ61" s="181">
        <v>0</v>
      </c>
      <c r="ER61" s="181">
        <v>21.05</v>
      </c>
      <c r="ES61" s="181">
        <v>21.05</v>
      </c>
      <c r="ET61" s="181">
        <v>21.05</v>
      </c>
      <c r="EU61" s="181">
        <v>41.96</v>
      </c>
      <c r="EV61" s="181">
        <v>41.96</v>
      </c>
      <c r="EW61" s="181">
        <v>41.96</v>
      </c>
      <c r="EX61" s="181">
        <v>71.05</v>
      </c>
      <c r="EY61" s="181">
        <v>71.05</v>
      </c>
      <c r="EZ61" s="181">
        <v>0</v>
      </c>
      <c r="FA61" s="592">
        <v>21.05</v>
      </c>
      <c r="FB61" s="592">
        <v>41.96</v>
      </c>
      <c r="FC61" s="592">
        <v>71.05</v>
      </c>
      <c r="FD61" s="38">
        <v>0</v>
      </c>
      <c r="FE61" s="38">
        <v>0</v>
      </c>
      <c r="FF61" s="38">
        <v>1.4033333333333333</v>
      </c>
      <c r="FG61" s="38">
        <v>1.4033333333333333</v>
      </c>
      <c r="FH61" s="38">
        <v>1.4033333333333333</v>
      </c>
      <c r="FI61" s="38">
        <v>1.1988571428571428</v>
      </c>
      <c r="FJ61" s="38">
        <v>1.1988571428571428</v>
      </c>
      <c r="FK61" s="38">
        <v>1.1988571428571428</v>
      </c>
      <c r="FL61" s="38">
        <v>1.1841666666666666</v>
      </c>
      <c r="FM61" s="38">
        <v>0.74789473684210528</v>
      </c>
      <c r="FN61" s="230">
        <v>0</v>
      </c>
      <c r="FO61" s="230">
        <v>0</v>
      </c>
      <c r="FP61" s="55">
        <v>0</v>
      </c>
      <c r="FQ61" s="55">
        <v>0</v>
      </c>
      <c r="FR61" s="209">
        <v>0.22157894736842107</v>
      </c>
      <c r="FS61" s="209">
        <v>0.15789473684210525</v>
      </c>
      <c r="FT61" s="209">
        <v>0.22157894736842107</v>
      </c>
      <c r="FU61" s="209">
        <v>0.15789473684210525</v>
      </c>
      <c r="FV61" s="42">
        <v>0.22157894736842107</v>
      </c>
      <c r="FW61" s="42">
        <v>0.15789473684210525</v>
      </c>
      <c r="FX61" s="42">
        <v>0.44168421052631579</v>
      </c>
      <c r="FY61" s="42">
        <v>0.36842105263157893</v>
      </c>
      <c r="FZ61" s="42">
        <v>0.44168421052631579</v>
      </c>
      <c r="GA61" s="42">
        <v>0.36842105263157893</v>
      </c>
      <c r="GB61" s="42">
        <v>0.44168421052631579</v>
      </c>
      <c r="GC61" s="42">
        <v>0.36842105263157893</v>
      </c>
      <c r="GD61" s="138">
        <v>0.74789473684210528</v>
      </c>
      <c r="GE61" s="42">
        <v>0.63157894736842102</v>
      </c>
      <c r="GF61" s="137">
        <v>0.74789473684210528</v>
      </c>
      <c r="GG61" s="136">
        <v>1</v>
      </c>
      <c r="GH61" s="50">
        <v>0</v>
      </c>
      <c r="GI61" s="50">
        <v>0</v>
      </c>
      <c r="GJ61" s="50">
        <v>0.22157894736842107</v>
      </c>
      <c r="GK61" s="50">
        <v>0.22157894736842107</v>
      </c>
      <c r="GL61" s="49">
        <v>0.22157894736842107</v>
      </c>
      <c r="GM61" s="49">
        <v>0.44168421052631579</v>
      </c>
      <c r="GN61" s="49">
        <v>0.44168421052631579</v>
      </c>
      <c r="GO61" s="49">
        <v>0.44168421052631579</v>
      </c>
      <c r="GP61" s="49">
        <v>0.74789473684210528</v>
      </c>
      <c r="GQ61" s="49">
        <v>0.74789473684210528</v>
      </c>
      <c r="GR61" s="48" t="b">
        <v>1</v>
      </c>
    </row>
    <row r="62" spans="1:200" ht="67.5" hidden="1" customHeight="1" x14ac:dyDescent="0.25">
      <c r="A62" s="119" t="s">
        <v>517</v>
      </c>
      <c r="B62" s="119" t="s">
        <v>201</v>
      </c>
      <c r="C62" s="119" t="s">
        <v>1452</v>
      </c>
      <c r="D62" s="119" t="s">
        <v>1671</v>
      </c>
      <c r="E62" s="119" t="s">
        <v>1671</v>
      </c>
      <c r="F62" s="17" t="s">
        <v>204</v>
      </c>
      <c r="G62" s="17" t="s">
        <v>205</v>
      </c>
      <c r="H62" s="17" t="s">
        <v>206</v>
      </c>
      <c r="I62" s="17" t="s">
        <v>207</v>
      </c>
      <c r="J62" s="17"/>
      <c r="K62" s="17" t="s">
        <v>208</v>
      </c>
      <c r="L62" s="17"/>
      <c r="M62" s="17"/>
      <c r="N62" s="17" t="s">
        <v>1671</v>
      </c>
      <c r="O62" s="17"/>
      <c r="P62" s="17"/>
      <c r="Q62" s="17">
        <v>381</v>
      </c>
      <c r="R62" s="14" t="s">
        <v>1776</v>
      </c>
      <c r="S62" s="17" t="s">
        <v>210</v>
      </c>
      <c r="T62" s="17"/>
      <c r="U62" s="17"/>
      <c r="V62" s="17"/>
      <c r="W62" s="17"/>
      <c r="X62" s="17"/>
      <c r="Y62" s="17"/>
      <c r="Z62" s="17"/>
      <c r="AA62" s="17"/>
      <c r="AB62" s="17"/>
      <c r="AC62" s="17"/>
      <c r="AD62" s="17"/>
      <c r="AE62" s="17"/>
      <c r="AF62" s="17"/>
      <c r="AG62" s="17"/>
      <c r="AH62" s="17" t="s">
        <v>211</v>
      </c>
      <c r="AI62" s="17" t="s">
        <v>442</v>
      </c>
      <c r="AJ62" s="17" t="s">
        <v>418</v>
      </c>
      <c r="AK62" s="17" t="s">
        <v>214</v>
      </c>
      <c r="AL62" s="14" t="s">
        <v>1777</v>
      </c>
      <c r="AM62" s="17" t="s">
        <v>1701</v>
      </c>
      <c r="AN62" s="23">
        <v>0</v>
      </c>
      <c r="AO62" s="607">
        <v>99</v>
      </c>
      <c r="AP62" s="607">
        <v>98</v>
      </c>
      <c r="AQ62" s="607">
        <v>98</v>
      </c>
      <c r="AR62" s="607">
        <v>98</v>
      </c>
      <c r="AS62" s="607">
        <v>98</v>
      </c>
      <c r="AT62" s="607">
        <v>99.99</v>
      </c>
      <c r="AU62" s="607">
        <v>0</v>
      </c>
      <c r="AV62" s="607">
        <v>98</v>
      </c>
      <c r="AW62" s="607">
        <v>31</v>
      </c>
      <c r="AX62" s="146">
        <v>34</v>
      </c>
      <c r="AY62" s="133" t="s">
        <v>1778</v>
      </c>
      <c r="AZ62" s="79">
        <v>0.34693877551020408</v>
      </c>
      <c r="BA62" s="245">
        <v>0.34693877551020408</v>
      </c>
      <c r="BB62" s="79" t="s">
        <v>218</v>
      </c>
      <c r="BC62" s="27" t="s">
        <v>1779</v>
      </c>
      <c r="BD62" s="625">
        <v>7</v>
      </c>
      <c r="BE62" s="146">
        <v>7.5</v>
      </c>
      <c r="BF62" s="133" t="s">
        <v>1780</v>
      </c>
      <c r="BG62" s="245">
        <v>0.42346938775510207</v>
      </c>
      <c r="BH62" s="245">
        <v>0.42346938775510207</v>
      </c>
      <c r="BI62" s="190" t="s">
        <v>218</v>
      </c>
      <c r="BJ62" s="27" t="s">
        <v>1779</v>
      </c>
      <c r="BK62" s="607">
        <v>5</v>
      </c>
      <c r="BL62" s="146">
        <v>6.5</v>
      </c>
      <c r="BM62" s="133" t="s">
        <v>1781</v>
      </c>
      <c r="BN62" s="188">
        <v>0.48979591836734693</v>
      </c>
      <c r="BO62" s="188">
        <v>0.48979591836734693</v>
      </c>
      <c r="BP62" s="243" t="s">
        <v>218</v>
      </c>
      <c r="BQ62" s="27" t="s">
        <v>1782</v>
      </c>
      <c r="BR62" s="23">
        <v>5</v>
      </c>
      <c r="BS62" s="146">
        <v>5.3</v>
      </c>
      <c r="BT62" s="133" t="s">
        <v>1783</v>
      </c>
      <c r="BU62" s="188">
        <v>0.54387755102040813</v>
      </c>
      <c r="BV62" s="188">
        <v>0.54387755102040813</v>
      </c>
      <c r="BW62" s="17" t="s">
        <v>218</v>
      </c>
      <c r="BX62" s="27" t="s">
        <v>1784</v>
      </c>
      <c r="BY62" s="23">
        <v>6</v>
      </c>
      <c r="BZ62" s="146">
        <v>6.3</v>
      </c>
      <c r="CA62" s="172" t="s">
        <v>1785</v>
      </c>
      <c r="CB62" s="188">
        <v>0.60816326530612241</v>
      </c>
      <c r="CC62" s="188">
        <v>0.60816326530612241</v>
      </c>
      <c r="CD62" s="188" t="s">
        <v>218</v>
      </c>
      <c r="CE62" s="14" t="s">
        <v>1786</v>
      </c>
      <c r="CF62" s="23">
        <v>5</v>
      </c>
      <c r="CG62" s="146">
        <v>5.2</v>
      </c>
      <c r="CH62" s="172" t="s">
        <v>1787</v>
      </c>
      <c r="CI62" s="188">
        <v>0.6612244897959183</v>
      </c>
      <c r="CJ62" s="188">
        <v>0.6612244897959183</v>
      </c>
      <c r="CK62" s="17" t="s">
        <v>218</v>
      </c>
      <c r="CL62" s="14" t="s">
        <v>1788</v>
      </c>
      <c r="CM62" s="23">
        <v>8</v>
      </c>
      <c r="CN62" s="146">
        <v>6.9</v>
      </c>
      <c r="CO62" s="172" t="s">
        <v>1789</v>
      </c>
      <c r="CP62" s="188">
        <v>0.73163265306122449</v>
      </c>
      <c r="CQ62" s="188">
        <v>0.73163265306122449</v>
      </c>
      <c r="CR62" s="17" t="s">
        <v>218</v>
      </c>
      <c r="CS62" s="28" t="s">
        <v>1790</v>
      </c>
      <c r="CT62" s="23">
        <v>5</v>
      </c>
      <c r="CU62" s="146">
        <v>4.5999999999999996</v>
      </c>
      <c r="CV62" s="146" t="s">
        <v>1791</v>
      </c>
      <c r="CW62" s="188">
        <v>0.77857142857142858</v>
      </c>
      <c r="CX62" s="188">
        <v>1.7988775510204085</v>
      </c>
      <c r="CY62" s="17" t="s">
        <v>218</v>
      </c>
      <c r="CZ62" s="388" t="s">
        <v>1792</v>
      </c>
      <c r="DA62" s="23">
        <v>8</v>
      </c>
      <c r="DB62" s="146">
        <v>5.2</v>
      </c>
      <c r="DC62" s="133" t="s">
        <v>1793</v>
      </c>
      <c r="DD62" s="188">
        <v>0.83163265306122447</v>
      </c>
      <c r="DE62" s="188">
        <v>1.8519387755102041</v>
      </c>
      <c r="DF62" s="17" t="s">
        <v>218</v>
      </c>
      <c r="DG62" s="605" t="s">
        <v>1794</v>
      </c>
      <c r="DH62" s="23">
        <v>8</v>
      </c>
      <c r="DI62" s="146">
        <v>5.0999999999999996</v>
      </c>
      <c r="DJ62" s="117" t="s">
        <v>1795</v>
      </c>
      <c r="DK62" s="188">
        <v>0.88367346938775504</v>
      </c>
      <c r="DL62" s="188">
        <v>0.88367346938775504</v>
      </c>
      <c r="DM62" s="17" t="s">
        <v>218</v>
      </c>
      <c r="DN62" s="110" t="s">
        <v>1796</v>
      </c>
      <c r="DO62" s="23">
        <v>2</v>
      </c>
      <c r="DP62" s="146">
        <v>8.3000000000000007</v>
      </c>
      <c r="DQ62" s="133" t="s">
        <v>1797</v>
      </c>
      <c r="DR62" s="188">
        <v>0.96836734693877546</v>
      </c>
      <c r="DS62" s="188">
        <v>1.9886734693877552</v>
      </c>
      <c r="DT62" s="17" t="s">
        <v>218</v>
      </c>
      <c r="DU62" s="28" t="s">
        <v>1798</v>
      </c>
      <c r="DV62" s="23">
        <v>8</v>
      </c>
      <c r="DW62" s="146">
        <v>5.9</v>
      </c>
      <c r="DX62" s="117" t="s">
        <v>1799</v>
      </c>
      <c r="DY62" s="131">
        <v>1.0285714285714285</v>
      </c>
      <c r="DZ62" s="188">
        <v>2.0488775510204085</v>
      </c>
      <c r="EA62" s="17" t="s">
        <v>218</v>
      </c>
      <c r="EB62" s="110" t="s">
        <v>1800</v>
      </c>
      <c r="EC62" s="62">
        <v>43</v>
      </c>
      <c r="ED62" s="61">
        <v>48</v>
      </c>
      <c r="EE62" s="61">
        <v>54</v>
      </c>
      <c r="EF62" s="61">
        <v>59</v>
      </c>
      <c r="EG62" s="61">
        <v>67</v>
      </c>
      <c r="EH62" s="61">
        <v>72</v>
      </c>
      <c r="EI62" s="61">
        <v>80</v>
      </c>
      <c r="EJ62" s="61">
        <v>88</v>
      </c>
      <c r="EK62" s="61">
        <v>90</v>
      </c>
      <c r="EL62" s="61">
        <v>98</v>
      </c>
      <c r="EM62" s="62">
        <v>59</v>
      </c>
      <c r="EN62" s="62">
        <v>80</v>
      </c>
      <c r="EO62" s="62">
        <v>98</v>
      </c>
      <c r="EP62" s="615">
        <v>48</v>
      </c>
      <c r="EQ62" s="181">
        <v>53.3</v>
      </c>
      <c r="ER62" s="181">
        <v>59.599999999999994</v>
      </c>
      <c r="ES62" s="181">
        <v>64.8</v>
      </c>
      <c r="ET62" s="181">
        <v>71.7</v>
      </c>
      <c r="EU62" s="181">
        <v>76.3</v>
      </c>
      <c r="EV62" s="181">
        <v>81.5</v>
      </c>
      <c r="EW62" s="181">
        <v>86.6</v>
      </c>
      <c r="EX62" s="181">
        <v>94.899999999999991</v>
      </c>
      <c r="EY62" s="181">
        <v>100.8</v>
      </c>
      <c r="EZ62" s="181">
        <v>5.9</v>
      </c>
      <c r="FA62" s="592">
        <v>64.8</v>
      </c>
      <c r="FB62" s="592">
        <v>81.5</v>
      </c>
      <c r="FC62" s="592">
        <v>100.8</v>
      </c>
      <c r="FD62" s="38">
        <v>1.1162790697674418</v>
      </c>
      <c r="FE62" s="38">
        <v>1.1104166666666666</v>
      </c>
      <c r="FF62" s="38">
        <v>1.1037037037037036</v>
      </c>
      <c r="FG62" s="38">
        <v>1.0983050847457627</v>
      </c>
      <c r="FH62" s="38">
        <v>1.0701492537313433</v>
      </c>
      <c r="FI62" s="38">
        <v>1.0597222222222222</v>
      </c>
      <c r="FJ62" s="38">
        <v>1.01875</v>
      </c>
      <c r="FK62" s="38">
        <v>0.98409090909090902</v>
      </c>
      <c r="FL62" s="38">
        <v>1.0544444444444443</v>
      </c>
      <c r="FM62" s="38">
        <v>1.0285714285714285</v>
      </c>
      <c r="FN62" s="230">
        <v>0.48979591836734693</v>
      </c>
      <c r="FO62" s="230">
        <v>0.43877551020408162</v>
      </c>
      <c r="FP62" s="55">
        <v>0.54387755102040813</v>
      </c>
      <c r="FQ62" s="55">
        <v>0.48979591836734693</v>
      </c>
      <c r="FR62" s="209">
        <v>0.60816326530612241</v>
      </c>
      <c r="FS62" s="209">
        <v>0.55102040816326525</v>
      </c>
      <c r="FT62" s="209">
        <v>0.6612244897959183</v>
      </c>
      <c r="FU62" s="209">
        <v>0.60204081632653061</v>
      </c>
      <c r="FV62" s="42">
        <v>0.73163265306122449</v>
      </c>
      <c r="FW62" s="42">
        <v>0.68367346938775508</v>
      </c>
      <c r="FX62" s="42">
        <v>0.77857142857142858</v>
      </c>
      <c r="FY62" s="42">
        <v>0.73469387755102045</v>
      </c>
      <c r="FZ62" s="42">
        <v>0.83163265306122447</v>
      </c>
      <c r="GA62" s="42">
        <v>0.81632653061224492</v>
      </c>
      <c r="GB62" s="42">
        <v>0.88367346938775504</v>
      </c>
      <c r="GC62" s="42">
        <v>0.89795918367346939</v>
      </c>
      <c r="GD62" s="138">
        <v>0.96836734693877546</v>
      </c>
      <c r="GE62" s="42">
        <v>0.91836734693877553</v>
      </c>
      <c r="GF62" s="137">
        <v>1.0285714285714285</v>
      </c>
      <c r="GG62" s="136">
        <v>1</v>
      </c>
      <c r="GH62" s="50">
        <v>0.48979591836734693</v>
      </c>
      <c r="GI62" s="50">
        <v>0.54387755102040813</v>
      </c>
      <c r="GJ62" s="50">
        <v>0.60816326530612241</v>
      </c>
      <c r="GK62" s="50">
        <v>0.6612244897959183</v>
      </c>
      <c r="GL62" s="49">
        <v>0.73163265306122449</v>
      </c>
      <c r="GM62" s="49">
        <v>0.77857142857142858</v>
      </c>
      <c r="GN62" s="49">
        <v>0.83163265306122447</v>
      </c>
      <c r="GO62" s="49">
        <v>0.88367346938775504</v>
      </c>
      <c r="GP62" s="49">
        <v>0.96836734693877546</v>
      </c>
      <c r="GQ62" s="49">
        <v>1</v>
      </c>
      <c r="GR62" s="48" t="b">
        <v>1</v>
      </c>
    </row>
    <row r="63" spans="1:200" ht="67.5" hidden="1" customHeight="1" x14ac:dyDescent="0.25">
      <c r="A63" s="119" t="s">
        <v>517</v>
      </c>
      <c r="B63" s="119" t="s">
        <v>201</v>
      </c>
      <c r="C63" s="119" t="s">
        <v>1452</v>
      </c>
      <c r="D63" s="119" t="s">
        <v>1671</v>
      </c>
      <c r="E63" s="119" t="s">
        <v>1671</v>
      </c>
      <c r="F63" s="17" t="s">
        <v>204</v>
      </c>
      <c r="G63" s="17" t="s">
        <v>205</v>
      </c>
      <c r="H63" s="17" t="s">
        <v>206</v>
      </c>
      <c r="I63" s="17" t="s">
        <v>207</v>
      </c>
      <c r="J63" s="17"/>
      <c r="K63" s="17" t="s">
        <v>208</v>
      </c>
      <c r="L63" s="17"/>
      <c r="M63" s="17"/>
      <c r="N63" s="17" t="s">
        <v>1671</v>
      </c>
      <c r="O63" s="17"/>
      <c r="P63" s="17"/>
      <c r="Q63" s="17">
        <v>382</v>
      </c>
      <c r="R63" s="14" t="s">
        <v>1801</v>
      </c>
      <c r="S63" s="17" t="s">
        <v>210</v>
      </c>
      <c r="T63" s="17"/>
      <c r="U63" s="17"/>
      <c r="V63" s="17"/>
      <c r="W63" s="17"/>
      <c r="X63" s="17"/>
      <c r="Y63" s="17"/>
      <c r="Z63" s="17"/>
      <c r="AA63" s="17"/>
      <c r="AB63" s="17"/>
      <c r="AC63" s="17"/>
      <c r="AD63" s="17"/>
      <c r="AE63" s="17"/>
      <c r="AF63" s="17"/>
      <c r="AG63" s="17"/>
      <c r="AH63" s="17" t="s">
        <v>211</v>
      </c>
      <c r="AI63" s="17" t="s">
        <v>442</v>
      </c>
      <c r="AJ63" s="17" t="s">
        <v>213</v>
      </c>
      <c r="AK63" s="17" t="s">
        <v>214</v>
      </c>
      <c r="AL63" s="14" t="s">
        <v>1802</v>
      </c>
      <c r="AM63" s="17" t="s">
        <v>1803</v>
      </c>
      <c r="AN63" s="23">
        <v>0</v>
      </c>
      <c r="AO63" s="607">
        <v>95</v>
      </c>
      <c r="AP63" s="607">
        <v>95</v>
      </c>
      <c r="AQ63" s="607">
        <v>95</v>
      </c>
      <c r="AR63" s="607">
        <v>95</v>
      </c>
      <c r="AS63" s="607">
        <v>95</v>
      </c>
      <c r="AT63" s="607">
        <v>99.852961636307896</v>
      </c>
      <c r="AU63" s="607">
        <v>0</v>
      </c>
      <c r="AV63" s="607">
        <v>95</v>
      </c>
      <c r="AW63" s="607">
        <v>95</v>
      </c>
      <c r="AX63" s="146">
        <v>99.98</v>
      </c>
      <c r="AY63" s="531" t="s">
        <v>1804</v>
      </c>
      <c r="AZ63" s="79">
        <v>1.0524210526315789</v>
      </c>
      <c r="BA63" s="245">
        <v>1.0510838066979777</v>
      </c>
      <c r="BB63" s="79" t="s">
        <v>218</v>
      </c>
      <c r="BC63" s="27" t="s">
        <v>1805</v>
      </c>
      <c r="BD63" s="625">
        <v>95</v>
      </c>
      <c r="BE63" s="146">
        <v>99.9</v>
      </c>
      <c r="BF63" s="133" t="s">
        <v>1806</v>
      </c>
      <c r="BG63" s="245">
        <v>1.0515789473684212</v>
      </c>
      <c r="BH63" s="245">
        <v>1.0510838066979777</v>
      </c>
      <c r="BI63" s="190" t="s">
        <v>218</v>
      </c>
      <c r="BJ63" s="27" t="s">
        <v>1807</v>
      </c>
      <c r="BK63" s="607">
        <v>95</v>
      </c>
      <c r="BL63" s="146">
        <v>99.97</v>
      </c>
      <c r="BM63" s="133" t="s">
        <v>1808</v>
      </c>
      <c r="BN63" s="245">
        <v>1.0523157894736841</v>
      </c>
      <c r="BO63" s="245">
        <v>1.0510838066979777</v>
      </c>
      <c r="BP63" s="243" t="s">
        <v>218</v>
      </c>
      <c r="BQ63" s="27" t="s">
        <v>1809</v>
      </c>
      <c r="BR63" s="23">
        <v>95</v>
      </c>
      <c r="BS63" s="146">
        <v>99.92</v>
      </c>
      <c r="BT63" s="133" t="s">
        <v>1810</v>
      </c>
      <c r="BU63" s="245">
        <v>1.0517894736842106</v>
      </c>
      <c r="BV63" s="188">
        <v>1.0510838066979777</v>
      </c>
      <c r="BW63" s="17" t="s">
        <v>218</v>
      </c>
      <c r="BX63" s="27" t="s">
        <v>1811</v>
      </c>
      <c r="BY63" s="23">
        <v>95</v>
      </c>
      <c r="BZ63" s="146">
        <v>99.81</v>
      </c>
      <c r="CA63" s="172" t="s">
        <v>1812</v>
      </c>
      <c r="CB63" s="188">
        <v>1.0506315789473684</v>
      </c>
      <c r="CC63" s="188">
        <v>1.0510838066979777</v>
      </c>
      <c r="CD63" s="188" t="s">
        <v>218</v>
      </c>
      <c r="CE63" s="14" t="s">
        <v>1813</v>
      </c>
      <c r="CF63" s="23">
        <v>95</v>
      </c>
      <c r="CG63" s="146">
        <v>99.99</v>
      </c>
      <c r="CH63" s="172" t="s">
        <v>1814</v>
      </c>
      <c r="CI63" s="188">
        <v>1.0525263157894735</v>
      </c>
      <c r="CJ63" s="188">
        <v>1.0525263157894735</v>
      </c>
      <c r="CK63" s="17" t="s">
        <v>218</v>
      </c>
      <c r="CL63" s="14" t="s">
        <v>1815</v>
      </c>
      <c r="CM63" s="23">
        <v>95</v>
      </c>
      <c r="CN63" s="146">
        <v>100</v>
      </c>
      <c r="CO63" s="172" t="s">
        <v>1816</v>
      </c>
      <c r="CP63" s="188">
        <v>1.0526315789473684</v>
      </c>
      <c r="CQ63" s="188">
        <v>7.3638947368421057</v>
      </c>
      <c r="CR63" s="17" t="s">
        <v>218</v>
      </c>
      <c r="CS63" s="28" t="s">
        <v>1688</v>
      </c>
      <c r="CT63" s="23">
        <v>95</v>
      </c>
      <c r="CU63" s="146">
        <v>100</v>
      </c>
      <c r="CV63" s="146" t="s">
        <v>1817</v>
      </c>
      <c r="CW63" s="188">
        <v>8.4165263157894739</v>
      </c>
      <c r="CX63" s="188">
        <v>9.4676101224874518</v>
      </c>
      <c r="CY63" s="17" t="s">
        <v>218</v>
      </c>
      <c r="CZ63" s="388" t="s">
        <v>1818</v>
      </c>
      <c r="DA63" s="23">
        <v>95</v>
      </c>
      <c r="DB63" s="146">
        <v>100</v>
      </c>
      <c r="DC63" s="133" t="s">
        <v>1819</v>
      </c>
      <c r="DD63" s="188">
        <v>1.0526315789473684</v>
      </c>
      <c r="DE63" s="188">
        <v>1.0526315789473684</v>
      </c>
      <c r="DF63" s="17" t="s">
        <v>218</v>
      </c>
      <c r="DG63" s="388" t="s">
        <v>1820</v>
      </c>
      <c r="DH63" s="23">
        <v>95</v>
      </c>
      <c r="DI63" s="146">
        <v>99.96</v>
      </c>
      <c r="DJ63" s="117" t="s">
        <v>1821</v>
      </c>
      <c r="DK63" s="188">
        <v>1.0522105263157895</v>
      </c>
      <c r="DL63" s="188">
        <v>1.0522105263157895</v>
      </c>
      <c r="DM63" s="17" t="s">
        <v>218</v>
      </c>
      <c r="DN63" s="110" t="s">
        <v>1822</v>
      </c>
      <c r="DO63" s="23">
        <v>95</v>
      </c>
      <c r="DP63" s="146">
        <v>99.95</v>
      </c>
      <c r="DQ63" s="133" t="s">
        <v>1823</v>
      </c>
      <c r="DR63" s="188">
        <v>1.0521052631578949</v>
      </c>
      <c r="DS63" s="188">
        <v>1.0521052631578949</v>
      </c>
      <c r="DT63" s="17" t="s">
        <v>218</v>
      </c>
      <c r="DU63" s="27" t="s">
        <v>1824</v>
      </c>
      <c r="DV63" s="23">
        <v>95</v>
      </c>
      <c r="DW63" s="146">
        <v>99.8</v>
      </c>
      <c r="DX63" s="117" t="s">
        <v>1825</v>
      </c>
      <c r="DY63" s="131">
        <v>1.0505263157894738</v>
      </c>
      <c r="DZ63" s="188">
        <v>1.0510838066979777</v>
      </c>
      <c r="EA63" s="17" t="s">
        <v>218</v>
      </c>
      <c r="EB63" s="110" t="s">
        <v>1826</v>
      </c>
      <c r="EC63" s="62">
        <v>95</v>
      </c>
      <c r="ED63" s="61">
        <v>95</v>
      </c>
      <c r="EE63" s="61">
        <v>95</v>
      </c>
      <c r="EF63" s="61">
        <v>95</v>
      </c>
      <c r="EG63" s="61">
        <v>95</v>
      </c>
      <c r="EH63" s="61">
        <v>95</v>
      </c>
      <c r="EI63" s="61">
        <v>95</v>
      </c>
      <c r="EJ63" s="61">
        <v>95</v>
      </c>
      <c r="EK63" s="61">
        <v>95</v>
      </c>
      <c r="EL63" s="61">
        <v>95</v>
      </c>
      <c r="EM63" s="62">
        <v>95</v>
      </c>
      <c r="EN63" s="62">
        <v>95</v>
      </c>
      <c r="EO63" s="62">
        <v>95</v>
      </c>
      <c r="EP63" s="615">
        <v>99.95</v>
      </c>
      <c r="EQ63" s="562">
        <v>99.92</v>
      </c>
      <c r="ER63" s="562">
        <v>99.81</v>
      </c>
      <c r="ES63" s="562">
        <v>99.99</v>
      </c>
      <c r="ET63" s="562">
        <v>100</v>
      </c>
      <c r="EU63" s="562">
        <v>100</v>
      </c>
      <c r="EV63" s="562">
        <v>100</v>
      </c>
      <c r="EW63" s="562">
        <v>99.96</v>
      </c>
      <c r="EX63" s="562">
        <v>99.95</v>
      </c>
      <c r="EY63" s="562">
        <v>99.8</v>
      </c>
      <c r="EZ63" s="399">
        <v>99.8</v>
      </c>
      <c r="FA63" s="592">
        <v>99.99</v>
      </c>
      <c r="FB63" s="592">
        <v>100</v>
      </c>
      <c r="FC63" s="592">
        <v>99.8</v>
      </c>
      <c r="FD63" s="38">
        <v>1.0521052631578949</v>
      </c>
      <c r="FE63" s="38">
        <v>1.0517894736842106</v>
      </c>
      <c r="FF63" s="38">
        <v>1.0506315789473684</v>
      </c>
      <c r="FG63" s="38">
        <v>1.0525263157894735</v>
      </c>
      <c r="FH63" s="38">
        <v>1.0526315789473684</v>
      </c>
      <c r="FI63" s="38">
        <v>1.0526315789473684</v>
      </c>
      <c r="FJ63" s="38">
        <v>1.0526315789473684</v>
      </c>
      <c r="FK63" s="38">
        <v>1.0522105263157895</v>
      </c>
      <c r="FL63" s="38">
        <v>1.0521052631578949</v>
      </c>
      <c r="FM63" s="38">
        <v>1.0505263157894738</v>
      </c>
      <c r="FN63" s="231">
        <v>1.0521052631578949</v>
      </c>
      <c r="FO63" s="230">
        <v>1</v>
      </c>
      <c r="FP63" s="55">
        <v>1.0517894736842106</v>
      </c>
      <c r="FQ63" s="55">
        <v>1</v>
      </c>
      <c r="FR63" s="209">
        <v>1.0506315789473684</v>
      </c>
      <c r="FS63" s="209">
        <v>1</v>
      </c>
      <c r="FT63" s="209">
        <v>1.0525263157894735</v>
      </c>
      <c r="FU63" s="209">
        <v>1</v>
      </c>
      <c r="FV63" s="42">
        <v>1.0526315789473684</v>
      </c>
      <c r="FW63" s="42">
        <v>1</v>
      </c>
      <c r="FX63" s="42">
        <v>1.0526315789473684</v>
      </c>
      <c r="FY63" s="42">
        <v>1</v>
      </c>
      <c r="FZ63" s="42">
        <v>1.0526315789473684</v>
      </c>
      <c r="GA63" s="42">
        <v>1</v>
      </c>
      <c r="GB63" s="42">
        <v>1.0522105263157895</v>
      </c>
      <c r="GC63" s="42">
        <v>1</v>
      </c>
      <c r="GD63" s="138">
        <v>1.0521052631578949</v>
      </c>
      <c r="GE63" s="42">
        <v>1</v>
      </c>
      <c r="GF63" s="137">
        <v>1.0505263157894738</v>
      </c>
      <c r="GG63" s="136">
        <v>1</v>
      </c>
      <c r="GH63" s="50">
        <v>1</v>
      </c>
      <c r="GI63" s="50">
        <v>1</v>
      </c>
      <c r="GJ63" s="50">
        <v>1</v>
      </c>
      <c r="GK63" s="50">
        <v>1</v>
      </c>
      <c r="GL63" s="49">
        <v>1</v>
      </c>
      <c r="GM63" s="49">
        <v>1</v>
      </c>
      <c r="GN63" s="49">
        <v>1</v>
      </c>
      <c r="GO63" s="49">
        <v>1</v>
      </c>
      <c r="GP63" s="49">
        <v>1</v>
      </c>
      <c r="GQ63" s="49">
        <v>1</v>
      </c>
      <c r="GR63" s="48" t="b">
        <v>1</v>
      </c>
    </row>
    <row r="64" spans="1:200" ht="67.5" hidden="1" customHeight="1" x14ac:dyDescent="0.25">
      <c r="A64" s="119" t="s">
        <v>517</v>
      </c>
      <c r="B64" s="119" t="s">
        <v>201</v>
      </c>
      <c r="C64" s="119" t="s">
        <v>1452</v>
      </c>
      <c r="D64" s="119" t="s">
        <v>1671</v>
      </c>
      <c r="E64" s="119" t="s">
        <v>1671</v>
      </c>
      <c r="F64" s="17" t="s">
        <v>204</v>
      </c>
      <c r="G64" s="17" t="s">
        <v>205</v>
      </c>
      <c r="H64" s="17" t="s">
        <v>206</v>
      </c>
      <c r="I64" s="17" t="s">
        <v>207</v>
      </c>
      <c r="J64" s="17"/>
      <c r="K64" s="17" t="s">
        <v>208</v>
      </c>
      <c r="L64" s="17"/>
      <c r="M64" s="17"/>
      <c r="N64" s="17" t="s">
        <v>1671</v>
      </c>
      <c r="O64" s="17"/>
      <c r="P64" s="17"/>
      <c r="Q64" s="17">
        <v>182</v>
      </c>
      <c r="R64" s="14" t="s">
        <v>1827</v>
      </c>
      <c r="S64" s="17" t="s">
        <v>210</v>
      </c>
      <c r="T64" s="17"/>
      <c r="U64" s="17"/>
      <c r="V64" s="17"/>
      <c r="W64" s="17"/>
      <c r="X64" s="17"/>
      <c r="Y64" s="17"/>
      <c r="Z64" s="17"/>
      <c r="AA64" s="17"/>
      <c r="AB64" s="17"/>
      <c r="AC64" s="17"/>
      <c r="AD64" s="17"/>
      <c r="AE64" s="17"/>
      <c r="AF64" s="17"/>
      <c r="AG64" s="17"/>
      <c r="AH64" s="17" t="s">
        <v>211</v>
      </c>
      <c r="AI64" s="17" t="s">
        <v>470</v>
      </c>
      <c r="AJ64" s="17" t="s">
        <v>213</v>
      </c>
      <c r="AK64" s="17" t="s">
        <v>214</v>
      </c>
      <c r="AL64" s="14" t="s">
        <v>1828</v>
      </c>
      <c r="AM64" s="17" t="s">
        <v>1829</v>
      </c>
      <c r="AN64" s="23">
        <v>0</v>
      </c>
      <c r="AO64" s="23">
        <v>0</v>
      </c>
      <c r="AP64" s="607">
        <v>100</v>
      </c>
      <c r="AQ64" s="607">
        <v>100</v>
      </c>
      <c r="AR64" s="607">
        <v>100</v>
      </c>
      <c r="AS64" s="23">
        <v>100</v>
      </c>
      <c r="AT64" s="23">
        <v>0</v>
      </c>
      <c r="AU64" s="23">
        <v>0</v>
      </c>
      <c r="AV64" s="607">
        <v>100</v>
      </c>
      <c r="AW64" s="23">
        <v>0</v>
      </c>
      <c r="AX64" s="146"/>
      <c r="AY64" s="133" t="s">
        <v>1830</v>
      </c>
      <c r="AZ64" s="79">
        <v>0</v>
      </c>
      <c r="BA64" s="245">
        <v>0</v>
      </c>
      <c r="BB64" s="79" t="s">
        <v>218</v>
      </c>
      <c r="BC64" s="27" t="s">
        <v>1753</v>
      </c>
      <c r="BD64" s="625">
        <v>100</v>
      </c>
      <c r="BE64" s="146">
        <v>100</v>
      </c>
      <c r="BF64" s="133" t="s">
        <v>1831</v>
      </c>
      <c r="BG64" s="245">
        <v>1</v>
      </c>
      <c r="BH64" s="245">
        <v>1</v>
      </c>
      <c r="BI64" s="190" t="s">
        <v>218</v>
      </c>
      <c r="BJ64" s="27" t="s">
        <v>1832</v>
      </c>
      <c r="BK64" s="607">
        <v>0</v>
      </c>
      <c r="BL64" s="146"/>
      <c r="BM64" s="133" t="s">
        <v>1833</v>
      </c>
      <c r="BN64" s="243">
        <v>0</v>
      </c>
      <c r="BO64" s="188">
        <v>1</v>
      </c>
      <c r="BP64" s="243" t="s">
        <v>218</v>
      </c>
      <c r="BQ64" s="27" t="s">
        <v>1834</v>
      </c>
      <c r="BR64" s="23">
        <v>100</v>
      </c>
      <c r="BS64" s="146">
        <v>100</v>
      </c>
      <c r="BT64" s="133" t="s">
        <v>1835</v>
      </c>
      <c r="BU64" s="245">
        <v>1</v>
      </c>
      <c r="BV64" s="188">
        <v>1</v>
      </c>
      <c r="BW64" s="17" t="s">
        <v>218</v>
      </c>
      <c r="BX64" s="27" t="s">
        <v>1836</v>
      </c>
      <c r="BY64" s="23">
        <v>0</v>
      </c>
      <c r="BZ64" s="146">
        <v>0</v>
      </c>
      <c r="CA64" s="172" t="s">
        <v>1837</v>
      </c>
      <c r="CB64" s="188">
        <v>0</v>
      </c>
      <c r="CC64" s="188">
        <v>0</v>
      </c>
      <c r="CD64" s="188" t="s">
        <v>218</v>
      </c>
      <c r="CE64" s="14" t="s">
        <v>1838</v>
      </c>
      <c r="CF64" s="23">
        <v>0</v>
      </c>
      <c r="CG64" s="146">
        <v>0</v>
      </c>
      <c r="CH64" s="172" t="s">
        <v>1839</v>
      </c>
      <c r="CI64" s="188">
        <v>0</v>
      </c>
      <c r="CJ64" s="188">
        <v>0</v>
      </c>
      <c r="CK64" s="17" t="s">
        <v>218</v>
      </c>
      <c r="CL64" s="14" t="s">
        <v>1763</v>
      </c>
      <c r="CM64" s="23">
        <v>100</v>
      </c>
      <c r="CN64" s="146">
        <v>100</v>
      </c>
      <c r="CO64" s="172" t="s">
        <v>1840</v>
      </c>
      <c r="CP64" s="188">
        <v>1</v>
      </c>
      <c r="CQ64" s="188">
        <v>3</v>
      </c>
      <c r="CR64" s="17" t="s">
        <v>218</v>
      </c>
      <c r="CS64" s="28" t="s">
        <v>1841</v>
      </c>
      <c r="CT64" s="23">
        <v>0</v>
      </c>
      <c r="CU64" s="146">
        <v>0</v>
      </c>
      <c r="CV64" s="146" t="s">
        <v>1842</v>
      </c>
      <c r="CW64" s="188">
        <v>3</v>
      </c>
      <c r="CX64" s="188">
        <v>3</v>
      </c>
      <c r="CY64" s="17" t="s">
        <v>218</v>
      </c>
      <c r="CZ64" s="388" t="s">
        <v>1843</v>
      </c>
      <c r="DA64" s="23">
        <v>0</v>
      </c>
      <c r="DB64" s="146">
        <v>0</v>
      </c>
      <c r="DC64" s="133" t="s">
        <v>1844</v>
      </c>
      <c r="DD64" s="188">
        <v>0</v>
      </c>
      <c r="DE64" s="188">
        <v>0</v>
      </c>
      <c r="DF64" s="17" t="s">
        <v>218</v>
      </c>
      <c r="DG64" s="605" t="s">
        <v>1845</v>
      </c>
      <c r="DH64" s="23">
        <v>100</v>
      </c>
      <c r="DI64" s="146">
        <v>100</v>
      </c>
      <c r="DJ64" s="117" t="s">
        <v>1846</v>
      </c>
      <c r="DK64" s="188">
        <v>1</v>
      </c>
      <c r="DL64" s="188">
        <v>1</v>
      </c>
      <c r="DM64" s="17" t="s">
        <v>218</v>
      </c>
      <c r="DN64" s="110" t="s">
        <v>1847</v>
      </c>
      <c r="DO64" s="23">
        <v>0</v>
      </c>
      <c r="DP64" s="146">
        <v>0</v>
      </c>
      <c r="DQ64" s="531" t="s">
        <v>1848</v>
      </c>
      <c r="DR64" s="188">
        <v>0</v>
      </c>
      <c r="DS64" s="188">
        <v>0</v>
      </c>
      <c r="DT64" s="17" t="s">
        <v>218</v>
      </c>
      <c r="DU64" s="28" t="s">
        <v>1849</v>
      </c>
      <c r="DV64" s="23">
        <v>0</v>
      </c>
      <c r="DW64" s="146">
        <v>0</v>
      </c>
      <c r="DX64" s="117" t="s">
        <v>1850</v>
      </c>
      <c r="DY64" s="131">
        <v>1</v>
      </c>
      <c r="DZ64" s="188">
        <v>0</v>
      </c>
      <c r="EA64" s="17" t="s">
        <v>218</v>
      </c>
      <c r="EB64" s="110" t="s">
        <v>1851</v>
      </c>
      <c r="EC64" s="62">
        <v>100</v>
      </c>
      <c r="ED64" s="61">
        <v>100</v>
      </c>
      <c r="EE64" s="61">
        <v>100</v>
      </c>
      <c r="EF64" s="61">
        <v>100</v>
      </c>
      <c r="EG64" s="61">
        <v>100</v>
      </c>
      <c r="EH64" s="61">
        <v>100</v>
      </c>
      <c r="EI64" s="61">
        <v>100</v>
      </c>
      <c r="EJ64" s="61">
        <v>100</v>
      </c>
      <c r="EK64" s="61">
        <v>100</v>
      </c>
      <c r="EL64" s="61">
        <v>100</v>
      </c>
      <c r="EM64" s="62">
        <v>100</v>
      </c>
      <c r="EN64" s="62">
        <v>100</v>
      </c>
      <c r="EO64" s="62">
        <v>100</v>
      </c>
      <c r="EP64" s="615">
        <v>100</v>
      </c>
      <c r="EQ64" s="562">
        <v>100</v>
      </c>
      <c r="ER64" s="562">
        <v>100</v>
      </c>
      <c r="ES64" s="562">
        <v>100</v>
      </c>
      <c r="ET64" s="562">
        <v>100</v>
      </c>
      <c r="EU64" s="562">
        <v>0</v>
      </c>
      <c r="EV64" s="562">
        <v>0</v>
      </c>
      <c r="EW64" s="562">
        <v>100</v>
      </c>
      <c r="EX64" s="562">
        <v>100</v>
      </c>
      <c r="EY64" s="562">
        <v>100</v>
      </c>
      <c r="EZ64" s="399">
        <v>100</v>
      </c>
      <c r="FA64" s="592">
        <v>100</v>
      </c>
      <c r="FB64" s="592">
        <v>0</v>
      </c>
      <c r="FC64" s="592">
        <v>100</v>
      </c>
      <c r="FD64" s="38">
        <v>1</v>
      </c>
      <c r="FE64" s="38">
        <v>1</v>
      </c>
      <c r="FF64" s="38">
        <v>1</v>
      </c>
      <c r="FG64" s="38">
        <v>1</v>
      </c>
      <c r="FH64" s="38">
        <v>1</v>
      </c>
      <c r="FI64" s="38">
        <v>0</v>
      </c>
      <c r="FJ64" s="38">
        <v>0</v>
      </c>
      <c r="FK64" s="38">
        <v>1</v>
      </c>
      <c r="FL64" s="38">
        <v>1</v>
      </c>
      <c r="FM64" s="38">
        <v>1</v>
      </c>
      <c r="FN64" s="231">
        <v>1</v>
      </c>
      <c r="FO64" s="230">
        <v>1</v>
      </c>
      <c r="FP64" s="55">
        <v>1</v>
      </c>
      <c r="FQ64" s="55">
        <v>1</v>
      </c>
      <c r="FR64" s="209">
        <v>1</v>
      </c>
      <c r="FS64" s="209">
        <v>1</v>
      </c>
      <c r="FT64" s="209">
        <v>1</v>
      </c>
      <c r="FU64" s="209">
        <v>1</v>
      </c>
      <c r="FV64" s="42">
        <v>1</v>
      </c>
      <c r="FW64" s="42">
        <v>1</v>
      </c>
      <c r="FX64" s="42">
        <v>0</v>
      </c>
      <c r="FY64" s="42">
        <v>1</v>
      </c>
      <c r="FZ64" s="42">
        <v>0</v>
      </c>
      <c r="GA64" s="42">
        <v>1</v>
      </c>
      <c r="GB64" s="42">
        <v>1</v>
      </c>
      <c r="GC64" s="42">
        <v>1</v>
      </c>
      <c r="GD64" s="138">
        <v>1</v>
      </c>
      <c r="GE64" s="42">
        <v>1</v>
      </c>
      <c r="GF64" s="137">
        <v>1</v>
      </c>
      <c r="GG64" s="136">
        <v>1</v>
      </c>
      <c r="GH64" s="50">
        <v>1</v>
      </c>
      <c r="GI64" s="50">
        <v>1</v>
      </c>
      <c r="GJ64" s="50">
        <v>1</v>
      </c>
      <c r="GK64" s="50">
        <v>1</v>
      </c>
      <c r="GL64" s="49">
        <v>1</v>
      </c>
      <c r="GM64" s="49">
        <v>1</v>
      </c>
      <c r="GN64" s="49">
        <v>0</v>
      </c>
      <c r="GO64" s="49">
        <v>1</v>
      </c>
      <c r="GP64" s="49">
        <v>1</v>
      </c>
      <c r="GQ64" s="49">
        <v>1</v>
      </c>
      <c r="GR64" s="48" t="b">
        <v>1</v>
      </c>
    </row>
    <row r="65" spans="1:201" ht="67.5" hidden="1" customHeight="1" x14ac:dyDescent="0.25">
      <c r="A65" s="119" t="s">
        <v>517</v>
      </c>
      <c r="B65" s="119" t="s">
        <v>201</v>
      </c>
      <c r="C65" s="119" t="s">
        <v>1452</v>
      </c>
      <c r="D65" s="119" t="s">
        <v>1671</v>
      </c>
      <c r="E65" s="119" t="s">
        <v>1671</v>
      </c>
      <c r="F65" s="17" t="s">
        <v>204</v>
      </c>
      <c r="G65" s="17" t="s">
        <v>205</v>
      </c>
      <c r="H65" s="17" t="s">
        <v>206</v>
      </c>
      <c r="I65" s="17" t="s">
        <v>207</v>
      </c>
      <c r="J65" s="17"/>
      <c r="K65" s="17" t="s">
        <v>208</v>
      </c>
      <c r="L65" s="17"/>
      <c r="M65" s="17"/>
      <c r="N65" s="17" t="s">
        <v>1671</v>
      </c>
      <c r="O65" s="17"/>
      <c r="P65" s="17"/>
      <c r="Q65" s="17">
        <v>145</v>
      </c>
      <c r="R65" s="14" t="s">
        <v>1852</v>
      </c>
      <c r="S65" s="17" t="s">
        <v>210</v>
      </c>
      <c r="T65" s="17"/>
      <c r="U65" s="17"/>
      <c r="V65" s="17"/>
      <c r="W65" s="17"/>
      <c r="X65" s="17"/>
      <c r="Y65" s="17"/>
      <c r="Z65" s="17"/>
      <c r="AA65" s="17"/>
      <c r="AB65" s="17"/>
      <c r="AC65" s="17"/>
      <c r="AD65" s="17"/>
      <c r="AE65" s="17"/>
      <c r="AF65" s="17"/>
      <c r="AG65" s="17"/>
      <c r="AH65" s="17" t="s">
        <v>211</v>
      </c>
      <c r="AI65" s="17" t="s">
        <v>470</v>
      </c>
      <c r="AJ65" s="17" t="s">
        <v>418</v>
      </c>
      <c r="AK65" s="17" t="s">
        <v>214</v>
      </c>
      <c r="AL65" s="14" t="s">
        <v>1853</v>
      </c>
      <c r="AM65" s="17" t="s">
        <v>1854</v>
      </c>
      <c r="AN65" s="23">
        <v>0</v>
      </c>
      <c r="AO65" s="23">
        <v>0</v>
      </c>
      <c r="AP65" s="607">
        <v>100</v>
      </c>
      <c r="AQ65" s="607">
        <v>100</v>
      </c>
      <c r="AR65" s="607">
        <v>100</v>
      </c>
      <c r="AS65" s="607">
        <v>100</v>
      </c>
      <c r="AT65" s="23">
        <v>0</v>
      </c>
      <c r="AU65" s="23">
        <v>0</v>
      </c>
      <c r="AV65" s="607">
        <v>100</v>
      </c>
      <c r="AW65" s="23">
        <v>0</v>
      </c>
      <c r="AX65" s="146"/>
      <c r="AY65" s="133" t="s">
        <v>1855</v>
      </c>
      <c r="AZ65" s="79">
        <v>0</v>
      </c>
      <c r="BA65" s="245">
        <v>0</v>
      </c>
      <c r="BB65" s="79" t="s">
        <v>218</v>
      </c>
      <c r="BC65" s="110" t="s">
        <v>1856</v>
      </c>
      <c r="BD65" s="625">
        <v>0</v>
      </c>
      <c r="BE65" s="146"/>
      <c r="BF65" s="133" t="s">
        <v>1857</v>
      </c>
      <c r="BG65" s="245">
        <v>0</v>
      </c>
      <c r="BH65" s="245">
        <v>0</v>
      </c>
      <c r="BI65" s="190" t="s">
        <v>218</v>
      </c>
      <c r="BJ65" s="110" t="s">
        <v>1858</v>
      </c>
      <c r="BK65" s="607">
        <v>18.72</v>
      </c>
      <c r="BL65" s="146">
        <v>23.96</v>
      </c>
      <c r="BM65" s="133" t="s">
        <v>1859</v>
      </c>
      <c r="BN65" s="188">
        <v>0.23960000000000001</v>
      </c>
      <c r="BO65" s="188">
        <v>0.23960000000000001</v>
      </c>
      <c r="BP65" s="243" t="s">
        <v>218</v>
      </c>
      <c r="BQ65" s="27" t="s">
        <v>1860</v>
      </c>
      <c r="BR65" s="23">
        <v>0</v>
      </c>
      <c r="BS65" s="146">
        <v>0</v>
      </c>
      <c r="BT65" s="133" t="s">
        <v>1861</v>
      </c>
      <c r="BU65" s="188">
        <v>0.23960000000000001</v>
      </c>
      <c r="BV65" s="188">
        <v>0.23960000000000001</v>
      </c>
      <c r="BW65" s="17" t="s">
        <v>218</v>
      </c>
      <c r="BX65" s="27" t="s">
        <v>1862</v>
      </c>
      <c r="BY65" s="23">
        <v>0</v>
      </c>
      <c r="BZ65" s="146">
        <v>0</v>
      </c>
      <c r="CA65" s="172" t="s">
        <v>1863</v>
      </c>
      <c r="CB65" s="188">
        <v>0.23960000000000001</v>
      </c>
      <c r="CC65" s="188">
        <v>0.23960000000000001</v>
      </c>
      <c r="CD65" s="188" t="s">
        <v>218</v>
      </c>
      <c r="CE65" s="14" t="s">
        <v>1864</v>
      </c>
      <c r="CF65" s="23">
        <v>22.9</v>
      </c>
      <c r="CG65" s="146">
        <v>23.67</v>
      </c>
      <c r="CH65" s="172" t="s">
        <v>1865</v>
      </c>
      <c r="CI65" s="188">
        <v>0.4763</v>
      </c>
      <c r="CJ65" s="188">
        <v>0.4763</v>
      </c>
      <c r="CK65" s="17" t="s">
        <v>218</v>
      </c>
      <c r="CL65" s="14" t="s">
        <v>1866</v>
      </c>
      <c r="CM65" s="23">
        <v>0</v>
      </c>
      <c r="CN65" s="146">
        <v>0</v>
      </c>
      <c r="CO65" s="172" t="s">
        <v>1867</v>
      </c>
      <c r="CP65" s="188">
        <v>0.4763</v>
      </c>
      <c r="CQ65" s="188">
        <v>0.4763</v>
      </c>
      <c r="CR65" s="17" t="s">
        <v>218</v>
      </c>
      <c r="CS65" s="27" t="s">
        <v>1868</v>
      </c>
      <c r="CT65" s="23">
        <v>0</v>
      </c>
      <c r="CU65" s="146">
        <v>0</v>
      </c>
      <c r="CV65" s="146" t="s">
        <v>1869</v>
      </c>
      <c r="CW65" s="188">
        <v>0.4763</v>
      </c>
      <c r="CX65" s="188">
        <v>0.4763</v>
      </c>
      <c r="CY65" s="17" t="s">
        <v>218</v>
      </c>
      <c r="CZ65" s="388" t="s">
        <v>1870</v>
      </c>
      <c r="DA65" s="23">
        <v>28.62</v>
      </c>
      <c r="DB65" s="146">
        <v>32.24</v>
      </c>
      <c r="DC65" s="133" t="s">
        <v>1871</v>
      </c>
      <c r="DD65" s="188">
        <v>0.79870000000000008</v>
      </c>
      <c r="DE65" s="188">
        <v>0.79870000000000008</v>
      </c>
      <c r="DF65" s="17" t="s">
        <v>218</v>
      </c>
      <c r="DG65" s="388" t="s">
        <v>1872</v>
      </c>
      <c r="DH65" s="23">
        <v>0</v>
      </c>
      <c r="DI65" s="146">
        <v>0</v>
      </c>
      <c r="DJ65" s="117" t="s">
        <v>1873</v>
      </c>
      <c r="DK65" s="188">
        <v>0.79870000000000008</v>
      </c>
      <c r="DL65" s="188">
        <v>0.79870000000000008</v>
      </c>
      <c r="DM65" s="17" t="s">
        <v>218</v>
      </c>
      <c r="DN65" s="110" t="s">
        <v>1874</v>
      </c>
      <c r="DO65" s="195">
        <v>0</v>
      </c>
      <c r="DP65" s="146">
        <v>0</v>
      </c>
      <c r="DQ65" s="133" t="s">
        <v>1875</v>
      </c>
      <c r="DR65" s="188">
        <v>0.79870000000000008</v>
      </c>
      <c r="DS65" s="188">
        <v>0.79870000000000008</v>
      </c>
      <c r="DT65" s="17" t="s">
        <v>218</v>
      </c>
      <c r="DU65" s="27" t="s">
        <v>1876</v>
      </c>
      <c r="DV65" s="23">
        <v>29.76</v>
      </c>
      <c r="DW65" s="146">
        <v>30.51</v>
      </c>
      <c r="DX65" s="117" t="s">
        <v>1877</v>
      </c>
      <c r="DY65" s="131">
        <v>1.1038000000000001</v>
      </c>
      <c r="DZ65" s="188">
        <v>1.1038000000000001</v>
      </c>
      <c r="EA65" s="17" t="s">
        <v>218</v>
      </c>
      <c r="EB65" s="110" t="s">
        <v>1878</v>
      </c>
      <c r="EC65" s="62">
        <v>18.72</v>
      </c>
      <c r="ED65" s="61">
        <v>18.72</v>
      </c>
      <c r="EE65" s="61">
        <v>18.72</v>
      </c>
      <c r="EF65" s="61">
        <v>41.62</v>
      </c>
      <c r="EG65" s="61">
        <v>41.62</v>
      </c>
      <c r="EH65" s="61">
        <v>41.62</v>
      </c>
      <c r="EI65" s="61">
        <v>70.239999999999995</v>
      </c>
      <c r="EJ65" s="61">
        <v>70.239999999999995</v>
      </c>
      <c r="EK65" s="61">
        <v>70.239999999999995</v>
      </c>
      <c r="EL65" s="61">
        <v>100</v>
      </c>
      <c r="EM65" s="62">
        <v>41.62</v>
      </c>
      <c r="EN65" s="62">
        <v>70.239999999999995</v>
      </c>
      <c r="EO65" s="62">
        <v>100</v>
      </c>
      <c r="EP65" s="615">
        <v>23.96</v>
      </c>
      <c r="EQ65" s="181">
        <v>23.96</v>
      </c>
      <c r="ER65" s="181">
        <v>23.96</v>
      </c>
      <c r="ES65" s="181">
        <v>47.63</v>
      </c>
      <c r="ET65" s="181">
        <v>47.63</v>
      </c>
      <c r="EU65" s="181">
        <v>47.63</v>
      </c>
      <c r="EV65" s="181">
        <v>79.87</v>
      </c>
      <c r="EW65" s="181">
        <v>79.87</v>
      </c>
      <c r="EX65" s="181">
        <v>79.87</v>
      </c>
      <c r="EY65" s="181">
        <v>110.38000000000001</v>
      </c>
      <c r="EZ65" s="181">
        <v>30.51</v>
      </c>
      <c r="FA65" s="592">
        <v>47.63</v>
      </c>
      <c r="FB65" s="592">
        <v>79.87</v>
      </c>
      <c r="FC65" s="592">
        <v>110.38000000000001</v>
      </c>
      <c r="FD65" s="38">
        <v>1.27991452991453</v>
      </c>
      <c r="FE65" s="38">
        <v>1.27991452991453</v>
      </c>
      <c r="FF65" s="38">
        <v>1.27991452991453</v>
      </c>
      <c r="FG65" s="38">
        <v>1.1444017299375302</v>
      </c>
      <c r="FH65" s="38">
        <v>1.1444017299375302</v>
      </c>
      <c r="FI65" s="38">
        <v>1.1444017299375302</v>
      </c>
      <c r="FJ65" s="38">
        <v>1.1371013667425969</v>
      </c>
      <c r="FK65" s="38">
        <v>1.1371013667425969</v>
      </c>
      <c r="FL65" s="38">
        <v>1.1371013667425969</v>
      </c>
      <c r="FM65" s="38">
        <v>1.1038000000000001</v>
      </c>
      <c r="FN65" s="230">
        <v>0.23960000000000001</v>
      </c>
      <c r="FO65" s="230">
        <v>0.18719999999999998</v>
      </c>
      <c r="FP65" s="55">
        <v>0.23960000000000001</v>
      </c>
      <c r="FQ65" s="55">
        <v>0.18719999999999998</v>
      </c>
      <c r="FR65" s="209">
        <v>0.23960000000000001</v>
      </c>
      <c r="FS65" s="209">
        <v>0.18719999999999998</v>
      </c>
      <c r="FT65" s="209">
        <v>0.4763</v>
      </c>
      <c r="FU65" s="209">
        <v>0.41619999999999996</v>
      </c>
      <c r="FV65" s="42">
        <v>0.4763</v>
      </c>
      <c r="FW65" s="42">
        <v>0.41619999999999996</v>
      </c>
      <c r="FX65" s="42">
        <v>0.4763</v>
      </c>
      <c r="FY65" s="42">
        <v>0.41619999999999996</v>
      </c>
      <c r="FZ65" s="42">
        <v>0.79870000000000008</v>
      </c>
      <c r="GA65" s="42">
        <v>0.70239999999999991</v>
      </c>
      <c r="GB65" s="42">
        <v>0.79870000000000008</v>
      </c>
      <c r="GC65" s="42">
        <v>0.70239999999999991</v>
      </c>
      <c r="GD65" s="138">
        <v>0.79870000000000008</v>
      </c>
      <c r="GE65" s="42">
        <v>0.70239999999999991</v>
      </c>
      <c r="GF65" s="137">
        <v>1.1038000000000001</v>
      </c>
      <c r="GG65" s="136">
        <v>1</v>
      </c>
      <c r="GH65" s="50">
        <v>0.23960000000000001</v>
      </c>
      <c r="GI65" s="50">
        <v>0.23960000000000001</v>
      </c>
      <c r="GJ65" s="50">
        <v>0.23960000000000001</v>
      </c>
      <c r="GK65" s="50">
        <v>0.4763</v>
      </c>
      <c r="GL65" s="49">
        <v>0.4763</v>
      </c>
      <c r="GM65" s="49">
        <v>0.4763</v>
      </c>
      <c r="GN65" s="49">
        <v>0.79870000000000008</v>
      </c>
      <c r="GO65" s="49">
        <v>0.79870000000000008</v>
      </c>
      <c r="GP65" s="49">
        <v>0.79870000000000008</v>
      </c>
      <c r="GQ65" s="49">
        <v>1</v>
      </c>
      <c r="GR65" s="48" t="b">
        <v>1</v>
      </c>
    </row>
    <row r="66" spans="1:201" ht="67.5" hidden="1" customHeight="1" x14ac:dyDescent="0.25">
      <c r="A66" s="119" t="s">
        <v>517</v>
      </c>
      <c r="B66" s="119" t="s">
        <v>201</v>
      </c>
      <c r="C66" s="119" t="s">
        <v>1452</v>
      </c>
      <c r="D66" s="119" t="s">
        <v>1671</v>
      </c>
      <c r="E66" s="119" t="s">
        <v>1671</v>
      </c>
      <c r="F66" s="17" t="s">
        <v>204</v>
      </c>
      <c r="G66" s="17" t="s">
        <v>205</v>
      </c>
      <c r="H66" s="17" t="s">
        <v>206</v>
      </c>
      <c r="I66" s="17" t="s">
        <v>207</v>
      </c>
      <c r="J66" s="17"/>
      <c r="K66" s="17" t="s">
        <v>208</v>
      </c>
      <c r="L66" s="17"/>
      <c r="M66" s="17"/>
      <c r="N66" s="17" t="s">
        <v>1671</v>
      </c>
      <c r="O66" s="17"/>
      <c r="P66" s="17"/>
      <c r="Q66" s="17">
        <v>124</v>
      </c>
      <c r="R66" s="14" t="s">
        <v>1879</v>
      </c>
      <c r="S66" s="17" t="s">
        <v>210</v>
      </c>
      <c r="T66" s="17"/>
      <c r="U66" s="17"/>
      <c r="V66" s="17"/>
      <c r="W66" s="17"/>
      <c r="X66" s="17"/>
      <c r="Y66" s="17"/>
      <c r="Z66" s="17"/>
      <c r="AA66" s="17"/>
      <c r="AB66" s="17"/>
      <c r="AC66" s="17"/>
      <c r="AD66" s="17"/>
      <c r="AE66" s="17"/>
      <c r="AF66" s="17"/>
      <c r="AG66" s="17"/>
      <c r="AH66" s="17" t="s">
        <v>211</v>
      </c>
      <c r="AI66" s="17" t="s">
        <v>299</v>
      </c>
      <c r="AJ66" s="17" t="s">
        <v>418</v>
      </c>
      <c r="AK66" s="17" t="s">
        <v>214</v>
      </c>
      <c r="AL66" s="14" t="s">
        <v>1880</v>
      </c>
      <c r="AM66" s="17" t="s">
        <v>1854</v>
      </c>
      <c r="AN66" s="23">
        <v>0</v>
      </c>
      <c r="AO66" s="23">
        <v>0</v>
      </c>
      <c r="AP66" s="607">
        <v>100</v>
      </c>
      <c r="AQ66" s="607">
        <v>100</v>
      </c>
      <c r="AR66" s="607">
        <v>100</v>
      </c>
      <c r="AS66" s="607">
        <v>100</v>
      </c>
      <c r="AT66" s="23">
        <v>0</v>
      </c>
      <c r="AU66" s="23">
        <v>0</v>
      </c>
      <c r="AV66" s="607">
        <v>100</v>
      </c>
      <c r="AW66" s="607">
        <v>57.3</v>
      </c>
      <c r="AX66" s="146">
        <v>67.05</v>
      </c>
      <c r="AY66" s="133" t="s">
        <v>1881</v>
      </c>
      <c r="AZ66" s="79">
        <v>0.67049999999999998</v>
      </c>
      <c r="BA66" s="245">
        <v>0.67049999999999998</v>
      </c>
      <c r="BB66" s="79" t="s">
        <v>218</v>
      </c>
      <c r="BC66" s="27" t="s">
        <v>1882</v>
      </c>
      <c r="BD66" s="625">
        <v>0</v>
      </c>
      <c r="BE66" s="146"/>
      <c r="BF66" s="133" t="s">
        <v>1883</v>
      </c>
      <c r="BG66" s="245">
        <v>0.67049999999999998</v>
      </c>
      <c r="BH66" s="245">
        <v>0</v>
      </c>
      <c r="BI66" s="190" t="s">
        <v>218</v>
      </c>
      <c r="BJ66" s="110" t="s">
        <v>1884</v>
      </c>
      <c r="BK66" s="607">
        <v>0</v>
      </c>
      <c r="BL66" s="146"/>
      <c r="BM66" s="133" t="s">
        <v>1885</v>
      </c>
      <c r="BN66" s="188">
        <v>0.67049999999999998</v>
      </c>
      <c r="BO66" s="188">
        <v>0.67049999999999998</v>
      </c>
      <c r="BP66" s="243" t="s">
        <v>218</v>
      </c>
      <c r="BQ66" s="110" t="s">
        <v>1886</v>
      </c>
      <c r="BR66" s="23">
        <v>0</v>
      </c>
      <c r="BS66" s="146">
        <v>0</v>
      </c>
      <c r="BT66" s="133" t="s">
        <v>1887</v>
      </c>
      <c r="BU66" s="188">
        <v>0.67049999999999998</v>
      </c>
      <c r="BV66" s="188">
        <v>0.67049999999999998</v>
      </c>
      <c r="BW66" s="17" t="s">
        <v>218</v>
      </c>
      <c r="BX66" s="27" t="s">
        <v>1862</v>
      </c>
      <c r="BY66" s="23">
        <v>0</v>
      </c>
      <c r="BZ66" s="146">
        <v>0</v>
      </c>
      <c r="CA66" s="172" t="s">
        <v>1888</v>
      </c>
      <c r="CB66" s="188">
        <v>0.67049999999999998</v>
      </c>
      <c r="CC66" s="188">
        <v>0.67049999999999998</v>
      </c>
      <c r="CD66" s="188" t="s">
        <v>218</v>
      </c>
      <c r="CE66" s="14" t="s">
        <v>1889</v>
      </c>
      <c r="CF66" s="23">
        <v>0</v>
      </c>
      <c r="CG66" s="146">
        <v>0</v>
      </c>
      <c r="CH66" s="172" t="s">
        <v>1890</v>
      </c>
      <c r="CI66" s="188">
        <v>0.67049999999999998</v>
      </c>
      <c r="CJ66" s="188">
        <v>0.67049999999999998</v>
      </c>
      <c r="CK66" s="17" t="s">
        <v>218</v>
      </c>
      <c r="CL66" s="14" t="s">
        <v>1891</v>
      </c>
      <c r="CM66" s="23">
        <v>42.7</v>
      </c>
      <c r="CN66" s="146">
        <v>35.25</v>
      </c>
      <c r="CO66" s="172" t="s">
        <v>1892</v>
      </c>
      <c r="CP66" s="188">
        <v>1.0229999999999999</v>
      </c>
      <c r="CQ66" s="188">
        <v>1.0229999999999999</v>
      </c>
      <c r="CR66" s="17" t="s">
        <v>218</v>
      </c>
      <c r="CS66" s="28" t="s">
        <v>1893</v>
      </c>
      <c r="CT66" s="23">
        <v>0</v>
      </c>
      <c r="CU66" s="146">
        <v>0</v>
      </c>
      <c r="CV66" s="146" t="s">
        <v>1894</v>
      </c>
      <c r="CW66" s="188">
        <v>1.0229999999999999</v>
      </c>
      <c r="CX66" s="188">
        <v>1.0229999999999999</v>
      </c>
      <c r="CY66" s="17" t="s">
        <v>218</v>
      </c>
      <c r="CZ66" s="388" t="s">
        <v>1895</v>
      </c>
      <c r="DA66" s="23">
        <v>0</v>
      </c>
      <c r="DB66" s="146">
        <v>0</v>
      </c>
      <c r="DC66" s="133" t="s">
        <v>1896</v>
      </c>
      <c r="DD66" s="188">
        <v>1.0229999999999999</v>
      </c>
      <c r="DE66" s="188">
        <v>1.0229999999999999</v>
      </c>
      <c r="DF66" s="17" t="s">
        <v>218</v>
      </c>
      <c r="DG66" s="605" t="s">
        <v>1897</v>
      </c>
      <c r="DH66" s="23">
        <v>0</v>
      </c>
      <c r="DI66" s="146">
        <v>0</v>
      </c>
      <c r="DJ66" s="117" t="s">
        <v>1898</v>
      </c>
      <c r="DK66" s="188">
        <v>1.0229999999999999</v>
      </c>
      <c r="DL66" s="188">
        <v>1.0229999999999999</v>
      </c>
      <c r="DM66" s="17" t="s">
        <v>218</v>
      </c>
      <c r="DN66" s="110" t="s">
        <v>1899</v>
      </c>
      <c r="DO66" s="195">
        <v>0</v>
      </c>
      <c r="DP66" s="146">
        <v>0</v>
      </c>
      <c r="DQ66" s="133" t="s">
        <v>1900</v>
      </c>
      <c r="DR66" s="188">
        <v>1.0229999999999999</v>
      </c>
      <c r="DS66" s="188">
        <v>1.0229999999999999</v>
      </c>
      <c r="DT66" s="17" t="s">
        <v>218</v>
      </c>
      <c r="DU66" s="28" t="s">
        <v>1901</v>
      </c>
      <c r="DV66" s="23">
        <v>0</v>
      </c>
      <c r="DW66" s="146">
        <v>0</v>
      </c>
      <c r="DX66" s="117" t="s">
        <v>1902</v>
      </c>
      <c r="DY66" s="131">
        <v>1.0229999999999999</v>
      </c>
      <c r="DZ66" s="188">
        <v>1.0229999999999999</v>
      </c>
      <c r="EA66" s="17" t="s">
        <v>218</v>
      </c>
      <c r="EB66" s="110" t="s">
        <v>1903</v>
      </c>
      <c r="EC66" s="62">
        <v>57.3</v>
      </c>
      <c r="ED66" s="61">
        <v>57.3</v>
      </c>
      <c r="EE66" s="61">
        <v>57.3</v>
      </c>
      <c r="EF66" s="61">
        <v>57.3</v>
      </c>
      <c r="EG66" s="61">
        <v>100</v>
      </c>
      <c r="EH66" s="61">
        <v>100</v>
      </c>
      <c r="EI66" s="61">
        <v>100</v>
      </c>
      <c r="EJ66" s="61">
        <v>100</v>
      </c>
      <c r="EK66" s="61">
        <v>100</v>
      </c>
      <c r="EL66" s="61">
        <v>100</v>
      </c>
      <c r="EM66" s="62">
        <v>57.3</v>
      </c>
      <c r="EN66" s="62">
        <v>100</v>
      </c>
      <c r="EO66" s="62">
        <v>100</v>
      </c>
      <c r="EP66" s="615">
        <v>67.05</v>
      </c>
      <c r="EQ66" s="181">
        <v>67.05</v>
      </c>
      <c r="ER66" s="181">
        <v>67.05</v>
      </c>
      <c r="ES66" s="181">
        <v>67.05</v>
      </c>
      <c r="ET66" s="181">
        <v>102.3</v>
      </c>
      <c r="EU66" s="181">
        <v>102.3</v>
      </c>
      <c r="EV66" s="181">
        <v>102.3</v>
      </c>
      <c r="EW66" s="181">
        <v>102.3</v>
      </c>
      <c r="EX66" s="181">
        <v>102.3</v>
      </c>
      <c r="EY66" s="181">
        <v>102.3</v>
      </c>
      <c r="EZ66" s="181">
        <v>0</v>
      </c>
      <c r="FA66" s="592">
        <v>67.05</v>
      </c>
      <c r="FB66" s="592">
        <v>102.3</v>
      </c>
      <c r="FC66" s="592">
        <v>102.3</v>
      </c>
      <c r="FD66" s="38">
        <v>1.1701570680628273</v>
      </c>
      <c r="FE66" s="38">
        <v>1.1701570680628273</v>
      </c>
      <c r="FF66" s="38">
        <v>1.1701570680628273</v>
      </c>
      <c r="FG66" s="38">
        <v>1.1701570680628273</v>
      </c>
      <c r="FH66" s="38">
        <v>1.0229999999999999</v>
      </c>
      <c r="FI66" s="38">
        <v>1.0229999999999999</v>
      </c>
      <c r="FJ66" s="38">
        <v>1.0229999999999999</v>
      </c>
      <c r="FK66" s="38">
        <v>1.0229999999999999</v>
      </c>
      <c r="FL66" s="38">
        <v>1.0229999999999999</v>
      </c>
      <c r="FM66" s="38">
        <v>1.0229999999999999</v>
      </c>
      <c r="FN66" s="230">
        <v>0.67049999999999998</v>
      </c>
      <c r="FO66" s="230">
        <v>0.57299999999999995</v>
      </c>
      <c r="FP66" s="55">
        <v>0.67049999999999998</v>
      </c>
      <c r="FQ66" s="55">
        <v>0.57299999999999995</v>
      </c>
      <c r="FR66" s="209">
        <v>0.67049999999999998</v>
      </c>
      <c r="FS66" s="209">
        <v>0.57299999999999995</v>
      </c>
      <c r="FT66" s="209">
        <v>0.67049999999999998</v>
      </c>
      <c r="FU66" s="209">
        <v>0.57299999999999995</v>
      </c>
      <c r="FV66" s="42">
        <v>1.0229999999999999</v>
      </c>
      <c r="FW66" s="42">
        <v>1</v>
      </c>
      <c r="FX66" s="42">
        <v>1.0229999999999999</v>
      </c>
      <c r="FY66" s="42">
        <v>1</v>
      </c>
      <c r="FZ66" s="42">
        <v>1.0229999999999999</v>
      </c>
      <c r="GA66" s="42">
        <v>1</v>
      </c>
      <c r="GB66" s="42">
        <v>1.0229999999999999</v>
      </c>
      <c r="GC66" s="42">
        <v>1</v>
      </c>
      <c r="GD66" s="138">
        <v>1.0229999999999999</v>
      </c>
      <c r="GE66" s="42">
        <v>1</v>
      </c>
      <c r="GF66" s="137">
        <v>1.0229999999999999</v>
      </c>
      <c r="GG66" s="136">
        <v>1</v>
      </c>
      <c r="GH66" s="50">
        <v>0.67049999999999998</v>
      </c>
      <c r="GI66" s="50">
        <v>0.67049999999999998</v>
      </c>
      <c r="GJ66" s="50">
        <v>0.67049999999999998</v>
      </c>
      <c r="GK66" s="50">
        <v>0.67049999999999998</v>
      </c>
      <c r="GL66" s="49">
        <v>1</v>
      </c>
      <c r="GM66" s="49">
        <v>1</v>
      </c>
      <c r="GN66" s="49">
        <v>1</v>
      </c>
      <c r="GO66" s="49">
        <v>1</v>
      </c>
      <c r="GP66" s="49">
        <v>1</v>
      </c>
      <c r="GQ66" s="49">
        <v>1</v>
      </c>
      <c r="GR66" s="48" t="b">
        <v>1</v>
      </c>
    </row>
    <row r="67" spans="1:201" ht="67.5" hidden="1" customHeight="1" x14ac:dyDescent="0.25">
      <c r="A67" s="119" t="s">
        <v>517</v>
      </c>
      <c r="B67" s="119" t="s">
        <v>1361</v>
      </c>
      <c r="C67" s="119" t="s">
        <v>519</v>
      </c>
      <c r="D67" s="119" t="s">
        <v>1904</v>
      </c>
      <c r="E67" s="119" t="s">
        <v>1904</v>
      </c>
      <c r="F67" s="17" t="s">
        <v>204</v>
      </c>
      <c r="G67" s="17" t="s">
        <v>205</v>
      </c>
      <c r="H67" s="17" t="s">
        <v>206</v>
      </c>
      <c r="I67" s="17" t="s">
        <v>207</v>
      </c>
      <c r="J67" s="17"/>
      <c r="K67" s="17" t="s">
        <v>208</v>
      </c>
      <c r="L67" s="110" t="s">
        <v>1905</v>
      </c>
      <c r="M67" s="26" t="s">
        <v>1906</v>
      </c>
      <c r="N67" s="110" t="s">
        <v>1904</v>
      </c>
      <c r="O67" s="17">
        <v>28</v>
      </c>
      <c r="P67" s="17"/>
      <c r="Q67" s="17">
        <v>336</v>
      </c>
      <c r="R67" s="14" t="s">
        <v>1907</v>
      </c>
      <c r="S67" s="17" t="s">
        <v>19</v>
      </c>
      <c r="T67" s="17" t="s">
        <v>870</v>
      </c>
      <c r="U67" s="17"/>
      <c r="V67" s="17"/>
      <c r="W67" s="17"/>
      <c r="X67" s="17"/>
      <c r="Y67" s="17"/>
      <c r="Z67" s="17"/>
      <c r="AA67" s="17"/>
      <c r="AB67" s="17"/>
      <c r="AC67" s="17"/>
      <c r="AD67" s="17"/>
      <c r="AE67" s="17"/>
      <c r="AF67" s="17" t="s">
        <v>870</v>
      </c>
      <c r="AG67" s="17"/>
      <c r="AH67" s="17" t="s">
        <v>523</v>
      </c>
      <c r="AI67" s="17" t="s">
        <v>417</v>
      </c>
      <c r="AJ67" s="17" t="s">
        <v>1908</v>
      </c>
      <c r="AK67" s="17" t="s">
        <v>214</v>
      </c>
      <c r="AL67" s="280" t="s">
        <v>1909</v>
      </c>
      <c r="AM67" s="17" t="s">
        <v>1910</v>
      </c>
      <c r="AN67" s="23">
        <v>0</v>
      </c>
      <c r="AO67" s="23">
        <v>0</v>
      </c>
      <c r="AP67" s="23">
        <v>0</v>
      </c>
      <c r="AQ67" s="626">
        <v>20</v>
      </c>
      <c r="AR67" s="626">
        <v>10</v>
      </c>
      <c r="AS67" s="626">
        <v>10</v>
      </c>
      <c r="AT67" s="23">
        <v>0</v>
      </c>
      <c r="AU67" s="23">
        <v>0</v>
      </c>
      <c r="AV67" s="23">
        <v>0</v>
      </c>
      <c r="AW67" s="23">
        <v>0</v>
      </c>
      <c r="AX67" s="146">
        <v>0</v>
      </c>
      <c r="AY67" s="531" t="s">
        <v>1911</v>
      </c>
      <c r="AZ67" s="188" t="s">
        <v>872</v>
      </c>
      <c r="BA67" s="188">
        <v>0</v>
      </c>
      <c r="BB67" s="243" t="s">
        <v>218</v>
      </c>
      <c r="BC67" s="25" t="s">
        <v>1912</v>
      </c>
      <c r="BD67" s="617">
        <v>0</v>
      </c>
      <c r="BE67" s="616">
        <v>0</v>
      </c>
      <c r="BF67" s="531" t="s">
        <v>1913</v>
      </c>
      <c r="BG67" s="188" t="s">
        <v>872</v>
      </c>
      <c r="BH67" s="188">
        <v>0</v>
      </c>
      <c r="BI67" s="243" t="s">
        <v>218</v>
      </c>
      <c r="BJ67" s="27" t="s">
        <v>1914</v>
      </c>
      <c r="BK67" s="625">
        <v>0</v>
      </c>
      <c r="BL67" s="146">
        <v>0</v>
      </c>
      <c r="BM67" s="531" t="s">
        <v>1915</v>
      </c>
      <c r="BN67" s="243" t="s">
        <v>872</v>
      </c>
      <c r="BO67" s="188">
        <v>0</v>
      </c>
      <c r="BP67" s="243" t="s">
        <v>218</v>
      </c>
      <c r="BQ67" s="27" t="s">
        <v>1916</v>
      </c>
      <c r="BR67" s="23">
        <v>0</v>
      </c>
      <c r="BS67" s="146">
        <v>0</v>
      </c>
      <c r="BT67" s="531" t="s">
        <v>1917</v>
      </c>
      <c r="BU67" s="188" t="s">
        <v>872</v>
      </c>
      <c r="BV67" s="188">
        <v>0</v>
      </c>
      <c r="BW67" s="17" t="s">
        <v>218</v>
      </c>
      <c r="BX67" s="27" t="s">
        <v>1918</v>
      </c>
      <c r="BY67" s="23">
        <v>0</v>
      </c>
      <c r="BZ67" s="146">
        <v>0</v>
      </c>
      <c r="CA67" s="172" t="s">
        <v>1919</v>
      </c>
      <c r="CB67" s="188" t="s">
        <v>872</v>
      </c>
      <c r="CC67" s="188">
        <v>0</v>
      </c>
      <c r="CD67" s="188" t="s">
        <v>218</v>
      </c>
      <c r="CE67" s="14" t="s">
        <v>1920</v>
      </c>
      <c r="CF67" s="23">
        <v>0</v>
      </c>
      <c r="CG67" s="23">
        <v>0</v>
      </c>
      <c r="CH67" s="14" t="s">
        <v>1921</v>
      </c>
      <c r="CI67" s="188">
        <v>0</v>
      </c>
      <c r="CJ67" s="188">
        <v>0</v>
      </c>
      <c r="CK67" s="17" t="s">
        <v>218</v>
      </c>
      <c r="CL67" s="14" t="s">
        <v>1922</v>
      </c>
      <c r="CM67" s="23">
        <v>0</v>
      </c>
      <c r="CN67" s="146">
        <v>0</v>
      </c>
      <c r="CO67" s="531" t="s">
        <v>1923</v>
      </c>
      <c r="CP67" s="188" t="s">
        <v>872</v>
      </c>
      <c r="CQ67" s="188">
        <v>0</v>
      </c>
      <c r="CR67" s="17" t="s">
        <v>218</v>
      </c>
      <c r="CS67" s="27" t="s">
        <v>1924</v>
      </c>
      <c r="CT67" s="23">
        <v>0</v>
      </c>
      <c r="CU67" s="146">
        <v>0</v>
      </c>
      <c r="CV67" s="172" t="s">
        <v>1925</v>
      </c>
      <c r="CW67" s="188" t="s">
        <v>872</v>
      </c>
      <c r="CX67" s="188">
        <v>0</v>
      </c>
      <c r="CY67" s="17" t="s">
        <v>218</v>
      </c>
      <c r="CZ67" s="14" t="s">
        <v>1926</v>
      </c>
      <c r="DA67" s="23">
        <v>0</v>
      </c>
      <c r="DB67" s="146">
        <v>0</v>
      </c>
      <c r="DC67" s="531" t="s">
        <v>1927</v>
      </c>
      <c r="DD67" s="188" t="s">
        <v>872</v>
      </c>
      <c r="DE67" s="188">
        <v>0</v>
      </c>
      <c r="DF67" s="17" t="s">
        <v>218</v>
      </c>
      <c r="DG67" s="388" t="s">
        <v>1928</v>
      </c>
      <c r="DH67" s="23">
        <v>0</v>
      </c>
      <c r="DI67" s="146">
        <v>0</v>
      </c>
      <c r="DJ67" s="117" t="s">
        <v>1929</v>
      </c>
      <c r="DK67" s="188" t="s">
        <v>872</v>
      </c>
      <c r="DL67" s="188">
        <v>0</v>
      </c>
      <c r="DM67" s="17" t="s">
        <v>218</v>
      </c>
      <c r="DN67" s="25" t="s">
        <v>1930</v>
      </c>
      <c r="DO67" s="23">
        <v>0</v>
      </c>
      <c r="DP67" s="146">
        <v>0</v>
      </c>
      <c r="DQ67" s="117" t="s">
        <v>1931</v>
      </c>
      <c r="DR67" s="188" t="s">
        <v>872</v>
      </c>
      <c r="DS67" s="188">
        <v>0</v>
      </c>
      <c r="DT67" s="17" t="s">
        <v>218</v>
      </c>
      <c r="DU67" s="27" t="s">
        <v>1932</v>
      </c>
      <c r="DV67" s="23">
        <v>0</v>
      </c>
      <c r="DW67" s="146">
        <v>0</v>
      </c>
      <c r="DX67" s="117" t="s">
        <v>1933</v>
      </c>
      <c r="DY67" s="131" t="s">
        <v>872</v>
      </c>
      <c r="DZ67" s="188">
        <v>0</v>
      </c>
      <c r="EA67" s="17" t="s">
        <v>218</v>
      </c>
      <c r="EB67" s="110" t="s">
        <v>1934</v>
      </c>
      <c r="EC67" s="62">
        <v>0</v>
      </c>
      <c r="ED67" s="181">
        <v>0</v>
      </c>
      <c r="EE67" s="181">
        <v>0</v>
      </c>
      <c r="EF67" s="181">
        <v>0</v>
      </c>
      <c r="EG67" s="181">
        <v>0</v>
      </c>
      <c r="EH67" s="181">
        <v>0</v>
      </c>
      <c r="EI67" s="181">
        <v>0</v>
      </c>
      <c r="EJ67" s="181">
        <v>0</v>
      </c>
      <c r="EK67" s="181">
        <v>0</v>
      </c>
      <c r="EL67" s="181">
        <v>0</v>
      </c>
      <c r="EM67" s="62">
        <v>0</v>
      </c>
      <c r="EN67" s="62">
        <v>0</v>
      </c>
      <c r="EO67" s="62">
        <v>0</v>
      </c>
      <c r="EP67" s="60">
        <v>0</v>
      </c>
      <c r="EQ67" s="181">
        <v>0</v>
      </c>
      <c r="ER67" s="181">
        <v>0</v>
      </c>
      <c r="ES67" s="181">
        <v>0</v>
      </c>
      <c r="ET67" s="181">
        <v>0</v>
      </c>
      <c r="EU67" s="181">
        <v>0</v>
      </c>
      <c r="EV67" s="181">
        <v>0</v>
      </c>
      <c r="EW67" s="181">
        <v>0</v>
      </c>
      <c r="EX67" s="181">
        <v>0</v>
      </c>
      <c r="EY67" s="181">
        <v>0</v>
      </c>
      <c r="EZ67" s="181">
        <v>0</v>
      </c>
      <c r="FA67" s="60">
        <v>0</v>
      </c>
      <c r="FB67" s="60">
        <v>0</v>
      </c>
      <c r="FC67" s="60">
        <v>0</v>
      </c>
      <c r="FD67" s="38">
        <v>0</v>
      </c>
      <c r="FE67" s="38">
        <v>0</v>
      </c>
      <c r="FF67" s="38">
        <v>0</v>
      </c>
      <c r="FG67" s="38">
        <v>0</v>
      </c>
      <c r="FH67" s="38">
        <v>0</v>
      </c>
      <c r="FI67" s="38">
        <v>0</v>
      </c>
      <c r="FJ67" s="38">
        <v>0</v>
      </c>
      <c r="FK67" s="38">
        <v>0</v>
      </c>
      <c r="FL67" s="38">
        <v>0</v>
      </c>
      <c r="FM67" s="38">
        <v>0</v>
      </c>
      <c r="FN67" s="230">
        <v>0</v>
      </c>
      <c r="FO67" s="230">
        <v>0</v>
      </c>
      <c r="FP67" s="273">
        <v>0</v>
      </c>
      <c r="FQ67" s="273">
        <v>0</v>
      </c>
      <c r="FR67" s="209">
        <v>0</v>
      </c>
      <c r="FS67" s="209">
        <v>0</v>
      </c>
      <c r="FT67" s="209">
        <v>0</v>
      </c>
      <c r="FU67" s="209">
        <v>0</v>
      </c>
      <c r="FV67" s="42">
        <v>0</v>
      </c>
      <c r="FW67" s="42">
        <v>0</v>
      </c>
      <c r="FX67" s="42">
        <v>0</v>
      </c>
      <c r="FY67" s="42">
        <v>0</v>
      </c>
      <c r="FZ67" s="42">
        <v>0</v>
      </c>
      <c r="GA67" s="42">
        <v>0</v>
      </c>
      <c r="GB67" s="42">
        <v>0</v>
      </c>
      <c r="GC67" s="42">
        <v>0</v>
      </c>
      <c r="GD67" s="138">
        <v>0</v>
      </c>
      <c r="GE67" s="42">
        <v>0</v>
      </c>
      <c r="GF67" s="137">
        <v>0</v>
      </c>
      <c r="GG67" s="136">
        <v>0</v>
      </c>
      <c r="GH67" s="50">
        <v>0</v>
      </c>
      <c r="GI67" s="50">
        <v>0</v>
      </c>
      <c r="GJ67" s="50">
        <v>0</v>
      </c>
      <c r="GK67" s="50">
        <v>0</v>
      </c>
      <c r="GL67" s="49">
        <v>0</v>
      </c>
      <c r="GM67" s="49">
        <v>0</v>
      </c>
      <c r="GN67" s="49">
        <v>0</v>
      </c>
      <c r="GO67" s="49">
        <v>0</v>
      </c>
      <c r="GP67" s="49">
        <v>0</v>
      </c>
      <c r="GQ67" s="49">
        <v>0</v>
      </c>
      <c r="GR67" s="48" t="b">
        <v>1</v>
      </c>
    </row>
    <row r="68" spans="1:201" ht="67.5" hidden="1" customHeight="1" x14ac:dyDescent="0.25">
      <c r="A68" s="119" t="s">
        <v>517</v>
      </c>
      <c r="B68" s="119" t="s">
        <v>1361</v>
      </c>
      <c r="C68" s="119" t="s">
        <v>519</v>
      </c>
      <c r="D68" s="119" t="s">
        <v>1904</v>
      </c>
      <c r="E68" s="119" t="s">
        <v>1904</v>
      </c>
      <c r="F68" s="17" t="s">
        <v>204</v>
      </c>
      <c r="G68" s="17" t="s">
        <v>205</v>
      </c>
      <c r="H68" s="17" t="s">
        <v>206</v>
      </c>
      <c r="I68" s="17" t="s">
        <v>207</v>
      </c>
      <c r="J68" s="17"/>
      <c r="K68" s="17" t="s">
        <v>208</v>
      </c>
      <c r="L68" s="110" t="s">
        <v>1905</v>
      </c>
      <c r="M68" s="26" t="s">
        <v>1906</v>
      </c>
      <c r="N68" s="110" t="s">
        <v>1904</v>
      </c>
      <c r="O68" s="17">
        <v>28</v>
      </c>
      <c r="P68" s="17"/>
      <c r="Q68" s="17">
        <v>337</v>
      </c>
      <c r="R68" s="14" t="s">
        <v>1935</v>
      </c>
      <c r="S68" s="17" t="s">
        <v>19</v>
      </c>
      <c r="T68" s="17" t="s">
        <v>870</v>
      </c>
      <c r="U68" s="17"/>
      <c r="V68" s="17"/>
      <c r="W68" s="17"/>
      <c r="X68" s="17"/>
      <c r="Y68" s="17"/>
      <c r="Z68" s="17"/>
      <c r="AA68" s="17"/>
      <c r="AB68" s="17"/>
      <c r="AC68" s="17"/>
      <c r="AD68" s="17"/>
      <c r="AE68" s="17"/>
      <c r="AF68" s="17" t="s">
        <v>870</v>
      </c>
      <c r="AG68" s="17"/>
      <c r="AH68" s="17" t="s">
        <v>523</v>
      </c>
      <c r="AI68" s="17" t="s">
        <v>442</v>
      </c>
      <c r="AJ68" s="17" t="s">
        <v>418</v>
      </c>
      <c r="AK68" s="17" t="s">
        <v>214</v>
      </c>
      <c r="AL68" s="280" t="s">
        <v>1936</v>
      </c>
      <c r="AM68" s="17" t="s">
        <v>1937</v>
      </c>
      <c r="AN68" s="23">
        <v>0</v>
      </c>
      <c r="AO68" s="607">
        <v>95</v>
      </c>
      <c r="AP68" s="607">
        <v>96.4</v>
      </c>
      <c r="AQ68" s="607">
        <v>100</v>
      </c>
      <c r="AR68" s="607">
        <v>100</v>
      </c>
      <c r="AS68" s="607">
        <v>100</v>
      </c>
      <c r="AT68" s="607">
        <v>99.56</v>
      </c>
      <c r="AU68" s="607">
        <v>0</v>
      </c>
      <c r="AV68" s="607">
        <v>96.4</v>
      </c>
      <c r="AW68" s="607">
        <v>5</v>
      </c>
      <c r="AX68" s="146">
        <v>1.8</v>
      </c>
      <c r="AY68" s="133" t="s">
        <v>1938</v>
      </c>
      <c r="AZ68" s="188">
        <v>1.8672199170124481E-2</v>
      </c>
      <c r="BA68" s="188">
        <v>1.8000000000000002E-2</v>
      </c>
      <c r="BB68" s="243" t="s">
        <v>218</v>
      </c>
      <c r="BC68" s="621" t="s">
        <v>1939</v>
      </c>
      <c r="BD68" s="622">
        <v>5</v>
      </c>
      <c r="BE68" s="616">
        <v>1.8</v>
      </c>
      <c r="BF68" s="133" t="s">
        <v>1940</v>
      </c>
      <c r="BG68" s="188">
        <v>3.7344398340248962E-2</v>
      </c>
      <c r="BH68" s="188">
        <v>3.6000000000000004E-2</v>
      </c>
      <c r="BI68" s="243" t="s">
        <v>218</v>
      </c>
      <c r="BJ68" s="27" t="s">
        <v>1941</v>
      </c>
      <c r="BK68" s="617">
        <v>5</v>
      </c>
      <c r="BL68" s="616">
        <v>5.4</v>
      </c>
      <c r="BM68" s="133" t="s">
        <v>1942</v>
      </c>
      <c r="BN68" s="188">
        <v>9.3360995850622408E-2</v>
      </c>
      <c r="BO68" s="188">
        <v>0.09</v>
      </c>
      <c r="BP68" s="243" t="s">
        <v>218</v>
      </c>
      <c r="BQ68" s="624" t="s">
        <v>1943</v>
      </c>
      <c r="BR68" s="23">
        <v>10</v>
      </c>
      <c r="BS68" s="146">
        <v>5.36</v>
      </c>
      <c r="BT68" s="531" t="s">
        <v>1944</v>
      </c>
      <c r="BU68" s="188">
        <v>0.14896265560165975</v>
      </c>
      <c r="BV68" s="188">
        <v>0.14360000000000001</v>
      </c>
      <c r="BW68" s="17" t="s">
        <v>218</v>
      </c>
      <c r="BX68" s="27" t="s">
        <v>1945</v>
      </c>
      <c r="BY68" s="23">
        <v>5</v>
      </c>
      <c r="BZ68" s="146">
        <v>12.5</v>
      </c>
      <c r="CA68" s="172" t="s">
        <v>1946</v>
      </c>
      <c r="CB68" s="188">
        <v>0.27863070539419083</v>
      </c>
      <c r="CC68" s="188">
        <v>0.26860000000000001</v>
      </c>
      <c r="CD68" s="188" t="s">
        <v>218</v>
      </c>
      <c r="CE68" s="14" t="s">
        <v>1947</v>
      </c>
      <c r="CF68" s="23">
        <v>10.71</v>
      </c>
      <c r="CG68" s="23">
        <v>10.71</v>
      </c>
      <c r="CH68" s="14" t="s">
        <v>1948</v>
      </c>
      <c r="CI68" s="188">
        <v>0.38973029045643154</v>
      </c>
      <c r="CJ68" s="188">
        <v>1.3713</v>
      </c>
      <c r="CK68" s="17" t="s">
        <v>218</v>
      </c>
      <c r="CL68" s="14" t="s">
        <v>1949</v>
      </c>
      <c r="CM68" s="23">
        <v>15.07</v>
      </c>
      <c r="CN68" s="146">
        <v>12.5</v>
      </c>
      <c r="CO68" s="531" t="s">
        <v>1950</v>
      </c>
      <c r="CP68" s="188">
        <v>0.51939834024896259</v>
      </c>
      <c r="CQ68" s="188">
        <v>1.4963</v>
      </c>
      <c r="CR68" s="17" t="s">
        <v>218</v>
      </c>
      <c r="CS68" s="27" t="s">
        <v>1951</v>
      </c>
      <c r="CT68" s="23">
        <v>10.11</v>
      </c>
      <c r="CU68" s="146">
        <v>9</v>
      </c>
      <c r="CV68" s="172" t="s">
        <v>1952</v>
      </c>
      <c r="CW68" s="188">
        <v>0.61275933609958499</v>
      </c>
      <c r="CX68" s="188">
        <v>1.5863</v>
      </c>
      <c r="CY68" s="17" t="s">
        <v>218</v>
      </c>
      <c r="CZ68" s="14" t="s">
        <v>1953</v>
      </c>
      <c r="DA68" s="23">
        <v>11.29</v>
      </c>
      <c r="DB68" s="146">
        <v>13</v>
      </c>
      <c r="DC68" s="531" t="s">
        <v>1954</v>
      </c>
      <c r="DD68" s="188">
        <v>0.74761410788381732</v>
      </c>
      <c r="DE68" s="188">
        <v>0.7206999999999999</v>
      </c>
      <c r="DF68" s="17" t="s">
        <v>218</v>
      </c>
      <c r="DG68" s="388" t="s">
        <v>1955</v>
      </c>
      <c r="DH68" s="23">
        <v>10.5</v>
      </c>
      <c r="DI68" s="146">
        <v>8.93</v>
      </c>
      <c r="DJ68" s="117" t="s">
        <v>1956</v>
      </c>
      <c r="DK68" s="188">
        <v>0.84024896265560156</v>
      </c>
      <c r="DL68" s="188">
        <v>0.81</v>
      </c>
      <c r="DM68" s="17" t="s">
        <v>218</v>
      </c>
      <c r="DN68" s="25" t="s">
        <v>1957</v>
      </c>
      <c r="DO68" s="23">
        <v>5.15</v>
      </c>
      <c r="DP68" s="146">
        <v>7.14</v>
      </c>
      <c r="DQ68" s="117" t="s">
        <v>1958</v>
      </c>
      <c r="DR68" s="188">
        <v>0.91431535269709541</v>
      </c>
      <c r="DS68" s="188">
        <v>1.8769999999999998</v>
      </c>
      <c r="DT68" s="11" t="s">
        <v>218</v>
      </c>
      <c r="DU68" s="27" t="s">
        <v>1959</v>
      </c>
      <c r="DV68" s="23">
        <v>3.57</v>
      </c>
      <c r="DW68" s="146">
        <v>3.57</v>
      </c>
      <c r="DX68" s="117" t="s">
        <v>1960</v>
      </c>
      <c r="DY68" s="131">
        <v>0.95134854771784216</v>
      </c>
      <c r="DZ68" s="188">
        <v>1.9126999999999998</v>
      </c>
      <c r="EA68" s="17" t="s">
        <v>218</v>
      </c>
      <c r="EB68" s="110" t="s">
        <v>1961</v>
      </c>
      <c r="EC68" s="62">
        <v>15</v>
      </c>
      <c r="ED68" s="181">
        <v>25</v>
      </c>
      <c r="EE68" s="181">
        <v>30</v>
      </c>
      <c r="EF68" s="181">
        <v>40.71</v>
      </c>
      <c r="EG68" s="181">
        <v>55.78</v>
      </c>
      <c r="EH68" s="181">
        <v>65.89</v>
      </c>
      <c r="EI68" s="181">
        <v>77.180000000000007</v>
      </c>
      <c r="EJ68" s="181">
        <v>87.68</v>
      </c>
      <c r="EK68" s="181">
        <v>92.830000000000013</v>
      </c>
      <c r="EL68" s="181">
        <v>96.4</v>
      </c>
      <c r="EM68" s="62">
        <v>40.71</v>
      </c>
      <c r="EN68" s="62">
        <v>77.180000000000007</v>
      </c>
      <c r="EO68" s="62">
        <v>96.4</v>
      </c>
      <c r="EP68" s="60">
        <v>9</v>
      </c>
      <c r="EQ68" s="181">
        <v>14.36</v>
      </c>
      <c r="ER68" s="181">
        <v>26.86</v>
      </c>
      <c r="ES68" s="181">
        <v>37.57</v>
      </c>
      <c r="ET68" s="181">
        <v>50.07</v>
      </c>
      <c r="EU68" s="181">
        <v>59.07</v>
      </c>
      <c r="EV68" s="181">
        <v>72.069999999999993</v>
      </c>
      <c r="EW68" s="181">
        <v>81</v>
      </c>
      <c r="EX68" s="181">
        <v>88.14</v>
      </c>
      <c r="EY68" s="181">
        <v>91.71</v>
      </c>
      <c r="EZ68" s="181">
        <v>3.57</v>
      </c>
      <c r="FA68" s="60">
        <v>37.57</v>
      </c>
      <c r="FB68" s="60">
        <v>72.069999999999993</v>
      </c>
      <c r="FC68" s="60">
        <v>91.71</v>
      </c>
      <c r="FD68" s="38">
        <v>0.6</v>
      </c>
      <c r="FE68" s="38">
        <v>0.57440000000000002</v>
      </c>
      <c r="FF68" s="38">
        <v>0.89533333333333331</v>
      </c>
      <c r="FG68" s="38">
        <v>0.92286907393760742</v>
      </c>
      <c r="FH68" s="38">
        <v>0.89763356041591968</v>
      </c>
      <c r="FI68" s="38">
        <v>0.89649415692821366</v>
      </c>
      <c r="FJ68" s="38">
        <v>0.93379113760041443</v>
      </c>
      <c r="FK68" s="38">
        <v>0.92381386861313863</v>
      </c>
      <c r="FL68" s="38">
        <v>0.94947753958849501</v>
      </c>
      <c r="FM68" s="38">
        <v>0.95134854771784216</v>
      </c>
      <c r="FN68" s="230">
        <v>9.3360995850622408E-2</v>
      </c>
      <c r="FO68" s="230">
        <v>0.15560165975103735</v>
      </c>
      <c r="FP68" s="55">
        <v>0.14896265560165975</v>
      </c>
      <c r="FQ68" s="55">
        <v>0.25933609958506221</v>
      </c>
      <c r="FR68" s="209">
        <v>0.27863070539419083</v>
      </c>
      <c r="FS68" s="209">
        <v>0.31120331950207469</v>
      </c>
      <c r="FT68" s="209">
        <v>0.38973029045643154</v>
      </c>
      <c r="FU68" s="209">
        <v>0.42230290456431535</v>
      </c>
      <c r="FV68" s="42">
        <v>0.51939834024896259</v>
      </c>
      <c r="FW68" s="42">
        <v>0.57863070539419081</v>
      </c>
      <c r="FX68" s="42">
        <v>0.61275933609958499</v>
      </c>
      <c r="FY68" s="42">
        <v>0.68350622406639006</v>
      </c>
      <c r="FZ68" s="42">
        <v>0.74761410788381732</v>
      </c>
      <c r="GA68" s="42">
        <v>0.80062240663900419</v>
      </c>
      <c r="GB68" s="42">
        <v>0.84024896265560156</v>
      </c>
      <c r="GC68" s="42">
        <v>0.90954356846473028</v>
      </c>
      <c r="GD68" s="138">
        <v>0.91431535269709541</v>
      </c>
      <c r="GE68" s="42">
        <v>0.96296680497925313</v>
      </c>
      <c r="GF68" s="137">
        <v>0.95134854771784216</v>
      </c>
      <c r="GG68" s="136">
        <v>1</v>
      </c>
      <c r="GH68" s="50">
        <v>9.3360995850622408E-2</v>
      </c>
      <c r="GI68" s="50">
        <v>0.14896265560165975</v>
      </c>
      <c r="GJ68" s="50">
        <v>0.27863070539419083</v>
      </c>
      <c r="GK68" s="50">
        <v>0.38973029045643154</v>
      </c>
      <c r="GL68" s="49">
        <v>0.51939834024896259</v>
      </c>
      <c r="GM68" s="49">
        <v>0.61275933609958499</v>
      </c>
      <c r="GN68" s="49">
        <v>0.74761410788381732</v>
      </c>
      <c r="GO68" s="49">
        <v>0.84024896265560156</v>
      </c>
      <c r="GP68" s="49">
        <v>0.91431535269709541</v>
      </c>
      <c r="GQ68" s="49">
        <v>0.95134854771784216</v>
      </c>
      <c r="GR68" s="48" t="b">
        <v>1</v>
      </c>
    </row>
    <row r="69" spans="1:201" ht="67.5" hidden="1" customHeight="1" x14ac:dyDescent="0.25">
      <c r="A69" s="119" t="s">
        <v>517</v>
      </c>
      <c r="B69" s="119" t="s">
        <v>1361</v>
      </c>
      <c r="C69" s="119" t="s">
        <v>519</v>
      </c>
      <c r="D69" s="119" t="s">
        <v>1904</v>
      </c>
      <c r="E69" s="119" t="s">
        <v>1904</v>
      </c>
      <c r="F69" s="17" t="s">
        <v>204</v>
      </c>
      <c r="G69" s="17" t="s">
        <v>205</v>
      </c>
      <c r="H69" s="17" t="s">
        <v>206</v>
      </c>
      <c r="I69" s="17" t="s">
        <v>207</v>
      </c>
      <c r="J69" s="17"/>
      <c r="K69" s="17" t="s">
        <v>208</v>
      </c>
      <c r="L69" s="110" t="s">
        <v>1905</v>
      </c>
      <c r="M69" s="26" t="s">
        <v>1906</v>
      </c>
      <c r="N69" s="110" t="s">
        <v>1904</v>
      </c>
      <c r="O69" s="17">
        <v>28</v>
      </c>
      <c r="P69" s="17"/>
      <c r="Q69" s="17">
        <v>338</v>
      </c>
      <c r="R69" s="14" t="s">
        <v>1962</v>
      </c>
      <c r="S69" s="17" t="s">
        <v>19</v>
      </c>
      <c r="T69" s="17" t="s">
        <v>870</v>
      </c>
      <c r="U69" s="17"/>
      <c r="V69" s="17"/>
      <c r="W69" s="17"/>
      <c r="X69" s="17"/>
      <c r="Y69" s="17"/>
      <c r="Z69" s="17"/>
      <c r="AA69" s="17"/>
      <c r="AB69" s="17"/>
      <c r="AC69" s="17"/>
      <c r="AD69" s="17"/>
      <c r="AE69" s="17"/>
      <c r="AF69" s="17"/>
      <c r="AG69" s="17"/>
      <c r="AH69" s="17" t="s">
        <v>523</v>
      </c>
      <c r="AI69" s="17" t="s">
        <v>417</v>
      </c>
      <c r="AJ69" s="17" t="s">
        <v>418</v>
      </c>
      <c r="AK69" s="17" t="s">
        <v>214</v>
      </c>
      <c r="AL69" s="280" t="s">
        <v>1963</v>
      </c>
      <c r="AM69" s="17" t="s">
        <v>1964</v>
      </c>
      <c r="AN69" s="23">
        <v>0</v>
      </c>
      <c r="AO69" s="607">
        <v>10</v>
      </c>
      <c r="AP69" s="607">
        <v>12</v>
      </c>
      <c r="AQ69" s="607">
        <v>14</v>
      </c>
      <c r="AR69" s="607">
        <v>16</v>
      </c>
      <c r="AS69" s="607">
        <v>16</v>
      </c>
      <c r="AT69" s="607">
        <v>4</v>
      </c>
      <c r="AU69" s="607">
        <v>6</v>
      </c>
      <c r="AV69" s="607">
        <v>12</v>
      </c>
      <c r="AW69" s="607">
        <v>0</v>
      </c>
      <c r="AX69" s="146">
        <v>0</v>
      </c>
      <c r="AY69" s="531" t="s">
        <v>1965</v>
      </c>
      <c r="AZ69" s="188">
        <v>0</v>
      </c>
      <c r="BA69" s="188">
        <v>0.25</v>
      </c>
      <c r="BB69" s="243" t="s">
        <v>218</v>
      </c>
      <c r="BC69" s="621" t="s">
        <v>1966</v>
      </c>
      <c r="BD69" s="622">
        <v>0</v>
      </c>
      <c r="BE69" s="616">
        <v>0</v>
      </c>
      <c r="BF69" s="133" t="s">
        <v>1967</v>
      </c>
      <c r="BG69" s="188">
        <v>0</v>
      </c>
      <c r="BH69" s="188">
        <v>0.25</v>
      </c>
      <c r="BI69" s="243" t="s">
        <v>218</v>
      </c>
      <c r="BJ69" s="27" t="s">
        <v>1968</v>
      </c>
      <c r="BK69" s="617">
        <v>0</v>
      </c>
      <c r="BL69" s="616">
        <v>0</v>
      </c>
      <c r="BM69" s="133" t="s">
        <v>1969</v>
      </c>
      <c r="BN69" s="188">
        <v>0</v>
      </c>
      <c r="BO69" s="188">
        <v>0.25</v>
      </c>
      <c r="BP69" s="243" t="s">
        <v>218</v>
      </c>
      <c r="BQ69" s="27" t="s">
        <v>1970</v>
      </c>
      <c r="BR69" s="23">
        <v>0</v>
      </c>
      <c r="BS69" s="146">
        <v>0</v>
      </c>
      <c r="BT69" s="531" t="s">
        <v>1971</v>
      </c>
      <c r="BU69" s="188">
        <v>0</v>
      </c>
      <c r="BV69" s="188">
        <v>0</v>
      </c>
      <c r="BW69" s="17" t="s">
        <v>218</v>
      </c>
      <c r="BX69" s="27" t="s">
        <v>1972</v>
      </c>
      <c r="BY69" s="23">
        <v>0</v>
      </c>
      <c r="BZ69" s="146">
        <v>0</v>
      </c>
      <c r="CA69" s="172" t="s">
        <v>1973</v>
      </c>
      <c r="CB69" s="188">
        <v>0</v>
      </c>
      <c r="CC69" s="188">
        <v>0</v>
      </c>
      <c r="CD69" s="188" t="s">
        <v>218</v>
      </c>
      <c r="CE69" s="14" t="s">
        <v>1974</v>
      </c>
      <c r="CF69" s="23">
        <v>0</v>
      </c>
      <c r="CG69" s="23">
        <v>0</v>
      </c>
      <c r="CH69" s="14" t="s">
        <v>1975</v>
      </c>
      <c r="CI69" s="188">
        <v>0</v>
      </c>
      <c r="CJ69" s="188">
        <v>0.25</v>
      </c>
      <c r="CK69" s="17" t="s">
        <v>218</v>
      </c>
      <c r="CL69" s="14" t="s">
        <v>1976</v>
      </c>
      <c r="CM69" s="23">
        <v>0</v>
      </c>
      <c r="CN69" s="146">
        <v>0</v>
      </c>
      <c r="CO69" s="531" t="s">
        <v>1977</v>
      </c>
      <c r="CP69" s="188">
        <v>0</v>
      </c>
      <c r="CQ69" s="188">
        <v>0.25</v>
      </c>
      <c r="CR69" s="17" t="s">
        <v>218</v>
      </c>
      <c r="CS69" s="27" t="s">
        <v>1978</v>
      </c>
      <c r="CT69" s="23">
        <v>0</v>
      </c>
      <c r="CU69" s="146">
        <v>0</v>
      </c>
      <c r="CV69" s="172" t="s">
        <v>1979</v>
      </c>
      <c r="CW69" s="188">
        <v>0</v>
      </c>
      <c r="CX69" s="188">
        <v>0.25</v>
      </c>
      <c r="CY69" s="17" t="s">
        <v>218</v>
      </c>
      <c r="CZ69" s="14" t="s">
        <v>1980</v>
      </c>
      <c r="DA69" s="23">
        <v>0</v>
      </c>
      <c r="DB69" s="146">
        <v>0</v>
      </c>
      <c r="DC69" s="531" t="s">
        <v>1981</v>
      </c>
      <c r="DD69" s="188">
        <v>0</v>
      </c>
      <c r="DE69" s="188">
        <v>0</v>
      </c>
      <c r="DF69" s="17" t="s">
        <v>218</v>
      </c>
      <c r="DG69" s="623" t="s">
        <v>1982</v>
      </c>
      <c r="DH69" s="23">
        <v>0</v>
      </c>
      <c r="DI69" s="146">
        <v>0</v>
      </c>
      <c r="DJ69" s="117" t="s">
        <v>1983</v>
      </c>
      <c r="DK69" s="188">
        <v>0</v>
      </c>
      <c r="DL69" s="188">
        <v>0</v>
      </c>
      <c r="DM69" s="17" t="s">
        <v>218</v>
      </c>
      <c r="DN69" s="25" t="s">
        <v>1984</v>
      </c>
      <c r="DO69" s="23">
        <v>0</v>
      </c>
      <c r="DP69" s="146">
        <v>0</v>
      </c>
      <c r="DQ69" s="117" t="s">
        <v>1985</v>
      </c>
      <c r="DR69" s="188">
        <v>0</v>
      </c>
      <c r="DS69" s="188">
        <v>0.25</v>
      </c>
      <c r="DT69" s="17" t="s">
        <v>218</v>
      </c>
      <c r="DU69" s="27" t="s">
        <v>1986</v>
      </c>
      <c r="DV69" s="23">
        <v>12</v>
      </c>
      <c r="DW69" s="146">
        <v>11.4</v>
      </c>
      <c r="DX69" s="117" t="s">
        <v>1987</v>
      </c>
      <c r="DY69" s="131">
        <v>0.95000000000000007</v>
      </c>
      <c r="DZ69" s="188">
        <v>0.25</v>
      </c>
      <c r="EA69" s="17" t="s">
        <v>218</v>
      </c>
      <c r="EB69" s="27" t="s">
        <v>1988</v>
      </c>
      <c r="EC69" s="62">
        <v>0</v>
      </c>
      <c r="ED69" s="181">
        <v>0</v>
      </c>
      <c r="EE69" s="181">
        <v>0</v>
      </c>
      <c r="EF69" s="181">
        <v>0</v>
      </c>
      <c r="EG69" s="181">
        <v>0</v>
      </c>
      <c r="EH69" s="181">
        <v>0</v>
      </c>
      <c r="EI69" s="181">
        <v>0</v>
      </c>
      <c r="EJ69" s="181">
        <v>0</v>
      </c>
      <c r="EK69" s="181">
        <v>0</v>
      </c>
      <c r="EL69" s="181">
        <v>12</v>
      </c>
      <c r="EM69" s="62">
        <v>0</v>
      </c>
      <c r="EN69" s="62">
        <v>0</v>
      </c>
      <c r="EO69" s="62">
        <v>12</v>
      </c>
      <c r="EP69" s="60">
        <v>0</v>
      </c>
      <c r="EQ69" s="181">
        <v>0</v>
      </c>
      <c r="ER69" s="181">
        <v>0</v>
      </c>
      <c r="ES69" s="181">
        <v>0</v>
      </c>
      <c r="ET69" s="181">
        <v>0</v>
      </c>
      <c r="EU69" s="181">
        <v>0</v>
      </c>
      <c r="EV69" s="181">
        <v>0</v>
      </c>
      <c r="EW69" s="181">
        <v>0</v>
      </c>
      <c r="EX69" s="181">
        <v>0</v>
      </c>
      <c r="EY69" s="181">
        <v>11.4</v>
      </c>
      <c r="EZ69" s="181">
        <v>11.4</v>
      </c>
      <c r="FA69" s="60">
        <v>0</v>
      </c>
      <c r="FB69" s="60">
        <v>0</v>
      </c>
      <c r="FC69" s="60">
        <v>11.4</v>
      </c>
      <c r="FD69" s="38">
        <v>0</v>
      </c>
      <c r="FE69" s="38">
        <v>0</v>
      </c>
      <c r="FF69" s="38">
        <v>0</v>
      </c>
      <c r="FG69" s="38">
        <v>0</v>
      </c>
      <c r="FH69" s="38">
        <v>0</v>
      </c>
      <c r="FI69" s="38">
        <v>0</v>
      </c>
      <c r="FJ69" s="38">
        <v>0</v>
      </c>
      <c r="FK69" s="38">
        <v>0</v>
      </c>
      <c r="FL69" s="38">
        <v>0</v>
      </c>
      <c r="FM69" s="38">
        <v>0.95000000000000007</v>
      </c>
      <c r="FN69" s="230">
        <v>0</v>
      </c>
      <c r="FO69" s="230">
        <v>0</v>
      </c>
      <c r="FP69" s="55">
        <v>0</v>
      </c>
      <c r="FQ69" s="55">
        <v>0</v>
      </c>
      <c r="FR69" s="209">
        <v>0</v>
      </c>
      <c r="FS69" s="209">
        <v>0</v>
      </c>
      <c r="FT69" s="209">
        <v>0</v>
      </c>
      <c r="FU69" s="209">
        <v>0</v>
      </c>
      <c r="FV69" s="42">
        <v>0</v>
      </c>
      <c r="FW69" s="42">
        <v>0</v>
      </c>
      <c r="FX69" s="42">
        <v>0</v>
      </c>
      <c r="FY69" s="42">
        <v>0</v>
      </c>
      <c r="FZ69" s="42">
        <v>0</v>
      </c>
      <c r="GA69" s="42">
        <v>0</v>
      </c>
      <c r="GB69" s="42">
        <v>0</v>
      </c>
      <c r="GC69" s="42">
        <v>0</v>
      </c>
      <c r="GD69" s="138">
        <v>0</v>
      </c>
      <c r="GE69" s="42">
        <v>0</v>
      </c>
      <c r="GF69" s="137">
        <v>0.95000000000000007</v>
      </c>
      <c r="GG69" s="136">
        <v>1</v>
      </c>
      <c r="GH69" s="50">
        <v>0</v>
      </c>
      <c r="GI69" s="50">
        <v>0</v>
      </c>
      <c r="GJ69" s="50">
        <v>0</v>
      </c>
      <c r="GK69" s="50">
        <v>0</v>
      </c>
      <c r="GL69" s="49">
        <v>0</v>
      </c>
      <c r="GM69" s="49">
        <v>0</v>
      </c>
      <c r="GN69" s="49">
        <v>0</v>
      </c>
      <c r="GO69" s="49">
        <v>0</v>
      </c>
      <c r="GP69" s="49">
        <v>0</v>
      </c>
      <c r="GQ69" s="49">
        <v>0.95000000000000007</v>
      </c>
      <c r="GR69" s="48" t="b">
        <v>1</v>
      </c>
    </row>
    <row r="70" spans="1:201" ht="67.5" hidden="1" customHeight="1" x14ac:dyDescent="0.25">
      <c r="A70" s="119" t="s">
        <v>517</v>
      </c>
      <c r="B70" s="119" t="s">
        <v>1361</v>
      </c>
      <c r="C70" s="119" t="s">
        <v>519</v>
      </c>
      <c r="D70" s="119" t="s">
        <v>1904</v>
      </c>
      <c r="E70" s="119" t="s">
        <v>1904</v>
      </c>
      <c r="F70" s="17" t="s">
        <v>204</v>
      </c>
      <c r="G70" s="17" t="s">
        <v>205</v>
      </c>
      <c r="H70" s="17" t="s">
        <v>206</v>
      </c>
      <c r="I70" s="17" t="s">
        <v>207</v>
      </c>
      <c r="J70" s="17"/>
      <c r="K70" s="17" t="s">
        <v>208</v>
      </c>
      <c r="L70" s="110" t="s">
        <v>1905</v>
      </c>
      <c r="M70" s="26" t="s">
        <v>1906</v>
      </c>
      <c r="N70" s="110" t="s">
        <v>1904</v>
      </c>
      <c r="O70" s="17">
        <v>28</v>
      </c>
      <c r="P70" s="17"/>
      <c r="Q70" s="17">
        <v>339</v>
      </c>
      <c r="R70" s="14" t="s">
        <v>1989</v>
      </c>
      <c r="S70" s="17" t="s">
        <v>19</v>
      </c>
      <c r="T70" s="17" t="s">
        <v>870</v>
      </c>
      <c r="U70" s="17"/>
      <c r="V70" s="17"/>
      <c r="W70" s="17"/>
      <c r="X70" s="17"/>
      <c r="Y70" s="17"/>
      <c r="Z70" s="17"/>
      <c r="AA70" s="17"/>
      <c r="AB70" s="17"/>
      <c r="AC70" s="17"/>
      <c r="AD70" s="17"/>
      <c r="AE70" s="17"/>
      <c r="AF70" s="17" t="s">
        <v>870</v>
      </c>
      <c r="AG70" s="17"/>
      <c r="AH70" s="17" t="s">
        <v>523</v>
      </c>
      <c r="AI70" s="17" t="s">
        <v>442</v>
      </c>
      <c r="AJ70" s="17" t="s">
        <v>418</v>
      </c>
      <c r="AK70" s="17" t="s">
        <v>214</v>
      </c>
      <c r="AL70" s="280" t="s">
        <v>1990</v>
      </c>
      <c r="AM70" s="17" t="s">
        <v>1991</v>
      </c>
      <c r="AN70" s="23">
        <v>0</v>
      </c>
      <c r="AO70" s="607">
        <v>100</v>
      </c>
      <c r="AP70" s="607">
        <v>90.2</v>
      </c>
      <c r="AQ70" s="607">
        <v>100</v>
      </c>
      <c r="AR70" s="607">
        <v>100</v>
      </c>
      <c r="AS70" s="607">
        <v>100</v>
      </c>
      <c r="AT70" s="607">
        <v>100</v>
      </c>
      <c r="AU70" s="607">
        <v>0</v>
      </c>
      <c r="AV70" s="607">
        <v>90.2</v>
      </c>
      <c r="AW70" s="607">
        <v>5</v>
      </c>
      <c r="AX70" s="146">
        <v>6</v>
      </c>
      <c r="AY70" s="531" t="s">
        <v>1992</v>
      </c>
      <c r="AZ70" s="188">
        <v>6.6518847006651879E-2</v>
      </c>
      <c r="BA70" s="188">
        <v>0.06</v>
      </c>
      <c r="BB70" s="243" t="s">
        <v>218</v>
      </c>
      <c r="BC70" s="621" t="s">
        <v>1993</v>
      </c>
      <c r="BD70" s="622">
        <v>10</v>
      </c>
      <c r="BE70" s="616">
        <v>7.47</v>
      </c>
      <c r="BF70" s="133" t="s">
        <v>1994</v>
      </c>
      <c r="BG70" s="188">
        <v>0.14933481152993347</v>
      </c>
      <c r="BH70" s="188">
        <v>0.13469999999999999</v>
      </c>
      <c r="BI70" s="243" t="s">
        <v>218</v>
      </c>
      <c r="BJ70" s="27" t="s">
        <v>1995</v>
      </c>
      <c r="BK70" s="617">
        <v>5</v>
      </c>
      <c r="BL70" s="616">
        <v>8</v>
      </c>
      <c r="BM70" s="133" t="s">
        <v>1996</v>
      </c>
      <c r="BN70" s="188">
        <v>0.23802660753880264</v>
      </c>
      <c r="BO70" s="188">
        <v>0.2147</v>
      </c>
      <c r="BP70" s="243" t="s">
        <v>218</v>
      </c>
      <c r="BQ70" s="27" t="s">
        <v>1997</v>
      </c>
      <c r="BR70" s="23">
        <v>10</v>
      </c>
      <c r="BS70" s="146">
        <v>7</v>
      </c>
      <c r="BT70" s="531" t="s">
        <v>1998</v>
      </c>
      <c r="BU70" s="188">
        <v>0.31563192904656318</v>
      </c>
      <c r="BV70" s="188">
        <v>0.28470000000000001</v>
      </c>
      <c r="BW70" s="17" t="s">
        <v>218</v>
      </c>
      <c r="BX70" s="27" t="s">
        <v>1999</v>
      </c>
      <c r="BY70" s="23">
        <v>10</v>
      </c>
      <c r="BZ70" s="146">
        <v>6.49</v>
      </c>
      <c r="CA70" s="172" t="s">
        <v>2000</v>
      </c>
      <c r="CB70" s="188">
        <v>0.38758314855875831</v>
      </c>
      <c r="CC70" s="188">
        <v>0.34960000000000002</v>
      </c>
      <c r="CD70" s="188" t="s">
        <v>218</v>
      </c>
      <c r="CE70" s="14" t="s">
        <v>2001</v>
      </c>
      <c r="CF70" s="23">
        <v>7.14</v>
      </c>
      <c r="CG70" s="23">
        <v>7.14</v>
      </c>
      <c r="CH70" s="14" t="s">
        <v>2002</v>
      </c>
      <c r="CI70" s="188">
        <v>0.46674057649667405</v>
      </c>
      <c r="CJ70" s="188">
        <v>1.421</v>
      </c>
      <c r="CK70" s="17" t="s">
        <v>218</v>
      </c>
      <c r="CL70" s="14" t="s">
        <v>2003</v>
      </c>
      <c r="CM70" s="23">
        <v>5.82</v>
      </c>
      <c r="CN70" s="146">
        <v>6.82</v>
      </c>
      <c r="CO70" s="531" t="s">
        <v>2004</v>
      </c>
      <c r="CP70" s="188">
        <v>0.54235033259423504</v>
      </c>
      <c r="CQ70" s="188">
        <v>1.4891999999999999</v>
      </c>
      <c r="CR70" s="17" t="s">
        <v>218</v>
      </c>
      <c r="CS70" s="27" t="s">
        <v>2005</v>
      </c>
      <c r="CT70" s="23">
        <v>5.82</v>
      </c>
      <c r="CU70" s="146">
        <v>8.1199999999999992</v>
      </c>
      <c r="CV70" s="172" t="s">
        <v>2006</v>
      </c>
      <c r="CW70" s="188">
        <v>0.63237250554323721</v>
      </c>
      <c r="CX70" s="188">
        <v>1.5704</v>
      </c>
      <c r="CY70" s="17" t="s">
        <v>218</v>
      </c>
      <c r="CZ70" s="14" t="s">
        <v>2007</v>
      </c>
      <c r="DA70" s="23">
        <v>8.09</v>
      </c>
      <c r="DB70" s="11">
        <v>10.39</v>
      </c>
      <c r="DC70" s="531" t="s">
        <v>2008</v>
      </c>
      <c r="DD70" s="188">
        <v>0.7475609756097561</v>
      </c>
      <c r="DE70" s="188">
        <v>0.67430000000000012</v>
      </c>
      <c r="DF70" s="17" t="s">
        <v>218</v>
      </c>
      <c r="DG70" s="388" t="s">
        <v>2009</v>
      </c>
      <c r="DH70" s="23">
        <v>7.12</v>
      </c>
      <c r="DI70" s="146">
        <v>8.1199999999999992</v>
      </c>
      <c r="DJ70" s="117" t="s">
        <v>2010</v>
      </c>
      <c r="DK70" s="188">
        <v>0.83758314855875837</v>
      </c>
      <c r="DL70" s="188">
        <v>0.75550000000000006</v>
      </c>
      <c r="DM70" s="17" t="s">
        <v>218</v>
      </c>
      <c r="DN70" s="25" t="s">
        <v>2011</v>
      </c>
      <c r="DO70" s="23">
        <v>7.44</v>
      </c>
      <c r="DP70" s="146">
        <v>10.39</v>
      </c>
      <c r="DQ70" s="117" t="s">
        <v>2012</v>
      </c>
      <c r="DR70" s="188">
        <v>0.95277161862527726</v>
      </c>
      <c r="DS70" s="188">
        <v>1.8593999999999999</v>
      </c>
      <c r="DT70" s="17" t="s">
        <v>218</v>
      </c>
      <c r="DU70" s="27" t="s">
        <v>2013</v>
      </c>
      <c r="DV70" s="23">
        <v>8.77</v>
      </c>
      <c r="DW70" s="146">
        <v>10.06</v>
      </c>
      <c r="DX70" s="117" t="s">
        <v>2014</v>
      </c>
      <c r="DY70" s="131">
        <v>1.0643015521064303</v>
      </c>
      <c r="DZ70" s="188">
        <v>1.96</v>
      </c>
      <c r="EA70" s="17" t="s">
        <v>218</v>
      </c>
      <c r="EB70" s="110" t="s">
        <v>2015</v>
      </c>
      <c r="EC70" s="62">
        <v>20</v>
      </c>
      <c r="ED70" s="181">
        <v>30</v>
      </c>
      <c r="EE70" s="181">
        <v>40</v>
      </c>
      <c r="EF70" s="181">
        <v>47.14</v>
      </c>
      <c r="EG70" s="181">
        <v>52.96</v>
      </c>
      <c r="EH70" s="181">
        <v>58.78</v>
      </c>
      <c r="EI70" s="181">
        <v>66.87</v>
      </c>
      <c r="EJ70" s="181">
        <v>73.990000000000009</v>
      </c>
      <c r="EK70" s="181">
        <v>81.430000000000007</v>
      </c>
      <c r="EL70" s="181">
        <v>90.2</v>
      </c>
      <c r="EM70" s="62">
        <v>47.14</v>
      </c>
      <c r="EN70" s="62">
        <v>66.87</v>
      </c>
      <c r="EO70" s="62">
        <v>90.2</v>
      </c>
      <c r="EP70" s="60">
        <v>21.47</v>
      </c>
      <c r="EQ70" s="181">
        <v>28.47</v>
      </c>
      <c r="ER70" s="181">
        <v>34.96</v>
      </c>
      <c r="ES70" s="181">
        <v>42.1</v>
      </c>
      <c r="ET70" s="181">
        <v>48.92</v>
      </c>
      <c r="EU70" s="181">
        <v>57.04</v>
      </c>
      <c r="EV70" s="181">
        <v>67.430000000000007</v>
      </c>
      <c r="EW70" s="181">
        <v>75.550000000000011</v>
      </c>
      <c r="EX70" s="181">
        <v>85.940000000000012</v>
      </c>
      <c r="EY70" s="181">
        <v>96.000000000000014</v>
      </c>
      <c r="EZ70" s="181">
        <v>10.06</v>
      </c>
      <c r="FA70" s="60">
        <v>42.1</v>
      </c>
      <c r="FB70" s="60">
        <v>67.430000000000007</v>
      </c>
      <c r="FC70" s="60">
        <v>96.000000000000014</v>
      </c>
      <c r="FD70" s="38">
        <v>1.0734999999999999</v>
      </c>
      <c r="FE70" s="38">
        <v>0.94899999999999995</v>
      </c>
      <c r="FF70" s="38">
        <v>0.874</v>
      </c>
      <c r="FG70" s="38">
        <v>0.89308442935935517</v>
      </c>
      <c r="FH70" s="38">
        <v>0.9237160120845922</v>
      </c>
      <c r="FI70" s="38">
        <v>0.9703980945899966</v>
      </c>
      <c r="FJ70" s="38">
        <v>1.0083744579033946</v>
      </c>
      <c r="FK70" s="38">
        <v>1.0210839302608461</v>
      </c>
      <c r="FL70" s="38">
        <v>1.0553849932457326</v>
      </c>
      <c r="FM70" s="38">
        <v>1.0643015521064303</v>
      </c>
      <c r="FN70" s="230">
        <v>0.23802660753880264</v>
      </c>
      <c r="FO70" s="230">
        <v>0.22172949002217293</v>
      </c>
      <c r="FP70" s="55">
        <v>0.31563192904656318</v>
      </c>
      <c r="FQ70" s="55">
        <v>0.33259423503325941</v>
      </c>
      <c r="FR70" s="209">
        <v>0.38758314855875831</v>
      </c>
      <c r="FS70" s="209">
        <v>0.44345898004434586</v>
      </c>
      <c r="FT70" s="209">
        <v>0.46674057649667405</v>
      </c>
      <c r="FU70" s="209">
        <v>0.52261640798226161</v>
      </c>
      <c r="FV70" s="42">
        <v>0.54235033259423504</v>
      </c>
      <c r="FW70" s="42">
        <v>0.58713968957871399</v>
      </c>
      <c r="FX70" s="42">
        <v>0.63237250554323721</v>
      </c>
      <c r="FY70" s="42">
        <v>0.65166297117516625</v>
      </c>
      <c r="FZ70" s="42">
        <v>0.7475609756097561</v>
      </c>
      <c r="GA70" s="42">
        <v>0.74135254988913524</v>
      </c>
      <c r="GB70" s="42">
        <v>0.83758314855875837</v>
      </c>
      <c r="GC70" s="42">
        <v>0.82028824833702885</v>
      </c>
      <c r="GD70" s="138">
        <v>0.95277161862527726</v>
      </c>
      <c r="GE70" s="42">
        <v>0.90277161862527722</v>
      </c>
      <c r="GF70" s="137">
        <v>1.0643015521064303</v>
      </c>
      <c r="GG70" s="136">
        <v>1</v>
      </c>
      <c r="GH70" s="50">
        <v>0.23802660753880264</v>
      </c>
      <c r="GI70" s="50">
        <v>0.31563192904656318</v>
      </c>
      <c r="GJ70" s="50">
        <v>0.38758314855875831</v>
      </c>
      <c r="GK70" s="50">
        <v>0.46674057649667405</v>
      </c>
      <c r="GL70" s="49">
        <v>0.54235033259423504</v>
      </c>
      <c r="GM70" s="49">
        <v>0.63237250554323721</v>
      </c>
      <c r="GN70" s="49">
        <v>0.7475609756097561</v>
      </c>
      <c r="GO70" s="49">
        <v>0.83758314855875837</v>
      </c>
      <c r="GP70" s="49">
        <v>0.95277161862527726</v>
      </c>
      <c r="GQ70" s="49">
        <v>1</v>
      </c>
      <c r="GR70" s="48" t="b">
        <v>1</v>
      </c>
    </row>
    <row r="71" spans="1:201" ht="67.5" hidden="1" customHeight="1" x14ac:dyDescent="0.25">
      <c r="A71" s="119" t="s">
        <v>517</v>
      </c>
      <c r="B71" s="119" t="s">
        <v>1361</v>
      </c>
      <c r="C71" s="119" t="s">
        <v>519</v>
      </c>
      <c r="D71" s="119" t="s">
        <v>1904</v>
      </c>
      <c r="E71" s="119" t="s">
        <v>1904</v>
      </c>
      <c r="F71" s="17" t="s">
        <v>204</v>
      </c>
      <c r="G71" s="17" t="s">
        <v>205</v>
      </c>
      <c r="H71" s="17" t="s">
        <v>206</v>
      </c>
      <c r="I71" s="17" t="s">
        <v>207</v>
      </c>
      <c r="J71" s="17"/>
      <c r="K71" s="17" t="s">
        <v>208</v>
      </c>
      <c r="L71" s="110" t="s">
        <v>1905</v>
      </c>
      <c r="M71" s="26" t="s">
        <v>1906</v>
      </c>
      <c r="N71" s="110" t="s">
        <v>1904</v>
      </c>
      <c r="O71" s="17">
        <v>28</v>
      </c>
      <c r="P71" s="17"/>
      <c r="Q71" s="17">
        <v>358</v>
      </c>
      <c r="R71" s="14" t="s">
        <v>2016</v>
      </c>
      <c r="S71" s="17" t="s">
        <v>19</v>
      </c>
      <c r="T71" s="17" t="s">
        <v>870</v>
      </c>
      <c r="U71" s="17"/>
      <c r="V71" s="17"/>
      <c r="W71" s="17"/>
      <c r="X71" s="17"/>
      <c r="Y71" s="17"/>
      <c r="Z71" s="17"/>
      <c r="AA71" s="17"/>
      <c r="AB71" s="17"/>
      <c r="AC71" s="17"/>
      <c r="AD71" s="17"/>
      <c r="AE71" s="17"/>
      <c r="AF71" s="17"/>
      <c r="AG71" s="17"/>
      <c r="AH71" s="17" t="s">
        <v>211</v>
      </c>
      <c r="AI71" s="17" t="s">
        <v>442</v>
      </c>
      <c r="AJ71" s="17" t="s">
        <v>418</v>
      </c>
      <c r="AK71" s="17" t="s">
        <v>214</v>
      </c>
      <c r="AL71" s="280" t="s">
        <v>2017</v>
      </c>
      <c r="AM71" s="17" t="s">
        <v>2018</v>
      </c>
      <c r="AN71" s="23">
        <v>0</v>
      </c>
      <c r="AO71" s="607">
        <v>100</v>
      </c>
      <c r="AP71" s="607">
        <v>100</v>
      </c>
      <c r="AQ71" s="607">
        <v>100</v>
      </c>
      <c r="AR71" s="607">
        <v>100</v>
      </c>
      <c r="AS71" s="607">
        <v>100</v>
      </c>
      <c r="AT71" s="607">
        <v>97</v>
      </c>
      <c r="AU71" s="607">
        <v>3</v>
      </c>
      <c r="AV71" s="607">
        <v>100</v>
      </c>
      <c r="AW71" s="607">
        <v>5</v>
      </c>
      <c r="AX71" s="146">
        <v>3.8</v>
      </c>
      <c r="AY71" s="133" t="s">
        <v>2019</v>
      </c>
      <c r="AZ71" s="188">
        <v>3.7999999999999999E-2</v>
      </c>
      <c r="BA71" s="188">
        <v>3.7999999999999999E-2</v>
      </c>
      <c r="BB71" s="243" t="s">
        <v>218</v>
      </c>
      <c r="BC71" s="621" t="s">
        <v>2020</v>
      </c>
      <c r="BD71" s="622">
        <v>5</v>
      </c>
      <c r="BE71" s="616">
        <v>0</v>
      </c>
      <c r="BF71" s="531" t="s">
        <v>2021</v>
      </c>
      <c r="BG71" s="188">
        <v>3.7999999999999999E-2</v>
      </c>
      <c r="BH71" s="188">
        <v>3.7999999999999999E-2</v>
      </c>
      <c r="BI71" s="79" t="s">
        <v>218</v>
      </c>
      <c r="BJ71" s="14" t="s">
        <v>2022</v>
      </c>
      <c r="BK71" s="617">
        <v>5</v>
      </c>
      <c r="BL71" s="616">
        <v>3.8</v>
      </c>
      <c r="BM71" s="133" t="s">
        <v>2023</v>
      </c>
      <c r="BN71" s="188">
        <v>7.5999999999999998E-2</v>
      </c>
      <c r="BO71" s="188">
        <v>7.5999999999999998E-2</v>
      </c>
      <c r="BP71" s="79" t="s">
        <v>218</v>
      </c>
      <c r="BQ71" s="27" t="s">
        <v>2020</v>
      </c>
      <c r="BR71" s="23">
        <v>5</v>
      </c>
      <c r="BS71" s="146">
        <v>0</v>
      </c>
      <c r="BT71" s="531" t="s">
        <v>2024</v>
      </c>
      <c r="BU71" s="188">
        <v>7.5999999999999998E-2</v>
      </c>
      <c r="BV71" s="188">
        <v>7.5999999999999998E-2</v>
      </c>
      <c r="BW71" s="17" t="s">
        <v>218</v>
      </c>
      <c r="BX71" s="27" t="s">
        <v>2025</v>
      </c>
      <c r="BY71" s="23">
        <v>10</v>
      </c>
      <c r="BZ71" s="146">
        <v>3.85</v>
      </c>
      <c r="CA71" s="172" t="s">
        <v>2026</v>
      </c>
      <c r="CB71" s="188">
        <v>0.11449999999999999</v>
      </c>
      <c r="CC71" s="188">
        <v>0.11449999999999999</v>
      </c>
      <c r="CD71" s="188" t="s">
        <v>218</v>
      </c>
      <c r="CE71" s="14" t="s">
        <v>2027</v>
      </c>
      <c r="CF71" s="23">
        <v>16.23</v>
      </c>
      <c r="CG71" s="23">
        <v>15.38</v>
      </c>
      <c r="CH71" s="14" t="s">
        <v>2028</v>
      </c>
      <c r="CI71" s="188">
        <v>0.26829999999999998</v>
      </c>
      <c r="CJ71" s="188">
        <v>1.2382999999999997</v>
      </c>
      <c r="CK71" s="17" t="s">
        <v>218</v>
      </c>
      <c r="CL71" s="14" t="s">
        <v>2029</v>
      </c>
      <c r="CM71" s="23">
        <v>16.23</v>
      </c>
      <c r="CN71" s="146">
        <v>15.38</v>
      </c>
      <c r="CO71" s="531" t="s">
        <v>2030</v>
      </c>
      <c r="CP71" s="188">
        <v>0.42210000000000003</v>
      </c>
      <c r="CQ71" s="188">
        <v>1.3920999999999999</v>
      </c>
      <c r="CR71" s="17" t="s">
        <v>218</v>
      </c>
      <c r="CS71" s="27" t="s">
        <v>2031</v>
      </c>
      <c r="CT71" s="23">
        <v>23.92</v>
      </c>
      <c r="CU71" s="146">
        <v>23.08</v>
      </c>
      <c r="CV71" s="172" t="s">
        <v>2032</v>
      </c>
      <c r="CW71" s="188">
        <v>0.65289999999999992</v>
      </c>
      <c r="CX71" s="188">
        <v>1.6228999999999996</v>
      </c>
      <c r="CY71" s="17" t="s">
        <v>218</v>
      </c>
      <c r="CZ71" s="14" t="s">
        <v>2033</v>
      </c>
      <c r="DA71" s="23">
        <v>9.77</v>
      </c>
      <c r="DB71" s="146">
        <v>3.85</v>
      </c>
      <c r="DC71" s="531" t="s">
        <v>2034</v>
      </c>
      <c r="DD71" s="188">
        <v>0.6913999999999999</v>
      </c>
      <c r="DE71" s="188">
        <v>0.6913999999999999</v>
      </c>
      <c r="DF71" s="17" t="s">
        <v>218</v>
      </c>
      <c r="DG71" s="388" t="s">
        <v>2035</v>
      </c>
      <c r="DH71" s="23">
        <v>3.85</v>
      </c>
      <c r="DI71" s="146">
        <v>7.69</v>
      </c>
      <c r="DJ71" s="117" t="s">
        <v>2036</v>
      </c>
      <c r="DK71" s="188">
        <v>0.76829999999999987</v>
      </c>
      <c r="DL71" s="188">
        <v>0.76829999999999987</v>
      </c>
      <c r="DM71" s="17" t="s">
        <v>218</v>
      </c>
      <c r="DN71" s="25" t="s">
        <v>2037</v>
      </c>
      <c r="DO71" s="23">
        <v>0</v>
      </c>
      <c r="DP71" s="146">
        <v>7.69</v>
      </c>
      <c r="DQ71" s="117" t="s">
        <v>2038</v>
      </c>
      <c r="DR71" s="188">
        <v>0.84519999999999984</v>
      </c>
      <c r="DS71" s="188">
        <v>1.8151999999999995</v>
      </c>
      <c r="DT71" s="17" t="s">
        <v>218</v>
      </c>
      <c r="DU71" s="27" t="s">
        <v>2039</v>
      </c>
      <c r="DV71" s="23">
        <v>0</v>
      </c>
      <c r="DW71" s="146">
        <v>0</v>
      </c>
      <c r="DX71" s="117" t="s">
        <v>2040</v>
      </c>
      <c r="DY71" s="131">
        <v>0.84519999999999984</v>
      </c>
      <c r="DZ71" s="188">
        <v>1.8151999999999995</v>
      </c>
      <c r="EA71" s="17" t="s">
        <v>218</v>
      </c>
      <c r="EB71" s="110" t="s">
        <v>2041</v>
      </c>
      <c r="EC71" s="62">
        <v>15</v>
      </c>
      <c r="ED71" s="61">
        <v>20</v>
      </c>
      <c r="EE71" s="61">
        <v>30</v>
      </c>
      <c r="EF71" s="61">
        <v>46.230000000000004</v>
      </c>
      <c r="EG71" s="61">
        <v>62.460000000000008</v>
      </c>
      <c r="EH71" s="61">
        <v>86.38000000000001</v>
      </c>
      <c r="EI71" s="61">
        <v>96.15</v>
      </c>
      <c r="EJ71" s="61">
        <v>100</v>
      </c>
      <c r="EK71" s="61">
        <v>100</v>
      </c>
      <c r="EL71" s="61">
        <v>100</v>
      </c>
      <c r="EM71" s="62">
        <v>46.230000000000004</v>
      </c>
      <c r="EN71" s="62">
        <v>96.15</v>
      </c>
      <c r="EO71" s="62">
        <v>100</v>
      </c>
      <c r="EP71" s="60">
        <v>7.6</v>
      </c>
      <c r="EQ71" s="181">
        <v>7.6</v>
      </c>
      <c r="ER71" s="181">
        <v>11.45</v>
      </c>
      <c r="ES71" s="181">
        <v>26.83</v>
      </c>
      <c r="ET71" s="181">
        <v>42.21</v>
      </c>
      <c r="EU71" s="181">
        <v>65.289999999999992</v>
      </c>
      <c r="EV71" s="181">
        <v>69.139999999999986</v>
      </c>
      <c r="EW71" s="181">
        <v>76.829999999999984</v>
      </c>
      <c r="EX71" s="181">
        <v>84.519999999999982</v>
      </c>
      <c r="EY71" s="181">
        <v>84.519999999999982</v>
      </c>
      <c r="EZ71" s="181">
        <v>0</v>
      </c>
      <c r="FA71" s="60">
        <v>26.83</v>
      </c>
      <c r="FB71" s="60">
        <v>69.139999999999986</v>
      </c>
      <c r="FC71" s="60">
        <v>84.519999999999982</v>
      </c>
      <c r="FD71" s="38">
        <v>0.5066666666666666</v>
      </c>
      <c r="FE71" s="38">
        <v>0.38</v>
      </c>
      <c r="FF71" s="38">
        <v>0.38166666666666665</v>
      </c>
      <c r="FG71" s="38">
        <v>0.58035907419424604</v>
      </c>
      <c r="FH71" s="38">
        <v>0.67579250720461093</v>
      </c>
      <c r="FI71" s="38">
        <v>0.75584626070849714</v>
      </c>
      <c r="FJ71" s="38">
        <v>0.7190847633905354</v>
      </c>
      <c r="FK71" s="38">
        <v>0.76829999999999987</v>
      </c>
      <c r="FL71" s="38">
        <v>0.84519999999999984</v>
      </c>
      <c r="FM71" s="38">
        <v>0.84519999999999984</v>
      </c>
      <c r="FN71" s="230">
        <v>7.5999999999999998E-2</v>
      </c>
      <c r="FO71" s="230">
        <v>0.15</v>
      </c>
      <c r="FP71" s="55">
        <v>7.5999999999999998E-2</v>
      </c>
      <c r="FQ71" s="55">
        <v>0.2</v>
      </c>
      <c r="FR71" s="209">
        <v>0.11449999999999999</v>
      </c>
      <c r="FS71" s="209">
        <v>0.3</v>
      </c>
      <c r="FT71" s="209">
        <v>0.26829999999999998</v>
      </c>
      <c r="FU71" s="209">
        <v>0.46230000000000004</v>
      </c>
      <c r="FV71" s="42">
        <v>0.42210000000000003</v>
      </c>
      <c r="FW71" s="42">
        <v>0.62460000000000004</v>
      </c>
      <c r="FX71" s="42">
        <v>0.65289999999999992</v>
      </c>
      <c r="FY71" s="42">
        <v>0.86380000000000012</v>
      </c>
      <c r="FZ71" s="42">
        <v>0.6913999999999999</v>
      </c>
      <c r="GA71" s="42">
        <v>0.96150000000000002</v>
      </c>
      <c r="GB71" s="42">
        <v>0.76829999999999987</v>
      </c>
      <c r="GC71" s="42">
        <v>1</v>
      </c>
      <c r="GD71" s="138">
        <v>0.84519999999999984</v>
      </c>
      <c r="GE71" s="42">
        <v>1</v>
      </c>
      <c r="GF71" s="137">
        <v>0.84519999999999984</v>
      </c>
      <c r="GG71" s="136">
        <v>1</v>
      </c>
      <c r="GH71" s="50">
        <v>7.5999999999999998E-2</v>
      </c>
      <c r="GI71" s="50">
        <v>7.5999999999999998E-2</v>
      </c>
      <c r="GJ71" s="50">
        <v>0.11449999999999999</v>
      </c>
      <c r="GK71" s="50">
        <v>0.26829999999999998</v>
      </c>
      <c r="GL71" s="49">
        <v>0.42210000000000003</v>
      </c>
      <c r="GM71" s="49">
        <v>0.65289999999999992</v>
      </c>
      <c r="GN71" s="49">
        <v>0.6913999999999999</v>
      </c>
      <c r="GO71" s="49">
        <v>0.76829999999999987</v>
      </c>
      <c r="GP71" s="49">
        <v>0.84519999999999984</v>
      </c>
      <c r="GQ71" s="49">
        <v>0.84519999999999984</v>
      </c>
      <c r="GR71" s="48" t="b">
        <v>1</v>
      </c>
    </row>
    <row r="72" spans="1:201" ht="67.5" hidden="1" customHeight="1" x14ac:dyDescent="0.25">
      <c r="A72" s="119" t="s">
        <v>517</v>
      </c>
      <c r="B72" s="119" t="s">
        <v>1361</v>
      </c>
      <c r="C72" s="119" t="s">
        <v>519</v>
      </c>
      <c r="D72" s="119" t="s">
        <v>1904</v>
      </c>
      <c r="E72" s="119" t="s">
        <v>1904</v>
      </c>
      <c r="F72" s="17" t="s">
        <v>204</v>
      </c>
      <c r="G72" s="17" t="s">
        <v>205</v>
      </c>
      <c r="H72" s="17" t="s">
        <v>206</v>
      </c>
      <c r="I72" s="17" t="s">
        <v>207</v>
      </c>
      <c r="J72" s="17"/>
      <c r="K72" s="17" t="s">
        <v>208</v>
      </c>
      <c r="L72" s="110"/>
      <c r="M72" s="26" t="s">
        <v>1906</v>
      </c>
      <c r="N72" s="110" t="s">
        <v>1904</v>
      </c>
      <c r="O72" s="17">
        <v>28</v>
      </c>
      <c r="P72" s="17"/>
      <c r="Q72" s="17">
        <v>125</v>
      </c>
      <c r="R72" s="14" t="s">
        <v>2042</v>
      </c>
      <c r="S72" s="17" t="s">
        <v>210</v>
      </c>
      <c r="T72" s="17"/>
      <c r="U72" s="17"/>
      <c r="V72" s="17"/>
      <c r="W72" s="17"/>
      <c r="X72" s="17"/>
      <c r="Y72" s="17"/>
      <c r="Z72" s="17"/>
      <c r="AA72" s="17"/>
      <c r="AB72" s="17"/>
      <c r="AC72" s="17"/>
      <c r="AD72" s="17"/>
      <c r="AE72" s="17"/>
      <c r="AF72" s="17"/>
      <c r="AG72" s="17"/>
      <c r="AH72" s="17" t="s">
        <v>211</v>
      </c>
      <c r="AI72" s="17" t="s">
        <v>243</v>
      </c>
      <c r="AJ72" s="17" t="s">
        <v>418</v>
      </c>
      <c r="AK72" s="17" t="s">
        <v>214</v>
      </c>
      <c r="AL72" s="280" t="s">
        <v>2043</v>
      </c>
      <c r="AM72" s="17" t="s">
        <v>2044</v>
      </c>
      <c r="AN72" s="23">
        <v>0</v>
      </c>
      <c r="AO72" s="607">
        <v>95</v>
      </c>
      <c r="AP72" s="607">
        <v>100</v>
      </c>
      <c r="AQ72" s="607">
        <v>98.5</v>
      </c>
      <c r="AR72" s="607">
        <v>100</v>
      </c>
      <c r="AS72" s="607">
        <v>100</v>
      </c>
      <c r="AT72" s="607">
        <v>95.05</v>
      </c>
      <c r="AU72" s="607">
        <v>0</v>
      </c>
      <c r="AV72" s="607">
        <v>100</v>
      </c>
      <c r="AW72" s="607">
        <v>0</v>
      </c>
      <c r="AX72" s="146">
        <v>0</v>
      </c>
      <c r="AY72" s="531" t="s">
        <v>2045</v>
      </c>
      <c r="AZ72" s="188">
        <v>0</v>
      </c>
      <c r="BA72" s="188">
        <v>0.95050000000000001</v>
      </c>
      <c r="BB72" s="243" t="s">
        <v>218</v>
      </c>
      <c r="BC72" s="621" t="s">
        <v>2046</v>
      </c>
      <c r="BD72" s="618">
        <v>25</v>
      </c>
      <c r="BE72" s="616">
        <v>10</v>
      </c>
      <c r="BF72" s="531" t="s">
        <v>2047</v>
      </c>
      <c r="BG72" s="188">
        <v>0.1</v>
      </c>
      <c r="BH72" s="188">
        <v>0.95050000000000001</v>
      </c>
      <c r="BI72" s="243" t="s">
        <v>218</v>
      </c>
      <c r="BJ72" s="27" t="s">
        <v>2048</v>
      </c>
      <c r="BK72" s="617">
        <v>0</v>
      </c>
      <c r="BL72" s="616">
        <v>0</v>
      </c>
      <c r="BM72" s="133" t="s">
        <v>2049</v>
      </c>
      <c r="BN72" s="188">
        <v>0.1</v>
      </c>
      <c r="BO72" s="188">
        <v>0.95050000000000001</v>
      </c>
      <c r="BP72" s="243" t="s">
        <v>218</v>
      </c>
      <c r="BQ72" s="27" t="s">
        <v>2050</v>
      </c>
      <c r="BR72" s="23">
        <v>15</v>
      </c>
      <c r="BS72" s="146">
        <v>10</v>
      </c>
      <c r="BT72" s="531" t="s">
        <v>2051</v>
      </c>
      <c r="BU72" s="188">
        <v>0.2</v>
      </c>
      <c r="BV72" s="188">
        <v>0.2</v>
      </c>
      <c r="BW72" s="17" t="s">
        <v>218</v>
      </c>
      <c r="BX72" s="27" t="s">
        <v>2052</v>
      </c>
      <c r="BY72" s="23">
        <v>0</v>
      </c>
      <c r="BZ72" s="146">
        <v>0</v>
      </c>
      <c r="CA72" s="172" t="s">
        <v>2053</v>
      </c>
      <c r="CB72" s="188">
        <v>0.2</v>
      </c>
      <c r="CC72" s="188">
        <v>0.2</v>
      </c>
      <c r="CD72" s="188" t="s">
        <v>218</v>
      </c>
      <c r="CE72" s="14" t="s">
        <v>2054</v>
      </c>
      <c r="CF72" s="23">
        <v>25</v>
      </c>
      <c r="CG72" s="23">
        <v>20</v>
      </c>
      <c r="CH72" s="14" t="s">
        <v>2055</v>
      </c>
      <c r="CI72" s="188">
        <v>0.4</v>
      </c>
      <c r="CJ72" s="188">
        <v>1.3505</v>
      </c>
      <c r="CK72" s="17" t="s">
        <v>218</v>
      </c>
      <c r="CL72" s="14" t="s">
        <v>2056</v>
      </c>
      <c r="CM72" s="23">
        <v>0</v>
      </c>
      <c r="CN72" s="146">
        <v>0</v>
      </c>
      <c r="CO72" s="531" t="s">
        <v>2057</v>
      </c>
      <c r="CP72" s="188">
        <v>0.4</v>
      </c>
      <c r="CQ72" s="188">
        <v>1.3505</v>
      </c>
      <c r="CR72" s="17" t="s">
        <v>218</v>
      </c>
      <c r="CS72" s="27" t="s">
        <v>2058</v>
      </c>
      <c r="CT72" s="23">
        <v>10</v>
      </c>
      <c r="CU72" s="146">
        <v>5</v>
      </c>
      <c r="CV72" s="172" t="s">
        <v>2059</v>
      </c>
      <c r="CW72" s="188">
        <v>0.45</v>
      </c>
      <c r="CX72" s="188">
        <v>1.4005000000000001</v>
      </c>
      <c r="CY72" s="17" t="s">
        <v>218</v>
      </c>
      <c r="CZ72" s="14" t="s">
        <v>2060</v>
      </c>
      <c r="DA72" s="23">
        <v>0</v>
      </c>
      <c r="DB72" s="146">
        <v>0</v>
      </c>
      <c r="DC72" s="531" t="s">
        <v>2061</v>
      </c>
      <c r="DD72" s="188">
        <v>0.45</v>
      </c>
      <c r="DE72" s="188">
        <v>0.45</v>
      </c>
      <c r="DF72" s="17" t="s">
        <v>218</v>
      </c>
      <c r="DG72" s="388" t="s">
        <v>2062</v>
      </c>
      <c r="DH72" s="23">
        <v>15</v>
      </c>
      <c r="DI72" s="146">
        <v>25</v>
      </c>
      <c r="DJ72" s="117" t="s">
        <v>2063</v>
      </c>
      <c r="DK72" s="188">
        <v>0.7</v>
      </c>
      <c r="DL72" s="188">
        <v>0.7</v>
      </c>
      <c r="DM72" s="17" t="s">
        <v>218</v>
      </c>
      <c r="DN72" s="25" t="s">
        <v>2064</v>
      </c>
      <c r="DO72" s="23">
        <v>0</v>
      </c>
      <c r="DP72" s="146">
        <v>10</v>
      </c>
      <c r="DQ72" s="117" t="s">
        <v>2065</v>
      </c>
      <c r="DR72" s="188">
        <v>0.8</v>
      </c>
      <c r="DS72" s="188">
        <v>1.7505000000000002</v>
      </c>
      <c r="DT72" s="11" t="s">
        <v>218</v>
      </c>
      <c r="DU72" s="27" t="s">
        <v>2066</v>
      </c>
      <c r="DV72" s="23">
        <v>10</v>
      </c>
      <c r="DW72" s="146">
        <v>15</v>
      </c>
      <c r="DX72" s="117" t="s">
        <v>2067</v>
      </c>
      <c r="DY72" s="131">
        <v>0.95</v>
      </c>
      <c r="DZ72" s="188">
        <v>1.9005000000000001</v>
      </c>
      <c r="EA72" s="17" t="s">
        <v>218</v>
      </c>
      <c r="EB72" s="110" t="s">
        <v>2068</v>
      </c>
      <c r="EC72" s="62">
        <v>25</v>
      </c>
      <c r="ED72" s="181">
        <v>40</v>
      </c>
      <c r="EE72" s="181">
        <v>40</v>
      </c>
      <c r="EF72" s="181">
        <v>65</v>
      </c>
      <c r="EG72" s="181">
        <v>65</v>
      </c>
      <c r="EH72" s="181">
        <v>75</v>
      </c>
      <c r="EI72" s="181">
        <v>75</v>
      </c>
      <c r="EJ72" s="181">
        <v>90</v>
      </c>
      <c r="EK72" s="181">
        <v>90</v>
      </c>
      <c r="EL72" s="181">
        <v>100</v>
      </c>
      <c r="EM72" s="62">
        <v>65</v>
      </c>
      <c r="EN72" s="62">
        <v>75</v>
      </c>
      <c r="EO72" s="62">
        <v>100</v>
      </c>
      <c r="EP72" s="60">
        <v>10</v>
      </c>
      <c r="EQ72" s="181">
        <v>20</v>
      </c>
      <c r="ER72" s="181">
        <v>20</v>
      </c>
      <c r="ES72" s="181">
        <v>40</v>
      </c>
      <c r="ET72" s="181">
        <v>40</v>
      </c>
      <c r="EU72" s="181">
        <v>45</v>
      </c>
      <c r="EV72" s="181">
        <v>45</v>
      </c>
      <c r="EW72" s="181">
        <v>70</v>
      </c>
      <c r="EX72" s="181">
        <v>80</v>
      </c>
      <c r="EY72" s="181">
        <v>95</v>
      </c>
      <c r="EZ72" s="181">
        <v>15</v>
      </c>
      <c r="FA72" s="60">
        <v>40</v>
      </c>
      <c r="FB72" s="60">
        <v>45</v>
      </c>
      <c r="FC72" s="60">
        <v>95</v>
      </c>
      <c r="FD72" s="38">
        <v>0.4</v>
      </c>
      <c r="FE72" s="38">
        <v>0.5</v>
      </c>
      <c r="FF72" s="38">
        <v>0.5</v>
      </c>
      <c r="FG72" s="38">
        <v>0.61538461538461542</v>
      </c>
      <c r="FH72" s="38">
        <v>0.61538461538461542</v>
      </c>
      <c r="FI72" s="38">
        <v>0.6</v>
      </c>
      <c r="FJ72" s="38">
        <v>0.6</v>
      </c>
      <c r="FK72" s="38">
        <v>0.77777777777777779</v>
      </c>
      <c r="FL72" s="38">
        <v>0.88888888888888884</v>
      </c>
      <c r="FM72" s="38">
        <v>0.95</v>
      </c>
      <c r="FN72" s="230">
        <v>0.1</v>
      </c>
      <c r="FO72" s="230">
        <v>0.25</v>
      </c>
      <c r="FP72" s="55">
        <v>0.2</v>
      </c>
      <c r="FQ72" s="55">
        <v>0.4</v>
      </c>
      <c r="FR72" s="209">
        <v>0.2</v>
      </c>
      <c r="FS72" s="209">
        <v>0.4</v>
      </c>
      <c r="FT72" s="209">
        <v>0.4</v>
      </c>
      <c r="FU72" s="209">
        <v>0.65</v>
      </c>
      <c r="FV72" s="42">
        <v>0.4</v>
      </c>
      <c r="FW72" s="42">
        <v>0.65</v>
      </c>
      <c r="FX72" s="42">
        <v>0.45</v>
      </c>
      <c r="FY72" s="42">
        <v>0.75</v>
      </c>
      <c r="FZ72" s="42">
        <v>0.45</v>
      </c>
      <c r="GA72" s="42">
        <v>0.75</v>
      </c>
      <c r="GB72" s="42">
        <v>0.7</v>
      </c>
      <c r="GC72" s="42">
        <v>0.9</v>
      </c>
      <c r="GD72" s="138">
        <v>0.8</v>
      </c>
      <c r="GE72" s="42">
        <v>0.9</v>
      </c>
      <c r="GF72" s="137">
        <v>0.95</v>
      </c>
      <c r="GG72" s="136">
        <v>1</v>
      </c>
      <c r="GH72" s="50">
        <v>0.1</v>
      </c>
      <c r="GI72" s="50">
        <v>0.2</v>
      </c>
      <c r="GJ72" s="50">
        <v>0.2</v>
      </c>
      <c r="GK72" s="50">
        <v>0.4</v>
      </c>
      <c r="GL72" s="49">
        <v>0.4</v>
      </c>
      <c r="GM72" s="49">
        <v>0.45</v>
      </c>
      <c r="GN72" s="49">
        <v>0.45</v>
      </c>
      <c r="GO72" s="49">
        <v>0.7</v>
      </c>
      <c r="GP72" s="49">
        <v>0.8</v>
      </c>
      <c r="GQ72" s="49">
        <v>0.95</v>
      </c>
      <c r="GR72" s="48" t="b">
        <v>1</v>
      </c>
    </row>
    <row r="73" spans="1:201" s="324" customFormat="1" ht="67.5" hidden="1" customHeight="1" x14ac:dyDescent="0.25">
      <c r="A73" s="119" t="s">
        <v>517</v>
      </c>
      <c r="B73" s="319" t="s">
        <v>1361</v>
      </c>
      <c r="C73" s="119" t="s">
        <v>519</v>
      </c>
      <c r="D73" s="119" t="s">
        <v>1904</v>
      </c>
      <c r="E73" s="319" t="s">
        <v>1904</v>
      </c>
      <c r="F73" s="17" t="s">
        <v>204</v>
      </c>
      <c r="G73" s="17" t="s">
        <v>205</v>
      </c>
      <c r="H73" s="17" t="s">
        <v>206</v>
      </c>
      <c r="I73" s="17" t="s">
        <v>207</v>
      </c>
      <c r="J73" s="17"/>
      <c r="K73" s="17" t="s">
        <v>208</v>
      </c>
      <c r="L73" s="17"/>
      <c r="M73" s="26" t="s">
        <v>1906</v>
      </c>
      <c r="N73" s="17" t="s">
        <v>1904</v>
      </c>
      <c r="O73" s="17">
        <v>28</v>
      </c>
      <c r="P73" s="17"/>
      <c r="Q73" s="17">
        <v>183</v>
      </c>
      <c r="R73" s="17" t="s">
        <v>2069</v>
      </c>
      <c r="S73" s="17" t="s">
        <v>210</v>
      </c>
      <c r="T73" s="17"/>
      <c r="U73" s="17"/>
      <c r="V73" s="17"/>
      <c r="W73" s="17"/>
      <c r="X73" s="17"/>
      <c r="Y73" s="17"/>
      <c r="Z73" s="17"/>
      <c r="AA73" s="17"/>
      <c r="AB73" s="17"/>
      <c r="AC73" s="17"/>
      <c r="AD73" s="17"/>
      <c r="AE73" s="17"/>
      <c r="AF73" s="17"/>
      <c r="AG73" s="17"/>
      <c r="AH73" s="17" t="s">
        <v>211</v>
      </c>
      <c r="AI73" s="17" t="s">
        <v>442</v>
      </c>
      <c r="AJ73" s="17" t="s">
        <v>213</v>
      </c>
      <c r="AK73" s="17" t="s">
        <v>214</v>
      </c>
      <c r="AL73" s="17" t="s">
        <v>2070</v>
      </c>
      <c r="AM73" s="17" t="s">
        <v>2071</v>
      </c>
      <c r="AN73" s="620">
        <v>0</v>
      </c>
      <c r="AO73" s="23">
        <v>0</v>
      </c>
      <c r="AP73" s="607">
        <v>90</v>
      </c>
      <c r="AQ73" s="607">
        <v>91</v>
      </c>
      <c r="AR73" s="607">
        <v>92</v>
      </c>
      <c r="AS73" s="607">
        <v>92</v>
      </c>
      <c r="AT73" s="23">
        <v>0</v>
      </c>
      <c r="AU73" s="23">
        <v>0</v>
      </c>
      <c r="AV73" s="607">
        <v>90</v>
      </c>
      <c r="AW73" s="607">
        <v>90</v>
      </c>
      <c r="AX73" s="146">
        <v>88.6</v>
      </c>
      <c r="AY73" s="329" t="s">
        <v>2072</v>
      </c>
      <c r="AZ73" s="278">
        <v>0.98444444444444434</v>
      </c>
      <c r="BA73" s="278">
        <v>0.96304347826086956</v>
      </c>
      <c r="BB73" s="619" t="s">
        <v>218</v>
      </c>
      <c r="BC73" s="278" t="s">
        <v>2073</v>
      </c>
      <c r="BD73" s="618">
        <v>90</v>
      </c>
      <c r="BE73" s="616">
        <v>88.06</v>
      </c>
      <c r="BF73" s="329" t="s">
        <v>2074</v>
      </c>
      <c r="BG73" s="188">
        <v>0.97844444444444445</v>
      </c>
      <c r="BH73" s="188">
        <v>0.95717391304347832</v>
      </c>
      <c r="BI73" s="243" t="s">
        <v>218</v>
      </c>
      <c r="BJ73" s="280" t="s">
        <v>2075</v>
      </c>
      <c r="BK73" s="617">
        <v>90</v>
      </c>
      <c r="BL73" s="616">
        <v>87.9</v>
      </c>
      <c r="BM73" s="329" t="s">
        <v>2076</v>
      </c>
      <c r="BN73" s="188">
        <v>0.97666666666666668</v>
      </c>
      <c r="BO73" s="188">
        <v>0.95543478260869574</v>
      </c>
      <c r="BP73" s="243" t="s">
        <v>218</v>
      </c>
      <c r="BQ73" s="280" t="s">
        <v>2077</v>
      </c>
      <c r="BR73" s="23">
        <v>90</v>
      </c>
      <c r="BS73" s="146">
        <v>87.34</v>
      </c>
      <c r="BT73" s="329" t="s">
        <v>2078</v>
      </c>
      <c r="BU73" s="188">
        <v>0.97044444444444444</v>
      </c>
      <c r="BV73" s="188">
        <v>0.94934782608695656</v>
      </c>
      <c r="BW73" s="17" t="s">
        <v>218</v>
      </c>
      <c r="BX73" s="280" t="s">
        <v>2079</v>
      </c>
      <c r="BY73" s="23">
        <v>90</v>
      </c>
      <c r="BZ73" s="146">
        <v>87.52</v>
      </c>
      <c r="CA73" s="172" t="s">
        <v>2080</v>
      </c>
      <c r="CB73" s="188">
        <v>0.97244444444444444</v>
      </c>
      <c r="CC73" s="188">
        <v>0.95130434782608686</v>
      </c>
      <c r="CD73" s="188" t="s">
        <v>218</v>
      </c>
      <c r="CE73" s="14" t="s">
        <v>2081</v>
      </c>
      <c r="CF73" s="23">
        <v>90</v>
      </c>
      <c r="CG73" s="23">
        <v>87.52</v>
      </c>
      <c r="CH73" s="14" t="s">
        <v>2082</v>
      </c>
      <c r="CI73" s="188">
        <v>0.97244444444444444</v>
      </c>
      <c r="CJ73" s="188">
        <v>0.95130434782608686</v>
      </c>
      <c r="CK73" s="17" t="s">
        <v>218</v>
      </c>
      <c r="CL73" s="14" t="s">
        <v>2083</v>
      </c>
      <c r="CM73" s="23">
        <v>90</v>
      </c>
      <c r="CN73" s="146">
        <v>87.52</v>
      </c>
      <c r="CO73" s="531" t="s">
        <v>2084</v>
      </c>
      <c r="CP73" s="188">
        <v>0.97244444444444444</v>
      </c>
      <c r="CQ73" s="188">
        <v>0.95130434782608686</v>
      </c>
      <c r="CR73" s="17" t="s">
        <v>218</v>
      </c>
      <c r="CS73" s="27" t="s">
        <v>2085</v>
      </c>
      <c r="CT73" s="23">
        <v>90</v>
      </c>
      <c r="CU73" s="329">
        <v>87.17</v>
      </c>
      <c r="CV73" s="172" t="s">
        <v>2086</v>
      </c>
      <c r="CW73" s="188">
        <v>0.96855555555555561</v>
      </c>
      <c r="CX73" s="188">
        <v>7.6264130434782595</v>
      </c>
      <c r="CY73" s="280" t="s">
        <v>218</v>
      </c>
      <c r="CZ73" s="14" t="s">
        <v>2087</v>
      </c>
      <c r="DA73" s="23">
        <v>90</v>
      </c>
      <c r="DB73" s="146">
        <v>86.1</v>
      </c>
      <c r="DC73" s="531" t="s">
        <v>2088</v>
      </c>
      <c r="DD73" s="188">
        <v>0.95666666666666655</v>
      </c>
      <c r="DE73" s="188">
        <v>0.93586956521739129</v>
      </c>
      <c r="DF73" s="17" t="s">
        <v>218</v>
      </c>
      <c r="DG73" s="388" t="s">
        <v>2089</v>
      </c>
      <c r="DH73" s="23">
        <v>90</v>
      </c>
      <c r="DI73" s="329">
        <v>86.81</v>
      </c>
      <c r="DJ73" s="117" t="s">
        <v>2090</v>
      </c>
      <c r="DK73" s="188">
        <v>0.96455555555555561</v>
      </c>
      <c r="DL73" s="188">
        <v>0.94358695652173918</v>
      </c>
      <c r="DM73" s="17" t="s">
        <v>218</v>
      </c>
      <c r="DN73" s="25" t="s">
        <v>2091</v>
      </c>
      <c r="DO73" s="23">
        <v>90</v>
      </c>
      <c r="DP73" s="329">
        <v>86.63</v>
      </c>
      <c r="DQ73" s="117" t="s">
        <v>2092</v>
      </c>
      <c r="DR73" s="188">
        <v>0.9625555555555555</v>
      </c>
      <c r="DS73" s="188">
        <v>0.94163043478260866</v>
      </c>
      <c r="DT73" s="17" t="s">
        <v>218</v>
      </c>
      <c r="DU73" s="27" t="s">
        <v>2093</v>
      </c>
      <c r="DV73" s="23">
        <v>90</v>
      </c>
      <c r="DW73" s="146">
        <v>86.45</v>
      </c>
      <c r="DX73" s="117" t="s">
        <v>2094</v>
      </c>
      <c r="DY73" s="131">
        <v>0.96055555555555561</v>
      </c>
      <c r="DZ73" s="188">
        <v>0.93967391304347825</v>
      </c>
      <c r="EA73" s="17" t="s">
        <v>218</v>
      </c>
      <c r="EB73" s="280" t="s">
        <v>2095</v>
      </c>
      <c r="EC73" s="62">
        <v>90</v>
      </c>
      <c r="ED73" s="61">
        <v>90</v>
      </c>
      <c r="EE73" s="61">
        <v>90</v>
      </c>
      <c r="EF73" s="61">
        <v>90</v>
      </c>
      <c r="EG73" s="61">
        <v>90</v>
      </c>
      <c r="EH73" s="61">
        <v>90</v>
      </c>
      <c r="EI73" s="61">
        <v>90</v>
      </c>
      <c r="EJ73" s="61">
        <v>90</v>
      </c>
      <c r="EK73" s="61">
        <v>90</v>
      </c>
      <c r="EL73" s="61">
        <v>90</v>
      </c>
      <c r="EM73" s="62">
        <v>90</v>
      </c>
      <c r="EN73" s="62">
        <v>90</v>
      </c>
      <c r="EO73" s="62">
        <v>90</v>
      </c>
      <c r="EP73" s="615">
        <v>88.186666666666667</v>
      </c>
      <c r="EQ73" s="562">
        <v>87.34</v>
      </c>
      <c r="ER73" s="562">
        <v>87.52</v>
      </c>
      <c r="ES73" s="562">
        <v>87.52</v>
      </c>
      <c r="ET73" s="562">
        <v>87.52</v>
      </c>
      <c r="EU73" s="562">
        <v>87.17</v>
      </c>
      <c r="EV73" s="562">
        <v>86.1</v>
      </c>
      <c r="EW73" s="562">
        <v>86.81</v>
      </c>
      <c r="EX73" s="562">
        <v>86.63</v>
      </c>
      <c r="EY73" s="562">
        <v>86.45</v>
      </c>
      <c r="EZ73" s="399">
        <v>86.45</v>
      </c>
      <c r="FA73" s="614">
        <v>87.52</v>
      </c>
      <c r="FB73" s="614">
        <v>86.1</v>
      </c>
      <c r="FC73" s="614">
        <v>86.45</v>
      </c>
      <c r="FD73" s="38">
        <v>0.97985185185185186</v>
      </c>
      <c r="FE73" s="38">
        <v>0.97044444444444444</v>
      </c>
      <c r="FF73" s="38">
        <v>0.97244444444444444</v>
      </c>
      <c r="FG73" s="38">
        <v>0.97244444444444444</v>
      </c>
      <c r="FH73" s="38">
        <v>0.97244444444444444</v>
      </c>
      <c r="FI73" s="38">
        <v>0.96855555555555561</v>
      </c>
      <c r="FJ73" s="38">
        <v>0.95666666666666655</v>
      </c>
      <c r="FK73" s="38">
        <v>0.96455555555555561</v>
      </c>
      <c r="FL73" s="38">
        <v>0.9625555555555555</v>
      </c>
      <c r="FM73" s="38">
        <v>0.96055555555555561</v>
      </c>
      <c r="FN73" s="230">
        <v>0.97985185185185186</v>
      </c>
      <c r="FO73" s="230">
        <v>1</v>
      </c>
      <c r="FP73" s="613">
        <v>0.97044444444444444</v>
      </c>
      <c r="FQ73" s="613">
        <v>1</v>
      </c>
      <c r="FR73" s="209">
        <v>0.97244444444444444</v>
      </c>
      <c r="FS73" s="209">
        <v>1</v>
      </c>
      <c r="FT73" s="209">
        <v>0.97244444444444444</v>
      </c>
      <c r="FU73" s="209">
        <v>1</v>
      </c>
      <c r="FV73" s="42">
        <v>0.97244444444444444</v>
      </c>
      <c r="FW73" s="42">
        <v>1</v>
      </c>
      <c r="FX73" s="42">
        <v>0.96855555555555561</v>
      </c>
      <c r="FY73" s="42">
        <v>1</v>
      </c>
      <c r="FZ73" s="42">
        <v>0.95666666666666655</v>
      </c>
      <c r="GA73" s="42">
        <v>1</v>
      </c>
      <c r="GB73" s="42">
        <v>0.96455555555555561</v>
      </c>
      <c r="GC73" s="42">
        <v>1</v>
      </c>
      <c r="GD73" s="138">
        <v>0.9625555555555555</v>
      </c>
      <c r="GE73" s="42">
        <v>1</v>
      </c>
      <c r="GF73" s="137">
        <v>0.96055555555555561</v>
      </c>
      <c r="GG73" s="136">
        <v>1</v>
      </c>
      <c r="GH73" s="50">
        <v>0.97985185185185186</v>
      </c>
      <c r="GI73" s="50">
        <v>0.97044444444444444</v>
      </c>
      <c r="GJ73" s="50">
        <v>0.97244444444444444</v>
      </c>
      <c r="GK73" s="50">
        <v>0.97244444444444444</v>
      </c>
      <c r="GL73" s="49">
        <v>0.97244444444444444</v>
      </c>
      <c r="GM73" s="49">
        <v>0.96855555555555561</v>
      </c>
      <c r="GN73" s="49">
        <v>0.95666666666666655</v>
      </c>
      <c r="GO73" s="49">
        <v>0.96455555555555561</v>
      </c>
      <c r="GP73" s="49">
        <v>0.9625555555555555</v>
      </c>
      <c r="GQ73" s="49">
        <v>0.96055555555555561</v>
      </c>
      <c r="GR73" s="48" t="b">
        <v>1</v>
      </c>
    </row>
    <row r="74" spans="1:201" ht="67.5" hidden="1" customHeight="1" x14ac:dyDescent="0.25">
      <c r="A74" s="380" t="s">
        <v>517</v>
      </c>
      <c r="B74" s="380" t="s">
        <v>201</v>
      </c>
      <c r="C74" s="119" t="s">
        <v>519</v>
      </c>
      <c r="D74" s="380" t="s">
        <v>2096</v>
      </c>
      <c r="E74" s="380" t="s">
        <v>2096</v>
      </c>
      <c r="F74" s="102" t="s">
        <v>204</v>
      </c>
      <c r="G74" s="102" t="s">
        <v>205</v>
      </c>
      <c r="H74" s="102" t="s">
        <v>206</v>
      </c>
      <c r="I74" s="102" t="s">
        <v>207</v>
      </c>
      <c r="J74" s="102"/>
      <c r="K74" s="102" t="s">
        <v>208</v>
      </c>
      <c r="L74" s="360" t="s">
        <v>2097</v>
      </c>
      <c r="M74" s="379" t="s">
        <v>2098</v>
      </c>
      <c r="N74" s="360" t="s">
        <v>2096</v>
      </c>
      <c r="O74" s="102">
        <v>26</v>
      </c>
      <c r="P74" s="102"/>
      <c r="Q74" s="102">
        <v>314</v>
      </c>
      <c r="R74" s="360" t="s">
        <v>2099</v>
      </c>
      <c r="S74" s="102" t="s">
        <v>19</v>
      </c>
      <c r="T74" s="102" t="s">
        <v>870</v>
      </c>
      <c r="U74" s="102"/>
      <c r="V74" s="102"/>
      <c r="W74" s="102"/>
      <c r="X74" s="102"/>
      <c r="Y74" s="102"/>
      <c r="Z74" s="102"/>
      <c r="AA74" s="102"/>
      <c r="AB74" s="102"/>
      <c r="AC74" s="102"/>
      <c r="AD74" s="102"/>
      <c r="AE74" s="102"/>
      <c r="AF74" s="102"/>
      <c r="AG74" s="102"/>
      <c r="AH74" s="102" t="s">
        <v>211</v>
      </c>
      <c r="AI74" s="102" t="s">
        <v>470</v>
      </c>
      <c r="AJ74" s="102" t="s">
        <v>418</v>
      </c>
      <c r="AK74" s="102" t="s">
        <v>214</v>
      </c>
      <c r="AL74" s="360" t="s">
        <v>2100</v>
      </c>
      <c r="AM74" s="102" t="s">
        <v>2101</v>
      </c>
      <c r="AN74" s="604">
        <v>0</v>
      </c>
      <c r="AO74" s="612">
        <v>100</v>
      </c>
      <c r="AP74" s="612">
        <v>100</v>
      </c>
      <c r="AQ74" s="612">
        <v>100</v>
      </c>
      <c r="AR74" s="612">
        <v>100</v>
      </c>
      <c r="AS74" s="612">
        <v>100</v>
      </c>
      <c r="AT74" s="612">
        <v>100</v>
      </c>
      <c r="AU74" s="612">
        <v>0</v>
      </c>
      <c r="AV74" s="612">
        <v>100</v>
      </c>
      <c r="AW74" s="604">
        <v>0</v>
      </c>
      <c r="AX74" s="146"/>
      <c r="AY74" s="611" t="s">
        <v>2102</v>
      </c>
      <c r="AZ74" s="370">
        <v>0</v>
      </c>
      <c r="BA74" s="370">
        <v>0</v>
      </c>
      <c r="BB74" s="247" t="s">
        <v>218</v>
      </c>
      <c r="BC74" s="601" t="s">
        <v>2103</v>
      </c>
      <c r="BD74" s="603">
        <v>0</v>
      </c>
      <c r="BE74" s="146"/>
      <c r="BF74" s="531" t="s">
        <v>2104</v>
      </c>
      <c r="BG74" s="370">
        <v>0</v>
      </c>
      <c r="BH74" s="370">
        <v>0</v>
      </c>
      <c r="BI74" s="386" t="s">
        <v>218</v>
      </c>
      <c r="BJ74" s="601" t="s">
        <v>2105</v>
      </c>
      <c r="BK74" s="602">
        <v>25</v>
      </c>
      <c r="BL74" s="146">
        <v>16.7</v>
      </c>
      <c r="BM74" s="531" t="s">
        <v>2106</v>
      </c>
      <c r="BN74" s="83">
        <v>0.16699999999999998</v>
      </c>
      <c r="BO74" s="83">
        <v>0.16699999999999998</v>
      </c>
      <c r="BP74" s="386" t="s">
        <v>218</v>
      </c>
      <c r="BQ74" s="601" t="s">
        <v>2107</v>
      </c>
      <c r="BR74" s="102"/>
      <c r="BS74" s="146"/>
      <c r="BT74" s="531" t="s">
        <v>2108</v>
      </c>
      <c r="BU74" s="83">
        <v>0.16699999999999998</v>
      </c>
      <c r="BV74" s="83">
        <v>1.167</v>
      </c>
      <c r="BW74" s="600" t="s">
        <v>218</v>
      </c>
      <c r="BX74" s="601" t="s">
        <v>2109</v>
      </c>
      <c r="BY74" s="102">
        <v>0</v>
      </c>
      <c r="BZ74" s="146"/>
      <c r="CA74" s="172" t="s">
        <v>2110</v>
      </c>
      <c r="CB74" s="83">
        <v>0.16699999999999998</v>
      </c>
      <c r="CC74" s="83">
        <v>0.16699999999999998</v>
      </c>
      <c r="CD74" s="83" t="s">
        <v>218</v>
      </c>
      <c r="CE74" s="360" t="s">
        <v>2111</v>
      </c>
      <c r="CF74" s="102">
        <v>25</v>
      </c>
      <c r="CG74" s="146">
        <v>33.299999999999997</v>
      </c>
      <c r="CH74" s="172" t="s">
        <v>2112</v>
      </c>
      <c r="CI74" s="83">
        <v>0.5</v>
      </c>
      <c r="CJ74" s="83">
        <v>0.5</v>
      </c>
      <c r="CK74" s="102" t="s">
        <v>218</v>
      </c>
      <c r="CL74" s="360" t="s">
        <v>2113</v>
      </c>
      <c r="CM74" s="102">
        <v>0</v>
      </c>
      <c r="CN74" s="146">
        <v>0</v>
      </c>
      <c r="CO74" s="172" t="s">
        <v>2114</v>
      </c>
      <c r="CP74" s="83">
        <v>0.5</v>
      </c>
      <c r="CQ74" s="83">
        <v>0.5</v>
      </c>
      <c r="CR74" s="17" t="s">
        <v>218</v>
      </c>
      <c r="CS74" s="27" t="s">
        <v>1216</v>
      </c>
      <c r="CT74" s="17">
        <v>0</v>
      </c>
      <c r="CU74" s="146">
        <v>0</v>
      </c>
      <c r="CV74" s="531" t="s">
        <v>2115</v>
      </c>
      <c r="CW74" s="83">
        <v>0.5</v>
      </c>
      <c r="CX74" s="83">
        <v>1.5</v>
      </c>
      <c r="CY74" s="102" t="s">
        <v>218</v>
      </c>
      <c r="CZ74" s="366" t="s">
        <v>2116</v>
      </c>
      <c r="DA74" s="17">
        <v>25</v>
      </c>
      <c r="DB74" s="146">
        <v>25</v>
      </c>
      <c r="DC74" s="531" t="s">
        <v>2117</v>
      </c>
      <c r="DD74" s="83">
        <v>0.75</v>
      </c>
      <c r="DE74" s="83">
        <v>0.75</v>
      </c>
      <c r="DF74" s="17" t="s">
        <v>218</v>
      </c>
      <c r="DG74" s="388" t="s">
        <v>2118</v>
      </c>
      <c r="DH74" s="102">
        <v>0</v>
      </c>
      <c r="DI74" s="146"/>
      <c r="DJ74" s="531" t="s">
        <v>2119</v>
      </c>
      <c r="DK74" s="83">
        <v>0.75</v>
      </c>
      <c r="DL74" s="83">
        <v>0.75</v>
      </c>
      <c r="DM74" s="17" t="s">
        <v>218</v>
      </c>
      <c r="DN74" s="27" t="s">
        <v>2120</v>
      </c>
      <c r="DO74" s="17">
        <v>0</v>
      </c>
      <c r="DP74" s="146">
        <v>0</v>
      </c>
      <c r="DQ74" s="531" t="s">
        <v>2121</v>
      </c>
      <c r="DR74" s="83">
        <v>0.75</v>
      </c>
      <c r="DS74" s="83">
        <v>1.75</v>
      </c>
      <c r="DT74" s="17" t="s">
        <v>218</v>
      </c>
      <c r="DU74" s="27" t="s">
        <v>2122</v>
      </c>
      <c r="DV74" s="102">
        <v>25</v>
      </c>
      <c r="DW74" s="146">
        <v>25</v>
      </c>
      <c r="DX74" s="117" t="s">
        <v>2123</v>
      </c>
      <c r="DY74" s="131">
        <v>1</v>
      </c>
      <c r="DZ74" s="83">
        <v>2</v>
      </c>
      <c r="EA74" s="102" t="s">
        <v>218</v>
      </c>
      <c r="EB74" s="175" t="s">
        <v>2124</v>
      </c>
      <c r="EC74" s="327">
        <v>25</v>
      </c>
      <c r="ED74" s="399">
        <v>25</v>
      </c>
      <c r="EE74" s="399">
        <v>25</v>
      </c>
      <c r="EF74" s="399">
        <v>50</v>
      </c>
      <c r="EG74" s="399">
        <v>50</v>
      </c>
      <c r="EH74" s="399">
        <v>50</v>
      </c>
      <c r="EI74" s="399">
        <v>75</v>
      </c>
      <c r="EJ74" s="399">
        <v>75</v>
      </c>
      <c r="EK74" s="399">
        <v>75</v>
      </c>
      <c r="EL74" s="399">
        <v>100</v>
      </c>
      <c r="EM74" s="327">
        <v>50</v>
      </c>
      <c r="EN74" s="327">
        <v>75</v>
      </c>
      <c r="EO74" s="327">
        <v>100</v>
      </c>
      <c r="EP74" s="598">
        <v>16.7</v>
      </c>
      <c r="EQ74" s="399">
        <v>16.7</v>
      </c>
      <c r="ER74" s="399">
        <v>16.7</v>
      </c>
      <c r="ES74" s="399">
        <v>50</v>
      </c>
      <c r="ET74" s="399">
        <v>50</v>
      </c>
      <c r="EU74" s="399">
        <v>50</v>
      </c>
      <c r="EV74" s="399">
        <v>75</v>
      </c>
      <c r="EW74" s="399">
        <v>75</v>
      </c>
      <c r="EX74" s="399">
        <v>75</v>
      </c>
      <c r="EY74" s="399">
        <v>100</v>
      </c>
      <c r="EZ74" s="399">
        <v>25</v>
      </c>
      <c r="FA74" s="597">
        <v>50</v>
      </c>
      <c r="FB74" s="597">
        <v>75</v>
      </c>
      <c r="FC74" s="597">
        <v>100</v>
      </c>
      <c r="FD74" s="38">
        <v>0.66799999999999993</v>
      </c>
      <c r="FE74" s="38">
        <v>0.66799999999999993</v>
      </c>
      <c r="FF74" s="38">
        <v>0.66799999999999993</v>
      </c>
      <c r="FG74" s="38">
        <v>1</v>
      </c>
      <c r="FH74" s="38">
        <v>1</v>
      </c>
      <c r="FI74" s="38">
        <v>1</v>
      </c>
      <c r="FJ74" s="38">
        <v>1</v>
      </c>
      <c r="FK74" s="38">
        <v>1</v>
      </c>
      <c r="FL74" s="38">
        <v>1</v>
      </c>
      <c r="FM74" s="38">
        <v>1</v>
      </c>
      <c r="FN74" s="230">
        <v>0.16699999999999998</v>
      </c>
      <c r="FO74" s="230">
        <v>0.25</v>
      </c>
      <c r="FP74" s="273">
        <v>0.16699999999999998</v>
      </c>
      <c r="FQ74" s="273">
        <v>0.25</v>
      </c>
      <c r="FR74" s="209">
        <v>0.16699999999999998</v>
      </c>
      <c r="FS74" s="209">
        <v>0.25</v>
      </c>
      <c r="FT74" s="209">
        <v>0.5</v>
      </c>
      <c r="FU74" s="209">
        <v>0.5</v>
      </c>
      <c r="FV74" s="42">
        <v>0.5</v>
      </c>
      <c r="FW74" s="42">
        <v>0.5</v>
      </c>
      <c r="FX74" s="42">
        <v>0.5</v>
      </c>
      <c r="FY74" s="42">
        <v>0.5</v>
      </c>
      <c r="FZ74" s="42">
        <v>0.75</v>
      </c>
      <c r="GA74" s="42">
        <v>0.75</v>
      </c>
      <c r="GB74" s="42">
        <v>0.75</v>
      </c>
      <c r="GC74" s="42">
        <v>0.75</v>
      </c>
      <c r="GD74" s="138">
        <v>0.75</v>
      </c>
      <c r="GE74" s="42">
        <v>0.75</v>
      </c>
      <c r="GF74" s="137">
        <v>1</v>
      </c>
      <c r="GG74" s="136">
        <v>1</v>
      </c>
      <c r="GH74" s="50">
        <v>0.16699999999999998</v>
      </c>
      <c r="GI74" s="50">
        <v>0.16699999999999998</v>
      </c>
      <c r="GJ74" s="50">
        <v>0.16699999999999998</v>
      </c>
      <c r="GK74" s="50">
        <v>0.5</v>
      </c>
      <c r="GL74" s="49">
        <v>0.5</v>
      </c>
      <c r="GM74" s="49">
        <v>0.5</v>
      </c>
      <c r="GN74" s="49">
        <v>0.75</v>
      </c>
      <c r="GO74" s="49">
        <v>0.75</v>
      </c>
      <c r="GP74" s="49">
        <v>0.75</v>
      </c>
      <c r="GQ74" s="49">
        <v>1</v>
      </c>
      <c r="GR74" s="48" t="b">
        <v>1</v>
      </c>
    </row>
    <row r="75" spans="1:201" ht="67.5" hidden="1" customHeight="1" x14ac:dyDescent="0.25">
      <c r="A75" s="258" t="s">
        <v>517</v>
      </c>
      <c r="B75" s="119" t="s">
        <v>201</v>
      </c>
      <c r="C75" s="119" t="s">
        <v>519</v>
      </c>
      <c r="D75" s="119" t="s">
        <v>2096</v>
      </c>
      <c r="E75" s="119" t="s">
        <v>2096</v>
      </c>
      <c r="F75" s="17" t="s">
        <v>204</v>
      </c>
      <c r="G75" s="17" t="s">
        <v>205</v>
      </c>
      <c r="H75" s="17" t="s">
        <v>206</v>
      </c>
      <c r="I75" s="15" t="s">
        <v>2125</v>
      </c>
      <c r="J75" s="15" t="s">
        <v>2126</v>
      </c>
      <c r="K75" s="17" t="s">
        <v>208</v>
      </c>
      <c r="L75" s="14"/>
      <c r="M75" s="26" t="s">
        <v>2098</v>
      </c>
      <c r="N75" s="14" t="s">
        <v>2096</v>
      </c>
      <c r="O75" s="17">
        <v>26</v>
      </c>
      <c r="P75" s="17" t="s">
        <v>2126</v>
      </c>
      <c r="Q75" s="17">
        <v>315</v>
      </c>
      <c r="R75" s="14" t="s">
        <v>2127</v>
      </c>
      <c r="S75" s="17" t="s">
        <v>210</v>
      </c>
      <c r="T75" s="17"/>
      <c r="U75" s="17"/>
      <c r="V75" s="17"/>
      <c r="W75" s="17"/>
      <c r="X75" s="17"/>
      <c r="Y75" s="17"/>
      <c r="Z75" s="17"/>
      <c r="AA75" s="17"/>
      <c r="AB75" s="17"/>
      <c r="AC75" s="17"/>
      <c r="AD75" s="17"/>
      <c r="AE75" s="17"/>
      <c r="AF75" s="17"/>
      <c r="AG75" s="17"/>
      <c r="AH75" s="17" t="s">
        <v>211</v>
      </c>
      <c r="AI75" s="17" t="s">
        <v>442</v>
      </c>
      <c r="AJ75" s="17" t="s">
        <v>418</v>
      </c>
      <c r="AK75" s="17" t="s">
        <v>214</v>
      </c>
      <c r="AL75" s="14" t="s">
        <v>2128</v>
      </c>
      <c r="AM75" s="17" t="s">
        <v>2129</v>
      </c>
      <c r="AN75" s="23">
        <v>0</v>
      </c>
      <c r="AO75" s="607">
        <v>100</v>
      </c>
      <c r="AP75" s="607">
        <v>50</v>
      </c>
      <c r="AQ75" s="607">
        <v>100</v>
      </c>
      <c r="AR75" s="607">
        <v>100</v>
      </c>
      <c r="AS75" s="607">
        <v>100</v>
      </c>
      <c r="AT75" s="607">
        <v>175</v>
      </c>
      <c r="AU75" s="607">
        <v>0</v>
      </c>
      <c r="AV75" s="607">
        <v>50</v>
      </c>
      <c r="AW75" s="607">
        <v>0</v>
      </c>
      <c r="AX75" s="112"/>
      <c r="AY75" s="531" t="s">
        <v>2130</v>
      </c>
      <c r="AZ75" s="390">
        <v>0</v>
      </c>
      <c r="BA75" s="390">
        <v>0</v>
      </c>
      <c r="BB75" s="391" t="s">
        <v>218</v>
      </c>
      <c r="BC75" s="27" t="s">
        <v>2131</v>
      </c>
      <c r="BD75" s="608">
        <v>9</v>
      </c>
      <c r="BE75" s="146">
        <v>4.2</v>
      </c>
      <c r="BF75" s="531" t="s">
        <v>2132</v>
      </c>
      <c r="BG75" s="390">
        <v>8.4000000000000005E-2</v>
      </c>
      <c r="BH75" s="390">
        <v>4.2000000000000003E-2</v>
      </c>
      <c r="BI75" s="389" t="s">
        <v>218</v>
      </c>
      <c r="BJ75" s="27" t="s">
        <v>2133</v>
      </c>
      <c r="BK75" s="607">
        <v>9</v>
      </c>
      <c r="BL75" s="146">
        <v>7.2</v>
      </c>
      <c r="BM75" s="531" t="s">
        <v>2134</v>
      </c>
      <c r="BN75" s="188">
        <v>0.22800000000000001</v>
      </c>
      <c r="BO75" s="188">
        <v>0.114</v>
      </c>
      <c r="BP75" s="389" t="s">
        <v>218</v>
      </c>
      <c r="BQ75" s="27" t="s">
        <v>2135</v>
      </c>
      <c r="BR75" s="17">
        <v>10</v>
      </c>
      <c r="BS75" s="146">
        <v>1.2</v>
      </c>
      <c r="BT75" s="531" t="s">
        <v>2136</v>
      </c>
      <c r="BU75" s="188">
        <v>0.252</v>
      </c>
      <c r="BV75" s="188">
        <v>1.8759999999999997</v>
      </c>
      <c r="BW75" s="17" t="s">
        <v>218</v>
      </c>
      <c r="BX75" s="27" t="s">
        <v>2137</v>
      </c>
      <c r="BY75" s="17">
        <v>9</v>
      </c>
      <c r="BZ75" s="146">
        <v>9</v>
      </c>
      <c r="CA75" s="172" t="s">
        <v>2138</v>
      </c>
      <c r="CB75" s="188">
        <v>0.43200000000000005</v>
      </c>
      <c r="CC75" s="188">
        <v>0.43200000000000005</v>
      </c>
      <c r="CD75" s="188" t="s">
        <v>218</v>
      </c>
      <c r="CE75" s="14" t="s">
        <v>2139</v>
      </c>
      <c r="CF75" s="17">
        <v>9</v>
      </c>
      <c r="CG75" s="146">
        <v>6</v>
      </c>
      <c r="CH75" s="172" t="s">
        <v>2140</v>
      </c>
      <c r="CI75" s="188">
        <v>0.55200000000000005</v>
      </c>
      <c r="CJ75" s="188">
        <v>0.27600000000000002</v>
      </c>
      <c r="CK75" s="17" t="s">
        <v>218</v>
      </c>
      <c r="CL75" s="14" t="s">
        <v>2141</v>
      </c>
      <c r="CM75" s="17">
        <v>0.8</v>
      </c>
      <c r="CN75" s="146">
        <v>5</v>
      </c>
      <c r="CO75" s="172" t="s">
        <v>2142</v>
      </c>
      <c r="CP75" s="188">
        <v>0.65200000000000002</v>
      </c>
      <c r="CQ75" s="188">
        <v>0.32600000000000001</v>
      </c>
      <c r="CR75" s="17" t="s">
        <v>218</v>
      </c>
      <c r="CS75" s="609" t="s">
        <v>2143</v>
      </c>
      <c r="CT75" s="17">
        <v>0.8</v>
      </c>
      <c r="CU75" s="146">
        <v>16.47</v>
      </c>
      <c r="CV75" s="531" t="s">
        <v>2144</v>
      </c>
      <c r="CW75" s="188">
        <v>0.98140000000000005</v>
      </c>
      <c r="CX75" s="188">
        <v>2.2406999999999995</v>
      </c>
      <c r="CY75" s="17" t="s">
        <v>218</v>
      </c>
      <c r="CZ75" s="388" t="s">
        <v>2145</v>
      </c>
      <c r="DA75" s="17">
        <v>0.8</v>
      </c>
      <c r="DB75" s="146">
        <v>2</v>
      </c>
      <c r="DC75" s="531" t="s">
        <v>2146</v>
      </c>
      <c r="DD75" s="188">
        <v>1.0214000000000001</v>
      </c>
      <c r="DE75" s="188">
        <v>0.51070000000000004</v>
      </c>
      <c r="DF75" s="11" t="s">
        <v>218</v>
      </c>
      <c r="DG75" s="610" t="s">
        <v>2147</v>
      </c>
      <c r="DH75" s="17">
        <v>0.8</v>
      </c>
      <c r="DI75" s="146">
        <v>1</v>
      </c>
      <c r="DJ75" s="531" t="s">
        <v>2148</v>
      </c>
      <c r="DK75" s="188">
        <v>1.0414000000000001</v>
      </c>
      <c r="DL75" s="188">
        <v>0.52070000000000005</v>
      </c>
      <c r="DM75" s="11" t="s">
        <v>218</v>
      </c>
      <c r="DN75" s="609" t="s">
        <v>2149</v>
      </c>
      <c r="DO75" s="17">
        <v>0.8</v>
      </c>
      <c r="DP75" s="146">
        <v>0</v>
      </c>
      <c r="DQ75" s="531" t="s">
        <v>2150</v>
      </c>
      <c r="DR75" s="188">
        <v>1.0414000000000001</v>
      </c>
      <c r="DS75" s="188">
        <v>2.2706999999999997</v>
      </c>
      <c r="DT75" s="17" t="s">
        <v>218</v>
      </c>
      <c r="DU75" s="609" t="s">
        <v>2151</v>
      </c>
      <c r="DV75" s="17">
        <v>0</v>
      </c>
      <c r="DW75" s="146">
        <v>1.17</v>
      </c>
      <c r="DX75" s="117" t="s">
        <v>2152</v>
      </c>
      <c r="DY75" s="131">
        <v>1.0648</v>
      </c>
      <c r="DZ75" s="188">
        <v>2.2823999999999995</v>
      </c>
      <c r="EA75" s="17" t="s">
        <v>218</v>
      </c>
      <c r="EB75" s="110" t="s">
        <v>2153</v>
      </c>
      <c r="EC75" s="327">
        <v>18</v>
      </c>
      <c r="ED75" s="399">
        <v>28</v>
      </c>
      <c r="EE75" s="399">
        <v>37</v>
      </c>
      <c r="EF75" s="399">
        <v>46</v>
      </c>
      <c r="EG75" s="399">
        <v>46.8</v>
      </c>
      <c r="EH75" s="399">
        <v>47.599999999999994</v>
      </c>
      <c r="EI75" s="399">
        <v>48.399999999999991</v>
      </c>
      <c r="EJ75" s="399">
        <v>49.199999999999989</v>
      </c>
      <c r="EK75" s="399">
        <v>49.999999999999986</v>
      </c>
      <c r="EL75" s="399">
        <v>49.999999999999986</v>
      </c>
      <c r="EM75" s="327">
        <v>46</v>
      </c>
      <c r="EN75" s="327">
        <v>48.399999999999991</v>
      </c>
      <c r="EO75" s="327">
        <v>49.999999999999986</v>
      </c>
      <c r="EP75" s="598">
        <v>11.4</v>
      </c>
      <c r="EQ75" s="399">
        <v>12.6</v>
      </c>
      <c r="ER75" s="399">
        <v>21.6</v>
      </c>
      <c r="ES75" s="399">
        <v>27.6</v>
      </c>
      <c r="ET75" s="399">
        <v>32.6</v>
      </c>
      <c r="EU75" s="399">
        <v>49.07</v>
      </c>
      <c r="EV75" s="399">
        <v>51.07</v>
      </c>
      <c r="EW75" s="399">
        <v>52.07</v>
      </c>
      <c r="EX75" s="399">
        <v>52.07</v>
      </c>
      <c r="EY75" s="399">
        <v>53.24</v>
      </c>
      <c r="EZ75" s="399">
        <v>1.17</v>
      </c>
      <c r="FA75" s="597">
        <v>27.6</v>
      </c>
      <c r="FB75" s="597">
        <v>51.07</v>
      </c>
      <c r="FC75" s="597">
        <v>53.24</v>
      </c>
      <c r="FD75" s="38">
        <v>0.6333333333333333</v>
      </c>
      <c r="FE75" s="38">
        <v>0.45</v>
      </c>
      <c r="FF75" s="38">
        <v>0.58378378378378382</v>
      </c>
      <c r="FG75" s="38">
        <v>0.6</v>
      </c>
      <c r="FH75" s="38">
        <v>0.69658119658119666</v>
      </c>
      <c r="FI75" s="38">
        <v>1.0308823529411766</v>
      </c>
      <c r="FJ75" s="38">
        <v>1.0551652892561985</v>
      </c>
      <c r="FK75" s="38">
        <v>1.0583333333333336</v>
      </c>
      <c r="FL75" s="38">
        <v>1.0414000000000003</v>
      </c>
      <c r="FM75" s="38">
        <v>1.0648000000000004</v>
      </c>
      <c r="FN75" s="230">
        <v>0.22800000000000001</v>
      </c>
      <c r="FO75" s="230">
        <v>0.36</v>
      </c>
      <c r="FP75" s="273">
        <v>0.252</v>
      </c>
      <c r="FQ75" s="273">
        <v>0.56000000000000005</v>
      </c>
      <c r="FR75" s="209">
        <v>0.43200000000000005</v>
      </c>
      <c r="FS75" s="209">
        <v>0.74</v>
      </c>
      <c r="FT75" s="209">
        <v>0.55200000000000005</v>
      </c>
      <c r="FU75" s="209">
        <v>0.92</v>
      </c>
      <c r="FV75" s="42">
        <v>0.65200000000000002</v>
      </c>
      <c r="FW75" s="42">
        <v>0.93599999999999994</v>
      </c>
      <c r="FX75" s="42">
        <v>0.98140000000000005</v>
      </c>
      <c r="FY75" s="42">
        <v>0.95199999999999985</v>
      </c>
      <c r="FZ75" s="42">
        <v>1.0214000000000001</v>
      </c>
      <c r="GA75" s="42">
        <v>0.96799999999999986</v>
      </c>
      <c r="GB75" s="42">
        <v>1.0414000000000001</v>
      </c>
      <c r="GC75" s="42">
        <v>0.98399999999999976</v>
      </c>
      <c r="GD75" s="138">
        <v>1.0414000000000001</v>
      </c>
      <c r="GE75" s="42">
        <v>0.99999999999999967</v>
      </c>
      <c r="GF75" s="137">
        <v>1.0648</v>
      </c>
      <c r="GG75" s="136">
        <v>0.99999999999999967</v>
      </c>
      <c r="GH75" s="50">
        <v>0.22800000000000001</v>
      </c>
      <c r="GI75" s="50">
        <v>0.252</v>
      </c>
      <c r="GJ75" s="50">
        <v>0.43200000000000005</v>
      </c>
      <c r="GK75" s="50">
        <v>0.55200000000000005</v>
      </c>
      <c r="GL75" s="49">
        <v>0.65200000000000002</v>
      </c>
      <c r="GM75" s="49">
        <v>0.98140000000000005</v>
      </c>
      <c r="GN75" s="49">
        <v>1</v>
      </c>
      <c r="GO75" s="49">
        <v>1</v>
      </c>
      <c r="GP75" s="49">
        <v>1</v>
      </c>
      <c r="GQ75" s="49">
        <v>1</v>
      </c>
      <c r="GR75" s="48" t="b">
        <v>1</v>
      </c>
    </row>
    <row r="76" spans="1:201" ht="67.5" hidden="1" customHeight="1" x14ac:dyDescent="0.25">
      <c r="A76" s="380" t="s">
        <v>517</v>
      </c>
      <c r="B76" s="380" t="s">
        <v>201</v>
      </c>
      <c r="C76" s="280" t="s">
        <v>202</v>
      </c>
      <c r="D76" s="380" t="s">
        <v>2096</v>
      </c>
      <c r="E76" s="380" t="s">
        <v>2096</v>
      </c>
      <c r="F76" s="102" t="s">
        <v>204</v>
      </c>
      <c r="G76" s="102" t="s">
        <v>205</v>
      </c>
      <c r="H76" s="102" t="s">
        <v>206</v>
      </c>
      <c r="I76" s="102" t="s">
        <v>207</v>
      </c>
      <c r="J76" s="102"/>
      <c r="K76" s="102" t="s">
        <v>208</v>
      </c>
      <c r="L76" s="360"/>
      <c r="M76" s="379" t="s">
        <v>2098</v>
      </c>
      <c r="N76" s="360" t="s">
        <v>2096</v>
      </c>
      <c r="O76" s="102">
        <v>26</v>
      </c>
      <c r="P76" s="102"/>
      <c r="Q76" s="102">
        <v>316</v>
      </c>
      <c r="R76" s="360" t="s">
        <v>2154</v>
      </c>
      <c r="S76" s="102" t="s">
        <v>210</v>
      </c>
      <c r="T76" s="102"/>
      <c r="U76" s="102"/>
      <c r="V76" s="102"/>
      <c r="W76" s="102"/>
      <c r="X76" s="102"/>
      <c r="Y76" s="102"/>
      <c r="Z76" s="102"/>
      <c r="AA76" s="102"/>
      <c r="AB76" s="102"/>
      <c r="AC76" s="102"/>
      <c r="AD76" s="102"/>
      <c r="AE76" s="102"/>
      <c r="AF76" s="102"/>
      <c r="AG76" s="102"/>
      <c r="AH76" s="102" t="s">
        <v>211</v>
      </c>
      <c r="AI76" s="102" t="s">
        <v>442</v>
      </c>
      <c r="AJ76" s="102" t="s">
        <v>418</v>
      </c>
      <c r="AK76" s="102" t="s">
        <v>214</v>
      </c>
      <c r="AL76" s="360" t="s">
        <v>2155</v>
      </c>
      <c r="AM76" s="102" t="s">
        <v>2156</v>
      </c>
      <c r="AN76" s="604">
        <v>0</v>
      </c>
      <c r="AO76" s="602">
        <v>100</v>
      </c>
      <c r="AP76" s="602">
        <v>100</v>
      </c>
      <c r="AQ76" s="602">
        <v>100</v>
      </c>
      <c r="AR76" s="602">
        <v>100</v>
      </c>
      <c r="AS76" s="602">
        <v>100</v>
      </c>
      <c r="AT76" s="602">
        <v>100</v>
      </c>
      <c r="AU76" s="602">
        <v>0</v>
      </c>
      <c r="AV76" s="602">
        <v>100</v>
      </c>
      <c r="AW76" s="602">
        <v>0</v>
      </c>
      <c r="AX76" s="112"/>
      <c r="AY76" s="133" t="s">
        <v>2157</v>
      </c>
      <c r="AZ76" s="370">
        <v>0</v>
      </c>
      <c r="BA76" s="370">
        <v>0</v>
      </c>
      <c r="BB76" s="247" t="s">
        <v>218</v>
      </c>
      <c r="BC76" s="601" t="s">
        <v>2158</v>
      </c>
      <c r="BD76" s="603">
        <v>0</v>
      </c>
      <c r="BE76" s="146"/>
      <c r="BF76" s="531" t="s">
        <v>2159</v>
      </c>
      <c r="BG76" s="370">
        <v>0</v>
      </c>
      <c r="BH76" s="370">
        <v>0</v>
      </c>
      <c r="BI76" s="386" t="s">
        <v>218</v>
      </c>
      <c r="BJ76" s="601" t="s">
        <v>2160</v>
      </c>
      <c r="BK76" s="602">
        <v>0</v>
      </c>
      <c r="BL76" s="146"/>
      <c r="BM76" s="606" t="s">
        <v>2161</v>
      </c>
      <c r="BN76" s="83">
        <v>0</v>
      </c>
      <c r="BO76" s="83">
        <v>0</v>
      </c>
      <c r="BP76" s="386" t="s">
        <v>218</v>
      </c>
      <c r="BQ76" s="601" t="s">
        <v>2162</v>
      </c>
      <c r="BR76" s="102">
        <v>0</v>
      </c>
      <c r="BS76" s="146"/>
      <c r="BT76" s="531" t="s">
        <v>2163</v>
      </c>
      <c r="BU76" s="83">
        <v>0</v>
      </c>
      <c r="BV76" s="83">
        <v>1</v>
      </c>
      <c r="BW76" s="102" t="s">
        <v>218</v>
      </c>
      <c r="BX76" s="601" t="s">
        <v>2164</v>
      </c>
      <c r="BY76" s="102">
        <v>11.11</v>
      </c>
      <c r="BZ76" s="146">
        <v>0</v>
      </c>
      <c r="CA76" s="172" t="s">
        <v>2165</v>
      </c>
      <c r="CB76" s="83">
        <v>0</v>
      </c>
      <c r="CC76" s="83">
        <v>0</v>
      </c>
      <c r="CD76" s="83" t="s">
        <v>218</v>
      </c>
      <c r="CE76" s="360" t="s">
        <v>2166</v>
      </c>
      <c r="CF76" s="102">
        <v>11.11</v>
      </c>
      <c r="CG76" s="146">
        <v>11.42</v>
      </c>
      <c r="CH76" s="172" t="s">
        <v>2167</v>
      </c>
      <c r="CI76" s="83">
        <v>0.1142</v>
      </c>
      <c r="CJ76" s="83">
        <v>0.1142</v>
      </c>
      <c r="CK76" s="102" t="s">
        <v>218</v>
      </c>
      <c r="CL76" s="360" t="s">
        <v>2168</v>
      </c>
      <c r="CM76" s="102">
        <v>11.11</v>
      </c>
      <c r="CN76" s="146">
        <v>19</v>
      </c>
      <c r="CO76" s="172" t="s">
        <v>2169</v>
      </c>
      <c r="CP76" s="83">
        <v>0.30420000000000003</v>
      </c>
      <c r="CQ76" s="83">
        <v>0.30420000000000003</v>
      </c>
      <c r="CR76" s="17" t="s">
        <v>218</v>
      </c>
      <c r="CS76" s="28" t="s">
        <v>2170</v>
      </c>
      <c r="CT76" s="17">
        <v>11.11</v>
      </c>
      <c r="CU76" s="146">
        <v>19</v>
      </c>
      <c r="CV76" s="531" t="s">
        <v>2171</v>
      </c>
      <c r="CW76" s="83">
        <v>0.49420000000000003</v>
      </c>
      <c r="CX76" s="83">
        <v>1.4942000000000002</v>
      </c>
      <c r="CY76" s="102" t="s">
        <v>218</v>
      </c>
      <c r="CZ76" s="366" t="s">
        <v>2172</v>
      </c>
      <c r="DA76" s="17">
        <v>11.11</v>
      </c>
      <c r="DB76" s="146">
        <v>19</v>
      </c>
      <c r="DC76" s="531" t="s">
        <v>2173</v>
      </c>
      <c r="DD76" s="83">
        <v>0.68420000000000003</v>
      </c>
      <c r="DE76" s="83">
        <v>0.68420000000000003</v>
      </c>
      <c r="DF76" s="17" t="s">
        <v>218</v>
      </c>
      <c r="DG76" s="605" t="s">
        <v>2174</v>
      </c>
      <c r="DH76" s="102">
        <v>11.11</v>
      </c>
      <c r="DI76" s="146">
        <v>33</v>
      </c>
      <c r="DJ76" s="531" t="s">
        <v>2175</v>
      </c>
      <c r="DK76" s="83">
        <v>1.0142</v>
      </c>
      <c r="DL76" s="83">
        <v>1.0142</v>
      </c>
      <c r="DM76" s="17" t="s">
        <v>218</v>
      </c>
      <c r="DN76" s="28" t="s">
        <v>2176</v>
      </c>
      <c r="DO76" s="17">
        <v>11.11</v>
      </c>
      <c r="DP76" s="146">
        <v>0</v>
      </c>
      <c r="DQ76" s="531" t="s">
        <v>2177</v>
      </c>
      <c r="DR76" s="83">
        <v>1.0142</v>
      </c>
      <c r="DS76" s="83">
        <v>2.0142000000000002</v>
      </c>
      <c r="DT76" s="17" t="s">
        <v>218</v>
      </c>
      <c r="DU76" s="28" t="s">
        <v>2178</v>
      </c>
      <c r="DV76" s="102">
        <v>22.23</v>
      </c>
      <c r="DW76" s="146">
        <v>0</v>
      </c>
      <c r="DX76" s="117" t="s">
        <v>2179</v>
      </c>
      <c r="DY76" s="131">
        <v>1.0142</v>
      </c>
      <c r="DZ76" s="83">
        <v>2.0142000000000002</v>
      </c>
      <c r="EA76" s="102" t="s">
        <v>218</v>
      </c>
      <c r="EB76" s="175" t="s">
        <v>2180</v>
      </c>
      <c r="EC76" s="327">
        <v>0</v>
      </c>
      <c r="ED76" s="326">
        <v>0</v>
      </c>
      <c r="EE76" s="399">
        <v>11.11</v>
      </c>
      <c r="EF76" s="399">
        <v>22.22</v>
      </c>
      <c r="EG76" s="399">
        <v>33.33</v>
      </c>
      <c r="EH76" s="399">
        <v>44.44</v>
      </c>
      <c r="EI76" s="399">
        <v>55.55</v>
      </c>
      <c r="EJ76" s="399">
        <v>66.66</v>
      </c>
      <c r="EK76" s="399">
        <v>77.77</v>
      </c>
      <c r="EL76" s="399">
        <v>100</v>
      </c>
      <c r="EM76" s="327">
        <v>22.22</v>
      </c>
      <c r="EN76" s="327">
        <v>55.55</v>
      </c>
      <c r="EO76" s="327">
        <v>100</v>
      </c>
      <c r="EP76" s="598">
        <v>0</v>
      </c>
      <c r="EQ76" s="399">
        <v>0</v>
      </c>
      <c r="ER76" s="399">
        <v>0</v>
      </c>
      <c r="ES76" s="399">
        <v>11.42</v>
      </c>
      <c r="ET76" s="399">
        <v>30.42</v>
      </c>
      <c r="EU76" s="399">
        <v>49.42</v>
      </c>
      <c r="EV76" s="399">
        <v>68.42</v>
      </c>
      <c r="EW76" s="399">
        <v>101.42</v>
      </c>
      <c r="EX76" s="399">
        <v>101.42</v>
      </c>
      <c r="EY76" s="399">
        <v>101.42</v>
      </c>
      <c r="EZ76" s="399">
        <v>0</v>
      </c>
      <c r="FA76" s="597">
        <v>11.42</v>
      </c>
      <c r="FB76" s="597">
        <v>68.42</v>
      </c>
      <c r="FC76" s="597">
        <v>101.42</v>
      </c>
      <c r="FD76" s="38">
        <v>0</v>
      </c>
      <c r="FE76" s="38">
        <v>0</v>
      </c>
      <c r="FF76" s="38">
        <v>0</v>
      </c>
      <c r="FG76" s="38">
        <v>0.51395139513951393</v>
      </c>
      <c r="FH76" s="38">
        <v>0.91269126912691279</v>
      </c>
      <c r="FI76" s="38">
        <v>1.1120612061206121</v>
      </c>
      <c r="FJ76" s="38">
        <v>1.2316831683168317</v>
      </c>
      <c r="FK76" s="38">
        <v>1.5214521452145215</v>
      </c>
      <c r="FL76" s="38">
        <v>1.3041018387553043</v>
      </c>
      <c r="FM76" s="38">
        <v>1.0142</v>
      </c>
      <c r="FN76" s="230">
        <v>0</v>
      </c>
      <c r="FO76" s="230">
        <v>0</v>
      </c>
      <c r="FP76" s="273">
        <v>0</v>
      </c>
      <c r="FQ76" s="273">
        <v>0</v>
      </c>
      <c r="FR76" s="209">
        <v>0</v>
      </c>
      <c r="FS76" s="209">
        <v>0.11109999999999999</v>
      </c>
      <c r="FT76" s="209">
        <v>0.1142</v>
      </c>
      <c r="FU76" s="209">
        <v>0.22219999999999998</v>
      </c>
      <c r="FV76" s="42">
        <v>0.30420000000000003</v>
      </c>
      <c r="FW76" s="42">
        <v>0.33329999999999999</v>
      </c>
      <c r="FX76" s="42">
        <v>0.49420000000000003</v>
      </c>
      <c r="FY76" s="42">
        <v>0.44439999999999996</v>
      </c>
      <c r="FZ76" s="42">
        <v>0.68420000000000003</v>
      </c>
      <c r="GA76" s="42">
        <v>0.55549999999999999</v>
      </c>
      <c r="GB76" s="42">
        <v>1.0142</v>
      </c>
      <c r="GC76" s="42">
        <v>0.66659999999999997</v>
      </c>
      <c r="GD76" s="138">
        <v>1.0142</v>
      </c>
      <c r="GE76" s="42">
        <v>0.77769999999999995</v>
      </c>
      <c r="GF76" s="137">
        <v>1.0142</v>
      </c>
      <c r="GG76" s="136">
        <v>1</v>
      </c>
      <c r="GH76" s="50">
        <v>0</v>
      </c>
      <c r="GI76" s="50">
        <v>0</v>
      </c>
      <c r="GJ76" s="50">
        <v>0</v>
      </c>
      <c r="GK76" s="50">
        <v>0.1142</v>
      </c>
      <c r="GL76" s="49">
        <v>0.30420000000000003</v>
      </c>
      <c r="GM76" s="49">
        <v>0.49420000000000003</v>
      </c>
      <c r="GN76" s="49">
        <v>0.68420000000000003</v>
      </c>
      <c r="GO76" s="49">
        <v>1</v>
      </c>
      <c r="GP76" s="49">
        <v>1</v>
      </c>
      <c r="GQ76" s="49">
        <v>1</v>
      </c>
      <c r="GR76" s="48" t="b">
        <v>1</v>
      </c>
    </row>
    <row r="77" spans="1:201" ht="67.5" hidden="1" customHeight="1" x14ac:dyDescent="0.25">
      <c r="A77" s="119" t="s">
        <v>517</v>
      </c>
      <c r="B77" s="119" t="s">
        <v>201</v>
      </c>
      <c r="C77" s="280" t="s">
        <v>202</v>
      </c>
      <c r="D77" s="119" t="s">
        <v>2096</v>
      </c>
      <c r="E77" s="119" t="s">
        <v>2096</v>
      </c>
      <c r="F77" s="17" t="s">
        <v>204</v>
      </c>
      <c r="G77" s="17" t="s">
        <v>205</v>
      </c>
      <c r="H77" s="17" t="s">
        <v>206</v>
      </c>
      <c r="I77" s="17" t="s">
        <v>207</v>
      </c>
      <c r="J77" s="17"/>
      <c r="K77" s="17" t="s">
        <v>208</v>
      </c>
      <c r="L77" s="14"/>
      <c r="M77" s="26" t="s">
        <v>2098</v>
      </c>
      <c r="N77" s="14" t="s">
        <v>2096</v>
      </c>
      <c r="O77" s="17">
        <v>26</v>
      </c>
      <c r="P77" s="17"/>
      <c r="Q77" s="17">
        <v>317</v>
      </c>
      <c r="R77" s="14" t="s">
        <v>2181</v>
      </c>
      <c r="S77" s="17" t="s">
        <v>210</v>
      </c>
      <c r="T77" s="17"/>
      <c r="U77" s="17"/>
      <c r="V77" s="17"/>
      <c r="W77" s="17"/>
      <c r="X77" s="17"/>
      <c r="Y77" s="17"/>
      <c r="Z77" s="17"/>
      <c r="AA77" s="17"/>
      <c r="AB77" s="17"/>
      <c r="AC77" s="17"/>
      <c r="AD77" s="17"/>
      <c r="AE77" s="17"/>
      <c r="AF77" s="17"/>
      <c r="AG77" s="17"/>
      <c r="AH77" s="17" t="s">
        <v>211</v>
      </c>
      <c r="AI77" s="17" t="s">
        <v>442</v>
      </c>
      <c r="AJ77" s="17" t="s">
        <v>418</v>
      </c>
      <c r="AK77" s="17" t="s">
        <v>214</v>
      </c>
      <c r="AL77" s="14" t="s">
        <v>2182</v>
      </c>
      <c r="AM77" s="17" t="s">
        <v>2183</v>
      </c>
      <c r="AN77" s="23">
        <v>0</v>
      </c>
      <c r="AO77" s="607">
        <v>100</v>
      </c>
      <c r="AP77" s="607">
        <v>100</v>
      </c>
      <c r="AQ77" s="607">
        <v>100</v>
      </c>
      <c r="AR77" s="607">
        <v>100</v>
      </c>
      <c r="AS77" s="607">
        <v>100</v>
      </c>
      <c r="AT77" s="607">
        <v>100</v>
      </c>
      <c r="AU77" s="607">
        <v>0</v>
      </c>
      <c r="AV77" s="607">
        <v>100</v>
      </c>
      <c r="AW77" s="607">
        <v>0</v>
      </c>
      <c r="AX77" s="112"/>
      <c r="AY77" s="133" t="s">
        <v>2157</v>
      </c>
      <c r="AZ77" s="390">
        <v>0</v>
      </c>
      <c r="BA77" s="390">
        <v>0</v>
      </c>
      <c r="BB77" s="391" t="s">
        <v>218</v>
      </c>
      <c r="BC77" s="27" t="s">
        <v>2158</v>
      </c>
      <c r="BD77" s="608">
        <v>0</v>
      </c>
      <c r="BE77" s="146"/>
      <c r="BF77" s="531" t="s">
        <v>2159</v>
      </c>
      <c r="BG77" s="390">
        <v>0</v>
      </c>
      <c r="BH77" s="390">
        <v>0</v>
      </c>
      <c r="BI77" s="389" t="s">
        <v>218</v>
      </c>
      <c r="BJ77" s="27" t="s">
        <v>2160</v>
      </c>
      <c r="BK77" s="607">
        <v>0</v>
      </c>
      <c r="BL77" s="146"/>
      <c r="BM77" s="606" t="s">
        <v>2161</v>
      </c>
      <c r="BN77" s="188">
        <v>0</v>
      </c>
      <c r="BO77" s="188">
        <v>0</v>
      </c>
      <c r="BP77" s="389" t="s">
        <v>218</v>
      </c>
      <c r="BQ77" s="27" t="s">
        <v>2162</v>
      </c>
      <c r="BR77" s="17">
        <v>0</v>
      </c>
      <c r="BS77" s="146"/>
      <c r="BT77" s="531" t="s">
        <v>2163</v>
      </c>
      <c r="BU77" s="188">
        <v>0</v>
      </c>
      <c r="BV77" s="188">
        <v>1</v>
      </c>
      <c r="BW77" s="17" t="s">
        <v>218</v>
      </c>
      <c r="BX77" s="27" t="s">
        <v>2164</v>
      </c>
      <c r="BY77" s="17">
        <v>11.11</v>
      </c>
      <c r="BZ77" s="146">
        <v>18</v>
      </c>
      <c r="CA77" s="172" t="s">
        <v>2184</v>
      </c>
      <c r="CB77" s="188">
        <v>0.18</v>
      </c>
      <c r="CC77" s="188">
        <v>0.18</v>
      </c>
      <c r="CD77" s="188" t="s">
        <v>218</v>
      </c>
      <c r="CE77" s="14" t="s">
        <v>2185</v>
      </c>
      <c r="CF77" s="17">
        <v>11.11</v>
      </c>
      <c r="CG77" s="146">
        <v>6</v>
      </c>
      <c r="CH77" s="172" t="s">
        <v>2186</v>
      </c>
      <c r="CI77" s="188">
        <v>0.24</v>
      </c>
      <c r="CJ77" s="188">
        <v>0.24</v>
      </c>
      <c r="CK77" s="17" t="s">
        <v>218</v>
      </c>
      <c r="CL77" s="14" t="s">
        <v>2187</v>
      </c>
      <c r="CM77" s="17">
        <v>11.11</v>
      </c>
      <c r="CN77" s="146">
        <v>6</v>
      </c>
      <c r="CO77" s="172" t="s">
        <v>2188</v>
      </c>
      <c r="CP77" s="188">
        <v>0.3</v>
      </c>
      <c r="CQ77" s="188">
        <v>0.3</v>
      </c>
      <c r="CR77" s="17" t="s">
        <v>218</v>
      </c>
      <c r="CS77" s="28" t="s">
        <v>2189</v>
      </c>
      <c r="CT77" s="17">
        <v>11.11</v>
      </c>
      <c r="CU77" s="146">
        <v>6</v>
      </c>
      <c r="CV77" s="531" t="s">
        <v>2190</v>
      </c>
      <c r="CW77" s="188">
        <v>0.36</v>
      </c>
      <c r="CX77" s="188">
        <v>1.36</v>
      </c>
      <c r="CY77" s="17" t="s">
        <v>218</v>
      </c>
      <c r="CZ77" s="388" t="s">
        <v>2191</v>
      </c>
      <c r="DA77" s="17">
        <v>11.11</v>
      </c>
      <c r="DB77" s="146">
        <v>19</v>
      </c>
      <c r="DC77" s="531" t="s">
        <v>2192</v>
      </c>
      <c r="DD77" s="188">
        <v>0.55000000000000004</v>
      </c>
      <c r="DE77" s="188">
        <v>0.55000000000000004</v>
      </c>
      <c r="DF77" s="17" t="s">
        <v>218</v>
      </c>
      <c r="DG77" s="605" t="s">
        <v>2193</v>
      </c>
      <c r="DH77" s="17">
        <v>11.11</v>
      </c>
      <c r="DI77" s="146">
        <v>51</v>
      </c>
      <c r="DJ77" s="531" t="s">
        <v>2194</v>
      </c>
      <c r="DK77" s="188">
        <v>1.06</v>
      </c>
      <c r="DL77" s="188">
        <v>1.06</v>
      </c>
      <c r="DM77" s="17" t="s">
        <v>218</v>
      </c>
      <c r="DN77" s="28" t="s">
        <v>2195</v>
      </c>
      <c r="DO77" s="17">
        <v>11.11</v>
      </c>
      <c r="DP77" s="146">
        <v>8</v>
      </c>
      <c r="DQ77" s="531" t="s">
        <v>2196</v>
      </c>
      <c r="DR77" s="188">
        <v>1.1399999999999999</v>
      </c>
      <c r="DS77" s="188">
        <v>2.14</v>
      </c>
      <c r="DT77" s="17" t="s">
        <v>218</v>
      </c>
      <c r="DU77" s="28" t="s">
        <v>2197</v>
      </c>
      <c r="DV77" s="17">
        <v>22.23</v>
      </c>
      <c r="DW77" s="146">
        <v>0</v>
      </c>
      <c r="DX77" s="117" t="s">
        <v>2198</v>
      </c>
      <c r="DY77" s="131">
        <v>1.1399999999999999</v>
      </c>
      <c r="DZ77" s="188">
        <v>2.14</v>
      </c>
      <c r="EA77" s="17" t="s">
        <v>218</v>
      </c>
      <c r="EB77" s="110" t="s">
        <v>2199</v>
      </c>
      <c r="EC77" s="327">
        <v>0</v>
      </c>
      <c r="ED77" s="326">
        <v>0</v>
      </c>
      <c r="EE77" s="399">
        <v>11.11</v>
      </c>
      <c r="EF77" s="399">
        <v>22.22</v>
      </c>
      <c r="EG77" s="399">
        <v>33.33</v>
      </c>
      <c r="EH77" s="399">
        <v>44.44</v>
      </c>
      <c r="EI77" s="399">
        <v>55.55</v>
      </c>
      <c r="EJ77" s="399">
        <v>66.66</v>
      </c>
      <c r="EK77" s="399">
        <v>77.77</v>
      </c>
      <c r="EL77" s="399">
        <v>100</v>
      </c>
      <c r="EM77" s="327">
        <v>22.22</v>
      </c>
      <c r="EN77" s="327">
        <v>55.55</v>
      </c>
      <c r="EO77" s="327">
        <v>100</v>
      </c>
      <c r="EP77" s="598">
        <v>0</v>
      </c>
      <c r="EQ77" s="399">
        <v>0</v>
      </c>
      <c r="ER77" s="399">
        <v>18</v>
      </c>
      <c r="ES77" s="399">
        <v>24</v>
      </c>
      <c r="ET77" s="399">
        <v>30</v>
      </c>
      <c r="EU77" s="399">
        <v>36</v>
      </c>
      <c r="EV77" s="399">
        <v>55</v>
      </c>
      <c r="EW77" s="399">
        <v>106</v>
      </c>
      <c r="EX77" s="399">
        <v>114</v>
      </c>
      <c r="EY77" s="399">
        <v>114</v>
      </c>
      <c r="EZ77" s="399">
        <v>0</v>
      </c>
      <c r="FA77" s="597">
        <v>24</v>
      </c>
      <c r="FB77" s="597">
        <v>55</v>
      </c>
      <c r="FC77" s="597">
        <v>114</v>
      </c>
      <c r="FD77" s="38">
        <v>0</v>
      </c>
      <c r="FE77" s="38">
        <v>0</v>
      </c>
      <c r="FF77" s="38">
        <v>1.6201620162016201</v>
      </c>
      <c r="FG77" s="38">
        <v>1.0801080108010801</v>
      </c>
      <c r="FH77" s="38">
        <v>0.90009000900090008</v>
      </c>
      <c r="FI77" s="38">
        <v>0.81008100810081007</v>
      </c>
      <c r="FJ77" s="38">
        <v>0.9900990099009902</v>
      </c>
      <c r="FK77" s="38">
        <v>1.5901590159015901</v>
      </c>
      <c r="FL77" s="38">
        <v>1.4658608718014658</v>
      </c>
      <c r="FM77" s="38">
        <v>1.1399999999999999</v>
      </c>
      <c r="FN77" s="230">
        <v>0</v>
      </c>
      <c r="FO77" s="230">
        <v>0</v>
      </c>
      <c r="FP77" s="273">
        <v>0</v>
      </c>
      <c r="FQ77" s="273">
        <v>0</v>
      </c>
      <c r="FR77" s="209">
        <v>0.18</v>
      </c>
      <c r="FS77" s="209">
        <v>0.11109999999999999</v>
      </c>
      <c r="FT77" s="209">
        <v>0.24</v>
      </c>
      <c r="FU77" s="209">
        <v>0.22219999999999998</v>
      </c>
      <c r="FV77" s="42">
        <v>0.3</v>
      </c>
      <c r="FW77" s="42">
        <v>0.33329999999999999</v>
      </c>
      <c r="FX77" s="42">
        <v>0.36</v>
      </c>
      <c r="FY77" s="42">
        <v>0.44439999999999996</v>
      </c>
      <c r="FZ77" s="42">
        <v>0.55000000000000004</v>
      </c>
      <c r="GA77" s="42">
        <v>0.55549999999999999</v>
      </c>
      <c r="GB77" s="42">
        <v>1.06</v>
      </c>
      <c r="GC77" s="42">
        <v>0.66659999999999997</v>
      </c>
      <c r="GD77" s="138">
        <v>1.1399999999999999</v>
      </c>
      <c r="GE77" s="42">
        <v>0.77769999999999995</v>
      </c>
      <c r="GF77" s="137">
        <v>1.1399999999999999</v>
      </c>
      <c r="GG77" s="136">
        <v>1</v>
      </c>
      <c r="GH77" s="50">
        <v>0</v>
      </c>
      <c r="GI77" s="50">
        <v>0</v>
      </c>
      <c r="GJ77" s="50">
        <v>0.18</v>
      </c>
      <c r="GK77" s="50">
        <v>0.24</v>
      </c>
      <c r="GL77" s="49">
        <v>0.3</v>
      </c>
      <c r="GM77" s="49">
        <v>0.36</v>
      </c>
      <c r="GN77" s="49">
        <v>0.55000000000000004</v>
      </c>
      <c r="GO77" s="49">
        <v>1</v>
      </c>
      <c r="GP77" s="49">
        <v>1</v>
      </c>
      <c r="GQ77" s="49">
        <v>1</v>
      </c>
      <c r="GR77" s="48" t="b">
        <v>1</v>
      </c>
    </row>
    <row r="78" spans="1:201" ht="67.5" hidden="1" customHeight="1" x14ac:dyDescent="0.25">
      <c r="A78" s="380" t="s">
        <v>517</v>
      </c>
      <c r="B78" s="380" t="s">
        <v>201</v>
      </c>
      <c r="C78" s="280" t="s">
        <v>202</v>
      </c>
      <c r="D78" s="380" t="s">
        <v>2096</v>
      </c>
      <c r="E78" s="380" t="s">
        <v>2096</v>
      </c>
      <c r="F78" s="102" t="s">
        <v>204</v>
      </c>
      <c r="G78" s="102" t="s">
        <v>205</v>
      </c>
      <c r="H78" s="102" t="s">
        <v>206</v>
      </c>
      <c r="I78" s="102" t="s">
        <v>207</v>
      </c>
      <c r="J78" s="102"/>
      <c r="K78" s="102" t="s">
        <v>208</v>
      </c>
      <c r="L78" s="360" t="s">
        <v>1394</v>
      </c>
      <c r="M78" s="379" t="s">
        <v>2098</v>
      </c>
      <c r="N78" s="360" t="s">
        <v>2096</v>
      </c>
      <c r="O78" s="102">
        <v>26</v>
      </c>
      <c r="P78" s="102"/>
      <c r="Q78" s="102">
        <v>360</v>
      </c>
      <c r="R78" s="360" t="s">
        <v>2200</v>
      </c>
      <c r="S78" s="102" t="s">
        <v>19</v>
      </c>
      <c r="T78" s="102" t="s">
        <v>870</v>
      </c>
      <c r="U78" s="102"/>
      <c r="V78" s="102"/>
      <c r="W78" s="102"/>
      <c r="X78" s="102"/>
      <c r="Y78" s="102"/>
      <c r="Z78" s="102"/>
      <c r="AA78" s="102"/>
      <c r="AB78" s="102" t="s">
        <v>870</v>
      </c>
      <c r="AC78" s="102"/>
      <c r="AD78" s="102"/>
      <c r="AE78" s="102"/>
      <c r="AF78" s="102"/>
      <c r="AG78" s="102"/>
      <c r="AH78" s="102" t="s">
        <v>270</v>
      </c>
      <c r="AI78" s="102" t="s">
        <v>299</v>
      </c>
      <c r="AJ78" s="102" t="s">
        <v>244</v>
      </c>
      <c r="AK78" s="102" t="s">
        <v>214</v>
      </c>
      <c r="AL78" s="360" t="s">
        <v>2201</v>
      </c>
      <c r="AM78" s="102" t="s">
        <v>2202</v>
      </c>
      <c r="AN78" s="604">
        <v>0</v>
      </c>
      <c r="AO78" s="602">
        <v>15</v>
      </c>
      <c r="AP78" s="602">
        <v>25</v>
      </c>
      <c r="AQ78" s="602">
        <v>30</v>
      </c>
      <c r="AR78" s="602">
        <v>30</v>
      </c>
      <c r="AS78" s="602">
        <v>100</v>
      </c>
      <c r="AT78" s="602">
        <v>15</v>
      </c>
      <c r="AU78" s="602">
        <v>0</v>
      </c>
      <c r="AV78" s="602">
        <v>25</v>
      </c>
      <c r="AW78" s="602">
        <v>0</v>
      </c>
      <c r="AX78" s="112"/>
      <c r="AY78" s="531" t="s">
        <v>2203</v>
      </c>
      <c r="AZ78" s="370">
        <v>0</v>
      </c>
      <c r="BA78" s="370">
        <v>0.15</v>
      </c>
      <c r="BB78" s="247" t="s">
        <v>218</v>
      </c>
      <c r="BC78" s="601" t="s">
        <v>2204</v>
      </c>
      <c r="BD78" s="603">
        <v>0</v>
      </c>
      <c r="BE78" s="146"/>
      <c r="BF78" s="531" t="s">
        <v>2205</v>
      </c>
      <c r="BG78" s="370">
        <v>0</v>
      </c>
      <c r="BH78" s="370">
        <v>0.15</v>
      </c>
      <c r="BI78" s="386" t="s">
        <v>218</v>
      </c>
      <c r="BJ78" s="601" t="s">
        <v>2206</v>
      </c>
      <c r="BK78" s="602">
        <v>0</v>
      </c>
      <c r="BL78" s="146"/>
      <c r="BM78" s="531" t="s">
        <v>2207</v>
      </c>
      <c r="BN78" s="83">
        <v>0</v>
      </c>
      <c r="BO78" s="83">
        <v>0.15</v>
      </c>
      <c r="BP78" s="386" t="s">
        <v>218</v>
      </c>
      <c r="BQ78" s="601" t="s">
        <v>2208</v>
      </c>
      <c r="BR78" s="102">
        <v>0</v>
      </c>
      <c r="BS78" s="146"/>
      <c r="BT78" s="531" t="s">
        <v>2209</v>
      </c>
      <c r="BU78" s="83">
        <v>0</v>
      </c>
      <c r="BV78" s="83">
        <v>0.15</v>
      </c>
      <c r="BW78" s="102" t="s">
        <v>218</v>
      </c>
      <c r="BX78" s="601" t="s">
        <v>2210</v>
      </c>
      <c r="BY78" s="102">
        <v>0</v>
      </c>
      <c r="BZ78" s="146"/>
      <c r="CA78" s="172" t="s">
        <v>2211</v>
      </c>
      <c r="CB78" s="83">
        <v>0</v>
      </c>
      <c r="CC78" s="83">
        <v>0</v>
      </c>
      <c r="CD78" s="83" t="s">
        <v>218</v>
      </c>
      <c r="CE78" s="360" t="s">
        <v>2212</v>
      </c>
      <c r="CF78" s="102">
        <v>12.5</v>
      </c>
      <c r="CG78" s="146"/>
      <c r="CH78" s="172" t="s">
        <v>2213</v>
      </c>
      <c r="CI78" s="83">
        <v>0</v>
      </c>
      <c r="CJ78" s="83">
        <v>0</v>
      </c>
      <c r="CK78" s="102" t="s">
        <v>218</v>
      </c>
      <c r="CL78" s="360" t="s">
        <v>2214</v>
      </c>
      <c r="CM78" s="102">
        <v>0</v>
      </c>
      <c r="CN78" s="146">
        <v>0</v>
      </c>
      <c r="CO78" s="172" t="s">
        <v>2215</v>
      </c>
      <c r="CP78" s="83">
        <v>0</v>
      </c>
      <c r="CQ78" s="83">
        <v>0</v>
      </c>
      <c r="CR78" s="17" t="s">
        <v>218</v>
      </c>
      <c r="CS78" s="27" t="s">
        <v>2216</v>
      </c>
      <c r="CT78" s="17">
        <v>0</v>
      </c>
      <c r="CU78" s="146">
        <v>12.5</v>
      </c>
      <c r="CV78" s="531" t="s">
        <v>2217</v>
      </c>
      <c r="CW78" s="83">
        <v>0.5</v>
      </c>
      <c r="CX78" s="83">
        <v>0.27500000000000002</v>
      </c>
      <c r="CY78" s="102" t="s">
        <v>218</v>
      </c>
      <c r="CZ78" s="366" t="s">
        <v>2218</v>
      </c>
      <c r="DA78" s="17">
        <v>0</v>
      </c>
      <c r="DB78" s="146">
        <v>0</v>
      </c>
      <c r="DC78" s="531" t="s">
        <v>2219</v>
      </c>
      <c r="DD78" s="83">
        <v>0.5</v>
      </c>
      <c r="DE78" s="83">
        <v>0.125</v>
      </c>
      <c r="DF78" s="600" t="s">
        <v>218</v>
      </c>
      <c r="DG78" s="388" t="s">
        <v>2220</v>
      </c>
      <c r="DH78" s="102">
        <v>0</v>
      </c>
      <c r="DI78" s="146"/>
      <c r="DJ78" s="531" t="s">
        <v>2221</v>
      </c>
      <c r="DK78" s="83">
        <v>0.5</v>
      </c>
      <c r="DL78" s="83">
        <v>0.125</v>
      </c>
      <c r="DM78" s="17" t="s">
        <v>218</v>
      </c>
      <c r="DN78" s="27" t="s">
        <v>2222</v>
      </c>
      <c r="DO78" s="17">
        <v>0</v>
      </c>
      <c r="DP78" s="146">
        <v>0</v>
      </c>
      <c r="DQ78" s="531" t="s">
        <v>2223</v>
      </c>
      <c r="DR78" s="83">
        <v>0.5</v>
      </c>
      <c r="DS78" s="83">
        <v>0.27500000000000002</v>
      </c>
      <c r="DT78" s="17" t="s">
        <v>218</v>
      </c>
      <c r="DU78" s="599" t="s">
        <v>2224</v>
      </c>
      <c r="DV78" s="102">
        <v>12.5</v>
      </c>
      <c r="DW78" s="146">
        <v>12.5</v>
      </c>
      <c r="DX78" s="117" t="s">
        <v>2225</v>
      </c>
      <c r="DY78" s="131">
        <v>1</v>
      </c>
      <c r="DZ78" s="83">
        <v>0.27500000000000002</v>
      </c>
      <c r="EA78" s="102" t="s">
        <v>218</v>
      </c>
      <c r="EB78" s="27" t="s">
        <v>2226</v>
      </c>
      <c r="EC78" s="327">
        <v>0</v>
      </c>
      <c r="ED78" s="399">
        <v>0</v>
      </c>
      <c r="EE78" s="399">
        <v>0</v>
      </c>
      <c r="EF78" s="399">
        <v>12.5</v>
      </c>
      <c r="EG78" s="399">
        <v>12.5</v>
      </c>
      <c r="EH78" s="399">
        <v>12.5</v>
      </c>
      <c r="EI78" s="399">
        <v>12.5</v>
      </c>
      <c r="EJ78" s="399">
        <v>12.5</v>
      </c>
      <c r="EK78" s="399">
        <v>12.5</v>
      </c>
      <c r="EL78" s="399">
        <v>25</v>
      </c>
      <c r="EM78" s="327">
        <v>12.5</v>
      </c>
      <c r="EN78" s="327">
        <v>12.5</v>
      </c>
      <c r="EO78" s="327">
        <v>25</v>
      </c>
      <c r="EP78" s="598">
        <v>0</v>
      </c>
      <c r="EQ78" s="399">
        <v>0</v>
      </c>
      <c r="ER78" s="399">
        <v>0</v>
      </c>
      <c r="ES78" s="399">
        <v>0</v>
      </c>
      <c r="ET78" s="399">
        <v>0</v>
      </c>
      <c r="EU78" s="399">
        <v>12.5</v>
      </c>
      <c r="EV78" s="399">
        <v>12.5</v>
      </c>
      <c r="EW78" s="399">
        <v>12.5</v>
      </c>
      <c r="EX78" s="399">
        <v>12.5</v>
      </c>
      <c r="EY78" s="399">
        <v>25</v>
      </c>
      <c r="EZ78" s="399">
        <v>12.5</v>
      </c>
      <c r="FA78" s="597">
        <v>0</v>
      </c>
      <c r="FB78" s="597">
        <v>12.5</v>
      </c>
      <c r="FC78" s="597">
        <v>25</v>
      </c>
      <c r="FD78" s="38">
        <v>0</v>
      </c>
      <c r="FE78" s="38">
        <v>0</v>
      </c>
      <c r="FF78" s="38">
        <v>0</v>
      </c>
      <c r="FG78" s="38">
        <v>0</v>
      </c>
      <c r="FH78" s="38">
        <v>0</v>
      </c>
      <c r="FI78" s="38">
        <v>1</v>
      </c>
      <c r="FJ78" s="38">
        <v>1</v>
      </c>
      <c r="FK78" s="38">
        <v>1</v>
      </c>
      <c r="FL78" s="38">
        <v>1</v>
      </c>
      <c r="FM78" s="38">
        <v>1</v>
      </c>
      <c r="FN78" s="230">
        <v>0</v>
      </c>
      <c r="FO78" s="230">
        <v>0</v>
      </c>
      <c r="FP78" s="273">
        <v>0</v>
      </c>
      <c r="FQ78" s="273">
        <v>0</v>
      </c>
      <c r="FR78" s="209">
        <v>0</v>
      </c>
      <c r="FS78" s="209">
        <v>0</v>
      </c>
      <c r="FT78" s="209">
        <v>0</v>
      </c>
      <c r="FU78" s="209">
        <v>0.5</v>
      </c>
      <c r="FV78" s="42">
        <v>0</v>
      </c>
      <c r="FW78" s="42">
        <v>0.5</v>
      </c>
      <c r="FX78" s="42">
        <v>0.5</v>
      </c>
      <c r="FY78" s="42">
        <v>0.5</v>
      </c>
      <c r="FZ78" s="42">
        <v>0.5</v>
      </c>
      <c r="GA78" s="42">
        <v>0.5</v>
      </c>
      <c r="GB78" s="42">
        <v>0.5</v>
      </c>
      <c r="GC78" s="42">
        <v>0.5</v>
      </c>
      <c r="GD78" s="138">
        <v>0.5</v>
      </c>
      <c r="GE78" s="42">
        <v>0.5</v>
      </c>
      <c r="GF78" s="137">
        <v>1</v>
      </c>
      <c r="GG78" s="136">
        <v>1</v>
      </c>
      <c r="GH78" s="50">
        <v>0</v>
      </c>
      <c r="GI78" s="50">
        <v>0</v>
      </c>
      <c r="GJ78" s="50">
        <v>0</v>
      </c>
      <c r="GK78" s="50">
        <v>0</v>
      </c>
      <c r="GL78" s="49">
        <v>0</v>
      </c>
      <c r="GM78" s="49">
        <v>0.5</v>
      </c>
      <c r="GN78" s="49">
        <v>0.5</v>
      </c>
      <c r="GO78" s="49">
        <v>0.5</v>
      </c>
      <c r="GP78" s="49">
        <v>0.5</v>
      </c>
      <c r="GQ78" s="49">
        <v>1</v>
      </c>
      <c r="GR78" s="48" t="b">
        <v>1</v>
      </c>
    </row>
    <row r="79" spans="1:201" ht="67.5" hidden="1" customHeight="1" x14ac:dyDescent="0.25">
      <c r="A79" s="119" t="s">
        <v>2227</v>
      </c>
      <c r="B79" s="119" t="s">
        <v>653</v>
      </c>
      <c r="C79" s="119" t="s">
        <v>519</v>
      </c>
      <c r="D79" s="119" t="s">
        <v>2228</v>
      </c>
      <c r="E79" s="119" t="s">
        <v>2229</v>
      </c>
      <c r="F79" s="17" t="s">
        <v>2230</v>
      </c>
      <c r="G79" s="17" t="s">
        <v>2231</v>
      </c>
      <c r="H79" s="17" t="s">
        <v>2232</v>
      </c>
      <c r="I79" s="17" t="s">
        <v>2233</v>
      </c>
      <c r="J79" s="17" t="s">
        <v>2234</v>
      </c>
      <c r="K79" s="17" t="s">
        <v>2235</v>
      </c>
      <c r="L79" s="110" t="s">
        <v>2236</v>
      </c>
      <c r="M79" s="26" t="s">
        <v>2237</v>
      </c>
      <c r="N79" s="14" t="s">
        <v>2238</v>
      </c>
      <c r="O79" s="17" t="s">
        <v>2239</v>
      </c>
      <c r="P79" s="17" t="s">
        <v>2240</v>
      </c>
      <c r="Q79" s="17">
        <v>1</v>
      </c>
      <c r="R79" s="280" t="s">
        <v>2241</v>
      </c>
      <c r="S79" s="17" t="s">
        <v>19</v>
      </c>
      <c r="T79" s="190" t="s">
        <v>870</v>
      </c>
      <c r="U79" s="190"/>
      <c r="V79" s="190"/>
      <c r="W79" s="190"/>
      <c r="X79" s="190"/>
      <c r="Y79" s="190"/>
      <c r="Z79" s="190"/>
      <c r="AA79" s="190"/>
      <c r="AB79" s="190"/>
      <c r="AC79" s="190"/>
      <c r="AD79" s="190"/>
      <c r="AE79" s="190"/>
      <c r="AF79" s="190"/>
      <c r="AG79" s="190"/>
      <c r="AH79" s="17" t="s">
        <v>270</v>
      </c>
      <c r="AI79" s="17" t="s">
        <v>417</v>
      </c>
      <c r="AJ79" s="17" t="s">
        <v>418</v>
      </c>
      <c r="AK79" s="17" t="s">
        <v>271</v>
      </c>
      <c r="AL79" s="110" t="s">
        <v>2242</v>
      </c>
      <c r="AM79" s="110" t="s">
        <v>2243</v>
      </c>
      <c r="AN79" s="102">
        <v>0</v>
      </c>
      <c r="AO79" s="102">
        <v>3</v>
      </c>
      <c r="AP79" s="102">
        <v>5</v>
      </c>
      <c r="AQ79" s="102">
        <v>2</v>
      </c>
      <c r="AR79" s="102">
        <v>2</v>
      </c>
      <c r="AS79" s="102">
        <v>12</v>
      </c>
      <c r="AT79" s="102">
        <v>3</v>
      </c>
      <c r="AU79" s="102">
        <v>0</v>
      </c>
      <c r="AV79" s="102">
        <v>5</v>
      </c>
      <c r="AW79" s="190"/>
      <c r="AX79" s="179">
        <v>0</v>
      </c>
      <c r="AY79" s="531" t="s">
        <v>2244</v>
      </c>
      <c r="AZ79" s="79">
        <v>0</v>
      </c>
      <c r="BA79" s="245">
        <v>0.25</v>
      </c>
      <c r="BB79" s="190" t="s">
        <v>218</v>
      </c>
      <c r="BC79" s="14" t="s">
        <v>2245</v>
      </c>
      <c r="BD79" s="152"/>
      <c r="BE79" s="179">
        <v>0</v>
      </c>
      <c r="BF79" s="552" t="s">
        <v>2246</v>
      </c>
      <c r="BG79" s="79">
        <v>0</v>
      </c>
      <c r="BH79" s="245">
        <v>0.25</v>
      </c>
      <c r="BI79" s="190" t="s">
        <v>218</v>
      </c>
      <c r="BJ79" s="110" t="s">
        <v>2247</v>
      </c>
      <c r="BK79" s="17"/>
      <c r="BL79" s="179">
        <v>0</v>
      </c>
      <c r="BM79" s="552" t="s">
        <v>2248</v>
      </c>
      <c r="BN79" s="243">
        <v>0</v>
      </c>
      <c r="BO79" s="188">
        <v>0.25</v>
      </c>
      <c r="BP79" s="150" t="s">
        <v>218</v>
      </c>
      <c r="BQ79" s="110" t="s">
        <v>2249</v>
      </c>
      <c r="BR79" s="17"/>
      <c r="BS79" s="179">
        <v>0</v>
      </c>
      <c r="BT79" s="552" t="s">
        <v>2250</v>
      </c>
      <c r="BU79" s="188">
        <v>0</v>
      </c>
      <c r="BV79" s="188">
        <v>0.25</v>
      </c>
      <c r="BW79" s="17" t="s">
        <v>218</v>
      </c>
      <c r="BX79" s="110"/>
      <c r="BY79" s="110"/>
      <c r="BZ79" s="291">
        <v>0</v>
      </c>
      <c r="CA79" s="564" t="s">
        <v>2251</v>
      </c>
      <c r="CB79" s="188">
        <v>0</v>
      </c>
      <c r="CC79" s="188">
        <v>0.25</v>
      </c>
      <c r="CD79" s="10" t="s">
        <v>218</v>
      </c>
      <c r="CE79" s="107" t="s">
        <v>2252</v>
      </c>
      <c r="CF79" s="195"/>
      <c r="CG79" s="596"/>
      <c r="CH79" s="533" t="s">
        <v>2253</v>
      </c>
      <c r="CI79" s="188">
        <v>0</v>
      </c>
      <c r="CJ79" s="188">
        <v>0.25</v>
      </c>
      <c r="CK79" s="17" t="s">
        <v>218</v>
      </c>
      <c r="CL79" s="110" t="s">
        <v>2254</v>
      </c>
      <c r="CM79" s="195"/>
      <c r="CN79" s="595">
        <v>0</v>
      </c>
      <c r="CO79" s="524" t="s">
        <v>2255</v>
      </c>
      <c r="CP79" s="188">
        <v>0</v>
      </c>
      <c r="CQ79" s="188">
        <v>0.25</v>
      </c>
      <c r="CR79" s="105" t="s">
        <v>218</v>
      </c>
      <c r="CS79" s="110" t="s">
        <v>2256</v>
      </c>
      <c r="CT79" s="110"/>
      <c r="CU79" s="221"/>
      <c r="CV79" s="564" t="s">
        <v>2257</v>
      </c>
      <c r="CW79" s="554">
        <v>0</v>
      </c>
      <c r="CX79" s="554">
        <v>0.25</v>
      </c>
      <c r="CY79" s="64" t="s">
        <v>218</v>
      </c>
      <c r="CZ79" s="107" t="s">
        <v>2258</v>
      </c>
      <c r="DA79" s="17"/>
      <c r="DB79" s="179"/>
      <c r="DC79" s="552" t="s">
        <v>2259</v>
      </c>
      <c r="DD79" s="188">
        <v>0</v>
      </c>
      <c r="DE79" s="188">
        <v>0.25</v>
      </c>
      <c r="DF79" s="17" t="s">
        <v>218</v>
      </c>
      <c r="DG79" s="110" t="s">
        <v>2260</v>
      </c>
      <c r="DH79" s="17"/>
      <c r="DI79" s="291"/>
      <c r="DJ79" s="524" t="s">
        <v>2261</v>
      </c>
      <c r="DK79" s="188">
        <v>0</v>
      </c>
      <c r="DL79" s="188">
        <v>0.25</v>
      </c>
      <c r="DM79" s="73" t="s">
        <v>218</v>
      </c>
      <c r="DN79" s="107" t="s">
        <v>2262</v>
      </c>
      <c r="DO79" s="17"/>
      <c r="DP79" s="291"/>
      <c r="DQ79" s="117" t="s">
        <v>2263</v>
      </c>
      <c r="DR79" s="188">
        <v>0</v>
      </c>
      <c r="DS79" s="188">
        <v>0.25</v>
      </c>
      <c r="DT79" s="64" t="s">
        <v>218</v>
      </c>
      <c r="DU79" s="107" t="s">
        <v>2264</v>
      </c>
      <c r="DV79" s="521">
        <v>5</v>
      </c>
      <c r="DW79" s="594">
        <v>5</v>
      </c>
      <c r="DX79" s="547" t="s">
        <v>2265</v>
      </c>
      <c r="DY79" s="188">
        <v>1</v>
      </c>
      <c r="DZ79" s="131">
        <v>0.66666666666666663</v>
      </c>
      <c r="EA79" s="64" t="s">
        <v>218</v>
      </c>
      <c r="EB79" s="107" t="s">
        <v>2266</v>
      </c>
      <c r="EC79" s="529">
        <v>0</v>
      </c>
      <c r="ED79" s="519">
        <v>0</v>
      </c>
      <c r="EE79" s="519">
        <v>0</v>
      </c>
      <c r="EF79" s="519">
        <v>0</v>
      </c>
      <c r="EG79" s="519">
        <v>0</v>
      </c>
      <c r="EH79" s="519">
        <v>0</v>
      </c>
      <c r="EI79" s="519">
        <v>0</v>
      </c>
      <c r="EJ79" s="519">
        <v>0</v>
      </c>
      <c r="EK79" s="519">
        <v>0</v>
      </c>
      <c r="EL79" s="519">
        <v>5</v>
      </c>
      <c r="EM79" s="529">
        <v>0</v>
      </c>
      <c r="EN79" s="529">
        <v>0</v>
      </c>
      <c r="EO79" s="529">
        <v>5</v>
      </c>
      <c r="EP79" s="528">
        <v>0</v>
      </c>
      <c r="EQ79" s="519">
        <v>0</v>
      </c>
      <c r="ER79" s="519">
        <v>0</v>
      </c>
      <c r="ES79" s="519">
        <v>0</v>
      </c>
      <c r="ET79" s="519">
        <v>0</v>
      </c>
      <c r="EU79" s="519">
        <v>0</v>
      </c>
      <c r="EV79" s="519">
        <v>0</v>
      </c>
      <c r="EW79" s="519">
        <v>0</v>
      </c>
      <c r="EX79" s="519">
        <v>0</v>
      </c>
      <c r="EY79" s="519">
        <v>5</v>
      </c>
      <c r="EZ79" s="519">
        <v>5</v>
      </c>
      <c r="FA79" s="528">
        <v>0</v>
      </c>
      <c r="FB79" s="528">
        <v>0</v>
      </c>
      <c r="FC79" s="528">
        <v>5</v>
      </c>
      <c r="FD79" s="38">
        <v>0</v>
      </c>
      <c r="FE79" s="38">
        <v>0</v>
      </c>
      <c r="FF79" s="38">
        <v>0</v>
      </c>
      <c r="FG79" s="38">
        <v>0</v>
      </c>
      <c r="FH79" s="38">
        <v>0</v>
      </c>
      <c r="FI79" s="38">
        <v>0</v>
      </c>
      <c r="FJ79" s="38">
        <v>0</v>
      </c>
      <c r="FK79" s="38">
        <v>0</v>
      </c>
      <c r="FL79" s="38">
        <v>0</v>
      </c>
      <c r="FM79" s="38">
        <v>1</v>
      </c>
      <c r="FN79" s="230">
        <v>0</v>
      </c>
      <c r="FO79" s="230">
        <v>0</v>
      </c>
      <c r="FP79" s="527">
        <v>0</v>
      </c>
      <c r="FQ79" s="527">
        <v>0</v>
      </c>
      <c r="FR79" s="209">
        <v>0</v>
      </c>
      <c r="FS79" s="209">
        <v>0</v>
      </c>
      <c r="FT79" s="209">
        <v>0</v>
      </c>
      <c r="FU79" s="209">
        <v>0</v>
      </c>
      <c r="FV79" s="42">
        <v>0</v>
      </c>
      <c r="FW79" s="42">
        <v>0</v>
      </c>
      <c r="FX79" s="42">
        <v>0</v>
      </c>
      <c r="FY79" s="42">
        <v>0</v>
      </c>
      <c r="FZ79" s="42">
        <v>0</v>
      </c>
      <c r="GA79" s="42">
        <v>0</v>
      </c>
      <c r="GB79" s="42">
        <v>0</v>
      </c>
      <c r="GC79" s="42">
        <v>0</v>
      </c>
      <c r="GD79" s="138">
        <v>0</v>
      </c>
      <c r="GE79" s="42">
        <v>0</v>
      </c>
      <c r="GF79" s="137">
        <v>1</v>
      </c>
      <c r="GG79" s="136">
        <v>1</v>
      </c>
      <c r="GH79" s="50">
        <v>0</v>
      </c>
      <c r="GI79" s="50">
        <v>0</v>
      </c>
      <c r="GJ79" s="50">
        <v>0</v>
      </c>
      <c r="GK79" s="50">
        <v>0</v>
      </c>
      <c r="GL79" s="49">
        <v>0</v>
      </c>
      <c r="GM79" s="49">
        <v>0</v>
      </c>
      <c r="GN79" s="49">
        <v>0</v>
      </c>
      <c r="GO79" s="49">
        <v>0</v>
      </c>
      <c r="GP79" s="49">
        <v>0</v>
      </c>
      <c r="GQ79" s="49">
        <v>1</v>
      </c>
      <c r="GR79" s="48" t="b">
        <v>1</v>
      </c>
    </row>
    <row r="80" spans="1:201" ht="67.5" hidden="1" customHeight="1" x14ac:dyDescent="0.25">
      <c r="A80" s="119" t="s">
        <v>2227</v>
      </c>
      <c r="B80" s="119" t="s">
        <v>653</v>
      </c>
      <c r="C80" s="119" t="s">
        <v>519</v>
      </c>
      <c r="D80" s="119" t="s">
        <v>2228</v>
      </c>
      <c r="E80" s="119" t="s">
        <v>2267</v>
      </c>
      <c r="F80" s="17" t="s">
        <v>2230</v>
      </c>
      <c r="G80" s="17" t="s">
        <v>2231</v>
      </c>
      <c r="H80" s="17" t="s">
        <v>2232</v>
      </c>
      <c r="I80" s="26" t="s">
        <v>2268</v>
      </c>
      <c r="J80" s="26" t="s">
        <v>2269</v>
      </c>
      <c r="K80" s="17" t="s">
        <v>2270</v>
      </c>
      <c r="L80" s="110" t="s">
        <v>2271</v>
      </c>
      <c r="M80" s="26" t="s">
        <v>2272</v>
      </c>
      <c r="N80" s="14" t="s">
        <v>2273</v>
      </c>
      <c r="O80" s="17" t="s">
        <v>2274</v>
      </c>
      <c r="P80" s="17" t="s">
        <v>2275</v>
      </c>
      <c r="Q80" s="17">
        <v>2</v>
      </c>
      <c r="R80" s="514" t="s">
        <v>2276</v>
      </c>
      <c r="S80" s="17" t="s">
        <v>2277</v>
      </c>
      <c r="T80" s="17" t="s">
        <v>870</v>
      </c>
      <c r="U80" s="17"/>
      <c r="V80" s="17"/>
      <c r="W80" s="17"/>
      <c r="X80" s="17"/>
      <c r="Y80" s="17"/>
      <c r="Z80" s="17"/>
      <c r="AA80" s="17"/>
      <c r="AB80" s="17"/>
      <c r="AC80" s="17"/>
      <c r="AD80" s="17"/>
      <c r="AE80" s="17" t="s">
        <v>870</v>
      </c>
      <c r="AF80" s="17"/>
      <c r="AG80" s="17"/>
      <c r="AH80" s="17" t="s">
        <v>1366</v>
      </c>
      <c r="AI80" s="17" t="s">
        <v>470</v>
      </c>
      <c r="AJ80" s="17" t="s">
        <v>871</v>
      </c>
      <c r="AK80" s="17" t="s">
        <v>214</v>
      </c>
      <c r="AL80" s="110" t="s">
        <v>2278</v>
      </c>
      <c r="AM80" s="110" t="s">
        <v>2279</v>
      </c>
      <c r="AN80" s="183">
        <v>12</v>
      </c>
      <c r="AO80" s="17">
        <v>15</v>
      </c>
      <c r="AP80" s="579">
        <v>18</v>
      </c>
      <c r="AQ80" s="17">
        <v>21</v>
      </c>
      <c r="AR80" s="17">
        <v>24</v>
      </c>
      <c r="AS80" s="183">
        <v>24</v>
      </c>
      <c r="AT80" s="183">
        <v>15.22</v>
      </c>
      <c r="AU80" s="17">
        <v>0</v>
      </c>
      <c r="AV80" s="579">
        <v>18</v>
      </c>
      <c r="AW80" s="17"/>
      <c r="AX80" s="179">
        <v>0</v>
      </c>
      <c r="AY80" s="531" t="s">
        <v>2280</v>
      </c>
      <c r="AZ80" s="79">
        <v>0</v>
      </c>
      <c r="BA80" s="245">
        <v>0.63416666666666666</v>
      </c>
      <c r="BB80" s="132" t="s">
        <v>218</v>
      </c>
      <c r="BC80" s="14" t="s">
        <v>2281</v>
      </c>
      <c r="BD80" s="152"/>
      <c r="BE80" s="146">
        <v>0</v>
      </c>
      <c r="BF80" s="133" t="s">
        <v>2282</v>
      </c>
      <c r="BG80" s="79">
        <v>0</v>
      </c>
      <c r="BH80" s="245">
        <v>0.63416666666666666</v>
      </c>
      <c r="BI80" s="190" t="s">
        <v>218</v>
      </c>
      <c r="BJ80" s="110" t="s">
        <v>2283</v>
      </c>
      <c r="BK80" s="17">
        <v>16</v>
      </c>
      <c r="BL80" s="146">
        <v>15.77</v>
      </c>
      <c r="BM80" s="110" t="s">
        <v>2284</v>
      </c>
      <c r="BN80" s="188">
        <v>0.87611111111111106</v>
      </c>
      <c r="BO80" s="188">
        <v>0.65708333333333335</v>
      </c>
      <c r="BP80" s="150" t="s">
        <v>218</v>
      </c>
      <c r="BQ80" s="110" t="s">
        <v>2285</v>
      </c>
      <c r="BR80" s="17"/>
      <c r="BS80" s="146">
        <v>0</v>
      </c>
      <c r="BT80" s="533" t="s">
        <v>2286</v>
      </c>
      <c r="BU80" s="188">
        <v>0.87611111111111106</v>
      </c>
      <c r="BV80" s="188">
        <v>0.65708333333333335</v>
      </c>
      <c r="BW80" s="17" t="s">
        <v>218</v>
      </c>
      <c r="BX80" s="110" t="s">
        <v>2287</v>
      </c>
      <c r="BY80" s="110"/>
      <c r="BZ80" s="101">
        <v>0</v>
      </c>
      <c r="CA80" s="107" t="s">
        <v>2288</v>
      </c>
      <c r="CB80" s="188">
        <v>0.87611111111111106</v>
      </c>
      <c r="CC80" s="188">
        <v>0.65708333333333335</v>
      </c>
      <c r="CD80" s="10" t="s">
        <v>218</v>
      </c>
      <c r="CE80" s="107" t="s">
        <v>2289</v>
      </c>
      <c r="CF80" s="195">
        <v>16.7</v>
      </c>
      <c r="CG80" s="583">
        <v>15.77</v>
      </c>
      <c r="CH80" s="112" t="s">
        <v>2290</v>
      </c>
      <c r="CI80" s="188">
        <v>1.7522222222222221</v>
      </c>
      <c r="CJ80" s="188">
        <v>1.3141666666666667</v>
      </c>
      <c r="CK80" s="17" t="s">
        <v>218</v>
      </c>
      <c r="CL80" s="110" t="s">
        <v>2291</v>
      </c>
      <c r="CM80" s="195"/>
      <c r="CN80" s="308">
        <v>0</v>
      </c>
      <c r="CO80" s="117" t="s">
        <v>2292</v>
      </c>
      <c r="CP80" s="188">
        <v>1.7522222222222221</v>
      </c>
      <c r="CQ80" s="188">
        <v>1.9483333333333335</v>
      </c>
      <c r="CR80" s="105" t="s">
        <v>218</v>
      </c>
      <c r="CS80" s="110" t="s">
        <v>2293</v>
      </c>
      <c r="CT80" s="110"/>
      <c r="CU80" s="117"/>
      <c r="CV80" s="117" t="s">
        <v>2294</v>
      </c>
      <c r="CW80" s="188">
        <v>1.7522222222222221</v>
      </c>
      <c r="CX80" s="188">
        <v>1.9483333333333335</v>
      </c>
      <c r="CY80" s="64" t="s">
        <v>218</v>
      </c>
      <c r="CZ80" s="107" t="s">
        <v>2295</v>
      </c>
      <c r="DA80" s="17">
        <v>17.3</v>
      </c>
      <c r="DB80" s="146">
        <v>15.77</v>
      </c>
      <c r="DC80" s="112" t="s">
        <v>2296</v>
      </c>
      <c r="DD80" s="188">
        <v>0.19784172661870469</v>
      </c>
      <c r="DE80" s="188">
        <v>2.6054166666666667</v>
      </c>
      <c r="DF80" s="17" t="s">
        <v>218</v>
      </c>
      <c r="DG80" s="110" t="s">
        <v>2297</v>
      </c>
      <c r="DH80" s="17"/>
      <c r="DI80" s="101"/>
      <c r="DJ80" s="117" t="s">
        <v>2298</v>
      </c>
      <c r="DK80" s="593">
        <v>0.19784172661870469</v>
      </c>
      <c r="DL80" s="188">
        <v>2.6054166666666667</v>
      </c>
      <c r="DM80" s="73" t="s">
        <v>218</v>
      </c>
      <c r="DN80" s="107" t="s">
        <v>2299</v>
      </c>
      <c r="DO80" s="17"/>
      <c r="DP80" s="101"/>
      <c r="DQ80" s="117" t="s">
        <v>2300</v>
      </c>
      <c r="DR80" s="188">
        <v>0.19784172661870469</v>
      </c>
      <c r="DS80" s="188">
        <v>2.6054166666666667</v>
      </c>
      <c r="DT80" s="64" t="s">
        <v>218</v>
      </c>
      <c r="DU80" s="107" t="s">
        <v>2301</v>
      </c>
      <c r="DV80" s="521">
        <v>18</v>
      </c>
      <c r="DW80" s="281"/>
      <c r="DX80" s="117" t="s">
        <v>2302</v>
      </c>
      <c r="DY80" s="188">
        <v>0.19784172661870469</v>
      </c>
      <c r="DZ80" s="131">
        <v>2.6054166666666667</v>
      </c>
      <c r="EA80" s="64" t="s">
        <v>218</v>
      </c>
      <c r="EB80" s="107" t="s">
        <v>2303</v>
      </c>
      <c r="EC80" s="182">
        <v>16</v>
      </c>
      <c r="ED80" s="181">
        <v>16</v>
      </c>
      <c r="EE80" s="181">
        <v>16</v>
      </c>
      <c r="EF80" s="181">
        <v>16.7</v>
      </c>
      <c r="EG80" s="181">
        <v>16.7</v>
      </c>
      <c r="EH80" s="181">
        <v>16.7</v>
      </c>
      <c r="EI80" s="181">
        <v>17.3</v>
      </c>
      <c r="EJ80" s="181">
        <v>17.3</v>
      </c>
      <c r="EK80" s="181">
        <v>17.3</v>
      </c>
      <c r="EL80" s="181">
        <v>18</v>
      </c>
      <c r="EM80" s="529">
        <v>16.7</v>
      </c>
      <c r="EN80" s="529">
        <v>17.3</v>
      </c>
      <c r="EO80" s="529">
        <v>18</v>
      </c>
      <c r="EP80" s="592">
        <v>15.77</v>
      </c>
      <c r="EQ80" s="181">
        <v>15.77</v>
      </c>
      <c r="ER80" s="181">
        <v>15.77</v>
      </c>
      <c r="ES80" s="181">
        <v>15.77</v>
      </c>
      <c r="ET80" s="181">
        <v>15.77</v>
      </c>
      <c r="EU80" s="181">
        <v>15.77</v>
      </c>
      <c r="EV80" s="181">
        <v>31.54</v>
      </c>
      <c r="EW80" s="181">
        <v>31.54</v>
      </c>
      <c r="EX80" s="181">
        <v>15.77</v>
      </c>
      <c r="EY80" s="180">
        <v>16</v>
      </c>
      <c r="EZ80" s="181">
        <v>15.77</v>
      </c>
      <c r="FA80" s="528">
        <v>15.77</v>
      </c>
      <c r="FB80" s="528">
        <v>31.54</v>
      </c>
      <c r="FC80" s="528">
        <v>16</v>
      </c>
      <c r="FD80" s="38">
        <v>0.98562499999999997</v>
      </c>
      <c r="FE80" s="38">
        <v>0.98562499999999997</v>
      </c>
      <c r="FF80" s="38">
        <v>0.98562499999999997</v>
      </c>
      <c r="FG80" s="38">
        <v>0.94431137724550895</v>
      </c>
      <c r="FH80" s="38">
        <v>0.94431137724550895</v>
      </c>
      <c r="FI80" s="38">
        <v>0.94431137724550895</v>
      </c>
      <c r="FJ80" s="38">
        <v>1.8231213872832368</v>
      </c>
      <c r="FK80" s="38">
        <v>1.8231213872832368</v>
      </c>
      <c r="FL80" s="38">
        <v>0.9115606936416184</v>
      </c>
      <c r="FM80" s="38">
        <v>0.88888888888888884</v>
      </c>
      <c r="FN80" s="230">
        <v>0.87611111111111106</v>
      </c>
      <c r="FO80" s="230">
        <v>0.88888888888888884</v>
      </c>
      <c r="FP80" s="55">
        <v>0.19784172661870469</v>
      </c>
      <c r="FQ80" s="55">
        <v>0.28057553956834513</v>
      </c>
      <c r="FR80" s="209">
        <v>0.19784172661870469</v>
      </c>
      <c r="FS80" s="209">
        <v>0.28057553956834513</v>
      </c>
      <c r="FT80" s="209">
        <v>0.19784172661870469</v>
      </c>
      <c r="FU80" s="209">
        <v>0.53237410071942415</v>
      </c>
      <c r="FV80" s="42">
        <v>0.19784172661870469</v>
      </c>
      <c r="FW80" s="42">
        <v>0.53237410071942415</v>
      </c>
      <c r="FX80" s="42">
        <v>0.19784172661870469</v>
      </c>
      <c r="FY80" s="42">
        <v>0.53237410071942415</v>
      </c>
      <c r="FZ80" s="42">
        <v>5.8705035971223039</v>
      </c>
      <c r="GA80" s="42">
        <v>0.7482014388489211</v>
      </c>
      <c r="GB80" s="42">
        <v>5.8705035971223039</v>
      </c>
      <c r="GC80" s="42">
        <v>0.7482014388489211</v>
      </c>
      <c r="GD80" s="138">
        <v>0.19784172661870469</v>
      </c>
      <c r="GE80" s="42">
        <v>0.7482014388489211</v>
      </c>
      <c r="GF80" s="137">
        <v>0.28057553956834513</v>
      </c>
      <c r="GG80" s="136">
        <v>1</v>
      </c>
      <c r="GH80" s="50">
        <v>0.87611111111111106</v>
      </c>
      <c r="GI80" s="50">
        <v>0.19784172661870469</v>
      </c>
      <c r="GJ80" s="50">
        <v>0.19784172661870469</v>
      </c>
      <c r="GK80" s="50">
        <v>0.19784172661870469</v>
      </c>
      <c r="GL80" s="49">
        <v>0.19784172661870469</v>
      </c>
      <c r="GM80" s="49">
        <v>0.19784172661870469</v>
      </c>
      <c r="GN80" s="49">
        <v>1</v>
      </c>
      <c r="GO80" s="49">
        <v>1</v>
      </c>
      <c r="GP80" s="49">
        <v>0.19784172661870469</v>
      </c>
      <c r="GQ80" s="49">
        <v>0.28057553956834513</v>
      </c>
      <c r="GR80" s="48" t="b">
        <v>1</v>
      </c>
      <c r="GS80" s="336">
        <v>0</v>
      </c>
    </row>
    <row r="81" spans="1:201" ht="67.5" hidden="1" customHeight="1" x14ac:dyDescent="0.25">
      <c r="A81" s="119" t="s">
        <v>2227</v>
      </c>
      <c r="B81" s="119" t="s">
        <v>653</v>
      </c>
      <c r="C81" s="119" t="s">
        <v>519</v>
      </c>
      <c r="D81" s="119" t="s">
        <v>2228</v>
      </c>
      <c r="E81" s="119" t="s">
        <v>2267</v>
      </c>
      <c r="F81" s="17" t="s">
        <v>2230</v>
      </c>
      <c r="G81" s="17" t="s">
        <v>2231</v>
      </c>
      <c r="H81" s="17" t="s">
        <v>2232</v>
      </c>
      <c r="I81" s="26" t="s">
        <v>2268</v>
      </c>
      <c r="J81" s="26" t="s">
        <v>2269</v>
      </c>
      <c r="K81" s="17" t="s">
        <v>2270</v>
      </c>
      <c r="L81" s="110" t="s">
        <v>2271</v>
      </c>
      <c r="M81" s="26" t="s">
        <v>2272</v>
      </c>
      <c r="N81" s="14" t="s">
        <v>2273</v>
      </c>
      <c r="O81" s="17" t="s">
        <v>2274</v>
      </c>
      <c r="P81" s="17" t="s">
        <v>2275</v>
      </c>
      <c r="Q81" s="17">
        <v>3</v>
      </c>
      <c r="R81" s="280" t="s">
        <v>2304</v>
      </c>
      <c r="S81" s="17" t="s">
        <v>2305</v>
      </c>
      <c r="T81" s="17"/>
      <c r="U81" s="17"/>
      <c r="V81" s="17"/>
      <c r="W81" s="17"/>
      <c r="X81" s="17"/>
      <c r="Y81" s="17"/>
      <c r="Z81" s="17"/>
      <c r="AA81" s="17"/>
      <c r="AB81" s="17"/>
      <c r="AC81" s="17"/>
      <c r="AD81" s="17"/>
      <c r="AE81" s="17"/>
      <c r="AF81" s="17"/>
      <c r="AG81" s="17"/>
      <c r="AH81" s="17" t="s">
        <v>523</v>
      </c>
      <c r="AI81" s="17" t="s">
        <v>470</v>
      </c>
      <c r="AJ81" s="17" t="s">
        <v>871</v>
      </c>
      <c r="AK81" s="17" t="s">
        <v>271</v>
      </c>
      <c r="AL81" s="110" t="s">
        <v>2306</v>
      </c>
      <c r="AM81" s="110" t="s">
        <v>2307</v>
      </c>
      <c r="AN81" s="102">
        <v>0</v>
      </c>
      <c r="AO81" s="102">
        <v>40</v>
      </c>
      <c r="AP81" s="591">
        <v>56</v>
      </c>
      <c r="AQ81" s="102"/>
      <c r="AR81" s="102"/>
      <c r="AS81" s="102">
        <v>93</v>
      </c>
      <c r="AT81" s="102">
        <v>40</v>
      </c>
      <c r="AU81" s="102">
        <v>0</v>
      </c>
      <c r="AV81" s="591">
        <v>56</v>
      </c>
      <c r="AW81" s="17"/>
      <c r="AX81" s="146">
        <v>0</v>
      </c>
      <c r="AY81" s="531" t="s">
        <v>2308</v>
      </c>
      <c r="AZ81" s="79">
        <v>0</v>
      </c>
      <c r="BA81" s="245">
        <v>0.43010752688172044</v>
      </c>
      <c r="BB81" s="190" t="s">
        <v>218</v>
      </c>
      <c r="BC81" s="14"/>
      <c r="BD81" s="152"/>
      <c r="BE81" s="146">
        <v>0</v>
      </c>
      <c r="BF81" s="133" t="s">
        <v>2309</v>
      </c>
      <c r="BG81" s="79">
        <v>0</v>
      </c>
      <c r="BH81" s="245">
        <v>0.43010752688172044</v>
      </c>
      <c r="BI81" s="190" t="s">
        <v>218</v>
      </c>
      <c r="BJ81" s="110" t="s">
        <v>2310</v>
      </c>
      <c r="BK81" s="17">
        <v>0</v>
      </c>
      <c r="BL81" s="146">
        <v>0</v>
      </c>
      <c r="BM81" s="112" t="s">
        <v>2311</v>
      </c>
      <c r="BN81" s="188">
        <v>0</v>
      </c>
      <c r="BO81" s="188">
        <v>0.43010752688172044</v>
      </c>
      <c r="BP81" s="150" t="s">
        <v>218</v>
      </c>
      <c r="BQ81" s="110" t="s">
        <v>2312</v>
      </c>
      <c r="BR81" s="17"/>
      <c r="BS81" s="146">
        <v>0</v>
      </c>
      <c r="BT81" s="533" t="s">
        <v>2313</v>
      </c>
      <c r="BU81" s="188">
        <v>0</v>
      </c>
      <c r="BV81" s="188">
        <v>0.43010752688172044</v>
      </c>
      <c r="BW81" s="17" t="s">
        <v>218</v>
      </c>
      <c r="BX81" s="110" t="s">
        <v>2314</v>
      </c>
      <c r="BY81" s="110"/>
      <c r="BZ81" s="101">
        <v>0</v>
      </c>
      <c r="CA81" s="107" t="s">
        <v>2315</v>
      </c>
      <c r="CB81" s="188">
        <v>0</v>
      </c>
      <c r="CC81" s="188">
        <v>0.43010752688172044</v>
      </c>
      <c r="CD81" s="10" t="s">
        <v>218</v>
      </c>
      <c r="CE81" s="107" t="s">
        <v>2316</v>
      </c>
      <c r="CF81" s="195">
        <v>18</v>
      </c>
      <c r="CG81" s="523">
        <v>18</v>
      </c>
      <c r="CH81" s="110" t="s">
        <v>2317</v>
      </c>
      <c r="CI81" s="188">
        <v>0.32142857142857145</v>
      </c>
      <c r="CJ81" s="188" t="s">
        <v>872</v>
      </c>
      <c r="CK81" s="17" t="s">
        <v>218</v>
      </c>
      <c r="CL81" s="110" t="s">
        <v>2318</v>
      </c>
      <c r="CM81" s="195"/>
      <c r="CN81" s="308">
        <v>0</v>
      </c>
      <c r="CO81" s="117" t="s">
        <v>2319</v>
      </c>
      <c r="CP81" s="188" t="s">
        <v>872</v>
      </c>
      <c r="CQ81" s="188" t="s">
        <v>872</v>
      </c>
      <c r="CR81" s="105" t="s">
        <v>218</v>
      </c>
      <c r="CS81" s="110" t="s">
        <v>2320</v>
      </c>
      <c r="CT81" s="110"/>
      <c r="CU81" s="117"/>
      <c r="CV81" s="107" t="s">
        <v>2321</v>
      </c>
      <c r="CW81" s="188" t="s">
        <v>872</v>
      </c>
      <c r="CX81" s="188" t="s">
        <v>872</v>
      </c>
      <c r="CY81" s="64" t="s">
        <v>218</v>
      </c>
      <c r="CZ81" s="107" t="s">
        <v>2322</v>
      </c>
      <c r="DA81" s="17">
        <v>18</v>
      </c>
      <c r="DB81" s="157">
        <v>40</v>
      </c>
      <c r="DC81" s="551" t="s">
        <v>2323</v>
      </c>
      <c r="DD81" s="188">
        <v>1.0357142857142858</v>
      </c>
      <c r="DE81" s="188">
        <v>1.053763440860215</v>
      </c>
      <c r="DF81" s="17" t="s">
        <v>218</v>
      </c>
      <c r="DG81" s="110" t="s">
        <v>2324</v>
      </c>
      <c r="DH81" s="17"/>
      <c r="DI81" s="101"/>
      <c r="DJ81" s="117" t="s">
        <v>2325</v>
      </c>
      <c r="DK81" s="188">
        <v>1.0357142857142858</v>
      </c>
      <c r="DL81" s="188">
        <v>1.053763440860215</v>
      </c>
      <c r="DM81" s="73" t="s">
        <v>218</v>
      </c>
      <c r="DN81" s="107" t="s">
        <v>2262</v>
      </c>
      <c r="DO81" s="17"/>
      <c r="DP81" s="101"/>
      <c r="DQ81" s="117" t="s">
        <v>2326</v>
      </c>
      <c r="DR81" s="188">
        <v>1.0357142857142858</v>
      </c>
      <c r="DS81" s="188">
        <v>1.053763440860215</v>
      </c>
      <c r="DT81" s="64" t="s">
        <v>218</v>
      </c>
      <c r="DU81" s="107" t="s">
        <v>2264</v>
      </c>
      <c r="DV81" s="521">
        <v>20</v>
      </c>
      <c r="DW81" s="320">
        <v>16</v>
      </c>
      <c r="DX81" s="107" t="s">
        <v>2327</v>
      </c>
      <c r="DY81" s="188">
        <v>1.3214285714285714</v>
      </c>
      <c r="DZ81" s="131">
        <v>1.2258064516129032</v>
      </c>
      <c r="EA81" s="64" t="s">
        <v>218</v>
      </c>
      <c r="EB81" s="107" t="s">
        <v>2328</v>
      </c>
      <c r="EC81" s="529">
        <v>0</v>
      </c>
      <c r="ED81" s="519">
        <v>0</v>
      </c>
      <c r="EE81" s="519">
        <v>0</v>
      </c>
      <c r="EF81" s="519">
        <v>18</v>
      </c>
      <c r="EG81" s="519">
        <v>18</v>
      </c>
      <c r="EH81" s="519">
        <v>18</v>
      </c>
      <c r="EI81" s="519">
        <v>36</v>
      </c>
      <c r="EJ81" s="519">
        <v>36</v>
      </c>
      <c r="EK81" s="519">
        <v>36</v>
      </c>
      <c r="EL81" s="519">
        <v>56</v>
      </c>
      <c r="EM81" s="529">
        <v>18</v>
      </c>
      <c r="EN81" s="529">
        <v>36</v>
      </c>
      <c r="EO81" s="529">
        <v>56</v>
      </c>
      <c r="EP81" s="528">
        <v>0</v>
      </c>
      <c r="EQ81" s="519">
        <v>0</v>
      </c>
      <c r="ER81" s="519">
        <v>0</v>
      </c>
      <c r="ES81" s="519">
        <v>18</v>
      </c>
      <c r="ET81" s="519">
        <v>18</v>
      </c>
      <c r="EU81" s="519">
        <v>18</v>
      </c>
      <c r="EV81" s="519">
        <v>58</v>
      </c>
      <c r="EW81" s="519">
        <v>58</v>
      </c>
      <c r="EX81" s="519">
        <v>58</v>
      </c>
      <c r="EY81" s="519">
        <v>74</v>
      </c>
      <c r="EZ81" s="519">
        <v>16</v>
      </c>
      <c r="FA81" s="528">
        <v>18</v>
      </c>
      <c r="FB81" s="528">
        <v>58</v>
      </c>
      <c r="FC81" s="528">
        <v>74</v>
      </c>
      <c r="FD81" s="38">
        <v>0</v>
      </c>
      <c r="FE81" s="38">
        <v>0</v>
      </c>
      <c r="FF81" s="38">
        <v>0</v>
      </c>
      <c r="FG81" s="38">
        <v>1</v>
      </c>
      <c r="FH81" s="38">
        <v>1</v>
      </c>
      <c r="FI81" s="38">
        <v>1</v>
      </c>
      <c r="FJ81" s="38">
        <v>1.6111111111111112</v>
      </c>
      <c r="FK81" s="38">
        <v>1.6111111111111112</v>
      </c>
      <c r="FL81" s="38">
        <v>1.6111111111111112</v>
      </c>
      <c r="FM81" s="38">
        <v>1.3214285714285714</v>
      </c>
      <c r="FN81" s="230">
        <v>0</v>
      </c>
      <c r="FO81" s="230">
        <v>0</v>
      </c>
      <c r="FP81" s="527">
        <v>0</v>
      </c>
      <c r="FQ81" s="527">
        <v>0</v>
      </c>
      <c r="FR81" s="209">
        <v>0</v>
      </c>
      <c r="FS81" s="209">
        <v>0</v>
      </c>
      <c r="FT81" s="209">
        <v>0.32142857142857145</v>
      </c>
      <c r="FU81" s="209">
        <v>0.32142857142857145</v>
      </c>
      <c r="FV81" s="42">
        <v>0.32142857142857145</v>
      </c>
      <c r="FW81" s="42">
        <v>0.32142857142857145</v>
      </c>
      <c r="FX81" s="42">
        <v>0.32142857142857145</v>
      </c>
      <c r="FY81" s="42">
        <v>0.32142857142857145</v>
      </c>
      <c r="FZ81" s="42">
        <v>1.0357142857142858</v>
      </c>
      <c r="GA81" s="42">
        <v>0.6428571428571429</v>
      </c>
      <c r="GB81" s="42">
        <v>1.0357142857142858</v>
      </c>
      <c r="GC81" s="42">
        <v>0.6428571428571429</v>
      </c>
      <c r="GD81" s="138">
        <v>1.0357142857142858</v>
      </c>
      <c r="GE81" s="42">
        <v>0.6428571428571429</v>
      </c>
      <c r="GF81" s="137">
        <v>1.3214285714285714</v>
      </c>
      <c r="GG81" s="136">
        <v>1</v>
      </c>
      <c r="GH81" s="50">
        <v>0</v>
      </c>
      <c r="GI81" s="50">
        <v>0</v>
      </c>
      <c r="GJ81" s="50">
        <v>0</v>
      </c>
      <c r="GK81" s="50">
        <v>0.32142857142857145</v>
      </c>
      <c r="GL81" s="49">
        <v>0.32142857142857145</v>
      </c>
      <c r="GM81" s="49">
        <v>0.32142857142857145</v>
      </c>
      <c r="GN81" s="49">
        <v>1</v>
      </c>
      <c r="GO81" s="49">
        <v>1</v>
      </c>
      <c r="GP81" s="49">
        <v>1</v>
      </c>
      <c r="GQ81" s="49">
        <v>1</v>
      </c>
      <c r="GR81" s="48" t="b">
        <v>1</v>
      </c>
      <c r="GS81" s="336">
        <v>0</v>
      </c>
    </row>
    <row r="82" spans="1:201" ht="67.5" hidden="1" customHeight="1" x14ac:dyDescent="0.25">
      <c r="A82" s="119" t="s">
        <v>2227</v>
      </c>
      <c r="B82" s="119" t="s">
        <v>653</v>
      </c>
      <c r="C82" s="119" t="s">
        <v>519</v>
      </c>
      <c r="D82" s="119" t="s">
        <v>2228</v>
      </c>
      <c r="E82" s="119" t="s">
        <v>2267</v>
      </c>
      <c r="F82" s="17" t="s">
        <v>2230</v>
      </c>
      <c r="G82" s="17" t="s">
        <v>2231</v>
      </c>
      <c r="H82" s="17" t="s">
        <v>2232</v>
      </c>
      <c r="I82" s="26" t="s">
        <v>2268</v>
      </c>
      <c r="J82" s="26" t="s">
        <v>2269</v>
      </c>
      <c r="K82" s="17" t="s">
        <v>2270</v>
      </c>
      <c r="L82" s="110" t="s">
        <v>2271</v>
      </c>
      <c r="M82" s="26" t="s">
        <v>2272</v>
      </c>
      <c r="N82" s="14" t="s">
        <v>2273</v>
      </c>
      <c r="O82" s="17" t="s">
        <v>2274</v>
      </c>
      <c r="P82" s="17" t="s">
        <v>2275</v>
      </c>
      <c r="Q82" s="17">
        <v>4</v>
      </c>
      <c r="R82" s="280" t="s">
        <v>2329</v>
      </c>
      <c r="S82" s="17" t="s">
        <v>19</v>
      </c>
      <c r="T82" s="17"/>
      <c r="U82" s="17"/>
      <c r="V82" s="17"/>
      <c r="W82" s="17"/>
      <c r="X82" s="17"/>
      <c r="Y82" s="17"/>
      <c r="Z82" s="17"/>
      <c r="AA82" s="17"/>
      <c r="AB82" s="17"/>
      <c r="AC82" s="17"/>
      <c r="AD82" s="17" t="s">
        <v>870</v>
      </c>
      <c r="AE82" s="17"/>
      <c r="AF82" s="17"/>
      <c r="AG82" s="17"/>
      <c r="AH82" s="17" t="s">
        <v>523</v>
      </c>
      <c r="AI82" s="17" t="s">
        <v>470</v>
      </c>
      <c r="AJ82" s="17" t="s">
        <v>213</v>
      </c>
      <c r="AK82" s="17" t="s">
        <v>271</v>
      </c>
      <c r="AL82" s="110" t="s">
        <v>2330</v>
      </c>
      <c r="AM82" s="110" t="s">
        <v>2331</v>
      </c>
      <c r="AN82" s="17">
        <v>0</v>
      </c>
      <c r="AO82" s="17">
        <v>330</v>
      </c>
      <c r="AP82" s="17">
        <v>380</v>
      </c>
      <c r="AQ82" s="17">
        <v>580</v>
      </c>
      <c r="AR82" s="17">
        <v>580</v>
      </c>
      <c r="AS82" s="17">
        <v>580</v>
      </c>
      <c r="AT82" s="17">
        <v>330</v>
      </c>
      <c r="AU82" s="17">
        <v>0</v>
      </c>
      <c r="AV82" s="17">
        <v>380</v>
      </c>
      <c r="AW82" s="17"/>
      <c r="AX82" s="146">
        <v>0</v>
      </c>
      <c r="AY82" s="531" t="s">
        <v>2332</v>
      </c>
      <c r="AZ82" s="79">
        <v>0</v>
      </c>
      <c r="BA82" s="245">
        <v>0.56896551724137934</v>
      </c>
      <c r="BB82" s="190" t="s">
        <v>218</v>
      </c>
      <c r="BC82" s="110" t="s">
        <v>2333</v>
      </c>
      <c r="BD82" s="152"/>
      <c r="BE82" s="146">
        <v>0</v>
      </c>
      <c r="BF82" s="133" t="s">
        <v>2334</v>
      </c>
      <c r="BG82" s="79">
        <v>0</v>
      </c>
      <c r="BH82" s="245">
        <v>0.56896551724137934</v>
      </c>
      <c r="BI82" s="190" t="s">
        <v>218</v>
      </c>
      <c r="BJ82" s="110" t="s">
        <v>2335</v>
      </c>
      <c r="BK82" s="17">
        <v>0</v>
      </c>
      <c r="BL82" s="146">
        <v>0</v>
      </c>
      <c r="BM82" s="112" t="s">
        <v>2336</v>
      </c>
      <c r="BN82" s="243">
        <v>0</v>
      </c>
      <c r="BO82" s="188">
        <v>0.56896551724137934</v>
      </c>
      <c r="BP82" s="150" t="s">
        <v>218</v>
      </c>
      <c r="BQ82" s="110" t="s">
        <v>2337</v>
      </c>
      <c r="BR82" s="17"/>
      <c r="BS82" s="146">
        <v>0</v>
      </c>
      <c r="BT82" s="112" t="s">
        <v>2338</v>
      </c>
      <c r="BU82" s="188">
        <v>0</v>
      </c>
      <c r="BV82" s="188">
        <v>0.56896551724137934</v>
      </c>
      <c r="BW82" s="17" t="s">
        <v>218</v>
      </c>
      <c r="BX82" s="110"/>
      <c r="BY82" s="17"/>
      <c r="BZ82" s="101">
        <v>0</v>
      </c>
      <c r="CA82" s="564" t="s">
        <v>2339</v>
      </c>
      <c r="CB82" s="188">
        <v>0</v>
      </c>
      <c r="CC82" s="188">
        <v>0.56896551724137934</v>
      </c>
      <c r="CD82" s="10" t="s">
        <v>218</v>
      </c>
      <c r="CE82" s="107" t="s">
        <v>2340</v>
      </c>
      <c r="CF82" s="195">
        <v>116</v>
      </c>
      <c r="CG82" s="523">
        <v>68</v>
      </c>
      <c r="CH82" s="110" t="s">
        <v>2341</v>
      </c>
      <c r="CI82" s="188">
        <v>0.17894736842105263</v>
      </c>
      <c r="CJ82" s="188">
        <v>0.68620689655172418</v>
      </c>
      <c r="CK82" s="17" t="s">
        <v>218</v>
      </c>
      <c r="CL82" s="110" t="s">
        <v>2342</v>
      </c>
      <c r="CM82" s="195"/>
      <c r="CN82" s="308">
        <v>0</v>
      </c>
      <c r="CO82" s="117" t="s">
        <v>2343</v>
      </c>
      <c r="CP82" s="188">
        <v>0.17894736842105263</v>
      </c>
      <c r="CQ82" s="188">
        <v>0.68620689655172418</v>
      </c>
      <c r="CR82" s="105" t="s">
        <v>218</v>
      </c>
      <c r="CS82" s="110" t="s">
        <v>2256</v>
      </c>
      <c r="CT82" s="110"/>
      <c r="CU82" s="117"/>
      <c r="CV82" s="107" t="s">
        <v>2344</v>
      </c>
      <c r="CW82" s="554">
        <v>0.17894736842105263</v>
      </c>
      <c r="CX82" s="554">
        <v>0.68620689655172418</v>
      </c>
      <c r="CY82" s="64" t="s">
        <v>218</v>
      </c>
      <c r="CZ82" s="107" t="s">
        <v>2345</v>
      </c>
      <c r="DA82" s="17">
        <v>116</v>
      </c>
      <c r="DB82" s="146">
        <v>224</v>
      </c>
      <c r="DC82" s="110" t="s">
        <v>2346</v>
      </c>
      <c r="DD82" s="188">
        <v>0.76842105263157889</v>
      </c>
      <c r="DE82" s="188">
        <v>1.0724137931034483</v>
      </c>
      <c r="DF82" s="17" t="s">
        <v>218</v>
      </c>
      <c r="DG82" s="110" t="s">
        <v>2347</v>
      </c>
      <c r="DH82" s="17"/>
      <c r="DI82" s="101"/>
      <c r="DJ82" s="117" t="s">
        <v>2348</v>
      </c>
      <c r="DK82" s="188">
        <v>0.76842105263157889</v>
      </c>
      <c r="DL82" s="188">
        <v>1.0724137931034483</v>
      </c>
      <c r="DM82" s="73" t="s">
        <v>218</v>
      </c>
      <c r="DN82" s="107" t="s">
        <v>2262</v>
      </c>
      <c r="DO82" s="17"/>
      <c r="DP82" s="101"/>
      <c r="DQ82" s="117" t="s">
        <v>2349</v>
      </c>
      <c r="DR82" s="188">
        <v>0.76842105263157889</v>
      </c>
      <c r="DS82" s="188">
        <v>1.0724137931034483</v>
      </c>
      <c r="DT82" s="64" t="s">
        <v>218</v>
      </c>
      <c r="DU82" s="107" t="s">
        <v>2264</v>
      </c>
      <c r="DV82" s="521">
        <v>148</v>
      </c>
      <c r="DW82" s="320">
        <v>148</v>
      </c>
      <c r="DX82" s="107" t="s">
        <v>2350</v>
      </c>
      <c r="DY82" s="188">
        <v>1.1578947368421053</v>
      </c>
      <c r="DZ82" s="131">
        <v>1.3275862068965518</v>
      </c>
      <c r="EA82" s="64" t="s">
        <v>218</v>
      </c>
      <c r="EB82" s="107" t="s">
        <v>2351</v>
      </c>
      <c r="EC82" s="529">
        <v>0</v>
      </c>
      <c r="ED82" s="519">
        <v>0</v>
      </c>
      <c r="EE82" s="519">
        <v>0</v>
      </c>
      <c r="EF82" s="519">
        <v>116</v>
      </c>
      <c r="EG82" s="519">
        <v>116</v>
      </c>
      <c r="EH82" s="519">
        <v>116</v>
      </c>
      <c r="EI82" s="519">
        <v>232</v>
      </c>
      <c r="EJ82" s="519">
        <v>232</v>
      </c>
      <c r="EK82" s="519">
        <v>232</v>
      </c>
      <c r="EL82" s="519">
        <v>380</v>
      </c>
      <c r="EM82" s="529">
        <v>116</v>
      </c>
      <c r="EN82" s="529">
        <v>232</v>
      </c>
      <c r="EO82" s="529">
        <v>380</v>
      </c>
      <c r="EP82" s="528">
        <v>0</v>
      </c>
      <c r="EQ82" s="519">
        <v>0</v>
      </c>
      <c r="ER82" s="519">
        <v>0</v>
      </c>
      <c r="ES82" s="519">
        <v>68</v>
      </c>
      <c r="ET82" s="519">
        <v>68</v>
      </c>
      <c r="EU82" s="519">
        <v>68</v>
      </c>
      <c r="EV82" s="519">
        <v>292</v>
      </c>
      <c r="EW82" s="519">
        <v>292</v>
      </c>
      <c r="EX82" s="519">
        <v>292</v>
      </c>
      <c r="EY82" s="519">
        <v>440</v>
      </c>
      <c r="EZ82" s="519">
        <v>148</v>
      </c>
      <c r="FA82" s="528">
        <v>68</v>
      </c>
      <c r="FB82" s="528">
        <v>292</v>
      </c>
      <c r="FC82" s="528">
        <v>440</v>
      </c>
      <c r="FD82" s="38">
        <v>0</v>
      </c>
      <c r="FE82" s="38">
        <v>0</v>
      </c>
      <c r="FF82" s="38">
        <v>0</v>
      </c>
      <c r="FG82" s="38">
        <v>0.58620689655172409</v>
      </c>
      <c r="FH82" s="38">
        <v>0.58620689655172409</v>
      </c>
      <c r="FI82" s="38">
        <v>0.58620689655172409</v>
      </c>
      <c r="FJ82" s="38">
        <v>1.2586206896551724</v>
      </c>
      <c r="FK82" s="38">
        <v>1.2586206896551724</v>
      </c>
      <c r="FL82" s="38">
        <v>1.2586206896551724</v>
      </c>
      <c r="FM82" s="38">
        <v>1.1578947368421053</v>
      </c>
      <c r="FN82" s="230">
        <v>0</v>
      </c>
      <c r="FO82" s="230">
        <v>0</v>
      </c>
      <c r="FP82" s="527">
        <v>0</v>
      </c>
      <c r="FQ82" s="527">
        <v>0</v>
      </c>
      <c r="FR82" s="209">
        <v>0</v>
      </c>
      <c r="FS82" s="209">
        <v>0</v>
      </c>
      <c r="FT82" s="209">
        <v>0.17894736842105263</v>
      </c>
      <c r="FU82" s="209">
        <v>0.30526315789473685</v>
      </c>
      <c r="FV82" s="42">
        <v>0.17894736842105263</v>
      </c>
      <c r="FW82" s="42">
        <v>0.30526315789473685</v>
      </c>
      <c r="FX82" s="42">
        <v>0.17894736842105263</v>
      </c>
      <c r="FY82" s="42">
        <v>0.30526315789473685</v>
      </c>
      <c r="FZ82" s="42">
        <v>0.76842105263157889</v>
      </c>
      <c r="GA82" s="42">
        <v>0.61052631578947369</v>
      </c>
      <c r="GB82" s="42">
        <v>0.76842105263157889</v>
      </c>
      <c r="GC82" s="42">
        <v>0.61052631578947369</v>
      </c>
      <c r="GD82" s="138">
        <v>0.76842105263157889</v>
      </c>
      <c r="GE82" s="42">
        <v>0.61052631578947369</v>
      </c>
      <c r="GF82" s="137">
        <v>1.1578947368421053</v>
      </c>
      <c r="GG82" s="136">
        <v>1</v>
      </c>
      <c r="GH82" s="50">
        <v>0</v>
      </c>
      <c r="GI82" s="50">
        <v>0</v>
      </c>
      <c r="GJ82" s="50">
        <v>0</v>
      </c>
      <c r="GK82" s="50">
        <v>0.17894736842105263</v>
      </c>
      <c r="GL82" s="49">
        <v>0.17894736842105263</v>
      </c>
      <c r="GM82" s="49">
        <v>0.17894736842105263</v>
      </c>
      <c r="GN82" s="49">
        <v>0.76842105263157889</v>
      </c>
      <c r="GO82" s="49">
        <v>0.76842105263157889</v>
      </c>
      <c r="GP82" s="49">
        <v>0.76842105263157889</v>
      </c>
      <c r="GQ82" s="49">
        <v>1</v>
      </c>
      <c r="GR82" s="48" t="b">
        <v>1</v>
      </c>
      <c r="GS82" s="336">
        <v>0</v>
      </c>
    </row>
    <row r="83" spans="1:201" ht="67.5" hidden="1" customHeight="1" x14ac:dyDescent="0.25">
      <c r="A83" s="119" t="s">
        <v>2227</v>
      </c>
      <c r="B83" s="119" t="s">
        <v>653</v>
      </c>
      <c r="C83" s="119" t="s">
        <v>519</v>
      </c>
      <c r="D83" s="119" t="s">
        <v>2228</v>
      </c>
      <c r="E83" s="119" t="s">
        <v>2228</v>
      </c>
      <c r="F83" s="17" t="s">
        <v>2352</v>
      </c>
      <c r="G83" s="17" t="s">
        <v>2353</v>
      </c>
      <c r="H83" s="17" t="s">
        <v>2232</v>
      </c>
      <c r="I83" s="17" t="s">
        <v>2354</v>
      </c>
      <c r="J83" s="17" t="s">
        <v>2355</v>
      </c>
      <c r="K83" s="17" t="s">
        <v>2235</v>
      </c>
      <c r="L83" s="110" t="s">
        <v>2356</v>
      </c>
      <c r="M83" s="26" t="s">
        <v>2357</v>
      </c>
      <c r="N83" s="14" t="s">
        <v>2358</v>
      </c>
      <c r="O83" s="17" t="s">
        <v>2359</v>
      </c>
      <c r="P83" s="17" t="s">
        <v>2360</v>
      </c>
      <c r="Q83" s="17">
        <v>5</v>
      </c>
      <c r="R83" s="338" t="s">
        <v>2361</v>
      </c>
      <c r="S83" s="17" t="s">
        <v>2277</v>
      </c>
      <c r="T83" s="17" t="s">
        <v>870</v>
      </c>
      <c r="U83" s="17"/>
      <c r="V83" s="17"/>
      <c r="W83" s="17" t="s">
        <v>2362</v>
      </c>
      <c r="X83" s="17"/>
      <c r="Y83" s="17"/>
      <c r="Z83" s="17"/>
      <c r="AA83" s="17"/>
      <c r="AB83" s="17"/>
      <c r="AC83" s="17"/>
      <c r="AD83" s="17"/>
      <c r="AE83" s="17"/>
      <c r="AF83" s="17"/>
      <c r="AG83" s="17"/>
      <c r="AH83" s="17" t="s">
        <v>270</v>
      </c>
      <c r="AI83" s="17" t="s">
        <v>417</v>
      </c>
      <c r="AJ83" s="17" t="s">
        <v>244</v>
      </c>
      <c r="AK83" s="17" t="s">
        <v>271</v>
      </c>
      <c r="AL83" s="110" t="s">
        <v>2363</v>
      </c>
      <c r="AM83" s="280"/>
      <c r="AN83" s="375">
        <v>530000</v>
      </c>
      <c r="AO83" s="375">
        <v>142930</v>
      </c>
      <c r="AP83" s="375">
        <v>164051</v>
      </c>
      <c r="AQ83" s="375">
        <v>168973</v>
      </c>
      <c r="AR83" s="375">
        <v>174046</v>
      </c>
      <c r="AS83" s="375">
        <v>650000</v>
      </c>
      <c r="AT83" s="375">
        <v>142157</v>
      </c>
      <c r="AU83" s="375">
        <v>773</v>
      </c>
      <c r="AV83" s="375">
        <v>164051</v>
      </c>
      <c r="AW83" s="17"/>
      <c r="AX83" s="146">
        <v>0</v>
      </c>
      <c r="AY83" s="531" t="s">
        <v>2364</v>
      </c>
      <c r="AZ83" s="79">
        <v>0</v>
      </c>
      <c r="BA83" s="245">
        <v>0.21870307692307692</v>
      </c>
      <c r="BB83" s="132" t="s">
        <v>218</v>
      </c>
      <c r="BC83" s="14"/>
      <c r="BD83" s="190"/>
      <c r="BE83" s="146">
        <v>0</v>
      </c>
      <c r="BF83" s="133" t="s">
        <v>2365</v>
      </c>
      <c r="BG83" s="79">
        <v>0</v>
      </c>
      <c r="BH83" s="245">
        <v>0.21870307692307692</v>
      </c>
      <c r="BI83" s="190" t="s">
        <v>218</v>
      </c>
      <c r="BJ83" s="110"/>
      <c r="BK83" s="17"/>
      <c r="BL83" s="146">
        <v>0</v>
      </c>
      <c r="BM83" s="112" t="s">
        <v>2366</v>
      </c>
      <c r="BN83" s="188">
        <v>0</v>
      </c>
      <c r="BO83" s="188">
        <v>0.21870307692307692</v>
      </c>
      <c r="BP83" s="150" t="s">
        <v>218</v>
      </c>
      <c r="BQ83" s="110" t="s">
        <v>2367</v>
      </c>
      <c r="BR83" s="17"/>
      <c r="BS83" s="146">
        <v>0</v>
      </c>
      <c r="BT83" s="552" t="s">
        <v>2368</v>
      </c>
      <c r="BU83" s="188">
        <v>0</v>
      </c>
      <c r="BV83" s="188">
        <v>0.21870307692307692</v>
      </c>
      <c r="BW83" s="17" t="s">
        <v>218</v>
      </c>
      <c r="BX83" s="110" t="s">
        <v>2369</v>
      </c>
      <c r="BY83" s="110"/>
      <c r="BZ83" s="146">
        <v>0</v>
      </c>
      <c r="CA83" s="112" t="s">
        <v>2370</v>
      </c>
      <c r="CB83" s="188">
        <v>0</v>
      </c>
      <c r="CC83" s="188">
        <v>0.21870307692307692</v>
      </c>
      <c r="CD83" s="131" t="s">
        <v>218</v>
      </c>
      <c r="CE83" s="110" t="s">
        <v>2371</v>
      </c>
      <c r="CF83" s="523"/>
      <c r="CG83" s="523"/>
      <c r="CH83" s="112" t="s">
        <v>2372</v>
      </c>
      <c r="CI83" s="188">
        <v>0</v>
      </c>
      <c r="CJ83" s="188">
        <v>0.21870307692307692</v>
      </c>
      <c r="CK83" s="17" t="s">
        <v>218</v>
      </c>
      <c r="CL83" s="110" t="s">
        <v>2373</v>
      </c>
      <c r="CM83" s="195"/>
      <c r="CN83" s="308">
        <v>0</v>
      </c>
      <c r="CO83" s="117" t="s">
        <v>2374</v>
      </c>
      <c r="CP83" s="188">
        <v>0</v>
      </c>
      <c r="CQ83" s="188">
        <v>0.21870307692307692</v>
      </c>
      <c r="CR83" s="105" t="s">
        <v>218</v>
      </c>
      <c r="CS83" s="110" t="s">
        <v>2375</v>
      </c>
      <c r="CT83" s="110"/>
      <c r="CU83" s="117"/>
      <c r="CV83" s="117" t="s">
        <v>2376</v>
      </c>
      <c r="CW83" s="554">
        <v>0</v>
      </c>
      <c r="CX83" s="554">
        <v>0.21870307692307692</v>
      </c>
      <c r="CY83" s="64" t="s">
        <v>218</v>
      </c>
      <c r="CZ83" s="107" t="s">
        <v>2377</v>
      </c>
      <c r="DA83" s="17"/>
      <c r="DB83" s="146"/>
      <c r="DC83" s="112" t="s">
        <v>2378</v>
      </c>
      <c r="DD83" s="188">
        <v>0</v>
      </c>
      <c r="DE83" s="188">
        <v>0.21870307692307692</v>
      </c>
      <c r="DF83" s="17" t="s">
        <v>218</v>
      </c>
      <c r="DG83" s="110" t="s">
        <v>2379</v>
      </c>
      <c r="DH83" s="17"/>
      <c r="DI83" s="101"/>
      <c r="DJ83" s="117" t="s">
        <v>2380</v>
      </c>
      <c r="DK83" s="188">
        <v>0</v>
      </c>
      <c r="DL83" s="188">
        <v>0.21870307692307692</v>
      </c>
      <c r="DM83" s="73" t="s">
        <v>218</v>
      </c>
      <c r="DN83" s="107" t="s">
        <v>2381</v>
      </c>
      <c r="DO83" s="17"/>
      <c r="DP83" s="101"/>
      <c r="DQ83" s="117" t="s">
        <v>2382</v>
      </c>
      <c r="DR83" s="188">
        <v>0</v>
      </c>
      <c r="DS83" s="188">
        <v>0.21870307692307692</v>
      </c>
      <c r="DT83" s="64" t="s">
        <v>218</v>
      </c>
      <c r="DU83" s="107" t="s">
        <v>2301</v>
      </c>
      <c r="DV83" s="521">
        <v>164051</v>
      </c>
      <c r="DW83" s="520"/>
      <c r="DX83" s="117" t="s">
        <v>2383</v>
      </c>
      <c r="DY83" s="188">
        <v>0</v>
      </c>
      <c r="DZ83" s="131">
        <v>0.21870307692307692</v>
      </c>
      <c r="EA83" s="64" t="s">
        <v>218</v>
      </c>
      <c r="EB83" s="107" t="s">
        <v>2303</v>
      </c>
      <c r="EC83" s="529">
        <v>0</v>
      </c>
      <c r="ED83" s="519">
        <v>0</v>
      </c>
      <c r="EE83" s="519">
        <v>0</v>
      </c>
      <c r="EF83" s="519">
        <v>0</v>
      </c>
      <c r="EG83" s="519">
        <v>0</v>
      </c>
      <c r="EH83" s="519">
        <v>0</v>
      </c>
      <c r="EI83" s="519">
        <v>0</v>
      </c>
      <c r="EJ83" s="519">
        <v>0</v>
      </c>
      <c r="EK83" s="519">
        <v>0</v>
      </c>
      <c r="EL83" s="519">
        <v>164051</v>
      </c>
      <c r="EM83" s="529">
        <v>0</v>
      </c>
      <c r="EN83" s="529">
        <v>0</v>
      </c>
      <c r="EO83" s="529">
        <v>164051</v>
      </c>
      <c r="EP83" s="528">
        <v>0</v>
      </c>
      <c r="EQ83" s="519">
        <v>0</v>
      </c>
      <c r="ER83" s="519">
        <v>0</v>
      </c>
      <c r="ES83" s="519">
        <v>0</v>
      </c>
      <c r="ET83" s="519">
        <v>0</v>
      </c>
      <c r="EU83" s="519">
        <v>0</v>
      </c>
      <c r="EV83" s="519">
        <v>0</v>
      </c>
      <c r="EW83" s="519">
        <v>0</v>
      </c>
      <c r="EX83" s="519">
        <v>0</v>
      </c>
      <c r="EY83" s="519">
        <v>0</v>
      </c>
      <c r="EZ83" s="519">
        <v>0</v>
      </c>
      <c r="FA83" s="528">
        <v>0</v>
      </c>
      <c r="FB83" s="528">
        <v>0</v>
      </c>
      <c r="FC83" s="528">
        <v>0</v>
      </c>
      <c r="FD83" s="38">
        <v>0</v>
      </c>
      <c r="FE83" s="38">
        <v>0</v>
      </c>
      <c r="FF83" s="38">
        <v>0</v>
      </c>
      <c r="FG83" s="38">
        <v>0</v>
      </c>
      <c r="FH83" s="38">
        <v>0</v>
      </c>
      <c r="FI83" s="38">
        <v>0</v>
      </c>
      <c r="FJ83" s="38">
        <v>0</v>
      </c>
      <c r="FK83" s="38">
        <v>0</v>
      </c>
      <c r="FL83" s="38">
        <v>0</v>
      </c>
      <c r="FM83" s="38">
        <v>0</v>
      </c>
      <c r="FN83" s="230">
        <v>0</v>
      </c>
      <c r="FO83" s="230">
        <v>0</v>
      </c>
      <c r="FP83" s="527">
        <v>0</v>
      </c>
      <c r="FQ83" s="527">
        <v>0</v>
      </c>
      <c r="FR83" s="209">
        <v>0</v>
      </c>
      <c r="FS83" s="209">
        <v>0</v>
      </c>
      <c r="FT83" s="209">
        <v>0</v>
      </c>
      <c r="FU83" s="209">
        <v>0</v>
      </c>
      <c r="FV83" s="42">
        <v>0</v>
      </c>
      <c r="FW83" s="42">
        <v>0</v>
      </c>
      <c r="FX83" s="42">
        <v>0</v>
      </c>
      <c r="FY83" s="42">
        <v>0</v>
      </c>
      <c r="FZ83" s="42">
        <v>0</v>
      </c>
      <c r="GA83" s="42">
        <v>0</v>
      </c>
      <c r="GB83" s="42">
        <v>0</v>
      </c>
      <c r="GC83" s="42">
        <v>0</v>
      </c>
      <c r="GD83" s="138">
        <v>0</v>
      </c>
      <c r="GE83" s="42">
        <v>0</v>
      </c>
      <c r="GF83" s="137">
        <v>0</v>
      </c>
      <c r="GG83" s="136">
        <v>1</v>
      </c>
      <c r="GH83" s="50">
        <v>0</v>
      </c>
      <c r="GI83" s="50">
        <v>0</v>
      </c>
      <c r="GJ83" s="50">
        <v>0</v>
      </c>
      <c r="GK83" s="50">
        <v>0</v>
      </c>
      <c r="GL83" s="49">
        <v>0</v>
      </c>
      <c r="GM83" s="49">
        <v>0</v>
      </c>
      <c r="GN83" s="49">
        <v>0</v>
      </c>
      <c r="GO83" s="49">
        <v>0</v>
      </c>
      <c r="GP83" s="49">
        <v>0</v>
      </c>
      <c r="GQ83" s="49">
        <v>0</v>
      </c>
      <c r="GR83" s="48" t="b">
        <v>1</v>
      </c>
      <c r="GS83" s="336">
        <v>0</v>
      </c>
    </row>
    <row r="84" spans="1:201" ht="67.5" hidden="1" customHeight="1" x14ac:dyDescent="0.25">
      <c r="A84" s="119" t="s">
        <v>2227</v>
      </c>
      <c r="B84" s="119" t="s">
        <v>653</v>
      </c>
      <c r="C84" s="119" t="s">
        <v>519</v>
      </c>
      <c r="D84" s="119" t="s">
        <v>2228</v>
      </c>
      <c r="E84" s="119" t="s">
        <v>2267</v>
      </c>
      <c r="F84" s="17" t="s">
        <v>2384</v>
      </c>
      <c r="G84" s="17" t="s">
        <v>2231</v>
      </c>
      <c r="H84" s="17" t="s">
        <v>2232</v>
      </c>
      <c r="I84" s="17" t="s">
        <v>2385</v>
      </c>
      <c r="J84" s="17" t="s">
        <v>2385</v>
      </c>
      <c r="K84" s="17" t="s">
        <v>2386</v>
      </c>
      <c r="L84" s="110" t="s">
        <v>2387</v>
      </c>
      <c r="M84" s="26" t="s">
        <v>2272</v>
      </c>
      <c r="N84" s="14" t="s">
        <v>2273</v>
      </c>
      <c r="O84" s="17" t="s">
        <v>2388</v>
      </c>
      <c r="P84" s="17" t="s">
        <v>2389</v>
      </c>
      <c r="Q84" s="17">
        <v>6</v>
      </c>
      <c r="R84" s="280" t="s">
        <v>2390</v>
      </c>
      <c r="S84" s="17" t="s">
        <v>19</v>
      </c>
      <c r="T84" s="17" t="s">
        <v>870</v>
      </c>
      <c r="U84" s="17">
        <v>3931</v>
      </c>
      <c r="V84" s="17"/>
      <c r="W84" s="17" t="s">
        <v>2391</v>
      </c>
      <c r="X84" s="17"/>
      <c r="Y84" s="17"/>
      <c r="Z84" s="17"/>
      <c r="AA84" s="17"/>
      <c r="AB84" s="17"/>
      <c r="AC84" s="17"/>
      <c r="AD84" s="17"/>
      <c r="AE84" s="17" t="s">
        <v>870</v>
      </c>
      <c r="AF84" s="17"/>
      <c r="AG84" s="17"/>
      <c r="AH84" s="17" t="s">
        <v>523</v>
      </c>
      <c r="AI84" s="17" t="s">
        <v>470</v>
      </c>
      <c r="AJ84" s="17" t="s">
        <v>213</v>
      </c>
      <c r="AK84" s="17" t="s">
        <v>271</v>
      </c>
      <c r="AL84" s="110" t="s">
        <v>2392</v>
      </c>
      <c r="AM84" s="110" t="s">
        <v>2393</v>
      </c>
      <c r="AN84" s="17">
        <v>95</v>
      </c>
      <c r="AO84" s="17">
        <v>96</v>
      </c>
      <c r="AP84" s="17">
        <v>96</v>
      </c>
      <c r="AQ84" s="17">
        <v>96</v>
      </c>
      <c r="AR84" s="17">
        <v>96</v>
      </c>
      <c r="AS84" s="17">
        <v>96</v>
      </c>
      <c r="AT84" s="17">
        <v>96</v>
      </c>
      <c r="AU84" s="17">
        <v>0</v>
      </c>
      <c r="AV84" s="17">
        <v>96</v>
      </c>
      <c r="AW84" s="17"/>
      <c r="AX84" s="146">
        <v>0</v>
      </c>
      <c r="AY84" s="531" t="s">
        <v>2394</v>
      </c>
      <c r="AZ84" s="79">
        <v>0</v>
      </c>
      <c r="BA84" s="245">
        <v>1</v>
      </c>
      <c r="BB84" s="132" t="s">
        <v>218</v>
      </c>
      <c r="BC84" s="14"/>
      <c r="BD84" s="152"/>
      <c r="BE84" s="146">
        <v>0</v>
      </c>
      <c r="BF84" s="133" t="s">
        <v>2395</v>
      </c>
      <c r="BG84" s="79">
        <v>0</v>
      </c>
      <c r="BH84" s="245">
        <v>1</v>
      </c>
      <c r="BI84" s="190" t="s">
        <v>218</v>
      </c>
      <c r="BJ84" s="110" t="s">
        <v>2396</v>
      </c>
      <c r="BK84" s="17">
        <v>24</v>
      </c>
      <c r="BL84" s="101">
        <v>1</v>
      </c>
      <c r="BM84" s="107" t="s">
        <v>2397</v>
      </c>
      <c r="BN84" s="243">
        <v>1.0416666666666666E-2</v>
      </c>
      <c r="BO84" s="188">
        <v>1.0104166666666667</v>
      </c>
      <c r="BP84" s="4" t="s">
        <v>218</v>
      </c>
      <c r="BQ84" s="107" t="s">
        <v>2398</v>
      </c>
      <c r="BR84" s="17"/>
      <c r="BS84" s="17">
        <v>0</v>
      </c>
      <c r="BT84" s="110" t="s">
        <v>2399</v>
      </c>
      <c r="BU84" s="188">
        <v>1.0416666666666666E-2</v>
      </c>
      <c r="BV84" s="188">
        <v>1.0104166666666667</v>
      </c>
      <c r="BW84" s="17" t="s">
        <v>218</v>
      </c>
      <c r="BX84" s="110" t="s">
        <v>2400</v>
      </c>
      <c r="BY84" s="17"/>
      <c r="BZ84" s="101">
        <v>0</v>
      </c>
      <c r="CA84" s="107" t="s">
        <v>2401</v>
      </c>
      <c r="CB84" s="188">
        <v>1.0416666666666666E-2</v>
      </c>
      <c r="CC84" s="188">
        <v>1.0104166666666667</v>
      </c>
      <c r="CD84" s="10" t="s">
        <v>218</v>
      </c>
      <c r="CE84" s="107" t="s">
        <v>2402</v>
      </c>
      <c r="CF84" s="195">
        <v>24</v>
      </c>
      <c r="CG84" s="523">
        <v>2</v>
      </c>
      <c r="CH84" s="110" t="s">
        <v>2403</v>
      </c>
      <c r="CI84" s="188">
        <v>3.125E-2</v>
      </c>
      <c r="CJ84" s="188">
        <v>1.03125</v>
      </c>
      <c r="CK84" s="17" t="s">
        <v>218</v>
      </c>
      <c r="CL84" s="110" t="s">
        <v>2404</v>
      </c>
      <c r="CM84" s="195"/>
      <c r="CN84" s="308">
        <v>0</v>
      </c>
      <c r="CO84" s="117" t="s">
        <v>2405</v>
      </c>
      <c r="CP84" s="188">
        <v>3.125E-2</v>
      </c>
      <c r="CQ84" s="188">
        <v>1.03125</v>
      </c>
      <c r="CR84" s="105" t="s">
        <v>218</v>
      </c>
      <c r="CS84" s="110" t="s">
        <v>2256</v>
      </c>
      <c r="CT84" s="110"/>
      <c r="CU84" s="117"/>
      <c r="CV84" s="189" t="s">
        <v>2406</v>
      </c>
      <c r="CW84" s="554">
        <v>3.125E-2</v>
      </c>
      <c r="CX84" s="554">
        <v>1.03125</v>
      </c>
      <c r="CY84" s="64" t="s">
        <v>218</v>
      </c>
      <c r="CZ84" s="107" t="s">
        <v>2407</v>
      </c>
      <c r="DA84" s="17">
        <v>24</v>
      </c>
      <c r="DB84" s="157">
        <v>82</v>
      </c>
      <c r="DC84" s="551" t="s">
        <v>2408</v>
      </c>
      <c r="DD84" s="188">
        <v>0.88541666666666663</v>
      </c>
      <c r="DE84" s="188">
        <v>1.8854166666666667</v>
      </c>
      <c r="DF84" s="17" t="s">
        <v>218</v>
      </c>
      <c r="DG84" s="110" t="s">
        <v>2409</v>
      </c>
      <c r="DH84" s="17"/>
      <c r="DI84" s="101"/>
      <c r="DJ84" s="117" t="s">
        <v>2410</v>
      </c>
      <c r="DK84" s="188">
        <v>0.88541666666666663</v>
      </c>
      <c r="DL84" s="188">
        <v>1.8854166666666667</v>
      </c>
      <c r="DM84" s="73" t="s">
        <v>218</v>
      </c>
      <c r="DN84" s="107" t="s">
        <v>2262</v>
      </c>
      <c r="DO84" s="17"/>
      <c r="DP84" s="101"/>
      <c r="DQ84" s="117" t="s">
        <v>2411</v>
      </c>
      <c r="DR84" s="188">
        <v>0.88541666666666663</v>
      </c>
      <c r="DS84" s="188">
        <v>1.8854166666666667</v>
      </c>
      <c r="DT84" s="64" t="s">
        <v>218</v>
      </c>
      <c r="DU84" s="107" t="s">
        <v>2264</v>
      </c>
      <c r="DV84" s="521">
        <v>24</v>
      </c>
      <c r="DW84" s="590">
        <v>11</v>
      </c>
      <c r="DX84" s="107" t="s">
        <v>2412</v>
      </c>
      <c r="DY84" s="188">
        <v>1</v>
      </c>
      <c r="DZ84" s="131">
        <v>2</v>
      </c>
      <c r="EA84" s="64" t="s">
        <v>218</v>
      </c>
      <c r="EB84" s="107" t="s">
        <v>2413</v>
      </c>
      <c r="EC84" s="529">
        <v>24</v>
      </c>
      <c r="ED84" s="519">
        <v>24</v>
      </c>
      <c r="EE84" s="519">
        <v>24</v>
      </c>
      <c r="EF84" s="519">
        <v>48</v>
      </c>
      <c r="EG84" s="519">
        <v>48</v>
      </c>
      <c r="EH84" s="519">
        <v>48</v>
      </c>
      <c r="EI84" s="519">
        <v>72</v>
      </c>
      <c r="EJ84" s="519">
        <v>72</v>
      </c>
      <c r="EK84" s="519">
        <v>72</v>
      </c>
      <c r="EL84" s="519">
        <v>96</v>
      </c>
      <c r="EM84" s="529">
        <v>48</v>
      </c>
      <c r="EN84" s="529">
        <v>72</v>
      </c>
      <c r="EO84" s="529">
        <v>96</v>
      </c>
      <c r="EP84" s="528">
        <v>1</v>
      </c>
      <c r="EQ84" s="519">
        <v>1</v>
      </c>
      <c r="ER84" s="519">
        <v>1</v>
      </c>
      <c r="ES84" s="519">
        <v>3</v>
      </c>
      <c r="ET84" s="519">
        <v>3</v>
      </c>
      <c r="EU84" s="519">
        <v>3</v>
      </c>
      <c r="EV84" s="519">
        <v>85</v>
      </c>
      <c r="EW84" s="519">
        <v>85</v>
      </c>
      <c r="EX84" s="519">
        <v>85</v>
      </c>
      <c r="EY84" s="519">
        <v>96</v>
      </c>
      <c r="EZ84" s="519">
        <v>11</v>
      </c>
      <c r="FA84" s="528">
        <v>3</v>
      </c>
      <c r="FB84" s="528">
        <v>85</v>
      </c>
      <c r="FC84" s="528">
        <v>96</v>
      </c>
      <c r="FD84" s="38">
        <v>4.1666666666666664E-2</v>
      </c>
      <c r="FE84" s="38">
        <v>4.1666666666666664E-2</v>
      </c>
      <c r="FF84" s="38">
        <v>4.1666666666666664E-2</v>
      </c>
      <c r="FG84" s="38">
        <v>6.25E-2</v>
      </c>
      <c r="FH84" s="38">
        <v>6.25E-2</v>
      </c>
      <c r="FI84" s="38">
        <v>6.25E-2</v>
      </c>
      <c r="FJ84" s="38">
        <v>1.1805555555555556</v>
      </c>
      <c r="FK84" s="38">
        <v>1.1805555555555556</v>
      </c>
      <c r="FL84" s="38">
        <v>1.1805555555555556</v>
      </c>
      <c r="FM84" s="38">
        <v>1</v>
      </c>
      <c r="FN84" s="230">
        <v>1.0416666666666666E-2</v>
      </c>
      <c r="FO84" s="230">
        <v>0.25</v>
      </c>
      <c r="FP84" s="527">
        <v>1.0416666666666666E-2</v>
      </c>
      <c r="FQ84" s="527">
        <v>0.25</v>
      </c>
      <c r="FR84" s="209">
        <v>1.0416666666666666E-2</v>
      </c>
      <c r="FS84" s="209">
        <v>0.25</v>
      </c>
      <c r="FT84" s="209">
        <v>3.125E-2</v>
      </c>
      <c r="FU84" s="209">
        <v>0.5</v>
      </c>
      <c r="FV84" s="42">
        <v>3.125E-2</v>
      </c>
      <c r="FW84" s="42">
        <v>0.5</v>
      </c>
      <c r="FX84" s="42">
        <v>3.125E-2</v>
      </c>
      <c r="FY84" s="42">
        <v>0.5</v>
      </c>
      <c r="FZ84" s="42">
        <v>0.88541666666666663</v>
      </c>
      <c r="GA84" s="42">
        <v>0.75</v>
      </c>
      <c r="GB84" s="42">
        <v>0.88541666666666663</v>
      </c>
      <c r="GC84" s="42">
        <v>0.75</v>
      </c>
      <c r="GD84" s="138">
        <v>0.88541666666666663</v>
      </c>
      <c r="GE84" s="42">
        <v>0.75</v>
      </c>
      <c r="GF84" s="137">
        <v>1</v>
      </c>
      <c r="GG84" s="136">
        <v>1</v>
      </c>
      <c r="GH84" s="50">
        <v>1.0416666666666666E-2</v>
      </c>
      <c r="GI84" s="50">
        <v>1.0416666666666666E-2</v>
      </c>
      <c r="GJ84" s="50">
        <v>1.0416666666666666E-2</v>
      </c>
      <c r="GK84" s="50">
        <v>3.125E-2</v>
      </c>
      <c r="GL84" s="49">
        <v>3.125E-2</v>
      </c>
      <c r="GM84" s="49">
        <v>3.125E-2</v>
      </c>
      <c r="GN84" s="49">
        <v>0.88541666666666663</v>
      </c>
      <c r="GO84" s="49">
        <v>0.88541666666666663</v>
      </c>
      <c r="GP84" s="49">
        <v>0.88541666666666663</v>
      </c>
      <c r="GQ84" s="49">
        <v>1</v>
      </c>
      <c r="GR84" s="48" t="b">
        <v>1</v>
      </c>
      <c r="GS84" s="336">
        <v>0</v>
      </c>
    </row>
    <row r="85" spans="1:201" ht="67.5" hidden="1" customHeight="1" x14ac:dyDescent="0.25">
      <c r="A85" s="119" t="s">
        <v>2227</v>
      </c>
      <c r="B85" s="119" t="s">
        <v>653</v>
      </c>
      <c r="C85" s="119" t="s">
        <v>519</v>
      </c>
      <c r="D85" s="119" t="s">
        <v>2228</v>
      </c>
      <c r="E85" s="119" t="s">
        <v>2267</v>
      </c>
      <c r="F85" s="17" t="s">
        <v>2384</v>
      </c>
      <c r="G85" s="17" t="s">
        <v>2231</v>
      </c>
      <c r="H85" s="17" t="s">
        <v>2232</v>
      </c>
      <c r="I85" s="17" t="s">
        <v>2385</v>
      </c>
      <c r="J85" s="17" t="s">
        <v>2385</v>
      </c>
      <c r="K85" s="17" t="s">
        <v>2386</v>
      </c>
      <c r="L85" s="17" t="s">
        <v>2387</v>
      </c>
      <c r="M85" s="26" t="s">
        <v>2272</v>
      </c>
      <c r="N85" s="14" t="s">
        <v>2273</v>
      </c>
      <c r="O85" s="17" t="s">
        <v>2388</v>
      </c>
      <c r="P85" s="17" t="s">
        <v>2389</v>
      </c>
      <c r="Q85" s="17">
        <v>7</v>
      </c>
      <c r="R85" s="280" t="s">
        <v>2414</v>
      </c>
      <c r="S85" s="17" t="s">
        <v>19</v>
      </c>
      <c r="T85" s="17" t="s">
        <v>870</v>
      </c>
      <c r="U85" s="17"/>
      <c r="V85" s="17"/>
      <c r="W85" s="17"/>
      <c r="X85" s="17"/>
      <c r="Y85" s="17" t="s">
        <v>870</v>
      </c>
      <c r="Z85" s="17" t="s">
        <v>870</v>
      </c>
      <c r="AA85" s="17"/>
      <c r="AB85" s="17"/>
      <c r="AC85" s="17"/>
      <c r="AD85" s="17"/>
      <c r="AE85" s="17" t="s">
        <v>870</v>
      </c>
      <c r="AF85" s="17"/>
      <c r="AG85" s="17"/>
      <c r="AH85" s="17" t="s">
        <v>1366</v>
      </c>
      <c r="AI85" s="17" t="s">
        <v>470</v>
      </c>
      <c r="AJ85" s="17" t="s">
        <v>244</v>
      </c>
      <c r="AK85" s="17" t="s">
        <v>271</v>
      </c>
      <c r="AL85" s="110" t="s">
        <v>2415</v>
      </c>
      <c r="AM85" s="280" t="s">
        <v>2416</v>
      </c>
      <c r="AN85" s="375">
        <v>0</v>
      </c>
      <c r="AO85" s="375">
        <v>15000</v>
      </c>
      <c r="AP85" s="375">
        <v>285000</v>
      </c>
      <c r="AQ85" s="375">
        <v>400000</v>
      </c>
      <c r="AR85" s="375">
        <v>300000</v>
      </c>
      <c r="AS85" s="375">
        <v>1000000</v>
      </c>
      <c r="AT85" s="375">
        <v>159332</v>
      </c>
      <c r="AU85" s="375"/>
      <c r="AV85" s="375">
        <v>285000</v>
      </c>
      <c r="AW85" s="17"/>
      <c r="AX85" s="146"/>
      <c r="AY85" s="531" t="s">
        <v>2417</v>
      </c>
      <c r="AZ85" s="79">
        <v>0</v>
      </c>
      <c r="BA85" s="245">
        <v>0.159332</v>
      </c>
      <c r="BB85" s="557" t="s">
        <v>218</v>
      </c>
      <c r="BC85" s="110" t="s">
        <v>2418</v>
      </c>
      <c r="BD85" s="190"/>
      <c r="BE85" s="146">
        <v>0</v>
      </c>
      <c r="BF85" s="133" t="s">
        <v>2419</v>
      </c>
      <c r="BG85" s="79">
        <v>0</v>
      </c>
      <c r="BH85" s="245">
        <v>0.159332</v>
      </c>
      <c r="BI85" s="190" t="s">
        <v>218</v>
      </c>
      <c r="BJ85" s="110" t="s">
        <v>2420</v>
      </c>
      <c r="BK85" s="17">
        <v>100000</v>
      </c>
      <c r="BL85" s="146">
        <v>0</v>
      </c>
      <c r="BM85" s="112" t="s">
        <v>2421</v>
      </c>
      <c r="BN85" s="188">
        <v>0</v>
      </c>
      <c r="BO85" s="188">
        <v>0.159332</v>
      </c>
      <c r="BP85" s="150" t="s">
        <v>218</v>
      </c>
      <c r="BQ85" s="110" t="s">
        <v>2422</v>
      </c>
      <c r="BR85" s="17"/>
      <c r="BS85" s="146">
        <v>0</v>
      </c>
      <c r="BT85" s="112" t="s">
        <v>2423</v>
      </c>
      <c r="BU85" s="188">
        <v>0</v>
      </c>
      <c r="BV85" s="188">
        <v>0.159332</v>
      </c>
      <c r="BW85" s="17" t="s">
        <v>218</v>
      </c>
      <c r="BX85" s="110"/>
      <c r="BY85" s="110"/>
      <c r="BZ85" s="101">
        <v>0</v>
      </c>
      <c r="CA85" s="117" t="s">
        <v>2424</v>
      </c>
      <c r="CB85" s="188">
        <v>0</v>
      </c>
      <c r="CC85" s="188">
        <v>0.159332</v>
      </c>
      <c r="CD85" s="240" t="s">
        <v>218</v>
      </c>
      <c r="CE85" s="107" t="s">
        <v>2425</v>
      </c>
      <c r="CF85" s="195">
        <v>185000</v>
      </c>
      <c r="CG85" s="523">
        <v>0</v>
      </c>
      <c r="CH85" s="110" t="s">
        <v>2426</v>
      </c>
      <c r="CI85" s="188">
        <v>0</v>
      </c>
      <c r="CJ85" s="188">
        <v>0.159332</v>
      </c>
      <c r="CK85" s="17" t="s">
        <v>218</v>
      </c>
      <c r="CL85" s="110" t="s">
        <v>2427</v>
      </c>
      <c r="CM85" s="195"/>
      <c r="CN85" s="308">
        <v>0</v>
      </c>
      <c r="CO85" s="280" t="s">
        <v>2428</v>
      </c>
      <c r="CP85" s="188">
        <v>0</v>
      </c>
      <c r="CQ85" s="188">
        <v>0.159332</v>
      </c>
      <c r="CR85" s="105" t="s">
        <v>218</v>
      </c>
      <c r="CS85" s="110" t="s">
        <v>2429</v>
      </c>
      <c r="CT85" s="110"/>
      <c r="CU85" s="117"/>
      <c r="CV85" s="189" t="s">
        <v>2430</v>
      </c>
      <c r="CW85" s="188">
        <v>0</v>
      </c>
      <c r="CX85" s="188">
        <v>0.159332</v>
      </c>
      <c r="CY85" s="64" t="s">
        <v>218</v>
      </c>
      <c r="CZ85" s="107" t="s">
        <v>2431</v>
      </c>
      <c r="DA85" s="17"/>
      <c r="DB85" s="146"/>
      <c r="DC85" s="112" t="s">
        <v>2432</v>
      </c>
      <c r="DD85" s="188">
        <v>0</v>
      </c>
      <c r="DE85" s="188">
        <v>0.159332</v>
      </c>
      <c r="DF85" s="17" t="s">
        <v>218</v>
      </c>
      <c r="DG85" s="110"/>
      <c r="DH85" s="17"/>
      <c r="DI85" s="101"/>
      <c r="DJ85" s="117" t="s">
        <v>2433</v>
      </c>
      <c r="DK85" s="188">
        <v>0</v>
      </c>
      <c r="DL85" s="188">
        <v>0.159332</v>
      </c>
      <c r="DM85" s="73" t="s">
        <v>218</v>
      </c>
      <c r="DN85" s="107" t="s">
        <v>2262</v>
      </c>
      <c r="DO85" s="17"/>
      <c r="DP85" s="101"/>
      <c r="DQ85" s="117" t="s">
        <v>2434</v>
      </c>
      <c r="DR85" s="188">
        <v>0</v>
      </c>
      <c r="DS85" s="188">
        <v>0.159332</v>
      </c>
      <c r="DT85" s="64" t="s">
        <v>218</v>
      </c>
      <c r="DU85" s="107" t="s">
        <v>2264</v>
      </c>
      <c r="DV85" s="521"/>
      <c r="DW85" s="320">
        <v>647498</v>
      </c>
      <c r="DX85" s="107" t="s">
        <v>2435</v>
      </c>
      <c r="DY85" s="188">
        <v>2.2719228070175439</v>
      </c>
      <c r="DZ85" s="131">
        <v>0.80683000000000005</v>
      </c>
      <c r="EA85" s="64" t="s">
        <v>218</v>
      </c>
      <c r="EB85" s="107" t="s">
        <v>2436</v>
      </c>
      <c r="EC85" s="529">
        <v>100000</v>
      </c>
      <c r="ED85" s="519">
        <v>100000</v>
      </c>
      <c r="EE85" s="519">
        <v>100000</v>
      </c>
      <c r="EF85" s="519">
        <v>285000</v>
      </c>
      <c r="EG85" s="519">
        <v>285000</v>
      </c>
      <c r="EH85" s="519">
        <v>285000</v>
      </c>
      <c r="EI85" s="519">
        <v>285000</v>
      </c>
      <c r="EJ85" s="519">
        <v>285000</v>
      </c>
      <c r="EK85" s="519">
        <v>285000</v>
      </c>
      <c r="EL85" s="519">
        <v>285000</v>
      </c>
      <c r="EM85" s="529">
        <v>285000</v>
      </c>
      <c r="EN85" s="529">
        <v>285000</v>
      </c>
      <c r="EO85" s="529">
        <v>285000</v>
      </c>
      <c r="EP85" s="528">
        <v>0</v>
      </c>
      <c r="EQ85" s="519">
        <v>0</v>
      </c>
      <c r="ER85" s="519">
        <v>0</v>
      </c>
      <c r="ES85" s="519">
        <v>0</v>
      </c>
      <c r="ET85" s="519">
        <v>0</v>
      </c>
      <c r="EU85" s="519">
        <v>0</v>
      </c>
      <c r="EV85" s="519">
        <v>0</v>
      </c>
      <c r="EW85" s="519">
        <v>0</v>
      </c>
      <c r="EX85" s="519">
        <v>0</v>
      </c>
      <c r="EY85" s="519">
        <v>647498</v>
      </c>
      <c r="EZ85" s="519">
        <v>647498</v>
      </c>
      <c r="FA85" s="528">
        <v>0</v>
      </c>
      <c r="FB85" s="528">
        <v>0</v>
      </c>
      <c r="FC85" s="528">
        <v>647498</v>
      </c>
      <c r="FD85" s="38">
        <v>0</v>
      </c>
      <c r="FE85" s="38">
        <v>0</v>
      </c>
      <c r="FF85" s="38">
        <v>0</v>
      </c>
      <c r="FG85" s="38">
        <v>0</v>
      </c>
      <c r="FH85" s="38">
        <v>0</v>
      </c>
      <c r="FI85" s="38">
        <v>0</v>
      </c>
      <c r="FJ85" s="38">
        <v>0</v>
      </c>
      <c r="FK85" s="38">
        <v>0</v>
      </c>
      <c r="FL85" s="38">
        <v>0</v>
      </c>
      <c r="FM85" s="38">
        <v>2.2719228070175439</v>
      </c>
      <c r="FN85" s="230">
        <v>0</v>
      </c>
      <c r="FO85" s="230">
        <v>0.35087719298245612</v>
      </c>
      <c r="FP85" s="527">
        <v>0</v>
      </c>
      <c r="FQ85" s="527">
        <v>0.35087719298245612</v>
      </c>
      <c r="FR85" s="209">
        <v>0</v>
      </c>
      <c r="FS85" s="209">
        <v>0.35087719298245612</v>
      </c>
      <c r="FT85" s="209">
        <v>0</v>
      </c>
      <c r="FU85" s="209">
        <v>1</v>
      </c>
      <c r="FV85" s="42">
        <v>0</v>
      </c>
      <c r="FW85" s="42">
        <v>1</v>
      </c>
      <c r="FX85" s="42">
        <v>0</v>
      </c>
      <c r="FY85" s="42">
        <v>1</v>
      </c>
      <c r="FZ85" s="42">
        <v>0</v>
      </c>
      <c r="GA85" s="42">
        <v>1</v>
      </c>
      <c r="GB85" s="42">
        <v>0</v>
      </c>
      <c r="GC85" s="42">
        <v>1</v>
      </c>
      <c r="GD85" s="138">
        <v>0</v>
      </c>
      <c r="GE85" s="42">
        <v>1</v>
      </c>
      <c r="GF85" s="137">
        <v>2.2719228070175439</v>
      </c>
      <c r="GG85" s="136">
        <v>1</v>
      </c>
      <c r="GH85" s="50">
        <v>0</v>
      </c>
      <c r="GI85" s="50">
        <v>0</v>
      </c>
      <c r="GJ85" s="50">
        <v>0</v>
      </c>
      <c r="GK85" s="50">
        <v>0</v>
      </c>
      <c r="GL85" s="49">
        <v>0</v>
      </c>
      <c r="GM85" s="49">
        <v>0</v>
      </c>
      <c r="GN85" s="49">
        <v>0</v>
      </c>
      <c r="GO85" s="49">
        <v>0</v>
      </c>
      <c r="GP85" s="49">
        <v>0</v>
      </c>
      <c r="GQ85" s="49">
        <v>1</v>
      </c>
      <c r="GR85" s="48" t="b">
        <v>1</v>
      </c>
      <c r="GS85" s="336">
        <v>0</v>
      </c>
    </row>
    <row r="86" spans="1:201" ht="67.5" hidden="1" customHeight="1" x14ac:dyDescent="0.25">
      <c r="A86" s="258" t="s">
        <v>2227</v>
      </c>
      <c r="B86" s="119" t="s">
        <v>653</v>
      </c>
      <c r="C86" s="119" t="s">
        <v>519</v>
      </c>
      <c r="D86" s="119" t="s">
        <v>2228</v>
      </c>
      <c r="E86" s="119" t="s">
        <v>2267</v>
      </c>
      <c r="F86" s="17" t="s">
        <v>2384</v>
      </c>
      <c r="G86" s="17" t="s">
        <v>2231</v>
      </c>
      <c r="H86" s="17" t="s">
        <v>2232</v>
      </c>
      <c r="I86" s="15" t="s">
        <v>2437</v>
      </c>
      <c r="J86" s="15" t="s">
        <v>2437</v>
      </c>
      <c r="K86" s="17" t="s">
        <v>2386</v>
      </c>
      <c r="L86" s="110" t="s">
        <v>2387</v>
      </c>
      <c r="M86" s="26" t="s">
        <v>2272</v>
      </c>
      <c r="N86" s="14" t="s">
        <v>2273</v>
      </c>
      <c r="O86" s="17" t="s">
        <v>2388</v>
      </c>
      <c r="P86" s="17" t="s">
        <v>2389</v>
      </c>
      <c r="Q86" s="17">
        <v>8</v>
      </c>
      <c r="R86" s="280" t="s">
        <v>2438</v>
      </c>
      <c r="S86" s="17" t="s">
        <v>210</v>
      </c>
      <c r="T86" s="17" t="s">
        <v>870</v>
      </c>
      <c r="U86" s="17"/>
      <c r="V86" s="17"/>
      <c r="W86" s="17"/>
      <c r="X86" s="17"/>
      <c r="Y86" s="17" t="s">
        <v>870</v>
      </c>
      <c r="Z86" s="17"/>
      <c r="AA86" s="17"/>
      <c r="AB86" s="17"/>
      <c r="AC86" s="17"/>
      <c r="AD86" s="17" t="s">
        <v>870</v>
      </c>
      <c r="AE86" s="17" t="s">
        <v>870</v>
      </c>
      <c r="AF86" s="17" t="s">
        <v>870</v>
      </c>
      <c r="AG86" s="17"/>
      <c r="AH86" s="17" t="s">
        <v>270</v>
      </c>
      <c r="AI86" s="17" t="s">
        <v>470</v>
      </c>
      <c r="AJ86" s="17" t="s">
        <v>244</v>
      </c>
      <c r="AK86" s="17" t="s">
        <v>271</v>
      </c>
      <c r="AL86" s="110" t="s">
        <v>2439</v>
      </c>
      <c r="AM86" s="280" t="s">
        <v>2440</v>
      </c>
      <c r="AN86" s="282">
        <v>0</v>
      </c>
      <c r="AO86" s="282">
        <v>2000</v>
      </c>
      <c r="AP86" s="282">
        <v>2000</v>
      </c>
      <c r="AQ86" s="282">
        <v>2500</v>
      </c>
      <c r="AR86" s="282">
        <v>1500</v>
      </c>
      <c r="AS86" s="282">
        <v>8000</v>
      </c>
      <c r="AT86" s="282"/>
      <c r="AU86" s="282"/>
      <c r="AV86" s="282">
        <v>2000</v>
      </c>
      <c r="AW86" s="17"/>
      <c r="AX86" s="146">
        <v>0</v>
      </c>
      <c r="AY86" s="531" t="s">
        <v>2441</v>
      </c>
      <c r="AZ86" s="79">
        <v>0</v>
      </c>
      <c r="BA86" s="245">
        <v>0</v>
      </c>
      <c r="BB86" s="132" t="s">
        <v>218</v>
      </c>
      <c r="BC86" s="14"/>
      <c r="BD86" s="190"/>
      <c r="BE86" s="146">
        <v>0</v>
      </c>
      <c r="BF86" s="133" t="s">
        <v>2442</v>
      </c>
      <c r="BG86" s="79">
        <v>0</v>
      </c>
      <c r="BH86" s="245">
        <v>0</v>
      </c>
      <c r="BI86" s="190" t="s">
        <v>218</v>
      </c>
      <c r="BJ86" s="110" t="s">
        <v>2443</v>
      </c>
      <c r="BK86" s="17">
        <v>300</v>
      </c>
      <c r="BL86" s="146">
        <v>96</v>
      </c>
      <c r="BM86" s="112" t="s">
        <v>2444</v>
      </c>
      <c r="BN86" s="188">
        <v>4.8000000000000001E-2</v>
      </c>
      <c r="BO86" s="188">
        <v>1.2E-2</v>
      </c>
      <c r="BP86" s="150" t="s">
        <v>218</v>
      </c>
      <c r="BQ86" s="110" t="s">
        <v>2445</v>
      </c>
      <c r="BR86" s="17"/>
      <c r="BS86" s="17">
        <v>0</v>
      </c>
      <c r="BT86" s="533" t="s">
        <v>2446</v>
      </c>
      <c r="BU86" s="188">
        <v>4.8000000000000001E-2</v>
      </c>
      <c r="BV86" s="188">
        <v>1.2E-2</v>
      </c>
      <c r="BW86" s="17" t="s">
        <v>218</v>
      </c>
      <c r="BX86" s="110" t="s">
        <v>2447</v>
      </c>
      <c r="BY86" s="110"/>
      <c r="BZ86" s="101">
        <v>0</v>
      </c>
      <c r="CA86" s="107" t="s">
        <v>2448</v>
      </c>
      <c r="CB86" s="188">
        <v>4.8000000000000001E-2</v>
      </c>
      <c r="CC86" s="188">
        <v>1.2E-2</v>
      </c>
      <c r="CD86" s="10" t="s">
        <v>218</v>
      </c>
      <c r="CE86" s="537" t="s">
        <v>2449</v>
      </c>
      <c r="CF86" s="195">
        <v>700</v>
      </c>
      <c r="CG86" s="523">
        <v>0</v>
      </c>
      <c r="CH86" s="110" t="s">
        <v>2450</v>
      </c>
      <c r="CI86" s="188">
        <v>4.8000000000000001E-2</v>
      </c>
      <c r="CJ86" s="188">
        <v>1.2E-2</v>
      </c>
      <c r="CK86" s="17" t="s">
        <v>218</v>
      </c>
      <c r="CL86" s="110" t="s">
        <v>2451</v>
      </c>
      <c r="CM86" s="195"/>
      <c r="CN86" s="308">
        <v>0</v>
      </c>
      <c r="CO86" s="117" t="s">
        <v>2452</v>
      </c>
      <c r="CP86" s="188">
        <v>4.8000000000000001E-2</v>
      </c>
      <c r="CQ86" s="188">
        <v>1.2E-2</v>
      </c>
      <c r="CR86" s="105" t="s">
        <v>218</v>
      </c>
      <c r="CS86" s="110" t="s">
        <v>2256</v>
      </c>
      <c r="CT86" s="110"/>
      <c r="CU86" s="117"/>
      <c r="CV86" s="189" t="s">
        <v>2453</v>
      </c>
      <c r="CW86" s="554">
        <v>4.8000000000000001E-2</v>
      </c>
      <c r="CX86" s="554">
        <v>1.2E-2</v>
      </c>
      <c r="CY86" s="64" t="s">
        <v>218</v>
      </c>
      <c r="CZ86" s="107" t="s">
        <v>2454</v>
      </c>
      <c r="DA86" s="17">
        <v>700</v>
      </c>
      <c r="DB86" s="157">
        <v>2128</v>
      </c>
      <c r="DC86" s="551" t="s">
        <v>2455</v>
      </c>
      <c r="DD86" s="188">
        <v>1.1120000000000001</v>
      </c>
      <c r="DE86" s="188">
        <v>0.27800000000000002</v>
      </c>
      <c r="DF86" s="17" t="s">
        <v>218</v>
      </c>
      <c r="DG86" s="110" t="s">
        <v>2456</v>
      </c>
      <c r="DH86" s="17"/>
      <c r="DI86" s="101"/>
      <c r="DJ86" s="117" t="s">
        <v>2457</v>
      </c>
      <c r="DK86" s="188">
        <v>1.1120000000000001</v>
      </c>
      <c r="DL86" s="188">
        <v>0.27800000000000002</v>
      </c>
      <c r="DM86" s="73" t="s">
        <v>218</v>
      </c>
      <c r="DN86" s="107" t="s">
        <v>2262</v>
      </c>
      <c r="DO86" s="17"/>
      <c r="DP86" s="101"/>
      <c r="DQ86" s="117" t="s">
        <v>2458</v>
      </c>
      <c r="DR86" s="188">
        <v>1.1120000000000001</v>
      </c>
      <c r="DS86" s="188">
        <v>0.27800000000000002</v>
      </c>
      <c r="DT86" s="64" t="s">
        <v>218</v>
      </c>
      <c r="DU86" s="107" t="s">
        <v>2264</v>
      </c>
      <c r="DV86" s="521">
        <v>300</v>
      </c>
      <c r="DW86" s="320">
        <v>624</v>
      </c>
      <c r="DX86" s="107" t="s">
        <v>2459</v>
      </c>
      <c r="DY86" s="188">
        <v>1.4239999999999999</v>
      </c>
      <c r="DZ86" s="131">
        <v>0.35599999999999998</v>
      </c>
      <c r="EA86" s="64" t="s">
        <v>218</v>
      </c>
      <c r="EB86" s="107" t="s">
        <v>2460</v>
      </c>
      <c r="EC86" s="529">
        <v>300</v>
      </c>
      <c r="ED86" s="519">
        <v>300</v>
      </c>
      <c r="EE86" s="519">
        <v>300</v>
      </c>
      <c r="EF86" s="519">
        <v>1000</v>
      </c>
      <c r="EG86" s="519">
        <v>1000</v>
      </c>
      <c r="EH86" s="519">
        <v>1000</v>
      </c>
      <c r="EI86" s="519">
        <v>1700</v>
      </c>
      <c r="EJ86" s="519">
        <v>1700</v>
      </c>
      <c r="EK86" s="519">
        <v>1700</v>
      </c>
      <c r="EL86" s="519">
        <v>2000</v>
      </c>
      <c r="EM86" s="529">
        <v>1000</v>
      </c>
      <c r="EN86" s="529">
        <v>1700</v>
      </c>
      <c r="EO86" s="529">
        <v>2000</v>
      </c>
      <c r="EP86" s="528">
        <v>96</v>
      </c>
      <c r="EQ86" s="519">
        <v>96</v>
      </c>
      <c r="ER86" s="519">
        <v>96</v>
      </c>
      <c r="ES86" s="519">
        <v>96</v>
      </c>
      <c r="ET86" s="519">
        <v>96</v>
      </c>
      <c r="EU86" s="519">
        <v>96</v>
      </c>
      <c r="EV86" s="519">
        <v>2224</v>
      </c>
      <c r="EW86" s="519">
        <v>2224</v>
      </c>
      <c r="EX86" s="519">
        <v>2224</v>
      </c>
      <c r="EY86" s="519">
        <v>2848</v>
      </c>
      <c r="EZ86" s="519">
        <v>624</v>
      </c>
      <c r="FA86" s="528">
        <v>96</v>
      </c>
      <c r="FB86" s="528">
        <v>2224</v>
      </c>
      <c r="FC86" s="528">
        <v>2848</v>
      </c>
      <c r="FD86" s="38">
        <v>0.32</v>
      </c>
      <c r="FE86" s="38">
        <v>0.32</v>
      </c>
      <c r="FF86" s="38">
        <v>0.32</v>
      </c>
      <c r="FG86" s="38">
        <v>9.6000000000000002E-2</v>
      </c>
      <c r="FH86" s="38">
        <v>9.6000000000000002E-2</v>
      </c>
      <c r="FI86" s="38">
        <v>9.6000000000000002E-2</v>
      </c>
      <c r="FJ86" s="38">
        <v>1.3082352941176472</v>
      </c>
      <c r="FK86" s="38">
        <v>1.3082352941176472</v>
      </c>
      <c r="FL86" s="38">
        <v>1.3082352941176472</v>
      </c>
      <c r="FM86" s="38">
        <v>1.4239999999999999</v>
      </c>
      <c r="FN86" s="230">
        <v>4.8000000000000001E-2</v>
      </c>
      <c r="FO86" s="230">
        <v>0.15</v>
      </c>
      <c r="FP86" s="527">
        <v>4.8000000000000001E-2</v>
      </c>
      <c r="FQ86" s="527">
        <v>0.15</v>
      </c>
      <c r="FR86" s="209">
        <v>4.8000000000000001E-2</v>
      </c>
      <c r="FS86" s="209">
        <v>0.15</v>
      </c>
      <c r="FT86" s="209">
        <v>4.8000000000000001E-2</v>
      </c>
      <c r="FU86" s="209">
        <v>0.5</v>
      </c>
      <c r="FV86" s="42">
        <v>4.8000000000000001E-2</v>
      </c>
      <c r="FW86" s="42">
        <v>0.5</v>
      </c>
      <c r="FX86" s="42">
        <v>4.8000000000000001E-2</v>
      </c>
      <c r="FY86" s="42">
        <v>0.5</v>
      </c>
      <c r="FZ86" s="42">
        <v>1.1120000000000001</v>
      </c>
      <c r="GA86" s="42">
        <v>0.85</v>
      </c>
      <c r="GB86" s="42">
        <v>1.1120000000000001</v>
      </c>
      <c r="GC86" s="42">
        <v>0.85</v>
      </c>
      <c r="GD86" s="138">
        <v>1.1120000000000001</v>
      </c>
      <c r="GE86" s="42">
        <v>0.85</v>
      </c>
      <c r="GF86" s="137">
        <v>1.4239999999999999</v>
      </c>
      <c r="GG86" s="136">
        <v>1</v>
      </c>
      <c r="GH86" s="50">
        <v>4.8000000000000001E-2</v>
      </c>
      <c r="GI86" s="50">
        <v>4.8000000000000001E-2</v>
      </c>
      <c r="GJ86" s="50">
        <v>4.8000000000000001E-2</v>
      </c>
      <c r="GK86" s="50">
        <v>4.8000000000000001E-2</v>
      </c>
      <c r="GL86" s="49">
        <v>4.8000000000000001E-2</v>
      </c>
      <c r="GM86" s="49">
        <v>4.8000000000000001E-2</v>
      </c>
      <c r="GN86" s="49">
        <v>1</v>
      </c>
      <c r="GO86" s="49">
        <v>1</v>
      </c>
      <c r="GP86" s="49">
        <v>1</v>
      </c>
      <c r="GQ86" s="49">
        <v>1</v>
      </c>
      <c r="GR86" s="48" t="b">
        <v>1</v>
      </c>
      <c r="GS86" s="336">
        <v>0</v>
      </c>
    </row>
    <row r="87" spans="1:201" ht="67.5" hidden="1" customHeight="1" x14ac:dyDescent="0.25">
      <c r="A87" s="258" t="s">
        <v>2227</v>
      </c>
      <c r="B87" s="119" t="s">
        <v>653</v>
      </c>
      <c r="C87" s="119" t="s">
        <v>519</v>
      </c>
      <c r="D87" s="119" t="s">
        <v>2228</v>
      </c>
      <c r="E87" s="119" t="s">
        <v>2267</v>
      </c>
      <c r="F87" s="17" t="s">
        <v>2384</v>
      </c>
      <c r="G87" s="17" t="s">
        <v>2231</v>
      </c>
      <c r="H87" s="17" t="s">
        <v>2232</v>
      </c>
      <c r="I87" s="15" t="s">
        <v>2437</v>
      </c>
      <c r="J87" s="15" t="s">
        <v>2437</v>
      </c>
      <c r="K87" s="17" t="s">
        <v>2386</v>
      </c>
      <c r="L87" s="110" t="s">
        <v>2387</v>
      </c>
      <c r="M87" s="26" t="s">
        <v>2272</v>
      </c>
      <c r="N87" s="14" t="s">
        <v>2273</v>
      </c>
      <c r="O87" s="17" t="s">
        <v>2388</v>
      </c>
      <c r="P87" s="17" t="s">
        <v>2389</v>
      </c>
      <c r="Q87" s="17">
        <v>9</v>
      </c>
      <c r="R87" s="280" t="s">
        <v>2461</v>
      </c>
      <c r="S87" s="17" t="s">
        <v>210</v>
      </c>
      <c r="T87" s="17" t="s">
        <v>870</v>
      </c>
      <c r="U87" s="17"/>
      <c r="V87" s="17"/>
      <c r="W87" s="17"/>
      <c r="X87" s="17"/>
      <c r="Y87" s="17"/>
      <c r="Z87" s="17"/>
      <c r="AA87" s="17"/>
      <c r="AB87" s="17"/>
      <c r="AC87" s="17"/>
      <c r="AD87" s="17" t="s">
        <v>870</v>
      </c>
      <c r="AE87" s="17" t="s">
        <v>870</v>
      </c>
      <c r="AF87" s="17"/>
      <c r="AG87" s="17"/>
      <c r="AH87" s="17" t="s">
        <v>1366</v>
      </c>
      <c r="AI87" s="17" t="s">
        <v>470</v>
      </c>
      <c r="AJ87" s="17" t="s">
        <v>244</v>
      </c>
      <c r="AK87" s="17" t="s">
        <v>271</v>
      </c>
      <c r="AL87" s="110" t="s">
        <v>2462</v>
      </c>
      <c r="AM87" s="280" t="s">
        <v>2463</v>
      </c>
      <c r="AN87" s="375">
        <v>0</v>
      </c>
      <c r="AO87" s="375">
        <v>300</v>
      </c>
      <c r="AP87" s="375">
        <v>1500</v>
      </c>
      <c r="AQ87" s="375">
        <v>2200</v>
      </c>
      <c r="AR87" s="375">
        <v>0</v>
      </c>
      <c r="AS87" s="375">
        <v>4000</v>
      </c>
      <c r="AT87" s="375">
        <v>256</v>
      </c>
      <c r="AU87" s="375">
        <v>44</v>
      </c>
      <c r="AV87" s="375">
        <v>1500</v>
      </c>
      <c r="AW87" s="17"/>
      <c r="AX87" s="146">
        <v>0</v>
      </c>
      <c r="AY87" s="531" t="s">
        <v>2441</v>
      </c>
      <c r="AZ87" s="79">
        <v>0</v>
      </c>
      <c r="BA87" s="245">
        <v>6.4000000000000001E-2</v>
      </c>
      <c r="BB87" s="132" t="s">
        <v>218</v>
      </c>
      <c r="BC87" s="14"/>
      <c r="BD87" s="190"/>
      <c r="BE87" s="146">
        <v>0</v>
      </c>
      <c r="BF87" s="133" t="s">
        <v>2464</v>
      </c>
      <c r="BG87" s="79">
        <v>0</v>
      </c>
      <c r="BH87" s="245">
        <v>6.4000000000000001E-2</v>
      </c>
      <c r="BI87" s="190" t="s">
        <v>218</v>
      </c>
      <c r="BJ87" s="110"/>
      <c r="BK87" s="17">
        <v>0</v>
      </c>
      <c r="BL87" s="146">
        <v>0</v>
      </c>
      <c r="BM87" s="112" t="s">
        <v>2465</v>
      </c>
      <c r="BN87" s="188">
        <v>0</v>
      </c>
      <c r="BO87" s="188">
        <v>6.4000000000000001E-2</v>
      </c>
      <c r="BP87" s="150" t="s">
        <v>218</v>
      </c>
      <c r="BQ87" s="110"/>
      <c r="BR87" s="17"/>
      <c r="BS87" s="146">
        <v>0</v>
      </c>
      <c r="BT87" s="112" t="s">
        <v>2466</v>
      </c>
      <c r="BU87" s="188">
        <v>0</v>
      </c>
      <c r="BV87" s="188">
        <v>6.4000000000000001E-2</v>
      </c>
      <c r="BW87" s="17" t="s">
        <v>218</v>
      </c>
      <c r="BX87" s="110"/>
      <c r="BY87" s="110"/>
      <c r="BZ87" s="101">
        <v>0</v>
      </c>
      <c r="CA87" s="107" t="s">
        <v>2467</v>
      </c>
      <c r="CB87" s="188">
        <v>0</v>
      </c>
      <c r="CC87" s="188">
        <v>6.4000000000000001E-2</v>
      </c>
      <c r="CD87" s="10" t="s">
        <v>218</v>
      </c>
      <c r="CE87" s="107" t="s">
        <v>2468</v>
      </c>
      <c r="CF87" s="195">
        <v>500</v>
      </c>
      <c r="CG87" s="523">
        <v>0</v>
      </c>
      <c r="CH87" s="110" t="s">
        <v>2469</v>
      </c>
      <c r="CI87" s="188">
        <v>0</v>
      </c>
      <c r="CJ87" s="188">
        <v>6.4000000000000001E-2</v>
      </c>
      <c r="CK87" s="17" t="s">
        <v>218</v>
      </c>
      <c r="CL87" s="110" t="s">
        <v>2470</v>
      </c>
      <c r="CM87" s="195"/>
      <c r="CN87" s="308">
        <v>0</v>
      </c>
      <c r="CO87" s="117" t="s">
        <v>2471</v>
      </c>
      <c r="CP87" s="188">
        <v>0</v>
      </c>
      <c r="CQ87" s="188">
        <v>6.4000000000000001E-2</v>
      </c>
      <c r="CR87" s="105" t="s">
        <v>218</v>
      </c>
      <c r="CS87" s="110" t="s">
        <v>2256</v>
      </c>
      <c r="CT87" s="110"/>
      <c r="CU87" s="117"/>
      <c r="CV87" s="189" t="s">
        <v>2472</v>
      </c>
      <c r="CW87" s="554">
        <v>0</v>
      </c>
      <c r="CX87" s="554">
        <v>6.4000000000000001E-2</v>
      </c>
      <c r="CY87" s="64" t="s">
        <v>218</v>
      </c>
      <c r="CZ87" s="107" t="s">
        <v>2473</v>
      </c>
      <c r="DA87" s="17">
        <v>1000</v>
      </c>
      <c r="DB87" s="157">
        <v>1345</v>
      </c>
      <c r="DC87" s="551" t="s">
        <v>2474</v>
      </c>
      <c r="DD87" s="188">
        <v>0.89666666666666661</v>
      </c>
      <c r="DE87" s="188">
        <v>0.40024999999999999</v>
      </c>
      <c r="DF87" s="17" t="s">
        <v>218</v>
      </c>
      <c r="DG87" s="110" t="s">
        <v>2475</v>
      </c>
      <c r="DH87" s="17"/>
      <c r="DI87" s="101"/>
      <c r="DJ87" s="117" t="s">
        <v>2476</v>
      </c>
      <c r="DK87" s="188">
        <v>0.89666666666666661</v>
      </c>
      <c r="DL87" s="188">
        <v>0.40024999999999999</v>
      </c>
      <c r="DM87" s="73" t="s">
        <v>218</v>
      </c>
      <c r="DN87" s="107" t="s">
        <v>2262</v>
      </c>
      <c r="DO87" s="17"/>
      <c r="DP87" s="101"/>
      <c r="DQ87" s="117" t="s">
        <v>2477</v>
      </c>
      <c r="DR87" s="188">
        <v>0.89666666666666661</v>
      </c>
      <c r="DS87" s="188">
        <v>0.40024999999999999</v>
      </c>
      <c r="DT87" s="64" t="s">
        <v>218</v>
      </c>
      <c r="DU87" s="107" t="s">
        <v>2264</v>
      </c>
      <c r="DV87" s="521">
        <v>0</v>
      </c>
      <c r="DW87" s="320">
        <v>840</v>
      </c>
      <c r="DX87" s="107" t="s">
        <v>2478</v>
      </c>
      <c r="DY87" s="188">
        <v>1.4566666666666668</v>
      </c>
      <c r="DZ87" s="131">
        <v>0.61024999999999996</v>
      </c>
      <c r="EA87" s="64" t="s">
        <v>218</v>
      </c>
      <c r="EB87" s="107" t="s">
        <v>2479</v>
      </c>
      <c r="EC87" s="529">
        <v>0</v>
      </c>
      <c r="ED87" s="519">
        <v>0</v>
      </c>
      <c r="EE87" s="519">
        <v>0</v>
      </c>
      <c r="EF87" s="519">
        <v>500</v>
      </c>
      <c r="EG87" s="519">
        <v>500</v>
      </c>
      <c r="EH87" s="519">
        <v>500</v>
      </c>
      <c r="EI87" s="519">
        <v>1500</v>
      </c>
      <c r="EJ87" s="519">
        <v>1500</v>
      </c>
      <c r="EK87" s="519">
        <v>1500</v>
      </c>
      <c r="EL87" s="519">
        <v>1500</v>
      </c>
      <c r="EM87" s="529">
        <v>500</v>
      </c>
      <c r="EN87" s="529">
        <v>1500</v>
      </c>
      <c r="EO87" s="529">
        <v>1500</v>
      </c>
      <c r="EP87" s="528">
        <v>0</v>
      </c>
      <c r="EQ87" s="519">
        <v>0</v>
      </c>
      <c r="ER87" s="519">
        <v>0</v>
      </c>
      <c r="ES87" s="519">
        <v>0</v>
      </c>
      <c r="ET87" s="519">
        <v>0</v>
      </c>
      <c r="EU87" s="519">
        <v>0</v>
      </c>
      <c r="EV87" s="519">
        <v>1345</v>
      </c>
      <c r="EW87" s="519">
        <v>1345</v>
      </c>
      <c r="EX87" s="519">
        <v>1345</v>
      </c>
      <c r="EY87" s="519">
        <v>2185</v>
      </c>
      <c r="EZ87" s="519">
        <v>840</v>
      </c>
      <c r="FA87" s="528">
        <v>0</v>
      </c>
      <c r="FB87" s="528">
        <v>1345</v>
      </c>
      <c r="FC87" s="528">
        <v>2185</v>
      </c>
      <c r="FD87" s="38">
        <v>0</v>
      </c>
      <c r="FE87" s="38">
        <v>0</v>
      </c>
      <c r="FF87" s="38">
        <v>0</v>
      </c>
      <c r="FG87" s="38">
        <v>0</v>
      </c>
      <c r="FH87" s="38">
        <v>0</v>
      </c>
      <c r="FI87" s="38">
        <v>0</v>
      </c>
      <c r="FJ87" s="38">
        <v>0.89666666666666661</v>
      </c>
      <c r="FK87" s="38">
        <v>0.89666666666666661</v>
      </c>
      <c r="FL87" s="38">
        <v>0.89666666666666661</v>
      </c>
      <c r="FM87" s="38">
        <v>1.4566666666666668</v>
      </c>
      <c r="FN87" s="230">
        <v>0</v>
      </c>
      <c r="FO87" s="230">
        <v>0</v>
      </c>
      <c r="FP87" s="527">
        <v>0</v>
      </c>
      <c r="FQ87" s="527">
        <v>0</v>
      </c>
      <c r="FR87" s="209">
        <v>0</v>
      </c>
      <c r="FS87" s="209">
        <v>0</v>
      </c>
      <c r="FT87" s="209">
        <v>0</v>
      </c>
      <c r="FU87" s="209">
        <v>0.33333333333333331</v>
      </c>
      <c r="FV87" s="42">
        <v>0</v>
      </c>
      <c r="FW87" s="42">
        <v>0.33333333333333331</v>
      </c>
      <c r="FX87" s="42">
        <v>0</v>
      </c>
      <c r="FY87" s="42">
        <v>0.33333333333333331</v>
      </c>
      <c r="FZ87" s="42">
        <v>0.89666666666666661</v>
      </c>
      <c r="GA87" s="42">
        <v>1</v>
      </c>
      <c r="GB87" s="42">
        <v>0.89666666666666661</v>
      </c>
      <c r="GC87" s="42">
        <v>1</v>
      </c>
      <c r="GD87" s="138">
        <v>0.89666666666666661</v>
      </c>
      <c r="GE87" s="42">
        <v>1</v>
      </c>
      <c r="GF87" s="137">
        <v>1.4566666666666668</v>
      </c>
      <c r="GG87" s="136">
        <v>1</v>
      </c>
      <c r="GH87" s="50">
        <v>0</v>
      </c>
      <c r="GI87" s="50">
        <v>0</v>
      </c>
      <c r="GJ87" s="50">
        <v>0</v>
      </c>
      <c r="GK87" s="50">
        <v>0</v>
      </c>
      <c r="GL87" s="49">
        <v>0</v>
      </c>
      <c r="GM87" s="49">
        <v>0</v>
      </c>
      <c r="GN87" s="49">
        <v>0.89666666666666661</v>
      </c>
      <c r="GO87" s="49">
        <v>0.89666666666666661</v>
      </c>
      <c r="GP87" s="49">
        <v>0.89666666666666661</v>
      </c>
      <c r="GQ87" s="49">
        <v>1</v>
      </c>
      <c r="GR87" s="48" t="b">
        <v>1</v>
      </c>
      <c r="GS87" s="336">
        <v>0</v>
      </c>
    </row>
    <row r="88" spans="1:201" ht="67.5" hidden="1" customHeight="1" x14ac:dyDescent="0.25">
      <c r="A88" s="119" t="s">
        <v>2227</v>
      </c>
      <c r="B88" s="119" t="s">
        <v>653</v>
      </c>
      <c r="C88" s="119" t="s">
        <v>519</v>
      </c>
      <c r="D88" s="119" t="s">
        <v>2228</v>
      </c>
      <c r="E88" s="119" t="s">
        <v>2228</v>
      </c>
      <c r="F88" s="17" t="s">
        <v>2230</v>
      </c>
      <c r="G88" s="17" t="s">
        <v>2231</v>
      </c>
      <c r="H88" s="17" t="s">
        <v>2232</v>
      </c>
      <c r="I88" s="17" t="s">
        <v>2480</v>
      </c>
      <c r="J88" s="17" t="s">
        <v>2481</v>
      </c>
      <c r="K88" s="17" t="s">
        <v>2482</v>
      </c>
      <c r="L88" s="110" t="s">
        <v>2483</v>
      </c>
      <c r="M88" s="26" t="s">
        <v>2484</v>
      </c>
      <c r="N88" s="14" t="s">
        <v>2485</v>
      </c>
      <c r="O88" s="17" t="s">
        <v>2486</v>
      </c>
      <c r="P88" s="17" t="s">
        <v>2487</v>
      </c>
      <c r="Q88" s="17">
        <v>10</v>
      </c>
      <c r="R88" s="280" t="s">
        <v>2488</v>
      </c>
      <c r="S88" s="17" t="s">
        <v>19</v>
      </c>
      <c r="T88" s="17"/>
      <c r="U88" s="17"/>
      <c r="V88" s="17"/>
      <c r="W88" s="17"/>
      <c r="X88" s="17"/>
      <c r="Y88" s="17"/>
      <c r="Z88" s="17"/>
      <c r="AA88" s="17"/>
      <c r="AB88" s="17"/>
      <c r="AC88" s="17"/>
      <c r="AD88" s="17" t="s">
        <v>870</v>
      </c>
      <c r="AE88" s="17"/>
      <c r="AF88" s="17"/>
      <c r="AG88" s="17"/>
      <c r="AH88" s="17" t="s">
        <v>270</v>
      </c>
      <c r="AI88" s="17" t="s">
        <v>442</v>
      </c>
      <c r="AJ88" s="17" t="s">
        <v>244</v>
      </c>
      <c r="AK88" s="17" t="s">
        <v>271</v>
      </c>
      <c r="AL88" s="110" t="s">
        <v>2489</v>
      </c>
      <c r="AM88" s="14" t="s">
        <v>2490</v>
      </c>
      <c r="AN88" s="282">
        <v>0</v>
      </c>
      <c r="AO88" s="282">
        <v>4500</v>
      </c>
      <c r="AP88" s="282">
        <v>4500</v>
      </c>
      <c r="AQ88" s="282">
        <v>5000</v>
      </c>
      <c r="AR88" s="282">
        <v>5500</v>
      </c>
      <c r="AS88" s="282">
        <v>5500</v>
      </c>
      <c r="AT88" s="282">
        <v>4112</v>
      </c>
      <c r="AU88" s="282">
        <v>388</v>
      </c>
      <c r="AV88" s="282">
        <v>4500</v>
      </c>
      <c r="AW88" s="17">
        <v>0</v>
      </c>
      <c r="AX88" s="146">
        <v>0</v>
      </c>
      <c r="AY88" s="531" t="s">
        <v>2491</v>
      </c>
      <c r="AZ88" s="79">
        <v>0</v>
      </c>
      <c r="BA88" s="245">
        <v>0.74763636363636365</v>
      </c>
      <c r="BB88" s="132" t="s">
        <v>218</v>
      </c>
      <c r="BC88" s="14"/>
      <c r="BD88" s="190">
        <v>2500</v>
      </c>
      <c r="BE88" s="17">
        <v>0</v>
      </c>
      <c r="BF88" s="133" t="s">
        <v>2492</v>
      </c>
      <c r="BG88" s="79">
        <v>0</v>
      </c>
      <c r="BH88" s="245">
        <v>0.74763636363636365</v>
      </c>
      <c r="BI88" s="190" t="s">
        <v>218</v>
      </c>
      <c r="BJ88" s="110" t="s">
        <v>2493</v>
      </c>
      <c r="BK88" s="17">
        <v>500</v>
      </c>
      <c r="BL88" s="146">
        <v>0</v>
      </c>
      <c r="BM88" s="112" t="s">
        <v>2494</v>
      </c>
      <c r="BN88" s="188">
        <v>0</v>
      </c>
      <c r="BO88" s="188">
        <v>0.74763636363636365</v>
      </c>
      <c r="BP88" s="150" t="s">
        <v>218</v>
      </c>
      <c r="BQ88" s="110" t="s">
        <v>2495</v>
      </c>
      <c r="BR88" s="17">
        <v>200</v>
      </c>
      <c r="BS88" s="146">
        <v>0</v>
      </c>
      <c r="BT88" s="533" t="s">
        <v>2496</v>
      </c>
      <c r="BU88" s="188">
        <v>0</v>
      </c>
      <c r="BV88" s="188">
        <v>0.74763636363636365</v>
      </c>
      <c r="BW88" s="17" t="s">
        <v>218</v>
      </c>
      <c r="BX88" s="110" t="s">
        <v>2497</v>
      </c>
      <c r="BY88" s="17">
        <v>300</v>
      </c>
      <c r="BZ88" s="101">
        <v>3163</v>
      </c>
      <c r="CA88" s="107" t="s">
        <v>2498</v>
      </c>
      <c r="CB88" s="188">
        <v>0.7028888888888889</v>
      </c>
      <c r="CC88" s="188">
        <v>0.74763636363636365</v>
      </c>
      <c r="CD88" s="10" t="s">
        <v>218</v>
      </c>
      <c r="CE88" s="107" t="s">
        <v>2499</v>
      </c>
      <c r="CF88" s="195">
        <v>100</v>
      </c>
      <c r="CG88" s="523">
        <v>0</v>
      </c>
      <c r="CH88" s="110" t="s">
        <v>2500</v>
      </c>
      <c r="CI88" s="188">
        <v>0.7028888888888889</v>
      </c>
      <c r="CJ88" s="188">
        <v>1.3227272727272728</v>
      </c>
      <c r="CK88" s="17" t="s">
        <v>218</v>
      </c>
      <c r="CL88" s="110" t="s">
        <v>2501</v>
      </c>
      <c r="CM88" s="195">
        <v>200</v>
      </c>
      <c r="CN88" s="308">
        <v>278</v>
      </c>
      <c r="CO88" s="280" t="s">
        <v>2502</v>
      </c>
      <c r="CP88" s="188">
        <v>0.76466666666666672</v>
      </c>
      <c r="CQ88" s="188">
        <v>1.3732727272727272</v>
      </c>
      <c r="CR88" s="105" t="s">
        <v>218</v>
      </c>
      <c r="CS88" s="110" t="s">
        <v>2503</v>
      </c>
      <c r="CT88" s="110">
        <v>300</v>
      </c>
      <c r="CU88" s="117">
        <v>0</v>
      </c>
      <c r="CV88" s="107" t="s">
        <v>2504</v>
      </c>
      <c r="CW88" s="554">
        <v>0.76466666666666672</v>
      </c>
      <c r="CX88" s="554">
        <v>1.3732727272727272</v>
      </c>
      <c r="CY88" s="64" t="s">
        <v>218</v>
      </c>
      <c r="CZ88" s="107" t="s">
        <v>2505</v>
      </c>
      <c r="DA88" s="17">
        <v>100</v>
      </c>
      <c r="DB88" s="146">
        <v>782</v>
      </c>
      <c r="DC88" s="112" t="s">
        <v>2506</v>
      </c>
      <c r="DD88" s="188">
        <v>0.93844444444444441</v>
      </c>
      <c r="DE88" s="188">
        <v>1.5154545454545454</v>
      </c>
      <c r="DF88" s="17" t="s">
        <v>218</v>
      </c>
      <c r="DG88" s="110" t="s">
        <v>2507</v>
      </c>
      <c r="DH88" s="17">
        <v>300</v>
      </c>
      <c r="DI88" s="101">
        <v>50</v>
      </c>
      <c r="DJ88" s="117" t="s">
        <v>2508</v>
      </c>
      <c r="DK88" s="188">
        <v>0.9495555555555556</v>
      </c>
      <c r="DL88" s="188">
        <v>1.5245454545454546</v>
      </c>
      <c r="DM88" s="73" t="s">
        <v>218</v>
      </c>
      <c r="DN88" s="107" t="s">
        <v>2262</v>
      </c>
      <c r="DO88" s="17">
        <v>0</v>
      </c>
      <c r="DP88" s="101"/>
      <c r="DQ88" s="117" t="s">
        <v>2509</v>
      </c>
      <c r="DR88" s="188">
        <v>0.9495555555555556</v>
      </c>
      <c r="DS88" s="188">
        <v>1.5245454545454546</v>
      </c>
      <c r="DT88" s="64" t="s">
        <v>218</v>
      </c>
      <c r="DU88" s="107" t="s">
        <v>2264</v>
      </c>
      <c r="DV88" s="574"/>
      <c r="DW88" s="563">
        <v>165</v>
      </c>
      <c r="DX88" s="117" t="s">
        <v>2510</v>
      </c>
      <c r="DY88" s="188">
        <v>0.98622222222222222</v>
      </c>
      <c r="DZ88" s="131">
        <v>1.5545454545454545</v>
      </c>
      <c r="EA88" s="64" t="s">
        <v>218</v>
      </c>
      <c r="EB88" s="107" t="s">
        <v>2511</v>
      </c>
      <c r="EC88" s="529">
        <v>3000</v>
      </c>
      <c r="ED88" s="519">
        <v>700</v>
      </c>
      <c r="EE88" s="519">
        <v>3500</v>
      </c>
      <c r="EF88" s="519">
        <v>3600</v>
      </c>
      <c r="EG88" s="519">
        <v>3800</v>
      </c>
      <c r="EH88" s="519">
        <v>4100</v>
      </c>
      <c r="EI88" s="519">
        <v>4200</v>
      </c>
      <c r="EJ88" s="519">
        <v>4500</v>
      </c>
      <c r="EK88" s="519">
        <v>4500</v>
      </c>
      <c r="EL88" s="519">
        <v>4500</v>
      </c>
      <c r="EM88" s="529">
        <v>3600</v>
      </c>
      <c r="EN88" s="529">
        <v>4200</v>
      </c>
      <c r="EO88" s="529">
        <v>4500</v>
      </c>
      <c r="EP88" s="528">
        <v>0</v>
      </c>
      <c r="EQ88" s="519">
        <v>0</v>
      </c>
      <c r="ER88" s="519">
        <v>3163</v>
      </c>
      <c r="ES88" s="519">
        <v>3163</v>
      </c>
      <c r="ET88" s="519">
        <v>3441</v>
      </c>
      <c r="EU88" s="519">
        <v>3441</v>
      </c>
      <c r="EV88" s="519">
        <v>4223</v>
      </c>
      <c r="EW88" s="519">
        <v>4253</v>
      </c>
      <c r="EX88" s="519">
        <v>4253</v>
      </c>
      <c r="EY88" s="519">
        <v>4418</v>
      </c>
      <c r="EZ88" s="519">
        <v>165</v>
      </c>
      <c r="FA88" s="528">
        <v>3163</v>
      </c>
      <c r="FB88" s="528">
        <v>4223</v>
      </c>
      <c r="FC88" s="528">
        <v>4418</v>
      </c>
      <c r="FD88" s="38">
        <v>0</v>
      </c>
      <c r="FE88" s="38">
        <v>0</v>
      </c>
      <c r="FF88" s="38">
        <v>0.90371428571428569</v>
      </c>
      <c r="FG88" s="38">
        <v>0.87861111111111112</v>
      </c>
      <c r="FH88" s="38">
        <v>0.90552631578947373</v>
      </c>
      <c r="FI88" s="38">
        <v>0.8392682926829268</v>
      </c>
      <c r="FJ88" s="38">
        <v>1.0054761904761904</v>
      </c>
      <c r="FK88" s="38">
        <v>0.94511111111111112</v>
      </c>
      <c r="FL88" s="38">
        <v>0.94511111111111112</v>
      </c>
      <c r="FM88" s="38">
        <v>0.98177777777777775</v>
      </c>
      <c r="FN88" s="230">
        <v>0</v>
      </c>
      <c r="FO88" s="230">
        <v>0.66666666666666663</v>
      </c>
      <c r="FP88" s="527">
        <v>0</v>
      </c>
      <c r="FQ88" s="527">
        <v>0.15555555555555556</v>
      </c>
      <c r="FR88" s="209">
        <v>0.7028888888888889</v>
      </c>
      <c r="FS88" s="209">
        <v>0.77777777777777779</v>
      </c>
      <c r="FT88" s="209">
        <v>0.7028888888888889</v>
      </c>
      <c r="FU88" s="209">
        <v>0.8</v>
      </c>
      <c r="FV88" s="42">
        <v>0.76466666666666672</v>
      </c>
      <c r="FW88" s="42">
        <v>0.84444444444444444</v>
      </c>
      <c r="FX88" s="42">
        <v>0.76466666666666672</v>
      </c>
      <c r="FY88" s="42">
        <v>0.91111111111111109</v>
      </c>
      <c r="FZ88" s="42">
        <v>0.93844444444444441</v>
      </c>
      <c r="GA88" s="42">
        <v>0.93333333333333335</v>
      </c>
      <c r="GB88" s="42">
        <v>0.94511111111111112</v>
      </c>
      <c r="GC88" s="42">
        <v>1</v>
      </c>
      <c r="GD88" s="138">
        <v>0.94511111111111112</v>
      </c>
      <c r="GE88" s="42">
        <v>1</v>
      </c>
      <c r="GF88" s="137">
        <v>0.98177777777777775</v>
      </c>
      <c r="GG88" s="136">
        <v>1</v>
      </c>
      <c r="GH88" s="50">
        <v>0</v>
      </c>
      <c r="GI88" s="50">
        <v>0</v>
      </c>
      <c r="GJ88" s="50">
        <v>0.7028888888888889</v>
      </c>
      <c r="GK88" s="50">
        <v>0.7028888888888889</v>
      </c>
      <c r="GL88" s="49">
        <v>0.76466666666666672</v>
      </c>
      <c r="GM88" s="49">
        <v>0.76466666666666672</v>
      </c>
      <c r="GN88" s="49">
        <v>0.93844444444444441</v>
      </c>
      <c r="GO88" s="49">
        <v>0.94511111111111112</v>
      </c>
      <c r="GP88" s="49">
        <v>0.94511111111111112</v>
      </c>
      <c r="GQ88" s="49">
        <v>0.98177777777777775</v>
      </c>
      <c r="GR88" s="48" t="b">
        <v>1</v>
      </c>
      <c r="GS88" s="336">
        <v>0</v>
      </c>
    </row>
    <row r="89" spans="1:201" ht="67.5" hidden="1" customHeight="1" x14ac:dyDescent="0.25">
      <c r="A89" s="119" t="s">
        <v>2227</v>
      </c>
      <c r="B89" s="119" t="s">
        <v>653</v>
      </c>
      <c r="C89" s="119" t="s">
        <v>519</v>
      </c>
      <c r="D89" s="119" t="s">
        <v>2228</v>
      </c>
      <c r="E89" s="119" t="s">
        <v>2229</v>
      </c>
      <c r="F89" s="17" t="s">
        <v>2230</v>
      </c>
      <c r="G89" s="17" t="s">
        <v>2231</v>
      </c>
      <c r="H89" s="17" t="s">
        <v>2232</v>
      </c>
      <c r="I89" s="17" t="s">
        <v>2512</v>
      </c>
      <c r="J89" s="17" t="s">
        <v>2513</v>
      </c>
      <c r="K89" s="17" t="s">
        <v>2482</v>
      </c>
      <c r="L89" s="17" t="s">
        <v>2483</v>
      </c>
      <c r="M89" s="26" t="s">
        <v>2237</v>
      </c>
      <c r="N89" s="14" t="s">
        <v>2238</v>
      </c>
      <c r="O89" s="17" t="s">
        <v>2514</v>
      </c>
      <c r="P89" s="17" t="s">
        <v>2515</v>
      </c>
      <c r="Q89" s="17">
        <v>11</v>
      </c>
      <c r="R89" s="280" t="s">
        <v>2516</v>
      </c>
      <c r="S89" s="17" t="s">
        <v>19</v>
      </c>
      <c r="T89" s="17" t="s">
        <v>870</v>
      </c>
      <c r="U89" s="17"/>
      <c r="V89" s="17"/>
      <c r="W89" s="17"/>
      <c r="X89" s="17"/>
      <c r="Y89" s="17"/>
      <c r="Z89" s="17"/>
      <c r="AA89" s="17"/>
      <c r="AB89" s="17"/>
      <c r="AC89" s="17"/>
      <c r="AD89" s="17"/>
      <c r="AE89" s="17"/>
      <c r="AF89" s="17"/>
      <c r="AG89" s="17"/>
      <c r="AH89" s="17" t="s">
        <v>523</v>
      </c>
      <c r="AI89" s="17" t="s">
        <v>470</v>
      </c>
      <c r="AJ89" s="17" t="s">
        <v>244</v>
      </c>
      <c r="AK89" s="17" t="s">
        <v>271</v>
      </c>
      <c r="AL89" s="110" t="s">
        <v>2517</v>
      </c>
      <c r="AM89" s="280" t="s">
        <v>2518</v>
      </c>
      <c r="AN89" s="375">
        <v>0</v>
      </c>
      <c r="AO89" s="375">
        <v>0</v>
      </c>
      <c r="AP89" s="375">
        <v>400</v>
      </c>
      <c r="AQ89" s="375">
        <v>500</v>
      </c>
      <c r="AR89" s="375">
        <v>750</v>
      </c>
      <c r="AS89" s="375">
        <v>1450</v>
      </c>
      <c r="AT89" s="375">
        <v>0</v>
      </c>
      <c r="AU89" s="375"/>
      <c r="AV89" s="375">
        <v>400</v>
      </c>
      <c r="AW89" s="17"/>
      <c r="AX89" s="146">
        <v>0</v>
      </c>
      <c r="AY89" s="531" t="s">
        <v>2519</v>
      </c>
      <c r="AZ89" s="79">
        <v>0</v>
      </c>
      <c r="BA89" s="245">
        <v>0</v>
      </c>
      <c r="BB89" s="132" t="s">
        <v>218</v>
      </c>
      <c r="BC89" s="14" t="s">
        <v>2520</v>
      </c>
      <c r="BD89" s="190"/>
      <c r="BE89" s="146">
        <v>0</v>
      </c>
      <c r="BF89" s="133" t="s">
        <v>2521</v>
      </c>
      <c r="BG89" s="79">
        <v>0</v>
      </c>
      <c r="BH89" s="245">
        <v>0</v>
      </c>
      <c r="BI89" s="190" t="s">
        <v>218</v>
      </c>
      <c r="BJ89" s="110" t="s">
        <v>2522</v>
      </c>
      <c r="BK89" s="17"/>
      <c r="BL89" s="146">
        <v>0</v>
      </c>
      <c r="BM89" s="112" t="s">
        <v>2523</v>
      </c>
      <c r="BN89" s="188">
        <v>0</v>
      </c>
      <c r="BO89" s="188">
        <v>0</v>
      </c>
      <c r="BP89" s="150" t="s">
        <v>218</v>
      </c>
      <c r="BQ89" s="110" t="s">
        <v>2524</v>
      </c>
      <c r="BR89" s="17"/>
      <c r="BS89" s="146">
        <v>0</v>
      </c>
      <c r="BT89" s="533" t="s">
        <v>2525</v>
      </c>
      <c r="BU89" s="188">
        <v>0</v>
      </c>
      <c r="BV89" s="188">
        <v>0</v>
      </c>
      <c r="BW89" s="17" t="s">
        <v>218</v>
      </c>
      <c r="BX89" s="110" t="s">
        <v>2526</v>
      </c>
      <c r="BY89" s="110"/>
      <c r="BZ89" s="101">
        <v>0</v>
      </c>
      <c r="CA89" s="189" t="s">
        <v>2527</v>
      </c>
      <c r="CB89" s="188">
        <v>0</v>
      </c>
      <c r="CC89" s="188">
        <v>0</v>
      </c>
      <c r="CD89" s="10" t="s">
        <v>218</v>
      </c>
      <c r="CE89" s="107" t="s">
        <v>2528</v>
      </c>
      <c r="CF89" s="195">
        <v>100</v>
      </c>
      <c r="CG89" s="523">
        <v>0</v>
      </c>
      <c r="CH89" s="110" t="s">
        <v>2529</v>
      </c>
      <c r="CI89" s="188">
        <v>0</v>
      </c>
      <c r="CJ89" s="188">
        <v>0</v>
      </c>
      <c r="CK89" s="17" t="s">
        <v>218</v>
      </c>
      <c r="CL89" s="110" t="s">
        <v>2530</v>
      </c>
      <c r="CM89" s="195"/>
      <c r="CN89" s="308">
        <v>0</v>
      </c>
      <c r="CO89" s="117" t="s">
        <v>2531</v>
      </c>
      <c r="CP89" s="188">
        <v>0</v>
      </c>
      <c r="CQ89" s="188">
        <v>0</v>
      </c>
      <c r="CR89" s="105" t="s">
        <v>218</v>
      </c>
      <c r="CS89" s="110" t="s">
        <v>2256</v>
      </c>
      <c r="CT89" s="110"/>
      <c r="CU89" s="117"/>
      <c r="CV89" s="117" t="s">
        <v>2532</v>
      </c>
      <c r="CW89" s="188">
        <v>0</v>
      </c>
      <c r="CX89" s="188">
        <v>0</v>
      </c>
      <c r="CY89" s="64" t="s">
        <v>218</v>
      </c>
      <c r="CZ89" s="107" t="s">
        <v>2533</v>
      </c>
      <c r="DA89" s="17"/>
      <c r="DB89" s="146"/>
      <c r="DC89" s="112" t="s">
        <v>2534</v>
      </c>
      <c r="DD89" s="188">
        <v>0</v>
      </c>
      <c r="DE89" s="188">
        <v>0</v>
      </c>
      <c r="DF89" s="17" t="s">
        <v>218</v>
      </c>
      <c r="DG89" s="110"/>
      <c r="DH89" s="17"/>
      <c r="DI89" s="101"/>
      <c r="DJ89" s="117" t="s">
        <v>2535</v>
      </c>
      <c r="DK89" s="188">
        <v>0</v>
      </c>
      <c r="DL89" s="188">
        <v>0</v>
      </c>
      <c r="DM89" s="73" t="s">
        <v>218</v>
      </c>
      <c r="DN89" s="107" t="s">
        <v>2262</v>
      </c>
      <c r="DO89" s="17">
        <v>100</v>
      </c>
      <c r="DP89" s="101">
        <v>872</v>
      </c>
      <c r="DQ89" s="117" t="s">
        <v>2536</v>
      </c>
      <c r="DR89" s="188">
        <v>2.1800000000000002</v>
      </c>
      <c r="DS89" s="188">
        <v>0.60137931034482761</v>
      </c>
      <c r="DT89" s="64" t="s">
        <v>218</v>
      </c>
      <c r="DU89" s="107" t="s">
        <v>2537</v>
      </c>
      <c r="DV89" s="530">
        <v>200</v>
      </c>
      <c r="DW89" s="520">
        <v>0</v>
      </c>
      <c r="DX89" s="547" t="s">
        <v>2538</v>
      </c>
      <c r="DY89" s="188">
        <v>2.1800000000000002</v>
      </c>
      <c r="DZ89" s="131">
        <v>0.60137931034482761</v>
      </c>
      <c r="EA89" s="64" t="s">
        <v>218</v>
      </c>
      <c r="EB89" s="107" t="s">
        <v>2539</v>
      </c>
      <c r="EC89" s="529">
        <v>0</v>
      </c>
      <c r="ED89" s="519">
        <v>0</v>
      </c>
      <c r="EE89" s="519">
        <v>0</v>
      </c>
      <c r="EF89" s="519">
        <v>100</v>
      </c>
      <c r="EG89" s="519">
        <v>100</v>
      </c>
      <c r="EH89" s="519">
        <v>100</v>
      </c>
      <c r="EI89" s="519">
        <v>100</v>
      </c>
      <c r="EJ89" s="519">
        <v>100</v>
      </c>
      <c r="EK89" s="519">
        <v>200</v>
      </c>
      <c r="EL89" s="519">
        <v>400</v>
      </c>
      <c r="EM89" s="529">
        <v>100</v>
      </c>
      <c r="EN89" s="529">
        <v>100</v>
      </c>
      <c r="EO89" s="529">
        <v>400</v>
      </c>
      <c r="EP89" s="528">
        <v>0</v>
      </c>
      <c r="EQ89" s="519">
        <v>0</v>
      </c>
      <c r="ER89" s="519">
        <v>0</v>
      </c>
      <c r="ES89" s="519">
        <v>0</v>
      </c>
      <c r="ET89" s="519">
        <v>0</v>
      </c>
      <c r="EU89" s="519">
        <v>0</v>
      </c>
      <c r="EV89" s="519">
        <v>0</v>
      </c>
      <c r="EW89" s="519">
        <v>0</v>
      </c>
      <c r="EX89" s="519">
        <v>872</v>
      </c>
      <c r="EY89" s="519">
        <v>872</v>
      </c>
      <c r="EZ89" s="519">
        <v>0</v>
      </c>
      <c r="FA89" s="528">
        <v>0</v>
      </c>
      <c r="FB89" s="528">
        <v>0</v>
      </c>
      <c r="FC89" s="528">
        <v>872</v>
      </c>
      <c r="FD89" s="38">
        <v>0</v>
      </c>
      <c r="FE89" s="38">
        <v>0</v>
      </c>
      <c r="FF89" s="38">
        <v>0</v>
      </c>
      <c r="FG89" s="38">
        <v>0</v>
      </c>
      <c r="FH89" s="38">
        <v>0</v>
      </c>
      <c r="FI89" s="38">
        <v>0</v>
      </c>
      <c r="FJ89" s="38">
        <v>0</v>
      </c>
      <c r="FK89" s="38">
        <v>0</v>
      </c>
      <c r="FL89" s="38">
        <v>4.3600000000000003</v>
      </c>
      <c r="FM89" s="38">
        <v>2.1800000000000002</v>
      </c>
      <c r="FN89" s="230">
        <v>0</v>
      </c>
      <c r="FO89" s="230">
        <v>0</v>
      </c>
      <c r="FP89" s="527">
        <v>0</v>
      </c>
      <c r="FQ89" s="527">
        <v>0</v>
      </c>
      <c r="FR89" s="209">
        <v>0</v>
      </c>
      <c r="FS89" s="209">
        <v>0</v>
      </c>
      <c r="FT89" s="209">
        <v>0</v>
      </c>
      <c r="FU89" s="209">
        <v>0.25</v>
      </c>
      <c r="FV89" s="42">
        <v>0</v>
      </c>
      <c r="FW89" s="42">
        <v>0.25</v>
      </c>
      <c r="FX89" s="42">
        <v>0</v>
      </c>
      <c r="FY89" s="42">
        <v>0.25</v>
      </c>
      <c r="FZ89" s="42">
        <v>0</v>
      </c>
      <c r="GA89" s="42">
        <v>0.25</v>
      </c>
      <c r="GB89" s="42">
        <v>0</v>
      </c>
      <c r="GC89" s="42">
        <v>0.25</v>
      </c>
      <c r="GD89" s="138">
        <v>2.1800000000000002</v>
      </c>
      <c r="GE89" s="42">
        <v>0.5</v>
      </c>
      <c r="GF89" s="137">
        <v>2.1800000000000002</v>
      </c>
      <c r="GG89" s="136">
        <v>1</v>
      </c>
      <c r="GH89" s="50">
        <v>0</v>
      </c>
      <c r="GI89" s="50">
        <v>0</v>
      </c>
      <c r="GJ89" s="50">
        <v>0</v>
      </c>
      <c r="GK89" s="50">
        <v>0</v>
      </c>
      <c r="GL89" s="49">
        <v>0</v>
      </c>
      <c r="GM89" s="49">
        <v>0</v>
      </c>
      <c r="GN89" s="49">
        <v>0</v>
      </c>
      <c r="GO89" s="49">
        <v>0</v>
      </c>
      <c r="GP89" s="49">
        <v>1</v>
      </c>
      <c r="GQ89" s="49">
        <v>1</v>
      </c>
      <c r="GR89" s="48" t="b">
        <v>1</v>
      </c>
      <c r="GS89" s="336">
        <v>0</v>
      </c>
    </row>
    <row r="90" spans="1:201" ht="67.5" hidden="1" customHeight="1" x14ac:dyDescent="0.25">
      <c r="A90" s="119" t="s">
        <v>2227</v>
      </c>
      <c r="B90" s="119" t="s">
        <v>653</v>
      </c>
      <c r="C90" s="119" t="s">
        <v>519</v>
      </c>
      <c r="D90" s="119" t="s">
        <v>2228</v>
      </c>
      <c r="E90" s="119" t="s">
        <v>2229</v>
      </c>
      <c r="F90" s="17" t="s">
        <v>2230</v>
      </c>
      <c r="G90" s="17" t="s">
        <v>2231</v>
      </c>
      <c r="H90" s="17" t="s">
        <v>2232</v>
      </c>
      <c r="I90" s="17" t="s">
        <v>2512</v>
      </c>
      <c r="J90" s="17" t="s">
        <v>2513</v>
      </c>
      <c r="K90" s="17" t="s">
        <v>2482</v>
      </c>
      <c r="L90" s="110" t="s">
        <v>2483</v>
      </c>
      <c r="M90" s="26" t="s">
        <v>2237</v>
      </c>
      <c r="N90" s="14" t="s">
        <v>2238</v>
      </c>
      <c r="O90" s="17" t="s">
        <v>2514</v>
      </c>
      <c r="P90" s="17" t="s">
        <v>2515</v>
      </c>
      <c r="Q90" s="17">
        <v>12</v>
      </c>
      <c r="R90" s="280" t="s">
        <v>2540</v>
      </c>
      <c r="S90" s="17" t="s">
        <v>19</v>
      </c>
      <c r="T90" s="17" t="s">
        <v>870</v>
      </c>
      <c r="U90" s="17"/>
      <c r="V90" s="17"/>
      <c r="W90" s="17"/>
      <c r="X90" s="17"/>
      <c r="Y90" s="17"/>
      <c r="Z90" s="17"/>
      <c r="AA90" s="17"/>
      <c r="AB90" s="17"/>
      <c r="AC90" s="17"/>
      <c r="AD90" s="17"/>
      <c r="AE90" s="17"/>
      <c r="AF90" s="17"/>
      <c r="AG90" s="17"/>
      <c r="AH90" s="17" t="s">
        <v>270</v>
      </c>
      <c r="AI90" s="17" t="s">
        <v>417</v>
      </c>
      <c r="AJ90" s="17" t="s">
        <v>244</v>
      </c>
      <c r="AK90" s="17" t="s">
        <v>271</v>
      </c>
      <c r="AL90" s="110" t="s">
        <v>2540</v>
      </c>
      <c r="AM90" s="280" t="s">
        <v>2541</v>
      </c>
      <c r="AN90" s="317">
        <v>2100000</v>
      </c>
      <c r="AO90" s="317">
        <v>700000</v>
      </c>
      <c r="AP90" s="282">
        <v>350000</v>
      </c>
      <c r="AQ90" s="317">
        <v>700000</v>
      </c>
      <c r="AR90" s="317">
        <v>700000</v>
      </c>
      <c r="AS90" s="317">
        <v>700000</v>
      </c>
      <c r="AT90" s="282">
        <v>159000</v>
      </c>
      <c r="AU90" s="282">
        <v>541000</v>
      </c>
      <c r="AV90" s="282">
        <v>350000</v>
      </c>
      <c r="AW90" s="282"/>
      <c r="AX90" s="146">
        <v>0</v>
      </c>
      <c r="AY90" s="531" t="s">
        <v>2542</v>
      </c>
      <c r="AZ90" s="79">
        <v>0</v>
      </c>
      <c r="BA90" s="245">
        <v>0.22714285714285715</v>
      </c>
      <c r="BB90" s="132" t="s">
        <v>218</v>
      </c>
      <c r="BC90" s="14"/>
      <c r="BD90" s="190"/>
      <c r="BE90" s="146">
        <v>0</v>
      </c>
      <c r="BF90" s="133" t="s">
        <v>2543</v>
      </c>
      <c r="BG90" s="79">
        <v>0</v>
      </c>
      <c r="BH90" s="245">
        <v>0.22714285714285715</v>
      </c>
      <c r="BI90" s="190" t="s">
        <v>218</v>
      </c>
      <c r="BJ90" s="110"/>
      <c r="BK90" s="17"/>
      <c r="BL90" s="146">
        <v>0</v>
      </c>
      <c r="BM90" s="133" t="s">
        <v>2544</v>
      </c>
      <c r="BN90" s="188">
        <v>0</v>
      </c>
      <c r="BO90" s="188">
        <v>0.22714285714285715</v>
      </c>
      <c r="BP90" s="150" t="s">
        <v>218</v>
      </c>
      <c r="BQ90" s="110" t="s">
        <v>2545</v>
      </c>
      <c r="BR90" s="17"/>
      <c r="BS90" s="146"/>
      <c r="BT90" s="533" t="s">
        <v>2546</v>
      </c>
      <c r="BU90" s="188">
        <v>0</v>
      </c>
      <c r="BV90" s="188">
        <v>0.22714285714285715</v>
      </c>
      <c r="BW90" s="17" t="s">
        <v>218</v>
      </c>
      <c r="BX90" s="110" t="s">
        <v>2547</v>
      </c>
      <c r="BY90" s="110"/>
      <c r="BZ90" s="101"/>
      <c r="CA90" s="107" t="s">
        <v>2548</v>
      </c>
      <c r="CB90" s="188">
        <v>0</v>
      </c>
      <c r="CC90" s="188">
        <v>0.22714285714285715</v>
      </c>
      <c r="CD90" s="10" t="s">
        <v>218</v>
      </c>
      <c r="CE90" s="107" t="s">
        <v>2549</v>
      </c>
      <c r="CF90" s="195"/>
      <c r="CG90" s="523">
        <v>0</v>
      </c>
      <c r="CH90" s="110" t="s">
        <v>2550</v>
      </c>
      <c r="CI90" s="188">
        <v>0</v>
      </c>
      <c r="CJ90" s="188">
        <v>0.22714285714285715</v>
      </c>
      <c r="CK90" s="573" t="s">
        <v>218</v>
      </c>
      <c r="CL90" s="110" t="s">
        <v>2551</v>
      </c>
      <c r="CM90" s="195"/>
      <c r="CN90" s="308">
        <v>0</v>
      </c>
      <c r="CO90" s="117" t="s">
        <v>2552</v>
      </c>
      <c r="CP90" s="188">
        <v>0</v>
      </c>
      <c r="CQ90" s="188">
        <v>0.22714285714285715</v>
      </c>
      <c r="CR90" s="572" t="s">
        <v>218</v>
      </c>
      <c r="CS90" s="110" t="s">
        <v>2256</v>
      </c>
      <c r="CT90" s="110"/>
      <c r="CU90" s="117"/>
      <c r="CV90" s="107" t="s">
        <v>2553</v>
      </c>
      <c r="CW90" s="554">
        <v>0</v>
      </c>
      <c r="CX90" s="554">
        <v>0.22714285714285715</v>
      </c>
      <c r="CY90" s="64" t="s">
        <v>218</v>
      </c>
      <c r="CZ90" s="107" t="s">
        <v>2554</v>
      </c>
      <c r="DA90" s="17"/>
      <c r="DB90" s="146"/>
      <c r="DC90" s="112" t="s">
        <v>2555</v>
      </c>
      <c r="DD90" s="188">
        <v>0</v>
      </c>
      <c r="DE90" s="188">
        <v>0.22714285714285715</v>
      </c>
      <c r="DF90" s="17" t="s">
        <v>218</v>
      </c>
      <c r="DG90" s="110" t="s">
        <v>2260</v>
      </c>
      <c r="DH90" s="17"/>
      <c r="DI90" s="101"/>
      <c r="DJ90" s="117" t="s">
        <v>2556</v>
      </c>
      <c r="DK90" s="188">
        <v>0</v>
      </c>
      <c r="DL90" s="188">
        <v>0.22714285714285715</v>
      </c>
      <c r="DM90" s="73" t="s">
        <v>218</v>
      </c>
      <c r="DN90" s="107" t="s">
        <v>2262</v>
      </c>
      <c r="DO90" s="17"/>
      <c r="DP90" s="101"/>
      <c r="DQ90" s="117" t="s">
        <v>2557</v>
      </c>
      <c r="DR90" s="188">
        <v>0</v>
      </c>
      <c r="DS90" s="188">
        <v>0.22714285714285715</v>
      </c>
      <c r="DT90" s="64" t="s">
        <v>218</v>
      </c>
      <c r="DU90" s="107" t="s">
        <v>2264</v>
      </c>
      <c r="DV90" s="521">
        <v>350000</v>
      </c>
      <c r="DW90" s="520">
        <v>0</v>
      </c>
      <c r="DX90" s="547" t="s">
        <v>2558</v>
      </c>
      <c r="DY90" s="188">
        <v>0</v>
      </c>
      <c r="DZ90" s="131">
        <v>0.22714285714285715</v>
      </c>
      <c r="EA90" s="64" t="s">
        <v>218</v>
      </c>
      <c r="EB90" s="107" t="s">
        <v>2559</v>
      </c>
      <c r="EC90" s="529">
        <v>0</v>
      </c>
      <c r="ED90" s="519">
        <v>0</v>
      </c>
      <c r="EE90" s="519">
        <v>0</v>
      </c>
      <c r="EF90" s="519">
        <v>0</v>
      </c>
      <c r="EG90" s="519">
        <v>0</v>
      </c>
      <c r="EH90" s="519">
        <v>0</v>
      </c>
      <c r="EI90" s="519">
        <v>0</v>
      </c>
      <c r="EJ90" s="519">
        <v>0</v>
      </c>
      <c r="EK90" s="519">
        <v>0</v>
      </c>
      <c r="EL90" s="519">
        <v>350000</v>
      </c>
      <c r="EM90" s="529">
        <v>0</v>
      </c>
      <c r="EN90" s="529">
        <v>0</v>
      </c>
      <c r="EO90" s="529">
        <v>350000</v>
      </c>
      <c r="EP90" s="528">
        <v>0</v>
      </c>
      <c r="EQ90" s="519">
        <v>0</v>
      </c>
      <c r="ER90" s="519">
        <v>0</v>
      </c>
      <c r="ES90" s="519">
        <v>0</v>
      </c>
      <c r="ET90" s="519">
        <v>0</v>
      </c>
      <c r="EU90" s="519">
        <v>0</v>
      </c>
      <c r="EV90" s="519">
        <v>0</v>
      </c>
      <c r="EW90" s="519">
        <v>0</v>
      </c>
      <c r="EX90" s="519">
        <v>0</v>
      </c>
      <c r="EY90" s="519">
        <v>0</v>
      </c>
      <c r="EZ90" s="519">
        <v>0</v>
      </c>
      <c r="FA90" s="528">
        <v>0</v>
      </c>
      <c r="FB90" s="528">
        <v>0</v>
      </c>
      <c r="FC90" s="528">
        <v>0</v>
      </c>
      <c r="FD90" s="38">
        <v>0</v>
      </c>
      <c r="FE90" s="38">
        <v>0</v>
      </c>
      <c r="FF90" s="38">
        <v>0</v>
      </c>
      <c r="FG90" s="38">
        <v>0</v>
      </c>
      <c r="FH90" s="38">
        <v>0</v>
      </c>
      <c r="FI90" s="38">
        <v>0</v>
      </c>
      <c r="FJ90" s="38">
        <v>0</v>
      </c>
      <c r="FK90" s="38">
        <v>0</v>
      </c>
      <c r="FL90" s="38">
        <v>0</v>
      </c>
      <c r="FM90" s="38">
        <v>0</v>
      </c>
      <c r="FN90" s="230">
        <v>0</v>
      </c>
      <c r="FO90" s="230">
        <v>0</v>
      </c>
      <c r="FP90" s="527">
        <v>0</v>
      </c>
      <c r="FQ90" s="527">
        <v>0</v>
      </c>
      <c r="FR90" s="209">
        <v>0</v>
      </c>
      <c r="FS90" s="209">
        <v>0</v>
      </c>
      <c r="FT90" s="209">
        <v>0</v>
      </c>
      <c r="FU90" s="209">
        <v>0</v>
      </c>
      <c r="FV90" s="42">
        <v>0</v>
      </c>
      <c r="FW90" s="42">
        <v>0</v>
      </c>
      <c r="FX90" s="42">
        <v>0</v>
      </c>
      <c r="FY90" s="42">
        <v>0</v>
      </c>
      <c r="FZ90" s="42">
        <v>0</v>
      </c>
      <c r="GA90" s="42">
        <v>0</v>
      </c>
      <c r="GB90" s="42">
        <v>0</v>
      </c>
      <c r="GC90" s="42">
        <v>0</v>
      </c>
      <c r="GD90" s="138">
        <v>0</v>
      </c>
      <c r="GE90" s="42">
        <v>0</v>
      </c>
      <c r="GF90" s="137">
        <v>0</v>
      </c>
      <c r="GG90" s="136">
        <v>1</v>
      </c>
      <c r="GH90" s="50">
        <v>0</v>
      </c>
      <c r="GI90" s="50">
        <v>0</v>
      </c>
      <c r="GJ90" s="50">
        <v>0</v>
      </c>
      <c r="GK90" s="50">
        <v>0</v>
      </c>
      <c r="GL90" s="49">
        <v>0</v>
      </c>
      <c r="GM90" s="49">
        <v>0</v>
      </c>
      <c r="GN90" s="49">
        <v>0</v>
      </c>
      <c r="GO90" s="49">
        <v>0</v>
      </c>
      <c r="GP90" s="49">
        <v>0</v>
      </c>
      <c r="GQ90" s="49">
        <v>0</v>
      </c>
      <c r="GR90" s="48" t="b">
        <v>1</v>
      </c>
      <c r="GS90" s="336">
        <v>0</v>
      </c>
    </row>
    <row r="91" spans="1:201" ht="67.5" hidden="1" customHeight="1" x14ac:dyDescent="0.25">
      <c r="A91" s="119" t="s">
        <v>2227</v>
      </c>
      <c r="B91" s="119" t="s">
        <v>653</v>
      </c>
      <c r="C91" s="119" t="s">
        <v>519</v>
      </c>
      <c r="D91" s="119" t="s">
        <v>2228</v>
      </c>
      <c r="E91" s="119" t="s">
        <v>2267</v>
      </c>
      <c r="F91" s="17" t="s">
        <v>2560</v>
      </c>
      <c r="G91" s="17" t="s">
        <v>2231</v>
      </c>
      <c r="H91" s="17" t="s">
        <v>2232</v>
      </c>
      <c r="I91" s="17" t="s">
        <v>2561</v>
      </c>
      <c r="J91" s="17" t="s">
        <v>2562</v>
      </c>
      <c r="K91" s="17" t="s">
        <v>2563</v>
      </c>
      <c r="L91" s="110" t="s">
        <v>2564</v>
      </c>
      <c r="M91" s="26" t="s">
        <v>2272</v>
      </c>
      <c r="N91" s="14" t="s">
        <v>2273</v>
      </c>
      <c r="O91" s="17" t="s">
        <v>2565</v>
      </c>
      <c r="P91" s="17" t="s">
        <v>2566</v>
      </c>
      <c r="Q91" s="532">
        <v>13</v>
      </c>
      <c r="R91" s="280" t="s">
        <v>2567</v>
      </c>
      <c r="S91" s="17" t="s">
        <v>2568</v>
      </c>
      <c r="T91" s="17"/>
      <c r="U91" s="17"/>
      <c r="V91" s="17"/>
      <c r="W91" s="17"/>
      <c r="X91" s="17"/>
      <c r="Y91" s="17"/>
      <c r="Z91" s="17"/>
      <c r="AA91" s="17"/>
      <c r="AB91" s="17"/>
      <c r="AC91" s="17"/>
      <c r="AD91" s="17"/>
      <c r="AE91" s="17"/>
      <c r="AF91" s="17"/>
      <c r="AG91" s="17"/>
      <c r="AH91" s="17" t="s">
        <v>270</v>
      </c>
      <c r="AI91" s="17" t="s">
        <v>417</v>
      </c>
      <c r="AJ91" s="17" t="s">
        <v>244</v>
      </c>
      <c r="AK91" s="17" t="s">
        <v>271</v>
      </c>
      <c r="AL91" s="110" t="s">
        <v>2569</v>
      </c>
      <c r="AM91" s="280" t="s">
        <v>2570</v>
      </c>
      <c r="AN91" s="102">
        <v>0</v>
      </c>
      <c r="AO91" s="375">
        <v>0</v>
      </c>
      <c r="AP91" s="375">
        <v>1400</v>
      </c>
      <c r="AQ91" s="375">
        <v>5000</v>
      </c>
      <c r="AR91" s="375">
        <v>3600</v>
      </c>
      <c r="AS91" s="375">
        <v>10000</v>
      </c>
      <c r="AT91" s="375">
        <v>0</v>
      </c>
      <c r="AU91" s="375">
        <v>0</v>
      </c>
      <c r="AV91" s="375">
        <v>1400</v>
      </c>
      <c r="AW91" s="17"/>
      <c r="AX91" s="146">
        <v>0</v>
      </c>
      <c r="AY91" s="531" t="s">
        <v>2571</v>
      </c>
      <c r="AZ91" s="79">
        <v>0</v>
      </c>
      <c r="BA91" s="245">
        <v>0</v>
      </c>
      <c r="BB91" s="132" t="s">
        <v>218</v>
      </c>
      <c r="BC91" s="14"/>
      <c r="BD91" s="190"/>
      <c r="BE91" s="146">
        <v>0</v>
      </c>
      <c r="BF91" s="133" t="s">
        <v>2572</v>
      </c>
      <c r="BG91" s="79">
        <v>0</v>
      </c>
      <c r="BH91" s="245">
        <v>0</v>
      </c>
      <c r="BI91" s="190" t="s">
        <v>218</v>
      </c>
      <c r="BJ91" s="110" t="s">
        <v>2573</v>
      </c>
      <c r="BK91" s="17"/>
      <c r="BL91" s="146">
        <v>0</v>
      </c>
      <c r="BM91" s="112" t="s">
        <v>2574</v>
      </c>
      <c r="BN91" s="188">
        <v>0</v>
      </c>
      <c r="BO91" s="188">
        <v>0</v>
      </c>
      <c r="BP91" s="150" t="s">
        <v>218</v>
      </c>
      <c r="BQ91" s="110" t="s">
        <v>2575</v>
      </c>
      <c r="BR91" s="17"/>
      <c r="BS91" s="146">
        <v>0</v>
      </c>
      <c r="BT91" s="112" t="s">
        <v>2576</v>
      </c>
      <c r="BU91" s="188">
        <v>0</v>
      </c>
      <c r="BV91" s="188">
        <v>0</v>
      </c>
      <c r="BW91" s="17" t="s">
        <v>218</v>
      </c>
      <c r="BX91" s="110"/>
      <c r="BY91" s="110"/>
      <c r="BZ91" s="101">
        <v>0</v>
      </c>
      <c r="CA91" s="117" t="s">
        <v>2577</v>
      </c>
      <c r="CB91" s="188">
        <v>0</v>
      </c>
      <c r="CC91" s="188">
        <v>0</v>
      </c>
      <c r="CD91" s="240" t="s">
        <v>218</v>
      </c>
      <c r="CE91" s="107" t="s">
        <v>2425</v>
      </c>
      <c r="CF91" s="195"/>
      <c r="CG91" s="523">
        <v>0</v>
      </c>
      <c r="CH91" s="110" t="s">
        <v>2578</v>
      </c>
      <c r="CI91" s="188">
        <v>0</v>
      </c>
      <c r="CJ91" s="188">
        <v>0</v>
      </c>
      <c r="CK91" s="17" t="s">
        <v>218</v>
      </c>
      <c r="CL91" s="110" t="s">
        <v>2579</v>
      </c>
      <c r="CM91" s="195"/>
      <c r="CN91" s="308">
        <v>0</v>
      </c>
      <c r="CO91" s="117" t="s">
        <v>2580</v>
      </c>
      <c r="CP91" s="188">
        <v>0</v>
      </c>
      <c r="CQ91" s="188">
        <v>0</v>
      </c>
      <c r="CR91" s="105" t="s">
        <v>218</v>
      </c>
      <c r="CS91" s="110" t="s">
        <v>2256</v>
      </c>
      <c r="CT91" s="110"/>
      <c r="CU91" s="117"/>
      <c r="CV91" s="117" t="s">
        <v>2581</v>
      </c>
      <c r="CW91" s="554">
        <v>0</v>
      </c>
      <c r="CX91" s="554">
        <v>0</v>
      </c>
      <c r="CY91" s="64" t="s">
        <v>218</v>
      </c>
      <c r="CZ91" s="107" t="s">
        <v>2533</v>
      </c>
      <c r="DA91" s="17"/>
      <c r="DB91" s="146"/>
      <c r="DC91" s="112" t="s">
        <v>2582</v>
      </c>
      <c r="DD91" s="188">
        <v>0</v>
      </c>
      <c r="DE91" s="188">
        <v>0</v>
      </c>
      <c r="DF91" s="17" t="s">
        <v>218</v>
      </c>
      <c r="DG91" s="110" t="s">
        <v>2260</v>
      </c>
      <c r="DH91" s="17"/>
      <c r="DI91" s="101"/>
      <c r="DJ91" s="117" t="s">
        <v>2583</v>
      </c>
      <c r="DK91" s="188">
        <v>0</v>
      </c>
      <c r="DL91" s="188">
        <v>0</v>
      </c>
      <c r="DM91" s="73" t="s">
        <v>218</v>
      </c>
      <c r="DN91" s="107" t="s">
        <v>2262</v>
      </c>
      <c r="DO91" s="17"/>
      <c r="DP91" s="101"/>
      <c r="DQ91" s="117" t="s">
        <v>2584</v>
      </c>
      <c r="DR91" s="188">
        <v>0</v>
      </c>
      <c r="DS91" s="188">
        <v>0</v>
      </c>
      <c r="DT91" s="64" t="s">
        <v>218</v>
      </c>
      <c r="DU91" s="107" t="s">
        <v>2264</v>
      </c>
      <c r="DV91" s="521">
        <v>1400</v>
      </c>
      <c r="DW91" s="534">
        <v>1412</v>
      </c>
      <c r="DX91" s="107" t="s">
        <v>2585</v>
      </c>
      <c r="DY91" s="188">
        <v>1.0085714285714287</v>
      </c>
      <c r="DZ91" s="131">
        <v>0.14119999999999999</v>
      </c>
      <c r="EA91" s="64" t="s">
        <v>218</v>
      </c>
      <c r="EB91" s="107" t="s">
        <v>2586</v>
      </c>
      <c r="EC91" s="529">
        <v>0</v>
      </c>
      <c r="ED91" s="519">
        <v>0</v>
      </c>
      <c r="EE91" s="519">
        <v>0</v>
      </c>
      <c r="EF91" s="519">
        <v>0</v>
      </c>
      <c r="EG91" s="519">
        <v>0</v>
      </c>
      <c r="EH91" s="519">
        <v>0</v>
      </c>
      <c r="EI91" s="519">
        <v>0</v>
      </c>
      <c r="EJ91" s="519">
        <v>0</v>
      </c>
      <c r="EK91" s="519">
        <v>0</v>
      </c>
      <c r="EL91" s="519">
        <v>1400</v>
      </c>
      <c r="EM91" s="529">
        <v>0</v>
      </c>
      <c r="EN91" s="529">
        <v>0</v>
      </c>
      <c r="EO91" s="529">
        <v>1400</v>
      </c>
      <c r="EP91" s="528">
        <v>0</v>
      </c>
      <c r="EQ91" s="519">
        <v>0</v>
      </c>
      <c r="ER91" s="519">
        <v>0</v>
      </c>
      <c r="ES91" s="519">
        <v>0</v>
      </c>
      <c r="ET91" s="519">
        <v>0</v>
      </c>
      <c r="EU91" s="519">
        <v>0</v>
      </c>
      <c r="EV91" s="519">
        <v>0</v>
      </c>
      <c r="EW91" s="519">
        <v>0</v>
      </c>
      <c r="EX91" s="519">
        <v>0</v>
      </c>
      <c r="EY91" s="519">
        <v>1412</v>
      </c>
      <c r="EZ91" s="519">
        <v>1412</v>
      </c>
      <c r="FA91" s="528">
        <v>0</v>
      </c>
      <c r="FB91" s="528">
        <v>0</v>
      </c>
      <c r="FC91" s="528">
        <v>1412</v>
      </c>
      <c r="FD91" s="38">
        <v>0</v>
      </c>
      <c r="FE91" s="38">
        <v>0</v>
      </c>
      <c r="FF91" s="38">
        <v>0</v>
      </c>
      <c r="FG91" s="38">
        <v>0</v>
      </c>
      <c r="FH91" s="38">
        <v>0</v>
      </c>
      <c r="FI91" s="38">
        <v>0</v>
      </c>
      <c r="FJ91" s="38">
        <v>0</v>
      </c>
      <c r="FK91" s="38">
        <v>0</v>
      </c>
      <c r="FL91" s="38">
        <v>0</v>
      </c>
      <c r="FM91" s="38">
        <v>1.0085714285714287</v>
      </c>
      <c r="FN91" s="230">
        <v>0</v>
      </c>
      <c r="FO91" s="230">
        <v>0</v>
      </c>
      <c r="FP91" s="527">
        <v>0</v>
      </c>
      <c r="FQ91" s="527">
        <v>0</v>
      </c>
      <c r="FR91" s="209">
        <v>0</v>
      </c>
      <c r="FS91" s="209">
        <v>0</v>
      </c>
      <c r="FT91" s="209">
        <v>0</v>
      </c>
      <c r="FU91" s="209">
        <v>0</v>
      </c>
      <c r="FV91" s="42">
        <v>0</v>
      </c>
      <c r="FW91" s="42">
        <v>0</v>
      </c>
      <c r="FX91" s="42">
        <v>0</v>
      </c>
      <c r="FY91" s="42">
        <v>0</v>
      </c>
      <c r="FZ91" s="42">
        <v>0</v>
      </c>
      <c r="GA91" s="42">
        <v>0</v>
      </c>
      <c r="GB91" s="42">
        <v>0</v>
      </c>
      <c r="GC91" s="42">
        <v>0</v>
      </c>
      <c r="GD91" s="138">
        <v>0</v>
      </c>
      <c r="GE91" s="42">
        <v>0</v>
      </c>
      <c r="GF91" s="137">
        <v>1.0085714285714287</v>
      </c>
      <c r="GG91" s="136">
        <v>1</v>
      </c>
      <c r="GH91" s="50">
        <v>0</v>
      </c>
      <c r="GI91" s="50">
        <v>0</v>
      </c>
      <c r="GJ91" s="50">
        <v>0</v>
      </c>
      <c r="GK91" s="50">
        <v>0</v>
      </c>
      <c r="GL91" s="49">
        <v>0</v>
      </c>
      <c r="GM91" s="49">
        <v>0</v>
      </c>
      <c r="GN91" s="49">
        <v>0</v>
      </c>
      <c r="GO91" s="49">
        <v>0</v>
      </c>
      <c r="GP91" s="49">
        <v>0</v>
      </c>
      <c r="GQ91" s="49">
        <v>1</v>
      </c>
      <c r="GR91" s="48" t="b">
        <v>1</v>
      </c>
      <c r="GS91" s="336">
        <v>0</v>
      </c>
    </row>
    <row r="92" spans="1:201" ht="67.5" hidden="1" customHeight="1" x14ac:dyDescent="0.25">
      <c r="A92" s="258" t="s">
        <v>2227</v>
      </c>
      <c r="B92" s="119" t="s">
        <v>653</v>
      </c>
      <c r="C92" s="119" t="s">
        <v>519</v>
      </c>
      <c r="D92" s="119" t="s">
        <v>2228</v>
      </c>
      <c r="E92" s="119" t="s">
        <v>2267</v>
      </c>
      <c r="F92" s="17" t="s">
        <v>2560</v>
      </c>
      <c r="G92" s="17" t="s">
        <v>2231</v>
      </c>
      <c r="H92" s="17" t="s">
        <v>2232</v>
      </c>
      <c r="I92" s="17" t="s">
        <v>2561</v>
      </c>
      <c r="J92" s="17" t="s">
        <v>2562</v>
      </c>
      <c r="K92" s="17" t="s">
        <v>2563</v>
      </c>
      <c r="L92" s="110" t="s">
        <v>2587</v>
      </c>
      <c r="M92" s="26" t="s">
        <v>2272</v>
      </c>
      <c r="N92" s="14" t="s">
        <v>2273</v>
      </c>
      <c r="O92" s="17" t="s">
        <v>2388</v>
      </c>
      <c r="P92" s="17" t="s">
        <v>2566</v>
      </c>
      <c r="Q92" s="17">
        <v>14</v>
      </c>
      <c r="R92" s="338" t="s">
        <v>2588</v>
      </c>
      <c r="S92" s="17" t="s">
        <v>2589</v>
      </c>
      <c r="T92" s="17" t="s">
        <v>870</v>
      </c>
      <c r="U92" s="17"/>
      <c r="V92" s="17"/>
      <c r="W92" s="17" t="s">
        <v>2590</v>
      </c>
      <c r="X92" s="17"/>
      <c r="Y92" s="15"/>
      <c r="Z92" s="17"/>
      <c r="AA92" s="17"/>
      <c r="AB92" s="17"/>
      <c r="AC92" s="17"/>
      <c r="AD92" s="17"/>
      <c r="AE92" s="17"/>
      <c r="AF92" s="17"/>
      <c r="AG92" s="17"/>
      <c r="AH92" s="17" t="s">
        <v>270</v>
      </c>
      <c r="AI92" s="17" t="s">
        <v>299</v>
      </c>
      <c r="AJ92" s="17" t="s">
        <v>244</v>
      </c>
      <c r="AK92" s="17" t="s">
        <v>271</v>
      </c>
      <c r="AL92" s="110" t="s">
        <v>2591</v>
      </c>
      <c r="AM92" s="280" t="s">
        <v>2592</v>
      </c>
      <c r="AN92" s="17">
        <v>0</v>
      </c>
      <c r="AO92" s="282">
        <v>2000</v>
      </c>
      <c r="AP92" s="282">
        <v>2000</v>
      </c>
      <c r="AQ92" s="282">
        <v>3000</v>
      </c>
      <c r="AR92" s="282">
        <v>1000</v>
      </c>
      <c r="AS92" s="282">
        <v>8000</v>
      </c>
      <c r="AT92" s="282">
        <v>2690</v>
      </c>
      <c r="AU92" s="282">
        <v>0</v>
      </c>
      <c r="AV92" s="282">
        <v>2000</v>
      </c>
      <c r="AW92" s="17"/>
      <c r="AX92" s="146">
        <v>0</v>
      </c>
      <c r="AY92" s="531" t="s">
        <v>2593</v>
      </c>
      <c r="AZ92" s="79">
        <v>0</v>
      </c>
      <c r="BA92" s="245">
        <v>0.33624999999999999</v>
      </c>
      <c r="BB92" s="132" t="s">
        <v>218</v>
      </c>
      <c r="BC92" s="14" t="s">
        <v>2594</v>
      </c>
      <c r="BD92" s="190"/>
      <c r="BE92" s="146">
        <v>0</v>
      </c>
      <c r="BF92" s="133" t="s">
        <v>2595</v>
      </c>
      <c r="BG92" s="79">
        <v>0</v>
      </c>
      <c r="BH92" s="245">
        <v>0.33624999999999999</v>
      </c>
      <c r="BI92" s="190" t="s">
        <v>218</v>
      </c>
      <c r="BJ92" s="110" t="s">
        <v>2594</v>
      </c>
      <c r="BK92" s="17"/>
      <c r="BL92" s="146">
        <v>0</v>
      </c>
      <c r="BM92" s="112" t="s">
        <v>2596</v>
      </c>
      <c r="BN92" s="188">
        <v>0</v>
      </c>
      <c r="BO92" s="188">
        <v>0.33624999999999999</v>
      </c>
      <c r="BP92" s="150" t="s">
        <v>218</v>
      </c>
      <c r="BQ92" s="110" t="s">
        <v>2597</v>
      </c>
      <c r="BR92" s="17"/>
      <c r="BS92" s="146">
        <v>0</v>
      </c>
      <c r="BT92" s="552" t="s">
        <v>2598</v>
      </c>
      <c r="BU92" s="188">
        <v>0</v>
      </c>
      <c r="BV92" s="188">
        <v>0.33624999999999999</v>
      </c>
      <c r="BW92" s="17" t="s">
        <v>218</v>
      </c>
      <c r="BX92" s="110" t="s">
        <v>2599</v>
      </c>
      <c r="BY92" s="110"/>
      <c r="BZ92" s="101">
        <v>0</v>
      </c>
      <c r="CA92" s="117" t="s">
        <v>2600</v>
      </c>
      <c r="CB92" s="188">
        <v>0</v>
      </c>
      <c r="CC92" s="188">
        <v>0.33624999999999999</v>
      </c>
      <c r="CD92" s="10" t="s">
        <v>218</v>
      </c>
      <c r="CE92" s="107" t="s">
        <v>2601</v>
      </c>
      <c r="CF92" s="589">
        <v>500</v>
      </c>
      <c r="CG92" s="523">
        <v>0</v>
      </c>
      <c r="CH92" s="112" t="s">
        <v>2602</v>
      </c>
      <c r="CI92" s="188">
        <v>0</v>
      </c>
      <c r="CJ92" s="188">
        <v>0.33624999999999999</v>
      </c>
      <c r="CK92" s="17" t="s">
        <v>218</v>
      </c>
      <c r="CL92" s="110" t="s">
        <v>2603</v>
      </c>
      <c r="CM92" s="195"/>
      <c r="CN92" s="308">
        <v>0</v>
      </c>
      <c r="CO92" s="117" t="s">
        <v>2604</v>
      </c>
      <c r="CP92" s="188">
        <v>0</v>
      </c>
      <c r="CQ92" s="188">
        <v>0.33624999999999999</v>
      </c>
      <c r="CR92" s="105" t="s">
        <v>218</v>
      </c>
      <c r="CS92" s="110" t="s">
        <v>2605</v>
      </c>
      <c r="CT92" s="110"/>
      <c r="CU92" s="117"/>
      <c r="CV92" s="117" t="s">
        <v>2606</v>
      </c>
      <c r="CW92" s="554">
        <v>0</v>
      </c>
      <c r="CX92" s="554">
        <v>0.33624999999999999</v>
      </c>
      <c r="CY92" s="64" t="s">
        <v>218</v>
      </c>
      <c r="CZ92" s="107" t="s">
        <v>2607</v>
      </c>
      <c r="DA92" s="17"/>
      <c r="DB92" s="146"/>
      <c r="DC92" s="112" t="s">
        <v>2608</v>
      </c>
      <c r="DD92" s="188">
        <v>0</v>
      </c>
      <c r="DE92" s="188">
        <v>0.33624999999999999</v>
      </c>
      <c r="DF92" s="17" t="s">
        <v>218</v>
      </c>
      <c r="DG92" s="110" t="s">
        <v>2609</v>
      </c>
      <c r="DH92" s="17"/>
      <c r="DI92" s="101"/>
      <c r="DJ92" s="117" t="s">
        <v>2610</v>
      </c>
      <c r="DK92" s="188">
        <v>0</v>
      </c>
      <c r="DL92" s="188">
        <v>0.33624999999999999</v>
      </c>
      <c r="DM92" s="73" t="s">
        <v>218</v>
      </c>
      <c r="DN92" s="107" t="s">
        <v>2611</v>
      </c>
      <c r="DO92" s="17"/>
      <c r="DP92" s="101"/>
      <c r="DQ92" s="117" t="s">
        <v>2612</v>
      </c>
      <c r="DR92" s="188">
        <v>0</v>
      </c>
      <c r="DS92" s="188">
        <v>0.33624999999999999</v>
      </c>
      <c r="DT92" s="64" t="s">
        <v>218</v>
      </c>
      <c r="DU92" s="107" t="s">
        <v>2613</v>
      </c>
      <c r="DV92" s="530">
        <v>1500</v>
      </c>
      <c r="DW92" s="320">
        <v>3010</v>
      </c>
      <c r="DX92" s="107" t="s">
        <v>2614</v>
      </c>
      <c r="DY92" s="188">
        <v>1.5049999999999999</v>
      </c>
      <c r="DZ92" s="131">
        <v>0.71250000000000002</v>
      </c>
      <c r="EA92" s="64" t="s">
        <v>218</v>
      </c>
      <c r="EB92" s="107" t="s">
        <v>2303</v>
      </c>
      <c r="EC92" s="529">
        <v>0</v>
      </c>
      <c r="ED92" s="519">
        <v>0</v>
      </c>
      <c r="EE92" s="519">
        <v>0</v>
      </c>
      <c r="EF92" s="519">
        <v>500</v>
      </c>
      <c r="EG92" s="519">
        <v>500</v>
      </c>
      <c r="EH92" s="519">
        <v>500</v>
      </c>
      <c r="EI92" s="519">
        <v>500</v>
      </c>
      <c r="EJ92" s="519">
        <v>500</v>
      </c>
      <c r="EK92" s="519">
        <v>500</v>
      </c>
      <c r="EL92" s="519">
        <v>2000</v>
      </c>
      <c r="EM92" s="529">
        <v>500</v>
      </c>
      <c r="EN92" s="529">
        <v>500</v>
      </c>
      <c r="EO92" s="529">
        <v>2000</v>
      </c>
      <c r="EP92" s="528">
        <v>0</v>
      </c>
      <c r="EQ92" s="519">
        <v>0</v>
      </c>
      <c r="ER92" s="519">
        <v>0</v>
      </c>
      <c r="ES92" s="519">
        <v>0</v>
      </c>
      <c r="ET92" s="519">
        <v>0</v>
      </c>
      <c r="EU92" s="519">
        <v>0</v>
      </c>
      <c r="EV92" s="519">
        <v>0</v>
      </c>
      <c r="EW92" s="519">
        <v>0</v>
      </c>
      <c r="EX92" s="519">
        <v>0</v>
      </c>
      <c r="EY92" s="519">
        <v>3010</v>
      </c>
      <c r="EZ92" s="519">
        <v>3010</v>
      </c>
      <c r="FA92" s="528">
        <v>0</v>
      </c>
      <c r="FB92" s="528">
        <v>0</v>
      </c>
      <c r="FC92" s="528">
        <v>3010</v>
      </c>
      <c r="FD92" s="38">
        <v>0</v>
      </c>
      <c r="FE92" s="38">
        <v>0</v>
      </c>
      <c r="FF92" s="38">
        <v>0</v>
      </c>
      <c r="FG92" s="38">
        <v>0</v>
      </c>
      <c r="FH92" s="38">
        <v>0</v>
      </c>
      <c r="FI92" s="38">
        <v>0</v>
      </c>
      <c r="FJ92" s="38">
        <v>0</v>
      </c>
      <c r="FK92" s="38">
        <v>0</v>
      </c>
      <c r="FL92" s="38">
        <v>0</v>
      </c>
      <c r="FM92" s="38">
        <v>1.5049999999999999</v>
      </c>
      <c r="FN92" s="230">
        <v>0</v>
      </c>
      <c r="FO92" s="230">
        <v>0</v>
      </c>
      <c r="FP92" s="527">
        <v>0</v>
      </c>
      <c r="FQ92" s="527">
        <v>0</v>
      </c>
      <c r="FR92" s="209">
        <v>0</v>
      </c>
      <c r="FS92" s="209">
        <v>0</v>
      </c>
      <c r="FT92" s="209">
        <v>0</v>
      </c>
      <c r="FU92" s="209">
        <v>0.25</v>
      </c>
      <c r="FV92" s="42">
        <v>0</v>
      </c>
      <c r="FW92" s="42">
        <v>0.25</v>
      </c>
      <c r="FX92" s="42">
        <v>0</v>
      </c>
      <c r="FY92" s="42">
        <v>0.25</v>
      </c>
      <c r="FZ92" s="42">
        <v>0</v>
      </c>
      <c r="GA92" s="42">
        <v>0.25</v>
      </c>
      <c r="GB92" s="42">
        <v>0</v>
      </c>
      <c r="GC92" s="42">
        <v>0.25</v>
      </c>
      <c r="GD92" s="138">
        <v>0</v>
      </c>
      <c r="GE92" s="42">
        <v>0.25</v>
      </c>
      <c r="GF92" s="137">
        <v>1.5049999999999999</v>
      </c>
      <c r="GG92" s="136">
        <v>1</v>
      </c>
      <c r="GH92" s="50">
        <v>0</v>
      </c>
      <c r="GI92" s="50">
        <v>0</v>
      </c>
      <c r="GJ92" s="50">
        <v>0</v>
      </c>
      <c r="GK92" s="50">
        <v>0</v>
      </c>
      <c r="GL92" s="49">
        <v>0</v>
      </c>
      <c r="GM92" s="49">
        <v>0</v>
      </c>
      <c r="GN92" s="49">
        <v>0</v>
      </c>
      <c r="GO92" s="49">
        <v>0</v>
      </c>
      <c r="GP92" s="49">
        <v>0</v>
      </c>
      <c r="GQ92" s="49">
        <v>1</v>
      </c>
      <c r="GR92" s="48" t="b">
        <v>1</v>
      </c>
      <c r="GS92" s="336">
        <v>0</v>
      </c>
    </row>
    <row r="93" spans="1:201" ht="67.5" hidden="1" customHeight="1" x14ac:dyDescent="0.25">
      <c r="A93" s="119" t="s">
        <v>2227</v>
      </c>
      <c r="B93" s="119" t="s">
        <v>653</v>
      </c>
      <c r="C93" s="119" t="s">
        <v>519</v>
      </c>
      <c r="D93" s="119" t="s">
        <v>2228</v>
      </c>
      <c r="E93" s="119" t="s">
        <v>2267</v>
      </c>
      <c r="F93" s="17" t="s">
        <v>2560</v>
      </c>
      <c r="G93" s="17" t="s">
        <v>2231</v>
      </c>
      <c r="H93" s="17" t="s">
        <v>2232</v>
      </c>
      <c r="I93" s="17" t="s">
        <v>2561</v>
      </c>
      <c r="J93" s="17" t="s">
        <v>2562</v>
      </c>
      <c r="K93" s="17" t="s">
        <v>2563</v>
      </c>
      <c r="L93" s="17" t="s">
        <v>2587</v>
      </c>
      <c r="M93" s="26" t="s">
        <v>2272</v>
      </c>
      <c r="N93" s="14" t="s">
        <v>2273</v>
      </c>
      <c r="O93" s="17" t="s">
        <v>2565</v>
      </c>
      <c r="P93" s="17" t="s">
        <v>2566</v>
      </c>
      <c r="Q93" s="17">
        <v>15</v>
      </c>
      <c r="R93" s="280" t="s">
        <v>2615</v>
      </c>
      <c r="S93" s="17" t="s">
        <v>19</v>
      </c>
      <c r="T93" s="17"/>
      <c r="U93" s="17"/>
      <c r="V93" s="17" t="s">
        <v>870</v>
      </c>
      <c r="W93" s="17" t="s">
        <v>2590</v>
      </c>
      <c r="X93" s="17"/>
      <c r="Y93" s="17"/>
      <c r="Z93" s="17"/>
      <c r="AA93" s="17"/>
      <c r="AB93" s="17"/>
      <c r="AC93" s="17"/>
      <c r="AD93" s="17"/>
      <c r="AE93" s="17"/>
      <c r="AF93" s="17"/>
      <c r="AG93" s="17"/>
      <c r="AH93" s="17" t="s">
        <v>270</v>
      </c>
      <c r="AI93" s="17" t="s">
        <v>442</v>
      </c>
      <c r="AJ93" s="17" t="s">
        <v>244</v>
      </c>
      <c r="AK93" s="17" t="s">
        <v>271</v>
      </c>
      <c r="AL93" s="110" t="s">
        <v>2616</v>
      </c>
      <c r="AM93" s="280" t="s">
        <v>2570</v>
      </c>
      <c r="AN93" s="102">
        <v>0</v>
      </c>
      <c r="AO93" s="375">
        <v>6901</v>
      </c>
      <c r="AP93" s="375">
        <v>9000</v>
      </c>
      <c r="AQ93" s="375">
        <v>12850</v>
      </c>
      <c r="AR93" s="375">
        <v>10250</v>
      </c>
      <c r="AS93" s="375">
        <v>39001</v>
      </c>
      <c r="AT93" s="375">
        <v>6451</v>
      </c>
      <c r="AU93" s="375"/>
      <c r="AV93" s="375">
        <v>9000</v>
      </c>
      <c r="AW93" s="17"/>
      <c r="AX93" s="146">
        <v>0</v>
      </c>
      <c r="AY93" s="531" t="s">
        <v>2571</v>
      </c>
      <c r="AZ93" s="79">
        <v>0</v>
      </c>
      <c r="BA93" s="245">
        <v>0.16540601523037871</v>
      </c>
      <c r="BB93" s="132" t="s">
        <v>218</v>
      </c>
      <c r="BC93" s="14"/>
      <c r="BD93" s="190"/>
      <c r="BE93" s="146">
        <v>0</v>
      </c>
      <c r="BF93" s="133" t="s">
        <v>2617</v>
      </c>
      <c r="BG93" s="79">
        <v>0</v>
      </c>
      <c r="BH93" s="245">
        <v>0.16540601523037871</v>
      </c>
      <c r="BI93" s="190" t="s">
        <v>218</v>
      </c>
      <c r="BJ93" s="110" t="s">
        <v>2618</v>
      </c>
      <c r="BK93" s="17">
        <v>0</v>
      </c>
      <c r="BL93" s="146">
        <v>0</v>
      </c>
      <c r="BM93" s="112" t="s">
        <v>2619</v>
      </c>
      <c r="BN93" s="188">
        <v>0</v>
      </c>
      <c r="BO93" s="188">
        <v>0.16540601523037871</v>
      </c>
      <c r="BP93" s="150" t="s">
        <v>218</v>
      </c>
      <c r="BQ93" s="110" t="s">
        <v>2620</v>
      </c>
      <c r="BR93" s="17"/>
      <c r="BS93" s="146">
        <v>0</v>
      </c>
      <c r="BT93" s="112" t="s">
        <v>2621</v>
      </c>
      <c r="BU93" s="188">
        <v>0</v>
      </c>
      <c r="BV93" s="188">
        <v>0.16540601523037871</v>
      </c>
      <c r="BW93" s="17" t="s">
        <v>218</v>
      </c>
      <c r="BX93" s="110"/>
      <c r="BY93" s="110"/>
      <c r="BZ93" s="101">
        <v>0</v>
      </c>
      <c r="CA93" s="117" t="s">
        <v>2622</v>
      </c>
      <c r="CB93" s="188">
        <v>0</v>
      </c>
      <c r="CC93" s="188">
        <v>0.16540601523037871</v>
      </c>
      <c r="CD93" s="240" t="s">
        <v>218</v>
      </c>
      <c r="CE93" s="107" t="s">
        <v>2623</v>
      </c>
      <c r="CF93" s="195">
        <v>2000</v>
      </c>
      <c r="CG93" s="523">
        <v>0</v>
      </c>
      <c r="CH93" s="110" t="s">
        <v>2624</v>
      </c>
      <c r="CI93" s="188">
        <v>0</v>
      </c>
      <c r="CJ93" s="188">
        <v>0.16540601523037871</v>
      </c>
      <c r="CK93" s="17" t="s">
        <v>218</v>
      </c>
      <c r="CL93" s="110" t="s">
        <v>2625</v>
      </c>
      <c r="CM93" s="195"/>
      <c r="CN93" s="308">
        <v>0</v>
      </c>
      <c r="CO93" s="117" t="s">
        <v>2626</v>
      </c>
      <c r="CP93" s="188">
        <v>0</v>
      </c>
      <c r="CQ93" s="188">
        <v>0.16540601523037871</v>
      </c>
      <c r="CR93" s="105" t="s">
        <v>218</v>
      </c>
      <c r="CS93" s="110" t="s">
        <v>2256</v>
      </c>
      <c r="CT93" s="110"/>
      <c r="CU93" s="117"/>
      <c r="CV93" s="117" t="s">
        <v>2627</v>
      </c>
      <c r="CW93" s="188">
        <v>0</v>
      </c>
      <c r="CX93" s="188">
        <v>0.16540601523037871</v>
      </c>
      <c r="CY93" s="64" t="s">
        <v>218</v>
      </c>
      <c r="CZ93" s="107" t="s">
        <v>2533</v>
      </c>
      <c r="DA93" s="17">
        <v>0</v>
      </c>
      <c r="DB93" s="146"/>
      <c r="DC93" s="112" t="s">
        <v>2628</v>
      </c>
      <c r="DD93" s="188">
        <v>0</v>
      </c>
      <c r="DE93" s="188">
        <v>0.16540601523037871</v>
      </c>
      <c r="DF93" s="17" t="s">
        <v>218</v>
      </c>
      <c r="DG93" s="110"/>
      <c r="DH93" s="17"/>
      <c r="DI93" s="101"/>
      <c r="DJ93" s="117" t="s">
        <v>2629</v>
      </c>
      <c r="DK93" s="188">
        <v>0</v>
      </c>
      <c r="DL93" s="188">
        <v>0.16540601523037871</v>
      </c>
      <c r="DM93" s="73" t="s">
        <v>218</v>
      </c>
      <c r="DN93" s="107" t="s">
        <v>2262</v>
      </c>
      <c r="DO93" s="17"/>
      <c r="DP93" s="101"/>
      <c r="DQ93" s="117" t="s">
        <v>2630</v>
      </c>
      <c r="DR93" s="188">
        <v>0</v>
      </c>
      <c r="DS93" s="188">
        <v>0.16540601523037871</v>
      </c>
      <c r="DT93" s="64" t="s">
        <v>218</v>
      </c>
      <c r="DU93" s="107" t="s">
        <v>2264</v>
      </c>
      <c r="DV93" s="521">
        <v>7000</v>
      </c>
      <c r="DW93" s="534">
        <v>9349</v>
      </c>
      <c r="DX93" s="107" t="s">
        <v>2631</v>
      </c>
      <c r="DY93" s="188">
        <v>1.0387777777777778</v>
      </c>
      <c r="DZ93" s="131">
        <v>0.40511781749185916</v>
      </c>
      <c r="EA93" s="64" t="s">
        <v>218</v>
      </c>
      <c r="EB93" s="107" t="s">
        <v>2632</v>
      </c>
      <c r="EC93" s="529">
        <v>0</v>
      </c>
      <c r="ED93" s="519">
        <v>0</v>
      </c>
      <c r="EE93" s="519">
        <v>0</v>
      </c>
      <c r="EF93" s="519">
        <v>2000</v>
      </c>
      <c r="EG93" s="519">
        <v>2000</v>
      </c>
      <c r="EH93" s="519">
        <v>2000</v>
      </c>
      <c r="EI93" s="519">
        <v>2000</v>
      </c>
      <c r="EJ93" s="519">
        <v>2000</v>
      </c>
      <c r="EK93" s="519">
        <v>2000</v>
      </c>
      <c r="EL93" s="519">
        <v>9000</v>
      </c>
      <c r="EM93" s="529">
        <v>2000</v>
      </c>
      <c r="EN93" s="529">
        <v>2000</v>
      </c>
      <c r="EO93" s="529">
        <v>9000</v>
      </c>
      <c r="EP93" s="528">
        <v>0</v>
      </c>
      <c r="EQ93" s="519">
        <v>0</v>
      </c>
      <c r="ER93" s="519">
        <v>0</v>
      </c>
      <c r="ES93" s="519">
        <v>0</v>
      </c>
      <c r="ET93" s="519">
        <v>0</v>
      </c>
      <c r="EU93" s="519">
        <v>0</v>
      </c>
      <c r="EV93" s="519">
        <v>0</v>
      </c>
      <c r="EW93" s="519">
        <v>0</v>
      </c>
      <c r="EX93" s="519">
        <v>0</v>
      </c>
      <c r="EY93" s="519">
        <v>9349</v>
      </c>
      <c r="EZ93" s="519">
        <v>9349</v>
      </c>
      <c r="FA93" s="528">
        <v>0</v>
      </c>
      <c r="FB93" s="528">
        <v>0</v>
      </c>
      <c r="FC93" s="528">
        <v>9349</v>
      </c>
      <c r="FD93" s="38">
        <v>0</v>
      </c>
      <c r="FE93" s="38">
        <v>0</v>
      </c>
      <c r="FF93" s="38">
        <v>0</v>
      </c>
      <c r="FG93" s="38">
        <v>0</v>
      </c>
      <c r="FH93" s="38">
        <v>0</v>
      </c>
      <c r="FI93" s="38">
        <v>0</v>
      </c>
      <c r="FJ93" s="38">
        <v>0</v>
      </c>
      <c r="FK93" s="38">
        <v>0</v>
      </c>
      <c r="FL93" s="38">
        <v>0</v>
      </c>
      <c r="FM93" s="38">
        <v>1.0387777777777778</v>
      </c>
      <c r="FN93" s="230">
        <v>0</v>
      </c>
      <c r="FO93" s="230">
        <v>0</v>
      </c>
      <c r="FP93" s="527">
        <v>0</v>
      </c>
      <c r="FQ93" s="527">
        <v>0</v>
      </c>
      <c r="FR93" s="209">
        <v>0</v>
      </c>
      <c r="FS93" s="209">
        <v>0</v>
      </c>
      <c r="FT93" s="209">
        <v>0</v>
      </c>
      <c r="FU93" s="209">
        <v>0.22222222222222221</v>
      </c>
      <c r="FV93" s="42">
        <v>0</v>
      </c>
      <c r="FW93" s="42">
        <v>0.22222222222222221</v>
      </c>
      <c r="FX93" s="42">
        <v>0</v>
      </c>
      <c r="FY93" s="42">
        <v>0.22222222222222221</v>
      </c>
      <c r="FZ93" s="42">
        <v>0</v>
      </c>
      <c r="GA93" s="42">
        <v>0.22222222222222221</v>
      </c>
      <c r="GB93" s="42">
        <v>0</v>
      </c>
      <c r="GC93" s="42">
        <v>0.22222222222222221</v>
      </c>
      <c r="GD93" s="138">
        <v>0</v>
      </c>
      <c r="GE93" s="42">
        <v>0.22222222222222221</v>
      </c>
      <c r="GF93" s="137">
        <v>1.0387777777777778</v>
      </c>
      <c r="GG93" s="136">
        <v>1</v>
      </c>
      <c r="GH93" s="50">
        <v>0</v>
      </c>
      <c r="GI93" s="50">
        <v>0</v>
      </c>
      <c r="GJ93" s="50">
        <v>0</v>
      </c>
      <c r="GK93" s="50">
        <v>0</v>
      </c>
      <c r="GL93" s="49">
        <v>0</v>
      </c>
      <c r="GM93" s="49">
        <v>0</v>
      </c>
      <c r="GN93" s="49">
        <v>0</v>
      </c>
      <c r="GO93" s="49">
        <v>0</v>
      </c>
      <c r="GP93" s="49">
        <v>0</v>
      </c>
      <c r="GQ93" s="49">
        <v>1</v>
      </c>
      <c r="GR93" s="48" t="b">
        <v>1</v>
      </c>
      <c r="GS93" s="336">
        <v>0</v>
      </c>
    </row>
    <row r="94" spans="1:201" ht="67.5" hidden="1" customHeight="1" x14ac:dyDescent="0.25">
      <c r="A94" s="119" t="s">
        <v>2227</v>
      </c>
      <c r="B94" s="119" t="s">
        <v>653</v>
      </c>
      <c r="C94" s="119" t="s">
        <v>519</v>
      </c>
      <c r="D94" s="119" t="s">
        <v>2228</v>
      </c>
      <c r="E94" s="119" t="s">
        <v>2267</v>
      </c>
      <c r="F94" s="17" t="s">
        <v>2560</v>
      </c>
      <c r="G94" s="17" t="s">
        <v>2231</v>
      </c>
      <c r="H94" s="17" t="s">
        <v>2232</v>
      </c>
      <c r="I94" s="17" t="s">
        <v>2561</v>
      </c>
      <c r="J94" s="17" t="s">
        <v>2562</v>
      </c>
      <c r="K94" s="17" t="s">
        <v>2563</v>
      </c>
      <c r="L94" s="110" t="s">
        <v>2587</v>
      </c>
      <c r="M94" s="26" t="s">
        <v>2272</v>
      </c>
      <c r="N94" s="14" t="s">
        <v>2273</v>
      </c>
      <c r="O94" s="17" t="s">
        <v>2565</v>
      </c>
      <c r="P94" s="17" t="s">
        <v>2566</v>
      </c>
      <c r="Q94" s="17">
        <v>16</v>
      </c>
      <c r="R94" s="280" t="s">
        <v>2633</v>
      </c>
      <c r="S94" s="17" t="s">
        <v>19</v>
      </c>
      <c r="T94" s="17"/>
      <c r="U94" s="17"/>
      <c r="V94" s="17" t="s">
        <v>870</v>
      </c>
      <c r="W94" s="17" t="s">
        <v>2634</v>
      </c>
      <c r="X94" s="17"/>
      <c r="Y94" s="17"/>
      <c r="Z94" s="17"/>
      <c r="AA94" s="17"/>
      <c r="AB94" s="17"/>
      <c r="AC94" s="17"/>
      <c r="AD94" s="17"/>
      <c r="AE94" s="17"/>
      <c r="AF94" s="17"/>
      <c r="AG94" s="17"/>
      <c r="AH94" s="17" t="s">
        <v>270</v>
      </c>
      <c r="AI94" s="588" t="s">
        <v>2635</v>
      </c>
      <c r="AJ94" s="17" t="s">
        <v>244</v>
      </c>
      <c r="AK94" s="17" t="s">
        <v>271</v>
      </c>
      <c r="AL94" s="110" t="s">
        <v>2636</v>
      </c>
      <c r="AM94" s="280" t="s">
        <v>2570</v>
      </c>
      <c r="AN94" s="17">
        <v>0</v>
      </c>
      <c r="AO94" s="282">
        <v>539</v>
      </c>
      <c r="AP94" s="282">
        <v>1822</v>
      </c>
      <c r="AQ94" s="282">
        <v>4735</v>
      </c>
      <c r="AR94" s="282">
        <v>3904</v>
      </c>
      <c r="AS94" s="282">
        <v>11000</v>
      </c>
      <c r="AT94" s="282">
        <v>194</v>
      </c>
      <c r="AU94" s="282">
        <v>-345</v>
      </c>
      <c r="AV94" s="282">
        <v>1822</v>
      </c>
      <c r="AW94" s="17"/>
      <c r="AX94" s="146">
        <v>0</v>
      </c>
      <c r="AY94" s="531" t="s">
        <v>2637</v>
      </c>
      <c r="AZ94" s="79">
        <v>0</v>
      </c>
      <c r="BA94" s="245">
        <v>1.7636363636363638E-2</v>
      </c>
      <c r="BB94" s="132" t="s">
        <v>218</v>
      </c>
      <c r="BC94" s="14" t="s">
        <v>2638</v>
      </c>
      <c r="BD94" s="190"/>
      <c r="BE94" s="146">
        <v>0</v>
      </c>
      <c r="BF94" s="133" t="s">
        <v>2639</v>
      </c>
      <c r="BG94" s="79">
        <v>0</v>
      </c>
      <c r="BH94" s="245">
        <v>1.7636363636363638E-2</v>
      </c>
      <c r="BI94" s="190" t="s">
        <v>218</v>
      </c>
      <c r="BJ94" s="110" t="s">
        <v>2640</v>
      </c>
      <c r="BK94" s="17"/>
      <c r="BL94" s="146">
        <v>0</v>
      </c>
      <c r="BM94" s="112" t="s">
        <v>2641</v>
      </c>
      <c r="BN94" s="188">
        <v>0</v>
      </c>
      <c r="BO94" s="188">
        <v>1.7636363636363638E-2</v>
      </c>
      <c r="BP94" s="150" t="s">
        <v>218</v>
      </c>
      <c r="BQ94" s="110" t="s">
        <v>2642</v>
      </c>
      <c r="BR94" s="17"/>
      <c r="BS94" s="146">
        <v>0</v>
      </c>
      <c r="BT94" s="110" t="s">
        <v>2643</v>
      </c>
      <c r="BU94" s="188">
        <v>0</v>
      </c>
      <c r="BV94" s="188">
        <v>1.7636363636363638E-2</v>
      </c>
      <c r="BW94" s="17" t="s">
        <v>218</v>
      </c>
      <c r="BX94" s="110" t="s">
        <v>2644</v>
      </c>
      <c r="BY94" s="110"/>
      <c r="BZ94" s="101">
        <v>0</v>
      </c>
      <c r="CA94" s="107" t="s">
        <v>2645</v>
      </c>
      <c r="CB94" s="188">
        <v>0</v>
      </c>
      <c r="CC94" s="188">
        <v>1.7636363636363638E-2</v>
      </c>
      <c r="CD94" s="10" t="s">
        <v>218</v>
      </c>
      <c r="CE94" s="107" t="s">
        <v>2646</v>
      </c>
      <c r="CF94" s="195"/>
      <c r="CG94" s="523">
        <v>0</v>
      </c>
      <c r="CH94" s="110" t="s">
        <v>2647</v>
      </c>
      <c r="CI94" s="188">
        <v>0</v>
      </c>
      <c r="CJ94" s="188">
        <v>1.7636363636363638E-2</v>
      </c>
      <c r="CK94" s="17" t="s">
        <v>218</v>
      </c>
      <c r="CL94" s="110" t="s">
        <v>2648</v>
      </c>
      <c r="CM94" s="195"/>
      <c r="CN94" s="308">
        <v>0</v>
      </c>
      <c r="CO94" s="117" t="s">
        <v>2649</v>
      </c>
      <c r="CP94" s="188">
        <v>0</v>
      </c>
      <c r="CQ94" s="188">
        <v>1.7636363636363638E-2</v>
      </c>
      <c r="CR94" s="105" t="s">
        <v>218</v>
      </c>
      <c r="CS94" s="110" t="s">
        <v>2256</v>
      </c>
      <c r="CT94" s="110"/>
      <c r="CU94" s="117"/>
      <c r="CV94" s="117" t="s">
        <v>2650</v>
      </c>
      <c r="CW94" s="554">
        <v>0</v>
      </c>
      <c r="CX94" s="554">
        <v>1.7636363636363638E-2</v>
      </c>
      <c r="CY94" s="64" t="s">
        <v>218</v>
      </c>
      <c r="CZ94" s="107" t="s">
        <v>2533</v>
      </c>
      <c r="DA94" s="17"/>
      <c r="DB94" s="146"/>
      <c r="DC94" s="112" t="s">
        <v>2651</v>
      </c>
      <c r="DD94" s="188">
        <v>0</v>
      </c>
      <c r="DE94" s="188">
        <v>1.7636363636363638E-2</v>
      </c>
      <c r="DF94" s="17" t="s">
        <v>218</v>
      </c>
      <c r="DG94" s="110" t="s">
        <v>2260</v>
      </c>
      <c r="DH94" s="17"/>
      <c r="DI94" s="101"/>
      <c r="DJ94" s="117" t="s">
        <v>2652</v>
      </c>
      <c r="DK94" s="188">
        <v>0</v>
      </c>
      <c r="DL94" s="188">
        <v>1.7636363636363638E-2</v>
      </c>
      <c r="DM94" s="73" t="s">
        <v>218</v>
      </c>
      <c r="DN94" s="107" t="s">
        <v>2262</v>
      </c>
      <c r="DO94" s="17"/>
      <c r="DP94" s="101"/>
      <c r="DQ94" s="117" t="s">
        <v>2653</v>
      </c>
      <c r="DR94" s="188">
        <v>0</v>
      </c>
      <c r="DS94" s="188">
        <v>1.7636363636363638E-2</v>
      </c>
      <c r="DT94" s="64" t="s">
        <v>218</v>
      </c>
      <c r="DU94" s="107" t="s">
        <v>2264</v>
      </c>
      <c r="DV94" s="521">
        <v>1822</v>
      </c>
      <c r="DW94" s="520">
        <v>1203</v>
      </c>
      <c r="DX94" s="107" t="s">
        <v>2654</v>
      </c>
      <c r="DY94" s="188">
        <v>0.66026344676180027</v>
      </c>
      <c r="DZ94" s="131">
        <v>0.127</v>
      </c>
      <c r="EA94" s="64" t="s">
        <v>218</v>
      </c>
      <c r="EB94" s="107" t="s">
        <v>2655</v>
      </c>
      <c r="EC94" s="529">
        <v>0</v>
      </c>
      <c r="ED94" s="519">
        <v>0</v>
      </c>
      <c r="EE94" s="519">
        <v>0</v>
      </c>
      <c r="EF94" s="519">
        <v>0</v>
      </c>
      <c r="EG94" s="519">
        <v>0</v>
      </c>
      <c r="EH94" s="519">
        <v>0</v>
      </c>
      <c r="EI94" s="519">
        <v>0</v>
      </c>
      <c r="EJ94" s="519">
        <v>0</v>
      </c>
      <c r="EK94" s="519">
        <v>0</v>
      </c>
      <c r="EL94" s="519">
        <v>1822</v>
      </c>
      <c r="EM94" s="529">
        <v>0</v>
      </c>
      <c r="EN94" s="529">
        <v>0</v>
      </c>
      <c r="EO94" s="529">
        <v>1822</v>
      </c>
      <c r="EP94" s="528">
        <v>0</v>
      </c>
      <c r="EQ94" s="519">
        <v>0</v>
      </c>
      <c r="ER94" s="519">
        <v>0</v>
      </c>
      <c r="ES94" s="519">
        <v>0</v>
      </c>
      <c r="ET94" s="519">
        <v>0</v>
      </c>
      <c r="EU94" s="519">
        <v>0</v>
      </c>
      <c r="EV94" s="519">
        <v>0</v>
      </c>
      <c r="EW94" s="519">
        <v>0</v>
      </c>
      <c r="EX94" s="519">
        <v>0</v>
      </c>
      <c r="EY94" s="519">
        <v>1203</v>
      </c>
      <c r="EZ94" s="519">
        <v>1203</v>
      </c>
      <c r="FA94" s="528">
        <v>0</v>
      </c>
      <c r="FB94" s="528">
        <v>0</v>
      </c>
      <c r="FC94" s="528">
        <v>1203</v>
      </c>
      <c r="FD94" s="38">
        <v>0</v>
      </c>
      <c r="FE94" s="38">
        <v>0</v>
      </c>
      <c r="FF94" s="38">
        <v>0</v>
      </c>
      <c r="FG94" s="38">
        <v>0</v>
      </c>
      <c r="FH94" s="38">
        <v>0</v>
      </c>
      <c r="FI94" s="38">
        <v>0</v>
      </c>
      <c r="FJ94" s="38">
        <v>0</v>
      </c>
      <c r="FK94" s="38">
        <v>0</v>
      </c>
      <c r="FL94" s="38">
        <v>0</v>
      </c>
      <c r="FM94" s="38">
        <v>0.66026344676180027</v>
      </c>
      <c r="FN94" s="230">
        <v>0</v>
      </c>
      <c r="FO94" s="230">
        <v>0</v>
      </c>
      <c r="FP94" s="527">
        <v>0</v>
      </c>
      <c r="FQ94" s="527">
        <v>0</v>
      </c>
      <c r="FR94" s="209">
        <v>0</v>
      </c>
      <c r="FS94" s="209">
        <v>0</v>
      </c>
      <c r="FT94" s="209">
        <v>0</v>
      </c>
      <c r="FU94" s="209">
        <v>0</v>
      </c>
      <c r="FV94" s="42">
        <v>0</v>
      </c>
      <c r="FW94" s="42">
        <v>0</v>
      </c>
      <c r="FX94" s="42">
        <v>0</v>
      </c>
      <c r="FY94" s="42">
        <v>0</v>
      </c>
      <c r="FZ94" s="42">
        <v>0</v>
      </c>
      <c r="GA94" s="42">
        <v>0</v>
      </c>
      <c r="GB94" s="42">
        <v>0</v>
      </c>
      <c r="GC94" s="42">
        <v>0</v>
      </c>
      <c r="GD94" s="138">
        <v>0</v>
      </c>
      <c r="GE94" s="42">
        <v>0</v>
      </c>
      <c r="GF94" s="137">
        <v>0.66026344676180027</v>
      </c>
      <c r="GG94" s="136">
        <v>1</v>
      </c>
      <c r="GH94" s="50">
        <v>0</v>
      </c>
      <c r="GI94" s="50">
        <v>0</v>
      </c>
      <c r="GJ94" s="50">
        <v>0</v>
      </c>
      <c r="GK94" s="50">
        <v>0</v>
      </c>
      <c r="GL94" s="49">
        <v>0</v>
      </c>
      <c r="GM94" s="49">
        <v>0</v>
      </c>
      <c r="GN94" s="49">
        <v>0</v>
      </c>
      <c r="GO94" s="49">
        <v>0</v>
      </c>
      <c r="GP94" s="49">
        <v>0</v>
      </c>
      <c r="GQ94" s="49">
        <v>0.66026344676180027</v>
      </c>
      <c r="GR94" s="48" t="b">
        <v>1</v>
      </c>
      <c r="GS94" s="336">
        <v>0</v>
      </c>
    </row>
    <row r="95" spans="1:201" ht="67.5" hidden="1" customHeight="1" x14ac:dyDescent="0.25">
      <c r="A95" s="119" t="s">
        <v>2227</v>
      </c>
      <c r="B95" s="119" t="s">
        <v>653</v>
      </c>
      <c r="C95" s="119" t="s">
        <v>519</v>
      </c>
      <c r="D95" s="119" t="s">
        <v>2228</v>
      </c>
      <c r="E95" s="119" t="s">
        <v>2267</v>
      </c>
      <c r="F95" s="17" t="s">
        <v>2560</v>
      </c>
      <c r="G95" s="17" t="s">
        <v>2231</v>
      </c>
      <c r="H95" s="17" t="s">
        <v>2232</v>
      </c>
      <c r="I95" s="17" t="s">
        <v>2561</v>
      </c>
      <c r="J95" s="17" t="s">
        <v>2562</v>
      </c>
      <c r="K95" s="17" t="s">
        <v>2563</v>
      </c>
      <c r="L95" s="110" t="s">
        <v>2587</v>
      </c>
      <c r="M95" s="26" t="s">
        <v>2272</v>
      </c>
      <c r="N95" s="14" t="s">
        <v>2273</v>
      </c>
      <c r="O95" s="17" t="s">
        <v>2565</v>
      </c>
      <c r="P95" s="17" t="s">
        <v>2566</v>
      </c>
      <c r="Q95" s="17">
        <v>17</v>
      </c>
      <c r="R95" s="280" t="s">
        <v>2656</v>
      </c>
      <c r="S95" s="17" t="s">
        <v>19</v>
      </c>
      <c r="T95" s="17"/>
      <c r="U95" s="17"/>
      <c r="V95" s="17"/>
      <c r="W95" s="17" t="s">
        <v>2590</v>
      </c>
      <c r="X95" s="17"/>
      <c r="Y95" s="17"/>
      <c r="Z95" s="17"/>
      <c r="AA95" s="17"/>
      <c r="AB95" s="17"/>
      <c r="AC95" s="17"/>
      <c r="AD95" s="17"/>
      <c r="AE95" s="17"/>
      <c r="AF95" s="17"/>
      <c r="AG95" s="17"/>
      <c r="AH95" s="17" t="s">
        <v>270</v>
      </c>
      <c r="AI95" s="588" t="s">
        <v>2635</v>
      </c>
      <c r="AJ95" s="17" t="s">
        <v>244</v>
      </c>
      <c r="AK95" s="17" t="s">
        <v>271</v>
      </c>
      <c r="AL95" s="110" t="s">
        <v>2657</v>
      </c>
      <c r="AM95" s="280" t="s">
        <v>2570</v>
      </c>
      <c r="AN95" s="102">
        <v>0</v>
      </c>
      <c r="AO95" s="375">
        <v>0</v>
      </c>
      <c r="AP95" s="375">
        <v>700</v>
      </c>
      <c r="AQ95" s="375">
        <v>6500</v>
      </c>
      <c r="AR95" s="375">
        <v>7500</v>
      </c>
      <c r="AS95" s="375">
        <v>16000</v>
      </c>
      <c r="AT95" s="375">
        <v>0</v>
      </c>
      <c r="AU95" s="375"/>
      <c r="AV95" s="375">
        <v>700</v>
      </c>
      <c r="AW95" s="17"/>
      <c r="AX95" s="146">
        <v>0</v>
      </c>
      <c r="AY95" s="531" t="s">
        <v>2658</v>
      </c>
      <c r="AZ95" s="79">
        <v>0</v>
      </c>
      <c r="BA95" s="245">
        <v>0</v>
      </c>
      <c r="BB95" s="132" t="s">
        <v>218</v>
      </c>
      <c r="BC95" s="110" t="s">
        <v>2659</v>
      </c>
      <c r="BD95" s="190"/>
      <c r="BE95" s="146">
        <v>0</v>
      </c>
      <c r="BF95" s="133" t="s">
        <v>2660</v>
      </c>
      <c r="BG95" s="79">
        <v>0</v>
      </c>
      <c r="BH95" s="245">
        <v>0</v>
      </c>
      <c r="BI95" s="190" t="s">
        <v>218</v>
      </c>
      <c r="BJ95" s="110" t="s">
        <v>2661</v>
      </c>
      <c r="BK95" s="17"/>
      <c r="BL95" s="146">
        <v>0</v>
      </c>
      <c r="BM95" s="112" t="s">
        <v>2662</v>
      </c>
      <c r="BN95" s="188">
        <v>0</v>
      </c>
      <c r="BO95" s="188">
        <v>0</v>
      </c>
      <c r="BP95" s="150" t="s">
        <v>218</v>
      </c>
      <c r="BQ95" s="110"/>
      <c r="BR95" s="17"/>
      <c r="BS95" s="146">
        <v>0</v>
      </c>
      <c r="BT95" s="110" t="s">
        <v>2663</v>
      </c>
      <c r="BU95" s="188">
        <v>0</v>
      </c>
      <c r="BV95" s="188">
        <v>0</v>
      </c>
      <c r="BW95" s="17" t="s">
        <v>218</v>
      </c>
      <c r="BX95" s="110" t="s">
        <v>2664</v>
      </c>
      <c r="BY95" s="110"/>
      <c r="BZ95" s="101">
        <v>0</v>
      </c>
      <c r="CA95" s="107" t="s">
        <v>2665</v>
      </c>
      <c r="CB95" s="188">
        <v>0</v>
      </c>
      <c r="CC95" s="188">
        <v>0</v>
      </c>
      <c r="CD95" s="10" t="s">
        <v>218</v>
      </c>
      <c r="CE95" s="107" t="s">
        <v>2646</v>
      </c>
      <c r="CF95" s="195"/>
      <c r="CG95" s="523">
        <v>0</v>
      </c>
      <c r="CH95" s="110" t="s">
        <v>2666</v>
      </c>
      <c r="CI95" s="188">
        <v>0</v>
      </c>
      <c r="CJ95" s="188">
        <v>0</v>
      </c>
      <c r="CK95" s="17" t="s">
        <v>218</v>
      </c>
      <c r="CL95" s="110" t="s">
        <v>2667</v>
      </c>
      <c r="CM95" s="195"/>
      <c r="CN95" s="308">
        <v>0</v>
      </c>
      <c r="CO95" s="117" t="s">
        <v>2668</v>
      </c>
      <c r="CP95" s="188">
        <v>0</v>
      </c>
      <c r="CQ95" s="188">
        <v>0</v>
      </c>
      <c r="CR95" s="105" t="s">
        <v>218</v>
      </c>
      <c r="CS95" s="110" t="s">
        <v>2256</v>
      </c>
      <c r="CT95" s="110"/>
      <c r="CU95" s="117"/>
      <c r="CV95" s="189" t="s">
        <v>2669</v>
      </c>
      <c r="CW95" s="554">
        <v>0</v>
      </c>
      <c r="CX95" s="554">
        <v>0</v>
      </c>
      <c r="CY95" s="64" t="s">
        <v>218</v>
      </c>
      <c r="CZ95" s="107" t="s">
        <v>2670</v>
      </c>
      <c r="DA95" s="17"/>
      <c r="DB95" s="146"/>
      <c r="DC95" s="551" t="s">
        <v>2671</v>
      </c>
      <c r="DD95" s="188">
        <v>0</v>
      </c>
      <c r="DE95" s="188">
        <v>0</v>
      </c>
      <c r="DF95" s="17" t="s">
        <v>218</v>
      </c>
      <c r="DG95" s="110" t="s">
        <v>2672</v>
      </c>
      <c r="DH95" s="17"/>
      <c r="DI95" s="101"/>
      <c r="DJ95" s="117" t="s">
        <v>2673</v>
      </c>
      <c r="DK95" s="188">
        <v>0</v>
      </c>
      <c r="DL95" s="188">
        <v>0</v>
      </c>
      <c r="DM95" s="73" t="s">
        <v>218</v>
      </c>
      <c r="DN95" s="107" t="s">
        <v>2262</v>
      </c>
      <c r="DO95" s="17"/>
      <c r="DP95" s="101"/>
      <c r="DQ95" s="117" t="s">
        <v>2674</v>
      </c>
      <c r="DR95" s="188">
        <v>0</v>
      </c>
      <c r="DS95" s="188">
        <v>0</v>
      </c>
      <c r="DT95" s="64" t="s">
        <v>218</v>
      </c>
      <c r="DU95" s="107" t="s">
        <v>2264</v>
      </c>
      <c r="DV95" s="521">
        <v>700</v>
      </c>
      <c r="DW95" s="520">
        <v>0</v>
      </c>
      <c r="DX95" s="107" t="s">
        <v>2675</v>
      </c>
      <c r="DY95" s="188">
        <v>0</v>
      </c>
      <c r="DZ95" s="131">
        <v>0</v>
      </c>
      <c r="EA95" s="64" t="s">
        <v>218</v>
      </c>
      <c r="EB95" s="107" t="s">
        <v>2676</v>
      </c>
      <c r="EC95" s="529">
        <v>0</v>
      </c>
      <c r="ED95" s="519">
        <v>0</v>
      </c>
      <c r="EE95" s="519">
        <v>0</v>
      </c>
      <c r="EF95" s="519">
        <v>0</v>
      </c>
      <c r="EG95" s="519">
        <v>0</v>
      </c>
      <c r="EH95" s="519">
        <v>0</v>
      </c>
      <c r="EI95" s="519">
        <v>0</v>
      </c>
      <c r="EJ95" s="519">
        <v>0</v>
      </c>
      <c r="EK95" s="519">
        <v>0</v>
      </c>
      <c r="EL95" s="519">
        <v>700</v>
      </c>
      <c r="EM95" s="529">
        <v>0</v>
      </c>
      <c r="EN95" s="529">
        <v>0</v>
      </c>
      <c r="EO95" s="529">
        <v>700</v>
      </c>
      <c r="EP95" s="528">
        <v>0</v>
      </c>
      <c r="EQ95" s="519">
        <v>0</v>
      </c>
      <c r="ER95" s="519">
        <v>0</v>
      </c>
      <c r="ES95" s="519">
        <v>0</v>
      </c>
      <c r="ET95" s="519">
        <v>0</v>
      </c>
      <c r="EU95" s="519">
        <v>0</v>
      </c>
      <c r="EV95" s="519">
        <v>0</v>
      </c>
      <c r="EW95" s="519">
        <v>0</v>
      </c>
      <c r="EX95" s="519">
        <v>0</v>
      </c>
      <c r="EY95" s="519">
        <v>0</v>
      </c>
      <c r="EZ95" s="519">
        <v>0</v>
      </c>
      <c r="FA95" s="528">
        <v>0</v>
      </c>
      <c r="FB95" s="528">
        <v>0</v>
      </c>
      <c r="FC95" s="528">
        <v>0</v>
      </c>
      <c r="FD95" s="38">
        <v>0</v>
      </c>
      <c r="FE95" s="38">
        <v>0</v>
      </c>
      <c r="FF95" s="38">
        <v>0</v>
      </c>
      <c r="FG95" s="38">
        <v>0</v>
      </c>
      <c r="FH95" s="38">
        <v>0</v>
      </c>
      <c r="FI95" s="38">
        <v>0</v>
      </c>
      <c r="FJ95" s="38">
        <v>0</v>
      </c>
      <c r="FK95" s="38">
        <v>0</v>
      </c>
      <c r="FL95" s="38">
        <v>0</v>
      </c>
      <c r="FM95" s="38">
        <v>0</v>
      </c>
      <c r="FN95" s="230">
        <v>0</v>
      </c>
      <c r="FO95" s="230">
        <v>0</v>
      </c>
      <c r="FP95" s="527">
        <v>0</v>
      </c>
      <c r="FQ95" s="527">
        <v>0</v>
      </c>
      <c r="FR95" s="209">
        <v>0</v>
      </c>
      <c r="FS95" s="209">
        <v>0</v>
      </c>
      <c r="FT95" s="209">
        <v>0</v>
      </c>
      <c r="FU95" s="209">
        <v>0</v>
      </c>
      <c r="FV95" s="42">
        <v>0</v>
      </c>
      <c r="FW95" s="42">
        <v>0</v>
      </c>
      <c r="FX95" s="42">
        <v>0</v>
      </c>
      <c r="FY95" s="42">
        <v>0</v>
      </c>
      <c r="FZ95" s="42">
        <v>0</v>
      </c>
      <c r="GA95" s="42">
        <v>0</v>
      </c>
      <c r="GB95" s="42">
        <v>0</v>
      </c>
      <c r="GC95" s="42">
        <v>0</v>
      </c>
      <c r="GD95" s="138">
        <v>0</v>
      </c>
      <c r="GE95" s="42">
        <v>0</v>
      </c>
      <c r="GF95" s="137">
        <v>0</v>
      </c>
      <c r="GG95" s="136">
        <v>1</v>
      </c>
      <c r="GH95" s="50">
        <v>0</v>
      </c>
      <c r="GI95" s="50">
        <v>0</v>
      </c>
      <c r="GJ95" s="50">
        <v>0</v>
      </c>
      <c r="GK95" s="50">
        <v>0</v>
      </c>
      <c r="GL95" s="49">
        <v>0</v>
      </c>
      <c r="GM95" s="49">
        <v>0</v>
      </c>
      <c r="GN95" s="49">
        <v>0</v>
      </c>
      <c r="GO95" s="49">
        <v>0</v>
      </c>
      <c r="GP95" s="49">
        <v>0</v>
      </c>
      <c r="GQ95" s="49">
        <v>0</v>
      </c>
      <c r="GR95" s="48" t="b">
        <v>1</v>
      </c>
      <c r="GS95" s="336">
        <v>0</v>
      </c>
    </row>
    <row r="96" spans="1:201" ht="67.5" hidden="1" customHeight="1" x14ac:dyDescent="0.25">
      <c r="A96" s="119" t="s">
        <v>2227</v>
      </c>
      <c r="B96" s="119" t="s">
        <v>653</v>
      </c>
      <c r="C96" s="119" t="s">
        <v>519</v>
      </c>
      <c r="D96" s="119" t="s">
        <v>2228</v>
      </c>
      <c r="E96" s="119" t="s">
        <v>2228</v>
      </c>
      <c r="F96" s="17" t="s">
        <v>2560</v>
      </c>
      <c r="G96" s="17" t="s">
        <v>2231</v>
      </c>
      <c r="H96" s="17" t="s">
        <v>2232</v>
      </c>
      <c r="I96" s="17" t="s">
        <v>2480</v>
      </c>
      <c r="J96" s="17" t="s">
        <v>2481</v>
      </c>
      <c r="K96" s="17" t="s">
        <v>2563</v>
      </c>
      <c r="L96" s="110" t="s">
        <v>2677</v>
      </c>
      <c r="M96" s="26" t="s">
        <v>2484</v>
      </c>
      <c r="N96" s="14" t="s">
        <v>2485</v>
      </c>
      <c r="O96" s="17" t="s">
        <v>2486</v>
      </c>
      <c r="P96" s="17" t="s">
        <v>2487</v>
      </c>
      <c r="Q96" s="17">
        <v>18</v>
      </c>
      <c r="R96" s="280" t="s">
        <v>2678</v>
      </c>
      <c r="S96" s="17" t="s">
        <v>19</v>
      </c>
      <c r="T96" s="17"/>
      <c r="U96" s="17"/>
      <c r="V96" s="17"/>
      <c r="W96" s="17" t="s">
        <v>2590</v>
      </c>
      <c r="X96" s="17"/>
      <c r="Y96" s="17"/>
      <c r="Z96" s="17"/>
      <c r="AA96" s="17"/>
      <c r="AB96" s="17"/>
      <c r="AC96" s="17"/>
      <c r="AD96" s="17"/>
      <c r="AE96" s="17"/>
      <c r="AF96" s="17"/>
      <c r="AG96" s="17"/>
      <c r="AH96" s="17" t="s">
        <v>270</v>
      </c>
      <c r="AI96" s="17" t="s">
        <v>442</v>
      </c>
      <c r="AJ96" s="17" t="s">
        <v>418</v>
      </c>
      <c r="AK96" s="17" t="s">
        <v>271</v>
      </c>
      <c r="AL96" s="110" t="s">
        <v>2679</v>
      </c>
      <c r="AM96" s="110" t="s">
        <v>2490</v>
      </c>
      <c r="AN96" s="17">
        <v>0</v>
      </c>
      <c r="AO96" s="17">
        <v>73000</v>
      </c>
      <c r="AP96" s="17">
        <v>84100</v>
      </c>
      <c r="AQ96" s="17">
        <v>92000</v>
      </c>
      <c r="AR96" s="17">
        <v>112500</v>
      </c>
      <c r="AS96" s="17">
        <v>112500</v>
      </c>
      <c r="AT96" s="17">
        <v>83648</v>
      </c>
      <c r="AU96" s="17"/>
      <c r="AV96" s="17">
        <v>84100</v>
      </c>
      <c r="AW96" s="17">
        <v>0</v>
      </c>
      <c r="AX96" s="146">
        <v>0</v>
      </c>
      <c r="AY96" s="531" t="s">
        <v>2680</v>
      </c>
      <c r="AZ96" s="79">
        <v>0</v>
      </c>
      <c r="BA96" s="245">
        <v>0.74353777777777774</v>
      </c>
      <c r="BB96" s="132" t="s">
        <v>218</v>
      </c>
      <c r="BC96" s="14"/>
      <c r="BD96" s="152">
        <v>40000</v>
      </c>
      <c r="BE96" s="17">
        <v>0</v>
      </c>
      <c r="BF96" s="133" t="s">
        <v>2681</v>
      </c>
      <c r="BG96" s="79">
        <v>0</v>
      </c>
      <c r="BH96" s="245">
        <v>0.74353777777777774</v>
      </c>
      <c r="BI96" s="190" t="s">
        <v>218</v>
      </c>
      <c r="BJ96" s="110" t="s">
        <v>2682</v>
      </c>
      <c r="BK96" s="587"/>
      <c r="BL96" s="146">
        <v>0</v>
      </c>
      <c r="BM96" s="112" t="s">
        <v>2683</v>
      </c>
      <c r="BN96" s="243">
        <v>0</v>
      </c>
      <c r="BO96" s="188">
        <v>0.74353777777777774</v>
      </c>
      <c r="BP96" s="150" t="s">
        <v>218</v>
      </c>
      <c r="BQ96" s="110" t="s">
        <v>2684</v>
      </c>
      <c r="BR96" s="17">
        <v>10000</v>
      </c>
      <c r="BS96" s="146">
        <v>0</v>
      </c>
      <c r="BT96" s="552" t="s">
        <v>2685</v>
      </c>
      <c r="BU96" s="188">
        <v>0</v>
      </c>
      <c r="BV96" s="188">
        <v>0.74353777777777774</v>
      </c>
      <c r="BW96" s="17" t="s">
        <v>218</v>
      </c>
      <c r="BX96" s="110"/>
      <c r="BY96" s="576"/>
      <c r="BZ96" s="101">
        <v>0</v>
      </c>
      <c r="CA96" s="107" t="s">
        <v>2686</v>
      </c>
      <c r="CB96" s="188">
        <v>0</v>
      </c>
      <c r="CC96" s="188">
        <v>0.74353777777777774</v>
      </c>
      <c r="CD96" s="10" t="s">
        <v>218</v>
      </c>
      <c r="CE96" s="107" t="s">
        <v>2687</v>
      </c>
      <c r="CF96" s="195">
        <v>5000</v>
      </c>
      <c r="CG96" s="523">
        <v>0</v>
      </c>
      <c r="CH96" s="112" t="s">
        <v>2688</v>
      </c>
      <c r="CI96" s="188">
        <v>0</v>
      </c>
      <c r="CJ96" s="188">
        <v>0.74353777777777774</v>
      </c>
      <c r="CK96" s="17" t="s">
        <v>218</v>
      </c>
      <c r="CL96" s="110"/>
      <c r="CM96" s="575"/>
      <c r="CN96" s="308">
        <v>38136</v>
      </c>
      <c r="CO96" s="280" t="s">
        <v>2689</v>
      </c>
      <c r="CP96" s="188">
        <v>0.45346016646848991</v>
      </c>
      <c r="CQ96" s="188">
        <v>1.0825244444444444</v>
      </c>
      <c r="CR96" s="105" t="s">
        <v>218</v>
      </c>
      <c r="CS96" s="110" t="s">
        <v>2690</v>
      </c>
      <c r="CT96" s="110">
        <v>10000</v>
      </c>
      <c r="CU96" s="117">
        <v>0</v>
      </c>
      <c r="CV96" s="189" t="s">
        <v>2691</v>
      </c>
      <c r="CW96" s="554">
        <v>0.45346016646848991</v>
      </c>
      <c r="CX96" s="554">
        <v>1.0825244444444444</v>
      </c>
      <c r="CY96" s="64" t="s">
        <v>218</v>
      </c>
      <c r="CZ96" s="107" t="s">
        <v>2692</v>
      </c>
      <c r="DA96" s="17">
        <v>10000</v>
      </c>
      <c r="DB96" s="368">
        <v>19345</v>
      </c>
      <c r="DC96" s="112" t="s">
        <v>2693</v>
      </c>
      <c r="DD96" s="188">
        <v>0.68348394768133169</v>
      </c>
      <c r="DE96" s="188">
        <v>1.25448</v>
      </c>
      <c r="DF96" s="17" t="s">
        <v>218</v>
      </c>
      <c r="DG96" s="110" t="s">
        <v>2694</v>
      </c>
      <c r="DH96" s="17">
        <v>5000</v>
      </c>
      <c r="DI96" s="281">
        <v>6917</v>
      </c>
      <c r="DJ96" s="117" t="s">
        <v>2695</v>
      </c>
      <c r="DK96" s="188">
        <v>0.76573127229488702</v>
      </c>
      <c r="DL96" s="188">
        <v>1.3159644444444445</v>
      </c>
      <c r="DM96" s="73" t="s">
        <v>218</v>
      </c>
      <c r="DN96" s="107" t="s">
        <v>2262</v>
      </c>
      <c r="DO96" s="17">
        <v>4100</v>
      </c>
      <c r="DP96" s="101"/>
      <c r="DQ96" s="117" t="s">
        <v>2696</v>
      </c>
      <c r="DR96" s="188">
        <v>0.76573127229488702</v>
      </c>
      <c r="DS96" s="188">
        <v>1.3159644444444445</v>
      </c>
      <c r="DT96" s="64" t="s">
        <v>218</v>
      </c>
      <c r="DU96" s="107" t="s">
        <v>2264</v>
      </c>
      <c r="DV96" s="574"/>
      <c r="DW96" s="563">
        <v>18906</v>
      </c>
      <c r="DX96" s="117" t="s">
        <v>2697</v>
      </c>
      <c r="DY96" s="188">
        <v>0.99053507728894175</v>
      </c>
      <c r="DZ96" s="131">
        <v>1.4840177777777779</v>
      </c>
      <c r="EA96" s="64" t="s">
        <v>218</v>
      </c>
      <c r="EB96" s="107" t="s">
        <v>2511</v>
      </c>
      <c r="EC96" s="529">
        <v>40000</v>
      </c>
      <c r="ED96" s="519">
        <v>50000</v>
      </c>
      <c r="EE96" s="519">
        <v>50000</v>
      </c>
      <c r="EF96" s="519">
        <v>55000</v>
      </c>
      <c r="EG96" s="519">
        <v>55000</v>
      </c>
      <c r="EH96" s="519">
        <v>65000</v>
      </c>
      <c r="EI96" s="519">
        <v>75000</v>
      </c>
      <c r="EJ96" s="519">
        <v>80000</v>
      </c>
      <c r="EK96" s="519">
        <v>84100</v>
      </c>
      <c r="EL96" s="519">
        <v>84100</v>
      </c>
      <c r="EM96" s="529">
        <v>55000</v>
      </c>
      <c r="EN96" s="529">
        <v>75000</v>
      </c>
      <c r="EO96" s="529">
        <v>84100</v>
      </c>
      <c r="EP96" s="528">
        <v>0</v>
      </c>
      <c r="EQ96" s="519">
        <v>0</v>
      </c>
      <c r="ER96" s="519">
        <v>0</v>
      </c>
      <c r="ES96" s="519">
        <v>0</v>
      </c>
      <c r="ET96" s="519">
        <v>38136</v>
      </c>
      <c r="EU96" s="519">
        <v>38136</v>
      </c>
      <c r="EV96" s="519">
        <v>57481</v>
      </c>
      <c r="EW96" s="519">
        <v>64398</v>
      </c>
      <c r="EX96" s="519">
        <v>64398</v>
      </c>
      <c r="EY96" s="519">
        <v>83304</v>
      </c>
      <c r="EZ96" s="519">
        <v>18906</v>
      </c>
      <c r="FA96" s="528">
        <v>0</v>
      </c>
      <c r="FB96" s="528">
        <v>57481</v>
      </c>
      <c r="FC96" s="528">
        <v>83304</v>
      </c>
      <c r="FD96" s="38">
        <v>0</v>
      </c>
      <c r="FE96" s="38">
        <v>0</v>
      </c>
      <c r="FF96" s="38">
        <v>0</v>
      </c>
      <c r="FG96" s="38">
        <v>0</v>
      </c>
      <c r="FH96" s="38">
        <v>0.69338181818181821</v>
      </c>
      <c r="FI96" s="38">
        <v>0.58670769230769226</v>
      </c>
      <c r="FJ96" s="38">
        <v>0.76641333333333328</v>
      </c>
      <c r="FK96" s="38">
        <v>0.804975</v>
      </c>
      <c r="FL96" s="38">
        <v>0.76573127229488702</v>
      </c>
      <c r="FM96" s="38">
        <v>0.99053507728894175</v>
      </c>
      <c r="FN96" s="230">
        <v>0</v>
      </c>
      <c r="FO96" s="230">
        <v>0.47562425683709869</v>
      </c>
      <c r="FP96" s="527">
        <v>0</v>
      </c>
      <c r="FQ96" s="527">
        <v>0.59453032104637338</v>
      </c>
      <c r="FR96" s="209">
        <v>0</v>
      </c>
      <c r="FS96" s="209">
        <v>0.59453032104637338</v>
      </c>
      <c r="FT96" s="209">
        <v>0</v>
      </c>
      <c r="FU96" s="209">
        <v>0.65398335315101075</v>
      </c>
      <c r="FV96" s="42">
        <v>0.45346016646848991</v>
      </c>
      <c r="FW96" s="42">
        <v>0.65398335315101075</v>
      </c>
      <c r="FX96" s="42">
        <v>0.45346016646848991</v>
      </c>
      <c r="FY96" s="42">
        <v>0.77288941736028538</v>
      </c>
      <c r="FZ96" s="42">
        <v>0.68348394768133169</v>
      </c>
      <c r="GA96" s="42">
        <v>0.89179548156956001</v>
      </c>
      <c r="GB96" s="42">
        <v>0.76573127229488702</v>
      </c>
      <c r="GC96" s="42">
        <v>0.95124851367419738</v>
      </c>
      <c r="GD96" s="138">
        <v>0.76573127229488702</v>
      </c>
      <c r="GE96" s="42">
        <v>1</v>
      </c>
      <c r="GF96" s="137">
        <v>0.99053507728894175</v>
      </c>
      <c r="GG96" s="136">
        <v>1</v>
      </c>
      <c r="GH96" s="50">
        <v>0</v>
      </c>
      <c r="GI96" s="50">
        <v>0</v>
      </c>
      <c r="GJ96" s="50">
        <v>0</v>
      </c>
      <c r="GK96" s="50">
        <v>0</v>
      </c>
      <c r="GL96" s="49">
        <v>0.45346016646848991</v>
      </c>
      <c r="GM96" s="49">
        <v>0.45346016646848991</v>
      </c>
      <c r="GN96" s="49">
        <v>0.68348394768133169</v>
      </c>
      <c r="GO96" s="49">
        <v>0.76573127229488702</v>
      </c>
      <c r="GP96" s="49">
        <v>0.76573127229488702</v>
      </c>
      <c r="GQ96" s="49">
        <v>0.99053507728894175</v>
      </c>
      <c r="GR96" s="48" t="b">
        <v>1</v>
      </c>
      <c r="GS96" s="336">
        <v>0</v>
      </c>
    </row>
    <row r="97" spans="1:201" ht="67.5" hidden="1" customHeight="1" x14ac:dyDescent="0.25">
      <c r="A97" s="119" t="s">
        <v>2227</v>
      </c>
      <c r="B97" s="119" t="s">
        <v>653</v>
      </c>
      <c r="C97" s="119" t="s">
        <v>519</v>
      </c>
      <c r="D97" s="119" t="s">
        <v>2228</v>
      </c>
      <c r="E97" s="119" t="s">
        <v>2229</v>
      </c>
      <c r="F97" s="17" t="s">
        <v>2230</v>
      </c>
      <c r="G97" s="17" t="s">
        <v>2231</v>
      </c>
      <c r="H97" s="17" t="s">
        <v>2232</v>
      </c>
      <c r="I97" s="17" t="s">
        <v>2512</v>
      </c>
      <c r="J97" s="17" t="s">
        <v>2513</v>
      </c>
      <c r="K97" s="17" t="s">
        <v>2482</v>
      </c>
      <c r="L97" s="110" t="s">
        <v>2698</v>
      </c>
      <c r="M97" s="26" t="s">
        <v>2237</v>
      </c>
      <c r="N97" s="14" t="s">
        <v>2238</v>
      </c>
      <c r="O97" s="17" t="s">
        <v>2514</v>
      </c>
      <c r="P97" s="17" t="s">
        <v>2515</v>
      </c>
      <c r="Q97" s="532">
        <v>19</v>
      </c>
      <c r="R97" s="338" t="s">
        <v>2699</v>
      </c>
      <c r="S97" s="17" t="s">
        <v>2277</v>
      </c>
      <c r="T97" s="17" t="s">
        <v>870</v>
      </c>
      <c r="U97" s="17"/>
      <c r="V97" s="17"/>
      <c r="W97" s="17"/>
      <c r="X97" s="17"/>
      <c r="Y97" s="17"/>
      <c r="Z97" s="17"/>
      <c r="AA97" s="17"/>
      <c r="AB97" s="17"/>
      <c r="AC97" s="17"/>
      <c r="AD97" s="17"/>
      <c r="AE97" s="17"/>
      <c r="AF97" s="17"/>
      <c r="AG97" s="17"/>
      <c r="AH97" s="17" t="s">
        <v>1366</v>
      </c>
      <c r="AI97" s="17" t="s">
        <v>417</v>
      </c>
      <c r="AJ97" s="17" t="s">
        <v>1908</v>
      </c>
      <c r="AK97" s="17" t="s">
        <v>214</v>
      </c>
      <c r="AL97" s="110" t="s">
        <v>2700</v>
      </c>
      <c r="AM97" s="110" t="s">
        <v>2701</v>
      </c>
      <c r="AN97" s="102">
        <v>35.4</v>
      </c>
      <c r="AO97" s="102">
        <v>34.9</v>
      </c>
      <c r="AP97" s="102">
        <v>34.4</v>
      </c>
      <c r="AQ97" s="102">
        <v>33.9</v>
      </c>
      <c r="AR97" s="102">
        <v>33.4</v>
      </c>
      <c r="AS97" s="102">
        <v>33.4</v>
      </c>
      <c r="AT97" s="102">
        <v>38.79</v>
      </c>
      <c r="AU97" s="586">
        <v>-3.8900000000000006</v>
      </c>
      <c r="AV97" s="102">
        <v>34.4</v>
      </c>
      <c r="AW97" s="17"/>
      <c r="AX97" s="146">
        <v>0</v>
      </c>
      <c r="AY97" s="531" t="s">
        <v>2702</v>
      </c>
      <c r="AZ97" s="79">
        <v>0</v>
      </c>
      <c r="BA97" s="245">
        <v>0</v>
      </c>
      <c r="BB97" s="132" t="s">
        <v>218</v>
      </c>
      <c r="BC97" s="14" t="s">
        <v>2594</v>
      </c>
      <c r="BD97" s="152"/>
      <c r="BE97" s="146">
        <v>0</v>
      </c>
      <c r="BF97" s="133" t="s">
        <v>2703</v>
      </c>
      <c r="BG97" s="79">
        <v>0</v>
      </c>
      <c r="BH97" s="245">
        <v>1.1613772455089821</v>
      </c>
      <c r="BI97" s="190" t="s">
        <v>218</v>
      </c>
      <c r="BJ97" s="110" t="s">
        <v>2704</v>
      </c>
      <c r="BK97" s="17"/>
      <c r="BL97" s="146"/>
      <c r="BM97" s="112" t="s">
        <v>2705</v>
      </c>
      <c r="BN97" s="243">
        <v>0</v>
      </c>
      <c r="BO97" s="188">
        <v>1.1613772455089821</v>
      </c>
      <c r="BP97" s="150" t="s">
        <v>218</v>
      </c>
      <c r="BQ97" s="110" t="s">
        <v>2706</v>
      </c>
      <c r="BR97" s="17"/>
      <c r="BS97" s="146">
        <v>0</v>
      </c>
      <c r="BT97" s="552" t="s">
        <v>2707</v>
      </c>
      <c r="BU97" s="188">
        <v>0</v>
      </c>
      <c r="BV97" s="188">
        <v>1.1613772455089821</v>
      </c>
      <c r="BW97" s="17" t="s">
        <v>218</v>
      </c>
      <c r="BX97" s="110" t="s">
        <v>2369</v>
      </c>
      <c r="BY97" s="110"/>
      <c r="BZ97" s="101">
        <v>0</v>
      </c>
      <c r="CA97" s="117" t="s">
        <v>2708</v>
      </c>
      <c r="CB97" s="188">
        <v>0</v>
      </c>
      <c r="CC97" s="188">
        <v>1.1613772455089821</v>
      </c>
      <c r="CD97" s="10" t="s">
        <v>218</v>
      </c>
      <c r="CE97" s="107" t="s">
        <v>2709</v>
      </c>
      <c r="CF97" s="195"/>
      <c r="CG97" s="523"/>
      <c r="CH97" s="112" t="s">
        <v>2710</v>
      </c>
      <c r="CI97" s="188">
        <v>0</v>
      </c>
      <c r="CJ97" s="188">
        <v>1.1613772455089821</v>
      </c>
      <c r="CK97" s="17" t="s">
        <v>218</v>
      </c>
      <c r="CL97" s="110" t="s">
        <v>2711</v>
      </c>
      <c r="CM97" s="195"/>
      <c r="CN97" s="308">
        <v>0</v>
      </c>
      <c r="CO97" s="117" t="s">
        <v>2712</v>
      </c>
      <c r="CP97" s="188">
        <v>0</v>
      </c>
      <c r="CQ97" s="188">
        <v>1.1613772455089821</v>
      </c>
      <c r="CR97" s="105" t="s">
        <v>218</v>
      </c>
      <c r="CS97" s="110" t="s">
        <v>2713</v>
      </c>
      <c r="CT97" s="110"/>
      <c r="CU97" s="117"/>
      <c r="CV97" s="117" t="s">
        <v>2714</v>
      </c>
      <c r="CW97" s="554">
        <v>0</v>
      </c>
      <c r="CX97" s="554">
        <v>1.1613772455089821</v>
      </c>
      <c r="CY97" s="64" t="s">
        <v>218</v>
      </c>
      <c r="CZ97" s="107" t="s">
        <v>2715</v>
      </c>
      <c r="DA97" s="17"/>
      <c r="DB97" s="146"/>
      <c r="DC97" s="112" t="s">
        <v>2716</v>
      </c>
      <c r="DD97" s="188">
        <v>0</v>
      </c>
      <c r="DE97" s="188">
        <v>1.1613772455089821</v>
      </c>
      <c r="DF97" s="17" t="s">
        <v>218</v>
      </c>
      <c r="DG97" s="110" t="s">
        <v>2609</v>
      </c>
      <c r="DH97" s="17"/>
      <c r="DI97" s="101"/>
      <c r="DJ97" s="117" t="s">
        <v>2717</v>
      </c>
      <c r="DK97" s="188">
        <v>0</v>
      </c>
      <c r="DL97" s="188">
        <v>1.1613772455089821</v>
      </c>
      <c r="DM97" s="73" t="s">
        <v>218</v>
      </c>
      <c r="DN97" s="107" t="s">
        <v>2718</v>
      </c>
      <c r="DO97" s="17"/>
      <c r="DP97" s="101"/>
      <c r="DQ97" s="117" t="s">
        <v>2719</v>
      </c>
      <c r="DR97" s="188">
        <v>0</v>
      </c>
      <c r="DS97" s="188">
        <v>1.1613772455089821</v>
      </c>
      <c r="DT97" s="64" t="s">
        <v>218</v>
      </c>
      <c r="DU97" s="107" t="s">
        <v>2720</v>
      </c>
      <c r="DV97" s="521">
        <v>34.4</v>
      </c>
      <c r="DW97" s="520"/>
      <c r="DX97" s="117" t="s">
        <v>2721</v>
      </c>
      <c r="DY97" s="188">
        <v>0</v>
      </c>
      <c r="DZ97" s="131">
        <v>1.1613772455089821</v>
      </c>
      <c r="EA97" s="64" t="s">
        <v>218</v>
      </c>
      <c r="EB97" s="107" t="s">
        <v>2303</v>
      </c>
      <c r="EC97" s="529">
        <v>0</v>
      </c>
      <c r="ED97" s="519">
        <v>0</v>
      </c>
      <c r="EE97" s="519">
        <v>0</v>
      </c>
      <c r="EF97" s="519">
        <v>0</v>
      </c>
      <c r="EG97" s="519">
        <v>0</v>
      </c>
      <c r="EH97" s="519">
        <v>0</v>
      </c>
      <c r="EI97" s="519">
        <v>0</v>
      </c>
      <c r="EJ97" s="519">
        <v>0</v>
      </c>
      <c r="EK97" s="519">
        <v>0</v>
      </c>
      <c r="EL97" s="519">
        <v>34.4</v>
      </c>
      <c r="EM97" s="529">
        <v>0</v>
      </c>
      <c r="EN97" s="529">
        <v>0</v>
      </c>
      <c r="EO97" s="529">
        <v>34.4</v>
      </c>
      <c r="EP97" s="528">
        <v>0</v>
      </c>
      <c r="EQ97" s="519">
        <v>0</v>
      </c>
      <c r="ER97" s="519">
        <v>0</v>
      </c>
      <c r="ES97" s="519">
        <v>0</v>
      </c>
      <c r="ET97" s="519">
        <v>0</v>
      </c>
      <c r="EU97" s="519">
        <v>0</v>
      </c>
      <c r="EV97" s="519">
        <v>0</v>
      </c>
      <c r="EW97" s="519">
        <v>0</v>
      </c>
      <c r="EX97" s="519">
        <v>0</v>
      </c>
      <c r="EY97" s="519">
        <v>0</v>
      </c>
      <c r="EZ97" s="519">
        <v>0</v>
      </c>
      <c r="FA97" s="528">
        <v>0</v>
      </c>
      <c r="FB97" s="528">
        <v>0</v>
      </c>
      <c r="FC97" s="528">
        <v>0</v>
      </c>
      <c r="FD97" s="38">
        <v>0</v>
      </c>
      <c r="FE97" s="38">
        <v>0</v>
      </c>
      <c r="FF97" s="38">
        <v>0</v>
      </c>
      <c r="FG97" s="38">
        <v>0</v>
      </c>
      <c r="FH97" s="38">
        <v>0</v>
      </c>
      <c r="FI97" s="38">
        <v>0</v>
      </c>
      <c r="FJ97" s="38">
        <v>0</v>
      </c>
      <c r="FK97" s="38">
        <v>0</v>
      </c>
      <c r="FL97" s="38">
        <v>0</v>
      </c>
      <c r="FM97" s="38">
        <v>0</v>
      </c>
      <c r="FN97" s="230">
        <v>0</v>
      </c>
      <c r="FO97" s="230">
        <v>0</v>
      </c>
      <c r="FP97" s="527">
        <v>0</v>
      </c>
      <c r="FQ97" s="527">
        <v>0</v>
      </c>
      <c r="FR97" s="209">
        <v>0</v>
      </c>
      <c r="FS97" s="209">
        <v>0</v>
      </c>
      <c r="FT97" s="209">
        <v>0</v>
      </c>
      <c r="FU97" s="209">
        <v>0</v>
      </c>
      <c r="FV97" s="42">
        <v>0</v>
      </c>
      <c r="FW97" s="42">
        <v>0</v>
      </c>
      <c r="FX97" s="42">
        <v>0</v>
      </c>
      <c r="FY97" s="42">
        <v>0</v>
      </c>
      <c r="FZ97" s="42">
        <v>0</v>
      </c>
      <c r="GA97" s="42">
        <v>0</v>
      </c>
      <c r="GB97" s="42">
        <v>0</v>
      </c>
      <c r="GC97" s="42">
        <v>0</v>
      </c>
      <c r="GD97" s="138">
        <v>0</v>
      </c>
      <c r="GE97" s="42">
        <v>0</v>
      </c>
      <c r="GF97" s="137">
        <v>0</v>
      </c>
      <c r="GG97" s="136">
        <v>1</v>
      </c>
      <c r="GH97" s="50">
        <v>0</v>
      </c>
      <c r="GI97" s="50">
        <v>0</v>
      </c>
      <c r="GJ97" s="50">
        <v>0</v>
      </c>
      <c r="GK97" s="50">
        <v>0</v>
      </c>
      <c r="GL97" s="49">
        <v>0</v>
      </c>
      <c r="GM97" s="49">
        <v>0</v>
      </c>
      <c r="GN97" s="49">
        <v>0</v>
      </c>
      <c r="GO97" s="49">
        <v>0</v>
      </c>
      <c r="GP97" s="49">
        <v>0</v>
      </c>
      <c r="GQ97" s="49">
        <v>0</v>
      </c>
      <c r="GR97" s="48" t="b">
        <v>1</v>
      </c>
      <c r="GS97" s="336">
        <v>0</v>
      </c>
    </row>
    <row r="98" spans="1:201" ht="67.5" hidden="1" customHeight="1" x14ac:dyDescent="0.25">
      <c r="A98" s="119" t="s">
        <v>2227</v>
      </c>
      <c r="B98" s="119" t="s">
        <v>653</v>
      </c>
      <c r="C98" s="119" t="s">
        <v>519</v>
      </c>
      <c r="D98" s="119" t="s">
        <v>2228</v>
      </c>
      <c r="E98" s="119" t="s">
        <v>2229</v>
      </c>
      <c r="F98" s="17" t="s">
        <v>2230</v>
      </c>
      <c r="G98" s="17" t="s">
        <v>2231</v>
      </c>
      <c r="H98" s="17" t="s">
        <v>2232</v>
      </c>
      <c r="I98" s="17" t="s">
        <v>2512</v>
      </c>
      <c r="J98" s="17" t="s">
        <v>2513</v>
      </c>
      <c r="K98" s="17" t="s">
        <v>2482</v>
      </c>
      <c r="L98" s="110" t="s">
        <v>2698</v>
      </c>
      <c r="M98" s="26" t="s">
        <v>2237</v>
      </c>
      <c r="N98" s="14" t="s">
        <v>2238</v>
      </c>
      <c r="O98" s="17" t="s">
        <v>2514</v>
      </c>
      <c r="P98" s="17" t="s">
        <v>2515</v>
      </c>
      <c r="Q98" s="532">
        <v>20</v>
      </c>
      <c r="R98" s="338" t="s">
        <v>2722</v>
      </c>
      <c r="S98" s="17" t="s">
        <v>2277</v>
      </c>
      <c r="T98" s="17" t="s">
        <v>870</v>
      </c>
      <c r="U98" s="17"/>
      <c r="V98" s="17"/>
      <c r="W98" s="17"/>
      <c r="X98" s="17"/>
      <c r="Y98" s="17"/>
      <c r="Z98" s="17"/>
      <c r="AA98" s="17"/>
      <c r="AB98" s="17"/>
      <c r="AC98" s="17"/>
      <c r="AD98" s="17"/>
      <c r="AE98" s="17"/>
      <c r="AF98" s="17"/>
      <c r="AG98" s="17"/>
      <c r="AH98" s="17" t="s">
        <v>1366</v>
      </c>
      <c r="AI98" s="17" t="s">
        <v>417</v>
      </c>
      <c r="AJ98" s="17" t="s">
        <v>418</v>
      </c>
      <c r="AK98" s="17" t="s">
        <v>214</v>
      </c>
      <c r="AL98" s="110" t="s">
        <v>2723</v>
      </c>
      <c r="AM98" s="110" t="s">
        <v>2701</v>
      </c>
      <c r="AN98" s="17">
        <v>0</v>
      </c>
      <c r="AO98" s="17">
        <v>15</v>
      </c>
      <c r="AP98" s="17">
        <v>17</v>
      </c>
      <c r="AQ98" s="17">
        <v>18.5</v>
      </c>
      <c r="AR98" s="17">
        <v>20</v>
      </c>
      <c r="AS98" s="17">
        <v>20</v>
      </c>
      <c r="AT98" s="17">
        <v>11.78</v>
      </c>
      <c r="AU98" s="586">
        <v>3.2200000000000006</v>
      </c>
      <c r="AV98" s="17">
        <v>17</v>
      </c>
      <c r="AW98" s="17"/>
      <c r="AX98" s="146">
        <v>0</v>
      </c>
      <c r="AY98" s="531" t="s">
        <v>2724</v>
      </c>
      <c r="AZ98" s="79">
        <v>0</v>
      </c>
      <c r="BA98" s="245">
        <v>0.58899999999999997</v>
      </c>
      <c r="BB98" s="132" t="s">
        <v>218</v>
      </c>
      <c r="BC98" s="14" t="s">
        <v>2725</v>
      </c>
      <c r="BD98" s="152"/>
      <c r="BE98" s="146">
        <v>0</v>
      </c>
      <c r="BF98" s="133" t="s">
        <v>2703</v>
      </c>
      <c r="BG98" s="79">
        <v>0</v>
      </c>
      <c r="BH98" s="245">
        <v>0.58899999999999997</v>
      </c>
      <c r="BI98" s="190" t="s">
        <v>218</v>
      </c>
      <c r="BJ98" s="110" t="s">
        <v>2704</v>
      </c>
      <c r="BK98" s="17"/>
      <c r="BL98" s="146"/>
      <c r="BM98" s="112" t="s">
        <v>2726</v>
      </c>
      <c r="BN98" s="243">
        <v>0</v>
      </c>
      <c r="BO98" s="188">
        <v>0.58899999999999997</v>
      </c>
      <c r="BP98" s="150" t="s">
        <v>218</v>
      </c>
      <c r="BQ98" s="110" t="s">
        <v>2727</v>
      </c>
      <c r="BR98" s="17"/>
      <c r="BS98" s="146">
        <v>0</v>
      </c>
      <c r="BT98" s="552" t="s">
        <v>2728</v>
      </c>
      <c r="BU98" s="188">
        <v>0</v>
      </c>
      <c r="BV98" s="188">
        <v>0.58899999999999997</v>
      </c>
      <c r="BW98" s="17" t="s">
        <v>218</v>
      </c>
      <c r="BX98" s="110" t="s">
        <v>2369</v>
      </c>
      <c r="BY98" s="110"/>
      <c r="BZ98" s="101">
        <v>0</v>
      </c>
      <c r="CA98" s="117" t="s">
        <v>2708</v>
      </c>
      <c r="CB98" s="188">
        <v>0</v>
      </c>
      <c r="CC98" s="188">
        <v>0.58899999999999997</v>
      </c>
      <c r="CD98" s="10" t="s">
        <v>218</v>
      </c>
      <c r="CE98" s="107" t="s">
        <v>2709</v>
      </c>
      <c r="CF98" s="195"/>
      <c r="CG98" s="523"/>
      <c r="CH98" s="112" t="s">
        <v>2710</v>
      </c>
      <c r="CI98" s="188">
        <v>0</v>
      </c>
      <c r="CJ98" s="188">
        <v>0.58899999999999997</v>
      </c>
      <c r="CK98" s="17" t="s">
        <v>218</v>
      </c>
      <c r="CL98" s="110" t="s">
        <v>2711</v>
      </c>
      <c r="CM98" s="195"/>
      <c r="CN98" s="308">
        <v>0</v>
      </c>
      <c r="CO98" s="117" t="s">
        <v>2729</v>
      </c>
      <c r="CP98" s="188">
        <v>0</v>
      </c>
      <c r="CQ98" s="188">
        <v>0.58899999999999997</v>
      </c>
      <c r="CR98" s="105" t="s">
        <v>218</v>
      </c>
      <c r="CS98" s="110" t="s">
        <v>2730</v>
      </c>
      <c r="CT98" s="110"/>
      <c r="CU98" s="117"/>
      <c r="CV98" s="117" t="s">
        <v>2714</v>
      </c>
      <c r="CW98" s="554">
        <v>0</v>
      </c>
      <c r="CX98" s="554">
        <v>0.58899999999999997</v>
      </c>
      <c r="CY98" s="64" t="s">
        <v>218</v>
      </c>
      <c r="CZ98" s="107" t="s">
        <v>2731</v>
      </c>
      <c r="DA98" s="17"/>
      <c r="DB98" s="146"/>
      <c r="DC98" s="112" t="s">
        <v>2716</v>
      </c>
      <c r="DD98" s="188">
        <v>0</v>
      </c>
      <c r="DE98" s="188">
        <v>0.58899999999999997</v>
      </c>
      <c r="DF98" s="17" t="s">
        <v>218</v>
      </c>
      <c r="DG98" s="110" t="s">
        <v>2609</v>
      </c>
      <c r="DH98" s="17"/>
      <c r="DI98" s="101"/>
      <c r="DJ98" s="117" t="s">
        <v>2717</v>
      </c>
      <c r="DK98" s="188">
        <v>0</v>
      </c>
      <c r="DL98" s="188">
        <v>0.58899999999999997</v>
      </c>
      <c r="DM98" s="73" t="s">
        <v>218</v>
      </c>
      <c r="DN98" s="107" t="s">
        <v>2718</v>
      </c>
      <c r="DO98" s="17"/>
      <c r="DP98" s="101"/>
      <c r="DQ98" s="117" t="s">
        <v>2732</v>
      </c>
      <c r="DR98" s="188">
        <v>0</v>
      </c>
      <c r="DS98" s="188">
        <v>0.58899999999999997</v>
      </c>
      <c r="DT98" s="64" t="s">
        <v>218</v>
      </c>
      <c r="DU98" s="107" t="s">
        <v>2720</v>
      </c>
      <c r="DV98" s="521">
        <v>17</v>
      </c>
      <c r="DW98" s="520"/>
      <c r="DX98" s="117" t="s">
        <v>2721</v>
      </c>
      <c r="DY98" s="188">
        <v>0</v>
      </c>
      <c r="DZ98" s="131">
        <v>0.58899999999999997</v>
      </c>
      <c r="EA98" s="64" t="s">
        <v>218</v>
      </c>
      <c r="EB98" s="107" t="s">
        <v>2303</v>
      </c>
      <c r="EC98" s="529">
        <v>0</v>
      </c>
      <c r="ED98" s="519">
        <v>0</v>
      </c>
      <c r="EE98" s="519">
        <v>0</v>
      </c>
      <c r="EF98" s="519">
        <v>0</v>
      </c>
      <c r="EG98" s="519">
        <v>0</v>
      </c>
      <c r="EH98" s="519">
        <v>0</v>
      </c>
      <c r="EI98" s="519">
        <v>0</v>
      </c>
      <c r="EJ98" s="519">
        <v>0</v>
      </c>
      <c r="EK98" s="519">
        <v>0</v>
      </c>
      <c r="EL98" s="519">
        <v>17</v>
      </c>
      <c r="EM98" s="529">
        <v>0</v>
      </c>
      <c r="EN98" s="529">
        <v>0</v>
      </c>
      <c r="EO98" s="529">
        <v>17</v>
      </c>
      <c r="EP98" s="528">
        <v>0</v>
      </c>
      <c r="EQ98" s="519">
        <v>0</v>
      </c>
      <c r="ER98" s="519">
        <v>0</v>
      </c>
      <c r="ES98" s="519">
        <v>0</v>
      </c>
      <c r="ET98" s="519">
        <v>0</v>
      </c>
      <c r="EU98" s="519">
        <v>0</v>
      </c>
      <c r="EV98" s="519">
        <v>0</v>
      </c>
      <c r="EW98" s="519">
        <v>0</v>
      </c>
      <c r="EX98" s="519">
        <v>0</v>
      </c>
      <c r="EY98" s="519">
        <v>0</v>
      </c>
      <c r="EZ98" s="519">
        <v>0</v>
      </c>
      <c r="FA98" s="528">
        <v>0</v>
      </c>
      <c r="FB98" s="528">
        <v>0</v>
      </c>
      <c r="FC98" s="528">
        <v>0</v>
      </c>
      <c r="FD98" s="38">
        <v>0</v>
      </c>
      <c r="FE98" s="38">
        <v>0</v>
      </c>
      <c r="FF98" s="38">
        <v>0</v>
      </c>
      <c r="FG98" s="38">
        <v>0</v>
      </c>
      <c r="FH98" s="38">
        <v>0</v>
      </c>
      <c r="FI98" s="38">
        <v>0</v>
      </c>
      <c r="FJ98" s="38">
        <v>0</v>
      </c>
      <c r="FK98" s="38">
        <v>0</v>
      </c>
      <c r="FL98" s="38">
        <v>0</v>
      </c>
      <c r="FM98" s="38">
        <v>0</v>
      </c>
      <c r="FN98" s="230">
        <v>0</v>
      </c>
      <c r="FO98" s="230">
        <v>0</v>
      </c>
      <c r="FP98" s="527">
        <v>0</v>
      </c>
      <c r="FQ98" s="527">
        <v>0</v>
      </c>
      <c r="FR98" s="209">
        <v>0</v>
      </c>
      <c r="FS98" s="209">
        <v>0</v>
      </c>
      <c r="FT98" s="209">
        <v>0</v>
      </c>
      <c r="FU98" s="209">
        <v>0</v>
      </c>
      <c r="FV98" s="42">
        <v>0</v>
      </c>
      <c r="FW98" s="42">
        <v>0</v>
      </c>
      <c r="FX98" s="42">
        <v>0</v>
      </c>
      <c r="FY98" s="42">
        <v>0</v>
      </c>
      <c r="FZ98" s="42">
        <v>0</v>
      </c>
      <c r="GA98" s="42">
        <v>0</v>
      </c>
      <c r="GB98" s="42">
        <v>0</v>
      </c>
      <c r="GC98" s="42">
        <v>0</v>
      </c>
      <c r="GD98" s="138">
        <v>0</v>
      </c>
      <c r="GE98" s="42">
        <v>0</v>
      </c>
      <c r="GF98" s="137">
        <v>0</v>
      </c>
      <c r="GG98" s="136">
        <v>1</v>
      </c>
      <c r="GH98" s="50">
        <v>0</v>
      </c>
      <c r="GI98" s="50">
        <v>0</v>
      </c>
      <c r="GJ98" s="50">
        <v>0</v>
      </c>
      <c r="GK98" s="50">
        <v>0</v>
      </c>
      <c r="GL98" s="49">
        <v>0</v>
      </c>
      <c r="GM98" s="49">
        <v>0</v>
      </c>
      <c r="GN98" s="49">
        <v>0</v>
      </c>
      <c r="GO98" s="49">
        <v>0</v>
      </c>
      <c r="GP98" s="49">
        <v>0</v>
      </c>
      <c r="GQ98" s="49">
        <v>0</v>
      </c>
      <c r="GR98" s="48" t="b">
        <v>1</v>
      </c>
      <c r="GS98" s="336">
        <v>0</v>
      </c>
    </row>
    <row r="99" spans="1:201" ht="67.5" hidden="1" customHeight="1" x14ac:dyDescent="0.25">
      <c r="A99" s="119" t="s">
        <v>2227</v>
      </c>
      <c r="B99" s="119" t="s">
        <v>653</v>
      </c>
      <c r="C99" s="119" t="s">
        <v>519</v>
      </c>
      <c r="D99" s="119" t="s">
        <v>2228</v>
      </c>
      <c r="E99" s="119" t="s">
        <v>2229</v>
      </c>
      <c r="F99" s="17" t="s">
        <v>2230</v>
      </c>
      <c r="G99" s="17" t="s">
        <v>2231</v>
      </c>
      <c r="H99" s="17" t="s">
        <v>2232</v>
      </c>
      <c r="I99" s="17" t="s">
        <v>2512</v>
      </c>
      <c r="J99" s="17" t="s">
        <v>2513</v>
      </c>
      <c r="K99" s="17" t="s">
        <v>2482</v>
      </c>
      <c r="L99" s="110" t="s">
        <v>2698</v>
      </c>
      <c r="M99" s="26" t="s">
        <v>2237</v>
      </c>
      <c r="N99" s="14" t="s">
        <v>2238</v>
      </c>
      <c r="O99" s="17" t="s">
        <v>2514</v>
      </c>
      <c r="P99" s="17" t="s">
        <v>2515</v>
      </c>
      <c r="Q99" s="17">
        <v>21</v>
      </c>
      <c r="R99" s="585" t="s">
        <v>2733</v>
      </c>
      <c r="S99" s="17" t="s">
        <v>2589</v>
      </c>
      <c r="T99" s="17" t="s">
        <v>870</v>
      </c>
      <c r="U99" s="17"/>
      <c r="V99" s="17" t="s">
        <v>2734</v>
      </c>
      <c r="W99" s="17" t="s">
        <v>870</v>
      </c>
      <c r="X99" s="17"/>
      <c r="Y99" s="17"/>
      <c r="Z99" s="17"/>
      <c r="AA99" s="17"/>
      <c r="AB99" s="17"/>
      <c r="AC99" s="17"/>
      <c r="AD99" s="17"/>
      <c r="AE99" s="17"/>
      <c r="AF99" s="17"/>
      <c r="AG99" s="17"/>
      <c r="AH99" s="17" t="s">
        <v>270</v>
      </c>
      <c r="AI99" s="17" t="s">
        <v>299</v>
      </c>
      <c r="AJ99" s="17" t="s">
        <v>871</v>
      </c>
      <c r="AK99" s="17" t="s">
        <v>214</v>
      </c>
      <c r="AL99" s="110" t="s">
        <v>2735</v>
      </c>
      <c r="AM99" s="280" t="s">
        <v>2736</v>
      </c>
      <c r="AN99" s="102">
        <v>0</v>
      </c>
      <c r="AO99" s="375">
        <v>75</v>
      </c>
      <c r="AP99" s="375">
        <v>100</v>
      </c>
      <c r="AQ99" s="375">
        <v>0</v>
      </c>
      <c r="AR99" s="375">
        <v>0</v>
      </c>
      <c r="AS99" s="375">
        <v>100</v>
      </c>
      <c r="AT99" s="375">
        <v>75</v>
      </c>
      <c r="AU99" s="375">
        <v>0</v>
      </c>
      <c r="AV99" s="375">
        <v>100</v>
      </c>
      <c r="AW99" s="17"/>
      <c r="AX99" s="146">
        <v>0</v>
      </c>
      <c r="AY99" s="531" t="s">
        <v>2737</v>
      </c>
      <c r="AZ99" s="79">
        <v>0</v>
      </c>
      <c r="BA99" s="245">
        <v>0.75</v>
      </c>
      <c r="BB99" s="132" t="s">
        <v>218</v>
      </c>
      <c r="BC99" s="14" t="s">
        <v>2738</v>
      </c>
      <c r="BD99" s="190"/>
      <c r="BE99" s="146">
        <v>0</v>
      </c>
      <c r="BF99" s="133" t="s">
        <v>2739</v>
      </c>
      <c r="BG99" s="79">
        <v>0</v>
      </c>
      <c r="BH99" s="245">
        <v>0.75</v>
      </c>
      <c r="BI99" s="190" t="s">
        <v>218</v>
      </c>
      <c r="BJ99" s="110" t="s">
        <v>2740</v>
      </c>
      <c r="BK99" s="17"/>
      <c r="BL99" s="146"/>
      <c r="BM99" s="112" t="s">
        <v>2741</v>
      </c>
      <c r="BN99" s="188">
        <v>0</v>
      </c>
      <c r="BO99" s="188">
        <v>0.75</v>
      </c>
      <c r="BP99" s="150" t="s">
        <v>218</v>
      </c>
      <c r="BQ99" s="110" t="s">
        <v>2742</v>
      </c>
      <c r="BR99" s="17"/>
      <c r="BS99" s="146">
        <v>0</v>
      </c>
      <c r="BT99" s="552" t="s">
        <v>2743</v>
      </c>
      <c r="BU99" s="188">
        <v>0</v>
      </c>
      <c r="BV99" s="188">
        <v>0.75</v>
      </c>
      <c r="BW99" s="17" t="s">
        <v>218</v>
      </c>
      <c r="BX99" s="110" t="s">
        <v>2744</v>
      </c>
      <c r="BY99" s="110"/>
      <c r="BZ99" s="101">
        <v>0</v>
      </c>
      <c r="CA99" s="117" t="s">
        <v>2745</v>
      </c>
      <c r="CB99" s="188">
        <v>0</v>
      </c>
      <c r="CC99" s="188">
        <v>0.75</v>
      </c>
      <c r="CD99" s="10" t="s">
        <v>218</v>
      </c>
      <c r="CE99" s="107" t="s">
        <v>2746</v>
      </c>
      <c r="CF99" s="584">
        <v>75.05</v>
      </c>
      <c r="CG99" s="583">
        <v>0.05</v>
      </c>
      <c r="CH99" s="112" t="s">
        <v>2747</v>
      </c>
      <c r="CI99" s="188">
        <v>5.0000000000000001E-4</v>
      </c>
      <c r="CJ99" s="188">
        <v>0.75049999999999994</v>
      </c>
      <c r="CK99" s="17" t="s">
        <v>218</v>
      </c>
      <c r="CL99" s="110" t="s">
        <v>2748</v>
      </c>
      <c r="CM99" s="195"/>
      <c r="CN99" s="308">
        <v>0</v>
      </c>
      <c r="CO99" s="117" t="s">
        <v>2749</v>
      </c>
      <c r="CP99" s="188">
        <v>5.0000000000000001E-4</v>
      </c>
      <c r="CQ99" s="188">
        <v>0.75049999999999994</v>
      </c>
      <c r="CR99" s="105" t="s">
        <v>218</v>
      </c>
      <c r="CS99" s="110" t="s">
        <v>2750</v>
      </c>
      <c r="CT99" s="110"/>
      <c r="CU99" s="117"/>
      <c r="CV99" s="117" t="s">
        <v>2751</v>
      </c>
      <c r="CW99" s="188">
        <v>5.0000000000000001E-4</v>
      </c>
      <c r="CX99" s="188">
        <v>0.75049999999999994</v>
      </c>
      <c r="CY99" s="64" t="s">
        <v>218</v>
      </c>
      <c r="CZ99" s="107" t="s">
        <v>2731</v>
      </c>
      <c r="DA99" s="17"/>
      <c r="DB99" s="146"/>
      <c r="DC99" s="112" t="s">
        <v>2752</v>
      </c>
      <c r="DD99" s="188">
        <v>5.0000000000000001E-4</v>
      </c>
      <c r="DE99" s="188">
        <v>0.75049999999999994</v>
      </c>
      <c r="DF99" s="17" t="s">
        <v>218</v>
      </c>
      <c r="DG99" s="110" t="s">
        <v>2609</v>
      </c>
      <c r="DH99" s="17"/>
      <c r="DI99" s="101"/>
      <c r="DJ99" s="117" t="s">
        <v>2753</v>
      </c>
      <c r="DK99" s="188">
        <v>5.0000000000000001E-4</v>
      </c>
      <c r="DL99" s="188">
        <v>0.75049999999999994</v>
      </c>
      <c r="DM99" s="73" t="s">
        <v>218</v>
      </c>
      <c r="DN99" s="107" t="s">
        <v>2718</v>
      </c>
      <c r="DO99" s="17"/>
      <c r="DP99" s="101"/>
      <c r="DQ99" s="117" t="s">
        <v>2754</v>
      </c>
      <c r="DR99" s="188">
        <v>5.0000000000000001E-4</v>
      </c>
      <c r="DS99" s="188">
        <v>0.75049999999999994</v>
      </c>
      <c r="DT99" s="64" t="s">
        <v>218</v>
      </c>
      <c r="DU99" s="107" t="s">
        <v>2720</v>
      </c>
      <c r="DV99" s="582">
        <v>100</v>
      </c>
      <c r="DW99" s="520">
        <v>0</v>
      </c>
      <c r="DX99" s="117" t="s">
        <v>2755</v>
      </c>
      <c r="DY99" s="188">
        <v>5.0000000000000001E-4</v>
      </c>
      <c r="DZ99" s="131">
        <v>0.75049999999999994</v>
      </c>
      <c r="EA99" s="64" t="s">
        <v>218</v>
      </c>
      <c r="EB99" s="107" t="s">
        <v>2756</v>
      </c>
      <c r="EC99" s="182">
        <v>0</v>
      </c>
      <c r="ED99" s="519">
        <v>0</v>
      </c>
      <c r="EE99" s="519">
        <v>0</v>
      </c>
      <c r="EF99" s="519">
        <v>75.05</v>
      </c>
      <c r="EG99" s="519">
        <v>75.05</v>
      </c>
      <c r="EH99" s="519">
        <v>75.05</v>
      </c>
      <c r="EI99" s="519">
        <v>75.05</v>
      </c>
      <c r="EJ99" s="519">
        <v>75.05</v>
      </c>
      <c r="EK99" s="519">
        <v>75.05</v>
      </c>
      <c r="EL99" s="519">
        <v>100</v>
      </c>
      <c r="EM99" s="529">
        <v>75.05</v>
      </c>
      <c r="EN99" s="529">
        <v>75.05</v>
      </c>
      <c r="EO99" s="529">
        <v>100</v>
      </c>
      <c r="EP99" s="528">
        <v>0</v>
      </c>
      <c r="EQ99" s="519">
        <v>0</v>
      </c>
      <c r="ER99" s="519">
        <v>0</v>
      </c>
      <c r="ES99" s="519">
        <v>75.5</v>
      </c>
      <c r="ET99" s="519">
        <v>75.5</v>
      </c>
      <c r="EU99" s="519">
        <v>75.5</v>
      </c>
      <c r="EV99" s="519">
        <v>75.5</v>
      </c>
      <c r="EW99" s="519">
        <v>75.5</v>
      </c>
      <c r="EX99" s="519">
        <v>75.5</v>
      </c>
      <c r="EY99" s="519">
        <v>75.5</v>
      </c>
      <c r="EZ99" s="519">
        <v>0</v>
      </c>
      <c r="FA99" s="528">
        <v>75.5</v>
      </c>
      <c r="FB99" s="528">
        <v>75.5</v>
      </c>
      <c r="FC99" s="528">
        <v>75.5</v>
      </c>
      <c r="FD99" s="38">
        <v>0</v>
      </c>
      <c r="FE99" s="38">
        <v>0</v>
      </c>
      <c r="FF99" s="38">
        <v>0</v>
      </c>
      <c r="FG99" s="38">
        <v>1.0059960026648902</v>
      </c>
      <c r="FH99" s="38">
        <v>1.0059960026648902</v>
      </c>
      <c r="FI99" s="38">
        <v>1.0059960026648902</v>
      </c>
      <c r="FJ99" s="38">
        <v>1.0059960026648902</v>
      </c>
      <c r="FK99" s="38">
        <v>1.0059960026648902</v>
      </c>
      <c r="FL99" s="38">
        <v>1.0059960026648902</v>
      </c>
      <c r="FM99" s="38">
        <v>0.755</v>
      </c>
      <c r="FN99" s="230">
        <v>0</v>
      </c>
      <c r="FO99" s="230">
        <v>0</v>
      </c>
      <c r="FP99" s="527">
        <v>0</v>
      </c>
      <c r="FQ99" s="527">
        <v>0</v>
      </c>
      <c r="FR99" s="209">
        <v>0</v>
      </c>
      <c r="FS99" s="209">
        <v>0</v>
      </c>
      <c r="FT99" s="209">
        <v>0.755</v>
      </c>
      <c r="FU99" s="209">
        <v>0.75049999999999994</v>
      </c>
      <c r="FV99" s="42">
        <v>0.755</v>
      </c>
      <c r="FW99" s="42">
        <v>0.75049999999999994</v>
      </c>
      <c r="FX99" s="42">
        <v>0.755</v>
      </c>
      <c r="FY99" s="42">
        <v>0.75049999999999994</v>
      </c>
      <c r="FZ99" s="42">
        <v>0.755</v>
      </c>
      <c r="GA99" s="42">
        <v>0.75049999999999994</v>
      </c>
      <c r="GB99" s="42">
        <v>0.755</v>
      </c>
      <c r="GC99" s="42">
        <v>0.75049999999999994</v>
      </c>
      <c r="GD99" s="138">
        <v>0.755</v>
      </c>
      <c r="GE99" s="42">
        <v>0.75049999999999994</v>
      </c>
      <c r="GF99" s="137">
        <v>0.755</v>
      </c>
      <c r="GG99" s="136">
        <v>1</v>
      </c>
      <c r="GH99" s="50">
        <v>0</v>
      </c>
      <c r="GI99" s="50">
        <v>0</v>
      </c>
      <c r="GJ99" s="50">
        <v>0</v>
      </c>
      <c r="GK99" s="50">
        <v>0.755</v>
      </c>
      <c r="GL99" s="49">
        <v>0.755</v>
      </c>
      <c r="GM99" s="49">
        <v>0.755</v>
      </c>
      <c r="GN99" s="49">
        <v>0.755</v>
      </c>
      <c r="GO99" s="49">
        <v>0.755</v>
      </c>
      <c r="GP99" s="49">
        <v>0.755</v>
      </c>
      <c r="GQ99" s="49">
        <v>0.755</v>
      </c>
      <c r="GR99" s="48" t="b">
        <v>1</v>
      </c>
      <c r="GS99" s="336">
        <v>0</v>
      </c>
    </row>
    <row r="100" spans="1:201" ht="67.5" hidden="1" customHeight="1" x14ac:dyDescent="0.25">
      <c r="A100" s="119" t="s">
        <v>2227</v>
      </c>
      <c r="B100" s="119" t="s">
        <v>653</v>
      </c>
      <c r="C100" s="119" t="s">
        <v>519</v>
      </c>
      <c r="D100" s="119" t="s">
        <v>2228</v>
      </c>
      <c r="E100" s="119" t="s">
        <v>2228</v>
      </c>
      <c r="F100" s="17" t="s">
        <v>2352</v>
      </c>
      <c r="G100" s="17" t="s">
        <v>2353</v>
      </c>
      <c r="H100" s="17" t="s">
        <v>2232</v>
      </c>
      <c r="I100" s="17" t="s">
        <v>2354</v>
      </c>
      <c r="J100" s="17" t="s">
        <v>2757</v>
      </c>
      <c r="K100" s="17" t="s">
        <v>2235</v>
      </c>
      <c r="L100" s="110" t="s">
        <v>2758</v>
      </c>
      <c r="M100" s="26" t="s">
        <v>2357</v>
      </c>
      <c r="N100" s="14" t="s">
        <v>2358</v>
      </c>
      <c r="O100" s="17" t="s">
        <v>2359</v>
      </c>
      <c r="P100" s="17" t="s">
        <v>2360</v>
      </c>
      <c r="Q100" s="532">
        <v>23</v>
      </c>
      <c r="R100" s="280" t="s">
        <v>2759</v>
      </c>
      <c r="S100" s="17" t="s">
        <v>2760</v>
      </c>
      <c r="T100" s="17" t="s">
        <v>870</v>
      </c>
      <c r="U100" s="17"/>
      <c r="V100" s="17"/>
      <c r="W100" s="17" t="s">
        <v>2761</v>
      </c>
      <c r="X100" s="17"/>
      <c r="Y100" s="17"/>
      <c r="Z100" s="17"/>
      <c r="AA100" s="17"/>
      <c r="AB100" s="17"/>
      <c r="AC100" s="17"/>
      <c r="AD100" s="17"/>
      <c r="AE100" s="17"/>
      <c r="AF100" s="17"/>
      <c r="AG100" s="17"/>
      <c r="AH100" s="17" t="s">
        <v>523</v>
      </c>
      <c r="AI100" s="17" t="s">
        <v>417</v>
      </c>
      <c r="AJ100" s="17" t="s">
        <v>244</v>
      </c>
      <c r="AK100" s="17" t="s">
        <v>271</v>
      </c>
      <c r="AL100" s="110" t="s">
        <v>2762</v>
      </c>
      <c r="AM100" s="280" t="s">
        <v>2763</v>
      </c>
      <c r="AN100" s="17">
        <v>0</v>
      </c>
      <c r="AO100" s="282">
        <v>30</v>
      </c>
      <c r="AP100" s="282">
        <v>22</v>
      </c>
      <c r="AQ100" s="282">
        <v>22</v>
      </c>
      <c r="AR100" s="282">
        <v>22</v>
      </c>
      <c r="AS100" s="282">
        <v>96</v>
      </c>
      <c r="AT100" s="282">
        <v>30</v>
      </c>
      <c r="AU100" s="282">
        <v>0</v>
      </c>
      <c r="AV100" s="282">
        <v>22</v>
      </c>
      <c r="AW100" s="17"/>
      <c r="AX100" s="146">
        <v>0</v>
      </c>
      <c r="AY100" s="531" t="s">
        <v>2764</v>
      </c>
      <c r="AZ100" s="79">
        <v>0</v>
      </c>
      <c r="BA100" s="245">
        <v>0.3125</v>
      </c>
      <c r="BB100" s="132" t="s">
        <v>218</v>
      </c>
      <c r="BC100" s="14"/>
      <c r="BD100" s="190"/>
      <c r="BE100" s="146">
        <v>0</v>
      </c>
      <c r="BF100" s="133" t="s">
        <v>2765</v>
      </c>
      <c r="BG100" s="79">
        <v>0</v>
      </c>
      <c r="BH100" s="245">
        <v>0.3125</v>
      </c>
      <c r="BI100" s="190" t="s">
        <v>218</v>
      </c>
      <c r="BJ100" s="110"/>
      <c r="BK100" s="17"/>
      <c r="BL100" s="146">
        <v>0</v>
      </c>
      <c r="BM100" s="112" t="s">
        <v>2766</v>
      </c>
      <c r="BN100" s="188">
        <v>0</v>
      </c>
      <c r="BO100" s="188">
        <v>0.3125</v>
      </c>
      <c r="BP100" s="150" t="s">
        <v>218</v>
      </c>
      <c r="BQ100" s="110" t="s">
        <v>2767</v>
      </c>
      <c r="BR100" s="17"/>
      <c r="BS100" s="146">
        <v>0</v>
      </c>
      <c r="BT100" s="552" t="s">
        <v>2768</v>
      </c>
      <c r="BU100" s="188">
        <v>0</v>
      </c>
      <c r="BV100" s="188">
        <v>0.3125</v>
      </c>
      <c r="BW100" s="17" t="s">
        <v>218</v>
      </c>
      <c r="BX100" s="110" t="s">
        <v>2769</v>
      </c>
      <c r="BY100" s="110"/>
      <c r="BZ100" s="101">
        <v>0</v>
      </c>
      <c r="CA100" s="107" t="s">
        <v>2770</v>
      </c>
      <c r="CB100" s="188">
        <v>0</v>
      </c>
      <c r="CC100" s="188">
        <v>0.3125</v>
      </c>
      <c r="CD100" s="10" t="s">
        <v>218</v>
      </c>
      <c r="CE100" s="107" t="s">
        <v>2771</v>
      </c>
      <c r="CF100" s="195"/>
      <c r="CG100" s="523"/>
      <c r="CH100" s="112" t="s">
        <v>2772</v>
      </c>
      <c r="CI100" s="188">
        <v>0</v>
      </c>
      <c r="CJ100" s="188">
        <v>0.3125</v>
      </c>
      <c r="CK100" s="17" t="s">
        <v>218</v>
      </c>
      <c r="CL100" s="110" t="s">
        <v>2425</v>
      </c>
      <c r="CM100" s="195"/>
      <c r="CN100" s="308"/>
      <c r="CO100" s="117" t="s">
        <v>2773</v>
      </c>
      <c r="CP100" s="188">
        <v>0</v>
      </c>
      <c r="CQ100" s="188">
        <v>0.3125</v>
      </c>
      <c r="CR100" s="105" t="s">
        <v>218</v>
      </c>
      <c r="CS100" s="110" t="s">
        <v>2320</v>
      </c>
      <c r="CT100" s="110"/>
      <c r="CU100" s="117"/>
      <c r="CV100" s="117" t="s">
        <v>2774</v>
      </c>
      <c r="CW100" s="554">
        <v>0</v>
      </c>
      <c r="CX100" s="554">
        <v>0.3125</v>
      </c>
      <c r="CY100" s="64" t="s">
        <v>218</v>
      </c>
      <c r="CZ100" s="107" t="s">
        <v>2775</v>
      </c>
      <c r="DA100" s="17"/>
      <c r="DB100" s="146"/>
      <c r="DC100" s="112" t="s">
        <v>2776</v>
      </c>
      <c r="DD100" s="188">
        <v>0</v>
      </c>
      <c r="DE100" s="188">
        <v>0.3125</v>
      </c>
      <c r="DF100" s="17" t="s">
        <v>218</v>
      </c>
      <c r="DG100" s="110" t="s">
        <v>2260</v>
      </c>
      <c r="DH100" s="17"/>
      <c r="DI100" s="101"/>
      <c r="DJ100" s="117" t="s">
        <v>2777</v>
      </c>
      <c r="DK100" s="188">
        <v>0</v>
      </c>
      <c r="DL100" s="188">
        <v>0.3125</v>
      </c>
      <c r="DM100" s="73" t="s">
        <v>218</v>
      </c>
      <c r="DN100" s="107" t="s">
        <v>2262</v>
      </c>
      <c r="DO100" s="17"/>
      <c r="DP100" s="101"/>
      <c r="DQ100" s="117" t="s">
        <v>2778</v>
      </c>
      <c r="DR100" s="188">
        <v>0</v>
      </c>
      <c r="DS100" s="188">
        <v>0.3125</v>
      </c>
      <c r="DT100" s="64" t="s">
        <v>218</v>
      </c>
      <c r="DU100" s="107" t="s">
        <v>2264</v>
      </c>
      <c r="DV100" s="521">
        <v>22</v>
      </c>
      <c r="DW100" s="534">
        <v>22</v>
      </c>
      <c r="DX100" s="547" t="s">
        <v>2779</v>
      </c>
      <c r="DY100" s="188">
        <v>1</v>
      </c>
      <c r="DZ100" s="131">
        <v>0.54166666666666663</v>
      </c>
      <c r="EA100" s="64" t="s">
        <v>218</v>
      </c>
      <c r="EB100" s="107" t="s">
        <v>2780</v>
      </c>
      <c r="EC100" s="529">
        <v>0</v>
      </c>
      <c r="ED100" s="519">
        <v>0</v>
      </c>
      <c r="EE100" s="519">
        <v>0</v>
      </c>
      <c r="EF100" s="519">
        <v>0</v>
      </c>
      <c r="EG100" s="519">
        <v>0</v>
      </c>
      <c r="EH100" s="519">
        <v>0</v>
      </c>
      <c r="EI100" s="519">
        <v>0</v>
      </c>
      <c r="EJ100" s="519">
        <v>0</v>
      </c>
      <c r="EK100" s="519">
        <v>0</v>
      </c>
      <c r="EL100" s="519">
        <v>22</v>
      </c>
      <c r="EM100" s="529">
        <v>0</v>
      </c>
      <c r="EN100" s="529">
        <v>0</v>
      </c>
      <c r="EO100" s="529">
        <v>22</v>
      </c>
      <c r="EP100" s="528">
        <v>0</v>
      </c>
      <c r="EQ100" s="519">
        <v>0</v>
      </c>
      <c r="ER100" s="519">
        <v>0</v>
      </c>
      <c r="ES100" s="519">
        <v>0</v>
      </c>
      <c r="ET100" s="519">
        <v>0</v>
      </c>
      <c r="EU100" s="519">
        <v>0</v>
      </c>
      <c r="EV100" s="519">
        <v>0</v>
      </c>
      <c r="EW100" s="519">
        <v>0</v>
      </c>
      <c r="EX100" s="519">
        <v>0</v>
      </c>
      <c r="EY100" s="519">
        <v>22</v>
      </c>
      <c r="EZ100" s="519">
        <v>22</v>
      </c>
      <c r="FA100" s="528">
        <v>0</v>
      </c>
      <c r="FB100" s="528">
        <v>0</v>
      </c>
      <c r="FC100" s="528">
        <v>22</v>
      </c>
      <c r="FD100" s="38">
        <v>0</v>
      </c>
      <c r="FE100" s="38">
        <v>0</v>
      </c>
      <c r="FF100" s="38">
        <v>0</v>
      </c>
      <c r="FG100" s="38">
        <v>0</v>
      </c>
      <c r="FH100" s="38">
        <v>0</v>
      </c>
      <c r="FI100" s="38">
        <v>0</v>
      </c>
      <c r="FJ100" s="38">
        <v>0</v>
      </c>
      <c r="FK100" s="38">
        <v>0</v>
      </c>
      <c r="FL100" s="38">
        <v>0</v>
      </c>
      <c r="FM100" s="38">
        <v>1</v>
      </c>
      <c r="FN100" s="230">
        <v>0</v>
      </c>
      <c r="FO100" s="230">
        <v>0</v>
      </c>
      <c r="FP100" s="527">
        <v>0</v>
      </c>
      <c r="FQ100" s="527">
        <v>0</v>
      </c>
      <c r="FR100" s="209">
        <v>0</v>
      </c>
      <c r="FS100" s="209">
        <v>0</v>
      </c>
      <c r="FT100" s="209">
        <v>0</v>
      </c>
      <c r="FU100" s="209">
        <v>0</v>
      </c>
      <c r="FV100" s="42">
        <v>0</v>
      </c>
      <c r="FW100" s="42">
        <v>0</v>
      </c>
      <c r="FX100" s="42">
        <v>0</v>
      </c>
      <c r="FY100" s="42">
        <v>0</v>
      </c>
      <c r="FZ100" s="42">
        <v>0</v>
      </c>
      <c r="GA100" s="42">
        <v>0</v>
      </c>
      <c r="GB100" s="42">
        <v>0</v>
      </c>
      <c r="GC100" s="42">
        <v>0</v>
      </c>
      <c r="GD100" s="138">
        <v>0</v>
      </c>
      <c r="GE100" s="42">
        <v>0</v>
      </c>
      <c r="GF100" s="137">
        <v>1</v>
      </c>
      <c r="GG100" s="136">
        <v>1</v>
      </c>
      <c r="GH100" s="50">
        <v>0</v>
      </c>
      <c r="GI100" s="50">
        <v>0</v>
      </c>
      <c r="GJ100" s="50">
        <v>0</v>
      </c>
      <c r="GK100" s="50">
        <v>0</v>
      </c>
      <c r="GL100" s="49">
        <v>0</v>
      </c>
      <c r="GM100" s="49">
        <v>0</v>
      </c>
      <c r="GN100" s="49">
        <v>0</v>
      </c>
      <c r="GO100" s="49">
        <v>0</v>
      </c>
      <c r="GP100" s="49">
        <v>0</v>
      </c>
      <c r="GQ100" s="49">
        <v>1</v>
      </c>
      <c r="GR100" s="48" t="b">
        <v>1</v>
      </c>
      <c r="GS100" s="336">
        <v>0</v>
      </c>
    </row>
    <row r="101" spans="1:201" ht="67.5" hidden="1" customHeight="1" x14ac:dyDescent="0.25">
      <c r="A101" s="119" t="s">
        <v>2227</v>
      </c>
      <c r="B101" s="119" t="s">
        <v>653</v>
      </c>
      <c r="C101" s="119" t="s">
        <v>519</v>
      </c>
      <c r="D101" s="119" t="s">
        <v>2228</v>
      </c>
      <c r="E101" s="119" t="s">
        <v>2267</v>
      </c>
      <c r="F101" s="17" t="s">
        <v>2230</v>
      </c>
      <c r="G101" s="17" t="s">
        <v>2231</v>
      </c>
      <c r="H101" s="17" t="s">
        <v>2232</v>
      </c>
      <c r="I101" s="17" t="s">
        <v>2781</v>
      </c>
      <c r="J101" s="17" t="s">
        <v>2481</v>
      </c>
      <c r="K101" s="17" t="s">
        <v>2235</v>
      </c>
      <c r="L101" s="110" t="s">
        <v>2782</v>
      </c>
      <c r="M101" s="26" t="s">
        <v>2272</v>
      </c>
      <c r="N101" s="14" t="s">
        <v>2273</v>
      </c>
      <c r="O101" s="17" t="s">
        <v>2783</v>
      </c>
      <c r="P101" s="17" t="s">
        <v>2784</v>
      </c>
      <c r="Q101" s="17">
        <v>24</v>
      </c>
      <c r="R101" s="280" t="s">
        <v>2785</v>
      </c>
      <c r="S101" s="17" t="s">
        <v>19</v>
      </c>
      <c r="T101" s="17"/>
      <c r="U101" s="17"/>
      <c r="V101" s="17"/>
      <c r="W101" s="17"/>
      <c r="X101" s="17"/>
      <c r="Y101" s="17"/>
      <c r="Z101" s="17"/>
      <c r="AA101" s="17"/>
      <c r="AB101" s="17"/>
      <c r="AC101" s="17"/>
      <c r="AD101" s="17"/>
      <c r="AE101" s="17"/>
      <c r="AF101" s="17"/>
      <c r="AG101" s="17"/>
      <c r="AH101" s="17" t="s">
        <v>270</v>
      </c>
      <c r="AI101" s="17" t="s">
        <v>2635</v>
      </c>
      <c r="AJ101" s="17" t="s">
        <v>244</v>
      </c>
      <c r="AK101" s="17" t="s">
        <v>271</v>
      </c>
      <c r="AL101" s="110" t="s">
        <v>2786</v>
      </c>
      <c r="AM101" s="280" t="s">
        <v>2787</v>
      </c>
      <c r="AN101" s="102">
        <v>1000</v>
      </c>
      <c r="AO101" s="375">
        <v>2500</v>
      </c>
      <c r="AP101" s="375">
        <v>2500</v>
      </c>
      <c r="AQ101" s="375">
        <v>2500</v>
      </c>
      <c r="AR101" s="375">
        <v>2500</v>
      </c>
      <c r="AS101" s="375">
        <v>10000</v>
      </c>
      <c r="AT101" s="375">
        <v>2500</v>
      </c>
      <c r="AU101" s="375">
        <v>0</v>
      </c>
      <c r="AV101" s="375">
        <v>2500</v>
      </c>
      <c r="AW101" s="17"/>
      <c r="AX101" s="146">
        <v>0</v>
      </c>
      <c r="AY101" s="531" t="s">
        <v>2788</v>
      </c>
      <c r="AZ101" s="79">
        <v>0</v>
      </c>
      <c r="BA101" s="245">
        <v>0.25</v>
      </c>
      <c r="BB101" s="132" t="s">
        <v>218</v>
      </c>
      <c r="BC101" s="14"/>
      <c r="BD101" s="190"/>
      <c r="BE101" s="146">
        <v>0</v>
      </c>
      <c r="BF101" s="537" t="s">
        <v>2789</v>
      </c>
      <c r="BG101" s="79">
        <v>0</v>
      </c>
      <c r="BH101" s="245">
        <v>0.25</v>
      </c>
      <c r="BI101" s="190" t="s">
        <v>218</v>
      </c>
      <c r="BJ101" s="110" t="s">
        <v>2790</v>
      </c>
      <c r="BK101" s="17">
        <v>0</v>
      </c>
      <c r="BL101" s="146">
        <v>0</v>
      </c>
      <c r="BM101" s="112" t="s">
        <v>2791</v>
      </c>
      <c r="BN101" s="188">
        <v>0</v>
      </c>
      <c r="BO101" s="188">
        <v>0.25</v>
      </c>
      <c r="BP101" s="150" t="s">
        <v>218</v>
      </c>
      <c r="BQ101" s="110" t="s">
        <v>2792</v>
      </c>
      <c r="BR101" s="17"/>
      <c r="BS101" s="146">
        <v>0</v>
      </c>
      <c r="BT101" s="110" t="s">
        <v>2793</v>
      </c>
      <c r="BU101" s="188">
        <v>0</v>
      </c>
      <c r="BV101" s="188">
        <v>0.25</v>
      </c>
      <c r="BW101" s="17" t="s">
        <v>218</v>
      </c>
      <c r="BX101" s="110" t="s">
        <v>2794</v>
      </c>
      <c r="BY101" s="110"/>
      <c r="BZ101" s="101">
        <v>0</v>
      </c>
      <c r="CA101" s="107" t="s">
        <v>2795</v>
      </c>
      <c r="CB101" s="188">
        <v>0</v>
      </c>
      <c r="CC101" s="188">
        <v>0.25</v>
      </c>
      <c r="CD101" s="10" t="s">
        <v>218</v>
      </c>
      <c r="CE101" s="107" t="s">
        <v>2796</v>
      </c>
      <c r="CF101" s="195">
        <v>0</v>
      </c>
      <c r="CG101" s="523">
        <v>0</v>
      </c>
      <c r="CH101" s="110" t="s">
        <v>2797</v>
      </c>
      <c r="CI101" s="188">
        <v>0</v>
      </c>
      <c r="CJ101" s="188">
        <v>0.25</v>
      </c>
      <c r="CK101" s="17" t="s">
        <v>218</v>
      </c>
      <c r="CL101" s="110" t="s">
        <v>2798</v>
      </c>
      <c r="CM101" s="195"/>
      <c r="CN101" s="308">
        <v>0</v>
      </c>
      <c r="CO101" s="117" t="s">
        <v>2799</v>
      </c>
      <c r="CP101" s="188">
        <v>0</v>
      </c>
      <c r="CQ101" s="188">
        <v>0.25</v>
      </c>
      <c r="CR101" s="105" t="s">
        <v>218</v>
      </c>
      <c r="CS101" s="110" t="s">
        <v>2256</v>
      </c>
      <c r="CT101" s="110"/>
      <c r="CU101" s="117"/>
      <c r="CV101" s="189" t="s">
        <v>2800</v>
      </c>
      <c r="CW101" s="554">
        <v>0</v>
      </c>
      <c r="CX101" s="554">
        <v>0.25</v>
      </c>
      <c r="CY101" s="64" t="s">
        <v>218</v>
      </c>
      <c r="CZ101" s="107" t="s">
        <v>2801</v>
      </c>
      <c r="DA101" s="17">
        <v>0</v>
      </c>
      <c r="DB101" s="146"/>
      <c r="DC101" s="112" t="s">
        <v>2802</v>
      </c>
      <c r="DD101" s="188">
        <v>0</v>
      </c>
      <c r="DE101" s="188">
        <v>0.25</v>
      </c>
      <c r="DF101" s="17" t="s">
        <v>218</v>
      </c>
      <c r="DG101" s="110" t="s">
        <v>2260</v>
      </c>
      <c r="DH101" s="17"/>
      <c r="DI101" s="101"/>
      <c r="DJ101" s="117" t="s">
        <v>2803</v>
      </c>
      <c r="DK101" s="188">
        <v>0</v>
      </c>
      <c r="DL101" s="188">
        <v>0.25</v>
      </c>
      <c r="DM101" s="73" t="s">
        <v>218</v>
      </c>
      <c r="DN101" s="107" t="s">
        <v>2262</v>
      </c>
      <c r="DO101" s="17"/>
      <c r="DP101" s="101"/>
      <c r="DQ101" s="117" t="s">
        <v>2804</v>
      </c>
      <c r="DR101" s="188">
        <v>0</v>
      </c>
      <c r="DS101" s="188">
        <v>0.25</v>
      </c>
      <c r="DT101" s="64" t="s">
        <v>218</v>
      </c>
      <c r="DU101" s="107" t="s">
        <v>2264</v>
      </c>
      <c r="DV101" s="521">
        <v>2500</v>
      </c>
      <c r="DW101" s="534">
        <v>3174</v>
      </c>
      <c r="DX101" s="107" t="s">
        <v>2805</v>
      </c>
      <c r="DY101" s="188">
        <v>1.2696000000000001</v>
      </c>
      <c r="DZ101" s="131">
        <v>0.56740000000000002</v>
      </c>
      <c r="EA101" s="64" t="s">
        <v>218</v>
      </c>
      <c r="EB101" s="107" t="s">
        <v>2806</v>
      </c>
      <c r="EC101" s="529">
        <v>0</v>
      </c>
      <c r="ED101" s="519">
        <v>0</v>
      </c>
      <c r="EE101" s="519">
        <v>0</v>
      </c>
      <c r="EF101" s="519">
        <v>0</v>
      </c>
      <c r="EG101" s="519">
        <v>0</v>
      </c>
      <c r="EH101" s="519">
        <v>0</v>
      </c>
      <c r="EI101" s="519">
        <v>0</v>
      </c>
      <c r="EJ101" s="519">
        <v>0</v>
      </c>
      <c r="EK101" s="519">
        <v>0</v>
      </c>
      <c r="EL101" s="519">
        <v>2500</v>
      </c>
      <c r="EM101" s="529">
        <v>0</v>
      </c>
      <c r="EN101" s="529">
        <v>0</v>
      </c>
      <c r="EO101" s="529">
        <v>2500</v>
      </c>
      <c r="EP101" s="528">
        <v>0</v>
      </c>
      <c r="EQ101" s="519">
        <v>0</v>
      </c>
      <c r="ER101" s="519">
        <v>0</v>
      </c>
      <c r="ES101" s="519">
        <v>0</v>
      </c>
      <c r="ET101" s="519">
        <v>0</v>
      </c>
      <c r="EU101" s="519">
        <v>0</v>
      </c>
      <c r="EV101" s="519">
        <v>0</v>
      </c>
      <c r="EW101" s="519">
        <v>0</v>
      </c>
      <c r="EX101" s="519">
        <v>0</v>
      </c>
      <c r="EY101" s="519">
        <v>3174</v>
      </c>
      <c r="EZ101" s="519">
        <v>3174</v>
      </c>
      <c r="FA101" s="528">
        <v>0</v>
      </c>
      <c r="FB101" s="528">
        <v>0</v>
      </c>
      <c r="FC101" s="528">
        <v>3174</v>
      </c>
      <c r="FD101" s="38">
        <v>0</v>
      </c>
      <c r="FE101" s="38">
        <v>0</v>
      </c>
      <c r="FF101" s="38">
        <v>0</v>
      </c>
      <c r="FG101" s="38">
        <v>0</v>
      </c>
      <c r="FH101" s="38">
        <v>0</v>
      </c>
      <c r="FI101" s="38">
        <v>0</v>
      </c>
      <c r="FJ101" s="38">
        <v>0</v>
      </c>
      <c r="FK101" s="38">
        <v>0</v>
      </c>
      <c r="FL101" s="38">
        <v>0</v>
      </c>
      <c r="FM101" s="38">
        <v>1.2696000000000001</v>
      </c>
      <c r="FN101" s="230">
        <v>0</v>
      </c>
      <c r="FO101" s="230">
        <v>0</v>
      </c>
      <c r="FP101" s="527">
        <v>0</v>
      </c>
      <c r="FQ101" s="527">
        <v>0</v>
      </c>
      <c r="FR101" s="209">
        <v>0</v>
      </c>
      <c r="FS101" s="209">
        <v>0</v>
      </c>
      <c r="FT101" s="209">
        <v>0</v>
      </c>
      <c r="FU101" s="209">
        <v>0</v>
      </c>
      <c r="FV101" s="42">
        <v>0</v>
      </c>
      <c r="FW101" s="42">
        <v>0</v>
      </c>
      <c r="FX101" s="42">
        <v>0</v>
      </c>
      <c r="FY101" s="42">
        <v>0</v>
      </c>
      <c r="FZ101" s="42">
        <v>0</v>
      </c>
      <c r="GA101" s="42">
        <v>0</v>
      </c>
      <c r="GB101" s="42">
        <v>0</v>
      </c>
      <c r="GC101" s="42">
        <v>0</v>
      </c>
      <c r="GD101" s="138">
        <v>0</v>
      </c>
      <c r="GE101" s="42">
        <v>0</v>
      </c>
      <c r="GF101" s="137">
        <v>1.2696000000000001</v>
      </c>
      <c r="GG101" s="136">
        <v>1</v>
      </c>
      <c r="GH101" s="50">
        <v>0</v>
      </c>
      <c r="GI101" s="50">
        <v>0</v>
      </c>
      <c r="GJ101" s="50">
        <v>0</v>
      </c>
      <c r="GK101" s="50">
        <v>0</v>
      </c>
      <c r="GL101" s="49">
        <v>0</v>
      </c>
      <c r="GM101" s="49">
        <v>0</v>
      </c>
      <c r="GN101" s="49">
        <v>0</v>
      </c>
      <c r="GO101" s="49">
        <v>0</v>
      </c>
      <c r="GP101" s="49">
        <v>0</v>
      </c>
      <c r="GQ101" s="49">
        <v>1</v>
      </c>
      <c r="GR101" s="48" t="b">
        <v>1</v>
      </c>
      <c r="GS101" s="336">
        <v>0</v>
      </c>
    </row>
    <row r="102" spans="1:201" ht="67.5" hidden="1" customHeight="1" x14ac:dyDescent="0.25">
      <c r="A102" s="119" t="s">
        <v>2227</v>
      </c>
      <c r="B102" s="119" t="s">
        <v>653</v>
      </c>
      <c r="C102" s="119" t="s">
        <v>519</v>
      </c>
      <c r="D102" s="119" t="s">
        <v>2228</v>
      </c>
      <c r="E102" s="119" t="s">
        <v>2267</v>
      </c>
      <c r="F102" s="17" t="s">
        <v>2230</v>
      </c>
      <c r="G102" s="17" t="s">
        <v>2231</v>
      </c>
      <c r="H102" s="17" t="s">
        <v>2232</v>
      </c>
      <c r="I102" s="17" t="s">
        <v>2781</v>
      </c>
      <c r="J102" s="17" t="s">
        <v>2481</v>
      </c>
      <c r="K102" s="17" t="s">
        <v>2235</v>
      </c>
      <c r="L102" s="110" t="s">
        <v>2782</v>
      </c>
      <c r="M102" s="26" t="s">
        <v>2272</v>
      </c>
      <c r="N102" s="14" t="s">
        <v>2273</v>
      </c>
      <c r="O102" s="17" t="s">
        <v>2783</v>
      </c>
      <c r="P102" s="17" t="s">
        <v>2784</v>
      </c>
      <c r="Q102" s="17">
        <v>25</v>
      </c>
      <c r="R102" s="280" t="s">
        <v>2807</v>
      </c>
      <c r="S102" s="17" t="s">
        <v>19</v>
      </c>
      <c r="T102" s="17"/>
      <c r="U102" s="17"/>
      <c r="V102" s="17"/>
      <c r="W102" s="17"/>
      <c r="X102" s="17"/>
      <c r="Y102" s="17"/>
      <c r="Z102" s="17"/>
      <c r="AA102" s="17"/>
      <c r="AB102" s="17"/>
      <c r="AC102" s="17"/>
      <c r="AD102" s="17"/>
      <c r="AE102" s="17"/>
      <c r="AF102" s="17"/>
      <c r="AG102" s="17"/>
      <c r="AH102" s="17" t="s">
        <v>270</v>
      </c>
      <c r="AI102" s="17" t="s">
        <v>417</v>
      </c>
      <c r="AJ102" s="17" t="s">
        <v>244</v>
      </c>
      <c r="AK102" s="17" t="s">
        <v>271</v>
      </c>
      <c r="AL102" s="110" t="s">
        <v>2808</v>
      </c>
      <c r="AM102" s="280" t="s">
        <v>2809</v>
      </c>
      <c r="AN102" s="17">
        <v>0</v>
      </c>
      <c r="AO102" s="282">
        <v>500</v>
      </c>
      <c r="AP102" s="282">
        <v>1000</v>
      </c>
      <c r="AQ102" s="282">
        <v>1900</v>
      </c>
      <c r="AR102" s="282">
        <v>1900</v>
      </c>
      <c r="AS102" s="282">
        <v>2000</v>
      </c>
      <c r="AT102" s="282">
        <v>500</v>
      </c>
      <c r="AU102" s="282"/>
      <c r="AV102" s="282">
        <v>1000</v>
      </c>
      <c r="AW102" s="17"/>
      <c r="AX102" s="146">
        <v>0</v>
      </c>
      <c r="AY102" s="531" t="s">
        <v>2810</v>
      </c>
      <c r="AZ102" s="79">
        <v>0</v>
      </c>
      <c r="BA102" s="245">
        <v>0.25</v>
      </c>
      <c r="BB102" s="132" t="s">
        <v>218</v>
      </c>
      <c r="BC102" s="14"/>
      <c r="BD102" s="190"/>
      <c r="BE102" s="146">
        <v>0</v>
      </c>
      <c r="BF102" s="133" t="s">
        <v>2811</v>
      </c>
      <c r="BG102" s="79">
        <v>0</v>
      </c>
      <c r="BH102" s="245">
        <v>0.25</v>
      </c>
      <c r="BI102" s="190" t="s">
        <v>218</v>
      </c>
      <c r="BJ102" s="110"/>
      <c r="BK102" s="17"/>
      <c r="BL102" s="146">
        <v>0</v>
      </c>
      <c r="BM102" s="112" t="s">
        <v>2812</v>
      </c>
      <c r="BN102" s="188">
        <v>0</v>
      </c>
      <c r="BO102" s="188">
        <v>0.25</v>
      </c>
      <c r="BP102" s="150" t="s">
        <v>218</v>
      </c>
      <c r="BQ102" s="110" t="s">
        <v>2813</v>
      </c>
      <c r="BR102" s="17"/>
      <c r="BS102" s="146">
        <v>0</v>
      </c>
      <c r="BT102" s="110" t="s">
        <v>2814</v>
      </c>
      <c r="BU102" s="188">
        <v>0</v>
      </c>
      <c r="BV102" s="188">
        <v>0.25</v>
      </c>
      <c r="BW102" s="17" t="s">
        <v>218</v>
      </c>
      <c r="BX102" s="110" t="s">
        <v>2815</v>
      </c>
      <c r="BY102" s="110"/>
      <c r="BZ102" s="101">
        <v>0</v>
      </c>
      <c r="CA102" s="117" t="s">
        <v>2816</v>
      </c>
      <c r="CB102" s="188">
        <v>0</v>
      </c>
      <c r="CC102" s="188">
        <v>0.25</v>
      </c>
      <c r="CD102" s="240" t="s">
        <v>218</v>
      </c>
      <c r="CE102" s="107" t="s">
        <v>2623</v>
      </c>
      <c r="CF102" s="195"/>
      <c r="CG102" s="523">
        <v>0</v>
      </c>
      <c r="CH102" s="112" t="s">
        <v>2817</v>
      </c>
      <c r="CI102" s="188">
        <v>0</v>
      </c>
      <c r="CJ102" s="188">
        <v>0.25</v>
      </c>
      <c r="CK102" s="17" t="s">
        <v>218</v>
      </c>
      <c r="CL102" s="110"/>
      <c r="CM102" s="195"/>
      <c r="CN102" s="308">
        <v>0</v>
      </c>
      <c r="CO102" s="117" t="s">
        <v>2818</v>
      </c>
      <c r="CP102" s="188">
        <v>0</v>
      </c>
      <c r="CQ102" s="188">
        <v>0.25</v>
      </c>
      <c r="CR102" s="105" t="s">
        <v>218</v>
      </c>
      <c r="CS102" s="110" t="s">
        <v>2256</v>
      </c>
      <c r="CT102" s="110"/>
      <c r="CU102" s="117"/>
      <c r="CV102" s="117" t="s">
        <v>2819</v>
      </c>
      <c r="CW102" s="554">
        <v>0</v>
      </c>
      <c r="CX102" s="554">
        <v>0.25</v>
      </c>
      <c r="CY102" s="64" t="s">
        <v>218</v>
      </c>
      <c r="CZ102" s="107" t="s">
        <v>2533</v>
      </c>
      <c r="DA102" s="17"/>
      <c r="DB102" s="146"/>
      <c r="DC102" s="112" t="s">
        <v>2820</v>
      </c>
      <c r="DD102" s="188">
        <v>0</v>
      </c>
      <c r="DE102" s="188">
        <v>0.25</v>
      </c>
      <c r="DF102" s="17" t="s">
        <v>218</v>
      </c>
      <c r="DG102" s="110" t="s">
        <v>2260</v>
      </c>
      <c r="DH102" s="17"/>
      <c r="DI102" s="101"/>
      <c r="DJ102" s="117" t="s">
        <v>2821</v>
      </c>
      <c r="DK102" s="188">
        <v>0</v>
      </c>
      <c r="DL102" s="188">
        <v>0.25</v>
      </c>
      <c r="DM102" s="73" t="s">
        <v>218</v>
      </c>
      <c r="DN102" s="107" t="s">
        <v>2262</v>
      </c>
      <c r="DO102" s="17"/>
      <c r="DP102" s="101"/>
      <c r="DQ102" s="117" t="s">
        <v>2822</v>
      </c>
      <c r="DR102" s="188">
        <v>0</v>
      </c>
      <c r="DS102" s="188">
        <v>0.25</v>
      </c>
      <c r="DT102" s="64" t="s">
        <v>218</v>
      </c>
      <c r="DU102" s="107" t="s">
        <v>2264</v>
      </c>
      <c r="DV102" s="521">
        <v>1000</v>
      </c>
      <c r="DW102" s="520">
        <v>999</v>
      </c>
      <c r="DX102" s="107" t="s">
        <v>2823</v>
      </c>
      <c r="DY102" s="188">
        <v>0.999</v>
      </c>
      <c r="DZ102" s="131">
        <v>0.74950000000000006</v>
      </c>
      <c r="EA102" s="64" t="s">
        <v>218</v>
      </c>
      <c r="EB102" s="107" t="s">
        <v>2824</v>
      </c>
      <c r="EC102" s="529">
        <v>0</v>
      </c>
      <c r="ED102" s="519">
        <v>0</v>
      </c>
      <c r="EE102" s="519">
        <v>0</v>
      </c>
      <c r="EF102" s="519">
        <v>0</v>
      </c>
      <c r="EG102" s="519">
        <v>0</v>
      </c>
      <c r="EH102" s="519">
        <v>0</v>
      </c>
      <c r="EI102" s="519">
        <v>0</v>
      </c>
      <c r="EJ102" s="519">
        <v>0</v>
      </c>
      <c r="EK102" s="519">
        <v>0</v>
      </c>
      <c r="EL102" s="519">
        <v>1000</v>
      </c>
      <c r="EM102" s="529">
        <v>0</v>
      </c>
      <c r="EN102" s="529">
        <v>0</v>
      </c>
      <c r="EO102" s="529">
        <v>1000</v>
      </c>
      <c r="EP102" s="528">
        <v>0</v>
      </c>
      <c r="EQ102" s="519">
        <v>0</v>
      </c>
      <c r="ER102" s="519">
        <v>0</v>
      </c>
      <c r="ES102" s="519">
        <v>0</v>
      </c>
      <c r="ET102" s="519">
        <v>0</v>
      </c>
      <c r="EU102" s="519">
        <v>0</v>
      </c>
      <c r="EV102" s="519">
        <v>0</v>
      </c>
      <c r="EW102" s="519">
        <v>0</v>
      </c>
      <c r="EX102" s="519">
        <v>0</v>
      </c>
      <c r="EY102" s="519">
        <v>999</v>
      </c>
      <c r="EZ102" s="519">
        <v>999</v>
      </c>
      <c r="FA102" s="528">
        <v>0</v>
      </c>
      <c r="FB102" s="528">
        <v>0</v>
      </c>
      <c r="FC102" s="528">
        <v>999</v>
      </c>
      <c r="FD102" s="38">
        <v>0</v>
      </c>
      <c r="FE102" s="38">
        <v>0</v>
      </c>
      <c r="FF102" s="38">
        <v>0</v>
      </c>
      <c r="FG102" s="38">
        <v>0</v>
      </c>
      <c r="FH102" s="38">
        <v>0</v>
      </c>
      <c r="FI102" s="38">
        <v>0</v>
      </c>
      <c r="FJ102" s="38">
        <v>0</v>
      </c>
      <c r="FK102" s="38">
        <v>0</v>
      </c>
      <c r="FL102" s="38">
        <v>0</v>
      </c>
      <c r="FM102" s="38">
        <v>0.999</v>
      </c>
      <c r="FN102" s="230">
        <v>0</v>
      </c>
      <c r="FO102" s="230">
        <v>0</v>
      </c>
      <c r="FP102" s="527">
        <v>0</v>
      </c>
      <c r="FQ102" s="527">
        <v>0</v>
      </c>
      <c r="FR102" s="209">
        <v>0</v>
      </c>
      <c r="FS102" s="209">
        <v>0</v>
      </c>
      <c r="FT102" s="209">
        <v>0</v>
      </c>
      <c r="FU102" s="209">
        <v>0</v>
      </c>
      <c r="FV102" s="42">
        <v>0</v>
      </c>
      <c r="FW102" s="42">
        <v>0</v>
      </c>
      <c r="FX102" s="42">
        <v>0</v>
      </c>
      <c r="FY102" s="42">
        <v>0</v>
      </c>
      <c r="FZ102" s="42">
        <v>0</v>
      </c>
      <c r="GA102" s="42">
        <v>0</v>
      </c>
      <c r="GB102" s="42">
        <v>0</v>
      </c>
      <c r="GC102" s="42">
        <v>0</v>
      </c>
      <c r="GD102" s="138">
        <v>0</v>
      </c>
      <c r="GE102" s="42">
        <v>0</v>
      </c>
      <c r="GF102" s="137">
        <v>0.999</v>
      </c>
      <c r="GG102" s="136">
        <v>1</v>
      </c>
      <c r="GH102" s="50">
        <v>0</v>
      </c>
      <c r="GI102" s="50">
        <v>0</v>
      </c>
      <c r="GJ102" s="50">
        <v>0</v>
      </c>
      <c r="GK102" s="50">
        <v>0</v>
      </c>
      <c r="GL102" s="49">
        <v>0</v>
      </c>
      <c r="GM102" s="49">
        <v>0</v>
      </c>
      <c r="GN102" s="49">
        <v>0</v>
      </c>
      <c r="GO102" s="49">
        <v>0</v>
      </c>
      <c r="GP102" s="49">
        <v>0</v>
      </c>
      <c r="GQ102" s="49">
        <v>0.999</v>
      </c>
      <c r="GR102" s="48" t="b">
        <v>1</v>
      </c>
      <c r="GS102" s="336">
        <v>0</v>
      </c>
    </row>
    <row r="103" spans="1:201" ht="67.5" hidden="1" customHeight="1" x14ac:dyDescent="0.25">
      <c r="A103" s="119" t="s">
        <v>2227</v>
      </c>
      <c r="B103" s="119" t="s">
        <v>653</v>
      </c>
      <c r="C103" s="119" t="s">
        <v>519</v>
      </c>
      <c r="D103" s="119" t="s">
        <v>2228</v>
      </c>
      <c r="E103" s="119" t="s">
        <v>2267</v>
      </c>
      <c r="F103" s="17" t="s">
        <v>2230</v>
      </c>
      <c r="G103" s="17" t="s">
        <v>2231</v>
      </c>
      <c r="H103" s="17" t="s">
        <v>2232</v>
      </c>
      <c r="I103" s="17" t="s">
        <v>2825</v>
      </c>
      <c r="J103" s="17" t="s">
        <v>2481</v>
      </c>
      <c r="K103" s="17" t="s">
        <v>2235</v>
      </c>
      <c r="L103" s="110" t="s">
        <v>2782</v>
      </c>
      <c r="M103" s="26" t="s">
        <v>2272</v>
      </c>
      <c r="N103" s="14" t="s">
        <v>2273</v>
      </c>
      <c r="O103" s="17" t="s">
        <v>2826</v>
      </c>
      <c r="P103" s="17" t="s">
        <v>2825</v>
      </c>
      <c r="Q103" s="17">
        <v>26</v>
      </c>
      <c r="R103" s="280" t="s">
        <v>2827</v>
      </c>
      <c r="S103" s="17" t="s">
        <v>19</v>
      </c>
      <c r="T103" s="17" t="s">
        <v>870</v>
      </c>
      <c r="U103" s="17"/>
      <c r="V103" s="17"/>
      <c r="W103" s="17"/>
      <c r="X103" s="17"/>
      <c r="Y103" s="17"/>
      <c r="Z103" s="17"/>
      <c r="AA103" s="17"/>
      <c r="AB103" s="17" t="s">
        <v>870</v>
      </c>
      <c r="AC103" s="17"/>
      <c r="AD103" s="17"/>
      <c r="AE103" s="17"/>
      <c r="AF103" s="17"/>
      <c r="AG103" s="17"/>
      <c r="AH103" s="17" t="s">
        <v>270</v>
      </c>
      <c r="AI103" s="17" t="s">
        <v>470</v>
      </c>
      <c r="AJ103" s="17" t="s">
        <v>244</v>
      </c>
      <c r="AK103" s="17" t="s">
        <v>271</v>
      </c>
      <c r="AL103" s="14" t="s">
        <v>2828</v>
      </c>
      <c r="AM103" s="280" t="s">
        <v>2829</v>
      </c>
      <c r="AN103" s="102">
        <v>0</v>
      </c>
      <c r="AO103" s="375">
        <v>0</v>
      </c>
      <c r="AP103" s="375">
        <v>240000</v>
      </c>
      <c r="AQ103" s="375">
        <v>100000</v>
      </c>
      <c r="AR103" s="375">
        <v>100000</v>
      </c>
      <c r="AS103" s="375">
        <v>260000</v>
      </c>
      <c r="AT103" s="375">
        <v>0</v>
      </c>
      <c r="AU103" s="375"/>
      <c r="AV103" s="375">
        <v>240000</v>
      </c>
      <c r="AW103" s="17"/>
      <c r="AX103" s="146">
        <v>0</v>
      </c>
      <c r="AY103" s="531" t="s">
        <v>2830</v>
      </c>
      <c r="AZ103" s="79">
        <v>0</v>
      </c>
      <c r="BA103" s="245">
        <v>0</v>
      </c>
      <c r="BB103" s="132" t="s">
        <v>218</v>
      </c>
      <c r="BC103" s="110" t="s">
        <v>2831</v>
      </c>
      <c r="BD103" s="190"/>
      <c r="BE103" s="146">
        <v>0</v>
      </c>
      <c r="BF103" s="133" t="s">
        <v>2832</v>
      </c>
      <c r="BG103" s="79">
        <v>0</v>
      </c>
      <c r="BH103" s="245">
        <v>0</v>
      </c>
      <c r="BI103" s="190" t="s">
        <v>218</v>
      </c>
      <c r="BJ103" s="110" t="s">
        <v>2833</v>
      </c>
      <c r="BK103" s="17"/>
      <c r="BL103" s="146">
        <v>0</v>
      </c>
      <c r="BM103" s="112" t="s">
        <v>2834</v>
      </c>
      <c r="BN103" s="188">
        <v>0</v>
      </c>
      <c r="BO103" s="188">
        <v>0</v>
      </c>
      <c r="BP103" s="150" t="s">
        <v>218</v>
      </c>
      <c r="BQ103" s="110" t="s">
        <v>2835</v>
      </c>
      <c r="BR103" s="17"/>
      <c r="BS103" s="146">
        <v>0</v>
      </c>
      <c r="BT103" s="112" t="s">
        <v>2836</v>
      </c>
      <c r="BU103" s="188">
        <v>0</v>
      </c>
      <c r="BV103" s="188">
        <v>0</v>
      </c>
      <c r="BW103" s="17" t="s">
        <v>218</v>
      </c>
      <c r="BX103" s="110"/>
      <c r="BY103" s="110"/>
      <c r="BZ103" s="101">
        <v>0</v>
      </c>
      <c r="CA103" s="117" t="s">
        <v>2837</v>
      </c>
      <c r="CB103" s="188">
        <v>0</v>
      </c>
      <c r="CC103" s="188">
        <v>0</v>
      </c>
      <c r="CD103" s="240" t="s">
        <v>218</v>
      </c>
      <c r="CE103" s="107" t="s">
        <v>2623</v>
      </c>
      <c r="CF103" s="195">
        <v>20000</v>
      </c>
      <c r="CG103" s="523">
        <v>138615</v>
      </c>
      <c r="CH103" s="110" t="s">
        <v>2838</v>
      </c>
      <c r="CI103" s="188">
        <v>0.57756249999999998</v>
      </c>
      <c r="CJ103" s="188">
        <v>0.53313461538461537</v>
      </c>
      <c r="CK103" s="17" t="s">
        <v>218</v>
      </c>
      <c r="CL103" s="110" t="s">
        <v>2839</v>
      </c>
      <c r="CM103" s="195"/>
      <c r="CN103" s="308">
        <v>0</v>
      </c>
      <c r="CO103" s="117" t="s">
        <v>2840</v>
      </c>
      <c r="CP103" s="188">
        <v>0.57756249999999998</v>
      </c>
      <c r="CQ103" s="188">
        <v>0.53313461538461537</v>
      </c>
      <c r="CR103" s="105" t="s">
        <v>218</v>
      </c>
      <c r="CS103" s="110" t="s">
        <v>2256</v>
      </c>
      <c r="CT103" s="110">
        <v>20000</v>
      </c>
      <c r="CU103" s="117">
        <v>86734</v>
      </c>
      <c r="CV103" s="581" t="s">
        <v>2841</v>
      </c>
      <c r="CW103" s="188">
        <v>0.93895416666666665</v>
      </c>
      <c r="CX103" s="188">
        <v>0.86672692307692312</v>
      </c>
      <c r="CY103" s="64" t="s">
        <v>218</v>
      </c>
      <c r="CZ103" s="107" t="s">
        <v>2842</v>
      </c>
      <c r="DA103" s="17">
        <v>10000</v>
      </c>
      <c r="DB103" s="157">
        <v>30057</v>
      </c>
      <c r="DC103" s="551" t="s">
        <v>2843</v>
      </c>
      <c r="DD103" s="188">
        <v>1.0641916666666666</v>
      </c>
      <c r="DE103" s="188">
        <v>0.98233076923076923</v>
      </c>
      <c r="DF103" s="17" t="s">
        <v>218</v>
      </c>
      <c r="DG103" s="110" t="s">
        <v>2844</v>
      </c>
      <c r="DH103" s="17"/>
      <c r="DI103" s="101"/>
      <c r="DJ103" s="117" t="s">
        <v>2845</v>
      </c>
      <c r="DK103" s="188">
        <v>1.0641916666666666</v>
      </c>
      <c r="DL103" s="188">
        <v>0.98233076923076923</v>
      </c>
      <c r="DM103" s="73" t="s">
        <v>218</v>
      </c>
      <c r="DN103" s="107" t="s">
        <v>2262</v>
      </c>
      <c r="DO103" s="17">
        <v>10000</v>
      </c>
      <c r="DP103" s="101">
        <v>9900</v>
      </c>
      <c r="DQ103" s="117" t="s">
        <v>2846</v>
      </c>
      <c r="DR103" s="188">
        <v>1.1054416666666667</v>
      </c>
      <c r="DS103" s="188">
        <v>1.0204076923076923</v>
      </c>
      <c r="DT103" s="64" t="s">
        <v>218</v>
      </c>
      <c r="DU103" s="107" t="s">
        <v>2847</v>
      </c>
      <c r="DV103" s="521">
        <v>180000</v>
      </c>
      <c r="DW103" s="580">
        <v>1042</v>
      </c>
      <c r="DX103" s="117" t="s">
        <v>2848</v>
      </c>
      <c r="DY103" s="188">
        <v>1.1097833333333333</v>
      </c>
      <c r="DZ103" s="131">
        <v>1.0244153846153845</v>
      </c>
      <c r="EA103" s="64" t="s">
        <v>218</v>
      </c>
      <c r="EB103" s="107" t="s">
        <v>2849</v>
      </c>
      <c r="EC103" s="529">
        <v>0</v>
      </c>
      <c r="ED103" s="519">
        <v>0</v>
      </c>
      <c r="EE103" s="519">
        <v>0</v>
      </c>
      <c r="EF103" s="519">
        <v>20000</v>
      </c>
      <c r="EG103" s="519">
        <v>20000</v>
      </c>
      <c r="EH103" s="519">
        <v>40000</v>
      </c>
      <c r="EI103" s="519">
        <v>50000</v>
      </c>
      <c r="EJ103" s="519">
        <v>50000</v>
      </c>
      <c r="EK103" s="519">
        <v>60000</v>
      </c>
      <c r="EL103" s="519">
        <v>240000</v>
      </c>
      <c r="EM103" s="529">
        <v>20000</v>
      </c>
      <c r="EN103" s="529">
        <v>50000</v>
      </c>
      <c r="EO103" s="529">
        <v>240000</v>
      </c>
      <c r="EP103" s="528">
        <v>0</v>
      </c>
      <c r="EQ103" s="519">
        <v>0</v>
      </c>
      <c r="ER103" s="519">
        <v>0</v>
      </c>
      <c r="ES103" s="519">
        <v>138615</v>
      </c>
      <c r="ET103" s="519">
        <v>138615</v>
      </c>
      <c r="EU103" s="519">
        <v>225349</v>
      </c>
      <c r="EV103" s="519">
        <v>255406</v>
      </c>
      <c r="EW103" s="519">
        <v>255406</v>
      </c>
      <c r="EX103" s="519">
        <v>265306</v>
      </c>
      <c r="EY103" s="519">
        <v>266348</v>
      </c>
      <c r="EZ103" s="519">
        <v>1042</v>
      </c>
      <c r="FA103" s="528">
        <v>138615</v>
      </c>
      <c r="FB103" s="528">
        <v>255406</v>
      </c>
      <c r="FC103" s="528">
        <v>266348</v>
      </c>
      <c r="FD103" s="38">
        <v>0</v>
      </c>
      <c r="FE103" s="38">
        <v>0</v>
      </c>
      <c r="FF103" s="38">
        <v>0</v>
      </c>
      <c r="FG103" s="38">
        <v>6.9307499999999997</v>
      </c>
      <c r="FH103" s="38">
        <v>6.9307499999999997</v>
      </c>
      <c r="FI103" s="38">
        <v>5.6337250000000001</v>
      </c>
      <c r="FJ103" s="38">
        <v>5.1081200000000004</v>
      </c>
      <c r="FK103" s="38">
        <v>5.1081200000000004</v>
      </c>
      <c r="FL103" s="38">
        <v>4.4217666666666666</v>
      </c>
      <c r="FM103" s="38">
        <v>1.1097833333333333</v>
      </c>
      <c r="FN103" s="230">
        <v>0</v>
      </c>
      <c r="FO103" s="230">
        <v>0</v>
      </c>
      <c r="FP103" s="527">
        <v>0</v>
      </c>
      <c r="FQ103" s="527">
        <v>0</v>
      </c>
      <c r="FR103" s="209">
        <v>0</v>
      </c>
      <c r="FS103" s="209">
        <v>0</v>
      </c>
      <c r="FT103" s="209">
        <v>0.57756249999999998</v>
      </c>
      <c r="FU103" s="209">
        <v>8.3333333333333329E-2</v>
      </c>
      <c r="FV103" s="42">
        <v>0.57756249999999998</v>
      </c>
      <c r="FW103" s="42">
        <v>8.3333333333333329E-2</v>
      </c>
      <c r="FX103" s="42">
        <v>0.93895416666666665</v>
      </c>
      <c r="FY103" s="42">
        <v>0.16666666666666666</v>
      </c>
      <c r="FZ103" s="42">
        <v>1.0641916666666666</v>
      </c>
      <c r="GA103" s="42">
        <v>0.20833333333333334</v>
      </c>
      <c r="GB103" s="42">
        <v>1.0641916666666666</v>
      </c>
      <c r="GC103" s="42">
        <v>0.20833333333333334</v>
      </c>
      <c r="GD103" s="138">
        <v>1.1054416666666667</v>
      </c>
      <c r="GE103" s="42">
        <v>0.25</v>
      </c>
      <c r="GF103" s="137">
        <v>1.1097833333333333</v>
      </c>
      <c r="GG103" s="136">
        <v>1</v>
      </c>
      <c r="GH103" s="50">
        <v>0</v>
      </c>
      <c r="GI103" s="50">
        <v>0</v>
      </c>
      <c r="GJ103" s="50">
        <v>0</v>
      </c>
      <c r="GK103" s="50">
        <v>0.57756249999999998</v>
      </c>
      <c r="GL103" s="49">
        <v>0.57756249999999998</v>
      </c>
      <c r="GM103" s="49">
        <v>0.93895416666666665</v>
      </c>
      <c r="GN103" s="49">
        <v>1</v>
      </c>
      <c r="GO103" s="49">
        <v>1</v>
      </c>
      <c r="GP103" s="49">
        <v>1</v>
      </c>
      <c r="GQ103" s="49">
        <v>1</v>
      </c>
      <c r="GR103" s="48" t="b">
        <v>1</v>
      </c>
      <c r="GS103" s="336">
        <v>0</v>
      </c>
    </row>
    <row r="104" spans="1:201" ht="67.5" hidden="1" customHeight="1" x14ac:dyDescent="0.25">
      <c r="A104" s="119" t="s">
        <v>2227</v>
      </c>
      <c r="B104" s="119" t="s">
        <v>653</v>
      </c>
      <c r="C104" s="119" t="s">
        <v>519</v>
      </c>
      <c r="D104" s="119" t="s">
        <v>2228</v>
      </c>
      <c r="E104" s="119" t="s">
        <v>2267</v>
      </c>
      <c r="F104" s="17" t="s">
        <v>2850</v>
      </c>
      <c r="G104" s="17" t="s">
        <v>2231</v>
      </c>
      <c r="H104" s="438" t="s">
        <v>2851</v>
      </c>
      <c r="I104" s="17" t="s">
        <v>2781</v>
      </c>
      <c r="J104" s="17" t="s">
        <v>2481</v>
      </c>
      <c r="K104" s="17" t="s">
        <v>2235</v>
      </c>
      <c r="L104" s="110" t="s">
        <v>2782</v>
      </c>
      <c r="M104" s="26" t="s">
        <v>2272</v>
      </c>
      <c r="N104" s="14" t="s">
        <v>2273</v>
      </c>
      <c r="O104" s="17" t="s">
        <v>2783</v>
      </c>
      <c r="P104" s="17" t="s">
        <v>2784</v>
      </c>
      <c r="Q104" s="17">
        <v>27</v>
      </c>
      <c r="R104" s="280" t="s">
        <v>2852</v>
      </c>
      <c r="S104" s="17" t="s">
        <v>19</v>
      </c>
      <c r="T104" s="17"/>
      <c r="U104" s="17"/>
      <c r="V104" s="17" t="s">
        <v>2853</v>
      </c>
      <c r="W104" s="17" t="s">
        <v>2854</v>
      </c>
      <c r="X104" s="17"/>
      <c r="Y104" s="17"/>
      <c r="Z104" s="17"/>
      <c r="AA104" s="17"/>
      <c r="AB104" s="17"/>
      <c r="AC104" s="17"/>
      <c r="AD104" s="17"/>
      <c r="AE104" s="17"/>
      <c r="AF104" s="17"/>
      <c r="AG104" s="17"/>
      <c r="AH104" s="17" t="s">
        <v>270</v>
      </c>
      <c r="AI104" s="17" t="s">
        <v>417</v>
      </c>
      <c r="AJ104" s="17" t="s">
        <v>244</v>
      </c>
      <c r="AK104" s="17" t="s">
        <v>271</v>
      </c>
      <c r="AL104" s="110" t="s">
        <v>2855</v>
      </c>
      <c r="AM104" s="280" t="s">
        <v>2856</v>
      </c>
      <c r="AN104" s="17">
        <v>0</v>
      </c>
      <c r="AO104" s="282">
        <v>0</v>
      </c>
      <c r="AP104" s="282">
        <v>3</v>
      </c>
      <c r="AQ104" s="282">
        <v>3</v>
      </c>
      <c r="AR104" s="282">
        <v>3</v>
      </c>
      <c r="AS104" s="282">
        <v>9</v>
      </c>
      <c r="AT104" s="282">
        <v>0</v>
      </c>
      <c r="AU104" s="282"/>
      <c r="AV104" s="282">
        <v>3</v>
      </c>
      <c r="AW104" s="17"/>
      <c r="AX104" s="146">
        <v>0</v>
      </c>
      <c r="AY104" s="531" t="s">
        <v>2857</v>
      </c>
      <c r="AZ104" s="79">
        <v>0</v>
      </c>
      <c r="BA104" s="245">
        <v>0</v>
      </c>
      <c r="BB104" s="132" t="s">
        <v>218</v>
      </c>
      <c r="BC104" s="14"/>
      <c r="BD104" s="190"/>
      <c r="BE104" s="146">
        <v>0</v>
      </c>
      <c r="BF104" s="133" t="s">
        <v>2858</v>
      </c>
      <c r="BG104" s="79">
        <v>0</v>
      </c>
      <c r="BH104" s="245">
        <v>0</v>
      </c>
      <c r="BI104" s="190" t="s">
        <v>218</v>
      </c>
      <c r="BJ104" s="110"/>
      <c r="BK104" s="17"/>
      <c r="BL104" s="146">
        <v>0</v>
      </c>
      <c r="BM104" s="112" t="s">
        <v>2859</v>
      </c>
      <c r="BN104" s="188">
        <v>0</v>
      </c>
      <c r="BO104" s="188">
        <v>0</v>
      </c>
      <c r="BP104" s="150" t="s">
        <v>218</v>
      </c>
      <c r="BQ104" s="110" t="s">
        <v>2860</v>
      </c>
      <c r="BR104" s="17"/>
      <c r="BS104" s="146">
        <v>0</v>
      </c>
      <c r="BT104" s="110" t="s">
        <v>2861</v>
      </c>
      <c r="BU104" s="188">
        <v>0</v>
      </c>
      <c r="BV104" s="188">
        <v>0</v>
      </c>
      <c r="BW104" s="17" t="s">
        <v>218</v>
      </c>
      <c r="BX104" s="110" t="s">
        <v>2862</v>
      </c>
      <c r="BY104" s="110"/>
      <c r="BZ104" s="101">
        <v>0</v>
      </c>
      <c r="CA104" s="117" t="s">
        <v>2863</v>
      </c>
      <c r="CB104" s="188">
        <v>0</v>
      </c>
      <c r="CC104" s="188">
        <v>0</v>
      </c>
      <c r="CD104" s="240" t="s">
        <v>218</v>
      </c>
      <c r="CE104" s="107" t="s">
        <v>2864</v>
      </c>
      <c r="CF104" s="195"/>
      <c r="CG104" s="523">
        <v>0</v>
      </c>
      <c r="CH104" s="112" t="s">
        <v>2865</v>
      </c>
      <c r="CI104" s="188">
        <v>0</v>
      </c>
      <c r="CJ104" s="188">
        <v>0</v>
      </c>
      <c r="CK104" s="81" t="s">
        <v>218</v>
      </c>
      <c r="CL104" s="110" t="s">
        <v>2866</v>
      </c>
      <c r="CM104" s="195"/>
      <c r="CN104" s="308">
        <v>0</v>
      </c>
      <c r="CO104" s="117" t="s">
        <v>2867</v>
      </c>
      <c r="CP104" s="188">
        <v>0</v>
      </c>
      <c r="CQ104" s="188">
        <v>0</v>
      </c>
      <c r="CR104" s="79" t="s">
        <v>218</v>
      </c>
      <c r="CS104" s="110" t="s">
        <v>2256</v>
      </c>
      <c r="CT104" s="110">
        <v>1</v>
      </c>
      <c r="CU104" s="117"/>
      <c r="CV104" s="189" t="s">
        <v>2868</v>
      </c>
      <c r="CW104" s="554">
        <v>0</v>
      </c>
      <c r="CX104" s="554">
        <v>0</v>
      </c>
      <c r="CY104" s="64" t="s">
        <v>218</v>
      </c>
      <c r="CZ104" s="107" t="s">
        <v>2869</v>
      </c>
      <c r="DA104" s="17"/>
      <c r="DB104" s="146"/>
      <c r="DC104" s="112" t="s">
        <v>2870</v>
      </c>
      <c r="DD104" s="188">
        <v>0</v>
      </c>
      <c r="DE104" s="188">
        <v>0</v>
      </c>
      <c r="DF104" s="17" t="s">
        <v>218</v>
      </c>
      <c r="DG104" s="110" t="s">
        <v>2260</v>
      </c>
      <c r="DH104" s="17"/>
      <c r="DI104" s="101"/>
      <c r="DJ104" s="117" t="s">
        <v>2871</v>
      </c>
      <c r="DK104" s="188">
        <v>0</v>
      </c>
      <c r="DL104" s="188">
        <v>0</v>
      </c>
      <c r="DM104" s="73" t="s">
        <v>218</v>
      </c>
      <c r="DN104" s="107" t="s">
        <v>2262</v>
      </c>
      <c r="DO104" s="17">
        <v>2</v>
      </c>
      <c r="DP104" s="101">
        <v>3</v>
      </c>
      <c r="DQ104" s="117" t="s">
        <v>2872</v>
      </c>
      <c r="DR104" s="188">
        <v>1</v>
      </c>
      <c r="DS104" s="188">
        <v>0.33333333333333331</v>
      </c>
      <c r="DT104" s="64" t="s">
        <v>218</v>
      </c>
      <c r="DU104" s="107" t="s">
        <v>2873</v>
      </c>
      <c r="DV104" s="521"/>
      <c r="DW104" s="520"/>
      <c r="DX104" s="117" t="s">
        <v>2874</v>
      </c>
      <c r="DY104" s="188">
        <v>1</v>
      </c>
      <c r="DZ104" s="131">
        <v>0.33333333333333331</v>
      </c>
      <c r="EA104" s="64" t="s">
        <v>218</v>
      </c>
      <c r="EB104" s="107" t="s">
        <v>2875</v>
      </c>
      <c r="EC104" s="529">
        <v>0</v>
      </c>
      <c r="ED104" s="519">
        <v>0</v>
      </c>
      <c r="EE104" s="519">
        <v>0</v>
      </c>
      <c r="EF104" s="519">
        <v>0</v>
      </c>
      <c r="EG104" s="519">
        <v>0</v>
      </c>
      <c r="EH104" s="519">
        <v>1</v>
      </c>
      <c r="EI104" s="519">
        <v>1</v>
      </c>
      <c r="EJ104" s="519">
        <v>1</v>
      </c>
      <c r="EK104" s="519">
        <v>3</v>
      </c>
      <c r="EL104" s="519">
        <v>3</v>
      </c>
      <c r="EM104" s="529">
        <v>0</v>
      </c>
      <c r="EN104" s="529">
        <v>1</v>
      </c>
      <c r="EO104" s="529">
        <v>3</v>
      </c>
      <c r="EP104" s="528">
        <v>0</v>
      </c>
      <c r="EQ104" s="519">
        <v>0</v>
      </c>
      <c r="ER104" s="519">
        <v>0</v>
      </c>
      <c r="ES104" s="519">
        <v>0</v>
      </c>
      <c r="ET104" s="519">
        <v>0</v>
      </c>
      <c r="EU104" s="519">
        <v>0</v>
      </c>
      <c r="EV104" s="519">
        <v>0</v>
      </c>
      <c r="EW104" s="519">
        <v>0</v>
      </c>
      <c r="EX104" s="519">
        <v>3</v>
      </c>
      <c r="EY104" s="519">
        <v>3</v>
      </c>
      <c r="EZ104" s="519">
        <v>0</v>
      </c>
      <c r="FA104" s="528">
        <v>0</v>
      </c>
      <c r="FB104" s="528">
        <v>0</v>
      </c>
      <c r="FC104" s="528">
        <v>3</v>
      </c>
      <c r="FD104" s="38">
        <v>0</v>
      </c>
      <c r="FE104" s="38">
        <v>0</v>
      </c>
      <c r="FF104" s="38">
        <v>0</v>
      </c>
      <c r="FG104" s="38">
        <v>0</v>
      </c>
      <c r="FH104" s="38">
        <v>0</v>
      </c>
      <c r="FI104" s="38">
        <v>0</v>
      </c>
      <c r="FJ104" s="38">
        <v>0</v>
      </c>
      <c r="FK104" s="38">
        <v>0</v>
      </c>
      <c r="FL104" s="38">
        <v>1</v>
      </c>
      <c r="FM104" s="38">
        <v>1</v>
      </c>
      <c r="FN104" s="230">
        <v>0</v>
      </c>
      <c r="FO104" s="230">
        <v>0</v>
      </c>
      <c r="FP104" s="527">
        <v>0</v>
      </c>
      <c r="FQ104" s="527">
        <v>0</v>
      </c>
      <c r="FR104" s="209">
        <v>0</v>
      </c>
      <c r="FS104" s="209">
        <v>0</v>
      </c>
      <c r="FT104" s="209">
        <v>0</v>
      </c>
      <c r="FU104" s="209">
        <v>0</v>
      </c>
      <c r="FV104" s="42">
        <v>0</v>
      </c>
      <c r="FW104" s="42">
        <v>0</v>
      </c>
      <c r="FX104" s="42">
        <v>0</v>
      </c>
      <c r="FY104" s="42">
        <v>0.33333333333333331</v>
      </c>
      <c r="FZ104" s="42">
        <v>0</v>
      </c>
      <c r="GA104" s="42">
        <v>0.33333333333333331</v>
      </c>
      <c r="GB104" s="42">
        <v>0</v>
      </c>
      <c r="GC104" s="42">
        <v>0.33333333333333331</v>
      </c>
      <c r="GD104" s="138">
        <v>1</v>
      </c>
      <c r="GE104" s="42">
        <v>1</v>
      </c>
      <c r="GF104" s="137">
        <v>1</v>
      </c>
      <c r="GG104" s="136">
        <v>1</v>
      </c>
      <c r="GH104" s="50">
        <v>0</v>
      </c>
      <c r="GI104" s="50">
        <v>0</v>
      </c>
      <c r="GJ104" s="50">
        <v>0</v>
      </c>
      <c r="GK104" s="50">
        <v>0</v>
      </c>
      <c r="GL104" s="49">
        <v>0</v>
      </c>
      <c r="GM104" s="49">
        <v>0</v>
      </c>
      <c r="GN104" s="49">
        <v>0</v>
      </c>
      <c r="GO104" s="49">
        <v>0</v>
      </c>
      <c r="GP104" s="49">
        <v>1</v>
      </c>
      <c r="GQ104" s="49">
        <v>1</v>
      </c>
      <c r="GR104" s="48" t="b">
        <v>1</v>
      </c>
      <c r="GS104" s="336">
        <v>0</v>
      </c>
    </row>
    <row r="105" spans="1:201" ht="67.5" hidden="1" customHeight="1" x14ac:dyDescent="0.25">
      <c r="A105" s="258" t="s">
        <v>2227</v>
      </c>
      <c r="B105" s="119" t="s">
        <v>653</v>
      </c>
      <c r="C105" s="119" t="s">
        <v>519</v>
      </c>
      <c r="D105" s="119" t="s">
        <v>2228</v>
      </c>
      <c r="E105" s="119" t="s">
        <v>2228</v>
      </c>
      <c r="F105" s="17" t="s">
        <v>2352</v>
      </c>
      <c r="G105" s="17" t="s">
        <v>2353</v>
      </c>
      <c r="H105" s="17" t="s">
        <v>2232</v>
      </c>
      <c r="I105" s="17" t="s">
        <v>2354</v>
      </c>
      <c r="J105" s="17" t="s">
        <v>2876</v>
      </c>
      <c r="K105" s="17" t="s">
        <v>2877</v>
      </c>
      <c r="L105" s="110" t="s">
        <v>2758</v>
      </c>
      <c r="M105" s="26" t="s">
        <v>2357</v>
      </c>
      <c r="N105" s="14" t="s">
        <v>2358</v>
      </c>
      <c r="O105" s="17" t="s">
        <v>2359</v>
      </c>
      <c r="P105" s="17" t="s">
        <v>2360</v>
      </c>
      <c r="Q105" s="532">
        <v>28</v>
      </c>
      <c r="R105" s="280" t="s">
        <v>2878</v>
      </c>
      <c r="S105" s="17" t="s">
        <v>210</v>
      </c>
      <c r="T105" s="17"/>
      <c r="U105" s="17"/>
      <c r="V105" s="17"/>
      <c r="W105" s="17"/>
      <c r="X105" s="17"/>
      <c r="Y105" s="17"/>
      <c r="Z105" s="17"/>
      <c r="AA105" s="17"/>
      <c r="AB105" s="17"/>
      <c r="AC105" s="17"/>
      <c r="AD105" s="17"/>
      <c r="AE105" s="17"/>
      <c r="AF105" s="17"/>
      <c r="AG105" s="17"/>
      <c r="AH105" s="17" t="s">
        <v>270</v>
      </c>
      <c r="AI105" s="17" t="s">
        <v>417</v>
      </c>
      <c r="AJ105" s="17" t="s">
        <v>244</v>
      </c>
      <c r="AK105" s="17" t="s">
        <v>271</v>
      </c>
      <c r="AL105" s="110" t="s">
        <v>2879</v>
      </c>
      <c r="AM105" s="280"/>
      <c r="AN105" s="102">
        <v>0</v>
      </c>
      <c r="AO105" s="375">
        <v>0</v>
      </c>
      <c r="AP105" s="375">
        <v>2</v>
      </c>
      <c r="AQ105" s="375">
        <v>2</v>
      </c>
      <c r="AR105" s="375">
        <v>1</v>
      </c>
      <c r="AS105" s="375">
        <v>5</v>
      </c>
      <c r="AT105" s="375">
        <v>0</v>
      </c>
      <c r="AU105" s="375"/>
      <c r="AV105" s="375">
        <v>2</v>
      </c>
      <c r="AW105" s="17"/>
      <c r="AX105" s="146">
        <v>0</v>
      </c>
      <c r="AY105" s="531" t="s">
        <v>2880</v>
      </c>
      <c r="AZ105" s="79">
        <v>0</v>
      </c>
      <c r="BA105" s="245">
        <v>0</v>
      </c>
      <c r="BB105" s="132" t="s">
        <v>218</v>
      </c>
      <c r="BC105" s="14" t="s">
        <v>2881</v>
      </c>
      <c r="BD105" s="190"/>
      <c r="BE105" s="146">
        <v>0</v>
      </c>
      <c r="BF105" s="133" t="s">
        <v>2882</v>
      </c>
      <c r="BG105" s="79">
        <v>0</v>
      </c>
      <c r="BH105" s="245">
        <v>0</v>
      </c>
      <c r="BI105" s="190" t="s">
        <v>218</v>
      </c>
      <c r="BJ105" s="110" t="s">
        <v>2883</v>
      </c>
      <c r="BK105" s="17"/>
      <c r="BL105" s="146">
        <v>0</v>
      </c>
      <c r="BM105" s="577" t="s">
        <v>2884</v>
      </c>
      <c r="BN105" s="188">
        <v>0</v>
      </c>
      <c r="BO105" s="188">
        <v>0</v>
      </c>
      <c r="BP105" s="150" t="s">
        <v>218</v>
      </c>
      <c r="BQ105" s="110" t="s">
        <v>2885</v>
      </c>
      <c r="BR105" s="17"/>
      <c r="BS105" s="146"/>
      <c r="BT105" s="533" t="s">
        <v>2886</v>
      </c>
      <c r="BU105" s="188">
        <v>0</v>
      </c>
      <c r="BV105" s="188">
        <v>0</v>
      </c>
      <c r="BW105" s="17" t="s">
        <v>218</v>
      </c>
      <c r="BX105" s="110" t="s">
        <v>2887</v>
      </c>
      <c r="BY105" s="110"/>
      <c r="BZ105" s="101">
        <v>0</v>
      </c>
      <c r="CA105" s="117" t="s">
        <v>2888</v>
      </c>
      <c r="CB105" s="188">
        <v>0</v>
      </c>
      <c r="CC105" s="188">
        <v>0</v>
      </c>
      <c r="CD105" s="10" t="s">
        <v>218</v>
      </c>
      <c r="CE105" s="107" t="s">
        <v>2889</v>
      </c>
      <c r="CF105" s="195"/>
      <c r="CG105" s="523"/>
      <c r="CH105" s="110" t="s">
        <v>2890</v>
      </c>
      <c r="CI105" s="188">
        <v>0</v>
      </c>
      <c r="CJ105" s="188">
        <v>0</v>
      </c>
      <c r="CK105" s="17" t="s">
        <v>218</v>
      </c>
      <c r="CL105" s="110" t="s">
        <v>2891</v>
      </c>
      <c r="CM105" s="195"/>
      <c r="CN105" s="308"/>
      <c r="CO105" s="117" t="s">
        <v>2892</v>
      </c>
      <c r="CP105" s="188">
        <v>0</v>
      </c>
      <c r="CQ105" s="188">
        <v>0</v>
      </c>
      <c r="CR105" s="105" t="s">
        <v>218</v>
      </c>
      <c r="CS105" s="110" t="s">
        <v>2256</v>
      </c>
      <c r="CT105" s="110"/>
      <c r="CU105" s="117"/>
      <c r="CV105" s="189" t="s">
        <v>2893</v>
      </c>
      <c r="CW105" s="188">
        <v>0</v>
      </c>
      <c r="CX105" s="188">
        <v>0</v>
      </c>
      <c r="CY105" s="64" t="s">
        <v>218</v>
      </c>
      <c r="CZ105" s="107" t="s">
        <v>2894</v>
      </c>
      <c r="DA105" s="17"/>
      <c r="DB105" s="146"/>
      <c r="DC105" s="112" t="s">
        <v>2895</v>
      </c>
      <c r="DD105" s="188">
        <v>0</v>
      </c>
      <c r="DE105" s="188">
        <v>0</v>
      </c>
      <c r="DF105" s="17" t="s">
        <v>218</v>
      </c>
      <c r="DG105" s="110" t="s">
        <v>2896</v>
      </c>
      <c r="DH105" s="17"/>
      <c r="DI105" s="101"/>
      <c r="DJ105" s="117" t="s">
        <v>2897</v>
      </c>
      <c r="DK105" s="188">
        <v>0</v>
      </c>
      <c r="DL105" s="188">
        <v>0</v>
      </c>
      <c r="DM105" s="73" t="s">
        <v>218</v>
      </c>
      <c r="DN105" s="107" t="s">
        <v>2262</v>
      </c>
      <c r="DO105" s="17"/>
      <c r="DP105" s="101"/>
      <c r="DQ105" s="117" t="s">
        <v>2898</v>
      </c>
      <c r="DR105" s="188">
        <v>0</v>
      </c>
      <c r="DS105" s="188">
        <v>0</v>
      </c>
      <c r="DT105" s="64" t="s">
        <v>218</v>
      </c>
      <c r="DU105" s="107" t="s">
        <v>2264</v>
      </c>
      <c r="DV105" s="521">
        <v>2</v>
      </c>
      <c r="DW105" s="534">
        <v>4</v>
      </c>
      <c r="DX105" s="107" t="s">
        <v>2899</v>
      </c>
      <c r="DY105" s="188">
        <v>2</v>
      </c>
      <c r="DZ105" s="131">
        <v>0.8</v>
      </c>
      <c r="EA105" s="64" t="s">
        <v>218</v>
      </c>
      <c r="EB105" s="107" t="s">
        <v>2900</v>
      </c>
      <c r="EC105" s="529">
        <v>0</v>
      </c>
      <c r="ED105" s="519">
        <v>0</v>
      </c>
      <c r="EE105" s="519">
        <v>0</v>
      </c>
      <c r="EF105" s="519">
        <v>0</v>
      </c>
      <c r="EG105" s="519">
        <v>0</v>
      </c>
      <c r="EH105" s="519">
        <v>0</v>
      </c>
      <c r="EI105" s="519">
        <v>0</v>
      </c>
      <c r="EJ105" s="519">
        <v>0</v>
      </c>
      <c r="EK105" s="519">
        <v>0</v>
      </c>
      <c r="EL105" s="519">
        <v>2</v>
      </c>
      <c r="EM105" s="529">
        <v>0</v>
      </c>
      <c r="EN105" s="529">
        <v>0</v>
      </c>
      <c r="EO105" s="529">
        <v>2</v>
      </c>
      <c r="EP105" s="528">
        <v>0</v>
      </c>
      <c r="EQ105" s="519">
        <v>0</v>
      </c>
      <c r="ER105" s="519">
        <v>0</v>
      </c>
      <c r="ES105" s="519">
        <v>0</v>
      </c>
      <c r="ET105" s="519">
        <v>0</v>
      </c>
      <c r="EU105" s="519">
        <v>0</v>
      </c>
      <c r="EV105" s="519">
        <v>0</v>
      </c>
      <c r="EW105" s="519">
        <v>0</v>
      </c>
      <c r="EX105" s="519">
        <v>0</v>
      </c>
      <c r="EY105" s="519">
        <v>4</v>
      </c>
      <c r="EZ105" s="519">
        <v>4</v>
      </c>
      <c r="FA105" s="528">
        <v>0</v>
      </c>
      <c r="FB105" s="528">
        <v>0</v>
      </c>
      <c r="FC105" s="528">
        <v>4</v>
      </c>
      <c r="FD105" s="38">
        <v>0</v>
      </c>
      <c r="FE105" s="38">
        <v>0</v>
      </c>
      <c r="FF105" s="38">
        <v>0</v>
      </c>
      <c r="FG105" s="38">
        <v>0</v>
      </c>
      <c r="FH105" s="38">
        <v>0</v>
      </c>
      <c r="FI105" s="38">
        <v>0</v>
      </c>
      <c r="FJ105" s="38">
        <v>0</v>
      </c>
      <c r="FK105" s="38">
        <v>0</v>
      </c>
      <c r="FL105" s="38">
        <v>0</v>
      </c>
      <c r="FM105" s="38">
        <v>2</v>
      </c>
      <c r="FN105" s="230">
        <v>0</v>
      </c>
      <c r="FO105" s="230">
        <v>0</v>
      </c>
      <c r="FP105" s="527">
        <v>0</v>
      </c>
      <c r="FQ105" s="527">
        <v>0</v>
      </c>
      <c r="FR105" s="209">
        <v>0</v>
      </c>
      <c r="FS105" s="209">
        <v>0</v>
      </c>
      <c r="FT105" s="209">
        <v>0</v>
      </c>
      <c r="FU105" s="209">
        <v>0</v>
      </c>
      <c r="FV105" s="42">
        <v>0</v>
      </c>
      <c r="FW105" s="42">
        <v>0</v>
      </c>
      <c r="FX105" s="42">
        <v>0</v>
      </c>
      <c r="FY105" s="42">
        <v>0</v>
      </c>
      <c r="FZ105" s="42">
        <v>0</v>
      </c>
      <c r="GA105" s="42">
        <v>0</v>
      </c>
      <c r="GB105" s="42">
        <v>0</v>
      </c>
      <c r="GC105" s="42">
        <v>0</v>
      </c>
      <c r="GD105" s="138">
        <v>0</v>
      </c>
      <c r="GE105" s="42">
        <v>0</v>
      </c>
      <c r="GF105" s="137">
        <v>2</v>
      </c>
      <c r="GG105" s="136">
        <v>1</v>
      </c>
      <c r="GH105" s="50">
        <v>0</v>
      </c>
      <c r="GI105" s="50">
        <v>0</v>
      </c>
      <c r="GJ105" s="50">
        <v>0</v>
      </c>
      <c r="GK105" s="50">
        <v>0</v>
      </c>
      <c r="GL105" s="49">
        <v>0</v>
      </c>
      <c r="GM105" s="49">
        <v>0</v>
      </c>
      <c r="GN105" s="49">
        <v>0</v>
      </c>
      <c r="GO105" s="49">
        <v>0</v>
      </c>
      <c r="GP105" s="49">
        <v>0</v>
      </c>
      <c r="GQ105" s="49">
        <v>1</v>
      </c>
      <c r="GR105" s="48" t="b">
        <v>1</v>
      </c>
      <c r="GS105" s="336">
        <v>0</v>
      </c>
    </row>
    <row r="106" spans="1:201" ht="67.5" hidden="1" customHeight="1" x14ac:dyDescent="0.25">
      <c r="A106" s="119" t="s">
        <v>2227</v>
      </c>
      <c r="B106" s="119" t="s">
        <v>653</v>
      </c>
      <c r="C106" s="119" t="s">
        <v>519</v>
      </c>
      <c r="D106" s="119" t="s">
        <v>2228</v>
      </c>
      <c r="E106" s="119" t="s">
        <v>2228</v>
      </c>
      <c r="F106" s="17" t="s">
        <v>2352</v>
      </c>
      <c r="G106" s="17" t="s">
        <v>2901</v>
      </c>
      <c r="H106" s="17" t="s">
        <v>2232</v>
      </c>
      <c r="I106" s="17" t="s">
        <v>2354</v>
      </c>
      <c r="J106" s="17" t="s">
        <v>2902</v>
      </c>
      <c r="K106" s="17" t="s">
        <v>2877</v>
      </c>
      <c r="L106" s="110" t="s">
        <v>2758</v>
      </c>
      <c r="M106" s="26" t="s">
        <v>2357</v>
      </c>
      <c r="N106" s="14" t="s">
        <v>2358</v>
      </c>
      <c r="O106" s="17" t="s">
        <v>2359</v>
      </c>
      <c r="P106" s="17" t="s">
        <v>2360</v>
      </c>
      <c r="Q106" s="532">
        <v>29</v>
      </c>
      <c r="R106" s="280" t="s">
        <v>2903</v>
      </c>
      <c r="S106" s="17" t="s">
        <v>2904</v>
      </c>
      <c r="T106" s="17"/>
      <c r="U106" s="17"/>
      <c r="V106" s="17"/>
      <c r="W106" s="17" t="s">
        <v>2362</v>
      </c>
      <c r="X106" s="17"/>
      <c r="Y106" s="17"/>
      <c r="Z106" s="17"/>
      <c r="AA106" s="17"/>
      <c r="AB106" s="17"/>
      <c r="AC106" s="17"/>
      <c r="AD106" s="17"/>
      <c r="AE106" s="17"/>
      <c r="AF106" s="17"/>
      <c r="AG106" s="17"/>
      <c r="AH106" s="17" t="s">
        <v>270</v>
      </c>
      <c r="AI106" s="17" t="s">
        <v>417</v>
      </c>
      <c r="AJ106" s="17" t="s">
        <v>871</v>
      </c>
      <c r="AK106" s="17" t="s">
        <v>214</v>
      </c>
      <c r="AL106" s="110" t="s">
        <v>2905</v>
      </c>
      <c r="AM106" s="110"/>
      <c r="AN106" s="17">
        <v>0</v>
      </c>
      <c r="AO106" s="17">
        <v>11</v>
      </c>
      <c r="AP106" s="579">
        <v>17</v>
      </c>
      <c r="AQ106" s="17">
        <v>22</v>
      </c>
      <c r="AR106" s="17">
        <v>30</v>
      </c>
      <c r="AS106" s="17">
        <v>30</v>
      </c>
      <c r="AT106" s="17">
        <v>11</v>
      </c>
      <c r="AU106" s="17"/>
      <c r="AV106" s="579">
        <v>17</v>
      </c>
      <c r="AW106" s="17"/>
      <c r="AX106" s="146">
        <v>0</v>
      </c>
      <c r="AY106" s="531" t="s">
        <v>2906</v>
      </c>
      <c r="AZ106" s="79">
        <v>0</v>
      </c>
      <c r="BA106" s="245">
        <v>0.36666666666666664</v>
      </c>
      <c r="BB106" s="174" t="s">
        <v>218</v>
      </c>
      <c r="BC106" s="158"/>
      <c r="BD106" s="152"/>
      <c r="BE106" s="146">
        <v>0</v>
      </c>
      <c r="BF106" s="133" t="s">
        <v>2907</v>
      </c>
      <c r="BG106" s="79">
        <v>0</v>
      </c>
      <c r="BH106" s="245">
        <v>0.36666666666666664</v>
      </c>
      <c r="BI106" s="173" t="s">
        <v>218</v>
      </c>
      <c r="BJ106" s="107"/>
      <c r="BK106" s="17"/>
      <c r="BL106" s="146">
        <v>0</v>
      </c>
      <c r="BM106" s="577" t="s">
        <v>2908</v>
      </c>
      <c r="BN106" s="243">
        <v>0</v>
      </c>
      <c r="BO106" s="188">
        <v>0.36666666666666664</v>
      </c>
      <c r="BP106" s="150" t="s">
        <v>218</v>
      </c>
      <c r="BQ106" s="110" t="s">
        <v>2909</v>
      </c>
      <c r="BR106" s="17"/>
      <c r="BS106" s="146"/>
      <c r="BT106" s="552" t="s">
        <v>2910</v>
      </c>
      <c r="BU106" s="188">
        <v>0</v>
      </c>
      <c r="BV106" s="188">
        <v>0.36666666666666664</v>
      </c>
      <c r="BW106" s="17" t="s">
        <v>218</v>
      </c>
      <c r="BX106" s="110" t="s">
        <v>2911</v>
      </c>
      <c r="BY106" s="110"/>
      <c r="BZ106" s="101">
        <v>0</v>
      </c>
      <c r="CA106" s="535" t="s">
        <v>2912</v>
      </c>
      <c r="CB106" s="188">
        <v>0</v>
      </c>
      <c r="CC106" s="188">
        <v>0.36666666666666664</v>
      </c>
      <c r="CD106" s="240" t="s">
        <v>2913</v>
      </c>
      <c r="CE106" s="107" t="s">
        <v>2914</v>
      </c>
      <c r="CF106" s="195"/>
      <c r="CG106" s="523"/>
      <c r="CH106" s="112" t="s">
        <v>2915</v>
      </c>
      <c r="CI106" s="188">
        <v>0</v>
      </c>
      <c r="CJ106" s="188">
        <v>0.36666666666666664</v>
      </c>
      <c r="CK106" s="17" t="s">
        <v>218</v>
      </c>
      <c r="CL106" s="110" t="s">
        <v>2916</v>
      </c>
      <c r="CM106" s="195"/>
      <c r="CN106" s="308"/>
      <c r="CO106" s="117" t="s">
        <v>2917</v>
      </c>
      <c r="CP106" s="188">
        <v>0</v>
      </c>
      <c r="CQ106" s="188">
        <v>0.36666666666666664</v>
      </c>
      <c r="CR106" s="105" t="s">
        <v>2918</v>
      </c>
      <c r="CS106" s="110"/>
      <c r="CT106" s="110"/>
      <c r="CU106" s="117"/>
      <c r="CV106" s="117" t="s">
        <v>2919</v>
      </c>
      <c r="CW106" s="188">
        <v>0</v>
      </c>
      <c r="CX106" s="188">
        <v>0.36666666666666664</v>
      </c>
      <c r="CY106" s="64" t="s">
        <v>218</v>
      </c>
      <c r="CZ106" s="107" t="s">
        <v>2920</v>
      </c>
      <c r="DA106" s="17"/>
      <c r="DB106" s="146"/>
      <c r="DC106" s="112" t="s">
        <v>2921</v>
      </c>
      <c r="DD106" s="188">
        <v>0</v>
      </c>
      <c r="DE106" s="188">
        <v>0.36666666666666664</v>
      </c>
      <c r="DF106" s="17" t="s">
        <v>218</v>
      </c>
      <c r="DG106" s="110" t="s">
        <v>2922</v>
      </c>
      <c r="DH106" s="17"/>
      <c r="DI106" s="101"/>
      <c r="DJ106" s="117" t="s">
        <v>2923</v>
      </c>
      <c r="DK106" s="188">
        <v>0</v>
      </c>
      <c r="DL106" s="188">
        <v>0.36666666666666664</v>
      </c>
      <c r="DM106" s="73" t="s">
        <v>218</v>
      </c>
      <c r="DN106" s="107" t="s">
        <v>2924</v>
      </c>
      <c r="DO106" s="17"/>
      <c r="DP106" s="101"/>
      <c r="DQ106" s="117" t="s">
        <v>2925</v>
      </c>
      <c r="DR106" s="188">
        <v>0</v>
      </c>
      <c r="DS106" s="188">
        <v>0.36666666666666664</v>
      </c>
      <c r="DT106" s="64" t="s">
        <v>218</v>
      </c>
      <c r="DU106" s="107" t="s">
        <v>2926</v>
      </c>
      <c r="DV106" s="521">
        <v>17</v>
      </c>
      <c r="DW106" s="563">
        <v>25</v>
      </c>
      <c r="DX106" s="538" t="s">
        <v>2927</v>
      </c>
      <c r="DY106" s="188">
        <v>1.4705882352941178</v>
      </c>
      <c r="DZ106" s="131">
        <v>1.2</v>
      </c>
      <c r="EA106" s="64" t="s">
        <v>218</v>
      </c>
      <c r="EB106" s="107" t="s">
        <v>2928</v>
      </c>
      <c r="EC106" s="529">
        <v>0</v>
      </c>
      <c r="ED106" s="519">
        <v>0</v>
      </c>
      <c r="EE106" s="519">
        <v>0</v>
      </c>
      <c r="EF106" s="519">
        <v>0</v>
      </c>
      <c r="EG106" s="519">
        <v>0</v>
      </c>
      <c r="EH106" s="519">
        <v>0</v>
      </c>
      <c r="EI106" s="519">
        <v>0</v>
      </c>
      <c r="EJ106" s="519">
        <v>0</v>
      </c>
      <c r="EK106" s="519">
        <v>0</v>
      </c>
      <c r="EL106" s="558">
        <v>17</v>
      </c>
      <c r="EM106" s="529">
        <v>0</v>
      </c>
      <c r="EN106" s="529">
        <v>0</v>
      </c>
      <c r="EO106" s="529">
        <v>17</v>
      </c>
      <c r="EP106" s="528">
        <v>0</v>
      </c>
      <c r="EQ106" s="519">
        <v>0</v>
      </c>
      <c r="ER106" s="519">
        <v>0</v>
      </c>
      <c r="ES106" s="519">
        <v>0</v>
      </c>
      <c r="ET106" s="519">
        <v>0</v>
      </c>
      <c r="EU106" s="519">
        <v>0</v>
      </c>
      <c r="EV106" s="519">
        <v>0</v>
      </c>
      <c r="EW106" s="519">
        <v>0</v>
      </c>
      <c r="EX106" s="519">
        <v>0</v>
      </c>
      <c r="EY106" s="519">
        <v>25</v>
      </c>
      <c r="EZ106" s="519">
        <v>25</v>
      </c>
      <c r="FA106" s="528">
        <v>0</v>
      </c>
      <c r="FB106" s="528">
        <v>0</v>
      </c>
      <c r="FC106" s="528">
        <v>25</v>
      </c>
      <c r="FD106" s="38">
        <v>0</v>
      </c>
      <c r="FE106" s="38">
        <v>0</v>
      </c>
      <c r="FF106" s="38">
        <v>0</v>
      </c>
      <c r="FG106" s="38">
        <v>0</v>
      </c>
      <c r="FH106" s="38">
        <v>0</v>
      </c>
      <c r="FI106" s="38">
        <v>0</v>
      </c>
      <c r="FJ106" s="38">
        <v>0</v>
      </c>
      <c r="FK106" s="38">
        <v>0</v>
      </c>
      <c r="FL106" s="38">
        <v>0</v>
      </c>
      <c r="FM106" s="38">
        <v>1.4705882352941178</v>
      </c>
      <c r="FN106" s="230">
        <v>0</v>
      </c>
      <c r="FO106" s="230">
        <v>0</v>
      </c>
      <c r="FP106" s="527">
        <v>0</v>
      </c>
      <c r="FQ106" s="527">
        <v>0</v>
      </c>
      <c r="FR106" s="209">
        <v>0</v>
      </c>
      <c r="FS106" s="209">
        <v>0</v>
      </c>
      <c r="FT106" s="209">
        <v>0</v>
      </c>
      <c r="FU106" s="209">
        <v>0</v>
      </c>
      <c r="FV106" s="42">
        <v>0</v>
      </c>
      <c r="FW106" s="42">
        <v>0</v>
      </c>
      <c r="FX106" s="42">
        <v>0</v>
      </c>
      <c r="FY106" s="42">
        <v>0</v>
      </c>
      <c r="FZ106" s="42">
        <v>0</v>
      </c>
      <c r="GA106" s="42">
        <v>0</v>
      </c>
      <c r="GB106" s="42">
        <v>0</v>
      </c>
      <c r="GC106" s="42">
        <v>0</v>
      </c>
      <c r="GD106" s="138">
        <v>0</v>
      </c>
      <c r="GE106" s="42">
        <v>0</v>
      </c>
      <c r="GF106" s="137">
        <v>1.4705882352941178</v>
      </c>
      <c r="GG106" s="136">
        <v>1</v>
      </c>
      <c r="GH106" s="50">
        <v>0</v>
      </c>
      <c r="GI106" s="50">
        <v>0</v>
      </c>
      <c r="GJ106" s="50">
        <v>0</v>
      </c>
      <c r="GK106" s="50">
        <v>0</v>
      </c>
      <c r="GL106" s="49">
        <v>0</v>
      </c>
      <c r="GM106" s="49">
        <v>0</v>
      </c>
      <c r="GN106" s="49">
        <v>0</v>
      </c>
      <c r="GO106" s="49">
        <v>0</v>
      </c>
      <c r="GP106" s="49">
        <v>0</v>
      </c>
      <c r="GQ106" s="49">
        <v>1</v>
      </c>
      <c r="GR106" s="48" t="b">
        <v>1</v>
      </c>
      <c r="GS106" s="336">
        <v>0</v>
      </c>
    </row>
    <row r="107" spans="1:201" ht="67.5" hidden="1" customHeight="1" x14ac:dyDescent="0.25">
      <c r="A107" s="258" t="s">
        <v>2227</v>
      </c>
      <c r="B107" s="119" t="s">
        <v>653</v>
      </c>
      <c r="C107" s="119" t="s">
        <v>519</v>
      </c>
      <c r="D107" s="119" t="s">
        <v>2228</v>
      </c>
      <c r="E107" s="119" t="s">
        <v>2228</v>
      </c>
      <c r="F107" s="17" t="s">
        <v>2560</v>
      </c>
      <c r="G107" s="17" t="s">
        <v>2929</v>
      </c>
      <c r="H107" s="17" t="s">
        <v>2232</v>
      </c>
      <c r="I107" s="15" t="s">
        <v>2930</v>
      </c>
      <c r="J107" s="15" t="s">
        <v>2931</v>
      </c>
      <c r="K107" s="17" t="s">
        <v>2563</v>
      </c>
      <c r="L107" s="110" t="s">
        <v>2932</v>
      </c>
      <c r="M107" s="26" t="s">
        <v>2484</v>
      </c>
      <c r="N107" s="14" t="s">
        <v>2485</v>
      </c>
      <c r="O107" s="17" t="s">
        <v>2486</v>
      </c>
      <c r="P107" s="17" t="s">
        <v>2487</v>
      </c>
      <c r="Q107" s="17">
        <v>30</v>
      </c>
      <c r="R107" s="280" t="s">
        <v>2933</v>
      </c>
      <c r="S107" s="17" t="s">
        <v>210</v>
      </c>
      <c r="T107" s="17"/>
      <c r="U107" s="17"/>
      <c r="V107" s="17"/>
      <c r="W107" s="17" t="s">
        <v>2934</v>
      </c>
      <c r="X107" s="17"/>
      <c r="Y107" s="17"/>
      <c r="Z107" s="17"/>
      <c r="AA107" s="17"/>
      <c r="AB107" s="17"/>
      <c r="AC107" s="17"/>
      <c r="AD107" s="17"/>
      <c r="AE107" s="17"/>
      <c r="AF107" s="17"/>
      <c r="AG107" s="17"/>
      <c r="AH107" s="17" t="s">
        <v>270</v>
      </c>
      <c r="AI107" s="17" t="s">
        <v>442</v>
      </c>
      <c r="AJ107" s="17" t="s">
        <v>418</v>
      </c>
      <c r="AK107" s="17" t="s">
        <v>271</v>
      </c>
      <c r="AL107" s="110" t="s">
        <v>2935</v>
      </c>
      <c r="AM107" s="110" t="s">
        <v>2490</v>
      </c>
      <c r="AN107" s="102">
        <v>0</v>
      </c>
      <c r="AO107" s="102">
        <v>5000</v>
      </c>
      <c r="AP107" s="102">
        <v>10000</v>
      </c>
      <c r="AQ107" s="102">
        <v>11000</v>
      </c>
      <c r="AR107" s="102">
        <v>12000</v>
      </c>
      <c r="AS107" s="102">
        <v>12000</v>
      </c>
      <c r="AT107" s="102">
        <v>9467</v>
      </c>
      <c r="AU107" s="102">
        <v>63533</v>
      </c>
      <c r="AV107" s="102">
        <v>10000</v>
      </c>
      <c r="AW107" s="17">
        <v>0</v>
      </c>
      <c r="AX107" s="146">
        <v>0</v>
      </c>
      <c r="AY107" s="531" t="s">
        <v>2936</v>
      </c>
      <c r="AZ107" s="79">
        <v>0</v>
      </c>
      <c r="BA107" s="245">
        <v>0.78891666666666671</v>
      </c>
      <c r="BB107" s="132" t="s">
        <v>218</v>
      </c>
      <c r="BC107" s="14" t="s">
        <v>2937</v>
      </c>
      <c r="BD107" s="152">
        <v>1500</v>
      </c>
      <c r="BE107" s="17">
        <v>0</v>
      </c>
      <c r="BF107" s="133" t="s">
        <v>2938</v>
      </c>
      <c r="BG107" s="79">
        <v>0</v>
      </c>
      <c r="BH107" s="245">
        <v>0.78891666666666671</v>
      </c>
      <c r="BI107" s="190" t="s">
        <v>218</v>
      </c>
      <c r="BJ107" s="110" t="s">
        <v>2939</v>
      </c>
      <c r="BK107" s="578"/>
      <c r="BL107" s="146">
        <v>0</v>
      </c>
      <c r="BM107" s="577" t="s">
        <v>2940</v>
      </c>
      <c r="BN107" s="243">
        <v>0</v>
      </c>
      <c r="BO107" s="188">
        <v>0.78891666666666671</v>
      </c>
      <c r="BP107" s="150" t="s">
        <v>218</v>
      </c>
      <c r="BQ107" s="110" t="s">
        <v>2941</v>
      </c>
      <c r="BR107" s="17">
        <v>500</v>
      </c>
      <c r="BS107" s="146">
        <v>0</v>
      </c>
      <c r="BT107" s="552" t="s">
        <v>2942</v>
      </c>
      <c r="BU107" s="188">
        <v>0</v>
      </c>
      <c r="BV107" s="188">
        <v>0.78891666666666671</v>
      </c>
      <c r="BW107" s="17" t="s">
        <v>218</v>
      </c>
      <c r="BX107" s="110"/>
      <c r="BY107" s="576"/>
      <c r="BZ107" s="101">
        <v>0</v>
      </c>
      <c r="CA107" s="117" t="s">
        <v>2943</v>
      </c>
      <c r="CB107" s="188">
        <v>0</v>
      </c>
      <c r="CC107" s="188">
        <v>0.78891666666666671</v>
      </c>
      <c r="CD107" s="240" t="s">
        <v>218</v>
      </c>
      <c r="CE107" s="107" t="s">
        <v>2944</v>
      </c>
      <c r="CF107" s="195">
        <v>1000</v>
      </c>
      <c r="CG107" s="523">
        <v>0</v>
      </c>
      <c r="CH107" s="110" t="s">
        <v>2945</v>
      </c>
      <c r="CI107" s="188">
        <v>0</v>
      </c>
      <c r="CJ107" s="188">
        <v>0.78891666666666671</v>
      </c>
      <c r="CK107" s="17" t="s">
        <v>218</v>
      </c>
      <c r="CL107" s="110" t="s">
        <v>2946</v>
      </c>
      <c r="CM107" s="575"/>
      <c r="CN107" s="308">
        <v>4656</v>
      </c>
      <c r="CO107" s="117" t="s">
        <v>2947</v>
      </c>
      <c r="CP107" s="188">
        <v>0.46560000000000001</v>
      </c>
      <c r="CQ107" s="188">
        <v>1.1769166666666666</v>
      </c>
      <c r="CR107" s="105" t="s">
        <v>218</v>
      </c>
      <c r="CS107" s="110" t="s">
        <v>2256</v>
      </c>
      <c r="CT107" s="110">
        <v>2500</v>
      </c>
      <c r="CU107" s="117">
        <v>0</v>
      </c>
      <c r="CV107" s="189" t="s">
        <v>2948</v>
      </c>
      <c r="CW107" s="554">
        <v>0.46560000000000001</v>
      </c>
      <c r="CX107" s="554">
        <v>1.1769166666666666</v>
      </c>
      <c r="CY107" s="64" t="s">
        <v>218</v>
      </c>
      <c r="CZ107" s="107" t="s">
        <v>2949</v>
      </c>
      <c r="DA107" s="17">
        <v>1500</v>
      </c>
      <c r="DB107" s="368">
        <v>2449</v>
      </c>
      <c r="DC107" s="112" t="s">
        <v>2950</v>
      </c>
      <c r="DD107" s="188">
        <v>0.71050000000000002</v>
      </c>
      <c r="DE107" s="188">
        <v>1.381</v>
      </c>
      <c r="DF107" s="17" t="s">
        <v>218</v>
      </c>
      <c r="DG107" s="110" t="s">
        <v>2951</v>
      </c>
      <c r="DH107" s="17">
        <v>2000</v>
      </c>
      <c r="DI107" s="101">
        <v>457</v>
      </c>
      <c r="DJ107" s="117" t="s">
        <v>2952</v>
      </c>
      <c r="DK107" s="188">
        <v>0.75619999999999998</v>
      </c>
      <c r="DL107" s="188">
        <v>1.4190833333333333</v>
      </c>
      <c r="DM107" s="73" t="s">
        <v>218</v>
      </c>
      <c r="DN107" s="107" t="s">
        <v>2262</v>
      </c>
      <c r="DO107" s="17">
        <v>1000</v>
      </c>
      <c r="DP107" s="101"/>
      <c r="DQ107" s="117" t="s">
        <v>2953</v>
      </c>
      <c r="DR107" s="188">
        <v>0.75619999999999998</v>
      </c>
      <c r="DS107" s="188">
        <v>1.4190833333333333</v>
      </c>
      <c r="DT107" s="64" t="s">
        <v>218</v>
      </c>
      <c r="DU107" s="107" t="s">
        <v>2264</v>
      </c>
      <c r="DV107" s="574"/>
      <c r="DW107" s="563">
        <v>1395</v>
      </c>
      <c r="DX107" s="117" t="s">
        <v>2954</v>
      </c>
      <c r="DY107" s="188">
        <v>0.89570000000000005</v>
      </c>
      <c r="DZ107" s="131">
        <v>1.5353333333333334</v>
      </c>
      <c r="EA107" s="64" t="s">
        <v>218</v>
      </c>
      <c r="EB107" s="107" t="s">
        <v>2511</v>
      </c>
      <c r="EC107" s="529">
        <v>1500</v>
      </c>
      <c r="ED107" s="519">
        <v>2000</v>
      </c>
      <c r="EE107" s="519">
        <v>2000</v>
      </c>
      <c r="EF107" s="519">
        <v>3000</v>
      </c>
      <c r="EG107" s="519">
        <v>3000</v>
      </c>
      <c r="EH107" s="519">
        <v>5500</v>
      </c>
      <c r="EI107" s="519">
        <v>7000</v>
      </c>
      <c r="EJ107" s="519">
        <v>9000</v>
      </c>
      <c r="EK107" s="519">
        <v>10000</v>
      </c>
      <c r="EL107" s="558">
        <v>10000</v>
      </c>
      <c r="EM107" s="529">
        <v>3000</v>
      </c>
      <c r="EN107" s="529">
        <v>7000</v>
      </c>
      <c r="EO107" s="529">
        <v>10000</v>
      </c>
      <c r="EP107" s="528">
        <v>0</v>
      </c>
      <c r="EQ107" s="519">
        <v>0</v>
      </c>
      <c r="ER107" s="519">
        <v>0</v>
      </c>
      <c r="ES107" s="519">
        <v>0</v>
      </c>
      <c r="ET107" s="519">
        <v>4656</v>
      </c>
      <c r="EU107" s="519">
        <v>4656</v>
      </c>
      <c r="EV107" s="519">
        <v>7105</v>
      </c>
      <c r="EW107" s="519">
        <v>7562</v>
      </c>
      <c r="EX107" s="519">
        <v>7562</v>
      </c>
      <c r="EY107" s="519">
        <v>8957</v>
      </c>
      <c r="EZ107" s="519">
        <v>1395</v>
      </c>
      <c r="FA107" s="528">
        <v>0</v>
      </c>
      <c r="FB107" s="528">
        <v>7105</v>
      </c>
      <c r="FC107" s="528">
        <v>8957</v>
      </c>
      <c r="FD107" s="38">
        <v>0</v>
      </c>
      <c r="FE107" s="38">
        <v>0</v>
      </c>
      <c r="FF107" s="38">
        <v>0</v>
      </c>
      <c r="FG107" s="38">
        <v>0</v>
      </c>
      <c r="FH107" s="38">
        <v>1.552</v>
      </c>
      <c r="FI107" s="38">
        <v>0.8465454545454546</v>
      </c>
      <c r="FJ107" s="38">
        <v>1.0149999999999999</v>
      </c>
      <c r="FK107" s="38">
        <v>0.8402222222222222</v>
      </c>
      <c r="FL107" s="38">
        <v>0.75619999999999998</v>
      </c>
      <c r="FM107" s="38">
        <v>0.89570000000000005</v>
      </c>
      <c r="FN107" s="230">
        <v>0</v>
      </c>
      <c r="FO107" s="230">
        <v>0.15</v>
      </c>
      <c r="FP107" s="527">
        <v>0</v>
      </c>
      <c r="FQ107" s="527">
        <v>0.2</v>
      </c>
      <c r="FR107" s="209">
        <v>0</v>
      </c>
      <c r="FS107" s="209">
        <v>0.2</v>
      </c>
      <c r="FT107" s="209">
        <v>0</v>
      </c>
      <c r="FU107" s="209">
        <v>0.3</v>
      </c>
      <c r="FV107" s="42">
        <v>0.46560000000000001</v>
      </c>
      <c r="FW107" s="42">
        <v>0.3</v>
      </c>
      <c r="FX107" s="42">
        <v>0.46560000000000001</v>
      </c>
      <c r="FY107" s="42">
        <v>0.55000000000000004</v>
      </c>
      <c r="FZ107" s="42">
        <v>0.71050000000000002</v>
      </c>
      <c r="GA107" s="42">
        <v>0.7</v>
      </c>
      <c r="GB107" s="42">
        <v>0.75619999999999998</v>
      </c>
      <c r="GC107" s="42">
        <v>0.9</v>
      </c>
      <c r="GD107" s="138">
        <v>0.75619999999999998</v>
      </c>
      <c r="GE107" s="42">
        <v>1</v>
      </c>
      <c r="GF107" s="137">
        <v>0.89570000000000005</v>
      </c>
      <c r="GG107" s="136">
        <v>1</v>
      </c>
      <c r="GH107" s="50">
        <v>0</v>
      </c>
      <c r="GI107" s="50">
        <v>0</v>
      </c>
      <c r="GJ107" s="50">
        <v>0</v>
      </c>
      <c r="GK107" s="50">
        <v>0</v>
      </c>
      <c r="GL107" s="49">
        <v>0.46560000000000001</v>
      </c>
      <c r="GM107" s="49">
        <v>0.46560000000000001</v>
      </c>
      <c r="GN107" s="49">
        <v>0.71050000000000002</v>
      </c>
      <c r="GO107" s="49">
        <v>0.75619999999999998</v>
      </c>
      <c r="GP107" s="49">
        <v>0.75619999999999998</v>
      </c>
      <c r="GQ107" s="49">
        <v>0.89570000000000005</v>
      </c>
      <c r="GR107" s="48" t="b">
        <v>1</v>
      </c>
      <c r="GS107" s="336">
        <v>0</v>
      </c>
    </row>
    <row r="108" spans="1:201" ht="67.5" hidden="1" customHeight="1" x14ac:dyDescent="0.25">
      <c r="A108" s="119" t="s">
        <v>2227</v>
      </c>
      <c r="B108" s="119" t="s">
        <v>653</v>
      </c>
      <c r="C108" s="119" t="s">
        <v>519</v>
      </c>
      <c r="D108" s="119" t="s">
        <v>2228</v>
      </c>
      <c r="E108" s="119" t="s">
        <v>2267</v>
      </c>
      <c r="F108" s="17" t="s">
        <v>2560</v>
      </c>
      <c r="G108" s="17" t="s">
        <v>2231</v>
      </c>
      <c r="H108" s="17" t="s">
        <v>2232</v>
      </c>
      <c r="I108" s="17" t="s">
        <v>2825</v>
      </c>
      <c r="J108" s="17" t="s">
        <v>2481</v>
      </c>
      <c r="K108" s="17" t="s">
        <v>2563</v>
      </c>
      <c r="L108" s="110" t="s">
        <v>2587</v>
      </c>
      <c r="M108" s="26" t="s">
        <v>2272</v>
      </c>
      <c r="N108" s="14" t="s">
        <v>2273</v>
      </c>
      <c r="O108" s="17" t="s">
        <v>2826</v>
      </c>
      <c r="P108" s="17" t="s">
        <v>2825</v>
      </c>
      <c r="Q108" s="17">
        <v>31</v>
      </c>
      <c r="R108" s="280" t="s">
        <v>2955</v>
      </c>
      <c r="S108" s="17" t="s">
        <v>2568</v>
      </c>
      <c r="T108" s="17" t="s">
        <v>870</v>
      </c>
      <c r="U108" s="17"/>
      <c r="V108" s="17"/>
      <c r="W108" s="17"/>
      <c r="X108" s="17"/>
      <c r="Y108" s="17"/>
      <c r="Z108" s="17"/>
      <c r="AA108" s="17"/>
      <c r="AB108" s="17"/>
      <c r="AC108" s="17"/>
      <c r="AD108" s="17"/>
      <c r="AE108" s="17"/>
      <c r="AF108" s="17"/>
      <c r="AG108" s="17"/>
      <c r="AH108" s="17" t="s">
        <v>270</v>
      </c>
      <c r="AI108" s="17" t="s">
        <v>470</v>
      </c>
      <c r="AJ108" s="17" t="s">
        <v>244</v>
      </c>
      <c r="AK108" s="17" t="s">
        <v>271</v>
      </c>
      <c r="AL108" s="110" t="s">
        <v>2956</v>
      </c>
      <c r="AM108" s="280" t="s">
        <v>2957</v>
      </c>
      <c r="AN108" s="17">
        <v>0</v>
      </c>
      <c r="AO108" s="282">
        <v>1500</v>
      </c>
      <c r="AP108" s="282">
        <v>1200</v>
      </c>
      <c r="AQ108" s="282">
        <v>2500</v>
      </c>
      <c r="AR108" s="282">
        <v>1500</v>
      </c>
      <c r="AS108" s="282">
        <v>6700</v>
      </c>
      <c r="AT108" s="282">
        <v>1548</v>
      </c>
      <c r="AU108" s="282">
        <v>0</v>
      </c>
      <c r="AV108" s="282">
        <v>1200</v>
      </c>
      <c r="AW108" s="17">
        <v>0</v>
      </c>
      <c r="AX108" s="146">
        <v>0</v>
      </c>
      <c r="AY108" s="531" t="s">
        <v>2958</v>
      </c>
      <c r="AZ108" s="79">
        <v>0</v>
      </c>
      <c r="BA108" s="245">
        <v>0.23104477611940299</v>
      </c>
      <c r="BB108" s="132" t="s">
        <v>218</v>
      </c>
      <c r="BC108" s="110" t="s">
        <v>2959</v>
      </c>
      <c r="BD108" s="190">
        <v>0</v>
      </c>
      <c r="BE108" s="146">
        <v>0</v>
      </c>
      <c r="BF108" s="248" t="s">
        <v>2960</v>
      </c>
      <c r="BG108" s="79">
        <v>0</v>
      </c>
      <c r="BH108" s="245">
        <v>0.23104477611940299</v>
      </c>
      <c r="BI108" s="190" t="s">
        <v>218</v>
      </c>
      <c r="BJ108" s="110" t="s">
        <v>2961</v>
      </c>
      <c r="BK108" s="17">
        <v>0</v>
      </c>
      <c r="BL108" s="146">
        <v>0</v>
      </c>
      <c r="BM108" s="112" t="s">
        <v>2962</v>
      </c>
      <c r="BN108" s="188">
        <v>0</v>
      </c>
      <c r="BO108" s="188">
        <v>0.23104477611940299</v>
      </c>
      <c r="BP108" s="150" t="s">
        <v>218</v>
      </c>
      <c r="BQ108" s="110" t="s">
        <v>2963</v>
      </c>
      <c r="BR108" s="17">
        <v>100</v>
      </c>
      <c r="BS108" s="146">
        <v>0</v>
      </c>
      <c r="BT108" s="112" t="s">
        <v>2964</v>
      </c>
      <c r="BU108" s="188">
        <v>0</v>
      </c>
      <c r="BV108" s="188">
        <v>0.23104477611940299</v>
      </c>
      <c r="BW108" s="17" t="s">
        <v>218</v>
      </c>
      <c r="BX108" s="110"/>
      <c r="BY108" s="110"/>
      <c r="BZ108" s="101">
        <v>0</v>
      </c>
      <c r="CA108" s="117" t="s">
        <v>2965</v>
      </c>
      <c r="CB108" s="188">
        <v>0</v>
      </c>
      <c r="CC108" s="188">
        <v>0.23104477611940299</v>
      </c>
      <c r="CD108" s="240" t="s">
        <v>218</v>
      </c>
      <c r="CE108" s="107" t="s">
        <v>2623</v>
      </c>
      <c r="CF108" s="195">
        <v>400</v>
      </c>
      <c r="CG108" s="523">
        <v>707</v>
      </c>
      <c r="CH108" s="110" t="s">
        <v>2966</v>
      </c>
      <c r="CI108" s="188">
        <v>0.58916666666666662</v>
      </c>
      <c r="CJ108" s="188">
        <v>0.33656716417910448</v>
      </c>
      <c r="CK108" s="573" t="s">
        <v>218</v>
      </c>
      <c r="CL108" s="110" t="s">
        <v>2967</v>
      </c>
      <c r="CM108" s="195"/>
      <c r="CN108" s="308">
        <v>0</v>
      </c>
      <c r="CO108" s="117" t="s">
        <v>2968</v>
      </c>
      <c r="CP108" s="188">
        <v>0.58916666666666662</v>
      </c>
      <c r="CQ108" s="188">
        <v>0.33656716417910448</v>
      </c>
      <c r="CR108" s="572" t="s">
        <v>218</v>
      </c>
      <c r="CS108" s="110" t="s">
        <v>2256</v>
      </c>
      <c r="CT108" s="110"/>
      <c r="CU108" s="117"/>
      <c r="CV108" s="117" t="s">
        <v>2969</v>
      </c>
      <c r="CW108" s="554">
        <v>0.58916666666666662</v>
      </c>
      <c r="CX108" s="554">
        <v>0.33656716417910448</v>
      </c>
      <c r="CY108" s="64" t="s">
        <v>218</v>
      </c>
      <c r="CZ108" s="107" t="s">
        <v>2970</v>
      </c>
      <c r="DA108" s="17">
        <v>400</v>
      </c>
      <c r="DB108" s="157">
        <v>827</v>
      </c>
      <c r="DC108" s="551" t="s">
        <v>2971</v>
      </c>
      <c r="DD108" s="188">
        <v>1.2783333333333333</v>
      </c>
      <c r="DE108" s="188">
        <v>0.46</v>
      </c>
      <c r="DF108" s="17" t="s">
        <v>218</v>
      </c>
      <c r="DG108" s="110" t="s">
        <v>2972</v>
      </c>
      <c r="DH108" s="17"/>
      <c r="DI108" s="101"/>
      <c r="DJ108" s="117" t="s">
        <v>2973</v>
      </c>
      <c r="DK108" s="188">
        <v>1.2783333333333333</v>
      </c>
      <c r="DL108" s="188">
        <v>0.46</v>
      </c>
      <c r="DM108" s="73" t="s">
        <v>218</v>
      </c>
      <c r="DN108" s="107" t="s">
        <v>2262</v>
      </c>
      <c r="DO108" s="17">
        <v>300</v>
      </c>
      <c r="DP108" s="101">
        <v>125</v>
      </c>
      <c r="DQ108" s="117" t="s">
        <v>2974</v>
      </c>
      <c r="DR108" s="188">
        <v>1.3825000000000001</v>
      </c>
      <c r="DS108" s="188">
        <v>0.47865671641791047</v>
      </c>
      <c r="DT108" s="64" t="s">
        <v>218</v>
      </c>
      <c r="DU108" s="107" t="s">
        <v>2975</v>
      </c>
      <c r="DV108" s="521"/>
      <c r="DW108" s="320"/>
      <c r="DX108" s="107" t="s">
        <v>2976</v>
      </c>
      <c r="DY108" s="188">
        <v>1.3825000000000001</v>
      </c>
      <c r="DZ108" s="131">
        <v>0.47865671641791047</v>
      </c>
      <c r="EA108" s="64" t="s">
        <v>218</v>
      </c>
      <c r="EB108" s="107" t="s">
        <v>2977</v>
      </c>
      <c r="EC108" s="529">
        <v>0</v>
      </c>
      <c r="ED108" s="519">
        <v>100</v>
      </c>
      <c r="EE108" s="519">
        <v>100</v>
      </c>
      <c r="EF108" s="519">
        <v>500</v>
      </c>
      <c r="EG108" s="519">
        <v>500</v>
      </c>
      <c r="EH108" s="519">
        <v>500</v>
      </c>
      <c r="EI108" s="519">
        <v>900</v>
      </c>
      <c r="EJ108" s="519">
        <v>900</v>
      </c>
      <c r="EK108" s="519">
        <v>1200</v>
      </c>
      <c r="EL108" s="519">
        <v>1200</v>
      </c>
      <c r="EM108" s="529">
        <v>500</v>
      </c>
      <c r="EN108" s="529">
        <v>900</v>
      </c>
      <c r="EO108" s="529">
        <v>1200</v>
      </c>
      <c r="EP108" s="528">
        <v>0</v>
      </c>
      <c r="EQ108" s="519">
        <v>0</v>
      </c>
      <c r="ER108" s="519">
        <v>0</v>
      </c>
      <c r="ES108" s="519">
        <v>707</v>
      </c>
      <c r="ET108" s="519">
        <v>707</v>
      </c>
      <c r="EU108" s="519">
        <v>707</v>
      </c>
      <c r="EV108" s="519">
        <v>2241</v>
      </c>
      <c r="EW108" s="519">
        <v>2241</v>
      </c>
      <c r="EX108" s="519">
        <v>2366</v>
      </c>
      <c r="EY108" s="519">
        <v>2366</v>
      </c>
      <c r="EZ108" s="519">
        <v>0</v>
      </c>
      <c r="FA108" s="528">
        <v>707</v>
      </c>
      <c r="FB108" s="528">
        <v>2241</v>
      </c>
      <c r="FC108" s="528">
        <v>2366</v>
      </c>
      <c r="FD108" s="38">
        <v>0</v>
      </c>
      <c r="FE108" s="38">
        <v>0</v>
      </c>
      <c r="FF108" s="38">
        <v>0</v>
      </c>
      <c r="FG108" s="38">
        <v>1.4139999999999999</v>
      </c>
      <c r="FH108" s="38">
        <v>1.4139999999999999</v>
      </c>
      <c r="FI108" s="38">
        <v>1.4139999999999999</v>
      </c>
      <c r="FJ108" s="38">
        <v>2.4900000000000002</v>
      </c>
      <c r="FK108" s="38">
        <v>2.4900000000000002</v>
      </c>
      <c r="FL108" s="38">
        <v>1.9716666666666667</v>
      </c>
      <c r="FM108" s="38">
        <v>1.9716666666666667</v>
      </c>
      <c r="FN108" s="230">
        <v>0</v>
      </c>
      <c r="FO108" s="230">
        <v>0</v>
      </c>
      <c r="FP108" s="527">
        <v>0</v>
      </c>
      <c r="FQ108" s="527">
        <v>8.3333333333333329E-2</v>
      </c>
      <c r="FR108" s="209">
        <v>0</v>
      </c>
      <c r="FS108" s="209">
        <v>8.3333333333333329E-2</v>
      </c>
      <c r="FT108" s="209">
        <v>0.58916666666666662</v>
      </c>
      <c r="FU108" s="209">
        <v>0.41666666666666669</v>
      </c>
      <c r="FV108" s="42">
        <v>0.58916666666666662</v>
      </c>
      <c r="FW108" s="42">
        <v>0.41666666666666669</v>
      </c>
      <c r="FX108" s="42">
        <v>0.58916666666666662</v>
      </c>
      <c r="FY108" s="42">
        <v>0.41666666666666669</v>
      </c>
      <c r="FZ108" s="42">
        <v>1.8674999999999999</v>
      </c>
      <c r="GA108" s="42">
        <v>0.75</v>
      </c>
      <c r="GB108" s="42">
        <v>1.8674999999999999</v>
      </c>
      <c r="GC108" s="42">
        <v>0.75</v>
      </c>
      <c r="GD108" s="138">
        <v>1.9716666666666667</v>
      </c>
      <c r="GE108" s="42">
        <v>1</v>
      </c>
      <c r="GF108" s="137">
        <v>1.9716666666666667</v>
      </c>
      <c r="GG108" s="136">
        <v>1</v>
      </c>
      <c r="GH108" s="50">
        <v>0</v>
      </c>
      <c r="GI108" s="50">
        <v>0</v>
      </c>
      <c r="GJ108" s="50">
        <v>0</v>
      </c>
      <c r="GK108" s="50">
        <v>0.58916666666666662</v>
      </c>
      <c r="GL108" s="49">
        <v>0.58916666666666662</v>
      </c>
      <c r="GM108" s="49">
        <v>0.58916666666666662</v>
      </c>
      <c r="GN108" s="49">
        <v>1</v>
      </c>
      <c r="GO108" s="49">
        <v>1</v>
      </c>
      <c r="GP108" s="49">
        <v>1</v>
      </c>
      <c r="GQ108" s="49">
        <v>1</v>
      </c>
      <c r="GR108" s="48" t="b">
        <v>1</v>
      </c>
      <c r="GS108" s="336">
        <v>0</v>
      </c>
    </row>
    <row r="109" spans="1:201" ht="67.5" hidden="1" customHeight="1" x14ac:dyDescent="0.25">
      <c r="A109" s="119" t="s">
        <v>2227</v>
      </c>
      <c r="B109" s="119" t="s">
        <v>653</v>
      </c>
      <c r="C109" s="119" t="s">
        <v>519</v>
      </c>
      <c r="D109" s="119" t="s">
        <v>2228</v>
      </c>
      <c r="E109" s="119" t="s">
        <v>2228</v>
      </c>
      <c r="F109" s="17" t="s">
        <v>2230</v>
      </c>
      <c r="G109" s="17" t="s">
        <v>2231</v>
      </c>
      <c r="H109" s="17" t="s">
        <v>2232</v>
      </c>
      <c r="I109" s="17" t="s">
        <v>2978</v>
      </c>
      <c r="J109" s="17"/>
      <c r="K109" s="17" t="s">
        <v>2235</v>
      </c>
      <c r="L109" s="17" t="s">
        <v>2979</v>
      </c>
      <c r="M109" s="26" t="s">
        <v>2357</v>
      </c>
      <c r="N109" s="14" t="s">
        <v>2358</v>
      </c>
      <c r="O109" s="17" t="s">
        <v>2980</v>
      </c>
      <c r="P109" s="17" t="s">
        <v>2978</v>
      </c>
      <c r="Q109" s="17">
        <v>32</v>
      </c>
      <c r="R109" s="280" t="s">
        <v>2981</v>
      </c>
      <c r="S109" s="17" t="s">
        <v>210</v>
      </c>
      <c r="T109" s="17"/>
      <c r="U109" s="17"/>
      <c r="V109" s="17"/>
      <c r="W109" s="17" t="s">
        <v>2982</v>
      </c>
      <c r="X109" s="17"/>
      <c r="Y109" s="17"/>
      <c r="Z109" s="17"/>
      <c r="AA109" s="17"/>
      <c r="AB109" s="17"/>
      <c r="AC109" s="17"/>
      <c r="AD109" s="17" t="s">
        <v>870</v>
      </c>
      <c r="AE109" s="17"/>
      <c r="AF109" s="17"/>
      <c r="AG109" s="17"/>
      <c r="AH109" s="17" t="s">
        <v>523</v>
      </c>
      <c r="AI109" s="17" t="s">
        <v>470</v>
      </c>
      <c r="AJ109" s="17" t="s">
        <v>418</v>
      </c>
      <c r="AK109" s="17" t="s">
        <v>271</v>
      </c>
      <c r="AL109" s="110" t="s">
        <v>2983</v>
      </c>
      <c r="AM109" s="110" t="s">
        <v>2763</v>
      </c>
      <c r="AN109" s="102">
        <v>55</v>
      </c>
      <c r="AO109" s="102">
        <v>55</v>
      </c>
      <c r="AP109" s="102">
        <v>55</v>
      </c>
      <c r="AQ109" s="102">
        <v>70</v>
      </c>
      <c r="AR109" s="102">
        <v>70</v>
      </c>
      <c r="AS109" s="102">
        <v>70</v>
      </c>
      <c r="AT109" s="102">
        <v>55</v>
      </c>
      <c r="AU109" s="102">
        <v>0</v>
      </c>
      <c r="AV109" s="102">
        <v>55</v>
      </c>
      <c r="AW109" s="17"/>
      <c r="AX109" s="146">
        <v>0</v>
      </c>
      <c r="AY109" s="531" t="s">
        <v>2984</v>
      </c>
      <c r="AZ109" s="79">
        <v>0</v>
      </c>
      <c r="BA109" s="245">
        <v>0.7857142857142857</v>
      </c>
      <c r="BB109" s="132" t="s">
        <v>218</v>
      </c>
      <c r="BC109" s="14"/>
      <c r="BD109" s="152"/>
      <c r="BE109" s="146">
        <v>0</v>
      </c>
      <c r="BF109" s="133" t="s">
        <v>2985</v>
      </c>
      <c r="BG109" s="79">
        <v>0</v>
      </c>
      <c r="BH109" s="245">
        <v>0.7857142857142857</v>
      </c>
      <c r="BI109" s="190" t="s">
        <v>218</v>
      </c>
      <c r="BJ109" s="110"/>
      <c r="BK109" s="17">
        <v>55</v>
      </c>
      <c r="BL109" s="146">
        <v>0</v>
      </c>
      <c r="BM109" s="112" t="s">
        <v>2986</v>
      </c>
      <c r="BN109" s="243">
        <v>0</v>
      </c>
      <c r="BO109" s="188">
        <v>0.7857142857142857</v>
      </c>
      <c r="BP109" s="150" t="s">
        <v>218</v>
      </c>
      <c r="BQ109" s="110" t="s">
        <v>2987</v>
      </c>
      <c r="BR109" s="17"/>
      <c r="BS109" s="146">
        <v>0</v>
      </c>
      <c r="BT109" s="533" t="s">
        <v>2988</v>
      </c>
      <c r="BU109" s="188">
        <v>0</v>
      </c>
      <c r="BV109" s="188">
        <v>0.7857142857142857</v>
      </c>
      <c r="BW109" s="17" t="s">
        <v>218</v>
      </c>
      <c r="BX109" s="110" t="s">
        <v>2989</v>
      </c>
      <c r="BY109" s="110"/>
      <c r="BZ109" s="101">
        <v>0</v>
      </c>
      <c r="CA109" s="107" t="s">
        <v>2990</v>
      </c>
      <c r="CB109" s="188">
        <v>0</v>
      </c>
      <c r="CC109" s="188">
        <v>0.7857142857142857</v>
      </c>
      <c r="CD109" s="10" t="s">
        <v>218</v>
      </c>
      <c r="CE109" s="107" t="s">
        <v>2991</v>
      </c>
      <c r="CF109" s="195"/>
      <c r="CG109" s="523">
        <v>0</v>
      </c>
      <c r="CH109" s="110" t="s">
        <v>2992</v>
      </c>
      <c r="CI109" s="188">
        <v>0</v>
      </c>
      <c r="CJ109" s="188">
        <v>0.7857142857142857</v>
      </c>
      <c r="CK109" s="17" t="s">
        <v>218</v>
      </c>
      <c r="CL109" s="110" t="s">
        <v>2993</v>
      </c>
      <c r="CM109" s="195"/>
      <c r="CN109" s="308">
        <v>0</v>
      </c>
      <c r="CO109" s="117" t="s">
        <v>2994</v>
      </c>
      <c r="CP109" s="188">
        <v>0</v>
      </c>
      <c r="CQ109" s="188">
        <v>0.7857142857142857</v>
      </c>
      <c r="CR109" s="105" t="s">
        <v>218</v>
      </c>
      <c r="CS109" s="110" t="s">
        <v>2320</v>
      </c>
      <c r="CT109" s="110"/>
      <c r="CU109" s="117"/>
      <c r="CV109" s="189" t="s">
        <v>2995</v>
      </c>
      <c r="CW109" s="188">
        <v>0</v>
      </c>
      <c r="CX109" s="188">
        <v>0.7857142857142857</v>
      </c>
      <c r="CY109" s="64" t="s">
        <v>218</v>
      </c>
      <c r="CZ109" s="107" t="s">
        <v>2996</v>
      </c>
      <c r="DA109" s="17"/>
      <c r="DB109" s="146"/>
      <c r="DC109" s="112" t="s">
        <v>2997</v>
      </c>
      <c r="DD109" s="188">
        <v>0</v>
      </c>
      <c r="DE109" s="188">
        <v>0.7857142857142857</v>
      </c>
      <c r="DF109" s="17" t="s">
        <v>218</v>
      </c>
      <c r="DG109" s="110"/>
      <c r="DH109" s="17"/>
      <c r="DI109" s="101">
        <v>0</v>
      </c>
      <c r="DJ109" s="117" t="s">
        <v>2998</v>
      </c>
      <c r="DK109" s="188">
        <v>0</v>
      </c>
      <c r="DL109" s="188">
        <v>0.7857142857142857</v>
      </c>
      <c r="DM109" s="73" t="s">
        <v>218</v>
      </c>
      <c r="DN109" s="107" t="s">
        <v>2262</v>
      </c>
      <c r="DO109" s="17"/>
      <c r="DP109" s="101"/>
      <c r="DQ109" s="117" t="s">
        <v>2999</v>
      </c>
      <c r="DR109" s="188">
        <v>0</v>
      </c>
      <c r="DS109" s="188">
        <v>0.7857142857142857</v>
      </c>
      <c r="DT109" s="64" t="s">
        <v>218</v>
      </c>
      <c r="DU109" s="107" t="s">
        <v>2264</v>
      </c>
      <c r="DV109" s="521"/>
      <c r="DW109" s="520">
        <v>55</v>
      </c>
      <c r="DX109" s="107" t="s">
        <v>3000</v>
      </c>
      <c r="DY109" s="188">
        <v>1</v>
      </c>
      <c r="DZ109" s="131">
        <v>1.5714285714285714</v>
      </c>
      <c r="EA109" s="64" t="s">
        <v>218</v>
      </c>
      <c r="EB109" s="107" t="s">
        <v>3001</v>
      </c>
      <c r="EC109" s="529">
        <v>55</v>
      </c>
      <c r="ED109" s="519">
        <v>55</v>
      </c>
      <c r="EE109" s="519">
        <v>55</v>
      </c>
      <c r="EF109" s="519">
        <v>55</v>
      </c>
      <c r="EG109" s="519">
        <v>55</v>
      </c>
      <c r="EH109" s="519">
        <v>55</v>
      </c>
      <c r="EI109" s="519">
        <v>55</v>
      </c>
      <c r="EJ109" s="519">
        <v>55</v>
      </c>
      <c r="EK109" s="519">
        <v>55</v>
      </c>
      <c r="EL109" s="519">
        <v>55</v>
      </c>
      <c r="EM109" s="529">
        <v>55</v>
      </c>
      <c r="EN109" s="529">
        <v>55</v>
      </c>
      <c r="EO109" s="529">
        <v>55</v>
      </c>
      <c r="EP109" s="528">
        <v>0</v>
      </c>
      <c r="EQ109" s="519">
        <v>0</v>
      </c>
      <c r="ER109" s="519">
        <v>0</v>
      </c>
      <c r="ES109" s="519">
        <v>0</v>
      </c>
      <c r="ET109" s="519">
        <v>0</v>
      </c>
      <c r="EU109" s="519">
        <v>0</v>
      </c>
      <c r="EV109" s="519">
        <v>0</v>
      </c>
      <c r="EW109" s="519">
        <v>0</v>
      </c>
      <c r="EX109" s="519">
        <v>0</v>
      </c>
      <c r="EY109" s="519">
        <v>55</v>
      </c>
      <c r="EZ109" s="519">
        <v>55</v>
      </c>
      <c r="FA109" s="528">
        <v>0</v>
      </c>
      <c r="FB109" s="528">
        <v>0</v>
      </c>
      <c r="FC109" s="528">
        <v>55</v>
      </c>
      <c r="FD109" s="38">
        <v>0</v>
      </c>
      <c r="FE109" s="38">
        <v>0</v>
      </c>
      <c r="FF109" s="38">
        <v>0</v>
      </c>
      <c r="FG109" s="38">
        <v>0</v>
      </c>
      <c r="FH109" s="38">
        <v>0</v>
      </c>
      <c r="FI109" s="38">
        <v>0</v>
      </c>
      <c r="FJ109" s="38">
        <v>0</v>
      </c>
      <c r="FK109" s="38">
        <v>0</v>
      </c>
      <c r="FL109" s="38">
        <v>0</v>
      </c>
      <c r="FM109" s="38">
        <v>1</v>
      </c>
      <c r="FN109" s="230">
        <v>0</v>
      </c>
      <c r="FO109" s="230">
        <v>1</v>
      </c>
      <c r="FP109" s="527">
        <v>0</v>
      </c>
      <c r="FQ109" s="527">
        <v>1</v>
      </c>
      <c r="FR109" s="209">
        <v>0</v>
      </c>
      <c r="FS109" s="209">
        <v>1</v>
      </c>
      <c r="FT109" s="209">
        <v>0</v>
      </c>
      <c r="FU109" s="209">
        <v>1</v>
      </c>
      <c r="FV109" s="42">
        <v>0</v>
      </c>
      <c r="FW109" s="42">
        <v>1</v>
      </c>
      <c r="FX109" s="42">
        <v>0</v>
      </c>
      <c r="FY109" s="42">
        <v>1</v>
      </c>
      <c r="FZ109" s="42">
        <v>0</v>
      </c>
      <c r="GA109" s="42">
        <v>1</v>
      </c>
      <c r="GB109" s="42">
        <v>0</v>
      </c>
      <c r="GC109" s="42">
        <v>1</v>
      </c>
      <c r="GD109" s="138">
        <v>0</v>
      </c>
      <c r="GE109" s="42">
        <v>1</v>
      </c>
      <c r="GF109" s="137">
        <v>1</v>
      </c>
      <c r="GG109" s="136">
        <v>1</v>
      </c>
      <c r="GH109" s="50">
        <v>0</v>
      </c>
      <c r="GI109" s="50">
        <v>0</v>
      </c>
      <c r="GJ109" s="50">
        <v>0</v>
      </c>
      <c r="GK109" s="50">
        <v>0</v>
      </c>
      <c r="GL109" s="49">
        <v>0</v>
      </c>
      <c r="GM109" s="49">
        <v>0</v>
      </c>
      <c r="GN109" s="49">
        <v>0</v>
      </c>
      <c r="GO109" s="49">
        <v>0</v>
      </c>
      <c r="GP109" s="49">
        <v>0</v>
      </c>
      <c r="GQ109" s="49">
        <v>1</v>
      </c>
      <c r="GR109" s="48" t="b">
        <v>1</v>
      </c>
      <c r="GS109" s="336">
        <v>0</v>
      </c>
    </row>
    <row r="110" spans="1:201" ht="67.5" hidden="1" customHeight="1" x14ac:dyDescent="0.25">
      <c r="A110" s="119" t="s">
        <v>2227</v>
      </c>
      <c r="B110" s="119" t="s">
        <v>653</v>
      </c>
      <c r="C110" s="119" t="s">
        <v>519</v>
      </c>
      <c r="D110" s="119" t="s">
        <v>2228</v>
      </c>
      <c r="E110" s="119" t="s">
        <v>2267</v>
      </c>
      <c r="F110" s="17" t="s">
        <v>2560</v>
      </c>
      <c r="G110" s="17" t="s">
        <v>2231</v>
      </c>
      <c r="H110" s="17" t="s">
        <v>2232</v>
      </c>
      <c r="I110" s="17" t="s">
        <v>2561</v>
      </c>
      <c r="J110" s="17" t="s">
        <v>2562</v>
      </c>
      <c r="K110" s="17" t="s">
        <v>2563</v>
      </c>
      <c r="L110" s="110" t="s">
        <v>2677</v>
      </c>
      <c r="M110" s="26" t="s">
        <v>2272</v>
      </c>
      <c r="N110" s="14" t="s">
        <v>2273</v>
      </c>
      <c r="O110" s="17" t="s">
        <v>2565</v>
      </c>
      <c r="P110" s="17" t="s">
        <v>2566</v>
      </c>
      <c r="Q110" s="17">
        <v>33</v>
      </c>
      <c r="R110" s="280" t="s">
        <v>3002</v>
      </c>
      <c r="S110" s="17" t="s">
        <v>210</v>
      </c>
      <c r="T110" s="17" t="s">
        <v>870</v>
      </c>
      <c r="U110" s="17"/>
      <c r="V110" s="17"/>
      <c r="W110" s="17"/>
      <c r="X110" s="17"/>
      <c r="Y110" s="17"/>
      <c r="Z110" s="17"/>
      <c r="AA110" s="17"/>
      <c r="AB110" s="17"/>
      <c r="AC110" s="17"/>
      <c r="AD110" s="17"/>
      <c r="AE110" s="17"/>
      <c r="AF110" s="17"/>
      <c r="AG110" s="17"/>
      <c r="AH110" s="17" t="s">
        <v>270</v>
      </c>
      <c r="AI110" s="17" t="s">
        <v>470</v>
      </c>
      <c r="AJ110" s="17" t="s">
        <v>418</v>
      </c>
      <c r="AK110" s="17" t="s">
        <v>271</v>
      </c>
      <c r="AL110" s="110" t="s">
        <v>3003</v>
      </c>
      <c r="AM110" s="110" t="s">
        <v>3004</v>
      </c>
      <c r="AN110" s="17">
        <v>129</v>
      </c>
      <c r="AO110" s="17">
        <v>129</v>
      </c>
      <c r="AP110" s="17">
        <v>129</v>
      </c>
      <c r="AQ110" s="17">
        <v>129</v>
      </c>
      <c r="AR110" s="17">
        <v>129</v>
      </c>
      <c r="AS110" s="17">
        <v>129</v>
      </c>
      <c r="AT110" s="17">
        <v>64</v>
      </c>
      <c r="AU110" s="17">
        <v>65</v>
      </c>
      <c r="AV110" s="17">
        <v>129</v>
      </c>
      <c r="AW110" s="17"/>
      <c r="AX110" s="146">
        <v>0</v>
      </c>
      <c r="AY110" s="531" t="s">
        <v>3005</v>
      </c>
      <c r="AZ110" s="79">
        <v>0</v>
      </c>
      <c r="BA110" s="245">
        <v>0.49612403100775193</v>
      </c>
      <c r="BB110" s="132" t="s">
        <v>218</v>
      </c>
      <c r="BC110" s="14"/>
      <c r="BD110" s="152"/>
      <c r="BE110" s="146">
        <v>0</v>
      </c>
      <c r="BF110" s="537" t="s">
        <v>3006</v>
      </c>
      <c r="BG110" s="79">
        <v>0</v>
      </c>
      <c r="BH110" s="245">
        <v>0.49612403100775193</v>
      </c>
      <c r="BI110" s="190" t="s">
        <v>218</v>
      </c>
      <c r="BJ110" s="110" t="s">
        <v>3007</v>
      </c>
      <c r="BK110" s="17">
        <v>32</v>
      </c>
      <c r="BL110" s="146">
        <v>0</v>
      </c>
      <c r="BM110" s="112" t="s">
        <v>3008</v>
      </c>
      <c r="BN110" s="243">
        <v>0</v>
      </c>
      <c r="BO110" s="188">
        <v>0.49612403100775193</v>
      </c>
      <c r="BP110" s="150" t="s">
        <v>218</v>
      </c>
      <c r="BQ110" s="110" t="s">
        <v>3009</v>
      </c>
      <c r="BR110" s="17"/>
      <c r="BS110" s="146">
        <v>0</v>
      </c>
      <c r="BT110" s="110" t="s">
        <v>3010</v>
      </c>
      <c r="BU110" s="188">
        <v>0</v>
      </c>
      <c r="BV110" s="188">
        <v>0.49612403100775193</v>
      </c>
      <c r="BW110" s="17" t="s">
        <v>218</v>
      </c>
      <c r="BX110" s="110" t="s">
        <v>3011</v>
      </c>
      <c r="BY110" s="110"/>
      <c r="BZ110" s="101">
        <v>0</v>
      </c>
      <c r="CA110" s="117" t="s">
        <v>3012</v>
      </c>
      <c r="CB110" s="188">
        <v>0</v>
      </c>
      <c r="CC110" s="188">
        <v>0.49612403100775193</v>
      </c>
      <c r="CD110" s="240" t="s">
        <v>218</v>
      </c>
      <c r="CE110" s="107" t="s">
        <v>2944</v>
      </c>
      <c r="CF110" s="195">
        <v>33</v>
      </c>
      <c r="CG110" s="523">
        <v>0</v>
      </c>
      <c r="CH110" s="110" t="s">
        <v>3013</v>
      </c>
      <c r="CI110" s="188">
        <v>0</v>
      </c>
      <c r="CJ110" s="188">
        <v>0.49612403100775193</v>
      </c>
      <c r="CK110" s="17" t="s">
        <v>218</v>
      </c>
      <c r="CL110" s="110" t="s">
        <v>3014</v>
      </c>
      <c r="CM110" s="195"/>
      <c r="CN110" s="308">
        <v>0</v>
      </c>
      <c r="CO110" s="117" t="s">
        <v>3015</v>
      </c>
      <c r="CP110" s="188">
        <v>0</v>
      </c>
      <c r="CQ110" s="188">
        <v>0.49612403100775193</v>
      </c>
      <c r="CR110" s="105" t="s">
        <v>218</v>
      </c>
      <c r="CS110" s="110" t="s">
        <v>3016</v>
      </c>
      <c r="CT110" s="110"/>
      <c r="CU110" s="117"/>
      <c r="CV110" s="189" t="s">
        <v>3017</v>
      </c>
      <c r="CW110" s="554">
        <v>0</v>
      </c>
      <c r="CX110" s="554">
        <v>0.49612403100775193</v>
      </c>
      <c r="CY110" s="64" t="s">
        <v>218</v>
      </c>
      <c r="CZ110" s="107" t="s">
        <v>3018</v>
      </c>
      <c r="DA110" s="17">
        <v>35</v>
      </c>
      <c r="DB110" s="571">
        <v>22</v>
      </c>
      <c r="DC110" s="551" t="s">
        <v>3019</v>
      </c>
      <c r="DD110" s="188">
        <v>0.17054263565891473</v>
      </c>
      <c r="DE110" s="188">
        <v>0.66666666666666663</v>
      </c>
      <c r="DF110" s="17" t="s">
        <v>218</v>
      </c>
      <c r="DG110" s="110" t="s">
        <v>3020</v>
      </c>
      <c r="DH110" s="17"/>
      <c r="DI110" s="101"/>
      <c r="DJ110" s="117" t="s">
        <v>3021</v>
      </c>
      <c r="DK110" s="188">
        <v>0.17054263565891473</v>
      </c>
      <c r="DL110" s="188">
        <v>0.66666666666666663</v>
      </c>
      <c r="DM110" s="73" t="s">
        <v>218</v>
      </c>
      <c r="DN110" s="107" t="s">
        <v>2262</v>
      </c>
      <c r="DO110" s="17"/>
      <c r="DP110" s="101"/>
      <c r="DQ110" s="117" t="s">
        <v>3022</v>
      </c>
      <c r="DR110" s="188">
        <v>0.17054263565891473</v>
      </c>
      <c r="DS110" s="188">
        <v>0.66666666666666663</v>
      </c>
      <c r="DT110" s="64" t="s">
        <v>218</v>
      </c>
      <c r="DU110" s="107" t="s">
        <v>2264</v>
      </c>
      <c r="DV110" s="521">
        <v>29</v>
      </c>
      <c r="DW110" s="320">
        <v>104</v>
      </c>
      <c r="DX110" s="107" t="s">
        <v>3023</v>
      </c>
      <c r="DY110" s="188">
        <v>0.97674418604651159</v>
      </c>
      <c r="DZ110" s="131">
        <v>1.4728682170542635</v>
      </c>
      <c r="EA110" s="64" t="s">
        <v>218</v>
      </c>
      <c r="EB110" s="107" t="s">
        <v>3024</v>
      </c>
      <c r="EC110" s="529">
        <v>32</v>
      </c>
      <c r="ED110" s="519">
        <v>32</v>
      </c>
      <c r="EE110" s="519">
        <v>32</v>
      </c>
      <c r="EF110" s="519">
        <v>65</v>
      </c>
      <c r="EG110" s="519">
        <v>65</v>
      </c>
      <c r="EH110" s="519">
        <v>65</v>
      </c>
      <c r="EI110" s="519">
        <v>100</v>
      </c>
      <c r="EJ110" s="519">
        <v>100</v>
      </c>
      <c r="EK110" s="519">
        <v>100</v>
      </c>
      <c r="EL110" s="519">
        <v>129</v>
      </c>
      <c r="EM110" s="529">
        <v>65</v>
      </c>
      <c r="EN110" s="529">
        <v>100</v>
      </c>
      <c r="EO110" s="529">
        <v>129</v>
      </c>
      <c r="EP110" s="528">
        <v>0</v>
      </c>
      <c r="EQ110" s="519">
        <v>0</v>
      </c>
      <c r="ER110" s="519">
        <v>0</v>
      </c>
      <c r="ES110" s="519">
        <v>0</v>
      </c>
      <c r="ET110" s="519">
        <v>0</v>
      </c>
      <c r="EU110" s="519">
        <v>0</v>
      </c>
      <c r="EV110" s="519">
        <v>22</v>
      </c>
      <c r="EW110" s="519">
        <v>22</v>
      </c>
      <c r="EX110" s="519">
        <v>22</v>
      </c>
      <c r="EY110" s="519">
        <v>126</v>
      </c>
      <c r="EZ110" s="519">
        <v>104</v>
      </c>
      <c r="FA110" s="528">
        <v>0</v>
      </c>
      <c r="FB110" s="528">
        <v>22</v>
      </c>
      <c r="FC110" s="528">
        <v>126</v>
      </c>
      <c r="FD110" s="38">
        <v>0</v>
      </c>
      <c r="FE110" s="38">
        <v>0</v>
      </c>
      <c r="FF110" s="38">
        <v>0</v>
      </c>
      <c r="FG110" s="38">
        <v>0</v>
      </c>
      <c r="FH110" s="38">
        <v>0</v>
      </c>
      <c r="FI110" s="38">
        <v>0</v>
      </c>
      <c r="FJ110" s="38">
        <v>0.22</v>
      </c>
      <c r="FK110" s="38">
        <v>0.22</v>
      </c>
      <c r="FL110" s="38">
        <v>0.22</v>
      </c>
      <c r="FM110" s="38">
        <v>0.97674418604651159</v>
      </c>
      <c r="FN110" s="230">
        <v>0</v>
      </c>
      <c r="FO110" s="230">
        <v>0.24806201550387597</v>
      </c>
      <c r="FP110" s="527">
        <v>0</v>
      </c>
      <c r="FQ110" s="527">
        <v>0.24806201550387597</v>
      </c>
      <c r="FR110" s="209">
        <v>0</v>
      </c>
      <c r="FS110" s="209">
        <v>0.24806201550387597</v>
      </c>
      <c r="FT110" s="209">
        <v>0</v>
      </c>
      <c r="FU110" s="209">
        <v>0.50387596899224807</v>
      </c>
      <c r="FV110" s="42">
        <v>0</v>
      </c>
      <c r="FW110" s="42">
        <v>0.50387596899224807</v>
      </c>
      <c r="FX110" s="42">
        <v>0</v>
      </c>
      <c r="FY110" s="42">
        <v>0.50387596899224807</v>
      </c>
      <c r="FZ110" s="42">
        <v>0.17054263565891473</v>
      </c>
      <c r="GA110" s="42">
        <v>0.77519379844961245</v>
      </c>
      <c r="GB110" s="42">
        <v>0.17054263565891473</v>
      </c>
      <c r="GC110" s="42">
        <v>0.77519379844961245</v>
      </c>
      <c r="GD110" s="138">
        <v>0.17054263565891473</v>
      </c>
      <c r="GE110" s="42">
        <v>0.77519379844961245</v>
      </c>
      <c r="GF110" s="137">
        <v>0.97674418604651159</v>
      </c>
      <c r="GG110" s="136">
        <v>1</v>
      </c>
      <c r="GH110" s="50">
        <v>0</v>
      </c>
      <c r="GI110" s="50">
        <v>0</v>
      </c>
      <c r="GJ110" s="50">
        <v>0</v>
      </c>
      <c r="GK110" s="50">
        <v>0</v>
      </c>
      <c r="GL110" s="49">
        <v>0</v>
      </c>
      <c r="GM110" s="49">
        <v>0</v>
      </c>
      <c r="GN110" s="49">
        <v>0.17054263565891473</v>
      </c>
      <c r="GO110" s="49">
        <v>0.17054263565891473</v>
      </c>
      <c r="GP110" s="49">
        <v>0.17054263565891473</v>
      </c>
      <c r="GQ110" s="49">
        <v>0.97674418604651159</v>
      </c>
      <c r="GR110" s="48" t="b">
        <v>1</v>
      </c>
      <c r="GS110" s="336">
        <v>0</v>
      </c>
    </row>
    <row r="111" spans="1:201" ht="67.5" hidden="1" customHeight="1" x14ac:dyDescent="0.25">
      <c r="A111" s="119" t="s">
        <v>2227</v>
      </c>
      <c r="B111" s="119" t="s">
        <v>653</v>
      </c>
      <c r="C111" s="119" t="s">
        <v>519</v>
      </c>
      <c r="D111" s="119" t="s">
        <v>2228</v>
      </c>
      <c r="E111" s="119" t="s">
        <v>2267</v>
      </c>
      <c r="F111" s="17" t="s">
        <v>2384</v>
      </c>
      <c r="G111" s="17" t="s">
        <v>2231</v>
      </c>
      <c r="H111" s="17" t="s">
        <v>2232</v>
      </c>
      <c r="I111" s="17" t="s">
        <v>2385</v>
      </c>
      <c r="J111" s="17" t="s">
        <v>2385</v>
      </c>
      <c r="K111" s="17" t="s">
        <v>2270</v>
      </c>
      <c r="L111" s="110" t="s">
        <v>2979</v>
      </c>
      <c r="M111" s="26" t="s">
        <v>2272</v>
      </c>
      <c r="N111" s="14" t="s">
        <v>2273</v>
      </c>
      <c r="O111" s="17" t="s">
        <v>2388</v>
      </c>
      <c r="P111" s="17" t="s">
        <v>2389</v>
      </c>
      <c r="Q111" s="17">
        <v>34</v>
      </c>
      <c r="R111" s="280" t="s">
        <v>3025</v>
      </c>
      <c r="S111" s="17" t="s">
        <v>2904</v>
      </c>
      <c r="T111" s="17"/>
      <c r="U111" s="17"/>
      <c r="V111" s="17"/>
      <c r="W111" s="17"/>
      <c r="X111" s="17"/>
      <c r="Y111" s="17"/>
      <c r="Z111" s="17"/>
      <c r="AA111" s="17"/>
      <c r="AB111" s="17"/>
      <c r="AC111" s="17"/>
      <c r="AD111" s="17"/>
      <c r="AE111" s="17"/>
      <c r="AF111" s="17"/>
      <c r="AG111" s="17"/>
      <c r="AH111" s="17" t="s">
        <v>1366</v>
      </c>
      <c r="AI111" s="17" t="s">
        <v>417</v>
      </c>
      <c r="AJ111" s="17" t="s">
        <v>244</v>
      </c>
      <c r="AK111" s="17" t="s">
        <v>214</v>
      </c>
      <c r="AL111" s="110" t="s">
        <v>3026</v>
      </c>
      <c r="AM111" s="110" t="s">
        <v>3027</v>
      </c>
      <c r="AN111" s="102">
        <v>5</v>
      </c>
      <c r="AO111" s="102">
        <v>10</v>
      </c>
      <c r="AP111" s="102">
        <v>80</v>
      </c>
      <c r="AQ111" s="102"/>
      <c r="AR111" s="102"/>
      <c r="AS111" s="102">
        <v>80</v>
      </c>
      <c r="AT111" s="102">
        <v>10</v>
      </c>
      <c r="AU111" s="102"/>
      <c r="AV111" s="102">
        <v>80</v>
      </c>
      <c r="AW111" s="17"/>
      <c r="AX111" s="146"/>
      <c r="AY111" s="531" t="s">
        <v>3028</v>
      </c>
      <c r="AZ111" s="79">
        <v>0</v>
      </c>
      <c r="BA111" s="245">
        <v>0.125</v>
      </c>
      <c r="BB111" s="174" t="s">
        <v>218</v>
      </c>
      <c r="BC111" s="158"/>
      <c r="BD111" s="152"/>
      <c r="BE111" s="146">
        <v>0</v>
      </c>
      <c r="BF111" s="133" t="s">
        <v>3029</v>
      </c>
      <c r="BG111" s="79">
        <v>0</v>
      </c>
      <c r="BH111" s="245">
        <v>0.125</v>
      </c>
      <c r="BI111" s="173" t="s">
        <v>218</v>
      </c>
      <c r="BJ111" s="107"/>
      <c r="BK111" s="17"/>
      <c r="BL111" s="146">
        <v>0</v>
      </c>
      <c r="BM111" s="112" t="s">
        <v>3030</v>
      </c>
      <c r="BN111" s="243">
        <v>0</v>
      </c>
      <c r="BO111" s="188">
        <v>0.125</v>
      </c>
      <c r="BP111" s="150" t="s">
        <v>218</v>
      </c>
      <c r="BQ111" s="110" t="s">
        <v>2909</v>
      </c>
      <c r="BR111" s="17"/>
      <c r="BS111" s="146">
        <v>0</v>
      </c>
      <c r="BT111" s="112" t="s">
        <v>3031</v>
      </c>
      <c r="BU111" s="188">
        <v>0</v>
      </c>
      <c r="BV111" s="188">
        <v>0.125</v>
      </c>
      <c r="BW111" s="17" t="s">
        <v>218</v>
      </c>
      <c r="BX111" s="110" t="s">
        <v>3032</v>
      </c>
      <c r="BY111" s="110"/>
      <c r="BZ111" s="101">
        <v>0</v>
      </c>
      <c r="CA111" s="117" t="s">
        <v>3033</v>
      </c>
      <c r="CB111" s="188">
        <v>0</v>
      </c>
      <c r="CC111" s="188">
        <v>0.125</v>
      </c>
      <c r="CD111" s="240" t="s">
        <v>218</v>
      </c>
      <c r="CE111" s="107" t="s">
        <v>3034</v>
      </c>
      <c r="CF111" s="195"/>
      <c r="CG111" s="523"/>
      <c r="CH111" s="110" t="s">
        <v>3035</v>
      </c>
      <c r="CI111" s="188">
        <v>0</v>
      </c>
      <c r="CJ111" s="188">
        <v>0.125</v>
      </c>
      <c r="CK111" s="17" t="s">
        <v>218</v>
      </c>
      <c r="CL111" s="110" t="s">
        <v>3036</v>
      </c>
      <c r="CM111" s="195"/>
      <c r="CN111" s="308">
        <v>0</v>
      </c>
      <c r="CO111" s="117" t="s">
        <v>3037</v>
      </c>
      <c r="CP111" s="188">
        <v>0</v>
      </c>
      <c r="CQ111" s="188">
        <v>0.125</v>
      </c>
      <c r="CR111" s="105" t="s">
        <v>2918</v>
      </c>
      <c r="CS111" s="110"/>
      <c r="CT111" s="110"/>
      <c r="CU111" s="117"/>
      <c r="CV111" s="117" t="s">
        <v>3038</v>
      </c>
      <c r="CW111" s="554">
        <v>0</v>
      </c>
      <c r="CX111" s="554">
        <v>0.125</v>
      </c>
      <c r="CY111" s="64" t="s">
        <v>218</v>
      </c>
      <c r="CZ111" s="107" t="s">
        <v>3039</v>
      </c>
      <c r="DA111" s="17"/>
      <c r="DB111" s="570"/>
      <c r="DC111" s="569" t="s">
        <v>3040</v>
      </c>
      <c r="DD111" s="188">
        <v>0</v>
      </c>
      <c r="DE111" s="188">
        <v>0.125</v>
      </c>
      <c r="DF111" s="17" t="s">
        <v>218</v>
      </c>
      <c r="DG111" s="110" t="s">
        <v>2922</v>
      </c>
      <c r="DH111" s="17"/>
      <c r="DI111" s="101"/>
      <c r="DJ111" s="117" t="s">
        <v>3041</v>
      </c>
      <c r="DK111" s="188">
        <v>0</v>
      </c>
      <c r="DL111" s="188">
        <v>0.125</v>
      </c>
      <c r="DM111" s="73" t="s">
        <v>218</v>
      </c>
      <c r="DN111" s="107" t="s">
        <v>2924</v>
      </c>
      <c r="DO111" s="17"/>
      <c r="DP111" s="101"/>
      <c r="DQ111" s="117" t="s">
        <v>3042</v>
      </c>
      <c r="DR111" s="188">
        <v>0</v>
      </c>
      <c r="DS111" s="188">
        <v>0.125</v>
      </c>
      <c r="DT111" s="64" t="s">
        <v>218</v>
      </c>
      <c r="DU111" s="107" t="s">
        <v>2926</v>
      </c>
      <c r="DV111" s="521">
        <v>80</v>
      </c>
      <c r="DW111" s="520">
        <v>80</v>
      </c>
      <c r="DX111" s="568" t="s">
        <v>3043</v>
      </c>
      <c r="DY111" s="188">
        <v>1</v>
      </c>
      <c r="DZ111" s="131">
        <v>1.125</v>
      </c>
      <c r="EA111" s="64" t="s">
        <v>218</v>
      </c>
      <c r="EB111" s="107" t="s">
        <v>3044</v>
      </c>
      <c r="EC111" s="529">
        <v>0</v>
      </c>
      <c r="ED111" s="519">
        <v>0</v>
      </c>
      <c r="EE111" s="519">
        <v>0</v>
      </c>
      <c r="EF111" s="519">
        <v>0</v>
      </c>
      <c r="EG111" s="519">
        <v>0</v>
      </c>
      <c r="EH111" s="519">
        <v>0</v>
      </c>
      <c r="EI111" s="519">
        <v>0</v>
      </c>
      <c r="EJ111" s="519">
        <v>0</v>
      </c>
      <c r="EK111" s="519">
        <v>0</v>
      </c>
      <c r="EL111" s="519">
        <v>80</v>
      </c>
      <c r="EM111" s="529">
        <v>0</v>
      </c>
      <c r="EN111" s="529">
        <v>0</v>
      </c>
      <c r="EO111" s="529">
        <v>80</v>
      </c>
      <c r="EP111" s="528">
        <v>0</v>
      </c>
      <c r="EQ111" s="519">
        <v>0</v>
      </c>
      <c r="ER111" s="519">
        <v>0</v>
      </c>
      <c r="ES111" s="519">
        <v>0</v>
      </c>
      <c r="ET111" s="519">
        <v>0</v>
      </c>
      <c r="EU111" s="519">
        <v>0</v>
      </c>
      <c r="EV111" s="519">
        <v>0</v>
      </c>
      <c r="EW111" s="519">
        <v>0</v>
      </c>
      <c r="EX111" s="519">
        <v>0</v>
      </c>
      <c r="EY111" s="519">
        <v>0</v>
      </c>
      <c r="EZ111" s="519">
        <v>80</v>
      </c>
      <c r="FA111" s="528">
        <v>0</v>
      </c>
      <c r="FB111" s="528">
        <v>0</v>
      </c>
      <c r="FC111" s="528">
        <v>0</v>
      </c>
      <c r="FD111" s="38">
        <v>0</v>
      </c>
      <c r="FE111" s="38">
        <v>0</v>
      </c>
      <c r="FF111" s="38">
        <v>0</v>
      </c>
      <c r="FG111" s="38">
        <v>0</v>
      </c>
      <c r="FH111" s="38">
        <v>0</v>
      </c>
      <c r="FI111" s="38">
        <v>0</v>
      </c>
      <c r="FJ111" s="38">
        <v>0</v>
      </c>
      <c r="FK111" s="38">
        <v>0</v>
      </c>
      <c r="FL111" s="38">
        <v>0</v>
      </c>
      <c r="FM111" s="38">
        <v>0</v>
      </c>
      <c r="FN111" s="230">
        <v>0</v>
      </c>
      <c r="FO111" s="230">
        <v>0</v>
      </c>
      <c r="FP111" s="527">
        <v>0</v>
      </c>
      <c r="FQ111" s="527">
        <v>0</v>
      </c>
      <c r="FR111" s="209">
        <v>0</v>
      </c>
      <c r="FS111" s="209">
        <v>0</v>
      </c>
      <c r="FT111" s="209">
        <v>0</v>
      </c>
      <c r="FU111" s="209">
        <v>0</v>
      </c>
      <c r="FV111" s="42">
        <v>0</v>
      </c>
      <c r="FW111" s="42">
        <v>0</v>
      </c>
      <c r="FX111" s="42">
        <v>0</v>
      </c>
      <c r="FY111" s="42">
        <v>0</v>
      </c>
      <c r="FZ111" s="42">
        <v>0</v>
      </c>
      <c r="GA111" s="42">
        <v>0</v>
      </c>
      <c r="GB111" s="42">
        <v>0</v>
      </c>
      <c r="GC111" s="42">
        <v>0</v>
      </c>
      <c r="GD111" s="138">
        <v>0</v>
      </c>
      <c r="GE111" s="42">
        <v>0</v>
      </c>
      <c r="GF111" s="137">
        <v>0</v>
      </c>
      <c r="GG111" s="136">
        <v>1</v>
      </c>
      <c r="GH111" s="50">
        <v>0</v>
      </c>
      <c r="GI111" s="50">
        <v>0</v>
      </c>
      <c r="GJ111" s="50">
        <v>0</v>
      </c>
      <c r="GK111" s="50">
        <v>0</v>
      </c>
      <c r="GL111" s="49">
        <v>0</v>
      </c>
      <c r="GM111" s="49">
        <v>0</v>
      </c>
      <c r="GN111" s="49">
        <v>0</v>
      </c>
      <c r="GO111" s="49">
        <v>0</v>
      </c>
      <c r="GP111" s="49">
        <v>0</v>
      </c>
      <c r="GQ111" s="49">
        <v>0</v>
      </c>
      <c r="GR111" s="48" t="b">
        <v>1</v>
      </c>
      <c r="GS111" s="336">
        <v>0</v>
      </c>
    </row>
    <row r="112" spans="1:201" ht="67.5" hidden="1" customHeight="1" x14ac:dyDescent="0.25">
      <c r="A112" s="119" t="s">
        <v>2227</v>
      </c>
      <c r="B112" s="119" t="s">
        <v>653</v>
      </c>
      <c r="C112" s="119" t="s">
        <v>519</v>
      </c>
      <c r="D112" s="119" t="s">
        <v>2228</v>
      </c>
      <c r="E112" s="119" t="s">
        <v>2228</v>
      </c>
      <c r="F112" s="17" t="s">
        <v>2384</v>
      </c>
      <c r="G112" s="17" t="s">
        <v>2231</v>
      </c>
      <c r="H112" s="17" t="s">
        <v>2232</v>
      </c>
      <c r="I112" s="17" t="s">
        <v>2354</v>
      </c>
      <c r="J112" s="17"/>
      <c r="K112" s="17"/>
      <c r="L112" s="110"/>
      <c r="M112" s="26"/>
      <c r="N112" s="14"/>
      <c r="O112" s="17"/>
      <c r="P112" s="17" t="s">
        <v>2360</v>
      </c>
      <c r="Q112" s="17">
        <v>506</v>
      </c>
      <c r="R112" s="280" t="s">
        <v>3045</v>
      </c>
      <c r="S112" s="17" t="s">
        <v>2904</v>
      </c>
      <c r="T112" s="17"/>
      <c r="U112" s="17"/>
      <c r="V112" s="17"/>
      <c r="W112" s="17"/>
      <c r="X112" s="17"/>
      <c r="Y112" s="17"/>
      <c r="Z112" s="17"/>
      <c r="AA112" s="17"/>
      <c r="AB112" s="17"/>
      <c r="AC112" s="17"/>
      <c r="AD112" s="17"/>
      <c r="AE112" s="17"/>
      <c r="AF112" s="17"/>
      <c r="AG112" s="17"/>
      <c r="AH112" s="17"/>
      <c r="AI112" s="17" t="s">
        <v>417</v>
      </c>
      <c r="AJ112" s="17" t="s">
        <v>871</v>
      </c>
      <c r="AK112" s="17" t="s">
        <v>214</v>
      </c>
      <c r="AL112" s="110" t="s">
        <v>3046</v>
      </c>
      <c r="AM112" s="110"/>
      <c r="AN112" s="17"/>
      <c r="AO112" s="282">
        <v>15</v>
      </c>
      <c r="AP112" s="282">
        <v>25</v>
      </c>
      <c r="AQ112" s="282">
        <v>30</v>
      </c>
      <c r="AR112" s="282">
        <v>35</v>
      </c>
      <c r="AS112" s="282">
        <v>35</v>
      </c>
      <c r="AT112" s="17">
        <v>17</v>
      </c>
      <c r="AU112" s="17"/>
      <c r="AV112" s="282">
        <v>25</v>
      </c>
      <c r="AW112" s="17"/>
      <c r="AX112" s="101">
        <v>0</v>
      </c>
      <c r="AY112" s="531" t="s">
        <v>2906</v>
      </c>
      <c r="AZ112" s="79"/>
      <c r="BA112" s="245">
        <v>0.48571428571428571</v>
      </c>
      <c r="BB112" s="292" t="s">
        <v>218</v>
      </c>
      <c r="BC112" s="158"/>
      <c r="BD112" s="207"/>
      <c r="BE112" s="101">
        <v>0</v>
      </c>
      <c r="BF112" s="116" t="s">
        <v>2907</v>
      </c>
      <c r="BG112" s="79"/>
      <c r="BH112" s="245">
        <v>0.48571428571428571</v>
      </c>
      <c r="BI112" s="101" t="s">
        <v>218</v>
      </c>
      <c r="BJ112" s="107"/>
      <c r="BK112" s="17"/>
      <c r="BL112" s="101">
        <v>0</v>
      </c>
      <c r="BM112" s="567" t="s">
        <v>2908</v>
      </c>
      <c r="BN112" s="243">
        <v>0</v>
      </c>
      <c r="BO112" s="188">
        <v>0.48571428571428571</v>
      </c>
      <c r="BP112" s="292" t="s">
        <v>218</v>
      </c>
      <c r="BQ112" s="107"/>
      <c r="BR112" s="17"/>
      <c r="BS112" s="146"/>
      <c r="BT112" s="552" t="s">
        <v>2910</v>
      </c>
      <c r="BU112" s="188">
        <v>0</v>
      </c>
      <c r="BV112" s="188">
        <v>0.48571428571428571</v>
      </c>
      <c r="BW112" s="146" t="s">
        <v>218</v>
      </c>
      <c r="BX112" s="110" t="s">
        <v>2911</v>
      </c>
      <c r="BY112" s="110"/>
      <c r="BZ112" s="101">
        <v>0</v>
      </c>
      <c r="CA112" s="117" t="s">
        <v>2912</v>
      </c>
      <c r="CB112" s="188">
        <v>0</v>
      </c>
      <c r="CC112" s="188">
        <v>0.48571428571428571</v>
      </c>
      <c r="CD112" s="284" t="s">
        <v>218</v>
      </c>
      <c r="CE112" s="107" t="s">
        <v>3047</v>
      </c>
      <c r="CF112" s="195"/>
      <c r="CG112" s="523"/>
      <c r="CH112" s="112" t="s">
        <v>3048</v>
      </c>
      <c r="CI112" s="188">
        <v>0</v>
      </c>
      <c r="CJ112" s="188">
        <v>0.48571428571428571</v>
      </c>
      <c r="CK112" s="146" t="s">
        <v>218</v>
      </c>
      <c r="CL112" s="110" t="s">
        <v>2916</v>
      </c>
      <c r="CM112" s="195"/>
      <c r="CN112" s="308"/>
      <c r="CO112" s="117" t="s">
        <v>2917</v>
      </c>
      <c r="CP112" s="188">
        <v>0</v>
      </c>
      <c r="CQ112" s="188">
        <v>0.48571428571428571</v>
      </c>
      <c r="CR112" s="109" t="s">
        <v>2918</v>
      </c>
      <c r="CS112" s="110"/>
      <c r="CT112" s="110"/>
      <c r="CU112" s="117"/>
      <c r="CV112" s="117" t="s">
        <v>3049</v>
      </c>
      <c r="CW112" s="188">
        <v>0</v>
      </c>
      <c r="CX112" s="188">
        <v>0.48571428571428571</v>
      </c>
      <c r="CY112" s="101" t="s">
        <v>218</v>
      </c>
      <c r="CZ112" s="107" t="s">
        <v>3050</v>
      </c>
      <c r="DA112" s="17"/>
      <c r="DB112" s="146"/>
      <c r="DC112" s="112" t="s">
        <v>3051</v>
      </c>
      <c r="DD112" s="188">
        <v>0</v>
      </c>
      <c r="DE112" s="188">
        <v>0.48571428571428571</v>
      </c>
      <c r="DF112" s="146" t="s">
        <v>218</v>
      </c>
      <c r="DG112" s="110" t="s">
        <v>2922</v>
      </c>
      <c r="DH112" s="17"/>
      <c r="DI112" s="101"/>
      <c r="DJ112" s="117" t="s">
        <v>2923</v>
      </c>
      <c r="DK112" s="188">
        <v>0</v>
      </c>
      <c r="DL112" s="188">
        <v>0.48571428571428571</v>
      </c>
      <c r="DM112" s="279" t="s">
        <v>218</v>
      </c>
      <c r="DN112" s="107"/>
      <c r="DO112" s="17"/>
      <c r="DP112" s="101"/>
      <c r="DQ112" s="117" t="s">
        <v>3052</v>
      </c>
      <c r="DR112" s="188">
        <v>0</v>
      </c>
      <c r="DS112" s="188">
        <v>0.48571428571428571</v>
      </c>
      <c r="DT112" s="101" t="s">
        <v>218</v>
      </c>
      <c r="DU112" s="107" t="s">
        <v>3053</v>
      </c>
      <c r="DV112" s="521">
        <v>25</v>
      </c>
      <c r="DW112" s="563">
        <v>63</v>
      </c>
      <c r="DX112" s="538" t="s">
        <v>3054</v>
      </c>
      <c r="DY112" s="188">
        <v>2.52</v>
      </c>
      <c r="DZ112" s="106">
        <v>2.2857142857142856</v>
      </c>
      <c r="EA112" s="64" t="s">
        <v>218</v>
      </c>
      <c r="EB112" s="107" t="s">
        <v>3055</v>
      </c>
      <c r="EC112" s="529">
        <v>0</v>
      </c>
      <c r="ED112" s="519">
        <v>0</v>
      </c>
      <c r="EE112" s="519">
        <v>0</v>
      </c>
      <c r="EF112" s="519">
        <v>0</v>
      </c>
      <c r="EG112" s="519">
        <v>0</v>
      </c>
      <c r="EH112" s="519">
        <v>0</v>
      </c>
      <c r="EI112" s="519">
        <v>0</v>
      </c>
      <c r="EJ112" s="519">
        <v>0</v>
      </c>
      <c r="EK112" s="519">
        <v>0</v>
      </c>
      <c r="EL112" s="558">
        <v>25</v>
      </c>
      <c r="EM112" s="529">
        <v>0</v>
      </c>
      <c r="EN112" s="529">
        <v>0</v>
      </c>
      <c r="EO112" s="529">
        <v>25</v>
      </c>
      <c r="EP112" s="528">
        <v>0</v>
      </c>
      <c r="EQ112" s="519">
        <v>0</v>
      </c>
      <c r="ER112" s="519">
        <v>0</v>
      </c>
      <c r="ES112" s="519">
        <v>0</v>
      </c>
      <c r="ET112" s="519">
        <v>0</v>
      </c>
      <c r="EU112" s="519">
        <v>0</v>
      </c>
      <c r="EV112" s="519">
        <v>0</v>
      </c>
      <c r="EW112" s="519">
        <v>0</v>
      </c>
      <c r="EX112" s="519">
        <v>0</v>
      </c>
      <c r="EY112" s="519">
        <v>63</v>
      </c>
      <c r="EZ112" s="519">
        <v>63</v>
      </c>
      <c r="FA112" s="528">
        <v>0</v>
      </c>
      <c r="FB112" s="528">
        <v>0</v>
      </c>
      <c r="FC112" s="528">
        <v>63</v>
      </c>
      <c r="FD112" s="38">
        <v>0</v>
      </c>
      <c r="FE112" s="38">
        <v>0</v>
      </c>
      <c r="FF112" s="38">
        <v>0</v>
      </c>
      <c r="FG112" s="38">
        <v>0</v>
      </c>
      <c r="FH112" s="38">
        <v>0</v>
      </c>
      <c r="FI112" s="38">
        <v>0</v>
      </c>
      <c r="FJ112" s="38">
        <v>0</v>
      </c>
      <c r="FK112" s="38">
        <v>0</v>
      </c>
      <c r="FL112" s="38">
        <v>0</v>
      </c>
      <c r="FM112" s="38">
        <v>2.52</v>
      </c>
      <c r="FN112" s="230">
        <v>0</v>
      </c>
      <c r="FO112" s="230">
        <v>0</v>
      </c>
      <c r="FP112" s="273">
        <v>0</v>
      </c>
      <c r="FQ112" s="273">
        <v>0</v>
      </c>
      <c r="FR112" s="209">
        <v>0</v>
      </c>
      <c r="FS112" s="209">
        <v>0</v>
      </c>
      <c r="FT112" s="209">
        <v>0</v>
      </c>
      <c r="FU112" s="209">
        <v>0</v>
      </c>
      <c r="FV112" s="42">
        <v>0</v>
      </c>
      <c r="FW112" s="42">
        <v>0</v>
      </c>
      <c r="FX112" s="42">
        <v>0</v>
      </c>
      <c r="FY112" s="42">
        <v>0</v>
      </c>
      <c r="FZ112" s="42">
        <v>0</v>
      </c>
      <c r="GA112" s="42">
        <v>0</v>
      </c>
      <c r="GB112" s="42">
        <v>0</v>
      </c>
      <c r="GC112" s="42">
        <v>0</v>
      </c>
      <c r="GD112" s="138">
        <v>0</v>
      </c>
      <c r="GE112" s="42">
        <v>0</v>
      </c>
      <c r="GF112" s="137">
        <v>2.52</v>
      </c>
      <c r="GG112" s="136">
        <v>1</v>
      </c>
      <c r="GH112" s="50">
        <v>0</v>
      </c>
      <c r="GI112" s="50">
        <v>0</v>
      </c>
      <c r="GJ112" s="50">
        <v>0</v>
      </c>
      <c r="GK112" s="50">
        <v>0</v>
      </c>
      <c r="GL112" s="49">
        <v>0</v>
      </c>
      <c r="GM112" s="49">
        <v>0</v>
      </c>
      <c r="GN112" s="49">
        <v>0</v>
      </c>
      <c r="GO112" s="49">
        <v>0</v>
      </c>
      <c r="GP112" s="49">
        <v>0</v>
      </c>
      <c r="GQ112" s="49">
        <v>1</v>
      </c>
      <c r="GR112" s="48" t="b">
        <v>1</v>
      </c>
      <c r="GS112" s="336">
        <v>0</v>
      </c>
    </row>
    <row r="113" spans="1:201" ht="67.5" hidden="1" customHeight="1" x14ac:dyDescent="0.25">
      <c r="A113" s="119" t="s">
        <v>2227</v>
      </c>
      <c r="B113" s="119" t="s">
        <v>653</v>
      </c>
      <c r="C113" s="119" t="s">
        <v>519</v>
      </c>
      <c r="D113" s="119" t="s">
        <v>2228</v>
      </c>
      <c r="E113" s="119" t="s">
        <v>2267</v>
      </c>
      <c r="F113" s="17" t="s">
        <v>2384</v>
      </c>
      <c r="G113" s="17" t="s">
        <v>2231</v>
      </c>
      <c r="H113" s="17" t="s">
        <v>2232</v>
      </c>
      <c r="I113" s="17" t="s">
        <v>2385</v>
      </c>
      <c r="J113" s="17" t="s">
        <v>2385</v>
      </c>
      <c r="K113" s="17" t="s">
        <v>2270</v>
      </c>
      <c r="L113" s="110" t="s">
        <v>2387</v>
      </c>
      <c r="M113" s="26" t="s">
        <v>2272</v>
      </c>
      <c r="N113" s="14" t="s">
        <v>2273</v>
      </c>
      <c r="O113" s="17" t="s">
        <v>2388</v>
      </c>
      <c r="P113" s="17" t="s">
        <v>2389</v>
      </c>
      <c r="Q113" s="17">
        <v>35</v>
      </c>
      <c r="R113" s="280" t="s">
        <v>3056</v>
      </c>
      <c r="S113" s="17" t="s">
        <v>19</v>
      </c>
      <c r="T113" s="17"/>
      <c r="U113" s="17" t="s">
        <v>870</v>
      </c>
      <c r="V113" s="17"/>
      <c r="W113" s="17"/>
      <c r="X113" s="17"/>
      <c r="Y113" s="17"/>
      <c r="Z113" s="17"/>
      <c r="AA113" s="17"/>
      <c r="AB113" s="17"/>
      <c r="AC113" s="17"/>
      <c r="AD113" s="17"/>
      <c r="AE113" s="17"/>
      <c r="AF113" s="17"/>
      <c r="AG113" s="17"/>
      <c r="AH113" s="17" t="s">
        <v>270</v>
      </c>
      <c r="AI113" s="17" t="s">
        <v>470</v>
      </c>
      <c r="AJ113" s="17" t="s">
        <v>244</v>
      </c>
      <c r="AK113" s="17" t="s">
        <v>214</v>
      </c>
      <c r="AL113" s="110" t="s">
        <v>3057</v>
      </c>
      <c r="AM113" s="280" t="s">
        <v>2440</v>
      </c>
      <c r="AN113" s="102">
        <v>0</v>
      </c>
      <c r="AO113" s="375">
        <v>22</v>
      </c>
      <c r="AP113" s="375">
        <v>38</v>
      </c>
      <c r="AQ113" s="375">
        <v>30</v>
      </c>
      <c r="AR113" s="375">
        <v>10</v>
      </c>
      <c r="AS113" s="375">
        <v>100</v>
      </c>
      <c r="AT113" s="375">
        <v>22</v>
      </c>
      <c r="AU113" s="375">
        <v>0</v>
      </c>
      <c r="AV113" s="375">
        <v>38</v>
      </c>
      <c r="AW113" s="17"/>
      <c r="AX113" s="146">
        <v>0</v>
      </c>
      <c r="AY113" s="531" t="s">
        <v>3058</v>
      </c>
      <c r="AZ113" s="79">
        <v>0</v>
      </c>
      <c r="BA113" s="245">
        <v>0.22</v>
      </c>
      <c r="BB113" s="132" t="s">
        <v>218</v>
      </c>
      <c r="BC113" s="110" t="s">
        <v>3059</v>
      </c>
      <c r="BD113" s="190"/>
      <c r="BE113" s="146">
        <v>0</v>
      </c>
      <c r="BF113" s="133" t="s">
        <v>3060</v>
      </c>
      <c r="BG113" s="79">
        <v>0</v>
      </c>
      <c r="BH113" s="245">
        <v>0.22</v>
      </c>
      <c r="BI113" s="190" t="s">
        <v>218</v>
      </c>
      <c r="BJ113" s="110" t="s">
        <v>3061</v>
      </c>
      <c r="BK113" s="17">
        <v>20</v>
      </c>
      <c r="BL113" s="146">
        <v>0</v>
      </c>
      <c r="BM113" s="112" t="s">
        <v>3062</v>
      </c>
      <c r="BN113" s="188">
        <v>0</v>
      </c>
      <c r="BO113" s="188">
        <v>0.22</v>
      </c>
      <c r="BP113" s="150" t="s">
        <v>218</v>
      </c>
      <c r="BQ113" s="110" t="s">
        <v>3063</v>
      </c>
      <c r="BR113" s="17"/>
      <c r="BS113" s="146">
        <v>0</v>
      </c>
      <c r="BT113" s="110" t="s">
        <v>3064</v>
      </c>
      <c r="BU113" s="188">
        <v>0</v>
      </c>
      <c r="BV113" s="188">
        <v>0.22</v>
      </c>
      <c r="BW113" s="17" t="s">
        <v>218</v>
      </c>
      <c r="BX113" s="110" t="s">
        <v>3065</v>
      </c>
      <c r="BY113" s="110"/>
      <c r="BZ113" s="101">
        <v>0</v>
      </c>
      <c r="CA113" s="117" t="s">
        <v>3066</v>
      </c>
      <c r="CB113" s="188">
        <v>0</v>
      </c>
      <c r="CC113" s="188">
        <v>0.22</v>
      </c>
      <c r="CD113" s="240" t="s">
        <v>218</v>
      </c>
      <c r="CE113" s="107" t="s">
        <v>2623</v>
      </c>
      <c r="CF113" s="195">
        <v>4</v>
      </c>
      <c r="CG113" s="523">
        <v>0</v>
      </c>
      <c r="CH113" s="110" t="s">
        <v>3067</v>
      </c>
      <c r="CI113" s="188">
        <v>0</v>
      </c>
      <c r="CJ113" s="188">
        <v>0.22</v>
      </c>
      <c r="CK113" s="17" t="s">
        <v>218</v>
      </c>
      <c r="CL113" s="110" t="s">
        <v>3068</v>
      </c>
      <c r="CM113" s="195"/>
      <c r="CN113" s="308">
        <v>0</v>
      </c>
      <c r="CO113" s="117" t="s">
        <v>3069</v>
      </c>
      <c r="CP113" s="188">
        <v>0</v>
      </c>
      <c r="CQ113" s="188">
        <v>0.22</v>
      </c>
      <c r="CR113" s="105" t="s">
        <v>218</v>
      </c>
      <c r="CS113" s="110" t="s">
        <v>2256</v>
      </c>
      <c r="CT113" s="110"/>
      <c r="CU113" s="117"/>
      <c r="CV113" s="189" t="s">
        <v>3070</v>
      </c>
      <c r="CW113" s="554">
        <v>0</v>
      </c>
      <c r="CX113" s="554">
        <v>0.22</v>
      </c>
      <c r="CY113" s="64" t="s">
        <v>218</v>
      </c>
      <c r="CZ113" s="107" t="s">
        <v>3071</v>
      </c>
      <c r="DA113" s="17">
        <v>0</v>
      </c>
      <c r="DB113" s="157"/>
      <c r="DC113" s="555" t="s">
        <v>3072</v>
      </c>
      <c r="DD113" s="188">
        <v>0</v>
      </c>
      <c r="DE113" s="188">
        <v>0.22</v>
      </c>
      <c r="DF113" s="17" t="s">
        <v>218</v>
      </c>
      <c r="DG113" s="110" t="s">
        <v>3073</v>
      </c>
      <c r="DH113" s="17"/>
      <c r="DI113" s="101"/>
      <c r="DJ113" s="117" t="s">
        <v>3074</v>
      </c>
      <c r="DK113" s="188">
        <v>0</v>
      </c>
      <c r="DL113" s="188">
        <v>0.22</v>
      </c>
      <c r="DM113" s="73" t="s">
        <v>218</v>
      </c>
      <c r="DN113" s="107" t="s">
        <v>2262</v>
      </c>
      <c r="DO113" s="17"/>
      <c r="DP113" s="101"/>
      <c r="DQ113" s="117" t="s">
        <v>3075</v>
      </c>
      <c r="DR113" s="188">
        <v>0</v>
      </c>
      <c r="DS113" s="188">
        <v>0.22</v>
      </c>
      <c r="DT113" s="64" t="s">
        <v>218</v>
      </c>
      <c r="DU113" s="107" t="s">
        <v>2264</v>
      </c>
      <c r="DV113" s="521">
        <v>14</v>
      </c>
      <c r="DW113" s="320">
        <v>14</v>
      </c>
      <c r="DX113" s="107" t="s">
        <v>3076</v>
      </c>
      <c r="DY113" s="188">
        <v>0.36842105263157893</v>
      </c>
      <c r="DZ113" s="131">
        <v>0.36</v>
      </c>
      <c r="EA113" s="64" t="s">
        <v>218</v>
      </c>
      <c r="EB113" s="107" t="s">
        <v>3077</v>
      </c>
      <c r="EC113" s="529">
        <v>20</v>
      </c>
      <c r="ED113" s="519">
        <v>20</v>
      </c>
      <c r="EE113" s="519">
        <v>20</v>
      </c>
      <c r="EF113" s="519">
        <v>24</v>
      </c>
      <c r="EG113" s="519">
        <v>24</v>
      </c>
      <c r="EH113" s="519">
        <v>24</v>
      </c>
      <c r="EI113" s="519">
        <v>24</v>
      </c>
      <c r="EJ113" s="519">
        <v>24</v>
      </c>
      <c r="EK113" s="519">
        <v>24</v>
      </c>
      <c r="EL113" s="519">
        <v>38</v>
      </c>
      <c r="EM113" s="529">
        <v>24</v>
      </c>
      <c r="EN113" s="529">
        <v>24</v>
      </c>
      <c r="EO113" s="529">
        <v>38</v>
      </c>
      <c r="EP113" s="528">
        <v>0</v>
      </c>
      <c r="EQ113" s="519">
        <v>0</v>
      </c>
      <c r="ER113" s="519">
        <v>0</v>
      </c>
      <c r="ES113" s="519">
        <v>0</v>
      </c>
      <c r="ET113" s="519">
        <v>0</v>
      </c>
      <c r="EU113" s="519">
        <v>0</v>
      </c>
      <c r="EV113" s="519">
        <v>15</v>
      </c>
      <c r="EW113" s="519">
        <v>15</v>
      </c>
      <c r="EX113" s="519">
        <v>15</v>
      </c>
      <c r="EY113" s="519">
        <v>29</v>
      </c>
      <c r="EZ113" s="519">
        <v>14</v>
      </c>
      <c r="FA113" s="528">
        <v>0</v>
      </c>
      <c r="FB113" s="528">
        <v>15</v>
      </c>
      <c r="FC113" s="528">
        <v>29</v>
      </c>
      <c r="FD113" s="38">
        <v>0</v>
      </c>
      <c r="FE113" s="38">
        <v>0</v>
      </c>
      <c r="FF113" s="38">
        <v>0</v>
      </c>
      <c r="FG113" s="38">
        <v>0</v>
      </c>
      <c r="FH113" s="38">
        <v>0</v>
      </c>
      <c r="FI113" s="38">
        <v>0</v>
      </c>
      <c r="FJ113" s="38">
        <v>0.625</v>
      </c>
      <c r="FK113" s="38">
        <v>0.625</v>
      </c>
      <c r="FL113" s="38">
        <v>0.625</v>
      </c>
      <c r="FM113" s="38">
        <v>0.76315789473684215</v>
      </c>
      <c r="FN113" s="230">
        <v>0</v>
      </c>
      <c r="FO113" s="230">
        <v>0.52631578947368418</v>
      </c>
      <c r="FP113" s="527">
        <v>0</v>
      </c>
      <c r="FQ113" s="527">
        <v>0.52631578947368418</v>
      </c>
      <c r="FR113" s="209">
        <v>0</v>
      </c>
      <c r="FS113" s="209">
        <v>0.52631578947368418</v>
      </c>
      <c r="FT113" s="209">
        <v>0</v>
      </c>
      <c r="FU113" s="209">
        <v>0.63157894736842102</v>
      </c>
      <c r="FV113" s="42">
        <v>0</v>
      </c>
      <c r="FW113" s="42">
        <v>0.63157894736842102</v>
      </c>
      <c r="FX113" s="42">
        <v>0</v>
      </c>
      <c r="FY113" s="42">
        <v>0.63157894736842102</v>
      </c>
      <c r="FZ113" s="42">
        <v>0.39473684210526316</v>
      </c>
      <c r="GA113" s="42">
        <v>0.63157894736842102</v>
      </c>
      <c r="GB113" s="42">
        <v>0.39473684210526316</v>
      </c>
      <c r="GC113" s="42">
        <v>0.63157894736842102</v>
      </c>
      <c r="GD113" s="138">
        <v>0.39473684210526316</v>
      </c>
      <c r="GE113" s="42">
        <v>0.63157894736842102</v>
      </c>
      <c r="GF113" s="137">
        <v>0.76315789473684215</v>
      </c>
      <c r="GG113" s="136">
        <v>1</v>
      </c>
      <c r="GH113" s="50">
        <v>0</v>
      </c>
      <c r="GI113" s="50">
        <v>0</v>
      </c>
      <c r="GJ113" s="50">
        <v>0</v>
      </c>
      <c r="GK113" s="50">
        <v>0</v>
      </c>
      <c r="GL113" s="49">
        <v>0</v>
      </c>
      <c r="GM113" s="49">
        <v>0</v>
      </c>
      <c r="GN113" s="49">
        <v>0.39473684210526316</v>
      </c>
      <c r="GO113" s="49">
        <v>0.39473684210526316</v>
      </c>
      <c r="GP113" s="49">
        <v>0.39473684210526316</v>
      </c>
      <c r="GQ113" s="49">
        <v>0.76315789473684215</v>
      </c>
      <c r="GR113" s="48" t="b">
        <v>1</v>
      </c>
      <c r="GS113" s="336">
        <v>0</v>
      </c>
    </row>
    <row r="114" spans="1:201" ht="67.5" hidden="1" customHeight="1" x14ac:dyDescent="0.25">
      <c r="A114" s="119" t="s">
        <v>2227</v>
      </c>
      <c r="B114" s="119" t="s">
        <v>653</v>
      </c>
      <c r="C114" s="119" t="s">
        <v>519</v>
      </c>
      <c r="D114" s="119" t="s">
        <v>2228</v>
      </c>
      <c r="E114" s="119" t="s">
        <v>2228</v>
      </c>
      <c r="F114" s="17" t="s">
        <v>2352</v>
      </c>
      <c r="G114" s="17" t="s">
        <v>2353</v>
      </c>
      <c r="H114" s="17" t="s">
        <v>2232</v>
      </c>
      <c r="I114" s="17" t="s">
        <v>2354</v>
      </c>
      <c r="J114" s="17" t="s">
        <v>2757</v>
      </c>
      <c r="K114" s="17" t="s">
        <v>2877</v>
      </c>
      <c r="L114" s="110" t="s">
        <v>2356</v>
      </c>
      <c r="M114" s="26" t="s">
        <v>2357</v>
      </c>
      <c r="N114" s="14" t="s">
        <v>2358</v>
      </c>
      <c r="O114" s="17" t="s">
        <v>2359</v>
      </c>
      <c r="P114" s="17" t="s">
        <v>2360</v>
      </c>
      <c r="Q114" s="17">
        <v>36</v>
      </c>
      <c r="R114" s="280" t="s">
        <v>3078</v>
      </c>
      <c r="S114" s="17" t="s">
        <v>210</v>
      </c>
      <c r="T114" s="17"/>
      <c r="U114" s="17">
        <v>3931</v>
      </c>
      <c r="V114" s="17"/>
      <c r="W114" s="17"/>
      <c r="X114" s="17"/>
      <c r="Y114" s="17"/>
      <c r="Z114" s="17"/>
      <c r="AA114" s="17"/>
      <c r="AB114" s="17"/>
      <c r="AC114" s="17"/>
      <c r="AD114" s="17"/>
      <c r="AE114" s="17"/>
      <c r="AF114" s="17"/>
      <c r="AG114" s="17"/>
      <c r="AH114" s="17" t="s">
        <v>270</v>
      </c>
      <c r="AI114" s="17" t="s">
        <v>417</v>
      </c>
      <c r="AJ114" s="17" t="s">
        <v>244</v>
      </c>
      <c r="AK114" s="17" t="s">
        <v>271</v>
      </c>
      <c r="AL114" s="110" t="s">
        <v>3079</v>
      </c>
      <c r="AM114" s="280"/>
      <c r="AN114" s="17">
        <v>0</v>
      </c>
      <c r="AO114" s="282">
        <v>2800</v>
      </c>
      <c r="AP114" s="282">
        <v>5000</v>
      </c>
      <c r="AQ114" s="282">
        <v>0</v>
      </c>
      <c r="AR114" s="282">
        <v>2800</v>
      </c>
      <c r="AS114" s="282">
        <v>10600</v>
      </c>
      <c r="AT114" s="282"/>
      <c r="AU114" s="282"/>
      <c r="AV114" s="282">
        <v>5000</v>
      </c>
      <c r="AW114" s="17"/>
      <c r="AX114" s="101">
        <v>0</v>
      </c>
      <c r="AY114" s="531" t="s">
        <v>3080</v>
      </c>
      <c r="AZ114" s="79">
        <v>0</v>
      </c>
      <c r="BA114" s="245">
        <v>0</v>
      </c>
      <c r="BB114" s="550" t="s">
        <v>218</v>
      </c>
      <c r="BC114" s="158" t="s">
        <v>3081</v>
      </c>
      <c r="BD114" s="190"/>
      <c r="BE114" s="101">
        <v>0</v>
      </c>
      <c r="BF114" s="566" t="s">
        <v>3082</v>
      </c>
      <c r="BG114" s="79">
        <v>0</v>
      </c>
      <c r="BH114" s="245">
        <v>0</v>
      </c>
      <c r="BI114" s="550" t="s">
        <v>218</v>
      </c>
      <c r="BJ114" s="158" t="s">
        <v>3083</v>
      </c>
      <c r="BK114" s="17"/>
      <c r="BL114" s="101">
        <v>0</v>
      </c>
      <c r="BM114" s="112" t="s">
        <v>3084</v>
      </c>
      <c r="BN114" s="188">
        <v>0</v>
      </c>
      <c r="BO114" s="188">
        <v>0</v>
      </c>
      <c r="BP114" s="550" t="s">
        <v>218</v>
      </c>
      <c r="BQ114" s="565" t="s">
        <v>3085</v>
      </c>
      <c r="BR114" s="17"/>
      <c r="BS114" s="101"/>
      <c r="BT114" s="564" t="s">
        <v>3086</v>
      </c>
      <c r="BU114" s="188">
        <v>0</v>
      </c>
      <c r="BV114" s="188">
        <v>0</v>
      </c>
      <c r="BW114" s="17" t="s">
        <v>218</v>
      </c>
      <c r="BX114" s="107" t="s">
        <v>3087</v>
      </c>
      <c r="BY114" s="110"/>
      <c r="BZ114" s="101">
        <v>0</v>
      </c>
      <c r="CA114" s="538" t="s">
        <v>3088</v>
      </c>
      <c r="CB114" s="188">
        <v>0</v>
      </c>
      <c r="CC114" s="188">
        <v>0</v>
      </c>
      <c r="CD114" s="10" t="s">
        <v>218</v>
      </c>
      <c r="CE114" s="107" t="s">
        <v>3089</v>
      </c>
      <c r="CF114" s="195"/>
      <c r="CG114" s="523"/>
      <c r="CH114" s="110" t="s">
        <v>3090</v>
      </c>
      <c r="CI114" s="188">
        <v>0</v>
      </c>
      <c r="CJ114" s="188">
        <v>0</v>
      </c>
      <c r="CK114" s="17" t="s">
        <v>218</v>
      </c>
      <c r="CL114" s="110" t="s">
        <v>3091</v>
      </c>
      <c r="CM114" s="195"/>
      <c r="CN114" s="308"/>
      <c r="CO114" s="117" t="s">
        <v>3092</v>
      </c>
      <c r="CP114" s="188">
        <v>0</v>
      </c>
      <c r="CQ114" s="188">
        <v>0</v>
      </c>
      <c r="CR114" s="105" t="s">
        <v>218</v>
      </c>
      <c r="CS114" s="110" t="s">
        <v>3016</v>
      </c>
      <c r="CT114" s="110"/>
      <c r="CU114" s="117"/>
      <c r="CV114" s="189" t="s">
        <v>3093</v>
      </c>
      <c r="CW114" s="554">
        <v>0</v>
      </c>
      <c r="CX114" s="554">
        <v>0</v>
      </c>
      <c r="CY114" s="64" t="s">
        <v>218</v>
      </c>
      <c r="CZ114" s="107" t="s">
        <v>3094</v>
      </c>
      <c r="DA114" s="17"/>
      <c r="DB114" s="146"/>
      <c r="DC114" s="112" t="s">
        <v>3095</v>
      </c>
      <c r="DD114" s="188">
        <v>0</v>
      </c>
      <c r="DE114" s="188">
        <v>0</v>
      </c>
      <c r="DF114" s="17" t="s">
        <v>218</v>
      </c>
      <c r="DG114" s="110" t="s">
        <v>2260</v>
      </c>
      <c r="DH114" s="17"/>
      <c r="DI114" s="101"/>
      <c r="DJ114" s="117" t="s">
        <v>3096</v>
      </c>
      <c r="DK114" s="188">
        <v>0</v>
      </c>
      <c r="DL114" s="188">
        <v>0</v>
      </c>
      <c r="DM114" s="73" t="s">
        <v>218</v>
      </c>
      <c r="DN114" s="107" t="s">
        <v>2262</v>
      </c>
      <c r="DO114" s="17"/>
      <c r="DP114" s="101"/>
      <c r="DQ114" s="117" t="s">
        <v>3097</v>
      </c>
      <c r="DR114" s="188">
        <v>0</v>
      </c>
      <c r="DS114" s="188">
        <v>0</v>
      </c>
      <c r="DT114" s="64" t="s">
        <v>218</v>
      </c>
      <c r="DU114" s="107" t="s">
        <v>2264</v>
      </c>
      <c r="DV114" s="521">
        <v>5000</v>
      </c>
      <c r="DW114" s="520">
        <v>0</v>
      </c>
      <c r="DX114" s="107" t="s">
        <v>3098</v>
      </c>
      <c r="DY114" s="188">
        <v>0</v>
      </c>
      <c r="DZ114" s="131">
        <v>0</v>
      </c>
      <c r="EA114" s="64" t="s">
        <v>218</v>
      </c>
      <c r="EB114" s="107" t="s">
        <v>3099</v>
      </c>
      <c r="EC114" s="529">
        <v>0</v>
      </c>
      <c r="ED114" s="519">
        <v>0</v>
      </c>
      <c r="EE114" s="519">
        <v>0</v>
      </c>
      <c r="EF114" s="519">
        <v>0</v>
      </c>
      <c r="EG114" s="519">
        <v>0</v>
      </c>
      <c r="EH114" s="519">
        <v>0</v>
      </c>
      <c r="EI114" s="519">
        <v>0</v>
      </c>
      <c r="EJ114" s="519">
        <v>0</v>
      </c>
      <c r="EK114" s="519">
        <v>0</v>
      </c>
      <c r="EL114" s="519">
        <v>5000</v>
      </c>
      <c r="EM114" s="529">
        <v>0</v>
      </c>
      <c r="EN114" s="529">
        <v>0</v>
      </c>
      <c r="EO114" s="529">
        <v>5000</v>
      </c>
      <c r="EP114" s="528">
        <v>0</v>
      </c>
      <c r="EQ114" s="519">
        <v>0</v>
      </c>
      <c r="ER114" s="519">
        <v>0</v>
      </c>
      <c r="ES114" s="519">
        <v>0</v>
      </c>
      <c r="ET114" s="519">
        <v>0</v>
      </c>
      <c r="EU114" s="519">
        <v>0</v>
      </c>
      <c r="EV114" s="519">
        <v>0</v>
      </c>
      <c r="EW114" s="519">
        <v>0</v>
      </c>
      <c r="EX114" s="519">
        <v>0</v>
      </c>
      <c r="EY114" s="519">
        <v>0</v>
      </c>
      <c r="EZ114" s="519">
        <v>0</v>
      </c>
      <c r="FA114" s="528">
        <v>0</v>
      </c>
      <c r="FB114" s="528">
        <v>0</v>
      </c>
      <c r="FC114" s="528">
        <v>0</v>
      </c>
      <c r="FD114" s="38">
        <v>0</v>
      </c>
      <c r="FE114" s="38">
        <v>0</v>
      </c>
      <c r="FF114" s="38">
        <v>0</v>
      </c>
      <c r="FG114" s="38">
        <v>0</v>
      </c>
      <c r="FH114" s="38">
        <v>0</v>
      </c>
      <c r="FI114" s="38">
        <v>0</v>
      </c>
      <c r="FJ114" s="38">
        <v>0</v>
      </c>
      <c r="FK114" s="38">
        <v>0</v>
      </c>
      <c r="FL114" s="38">
        <v>0</v>
      </c>
      <c r="FM114" s="38">
        <v>0</v>
      </c>
      <c r="FN114" s="230">
        <v>0</v>
      </c>
      <c r="FO114" s="230">
        <v>0</v>
      </c>
      <c r="FP114" s="527">
        <v>0</v>
      </c>
      <c r="FQ114" s="527">
        <v>0</v>
      </c>
      <c r="FR114" s="209">
        <v>0</v>
      </c>
      <c r="FS114" s="209">
        <v>0</v>
      </c>
      <c r="FT114" s="209">
        <v>0</v>
      </c>
      <c r="FU114" s="209">
        <v>0</v>
      </c>
      <c r="FV114" s="42">
        <v>0</v>
      </c>
      <c r="FW114" s="42">
        <v>0</v>
      </c>
      <c r="FX114" s="42">
        <v>0</v>
      </c>
      <c r="FY114" s="42">
        <v>0</v>
      </c>
      <c r="FZ114" s="42">
        <v>0</v>
      </c>
      <c r="GA114" s="42">
        <v>0</v>
      </c>
      <c r="GB114" s="42">
        <v>0</v>
      </c>
      <c r="GC114" s="42">
        <v>0</v>
      </c>
      <c r="GD114" s="138">
        <v>0</v>
      </c>
      <c r="GE114" s="42">
        <v>0</v>
      </c>
      <c r="GF114" s="137">
        <v>0</v>
      </c>
      <c r="GG114" s="136">
        <v>1</v>
      </c>
      <c r="GH114" s="50">
        <v>0</v>
      </c>
      <c r="GI114" s="50">
        <v>0</v>
      </c>
      <c r="GJ114" s="50">
        <v>0</v>
      </c>
      <c r="GK114" s="50">
        <v>0</v>
      </c>
      <c r="GL114" s="49">
        <v>0</v>
      </c>
      <c r="GM114" s="49">
        <v>0</v>
      </c>
      <c r="GN114" s="49">
        <v>0</v>
      </c>
      <c r="GO114" s="49">
        <v>0</v>
      </c>
      <c r="GP114" s="49">
        <v>0</v>
      </c>
      <c r="GQ114" s="49">
        <v>0</v>
      </c>
      <c r="GR114" s="48" t="b">
        <v>1</v>
      </c>
      <c r="GS114" s="336">
        <v>0</v>
      </c>
    </row>
    <row r="115" spans="1:201" ht="67.5" hidden="1" customHeight="1" x14ac:dyDescent="0.25">
      <c r="A115" s="119" t="s">
        <v>2227</v>
      </c>
      <c r="B115" s="119" t="s">
        <v>653</v>
      </c>
      <c r="C115" s="119" t="s">
        <v>519</v>
      </c>
      <c r="D115" s="119" t="s">
        <v>2228</v>
      </c>
      <c r="E115" s="119" t="s">
        <v>2229</v>
      </c>
      <c r="F115" s="17" t="s">
        <v>2850</v>
      </c>
      <c r="G115" s="17" t="s">
        <v>2901</v>
      </c>
      <c r="H115" s="17" t="s">
        <v>3100</v>
      </c>
      <c r="I115" s="17" t="s">
        <v>2240</v>
      </c>
      <c r="J115" s="17" t="s">
        <v>2902</v>
      </c>
      <c r="K115" s="17" t="s">
        <v>3101</v>
      </c>
      <c r="L115" s="110" t="s">
        <v>2932</v>
      </c>
      <c r="M115" s="26" t="s">
        <v>2237</v>
      </c>
      <c r="N115" s="14" t="s">
        <v>2238</v>
      </c>
      <c r="O115" s="17" t="s">
        <v>2239</v>
      </c>
      <c r="P115" s="17" t="s">
        <v>2240</v>
      </c>
      <c r="Q115" s="17">
        <v>37</v>
      </c>
      <c r="R115" s="280" t="s">
        <v>3102</v>
      </c>
      <c r="S115" s="17" t="s">
        <v>19</v>
      </c>
      <c r="T115" s="17"/>
      <c r="U115" s="17" t="s">
        <v>870</v>
      </c>
      <c r="V115" s="17" t="s">
        <v>870</v>
      </c>
      <c r="W115" s="17" t="s">
        <v>3103</v>
      </c>
      <c r="X115" s="17" t="s">
        <v>870</v>
      </c>
      <c r="Y115" s="17"/>
      <c r="Z115" s="17"/>
      <c r="AA115" s="17"/>
      <c r="AB115" s="17"/>
      <c r="AC115" s="17"/>
      <c r="AD115" s="17"/>
      <c r="AE115" s="17"/>
      <c r="AF115" s="17"/>
      <c r="AG115" s="17"/>
      <c r="AH115" s="17" t="s">
        <v>270</v>
      </c>
      <c r="AI115" s="17" t="s">
        <v>2635</v>
      </c>
      <c r="AJ115" s="17" t="s">
        <v>244</v>
      </c>
      <c r="AK115" s="17" t="s">
        <v>214</v>
      </c>
      <c r="AL115" s="110" t="s">
        <v>3104</v>
      </c>
      <c r="AM115" s="280" t="s">
        <v>3105</v>
      </c>
      <c r="AN115" s="102">
        <v>0</v>
      </c>
      <c r="AO115" s="375">
        <v>0</v>
      </c>
      <c r="AP115" s="375">
        <v>2</v>
      </c>
      <c r="AQ115" s="375">
        <v>0</v>
      </c>
      <c r="AR115" s="375">
        <v>1</v>
      </c>
      <c r="AS115" s="375">
        <v>3</v>
      </c>
      <c r="AT115" s="375">
        <v>0</v>
      </c>
      <c r="AU115" s="375"/>
      <c r="AV115" s="375">
        <v>2</v>
      </c>
      <c r="AW115" s="17"/>
      <c r="AX115" s="146">
        <v>0</v>
      </c>
      <c r="AY115" s="531" t="s">
        <v>3106</v>
      </c>
      <c r="AZ115" s="79">
        <v>0</v>
      </c>
      <c r="BA115" s="245">
        <v>0</v>
      </c>
      <c r="BB115" s="132" t="s">
        <v>218</v>
      </c>
      <c r="BC115" s="14" t="s">
        <v>3107</v>
      </c>
      <c r="BD115" s="190"/>
      <c r="BE115" s="146">
        <v>0</v>
      </c>
      <c r="BF115" s="133" t="s">
        <v>3108</v>
      </c>
      <c r="BG115" s="79">
        <v>0</v>
      </c>
      <c r="BH115" s="245">
        <v>0</v>
      </c>
      <c r="BI115" s="190" t="s">
        <v>218</v>
      </c>
      <c r="BJ115" s="110"/>
      <c r="BK115" s="17"/>
      <c r="BL115" s="146">
        <v>0</v>
      </c>
      <c r="BM115" s="112" t="s">
        <v>3109</v>
      </c>
      <c r="BN115" s="188">
        <v>0</v>
      </c>
      <c r="BO115" s="188">
        <v>0</v>
      </c>
      <c r="BP115" s="150" t="s">
        <v>218</v>
      </c>
      <c r="BQ115" s="110"/>
      <c r="BR115" s="17"/>
      <c r="BS115" s="146"/>
      <c r="BT115" s="552" t="s">
        <v>3110</v>
      </c>
      <c r="BU115" s="188">
        <v>0</v>
      </c>
      <c r="BV115" s="188">
        <v>0</v>
      </c>
      <c r="BW115" s="17" t="s">
        <v>218</v>
      </c>
      <c r="BX115" s="110"/>
      <c r="BY115" s="110"/>
      <c r="BZ115" s="101">
        <v>0</v>
      </c>
      <c r="CA115" s="117" t="s">
        <v>3111</v>
      </c>
      <c r="CB115" s="188">
        <v>0</v>
      </c>
      <c r="CC115" s="188">
        <v>0</v>
      </c>
      <c r="CD115" s="240" t="s">
        <v>218</v>
      </c>
      <c r="CE115" s="107" t="s">
        <v>2623</v>
      </c>
      <c r="CF115" s="195"/>
      <c r="CG115" s="523"/>
      <c r="CH115" s="110" t="s">
        <v>3112</v>
      </c>
      <c r="CI115" s="188">
        <v>0</v>
      </c>
      <c r="CJ115" s="188">
        <v>0</v>
      </c>
      <c r="CK115" s="17" t="s">
        <v>218</v>
      </c>
      <c r="CL115" s="110" t="s">
        <v>3113</v>
      </c>
      <c r="CM115" s="195"/>
      <c r="CN115" s="308">
        <v>0</v>
      </c>
      <c r="CO115" s="117" t="s">
        <v>3114</v>
      </c>
      <c r="CP115" s="188">
        <v>0</v>
      </c>
      <c r="CQ115" s="188">
        <v>0</v>
      </c>
      <c r="CR115" s="105" t="s">
        <v>218</v>
      </c>
      <c r="CS115" s="110" t="s">
        <v>2256</v>
      </c>
      <c r="CT115" s="110"/>
      <c r="CU115" s="117"/>
      <c r="CV115" s="117" t="s">
        <v>3115</v>
      </c>
      <c r="CW115" s="554">
        <v>0</v>
      </c>
      <c r="CX115" s="554">
        <v>0</v>
      </c>
      <c r="CY115" s="64" t="s">
        <v>218</v>
      </c>
      <c r="CZ115" s="107" t="s">
        <v>3116</v>
      </c>
      <c r="DA115" s="17"/>
      <c r="DB115" s="146"/>
      <c r="DC115" s="112" t="s">
        <v>3117</v>
      </c>
      <c r="DD115" s="188">
        <v>0</v>
      </c>
      <c r="DE115" s="188">
        <v>0</v>
      </c>
      <c r="DF115" s="17" t="s">
        <v>218</v>
      </c>
      <c r="DG115" s="110" t="s">
        <v>3118</v>
      </c>
      <c r="DH115" s="17"/>
      <c r="DI115" s="101"/>
      <c r="DJ115" s="117" t="s">
        <v>3119</v>
      </c>
      <c r="DK115" s="188">
        <v>0</v>
      </c>
      <c r="DL115" s="188">
        <v>0</v>
      </c>
      <c r="DM115" s="73" t="s">
        <v>218</v>
      </c>
      <c r="DN115" s="107" t="s">
        <v>2262</v>
      </c>
      <c r="DO115" s="17"/>
      <c r="DP115" s="101"/>
      <c r="DQ115" s="117" t="s">
        <v>3120</v>
      </c>
      <c r="DR115" s="188">
        <v>0</v>
      </c>
      <c r="DS115" s="188">
        <v>0</v>
      </c>
      <c r="DT115" s="64" t="s">
        <v>218</v>
      </c>
      <c r="DU115" s="107" t="s">
        <v>2264</v>
      </c>
      <c r="DV115" s="521">
        <v>2</v>
      </c>
      <c r="DW115" s="534">
        <v>1</v>
      </c>
      <c r="DX115" s="547" t="s">
        <v>3121</v>
      </c>
      <c r="DY115" s="188">
        <v>0.5</v>
      </c>
      <c r="DZ115" s="131">
        <v>0.33333333333333331</v>
      </c>
      <c r="EA115" s="64" t="s">
        <v>218</v>
      </c>
      <c r="EB115" s="107" t="s">
        <v>3122</v>
      </c>
      <c r="EC115" s="529">
        <v>0</v>
      </c>
      <c r="ED115" s="519">
        <v>0</v>
      </c>
      <c r="EE115" s="519">
        <v>0</v>
      </c>
      <c r="EF115" s="519">
        <v>0</v>
      </c>
      <c r="EG115" s="519">
        <v>0</v>
      </c>
      <c r="EH115" s="519">
        <v>0</v>
      </c>
      <c r="EI115" s="519">
        <v>0</v>
      </c>
      <c r="EJ115" s="519">
        <v>0</v>
      </c>
      <c r="EK115" s="519">
        <v>0</v>
      </c>
      <c r="EL115" s="519">
        <v>2</v>
      </c>
      <c r="EM115" s="529">
        <v>0</v>
      </c>
      <c r="EN115" s="529">
        <v>0</v>
      </c>
      <c r="EO115" s="529">
        <v>2</v>
      </c>
      <c r="EP115" s="528">
        <v>0</v>
      </c>
      <c r="EQ115" s="519">
        <v>0</v>
      </c>
      <c r="ER115" s="519">
        <v>0</v>
      </c>
      <c r="ES115" s="519">
        <v>0</v>
      </c>
      <c r="ET115" s="519">
        <v>0</v>
      </c>
      <c r="EU115" s="519">
        <v>0</v>
      </c>
      <c r="EV115" s="519">
        <v>0</v>
      </c>
      <c r="EW115" s="519">
        <v>0</v>
      </c>
      <c r="EX115" s="519">
        <v>0</v>
      </c>
      <c r="EY115" s="519">
        <v>1</v>
      </c>
      <c r="EZ115" s="519">
        <v>1</v>
      </c>
      <c r="FA115" s="528">
        <v>0</v>
      </c>
      <c r="FB115" s="528">
        <v>0</v>
      </c>
      <c r="FC115" s="528">
        <v>1</v>
      </c>
      <c r="FD115" s="38">
        <v>0</v>
      </c>
      <c r="FE115" s="38">
        <v>0</v>
      </c>
      <c r="FF115" s="38">
        <v>0</v>
      </c>
      <c r="FG115" s="38">
        <v>0</v>
      </c>
      <c r="FH115" s="38">
        <v>0</v>
      </c>
      <c r="FI115" s="38">
        <v>0</v>
      </c>
      <c r="FJ115" s="38">
        <v>0</v>
      </c>
      <c r="FK115" s="38">
        <v>0</v>
      </c>
      <c r="FL115" s="38">
        <v>0</v>
      </c>
      <c r="FM115" s="38">
        <v>0.5</v>
      </c>
      <c r="FN115" s="230">
        <v>0</v>
      </c>
      <c r="FO115" s="230">
        <v>0</v>
      </c>
      <c r="FP115" s="527">
        <v>0</v>
      </c>
      <c r="FQ115" s="527">
        <v>0</v>
      </c>
      <c r="FR115" s="209">
        <v>0</v>
      </c>
      <c r="FS115" s="209">
        <v>0</v>
      </c>
      <c r="FT115" s="209">
        <v>0</v>
      </c>
      <c r="FU115" s="209">
        <v>0</v>
      </c>
      <c r="FV115" s="42">
        <v>0</v>
      </c>
      <c r="FW115" s="42">
        <v>0</v>
      </c>
      <c r="FX115" s="42">
        <v>0</v>
      </c>
      <c r="FY115" s="42">
        <v>0</v>
      </c>
      <c r="FZ115" s="42">
        <v>0</v>
      </c>
      <c r="GA115" s="42">
        <v>0</v>
      </c>
      <c r="GB115" s="42">
        <v>0</v>
      </c>
      <c r="GC115" s="42">
        <v>0</v>
      </c>
      <c r="GD115" s="138">
        <v>0</v>
      </c>
      <c r="GE115" s="42">
        <v>0</v>
      </c>
      <c r="GF115" s="137">
        <v>0.5</v>
      </c>
      <c r="GG115" s="136">
        <v>1</v>
      </c>
      <c r="GH115" s="50">
        <v>0</v>
      </c>
      <c r="GI115" s="50">
        <v>0</v>
      </c>
      <c r="GJ115" s="50">
        <v>0</v>
      </c>
      <c r="GK115" s="50">
        <v>0</v>
      </c>
      <c r="GL115" s="49">
        <v>0</v>
      </c>
      <c r="GM115" s="49">
        <v>0</v>
      </c>
      <c r="GN115" s="49">
        <v>0</v>
      </c>
      <c r="GO115" s="49">
        <v>0</v>
      </c>
      <c r="GP115" s="49">
        <v>0</v>
      </c>
      <c r="GQ115" s="49">
        <v>0.5</v>
      </c>
      <c r="GR115" s="48" t="b">
        <v>1</v>
      </c>
      <c r="GS115" s="336">
        <v>0</v>
      </c>
    </row>
    <row r="116" spans="1:201" ht="67.5" hidden="1" customHeight="1" x14ac:dyDescent="0.25">
      <c r="A116" s="119" t="s">
        <v>2227</v>
      </c>
      <c r="B116" s="119" t="s">
        <v>653</v>
      </c>
      <c r="C116" s="119" t="s">
        <v>519</v>
      </c>
      <c r="D116" s="119" t="s">
        <v>2228</v>
      </c>
      <c r="E116" s="119" t="s">
        <v>2229</v>
      </c>
      <c r="F116" s="17" t="s">
        <v>2230</v>
      </c>
      <c r="G116" s="17" t="s">
        <v>3123</v>
      </c>
      <c r="H116" s="17" t="s">
        <v>3100</v>
      </c>
      <c r="I116" s="17" t="s">
        <v>2512</v>
      </c>
      <c r="J116" s="17" t="s">
        <v>2513</v>
      </c>
      <c r="K116" s="17" t="s">
        <v>3101</v>
      </c>
      <c r="L116" s="110" t="s">
        <v>3124</v>
      </c>
      <c r="M116" s="26" t="s">
        <v>2237</v>
      </c>
      <c r="N116" s="14" t="s">
        <v>2238</v>
      </c>
      <c r="O116" s="17" t="s">
        <v>2514</v>
      </c>
      <c r="P116" s="17" t="s">
        <v>2515</v>
      </c>
      <c r="Q116" s="532">
        <v>38</v>
      </c>
      <c r="R116" s="338" t="s">
        <v>3125</v>
      </c>
      <c r="S116" s="17" t="s">
        <v>2589</v>
      </c>
      <c r="T116" s="17" t="s">
        <v>870</v>
      </c>
      <c r="U116" s="17"/>
      <c r="V116" s="17"/>
      <c r="W116" s="17"/>
      <c r="X116" s="17"/>
      <c r="Y116" s="17"/>
      <c r="Z116" s="17"/>
      <c r="AA116" s="17"/>
      <c r="AB116" s="17"/>
      <c r="AC116" s="17"/>
      <c r="AD116" s="17"/>
      <c r="AE116" s="17"/>
      <c r="AF116" s="17"/>
      <c r="AG116" s="17"/>
      <c r="AH116" s="17" t="s">
        <v>1366</v>
      </c>
      <c r="AI116" s="17" t="s">
        <v>417</v>
      </c>
      <c r="AJ116" s="17" t="s">
        <v>418</v>
      </c>
      <c r="AK116" s="17" t="s">
        <v>214</v>
      </c>
      <c r="AL116" s="110" t="s">
        <v>3126</v>
      </c>
      <c r="AM116" s="110"/>
      <c r="AN116" s="17">
        <v>4.75</v>
      </c>
      <c r="AO116" s="17">
        <v>6.25</v>
      </c>
      <c r="AP116" s="17">
        <v>8.5</v>
      </c>
      <c r="AQ116" s="17">
        <v>8.5</v>
      </c>
      <c r="AR116" s="17">
        <v>10</v>
      </c>
      <c r="AS116" s="17">
        <v>10</v>
      </c>
      <c r="AT116" s="17">
        <v>2.9</v>
      </c>
      <c r="AU116" s="17">
        <v>3.35</v>
      </c>
      <c r="AV116" s="17">
        <v>8.5</v>
      </c>
      <c r="AW116" s="17"/>
      <c r="AX116" s="146">
        <v>0</v>
      </c>
      <c r="AY116" s="531" t="s">
        <v>3127</v>
      </c>
      <c r="AZ116" s="79">
        <v>0</v>
      </c>
      <c r="BA116" s="245">
        <v>0.28999999999999998</v>
      </c>
      <c r="BB116" s="132" t="s">
        <v>218</v>
      </c>
      <c r="BC116" s="14" t="s">
        <v>2594</v>
      </c>
      <c r="BD116" s="152"/>
      <c r="BE116" s="146">
        <v>0</v>
      </c>
      <c r="BF116" s="133" t="s">
        <v>2703</v>
      </c>
      <c r="BG116" s="79">
        <v>0</v>
      </c>
      <c r="BH116" s="245">
        <v>0.28999999999999998</v>
      </c>
      <c r="BI116" s="190" t="s">
        <v>218</v>
      </c>
      <c r="BJ116" s="110" t="s">
        <v>2704</v>
      </c>
      <c r="BK116" s="17"/>
      <c r="BL116" s="146"/>
      <c r="BM116" s="112" t="s">
        <v>2705</v>
      </c>
      <c r="BN116" s="243">
        <v>0</v>
      </c>
      <c r="BO116" s="188">
        <v>0.28999999999999998</v>
      </c>
      <c r="BP116" s="150" t="s">
        <v>218</v>
      </c>
      <c r="BQ116" s="110" t="s">
        <v>3128</v>
      </c>
      <c r="BR116" s="17"/>
      <c r="BS116" s="146">
        <v>0</v>
      </c>
      <c r="BT116" s="552" t="s">
        <v>3129</v>
      </c>
      <c r="BU116" s="188">
        <v>0</v>
      </c>
      <c r="BV116" s="188">
        <v>0.28999999999999998</v>
      </c>
      <c r="BW116" s="17" t="s">
        <v>218</v>
      </c>
      <c r="BX116" s="110" t="s">
        <v>2369</v>
      </c>
      <c r="BY116" s="110"/>
      <c r="BZ116" s="101">
        <v>0</v>
      </c>
      <c r="CA116" s="117" t="s">
        <v>3130</v>
      </c>
      <c r="CB116" s="188">
        <v>0</v>
      </c>
      <c r="CC116" s="188">
        <v>0.28999999999999998</v>
      </c>
      <c r="CD116" s="10" t="s">
        <v>218</v>
      </c>
      <c r="CE116" s="107" t="s">
        <v>3131</v>
      </c>
      <c r="CF116" s="195"/>
      <c r="CG116" s="523"/>
      <c r="CH116" s="112" t="s">
        <v>2710</v>
      </c>
      <c r="CI116" s="188">
        <v>0</v>
      </c>
      <c r="CJ116" s="188">
        <v>0.28999999999999998</v>
      </c>
      <c r="CK116" s="17" t="s">
        <v>218</v>
      </c>
      <c r="CL116" s="110" t="s">
        <v>3132</v>
      </c>
      <c r="CM116" s="195"/>
      <c r="CN116" s="308">
        <v>0</v>
      </c>
      <c r="CO116" s="117" t="s">
        <v>2729</v>
      </c>
      <c r="CP116" s="188">
        <v>0</v>
      </c>
      <c r="CQ116" s="188">
        <v>0.28999999999999998</v>
      </c>
      <c r="CR116" s="105" t="s">
        <v>218</v>
      </c>
      <c r="CS116" s="110" t="s">
        <v>3133</v>
      </c>
      <c r="CT116" s="110"/>
      <c r="CU116" s="117"/>
      <c r="CV116" s="117" t="s">
        <v>2714</v>
      </c>
      <c r="CW116" s="554">
        <v>0</v>
      </c>
      <c r="CX116" s="554">
        <v>0.28999999999999998</v>
      </c>
      <c r="CY116" s="64" t="s">
        <v>218</v>
      </c>
      <c r="CZ116" s="107" t="s">
        <v>2731</v>
      </c>
      <c r="DA116" s="17"/>
      <c r="DB116" s="146"/>
      <c r="DC116" s="112" t="s">
        <v>2716</v>
      </c>
      <c r="DD116" s="188">
        <v>0</v>
      </c>
      <c r="DE116" s="188">
        <v>0.28999999999999998</v>
      </c>
      <c r="DF116" s="17" t="s">
        <v>218</v>
      </c>
      <c r="DG116" s="110" t="s">
        <v>2379</v>
      </c>
      <c r="DH116" s="17"/>
      <c r="DI116" s="101"/>
      <c r="DJ116" s="117" t="s">
        <v>2717</v>
      </c>
      <c r="DK116" s="188">
        <v>0</v>
      </c>
      <c r="DL116" s="188">
        <v>0.28999999999999998</v>
      </c>
      <c r="DM116" s="73" t="s">
        <v>218</v>
      </c>
      <c r="DN116" s="107" t="s">
        <v>2718</v>
      </c>
      <c r="DO116" s="17"/>
      <c r="DP116" s="101"/>
      <c r="DQ116" s="117" t="s">
        <v>2732</v>
      </c>
      <c r="DR116" s="188">
        <v>0</v>
      </c>
      <c r="DS116" s="188">
        <v>0.28999999999999998</v>
      </c>
      <c r="DT116" s="64" t="s">
        <v>218</v>
      </c>
      <c r="DU116" s="107" t="s">
        <v>2720</v>
      </c>
      <c r="DV116" s="521">
        <v>8.5</v>
      </c>
      <c r="DW116" s="520"/>
      <c r="DX116" s="117" t="s">
        <v>2721</v>
      </c>
      <c r="DY116" s="188">
        <v>0</v>
      </c>
      <c r="DZ116" s="131">
        <v>0.28999999999999998</v>
      </c>
      <c r="EA116" s="64" t="s">
        <v>218</v>
      </c>
      <c r="EB116" s="107" t="s">
        <v>2303</v>
      </c>
      <c r="EC116" s="529">
        <v>0</v>
      </c>
      <c r="ED116" s="519">
        <v>0</v>
      </c>
      <c r="EE116" s="519">
        <v>0</v>
      </c>
      <c r="EF116" s="519">
        <v>0</v>
      </c>
      <c r="EG116" s="519">
        <v>0</v>
      </c>
      <c r="EH116" s="519">
        <v>0</v>
      </c>
      <c r="EI116" s="519">
        <v>0</v>
      </c>
      <c r="EJ116" s="519">
        <v>0</v>
      </c>
      <c r="EK116" s="519">
        <v>0</v>
      </c>
      <c r="EL116" s="519">
        <v>8.5</v>
      </c>
      <c r="EM116" s="529">
        <v>0</v>
      </c>
      <c r="EN116" s="529">
        <v>0</v>
      </c>
      <c r="EO116" s="529">
        <v>8.5</v>
      </c>
      <c r="EP116" s="528">
        <v>0</v>
      </c>
      <c r="EQ116" s="519">
        <v>0</v>
      </c>
      <c r="ER116" s="519">
        <v>0</v>
      </c>
      <c r="ES116" s="519">
        <v>0</v>
      </c>
      <c r="ET116" s="519">
        <v>0</v>
      </c>
      <c r="EU116" s="519">
        <v>0</v>
      </c>
      <c r="EV116" s="519">
        <v>0</v>
      </c>
      <c r="EW116" s="519">
        <v>0</v>
      </c>
      <c r="EX116" s="519">
        <v>0</v>
      </c>
      <c r="EY116" s="519">
        <v>0</v>
      </c>
      <c r="EZ116" s="519">
        <v>0</v>
      </c>
      <c r="FA116" s="528">
        <v>0</v>
      </c>
      <c r="FB116" s="528">
        <v>0</v>
      </c>
      <c r="FC116" s="528">
        <v>0</v>
      </c>
      <c r="FD116" s="38">
        <v>0</v>
      </c>
      <c r="FE116" s="38">
        <v>0</v>
      </c>
      <c r="FF116" s="38">
        <v>0</v>
      </c>
      <c r="FG116" s="38">
        <v>0</v>
      </c>
      <c r="FH116" s="38">
        <v>0</v>
      </c>
      <c r="FI116" s="38">
        <v>0</v>
      </c>
      <c r="FJ116" s="38">
        <v>0</v>
      </c>
      <c r="FK116" s="38">
        <v>0</v>
      </c>
      <c r="FL116" s="38">
        <v>0</v>
      </c>
      <c r="FM116" s="38">
        <v>0</v>
      </c>
      <c r="FN116" s="230">
        <v>0</v>
      </c>
      <c r="FO116" s="230">
        <v>0</v>
      </c>
      <c r="FP116" s="527">
        <v>0</v>
      </c>
      <c r="FQ116" s="527">
        <v>0</v>
      </c>
      <c r="FR116" s="209">
        <v>0</v>
      </c>
      <c r="FS116" s="209">
        <v>0</v>
      </c>
      <c r="FT116" s="209">
        <v>0</v>
      </c>
      <c r="FU116" s="209">
        <v>0</v>
      </c>
      <c r="FV116" s="42">
        <v>0</v>
      </c>
      <c r="FW116" s="42">
        <v>0</v>
      </c>
      <c r="FX116" s="42">
        <v>0</v>
      </c>
      <c r="FY116" s="42">
        <v>0</v>
      </c>
      <c r="FZ116" s="42">
        <v>0</v>
      </c>
      <c r="GA116" s="42">
        <v>0</v>
      </c>
      <c r="GB116" s="42">
        <v>0</v>
      </c>
      <c r="GC116" s="42">
        <v>0</v>
      </c>
      <c r="GD116" s="138">
        <v>0</v>
      </c>
      <c r="GE116" s="42">
        <v>0</v>
      </c>
      <c r="GF116" s="137">
        <v>0</v>
      </c>
      <c r="GG116" s="136">
        <v>1</v>
      </c>
      <c r="GH116" s="50">
        <v>0</v>
      </c>
      <c r="GI116" s="50">
        <v>0</v>
      </c>
      <c r="GJ116" s="50">
        <v>0</v>
      </c>
      <c r="GK116" s="50">
        <v>0</v>
      </c>
      <c r="GL116" s="49">
        <v>0</v>
      </c>
      <c r="GM116" s="49">
        <v>0</v>
      </c>
      <c r="GN116" s="49">
        <v>0</v>
      </c>
      <c r="GO116" s="49">
        <v>0</v>
      </c>
      <c r="GP116" s="49">
        <v>0</v>
      </c>
      <c r="GQ116" s="49">
        <v>0</v>
      </c>
      <c r="GR116" s="48" t="b">
        <v>1</v>
      </c>
      <c r="GS116" s="336">
        <v>0</v>
      </c>
    </row>
    <row r="117" spans="1:201" ht="67.5" hidden="1" customHeight="1" x14ac:dyDescent="0.25">
      <c r="A117" s="119" t="s">
        <v>2227</v>
      </c>
      <c r="B117" s="119" t="s">
        <v>653</v>
      </c>
      <c r="C117" s="119" t="s">
        <v>519</v>
      </c>
      <c r="D117" s="119" t="s">
        <v>2228</v>
      </c>
      <c r="E117" s="119" t="s">
        <v>2267</v>
      </c>
      <c r="F117" s="17" t="s">
        <v>2850</v>
      </c>
      <c r="G117" s="17" t="s">
        <v>2231</v>
      </c>
      <c r="H117" s="17" t="s">
        <v>2851</v>
      </c>
      <c r="I117" s="17" t="s">
        <v>2781</v>
      </c>
      <c r="J117" s="17" t="s">
        <v>2481</v>
      </c>
      <c r="K117" s="17" t="s">
        <v>3134</v>
      </c>
      <c r="L117" s="110" t="s">
        <v>2979</v>
      </c>
      <c r="M117" s="26" t="s">
        <v>2272</v>
      </c>
      <c r="N117" s="14" t="s">
        <v>2273</v>
      </c>
      <c r="O117" s="17" t="s">
        <v>2783</v>
      </c>
      <c r="P117" s="17" t="s">
        <v>2784</v>
      </c>
      <c r="Q117" s="17">
        <v>39</v>
      </c>
      <c r="R117" s="280" t="s">
        <v>3135</v>
      </c>
      <c r="S117" s="17" t="s">
        <v>19</v>
      </c>
      <c r="T117" s="17"/>
      <c r="U117" s="17">
        <v>3944</v>
      </c>
      <c r="V117" s="17" t="s">
        <v>2853</v>
      </c>
      <c r="W117" s="17" t="s">
        <v>3136</v>
      </c>
      <c r="X117" s="17"/>
      <c r="Y117" s="17"/>
      <c r="Z117" s="17"/>
      <c r="AA117" s="17"/>
      <c r="AB117" s="17"/>
      <c r="AC117" s="17"/>
      <c r="AD117" s="17"/>
      <c r="AE117" s="17"/>
      <c r="AF117" s="17"/>
      <c r="AG117" s="17"/>
      <c r="AH117" s="17" t="s">
        <v>270</v>
      </c>
      <c r="AI117" s="17" t="s">
        <v>417</v>
      </c>
      <c r="AJ117" s="17" t="s">
        <v>244</v>
      </c>
      <c r="AK117" s="17" t="s">
        <v>271</v>
      </c>
      <c r="AL117" s="110" t="s">
        <v>3137</v>
      </c>
      <c r="AM117" s="280" t="s">
        <v>3138</v>
      </c>
      <c r="AN117" s="102">
        <v>0</v>
      </c>
      <c r="AO117" s="375">
        <v>0</v>
      </c>
      <c r="AP117" s="375">
        <v>2</v>
      </c>
      <c r="AQ117" s="375">
        <v>2</v>
      </c>
      <c r="AR117" s="375">
        <v>2</v>
      </c>
      <c r="AS117" s="375">
        <v>6</v>
      </c>
      <c r="AT117" s="375">
        <v>0</v>
      </c>
      <c r="AU117" s="375"/>
      <c r="AV117" s="375">
        <v>2</v>
      </c>
      <c r="AW117" s="17"/>
      <c r="AX117" s="146">
        <v>0</v>
      </c>
      <c r="AY117" s="531" t="s">
        <v>3139</v>
      </c>
      <c r="AZ117" s="79">
        <v>0</v>
      </c>
      <c r="BA117" s="245">
        <v>0</v>
      </c>
      <c r="BB117" s="132" t="s">
        <v>218</v>
      </c>
      <c r="BC117" s="14"/>
      <c r="BD117" s="190"/>
      <c r="BE117" s="146">
        <v>0</v>
      </c>
      <c r="BF117" s="133" t="s">
        <v>3140</v>
      </c>
      <c r="BG117" s="79">
        <v>0</v>
      </c>
      <c r="BH117" s="245">
        <v>0</v>
      </c>
      <c r="BI117" s="190" t="s">
        <v>218</v>
      </c>
      <c r="BJ117" s="110"/>
      <c r="BK117" s="17"/>
      <c r="BL117" s="146">
        <v>0</v>
      </c>
      <c r="BM117" s="112" t="s">
        <v>3141</v>
      </c>
      <c r="BN117" s="188">
        <v>0</v>
      </c>
      <c r="BO117" s="188">
        <v>0</v>
      </c>
      <c r="BP117" s="150" t="s">
        <v>218</v>
      </c>
      <c r="BQ117" s="110" t="s">
        <v>3142</v>
      </c>
      <c r="BR117" s="17"/>
      <c r="BS117" s="146">
        <v>0</v>
      </c>
      <c r="BT117" s="110" t="s">
        <v>3143</v>
      </c>
      <c r="BU117" s="188">
        <v>0</v>
      </c>
      <c r="BV117" s="188">
        <v>0</v>
      </c>
      <c r="BW117" s="17" t="s">
        <v>218</v>
      </c>
      <c r="BX117" s="110" t="s">
        <v>3144</v>
      </c>
      <c r="BY117" s="110"/>
      <c r="BZ117" s="101">
        <v>0</v>
      </c>
      <c r="CA117" s="117" t="s">
        <v>3145</v>
      </c>
      <c r="CB117" s="188">
        <v>0</v>
      </c>
      <c r="CC117" s="188">
        <v>0</v>
      </c>
      <c r="CD117" s="240" t="s">
        <v>218</v>
      </c>
      <c r="CE117" s="107" t="s">
        <v>3146</v>
      </c>
      <c r="CF117" s="195"/>
      <c r="CG117" s="523">
        <v>0</v>
      </c>
      <c r="CH117" s="112" t="s">
        <v>3147</v>
      </c>
      <c r="CI117" s="188">
        <v>0</v>
      </c>
      <c r="CJ117" s="188">
        <v>0</v>
      </c>
      <c r="CK117" s="81" t="s">
        <v>218</v>
      </c>
      <c r="CL117" s="110" t="s">
        <v>3148</v>
      </c>
      <c r="CM117" s="195"/>
      <c r="CN117" s="308">
        <v>0</v>
      </c>
      <c r="CO117" s="117" t="s">
        <v>3149</v>
      </c>
      <c r="CP117" s="188">
        <v>0</v>
      </c>
      <c r="CQ117" s="188">
        <v>0</v>
      </c>
      <c r="CR117" s="79" t="s">
        <v>218</v>
      </c>
      <c r="CS117" s="110" t="s">
        <v>2256</v>
      </c>
      <c r="CT117" s="110"/>
      <c r="CU117" s="117"/>
      <c r="CV117" s="117" t="s">
        <v>3150</v>
      </c>
      <c r="CW117" s="554">
        <v>0</v>
      </c>
      <c r="CX117" s="554">
        <v>0</v>
      </c>
      <c r="CY117" s="64" t="s">
        <v>218</v>
      </c>
      <c r="CZ117" s="107" t="s">
        <v>3116</v>
      </c>
      <c r="DA117" s="17"/>
      <c r="DB117" s="146"/>
      <c r="DC117" s="112" t="s">
        <v>3151</v>
      </c>
      <c r="DD117" s="188">
        <v>0</v>
      </c>
      <c r="DE117" s="188">
        <v>0</v>
      </c>
      <c r="DF117" s="17" t="s">
        <v>218</v>
      </c>
      <c r="DG117" s="110" t="s">
        <v>2260</v>
      </c>
      <c r="DH117" s="17"/>
      <c r="DI117" s="101"/>
      <c r="DJ117" s="117" t="s">
        <v>3152</v>
      </c>
      <c r="DK117" s="188">
        <v>0</v>
      </c>
      <c r="DL117" s="188">
        <v>0</v>
      </c>
      <c r="DM117" s="73" t="s">
        <v>218</v>
      </c>
      <c r="DN117" s="107" t="s">
        <v>2262</v>
      </c>
      <c r="DO117" s="17">
        <v>2</v>
      </c>
      <c r="DP117" s="101">
        <v>3</v>
      </c>
      <c r="DQ117" s="117" t="s">
        <v>3153</v>
      </c>
      <c r="DR117" s="188">
        <v>1.5</v>
      </c>
      <c r="DS117" s="188">
        <v>0.5</v>
      </c>
      <c r="DT117" s="64" t="s">
        <v>218</v>
      </c>
      <c r="DU117" s="107" t="s">
        <v>3154</v>
      </c>
      <c r="DV117" s="521"/>
      <c r="DW117" s="520"/>
      <c r="DX117" s="107" t="s">
        <v>3155</v>
      </c>
      <c r="DY117" s="188">
        <v>1.5</v>
      </c>
      <c r="DZ117" s="131">
        <v>0.5</v>
      </c>
      <c r="EA117" s="64" t="s">
        <v>218</v>
      </c>
      <c r="EB117" s="107" t="s">
        <v>3156</v>
      </c>
      <c r="EC117" s="529">
        <v>0</v>
      </c>
      <c r="ED117" s="519">
        <v>0</v>
      </c>
      <c r="EE117" s="519">
        <v>0</v>
      </c>
      <c r="EF117" s="519">
        <v>0</v>
      </c>
      <c r="EG117" s="519">
        <v>0</v>
      </c>
      <c r="EH117" s="519">
        <v>0</v>
      </c>
      <c r="EI117" s="519">
        <v>0</v>
      </c>
      <c r="EJ117" s="519">
        <v>0</v>
      </c>
      <c r="EK117" s="519">
        <v>2</v>
      </c>
      <c r="EL117" s="519">
        <v>2</v>
      </c>
      <c r="EM117" s="529">
        <v>0</v>
      </c>
      <c r="EN117" s="529">
        <v>0</v>
      </c>
      <c r="EO117" s="529">
        <v>2</v>
      </c>
      <c r="EP117" s="528">
        <v>0</v>
      </c>
      <c r="EQ117" s="519">
        <v>0</v>
      </c>
      <c r="ER117" s="519">
        <v>0</v>
      </c>
      <c r="ES117" s="519">
        <v>0</v>
      </c>
      <c r="ET117" s="519">
        <v>0</v>
      </c>
      <c r="EU117" s="519">
        <v>0</v>
      </c>
      <c r="EV117" s="519">
        <v>0</v>
      </c>
      <c r="EW117" s="519">
        <v>0</v>
      </c>
      <c r="EX117" s="519">
        <v>3</v>
      </c>
      <c r="EY117" s="519">
        <v>3</v>
      </c>
      <c r="EZ117" s="519">
        <v>0</v>
      </c>
      <c r="FA117" s="528">
        <v>0</v>
      </c>
      <c r="FB117" s="528">
        <v>0</v>
      </c>
      <c r="FC117" s="528">
        <v>3</v>
      </c>
      <c r="FD117" s="38">
        <v>0</v>
      </c>
      <c r="FE117" s="38">
        <v>0</v>
      </c>
      <c r="FF117" s="38">
        <v>0</v>
      </c>
      <c r="FG117" s="38">
        <v>0</v>
      </c>
      <c r="FH117" s="38">
        <v>0</v>
      </c>
      <c r="FI117" s="38">
        <v>0</v>
      </c>
      <c r="FJ117" s="38">
        <v>0</v>
      </c>
      <c r="FK117" s="38">
        <v>0</v>
      </c>
      <c r="FL117" s="38">
        <v>1.5</v>
      </c>
      <c r="FM117" s="38">
        <v>1.5</v>
      </c>
      <c r="FN117" s="230">
        <v>0</v>
      </c>
      <c r="FO117" s="230">
        <v>0</v>
      </c>
      <c r="FP117" s="527">
        <v>0</v>
      </c>
      <c r="FQ117" s="527">
        <v>0</v>
      </c>
      <c r="FR117" s="209">
        <v>0</v>
      </c>
      <c r="FS117" s="209">
        <v>0</v>
      </c>
      <c r="FT117" s="209">
        <v>0</v>
      </c>
      <c r="FU117" s="209">
        <v>0</v>
      </c>
      <c r="FV117" s="42">
        <v>0</v>
      </c>
      <c r="FW117" s="42">
        <v>0</v>
      </c>
      <c r="FX117" s="42">
        <v>0</v>
      </c>
      <c r="FY117" s="42">
        <v>0</v>
      </c>
      <c r="FZ117" s="42">
        <v>0</v>
      </c>
      <c r="GA117" s="42">
        <v>0</v>
      </c>
      <c r="GB117" s="42">
        <v>0</v>
      </c>
      <c r="GC117" s="42">
        <v>0</v>
      </c>
      <c r="GD117" s="138">
        <v>1.5</v>
      </c>
      <c r="GE117" s="42">
        <v>1</v>
      </c>
      <c r="GF117" s="137">
        <v>1.5</v>
      </c>
      <c r="GG117" s="136">
        <v>1</v>
      </c>
      <c r="GH117" s="50">
        <v>0</v>
      </c>
      <c r="GI117" s="50">
        <v>0</v>
      </c>
      <c r="GJ117" s="50">
        <v>0</v>
      </c>
      <c r="GK117" s="50">
        <v>0</v>
      </c>
      <c r="GL117" s="49">
        <v>0</v>
      </c>
      <c r="GM117" s="49">
        <v>0</v>
      </c>
      <c r="GN117" s="49">
        <v>0</v>
      </c>
      <c r="GO117" s="49">
        <v>0</v>
      </c>
      <c r="GP117" s="49">
        <v>1</v>
      </c>
      <c r="GQ117" s="49">
        <v>1</v>
      </c>
      <c r="GR117" s="48" t="b">
        <v>1</v>
      </c>
      <c r="GS117" s="336">
        <v>0</v>
      </c>
    </row>
    <row r="118" spans="1:201" ht="67.5" hidden="1" customHeight="1" x14ac:dyDescent="0.25">
      <c r="A118" s="119" t="s">
        <v>2227</v>
      </c>
      <c r="B118" s="119" t="s">
        <v>653</v>
      </c>
      <c r="C118" s="119" t="s">
        <v>519</v>
      </c>
      <c r="D118" s="119" t="s">
        <v>2228</v>
      </c>
      <c r="E118" s="119" t="s">
        <v>2267</v>
      </c>
      <c r="F118" s="17" t="s">
        <v>2850</v>
      </c>
      <c r="G118" s="17" t="s">
        <v>2231</v>
      </c>
      <c r="H118" s="17" t="s">
        <v>2851</v>
      </c>
      <c r="I118" s="17" t="s">
        <v>3157</v>
      </c>
      <c r="J118" s="17"/>
      <c r="K118" s="17" t="s">
        <v>2877</v>
      </c>
      <c r="L118" s="110" t="s">
        <v>3158</v>
      </c>
      <c r="M118" s="26" t="s">
        <v>2272</v>
      </c>
      <c r="N118" s="14" t="s">
        <v>2273</v>
      </c>
      <c r="O118" s="17" t="s">
        <v>3159</v>
      </c>
      <c r="P118" s="17" t="s">
        <v>3157</v>
      </c>
      <c r="Q118" s="17">
        <v>40</v>
      </c>
      <c r="R118" s="280" t="s">
        <v>3160</v>
      </c>
      <c r="S118" s="17" t="s">
        <v>3161</v>
      </c>
      <c r="T118" s="17" t="s">
        <v>870</v>
      </c>
      <c r="U118" s="17"/>
      <c r="V118" s="17"/>
      <c r="W118" s="17" t="s">
        <v>3103</v>
      </c>
      <c r="X118" s="17" t="s">
        <v>3162</v>
      </c>
      <c r="Y118" s="17"/>
      <c r="Z118" s="17"/>
      <c r="AA118" s="17"/>
      <c r="AB118" s="17"/>
      <c r="AC118" s="17"/>
      <c r="AD118" s="17"/>
      <c r="AE118" s="17"/>
      <c r="AF118" s="17"/>
      <c r="AG118" s="17"/>
      <c r="AH118" s="17" t="s">
        <v>270</v>
      </c>
      <c r="AI118" s="17" t="s">
        <v>417</v>
      </c>
      <c r="AJ118" s="17" t="s">
        <v>871</v>
      </c>
      <c r="AK118" s="17" t="s">
        <v>214</v>
      </c>
      <c r="AL118" s="110" t="s">
        <v>3163</v>
      </c>
      <c r="AM118" s="110"/>
      <c r="AN118" s="17">
        <v>0</v>
      </c>
      <c r="AO118" s="17">
        <v>8</v>
      </c>
      <c r="AP118" s="17">
        <v>40</v>
      </c>
      <c r="AQ118" s="17">
        <v>65</v>
      </c>
      <c r="AR118" s="17">
        <v>100</v>
      </c>
      <c r="AS118" s="17">
        <v>100</v>
      </c>
      <c r="AT118" s="17">
        <v>8</v>
      </c>
      <c r="AU118" s="17">
        <v>0</v>
      </c>
      <c r="AV118" s="17">
        <v>40</v>
      </c>
      <c r="AW118" s="17"/>
      <c r="AX118" s="146">
        <v>0</v>
      </c>
      <c r="AY118" s="531" t="s">
        <v>3164</v>
      </c>
      <c r="AZ118" s="79">
        <v>0</v>
      </c>
      <c r="BA118" s="245">
        <v>0.08</v>
      </c>
      <c r="BB118" s="132" t="s">
        <v>218</v>
      </c>
      <c r="BC118" s="14"/>
      <c r="BD118" s="152"/>
      <c r="BE118" s="146">
        <v>0</v>
      </c>
      <c r="BF118" s="133" t="s">
        <v>3165</v>
      </c>
      <c r="BG118" s="79">
        <v>0</v>
      </c>
      <c r="BH118" s="245">
        <v>0.08</v>
      </c>
      <c r="BI118" s="190" t="s">
        <v>218</v>
      </c>
      <c r="BJ118" s="110"/>
      <c r="BK118" s="17"/>
      <c r="BL118" s="146">
        <v>0</v>
      </c>
      <c r="BM118" s="112" t="s">
        <v>3166</v>
      </c>
      <c r="BN118" s="243">
        <v>0</v>
      </c>
      <c r="BO118" s="188">
        <v>0.08</v>
      </c>
      <c r="BP118" s="150" t="s">
        <v>218</v>
      </c>
      <c r="BQ118" s="110" t="s">
        <v>3167</v>
      </c>
      <c r="BR118" s="17"/>
      <c r="BS118" s="146">
        <v>0</v>
      </c>
      <c r="BT118" s="552" t="s">
        <v>3168</v>
      </c>
      <c r="BU118" s="188">
        <v>0</v>
      </c>
      <c r="BV118" s="188">
        <v>0.08</v>
      </c>
      <c r="BW118" s="17" t="s">
        <v>218</v>
      </c>
      <c r="BX118" s="110" t="s">
        <v>3169</v>
      </c>
      <c r="BY118" s="110"/>
      <c r="BZ118" s="101">
        <v>0</v>
      </c>
      <c r="CA118" s="117" t="s">
        <v>3170</v>
      </c>
      <c r="CB118" s="188">
        <v>0</v>
      </c>
      <c r="CC118" s="188">
        <v>0.08</v>
      </c>
      <c r="CD118" s="240" t="s">
        <v>218</v>
      </c>
      <c r="CE118" s="107" t="s">
        <v>3171</v>
      </c>
      <c r="CF118" s="195"/>
      <c r="CG118" s="523"/>
      <c r="CH118" s="112" t="s">
        <v>3172</v>
      </c>
      <c r="CI118" s="188">
        <v>0</v>
      </c>
      <c r="CJ118" s="188">
        <v>0.08</v>
      </c>
      <c r="CK118" s="17" t="s">
        <v>218</v>
      </c>
      <c r="CL118" s="110" t="s">
        <v>3173</v>
      </c>
      <c r="CM118" s="195"/>
      <c r="CN118" s="308"/>
      <c r="CO118" s="117" t="s">
        <v>3174</v>
      </c>
      <c r="CP118" s="188">
        <v>0</v>
      </c>
      <c r="CQ118" s="188">
        <v>0.08</v>
      </c>
      <c r="CR118" s="105" t="s">
        <v>218</v>
      </c>
      <c r="CS118" s="110" t="s">
        <v>3175</v>
      </c>
      <c r="CT118" s="110"/>
      <c r="CU118" s="117"/>
      <c r="CV118" s="117" t="s">
        <v>3176</v>
      </c>
      <c r="CW118" s="188">
        <v>0</v>
      </c>
      <c r="CX118" s="188">
        <v>0.08</v>
      </c>
      <c r="CY118" s="64" t="s">
        <v>218</v>
      </c>
      <c r="CZ118" s="107" t="s">
        <v>3177</v>
      </c>
      <c r="DA118" s="17"/>
      <c r="DB118" s="146"/>
      <c r="DC118" s="112" t="s">
        <v>3178</v>
      </c>
      <c r="DD118" s="188">
        <v>0</v>
      </c>
      <c r="DE118" s="188">
        <v>0.08</v>
      </c>
      <c r="DF118" s="17" t="s">
        <v>218</v>
      </c>
      <c r="DG118" s="110" t="s">
        <v>3179</v>
      </c>
      <c r="DH118" s="17"/>
      <c r="DI118" s="101"/>
      <c r="DJ118" s="117" t="s">
        <v>3180</v>
      </c>
      <c r="DK118" s="188">
        <v>0</v>
      </c>
      <c r="DL118" s="188">
        <v>0.08</v>
      </c>
      <c r="DM118" s="73" t="s">
        <v>218</v>
      </c>
      <c r="DN118" s="107" t="s">
        <v>3181</v>
      </c>
      <c r="DO118" s="17"/>
      <c r="DP118" s="101"/>
      <c r="DQ118" s="117" t="s">
        <v>3182</v>
      </c>
      <c r="DR118" s="188">
        <v>0</v>
      </c>
      <c r="DS118" s="188">
        <v>0.08</v>
      </c>
      <c r="DT118" s="64" t="s">
        <v>218</v>
      </c>
      <c r="DU118" s="107" t="s">
        <v>2301</v>
      </c>
      <c r="DV118" s="521">
        <v>40</v>
      </c>
      <c r="DW118" s="563">
        <v>10</v>
      </c>
      <c r="DX118" s="117" t="s">
        <v>3183</v>
      </c>
      <c r="DY118" s="188">
        <v>0.25</v>
      </c>
      <c r="DZ118" s="131">
        <v>0.18</v>
      </c>
      <c r="EA118" s="64" t="s">
        <v>218</v>
      </c>
      <c r="EB118" s="107" t="s">
        <v>3184</v>
      </c>
      <c r="EC118" s="529">
        <v>0</v>
      </c>
      <c r="ED118" s="519">
        <v>0</v>
      </c>
      <c r="EE118" s="519">
        <v>0</v>
      </c>
      <c r="EF118" s="519">
        <v>0</v>
      </c>
      <c r="EG118" s="519">
        <v>0</v>
      </c>
      <c r="EH118" s="519">
        <v>0</v>
      </c>
      <c r="EI118" s="519">
        <v>0</v>
      </c>
      <c r="EJ118" s="519">
        <v>0</v>
      </c>
      <c r="EK118" s="519">
        <v>0</v>
      </c>
      <c r="EL118" s="558">
        <v>40</v>
      </c>
      <c r="EM118" s="529">
        <v>0</v>
      </c>
      <c r="EN118" s="529">
        <v>0</v>
      </c>
      <c r="EO118" s="529">
        <v>40</v>
      </c>
      <c r="EP118" s="528">
        <v>0</v>
      </c>
      <c r="EQ118" s="519">
        <v>0</v>
      </c>
      <c r="ER118" s="519">
        <v>0</v>
      </c>
      <c r="ES118" s="519">
        <v>0</v>
      </c>
      <c r="ET118" s="519">
        <v>0</v>
      </c>
      <c r="EU118" s="519">
        <v>0</v>
      </c>
      <c r="EV118" s="519">
        <v>0</v>
      </c>
      <c r="EW118" s="519">
        <v>0</v>
      </c>
      <c r="EX118" s="519">
        <v>0</v>
      </c>
      <c r="EY118" s="519">
        <v>10</v>
      </c>
      <c r="EZ118" s="519">
        <v>10</v>
      </c>
      <c r="FA118" s="528">
        <v>0</v>
      </c>
      <c r="FB118" s="528">
        <v>0</v>
      </c>
      <c r="FC118" s="528">
        <v>10</v>
      </c>
      <c r="FD118" s="38">
        <v>0</v>
      </c>
      <c r="FE118" s="38">
        <v>0</v>
      </c>
      <c r="FF118" s="38">
        <v>0</v>
      </c>
      <c r="FG118" s="38">
        <v>0</v>
      </c>
      <c r="FH118" s="38">
        <v>0</v>
      </c>
      <c r="FI118" s="38">
        <v>0</v>
      </c>
      <c r="FJ118" s="38">
        <v>0</v>
      </c>
      <c r="FK118" s="38">
        <v>0</v>
      </c>
      <c r="FL118" s="38">
        <v>0</v>
      </c>
      <c r="FM118" s="38">
        <v>0.25</v>
      </c>
      <c r="FN118" s="230">
        <v>0</v>
      </c>
      <c r="FO118" s="230">
        <v>0</v>
      </c>
      <c r="FP118" s="527">
        <v>0</v>
      </c>
      <c r="FQ118" s="527">
        <v>0</v>
      </c>
      <c r="FR118" s="209">
        <v>0</v>
      </c>
      <c r="FS118" s="209">
        <v>0</v>
      </c>
      <c r="FT118" s="209">
        <v>0</v>
      </c>
      <c r="FU118" s="209">
        <v>0</v>
      </c>
      <c r="FV118" s="42">
        <v>0</v>
      </c>
      <c r="FW118" s="42">
        <v>0</v>
      </c>
      <c r="FX118" s="42">
        <v>0</v>
      </c>
      <c r="FY118" s="42">
        <v>0</v>
      </c>
      <c r="FZ118" s="42">
        <v>0</v>
      </c>
      <c r="GA118" s="42">
        <v>0</v>
      </c>
      <c r="GB118" s="42">
        <v>0</v>
      </c>
      <c r="GC118" s="42">
        <v>0</v>
      </c>
      <c r="GD118" s="138">
        <v>0</v>
      </c>
      <c r="GE118" s="42">
        <v>0</v>
      </c>
      <c r="GF118" s="137">
        <v>0.25</v>
      </c>
      <c r="GG118" s="136">
        <v>1</v>
      </c>
      <c r="GH118" s="50">
        <v>0</v>
      </c>
      <c r="GI118" s="50">
        <v>0</v>
      </c>
      <c r="GJ118" s="50">
        <v>0</v>
      </c>
      <c r="GK118" s="50">
        <v>0</v>
      </c>
      <c r="GL118" s="49">
        <v>0</v>
      </c>
      <c r="GM118" s="49">
        <v>0</v>
      </c>
      <c r="GN118" s="49">
        <v>0</v>
      </c>
      <c r="GO118" s="49">
        <v>0</v>
      </c>
      <c r="GP118" s="49">
        <v>0</v>
      </c>
      <c r="GQ118" s="49">
        <v>0.25</v>
      </c>
      <c r="GR118" s="48" t="b">
        <v>1</v>
      </c>
      <c r="GS118" s="336">
        <v>0</v>
      </c>
    </row>
    <row r="119" spans="1:201" ht="67.5" hidden="1" customHeight="1" x14ac:dyDescent="0.25">
      <c r="A119" s="119" t="s">
        <v>2227</v>
      </c>
      <c r="B119" s="119" t="s">
        <v>653</v>
      </c>
      <c r="C119" s="119" t="s">
        <v>519</v>
      </c>
      <c r="D119" s="119" t="s">
        <v>2228</v>
      </c>
      <c r="E119" s="119" t="s">
        <v>2267</v>
      </c>
      <c r="F119" s="17" t="s">
        <v>2850</v>
      </c>
      <c r="G119" s="17" t="s">
        <v>2231</v>
      </c>
      <c r="H119" s="17" t="s">
        <v>3185</v>
      </c>
      <c r="I119" s="17" t="s">
        <v>3157</v>
      </c>
      <c r="J119" s="17"/>
      <c r="K119" s="17" t="s">
        <v>2877</v>
      </c>
      <c r="L119" s="110" t="s">
        <v>3158</v>
      </c>
      <c r="M119" s="26" t="s">
        <v>2272</v>
      </c>
      <c r="N119" s="14" t="s">
        <v>2273</v>
      </c>
      <c r="O119" s="17" t="s">
        <v>3159</v>
      </c>
      <c r="P119" s="17" t="s">
        <v>3157</v>
      </c>
      <c r="Q119" s="17">
        <v>41</v>
      </c>
      <c r="R119" s="280" t="s">
        <v>3186</v>
      </c>
      <c r="S119" s="17" t="s">
        <v>3161</v>
      </c>
      <c r="T119" s="17" t="s">
        <v>870</v>
      </c>
      <c r="U119" s="17"/>
      <c r="V119" s="17"/>
      <c r="W119" s="17" t="s">
        <v>3187</v>
      </c>
      <c r="X119" s="17" t="s">
        <v>3188</v>
      </c>
      <c r="Y119" s="17"/>
      <c r="Z119" s="17"/>
      <c r="AA119" s="17"/>
      <c r="AB119" s="17"/>
      <c r="AC119" s="17"/>
      <c r="AD119" s="17"/>
      <c r="AE119" s="17"/>
      <c r="AF119" s="17"/>
      <c r="AG119" s="17"/>
      <c r="AH119" s="17" t="s">
        <v>270</v>
      </c>
      <c r="AI119" s="17" t="s">
        <v>417</v>
      </c>
      <c r="AJ119" s="17" t="s">
        <v>871</v>
      </c>
      <c r="AK119" s="17" t="s">
        <v>214</v>
      </c>
      <c r="AL119" s="110" t="s">
        <v>3189</v>
      </c>
      <c r="AM119" s="110"/>
      <c r="AN119" s="102">
        <v>0</v>
      </c>
      <c r="AO119" s="102">
        <v>0</v>
      </c>
      <c r="AP119" s="23">
        <v>0</v>
      </c>
      <c r="AQ119" s="102">
        <v>1</v>
      </c>
      <c r="AR119" s="102">
        <v>0</v>
      </c>
      <c r="AS119" s="102">
        <v>1</v>
      </c>
      <c r="AT119" s="102">
        <v>0</v>
      </c>
      <c r="AU119" s="102">
        <v>0</v>
      </c>
      <c r="AV119" s="23">
        <v>0</v>
      </c>
      <c r="AW119" s="17"/>
      <c r="AX119" s="146">
        <v>0</v>
      </c>
      <c r="AY119" s="531" t="s">
        <v>3190</v>
      </c>
      <c r="AZ119" s="79" t="s">
        <v>872</v>
      </c>
      <c r="BA119" s="245">
        <v>0</v>
      </c>
      <c r="BB119" s="132" t="s">
        <v>218</v>
      </c>
      <c r="BC119" s="14"/>
      <c r="BD119" s="152"/>
      <c r="BE119" s="146">
        <v>0</v>
      </c>
      <c r="BF119" s="133" t="s">
        <v>3165</v>
      </c>
      <c r="BG119" s="79" t="s">
        <v>872</v>
      </c>
      <c r="BH119" s="245">
        <v>0</v>
      </c>
      <c r="BI119" s="190" t="s">
        <v>218</v>
      </c>
      <c r="BJ119" s="110"/>
      <c r="BK119" s="17"/>
      <c r="BL119" s="146">
        <v>0</v>
      </c>
      <c r="BM119" s="112" t="s">
        <v>3191</v>
      </c>
      <c r="BN119" s="243" t="s">
        <v>872</v>
      </c>
      <c r="BO119" s="188">
        <v>0</v>
      </c>
      <c r="BP119" s="150" t="s">
        <v>218</v>
      </c>
      <c r="BQ119" s="110" t="s">
        <v>3192</v>
      </c>
      <c r="BR119" s="17"/>
      <c r="BS119" s="146">
        <v>0</v>
      </c>
      <c r="BT119" s="552" t="s">
        <v>3193</v>
      </c>
      <c r="BU119" s="188" t="s">
        <v>872</v>
      </c>
      <c r="BV119" s="188">
        <v>0</v>
      </c>
      <c r="BW119" s="17" t="s">
        <v>218</v>
      </c>
      <c r="BX119" s="110" t="s">
        <v>2369</v>
      </c>
      <c r="BY119" s="110"/>
      <c r="BZ119" s="101">
        <v>0</v>
      </c>
      <c r="CA119" s="117" t="s">
        <v>3194</v>
      </c>
      <c r="CB119" s="188" t="s">
        <v>872</v>
      </c>
      <c r="CC119" s="188">
        <v>0</v>
      </c>
      <c r="CD119" s="240" t="s">
        <v>218</v>
      </c>
      <c r="CE119" s="107" t="s">
        <v>3195</v>
      </c>
      <c r="CF119" s="195"/>
      <c r="CG119" s="523"/>
      <c r="CH119" s="112" t="s">
        <v>3172</v>
      </c>
      <c r="CI119" s="188" t="s">
        <v>872</v>
      </c>
      <c r="CJ119" s="188">
        <v>0</v>
      </c>
      <c r="CK119" s="17" t="s">
        <v>218</v>
      </c>
      <c r="CL119" s="110" t="s">
        <v>3173</v>
      </c>
      <c r="CM119" s="195"/>
      <c r="CN119" s="308">
        <v>0</v>
      </c>
      <c r="CO119" s="117" t="s">
        <v>3196</v>
      </c>
      <c r="CP119" s="188" t="s">
        <v>872</v>
      </c>
      <c r="CQ119" s="188">
        <v>0</v>
      </c>
      <c r="CR119" s="105" t="s">
        <v>218</v>
      </c>
      <c r="CS119" s="110" t="s">
        <v>3197</v>
      </c>
      <c r="CT119" s="110"/>
      <c r="CU119" s="117"/>
      <c r="CV119" s="117" t="s">
        <v>3198</v>
      </c>
      <c r="CW119" s="188" t="s">
        <v>872</v>
      </c>
      <c r="CX119" s="188">
        <v>0</v>
      </c>
      <c r="CY119" s="64" t="s">
        <v>218</v>
      </c>
      <c r="CZ119" s="107" t="s">
        <v>3199</v>
      </c>
      <c r="DA119" s="17"/>
      <c r="DB119" s="146"/>
      <c r="DC119" s="112" t="s">
        <v>3200</v>
      </c>
      <c r="DD119" s="188" t="s">
        <v>872</v>
      </c>
      <c r="DE119" s="188">
        <v>0</v>
      </c>
      <c r="DF119" s="17" t="s">
        <v>218</v>
      </c>
      <c r="DG119" s="110" t="s">
        <v>3179</v>
      </c>
      <c r="DH119" s="17"/>
      <c r="DI119" s="101"/>
      <c r="DJ119" s="117" t="s">
        <v>3201</v>
      </c>
      <c r="DK119" s="188" t="s">
        <v>872</v>
      </c>
      <c r="DL119" s="188">
        <v>0</v>
      </c>
      <c r="DM119" s="73" t="s">
        <v>218</v>
      </c>
      <c r="DN119" s="107" t="s">
        <v>3202</v>
      </c>
      <c r="DO119" s="17"/>
      <c r="DP119" s="101"/>
      <c r="DQ119" s="117" t="s">
        <v>3203</v>
      </c>
      <c r="DR119" s="188" t="s">
        <v>872</v>
      </c>
      <c r="DS119" s="188">
        <v>0</v>
      </c>
      <c r="DT119" s="64" t="s">
        <v>218</v>
      </c>
      <c r="DU119" s="107" t="s">
        <v>2720</v>
      </c>
      <c r="DV119" s="521"/>
      <c r="DW119" s="520"/>
      <c r="DX119" s="117" t="s">
        <v>3204</v>
      </c>
      <c r="DY119" s="188" t="s">
        <v>872</v>
      </c>
      <c r="DZ119" s="131">
        <v>0</v>
      </c>
      <c r="EA119" s="64" t="s">
        <v>218</v>
      </c>
      <c r="EB119" s="107" t="s">
        <v>3205</v>
      </c>
      <c r="EC119" s="529">
        <v>0</v>
      </c>
      <c r="ED119" s="519">
        <v>0</v>
      </c>
      <c r="EE119" s="519">
        <v>0</v>
      </c>
      <c r="EF119" s="519">
        <v>0</v>
      </c>
      <c r="EG119" s="519">
        <v>0</v>
      </c>
      <c r="EH119" s="519">
        <v>0</v>
      </c>
      <c r="EI119" s="519">
        <v>0</v>
      </c>
      <c r="EJ119" s="519">
        <v>0</v>
      </c>
      <c r="EK119" s="519">
        <v>0</v>
      </c>
      <c r="EL119" s="558">
        <v>0</v>
      </c>
      <c r="EM119" s="529">
        <v>0</v>
      </c>
      <c r="EN119" s="529">
        <v>0</v>
      </c>
      <c r="EO119" s="529">
        <v>0</v>
      </c>
      <c r="EP119" s="528">
        <v>0</v>
      </c>
      <c r="EQ119" s="519">
        <v>0</v>
      </c>
      <c r="ER119" s="519">
        <v>0</v>
      </c>
      <c r="ES119" s="519">
        <v>0</v>
      </c>
      <c r="ET119" s="519">
        <v>0</v>
      </c>
      <c r="EU119" s="519">
        <v>0</v>
      </c>
      <c r="EV119" s="519">
        <v>0</v>
      </c>
      <c r="EW119" s="519">
        <v>0</v>
      </c>
      <c r="EX119" s="519">
        <v>0</v>
      </c>
      <c r="EY119" s="519">
        <v>0</v>
      </c>
      <c r="EZ119" s="519">
        <v>0</v>
      </c>
      <c r="FA119" s="528">
        <v>0</v>
      </c>
      <c r="FB119" s="528">
        <v>0</v>
      </c>
      <c r="FC119" s="528">
        <v>0</v>
      </c>
      <c r="FD119" s="38">
        <v>0</v>
      </c>
      <c r="FE119" s="38">
        <v>0</v>
      </c>
      <c r="FF119" s="38">
        <v>0</v>
      </c>
      <c r="FG119" s="38">
        <v>0</v>
      </c>
      <c r="FH119" s="38">
        <v>0</v>
      </c>
      <c r="FI119" s="38">
        <v>0</v>
      </c>
      <c r="FJ119" s="38">
        <v>0</v>
      </c>
      <c r="FK119" s="38">
        <v>0</v>
      </c>
      <c r="FL119" s="38">
        <v>0</v>
      </c>
      <c r="FM119" s="38">
        <v>0</v>
      </c>
      <c r="FN119" s="230">
        <v>0</v>
      </c>
      <c r="FO119" s="230">
        <v>0</v>
      </c>
      <c r="FP119" s="273">
        <v>0</v>
      </c>
      <c r="FQ119" s="273">
        <v>0</v>
      </c>
      <c r="FR119" s="209">
        <v>0</v>
      </c>
      <c r="FS119" s="209">
        <v>0</v>
      </c>
      <c r="FT119" s="209">
        <v>0</v>
      </c>
      <c r="FU119" s="209">
        <v>0</v>
      </c>
      <c r="FV119" s="42">
        <v>0</v>
      </c>
      <c r="FW119" s="42">
        <v>0</v>
      </c>
      <c r="FX119" s="42">
        <v>0</v>
      </c>
      <c r="FY119" s="42">
        <v>0</v>
      </c>
      <c r="FZ119" s="42">
        <v>0</v>
      </c>
      <c r="GA119" s="42">
        <v>0</v>
      </c>
      <c r="GB119" s="42">
        <v>0</v>
      </c>
      <c r="GC119" s="42">
        <v>0</v>
      </c>
      <c r="GD119" s="138">
        <v>0</v>
      </c>
      <c r="GE119" s="42">
        <v>0</v>
      </c>
      <c r="GF119" s="137">
        <v>0</v>
      </c>
      <c r="GG119" s="136">
        <v>0</v>
      </c>
      <c r="GH119" s="50">
        <v>0</v>
      </c>
      <c r="GI119" s="50">
        <v>0</v>
      </c>
      <c r="GJ119" s="50">
        <v>0</v>
      </c>
      <c r="GK119" s="50">
        <v>0</v>
      </c>
      <c r="GL119" s="49">
        <v>0</v>
      </c>
      <c r="GM119" s="49">
        <v>0</v>
      </c>
      <c r="GN119" s="49">
        <v>0</v>
      </c>
      <c r="GO119" s="49">
        <v>0</v>
      </c>
      <c r="GP119" s="49">
        <v>0</v>
      </c>
      <c r="GQ119" s="49">
        <v>0</v>
      </c>
      <c r="GR119" s="48" t="b">
        <v>1</v>
      </c>
      <c r="GS119" s="336">
        <v>0</v>
      </c>
    </row>
    <row r="120" spans="1:201" ht="67.5" hidden="1" customHeight="1" x14ac:dyDescent="0.25">
      <c r="A120" s="119" t="s">
        <v>2227</v>
      </c>
      <c r="B120" s="119" t="s">
        <v>653</v>
      </c>
      <c r="C120" s="119" t="s">
        <v>519</v>
      </c>
      <c r="D120" s="119" t="s">
        <v>2228</v>
      </c>
      <c r="E120" s="119" t="s">
        <v>2267</v>
      </c>
      <c r="F120" s="17" t="s">
        <v>2850</v>
      </c>
      <c r="G120" s="17" t="s">
        <v>2231</v>
      </c>
      <c r="H120" s="17" t="s">
        <v>3185</v>
      </c>
      <c r="I120" s="17" t="s">
        <v>3157</v>
      </c>
      <c r="J120" s="17"/>
      <c r="K120" s="17" t="s">
        <v>2877</v>
      </c>
      <c r="L120" s="110" t="s">
        <v>3158</v>
      </c>
      <c r="M120" s="26" t="s">
        <v>2272</v>
      </c>
      <c r="N120" s="14" t="s">
        <v>2273</v>
      </c>
      <c r="O120" s="17" t="s">
        <v>3159</v>
      </c>
      <c r="P120" s="17" t="s">
        <v>3157</v>
      </c>
      <c r="Q120" s="17">
        <v>42</v>
      </c>
      <c r="R120" s="280" t="s">
        <v>3206</v>
      </c>
      <c r="S120" s="17" t="s">
        <v>3161</v>
      </c>
      <c r="T120" s="17" t="s">
        <v>870</v>
      </c>
      <c r="U120" s="17"/>
      <c r="V120" s="17"/>
      <c r="W120" s="17"/>
      <c r="X120" s="17" t="s">
        <v>3207</v>
      </c>
      <c r="Y120" s="17"/>
      <c r="Z120" s="17"/>
      <c r="AA120" s="17"/>
      <c r="AB120" s="17"/>
      <c r="AC120" s="17"/>
      <c r="AD120" s="17"/>
      <c r="AE120" s="17"/>
      <c r="AF120" s="17"/>
      <c r="AG120" s="17"/>
      <c r="AH120" s="17" t="s">
        <v>270</v>
      </c>
      <c r="AI120" s="17" t="s">
        <v>417</v>
      </c>
      <c r="AJ120" s="17" t="s">
        <v>244</v>
      </c>
      <c r="AK120" s="17" t="s">
        <v>214</v>
      </c>
      <c r="AL120" s="14" t="s">
        <v>3208</v>
      </c>
      <c r="AM120" s="280"/>
      <c r="AN120" s="17">
        <v>0</v>
      </c>
      <c r="AO120" s="282">
        <v>0</v>
      </c>
      <c r="AP120" s="23">
        <v>0</v>
      </c>
      <c r="AQ120" s="282">
        <v>0</v>
      </c>
      <c r="AR120" s="282">
        <v>1</v>
      </c>
      <c r="AS120" s="282">
        <v>1</v>
      </c>
      <c r="AT120" s="282">
        <v>0</v>
      </c>
      <c r="AU120" s="282">
        <v>0</v>
      </c>
      <c r="AV120" s="23">
        <v>0</v>
      </c>
      <c r="AW120" s="17"/>
      <c r="AX120" s="146">
        <v>0</v>
      </c>
      <c r="AY120" s="531" t="s">
        <v>3209</v>
      </c>
      <c r="AZ120" s="79" t="s">
        <v>872</v>
      </c>
      <c r="BA120" s="245">
        <v>0</v>
      </c>
      <c r="BB120" s="132" t="s">
        <v>218</v>
      </c>
      <c r="BC120" s="14"/>
      <c r="BD120" s="190"/>
      <c r="BE120" s="146">
        <v>0</v>
      </c>
      <c r="BF120" s="133" t="s">
        <v>3209</v>
      </c>
      <c r="BG120" s="79" t="s">
        <v>872</v>
      </c>
      <c r="BH120" s="245">
        <v>0</v>
      </c>
      <c r="BI120" s="190" t="s">
        <v>218</v>
      </c>
      <c r="BJ120" s="110"/>
      <c r="BK120" s="17"/>
      <c r="BL120" s="146">
        <v>0</v>
      </c>
      <c r="BM120" s="112" t="s">
        <v>3166</v>
      </c>
      <c r="BN120" s="188" t="s">
        <v>872</v>
      </c>
      <c r="BO120" s="188">
        <v>0</v>
      </c>
      <c r="BP120" s="150" t="s">
        <v>218</v>
      </c>
      <c r="BQ120" s="110" t="s">
        <v>3210</v>
      </c>
      <c r="BR120" s="17"/>
      <c r="BS120" s="146">
        <v>0</v>
      </c>
      <c r="BT120" s="533" t="s">
        <v>3211</v>
      </c>
      <c r="BU120" s="188" t="s">
        <v>872</v>
      </c>
      <c r="BV120" s="188">
        <v>0</v>
      </c>
      <c r="BW120" s="17" t="s">
        <v>218</v>
      </c>
      <c r="BX120" s="110" t="s">
        <v>3212</v>
      </c>
      <c r="BY120" s="110"/>
      <c r="BZ120" s="101">
        <v>0</v>
      </c>
      <c r="CA120" s="107" t="s">
        <v>3213</v>
      </c>
      <c r="CB120" s="188" t="s">
        <v>872</v>
      </c>
      <c r="CC120" s="188">
        <v>0</v>
      </c>
      <c r="CD120" s="10" t="s">
        <v>218</v>
      </c>
      <c r="CE120" s="107" t="s">
        <v>3214</v>
      </c>
      <c r="CF120" s="195"/>
      <c r="CG120" s="523"/>
      <c r="CH120" s="112" t="s">
        <v>3172</v>
      </c>
      <c r="CI120" s="188" t="s">
        <v>872</v>
      </c>
      <c r="CJ120" s="188">
        <v>0</v>
      </c>
      <c r="CK120" s="17" t="s">
        <v>218</v>
      </c>
      <c r="CL120" s="110" t="s">
        <v>3173</v>
      </c>
      <c r="CM120" s="195"/>
      <c r="CN120" s="308"/>
      <c r="CO120" s="117" t="s">
        <v>3215</v>
      </c>
      <c r="CP120" s="188" t="s">
        <v>872</v>
      </c>
      <c r="CQ120" s="188">
        <v>0</v>
      </c>
      <c r="CR120" s="105" t="s">
        <v>218</v>
      </c>
      <c r="CS120" s="110" t="s">
        <v>3216</v>
      </c>
      <c r="CT120" s="110"/>
      <c r="CU120" s="117"/>
      <c r="CV120" s="117" t="s">
        <v>3217</v>
      </c>
      <c r="CW120" s="554" t="s">
        <v>872</v>
      </c>
      <c r="CX120" s="554">
        <v>0</v>
      </c>
      <c r="CY120" s="64" t="s">
        <v>218</v>
      </c>
      <c r="CZ120" s="107" t="s">
        <v>3218</v>
      </c>
      <c r="DA120" s="17"/>
      <c r="DB120" s="146"/>
      <c r="DC120" s="112" t="s">
        <v>3219</v>
      </c>
      <c r="DD120" s="188" t="s">
        <v>872</v>
      </c>
      <c r="DE120" s="188">
        <v>0</v>
      </c>
      <c r="DF120" s="17" t="s">
        <v>218</v>
      </c>
      <c r="DG120" s="110" t="s">
        <v>3179</v>
      </c>
      <c r="DH120" s="17"/>
      <c r="DI120" s="101"/>
      <c r="DJ120" s="117" t="s">
        <v>3220</v>
      </c>
      <c r="DK120" s="188" t="s">
        <v>872</v>
      </c>
      <c r="DL120" s="188">
        <v>0</v>
      </c>
      <c r="DM120" s="73" t="s">
        <v>218</v>
      </c>
      <c r="DN120" s="107" t="s">
        <v>3221</v>
      </c>
      <c r="DO120" s="17"/>
      <c r="DP120" s="101"/>
      <c r="DQ120" s="117" t="s">
        <v>3222</v>
      </c>
      <c r="DR120" s="188" t="s">
        <v>872</v>
      </c>
      <c r="DS120" s="188">
        <v>0</v>
      </c>
      <c r="DT120" s="64" t="s">
        <v>218</v>
      </c>
      <c r="DU120" s="107" t="s">
        <v>2301</v>
      </c>
      <c r="DV120" s="521"/>
      <c r="DW120" s="520"/>
      <c r="DX120" s="117" t="s">
        <v>3223</v>
      </c>
      <c r="DY120" s="188" t="s">
        <v>872</v>
      </c>
      <c r="DZ120" s="131">
        <v>0</v>
      </c>
      <c r="EA120" s="64" t="s">
        <v>218</v>
      </c>
      <c r="EB120" s="107" t="s">
        <v>2303</v>
      </c>
      <c r="EC120" s="529">
        <v>0</v>
      </c>
      <c r="ED120" s="519">
        <v>0</v>
      </c>
      <c r="EE120" s="519">
        <v>0</v>
      </c>
      <c r="EF120" s="519">
        <v>0</v>
      </c>
      <c r="EG120" s="519">
        <v>0</v>
      </c>
      <c r="EH120" s="519">
        <v>0</v>
      </c>
      <c r="EI120" s="519">
        <v>0</v>
      </c>
      <c r="EJ120" s="519">
        <v>0</v>
      </c>
      <c r="EK120" s="519">
        <v>0</v>
      </c>
      <c r="EL120" s="519">
        <v>0</v>
      </c>
      <c r="EM120" s="529">
        <v>0</v>
      </c>
      <c r="EN120" s="529">
        <v>0</v>
      </c>
      <c r="EO120" s="529">
        <v>0</v>
      </c>
      <c r="EP120" s="528">
        <v>0</v>
      </c>
      <c r="EQ120" s="519">
        <v>0</v>
      </c>
      <c r="ER120" s="519">
        <v>0</v>
      </c>
      <c r="ES120" s="519">
        <v>0</v>
      </c>
      <c r="ET120" s="519">
        <v>0</v>
      </c>
      <c r="EU120" s="519">
        <v>0</v>
      </c>
      <c r="EV120" s="519">
        <v>0</v>
      </c>
      <c r="EW120" s="519">
        <v>0</v>
      </c>
      <c r="EX120" s="519">
        <v>0</v>
      </c>
      <c r="EY120" s="519">
        <v>0</v>
      </c>
      <c r="EZ120" s="519">
        <v>0</v>
      </c>
      <c r="FA120" s="528">
        <v>0</v>
      </c>
      <c r="FB120" s="528">
        <v>0</v>
      </c>
      <c r="FC120" s="528">
        <v>0</v>
      </c>
      <c r="FD120" s="38">
        <v>0</v>
      </c>
      <c r="FE120" s="38">
        <v>0</v>
      </c>
      <c r="FF120" s="38">
        <v>0</v>
      </c>
      <c r="FG120" s="38">
        <v>0</v>
      </c>
      <c r="FH120" s="38">
        <v>0</v>
      </c>
      <c r="FI120" s="38">
        <v>0</v>
      </c>
      <c r="FJ120" s="38">
        <v>0</v>
      </c>
      <c r="FK120" s="38">
        <v>0</v>
      </c>
      <c r="FL120" s="38">
        <v>0</v>
      </c>
      <c r="FM120" s="38">
        <v>0</v>
      </c>
      <c r="FN120" s="230">
        <v>0</v>
      </c>
      <c r="FO120" s="230">
        <v>0</v>
      </c>
      <c r="FP120" s="273">
        <v>0</v>
      </c>
      <c r="FQ120" s="273">
        <v>0</v>
      </c>
      <c r="FR120" s="209">
        <v>0</v>
      </c>
      <c r="FS120" s="209">
        <v>0</v>
      </c>
      <c r="FT120" s="209">
        <v>0</v>
      </c>
      <c r="FU120" s="209">
        <v>0</v>
      </c>
      <c r="FV120" s="42">
        <v>0</v>
      </c>
      <c r="FW120" s="42">
        <v>0</v>
      </c>
      <c r="FX120" s="42">
        <v>0</v>
      </c>
      <c r="FY120" s="42">
        <v>0</v>
      </c>
      <c r="FZ120" s="42">
        <v>0</v>
      </c>
      <c r="GA120" s="42">
        <v>0</v>
      </c>
      <c r="GB120" s="42">
        <v>0</v>
      </c>
      <c r="GC120" s="42">
        <v>0</v>
      </c>
      <c r="GD120" s="138">
        <v>0</v>
      </c>
      <c r="GE120" s="42">
        <v>0</v>
      </c>
      <c r="GF120" s="137">
        <v>0</v>
      </c>
      <c r="GG120" s="136">
        <v>0</v>
      </c>
      <c r="GH120" s="50">
        <v>0</v>
      </c>
      <c r="GI120" s="50">
        <v>0</v>
      </c>
      <c r="GJ120" s="50">
        <v>0</v>
      </c>
      <c r="GK120" s="50">
        <v>0</v>
      </c>
      <c r="GL120" s="49">
        <v>0</v>
      </c>
      <c r="GM120" s="49">
        <v>0</v>
      </c>
      <c r="GN120" s="49">
        <v>0</v>
      </c>
      <c r="GO120" s="49">
        <v>0</v>
      </c>
      <c r="GP120" s="49">
        <v>0</v>
      </c>
      <c r="GQ120" s="49">
        <v>0</v>
      </c>
      <c r="GR120" s="48" t="b">
        <v>1</v>
      </c>
      <c r="GS120" s="336">
        <v>0</v>
      </c>
    </row>
    <row r="121" spans="1:201" ht="67.5" hidden="1" customHeight="1" x14ac:dyDescent="0.25">
      <c r="A121" s="119" t="s">
        <v>2227</v>
      </c>
      <c r="B121" s="119" t="s">
        <v>653</v>
      </c>
      <c r="C121" s="119" t="s">
        <v>519</v>
      </c>
      <c r="D121" s="119" t="s">
        <v>2228</v>
      </c>
      <c r="E121" s="119" t="s">
        <v>2267</v>
      </c>
      <c r="F121" s="17" t="s">
        <v>2850</v>
      </c>
      <c r="G121" s="17" t="s">
        <v>2231</v>
      </c>
      <c r="H121" s="17" t="s">
        <v>3185</v>
      </c>
      <c r="I121" s="17" t="s">
        <v>3157</v>
      </c>
      <c r="J121" s="17"/>
      <c r="K121" s="17" t="s">
        <v>2877</v>
      </c>
      <c r="L121" s="110" t="s">
        <v>3158</v>
      </c>
      <c r="M121" s="26" t="s">
        <v>2272</v>
      </c>
      <c r="N121" s="14" t="s">
        <v>2273</v>
      </c>
      <c r="O121" s="17" t="s">
        <v>3159</v>
      </c>
      <c r="P121" s="17" t="s">
        <v>3157</v>
      </c>
      <c r="Q121" s="17">
        <v>43</v>
      </c>
      <c r="R121" s="280" t="s">
        <v>3224</v>
      </c>
      <c r="S121" s="17" t="s">
        <v>3161</v>
      </c>
      <c r="T121" s="17"/>
      <c r="U121" s="17"/>
      <c r="V121" s="17"/>
      <c r="W121" s="17"/>
      <c r="X121" s="17" t="s">
        <v>3225</v>
      </c>
      <c r="Y121" s="17"/>
      <c r="Z121" s="17"/>
      <c r="AA121" s="17"/>
      <c r="AB121" s="17"/>
      <c r="AC121" s="17"/>
      <c r="AD121" s="17"/>
      <c r="AE121" s="17"/>
      <c r="AF121" s="17"/>
      <c r="AG121" s="17"/>
      <c r="AH121" s="17" t="s">
        <v>211</v>
      </c>
      <c r="AI121" s="17" t="s">
        <v>417</v>
      </c>
      <c r="AJ121" s="17" t="s">
        <v>871</v>
      </c>
      <c r="AK121" s="17" t="s">
        <v>214</v>
      </c>
      <c r="AL121" s="110" t="s">
        <v>3226</v>
      </c>
      <c r="AM121" s="110"/>
      <c r="AN121" s="102">
        <v>0</v>
      </c>
      <c r="AO121" s="102">
        <v>0</v>
      </c>
      <c r="AP121" s="23">
        <v>0</v>
      </c>
      <c r="AQ121" s="102">
        <v>1</v>
      </c>
      <c r="AR121" s="102">
        <v>0</v>
      </c>
      <c r="AS121" s="102">
        <v>1</v>
      </c>
      <c r="AT121" s="102">
        <v>0</v>
      </c>
      <c r="AU121" s="102">
        <v>0</v>
      </c>
      <c r="AV121" s="23">
        <v>0</v>
      </c>
      <c r="AW121" s="17"/>
      <c r="AX121" s="146">
        <v>0</v>
      </c>
      <c r="AY121" s="531" t="s">
        <v>3227</v>
      </c>
      <c r="AZ121" s="79" t="s">
        <v>872</v>
      </c>
      <c r="BA121" s="245">
        <v>0</v>
      </c>
      <c r="BB121" s="132" t="s">
        <v>218</v>
      </c>
      <c r="BC121" s="14" t="s">
        <v>3228</v>
      </c>
      <c r="BD121" s="152"/>
      <c r="BE121" s="146">
        <v>0</v>
      </c>
      <c r="BF121" s="133" t="s">
        <v>3229</v>
      </c>
      <c r="BG121" s="79" t="s">
        <v>872</v>
      </c>
      <c r="BH121" s="245">
        <v>0</v>
      </c>
      <c r="BI121" s="190" t="s">
        <v>218</v>
      </c>
      <c r="BJ121" s="110" t="s">
        <v>2594</v>
      </c>
      <c r="BK121" s="17"/>
      <c r="BL121" s="146">
        <v>0</v>
      </c>
      <c r="BM121" s="112" t="s">
        <v>3166</v>
      </c>
      <c r="BN121" s="243" t="s">
        <v>872</v>
      </c>
      <c r="BO121" s="188">
        <v>0</v>
      </c>
      <c r="BP121" s="150" t="s">
        <v>218</v>
      </c>
      <c r="BQ121" s="110" t="s">
        <v>3210</v>
      </c>
      <c r="BR121" s="17"/>
      <c r="BS121" s="146"/>
      <c r="BT121" s="533" t="s">
        <v>3211</v>
      </c>
      <c r="BU121" s="188" t="s">
        <v>872</v>
      </c>
      <c r="BV121" s="188">
        <v>0</v>
      </c>
      <c r="BW121" s="17" t="s">
        <v>218</v>
      </c>
      <c r="BX121" s="110" t="s">
        <v>3230</v>
      </c>
      <c r="BY121" s="110"/>
      <c r="BZ121" s="101">
        <v>0</v>
      </c>
      <c r="CA121" s="107" t="s">
        <v>3231</v>
      </c>
      <c r="CB121" s="188" t="s">
        <v>872</v>
      </c>
      <c r="CC121" s="188">
        <v>0</v>
      </c>
      <c r="CD121" s="10" t="s">
        <v>218</v>
      </c>
      <c r="CE121" s="107" t="s">
        <v>3232</v>
      </c>
      <c r="CF121" s="195"/>
      <c r="CG121" s="523"/>
      <c r="CH121" s="112" t="s">
        <v>3172</v>
      </c>
      <c r="CI121" s="188" t="s">
        <v>872</v>
      </c>
      <c r="CJ121" s="188">
        <v>0</v>
      </c>
      <c r="CK121" s="17" t="s">
        <v>218</v>
      </c>
      <c r="CL121" s="110" t="s">
        <v>3173</v>
      </c>
      <c r="CM121" s="195"/>
      <c r="CN121" s="308"/>
      <c r="CO121" s="117" t="s">
        <v>3215</v>
      </c>
      <c r="CP121" s="188" t="s">
        <v>872</v>
      </c>
      <c r="CQ121" s="188">
        <v>0</v>
      </c>
      <c r="CR121" s="105" t="s">
        <v>218</v>
      </c>
      <c r="CS121" s="110" t="s">
        <v>3197</v>
      </c>
      <c r="CT121" s="110"/>
      <c r="CU121" s="117"/>
      <c r="CV121" s="117" t="s">
        <v>3233</v>
      </c>
      <c r="CW121" s="188" t="s">
        <v>872</v>
      </c>
      <c r="CX121" s="188">
        <v>0</v>
      </c>
      <c r="CY121" s="64" t="s">
        <v>218</v>
      </c>
      <c r="CZ121" s="107" t="s">
        <v>3234</v>
      </c>
      <c r="DA121" s="17"/>
      <c r="DB121" s="146"/>
      <c r="DC121" s="112" t="s">
        <v>3235</v>
      </c>
      <c r="DD121" s="188" t="s">
        <v>872</v>
      </c>
      <c r="DE121" s="188">
        <v>0</v>
      </c>
      <c r="DF121" s="17" t="s">
        <v>218</v>
      </c>
      <c r="DG121" s="110" t="s">
        <v>3236</v>
      </c>
      <c r="DH121" s="17"/>
      <c r="DI121" s="101"/>
      <c r="DJ121" s="117" t="s">
        <v>3237</v>
      </c>
      <c r="DK121" s="188" t="s">
        <v>872</v>
      </c>
      <c r="DL121" s="188">
        <v>0</v>
      </c>
      <c r="DM121" s="73" t="s">
        <v>218</v>
      </c>
      <c r="DN121" s="107" t="s">
        <v>3238</v>
      </c>
      <c r="DO121" s="17"/>
      <c r="DP121" s="101"/>
      <c r="DQ121" s="117" t="s">
        <v>3239</v>
      </c>
      <c r="DR121" s="188" t="s">
        <v>872</v>
      </c>
      <c r="DS121" s="188">
        <v>0</v>
      </c>
      <c r="DT121" s="64" t="s">
        <v>218</v>
      </c>
      <c r="DU121" s="107" t="s">
        <v>2720</v>
      </c>
      <c r="DV121" s="521"/>
      <c r="DW121" s="520"/>
      <c r="DX121" s="117" t="s">
        <v>3223</v>
      </c>
      <c r="DY121" s="188" t="s">
        <v>872</v>
      </c>
      <c r="DZ121" s="131">
        <v>0</v>
      </c>
      <c r="EA121" s="64" t="s">
        <v>218</v>
      </c>
      <c r="EB121" s="107" t="s">
        <v>2303</v>
      </c>
      <c r="EC121" s="529">
        <v>0</v>
      </c>
      <c r="ED121" s="519">
        <v>0</v>
      </c>
      <c r="EE121" s="519">
        <v>0</v>
      </c>
      <c r="EF121" s="519">
        <v>0</v>
      </c>
      <c r="EG121" s="519">
        <v>0</v>
      </c>
      <c r="EH121" s="519">
        <v>0</v>
      </c>
      <c r="EI121" s="519">
        <v>0</v>
      </c>
      <c r="EJ121" s="519">
        <v>0</v>
      </c>
      <c r="EK121" s="519">
        <v>0</v>
      </c>
      <c r="EL121" s="558">
        <v>0</v>
      </c>
      <c r="EM121" s="529">
        <v>0</v>
      </c>
      <c r="EN121" s="529">
        <v>0</v>
      </c>
      <c r="EO121" s="529">
        <v>0</v>
      </c>
      <c r="EP121" s="528">
        <v>0</v>
      </c>
      <c r="EQ121" s="519">
        <v>0</v>
      </c>
      <c r="ER121" s="519">
        <v>0</v>
      </c>
      <c r="ES121" s="519">
        <v>0</v>
      </c>
      <c r="ET121" s="519">
        <v>0</v>
      </c>
      <c r="EU121" s="519">
        <v>0</v>
      </c>
      <c r="EV121" s="519">
        <v>0</v>
      </c>
      <c r="EW121" s="519">
        <v>0</v>
      </c>
      <c r="EX121" s="519">
        <v>0</v>
      </c>
      <c r="EY121" s="519">
        <v>0</v>
      </c>
      <c r="EZ121" s="519">
        <v>0</v>
      </c>
      <c r="FA121" s="528">
        <v>0</v>
      </c>
      <c r="FB121" s="528">
        <v>0</v>
      </c>
      <c r="FC121" s="528">
        <v>0</v>
      </c>
      <c r="FD121" s="38">
        <v>0</v>
      </c>
      <c r="FE121" s="38">
        <v>0</v>
      </c>
      <c r="FF121" s="38">
        <v>0</v>
      </c>
      <c r="FG121" s="38">
        <v>0</v>
      </c>
      <c r="FH121" s="38">
        <v>0</v>
      </c>
      <c r="FI121" s="38">
        <v>0</v>
      </c>
      <c r="FJ121" s="38">
        <v>0</v>
      </c>
      <c r="FK121" s="38">
        <v>0</v>
      </c>
      <c r="FL121" s="38">
        <v>0</v>
      </c>
      <c r="FM121" s="38">
        <v>0</v>
      </c>
      <c r="FN121" s="230">
        <v>0</v>
      </c>
      <c r="FO121" s="230">
        <v>0</v>
      </c>
      <c r="FP121" s="273">
        <v>0</v>
      </c>
      <c r="FQ121" s="273">
        <v>0</v>
      </c>
      <c r="FR121" s="209">
        <v>0</v>
      </c>
      <c r="FS121" s="209">
        <v>0</v>
      </c>
      <c r="FT121" s="209">
        <v>0</v>
      </c>
      <c r="FU121" s="209">
        <v>0</v>
      </c>
      <c r="FV121" s="42">
        <v>0</v>
      </c>
      <c r="FW121" s="42">
        <v>0</v>
      </c>
      <c r="FX121" s="42">
        <v>0</v>
      </c>
      <c r="FY121" s="42">
        <v>0</v>
      </c>
      <c r="FZ121" s="42">
        <v>0</v>
      </c>
      <c r="GA121" s="42">
        <v>0</v>
      </c>
      <c r="GB121" s="42">
        <v>0</v>
      </c>
      <c r="GC121" s="42">
        <v>0</v>
      </c>
      <c r="GD121" s="138">
        <v>0</v>
      </c>
      <c r="GE121" s="42">
        <v>0</v>
      </c>
      <c r="GF121" s="137">
        <v>0</v>
      </c>
      <c r="GG121" s="136">
        <v>0</v>
      </c>
      <c r="GH121" s="50">
        <v>0</v>
      </c>
      <c r="GI121" s="50">
        <v>0</v>
      </c>
      <c r="GJ121" s="50">
        <v>0</v>
      </c>
      <c r="GK121" s="50">
        <v>0</v>
      </c>
      <c r="GL121" s="49">
        <v>0</v>
      </c>
      <c r="GM121" s="49">
        <v>0</v>
      </c>
      <c r="GN121" s="49">
        <v>0</v>
      </c>
      <c r="GO121" s="49">
        <v>0</v>
      </c>
      <c r="GP121" s="49">
        <v>0</v>
      </c>
      <c r="GQ121" s="49">
        <v>0</v>
      </c>
      <c r="GR121" s="48" t="b">
        <v>1</v>
      </c>
      <c r="GS121" s="336">
        <v>0</v>
      </c>
    </row>
    <row r="122" spans="1:201" ht="67.5" hidden="1" customHeight="1" x14ac:dyDescent="0.25">
      <c r="A122" s="119" t="s">
        <v>2227</v>
      </c>
      <c r="B122" s="119" t="s">
        <v>653</v>
      </c>
      <c r="C122" s="119" t="s">
        <v>519</v>
      </c>
      <c r="D122" s="119" t="s">
        <v>2228</v>
      </c>
      <c r="E122" s="119" t="s">
        <v>2267</v>
      </c>
      <c r="F122" s="17" t="s">
        <v>2850</v>
      </c>
      <c r="G122" s="17" t="s">
        <v>2231</v>
      </c>
      <c r="H122" s="17" t="s">
        <v>3185</v>
      </c>
      <c r="I122" s="17" t="s">
        <v>3157</v>
      </c>
      <c r="J122" s="17"/>
      <c r="K122" s="17" t="s">
        <v>2877</v>
      </c>
      <c r="L122" s="110" t="s">
        <v>3158</v>
      </c>
      <c r="M122" s="26" t="s">
        <v>2272</v>
      </c>
      <c r="N122" s="14" t="s">
        <v>2273</v>
      </c>
      <c r="O122" s="17" t="s">
        <v>3159</v>
      </c>
      <c r="P122" s="17" t="s">
        <v>3157</v>
      </c>
      <c r="Q122" s="17">
        <v>44</v>
      </c>
      <c r="R122" s="280" t="s">
        <v>3240</v>
      </c>
      <c r="S122" s="17" t="s">
        <v>3161</v>
      </c>
      <c r="T122" s="17" t="s">
        <v>870</v>
      </c>
      <c r="U122" s="17"/>
      <c r="V122" s="17"/>
      <c r="W122" s="17"/>
      <c r="X122" s="17" t="s">
        <v>3241</v>
      </c>
      <c r="Y122" s="17"/>
      <c r="Z122" s="17"/>
      <c r="AA122" s="17"/>
      <c r="AB122" s="17"/>
      <c r="AC122" s="17"/>
      <c r="AD122" s="17"/>
      <c r="AE122" s="17"/>
      <c r="AF122" s="17"/>
      <c r="AG122" s="17"/>
      <c r="AH122" s="17" t="s">
        <v>270</v>
      </c>
      <c r="AI122" s="17" t="s">
        <v>417</v>
      </c>
      <c r="AJ122" s="17" t="s">
        <v>871</v>
      </c>
      <c r="AK122" s="17" t="s">
        <v>271</v>
      </c>
      <c r="AL122" s="110" t="s">
        <v>3242</v>
      </c>
      <c r="AM122" s="110"/>
      <c r="AN122" s="17">
        <v>0</v>
      </c>
      <c r="AO122" s="17">
        <v>0</v>
      </c>
      <c r="AP122" s="23">
        <v>0</v>
      </c>
      <c r="AQ122" s="17">
        <v>0</v>
      </c>
      <c r="AR122" s="17">
        <v>1</v>
      </c>
      <c r="AS122" s="17">
        <v>1</v>
      </c>
      <c r="AT122" s="17">
        <v>0</v>
      </c>
      <c r="AU122" s="17">
        <v>0</v>
      </c>
      <c r="AV122" s="23">
        <v>0</v>
      </c>
      <c r="AW122" s="17"/>
      <c r="AX122" s="146">
        <v>0</v>
      </c>
      <c r="AY122" s="531" t="s">
        <v>3209</v>
      </c>
      <c r="AZ122" s="79" t="s">
        <v>872</v>
      </c>
      <c r="BA122" s="245">
        <v>0</v>
      </c>
      <c r="BB122" s="132" t="s">
        <v>218</v>
      </c>
      <c r="BC122" s="14"/>
      <c r="BD122" s="152"/>
      <c r="BE122" s="146">
        <v>0</v>
      </c>
      <c r="BF122" s="133" t="s">
        <v>3209</v>
      </c>
      <c r="BG122" s="79" t="s">
        <v>872</v>
      </c>
      <c r="BH122" s="245">
        <v>0</v>
      </c>
      <c r="BI122" s="190" t="s">
        <v>218</v>
      </c>
      <c r="BJ122" s="110"/>
      <c r="BK122" s="17"/>
      <c r="BL122" s="146">
        <v>0</v>
      </c>
      <c r="BM122" s="112" t="s">
        <v>3166</v>
      </c>
      <c r="BN122" s="243" t="s">
        <v>872</v>
      </c>
      <c r="BO122" s="188">
        <v>0</v>
      </c>
      <c r="BP122" s="150" t="s">
        <v>218</v>
      </c>
      <c r="BQ122" s="110" t="s">
        <v>3210</v>
      </c>
      <c r="BR122" s="17"/>
      <c r="BS122" s="146">
        <v>0</v>
      </c>
      <c r="BT122" s="533" t="s">
        <v>3211</v>
      </c>
      <c r="BU122" s="188" t="s">
        <v>872</v>
      </c>
      <c r="BV122" s="188">
        <v>0</v>
      </c>
      <c r="BW122" s="17" t="s">
        <v>218</v>
      </c>
      <c r="BX122" s="110" t="s">
        <v>3243</v>
      </c>
      <c r="BY122" s="110"/>
      <c r="BZ122" s="101">
        <v>0</v>
      </c>
      <c r="CA122" s="107" t="s">
        <v>3213</v>
      </c>
      <c r="CB122" s="188" t="s">
        <v>872</v>
      </c>
      <c r="CC122" s="188">
        <v>0</v>
      </c>
      <c r="CD122" s="10" t="s">
        <v>218</v>
      </c>
      <c r="CE122" s="107" t="s">
        <v>3214</v>
      </c>
      <c r="CF122" s="195"/>
      <c r="CG122" s="523"/>
      <c r="CH122" s="112" t="s">
        <v>3172</v>
      </c>
      <c r="CI122" s="188" t="s">
        <v>872</v>
      </c>
      <c r="CJ122" s="188">
        <v>0</v>
      </c>
      <c r="CK122" s="17" t="s">
        <v>218</v>
      </c>
      <c r="CL122" s="110" t="s">
        <v>3173</v>
      </c>
      <c r="CM122" s="195"/>
      <c r="CN122" s="308"/>
      <c r="CO122" s="117" t="s">
        <v>3215</v>
      </c>
      <c r="CP122" s="188" t="s">
        <v>872</v>
      </c>
      <c r="CQ122" s="188">
        <v>0</v>
      </c>
      <c r="CR122" s="105" t="s">
        <v>218</v>
      </c>
      <c r="CS122" s="110" t="s">
        <v>3197</v>
      </c>
      <c r="CT122" s="110"/>
      <c r="CU122" s="117"/>
      <c r="CV122" s="117" t="s">
        <v>3217</v>
      </c>
      <c r="CW122" s="188" t="s">
        <v>872</v>
      </c>
      <c r="CX122" s="188">
        <v>0</v>
      </c>
      <c r="CY122" s="64" t="s">
        <v>218</v>
      </c>
      <c r="CZ122" s="107" t="s">
        <v>3244</v>
      </c>
      <c r="DA122" s="17"/>
      <c r="DB122" s="146"/>
      <c r="DC122" s="551" t="s">
        <v>3219</v>
      </c>
      <c r="DD122" s="188" t="s">
        <v>872</v>
      </c>
      <c r="DE122" s="188">
        <v>0</v>
      </c>
      <c r="DF122" s="17" t="s">
        <v>218</v>
      </c>
      <c r="DG122" s="110" t="s">
        <v>3245</v>
      </c>
      <c r="DH122" s="17"/>
      <c r="DI122" s="101"/>
      <c r="DJ122" s="117" t="s">
        <v>3220</v>
      </c>
      <c r="DK122" s="188" t="s">
        <v>872</v>
      </c>
      <c r="DL122" s="188">
        <v>0</v>
      </c>
      <c r="DM122" s="73" t="s">
        <v>218</v>
      </c>
      <c r="DN122" s="107" t="s">
        <v>3221</v>
      </c>
      <c r="DO122" s="17"/>
      <c r="DP122" s="101"/>
      <c r="DQ122" s="117" t="s">
        <v>3222</v>
      </c>
      <c r="DR122" s="188" t="s">
        <v>872</v>
      </c>
      <c r="DS122" s="188">
        <v>0</v>
      </c>
      <c r="DT122" s="64" t="s">
        <v>218</v>
      </c>
      <c r="DU122" s="107" t="s">
        <v>2301</v>
      </c>
      <c r="DV122" s="521"/>
      <c r="DW122" s="520"/>
      <c r="DX122" s="117" t="s">
        <v>3223</v>
      </c>
      <c r="DY122" s="188" t="s">
        <v>872</v>
      </c>
      <c r="DZ122" s="131">
        <v>0</v>
      </c>
      <c r="EA122" s="64" t="s">
        <v>218</v>
      </c>
      <c r="EB122" s="107" t="s">
        <v>2303</v>
      </c>
      <c r="EC122" s="529">
        <v>0</v>
      </c>
      <c r="ED122" s="519">
        <v>0</v>
      </c>
      <c r="EE122" s="519">
        <v>0</v>
      </c>
      <c r="EF122" s="519">
        <v>0</v>
      </c>
      <c r="EG122" s="519">
        <v>0</v>
      </c>
      <c r="EH122" s="519">
        <v>0</v>
      </c>
      <c r="EI122" s="519">
        <v>0</v>
      </c>
      <c r="EJ122" s="519">
        <v>0</v>
      </c>
      <c r="EK122" s="519">
        <v>0</v>
      </c>
      <c r="EL122" s="558">
        <v>0</v>
      </c>
      <c r="EM122" s="529">
        <v>0</v>
      </c>
      <c r="EN122" s="529">
        <v>0</v>
      </c>
      <c r="EO122" s="529">
        <v>0</v>
      </c>
      <c r="EP122" s="528">
        <v>0</v>
      </c>
      <c r="EQ122" s="519">
        <v>0</v>
      </c>
      <c r="ER122" s="519">
        <v>0</v>
      </c>
      <c r="ES122" s="519">
        <v>0</v>
      </c>
      <c r="ET122" s="519">
        <v>0</v>
      </c>
      <c r="EU122" s="519">
        <v>0</v>
      </c>
      <c r="EV122" s="519">
        <v>0</v>
      </c>
      <c r="EW122" s="519">
        <v>0</v>
      </c>
      <c r="EX122" s="519">
        <v>0</v>
      </c>
      <c r="EY122" s="519">
        <v>0</v>
      </c>
      <c r="EZ122" s="519">
        <v>0</v>
      </c>
      <c r="FA122" s="528">
        <v>0</v>
      </c>
      <c r="FB122" s="528">
        <v>0</v>
      </c>
      <c r="FC122" s="528">
        <v>0</v>
      </c>
      <c r="FD122" s="38">
        <v>0</v>
      </c>
      <c r="FE122" s="38">
        <v>0</v>
      </c>
      <c r="FF122" s="38">
        <v>0</v>
      </c>
      <c r="FG122" s="38">
        <v>0</v>
      </c>
      <c r="FH122" s="38">
        <v>0</v>
      </c>
      <c r="FI122" s="38">
        <v>0</v>
      </c>
      <c r="FJ122" s="38">
        <v>0</v>
      </c>
      <c r="FK122" s="38">
        <v>0</v>
      </c>
      <c r="FL122" s="38">
        <v>0</v>
      </c>
      <c r="FM122" s="38">
        <v>0</v>
      </c>
      <c r="FN122" s="230">
        <v>0</v>
      </c>
      <c r="FO122" s="230">
        <v>0</v>
      </c>
      <c r="FP122" s="273">
        <v>0</v>
      </c>
      <c r="FQ122" s="273">
        <v>0</v>
      </c>
      <c r="FR122" s="209">
        <v>0</v>
      </c>
      <c r="FS122" s="209">
        <v>0</v>
      </c>
      <c r="FT122" s="209">
        <v>0</v>
      </c>
      <c r="FU122" s="209">
        <v>0</v>
      </c>
      <c r="FV122" s="42">
        <v>0</v>
      </c>
      <c r="FW122" s="42">
        <v>0</v>
      </c>
      <c r="FX122" s="42">
        <v>0</v>
      </c>
      <c r="FY122" s="42">
        <v>0</v>
      </c>
      <c r="FZ122" s="42">
        <v>0</v>
      </c>
      <c r="GA122" s="42">
        <v>0</v>
      </c>
      <c r="GB122" s="42">
        <v>0</v>
      </c>
      <c r="GC122" s="42">
        <v>0</v>
      </c>
      <c r="GD122" s="138">
        <v>0</v>
      </c>
      <c r="GE122" s="42">
        <v>0</v>
      </c>
      <c r="GF122" s="137">
        <v>0</v>
      </c>
      <c r="GG122" s="136">
        <v>0</v>
      </c>
      <c r="GH122" s="50">
        <v>0</v>
      </c>
      <c r="GI122" s="50">
        <v>0</v>
      </c>
      <c r="GJ122" s="50">
        <v>0</v>
      </c>
      <c r="GK122" s="50">
        <v>0</v>
      </c>
      <c r="GL122" s="49">
        <v>0</v>
      </c>
      <c r="GM122" s="49">
        <v>0</v>
      </c>
      <c r="GN122" s="49">
        <v>0</v>
      </c>
      <c r="GO122" s="49">
        <v>0</v>
      </c>
      <c r="GP122" s="49">
        <v>0</v>
      </c>
      <c r="GQ122" s="49">
        <v>0</v>
      </c>
      <c r="GR122" s="48" t="b">
        <v>1</v>
      </c>
      <c r="GS122" s="336">
        <v>0</v>
      </c>
    </row>
    <row r="123" spans="1:201" ht="67.5" hidden="1" customHeight="1" x14ac:dyDescent="0.25">
      <c r="A123" s="119" t="s">
        <v>2227</v>
      </c>
      <c r="B123" s="119" t="s">
        <v>653</v>
      </c>
      <c r="C123" s="119" t="s">
        <v>519</v>
      </c>
      <c r="D123" s="119" t="s">
        <v>2228</v>
      </c>
      <c r="E123" s="119" t="s">
        <v>2267</v>
      </c>
      <c r="F123" s="17" t="s">
        <v>2850</v>
      </c>
      <c r="G123" s="17" t="s">
        <v>2231</v>
      </c>
      <c r="H123" s="17" t="s">
        <v>3185</v>
      </c>
      <c r="I123" s="17" t="s">
        <v>3157</v>
      </c>
      <c r="J123" s="17"/>
      <c r="K123" s="17" t="s">
        <v>2877</v>
      </c>
      <c r="L123" s="110" t="s">
        <v>3158</v>
      </c>
      <c r="M123" s="26" t="s">
        <v>2272</v>
      </c>
      <c r="N123" s="14" t="s">
        <v>2273</v>
      </c>
      <c r="O123" s="17" t="s">
        <v>3159</v>
      </c>
      <c r="P123" s="17" t="s">
        <v>3157</v>
      </c>
      <c r="Q123" s="17">
        <v>45</v>
      </c>
      <c r="R123" s="280" t="s">
        <v>3246</v>
      </c>
      <c r="S123" s="17" t="s">
        <v>3161</v>
      </c>
      <c r="T123" s="17" t="s">
        <v>870</v>
      </c>
      <c r="U123" s="17"/>
      <c r="V123" s="17"/>
      <c r="W123" s="17"/>
      <c r="X123" s="17" t="s">
        <v>3241</v>
      </c>
      <c r="Y123" s="17"/>
      <c r="Z123" s="17"/>
      <c r="AA123" s="17"/>
      <c r="AB123" s="17"/>
      <c r="AC123" s="17"/>
      <c r="AD123" s="17"/>
      <c r="AE123" s="17"/>
      <c r="AF123" s="17"/>
      <c r="AG123" s="17"/>
      <c r="AH123" s="17" t="s">
        <v>270</v>
      </c>
      <c r="AI123" s="17" t="s">
        <v>417</v>
      </c>
      <c r="AJ123" s="17" t="s">
        <v>871</v>
      </c>
      <c r="AK123" s="17" t="s">
        <v>214</v>
      </c>
      <c r="AL123" s="110" t="s">
        <v>3247</v>
      </c>
      <c r="AM123" s="110"/>
      <c r="AN123" s="102">
        <v>0</v>
      </c>
      <c r="AO123" s="102">
        <v>0</v>
      </c>
      <c r="AP123" s="23">
        <v>0</v>
      </c>
      <c r="AQ123" s="102">
        <v>0</v>
      </c>
      <c r="AR123" s="102">
        <v>1</v>
      </c>
      <c r="AS123" s="102">
        <v>1</v>
      </c>
      <c r="AT123" s="102">
        <v>0</v>
      </c>
      <c r="AU123" s="102">
        <v>0</v>
      </c>
      <c r="AV123" s="23">
        <v>0</v>
      </c>
      <c r="AW123" s="17"/>
      <c r="AX123" s="146">
        <v>0</v>
      </c>
      <c r="AY123" s="531" t="s">
        <v>3209</v>
      </c>
      <c r="AZ123" s="79" t="s">
        <v>872</v>
      </c>
      <c r="BA123" s="245">
        <v>0</v>
      </c>
      <c r="BB123" s="132" t="s">
        <v>218</v>
      </c>
      <c r="BC123" s="14"/>
      <c r="BD123" s="152"/>
      <c r="BE123" s="146">
        <v>0</v>
      </c>
      <c r="BF123" s="133" t="s">
        <v>3209</v>
      </c>
      <c r="BG123" s="79" t="s">
        <v>872</v>
      </c>
      <c r="BH123" s="245">
        <v>0</v>
      </c>
      <c r="BI123" s="190" t="s">
        <v>218</v>
      </c>
      <c r="BJ123" s="110"/>
      <c r="BK123" s="17"/>
      <c r="BL123" s="146">
        <v>0</v>
      </c>
      <c r="BM123" s="112" t="s">
        <v>3166</v>
      </c>
      <c r="BN123" s="243" t="s">
        <v>872</v>
      </c>
      <c r="BO123" s="188">
        <v>0</v>
      </c>
      <c r="BP123" s="150" t="s">
        <v>218</v>
      </c>
      <c r="BQ123" s="110" t="s">
        <v>3210</v>
      </c>
      <c r="BR123" s="17"/>
      <c r="BS123" s="146">
        <v>0</v>
      </c>
      <c r="BT123" s="533" t="s">
        <v>3211</v>
      </c>
      <c r="BU123" s="188" t="s">
        <v>872</v>
      </c>
      <c r="BV123" s="188">
        <v>0</v>
      </c>
      <c r="BW123" s="17" t="s">
        <v>218</v>
      </c>
      <c r="BX123" s="110" t="s">
        <v>3248</v>
      </c>
      <c r="BY123" s="110"/>
      <c r="BZ123" s="101">
        <v>0</v>
      </c>
      <c r="CA123" s="107" t="s">
        <v>3213</v>
      </c>
      <c r="CB123" s="188" t="s">
        <v>872</v>
      </c>
      <c r="CC123" s="188">
        <v>0</v>
      </c>
      <c r="CD123" s="10" t="s">
        <v>218</v>
      </c>
      <c r="CE123" s="107" t="s">
        <v>3214</v>
      </c>
      <c r="CF123" s="195"/>
      <c r="CG123" s="523"/>
      <c r="CH123" s="112" t="s">
        <v>3249</v>
      </c>
      <c r="CI123" s="188" t="s">
        <v>872</v>
      </c>
      <c r="CJ123" s="188">
        <v>0</v>
      </c>
      <c r="CK123" s="17" t="s">
        <v>218</v>
      </c>
      <c r="CL123" s="110" t="s">
        <v>3173</v>
      </c>
      <c r="CM123" s="195"/>
      <c r="CN123" s="308"/>
      <c r="CO123" s="117" t="s">
        <v>3215</v>
      </c>
      <c r="CP123" s="188" t="s">
        <v>872</v>
      </c>
      <c r="CQ123" s="188">
        <v>0</v>
      </c>
      <c r="CR123" s="105" t="s">
        <v>218</v>
      </c>
      <c r="CS123" s="110" t="s">
        <v>3197</v>
      </c>
      <c r="CT123" s="110"/>
      <c r="CU123" s="117"/>
      <c r="CV123" s="117" t="s">
        <v>3217</v>
      </c>
      <c r="CW123" s="188" t="s">
        <v>872</v>
      </c>
      <c r="CX123" s="188">
        <v>0</v>
      </c>
      <c r="CY123" s="64" t="s">
        <v>218</v>
      </c>
      <c r="CZ123" s="107" t="s">
        <v>3244</v>
      </c>
      <c r="DA123" s="17"/>
      <c r="DB123" s="146"/>
      <c r="DC123" s="551" t="s">
        <v>3250</v>
      </c>
      <c r="DD123" s="188" t="s">
        <v>872</v>
      </c>
      <c r="DE123" s="188">
        <v>0</v>
      </c>
      <c r="DF123" s="17" t="s">
        <v>218</v>
      </c>
      <c r="DG123" s="110" t="s">
        <v>3245</v>
      </c>
      <c r="DH123" s="17"/>
      <c r="DI123" s="101"/>
      <c r="DJ123" s="117" t="s">
        <v>3220</v>
      </c>
      <c r="DK123" s="188" t="s">
        <v>872</v>
      </c>
      <c r="DL123" s="188">
        <v>0</v>
      </c>
      <c r="DM123" s="73" t="s">
        <v>218</v>
      </c>
      <c r="DN123" s="107" t="s">
        <v>3221</v>
      </c>
      <c r="DO123" s="17"/>
      <c r="DP123" s="101"/>
      <c r="DQ123" s="117" t="s">
        <v>3222</v>
      </c>
      <c r="DR123" s="188" t="s">
        <v>872</v>
      </c>
      <c r="DS123" s="188">
        <v>0</v>
      </c>
      <c r="DT123" s="64" t="s">
        <v>218</v>
      </c>
      <c r="DU123" s="107" t="s">
        <v>3251</v>
      </c>
      <c r="DV123" s="521"/>
      <c r="DW123" s="520"/>
      <c r="DX123" s="117" t="s">
        <v>3223</v>
      </c>
      <c r="DY123" s="188" t="s">
        <v>872</v>
      </c>
      <c r="DZ123" s="131">
        <v>0</v>
      </c>
      <c r="EA123" s="64" t="s">
        <v>218</v>
      </c>
      <c r="EB123" s="107" t="s">
        <v>2303</v>
      </c>
      <c r="EC123" s="529">
        <v>0</v>
      </c>
      <c r="ED123" s="519">
        <v>0</v>
      </c>
      <c r="EE123" s="519">
        <v>0</v>
      </c>
      <c r="EF123" s="519">
        <v>0</v>
      </c>
      <c r="EG123" s="519">
        <v>0</v>
      </c>
      <c r="EH123" s="519">
        <v>0</v>
      </c>
      <c r="EI123" s="519">
        <v>0</v>
      </c>
      <c r="EJ123" s="519">
        <v>0</v>
      </c>
      <c r="EK123" s="519">
        <v>0</v>
      </c>
      <c r="EL123" s="558">
        <v>0</v>
      </c>
      <c r="EM123" s="529">
        <v>0</v>
      </c>
      <c r="EN123" s="529">
        <v>0</v>
      </c>
      <c r="EO123" s="529">
        <v>0</v>
      </c>
      <c r="EP123" s="528">
        <v>0</v>
      </c>
      <c r="EQ123" s="519">
        <v>0</v>
      </c>
      <c r="ER123" s="519">
        <v>0</v>
      </c>
      <c r="ES123" s="519">
        <v>0</v>
      </c>
      <c r="ET123" s="519">
        <v>0</v>
      </c>
      <c r="EU123" s="519">
        <v>0</v>
      </c>
      <c r="EV123" s="519">
        <v>0</v>
      </c>
      <c r="EW123" s="519">
        <v>0</v>
      </c>
      <c r="EX123" s="519">
        <v>0</v>
      </c>
      <c r="EY123" s="519">
        <v>0</v>
      </c>
      <c r="EZ123" s="519">
        <v>0</v>
      </c>
      <c r="FA123" s="528">
        <v>0</v>
      </c>
      <c r="FB123" s="528">
        <v>0</v>
      </c>
      <c r="FC123" s="528">
        <v>0</v>
      </c>
      <c r="FD123" s="38">
        <v>0</v>
      </c>
      <c r="FE123" s="38">
        <v>0</v>
      </c>
      <c r="FF123" s="38">
        <v>0</v>
      </c>
      <c r="FG123" s="38">
        <v>0</v>
      </c>
      <c r="FH123" s="38">
        <v>0</v>
      </c>
      <c r="FI123" s="38">
        <v>0</v>
      </c>
      <c r="FJ123" s="38">
        <v>0</v>
      </c>
      <c r="FK123" s="38">
        <v>0</v>
      </c>
      <c r="FL123" s="38">
        <v>0</v>
      </c>
      <c r="FM123" s="38">
        <v>0</v>
      </c>
      <c r="FN123" s="230">
        <v>0</v>
      </c>
      <c r="FO123" s="230">
        <v>0</v>
      </c>
      <c r="FP123" s="273">
        <v>0</v>
      </c>
      <c r="FQ123" s="273">
        <v>0</v>
      </c>
      <c r="FR123" s="209">
        <v>0</v>
      </c>
      <c r="FS123" s="209">
        <v>0</v>
      </c>
      <c r="FT123" s="209">
        <v>0</v>
      </c>
      <c r="FU123" s="209">
        <v>0</v>
      </c>
      <c r="FV123" s="42">
        <v>0</v>
      </c>
      <c r="FW123" s="42">
        <v>0</v>
      </c>
      <c r="FX123" s="42">
        <v>0</v>
      </c>
      <c r="FY123" s="42">
        <v>0</v>
      </c>
      <c r="FZ123" s="42">
        <v>0</v>
      </c>
      <c r="GA123" s="42">
        <v>0</v>
      </c>
      <c r="GB123" s="42">
        <v>0</v>
      </c>
      <c r="GC123" s="42">
        <v>0</v>
      </c>
      <c r="GD123" s="138">
        <v>0</v>
      </c>
      <c r="GE123" s="42">
        <v>0</v>
      </c>
      <c r="GF123" s="137">
        <v>0</v>
      </c>
      <c r="GG123" s="136">
        <v>0</v>
      </c>
      <c r="GH123" s="50">
        <v>0</v>
      </c>
      <c r="GI123" s="50">
        <v>0</v>
      </c>
      <c r="GJ123" s="50">
        <v>0</v>
      </c>
      <c r="GK123" s="50">
        <v>0</v>
      </c>
      <c r="GL123" s="49">
        <v>0</v>
      </c>
      <c r="GM123" s="49">
        <v>0</v>
      </c>
      <c r="GN123" s="49">
        <v>0</v>
      </c>
      <c r="GO123" s="49">
        <v>0</v>
      </c>
      <c r="GP123" s="49">
        <v>0</v>
      </c>
      <c r="GQ123" s="49">
        <v>0</v>
      </c>
      <c r="GR123" s="48" t="b">
        <v>1</v>
      </c>
      <c r="GS123" s="336">
        <v>0</v>
      </c>
    </row>
    <row r="124" spans="1:201" ht="67.5" hidden="1" customHeight="1" x14ac:dyDescent="0.25">
      <c r="A124" s="119" t="s">
        <v>2227</v>
      </c>
      <c r="B124" s="119" t="s">
        <v>653</v>
      </c>
      <c r="C124" s="119" t="s">
        <v>519</v>
      </c>
      <c r="D124" s="119" t="s">
        <v>2228</v>
      </c>
      <c r="E124" s="119" t="s">
        <v>2267</v>
      </c>
      <c r="F124" s="17" t="s">
        <v>2850</v>
      </c>
      <c r="G124" s="17" t="s">
        <v>2231</v>
      </c>
      <c r="H124" s="17" t="s">
        <v>3185</v>
      </c>
      <c r="I124" s="17" t="s">
        <v>3157</v>
      </c>
      <c r="J124" s="17"/>
      <c r="K124" s="17" t="s">
        <v>2877</v>
      </c>
      <c r="L124" s="110" t="s">
        <v>3158</v>
      </c>
      <c r="M124" s="26" t="s">
        <v>2272</v>
      </c>
      <c r="N124" s="14" t="s">
        <v>2273</v>
      </c>
      <c r="O124" s="17" t="s">
        <v>3159</v>
      </c>
      <c r="P124" s="17" t="s">
        <v>3157</v>
      </c>
      <c r="Q124" s="17">
        <v>46</v>
      </c>
      <c r="R124" s="280" t="s">
        <v>3252</v>
      </c>
      <c r="S124" s="17" t="s">
        <v>3161</v>
      </c>
      <c r="T124" s="17" t="s">
        <v>870</v>
      </c>
      <c r="U124" s="17"/>
      <c r="V124" s="17"/>
      <c r="W124" s="17"/>
      <c r="X124" s="17" t="s">
        <v>3241</v>
      </c>
      <c r="Y124" s="17"/>
      <c r="Z124" s="17"/>
      <c r="AA124" s="17"/>
      <c r="AB124" s="17"/>
      <c r="AC124" s="17"/>
      <c r="AD124" s="17"/>
      <c r="AE124" s="17"/>
      <c r="AF124" s="17"/>
      <c r="AG124" s="17"/>
      <c r="AH124" s="17" t="s">
        <v>270</v>
      </c>
      <c r="AI124" s="17" t="s">
        <v>417</v>
      </c>
      <c r="AJ124" s="17" t="s">
        <v>244</v>
      </c>
      <c r="AK124" s="17" t="s">
        <v>214</v>
      </c>
      <c r="AL124" s="110" t="s">
        <v>3253</v>
      </c>
      <c r="AM124" s="280"/>
      <c r="AN124" s="17">
        <v>0</v>
      </c>
      <c r="AO124" s="282">
        <v>0</v>
      </c>
      <c r="AP124" s="23">
        <v>0</v>
      </c>
      <c r="AQ124" s="282">
        <v>0</v>
      </c>
      <c r="AR124" s="282">
        <v>1</v>
      </c>
      <c r="AS124" s="282">
        <v>1</v>
      </c>
      <c r="AT124" s="282">
        <v>0</v>
      </c>
      <c r="AU124" s="282">
        <v>0</v>
      </c>
      <c r="AV124" s="23">
        <v>0</v>
      </c>
      <c r="AW124" s="17"/>
      <c r="AX124" s="146">
        <v>0</v>
      </c>
      <c r="AY124" s="531" t="s">
        <v>3209</v>
      </c>
      <c r="AZ124" s="79" t="s">
        <v>872</v>
      </c>
      <c r="BA124" s="245">
        <v>0</v>
      </c>
      <c r="BB124" s="132" t="s">
        <v>218</v>
      </c>
      <c r="BC124" s="14"/>
      <c r="BD124" s="190"/>
      <c r="BE124" s="146">
        <v>0</v>
      </c>
      <c r="BF124" s="133" t="s">
        <v>3209</v>
      </c>
      <c r="BG124" s="79" t="s">
        <v>872</v>
      </c>
      <c r="BH124" s="245">
        <v>0</v>
      </c>
      <c r="BI124" s="190" t="s">
        <v>218</v>
      </c>
      <c r="BJ124" s="110"/>
      <c r="BK124" s="17"/>
      <c r="BL124" s="146">
        <v>0</v>
      </c>
      <c r="BM124" s="112" t="s">
        <v>3166</v>
      </c>
      <c r="BN124" s="188" t="s">
        <v>872</v>
      </c>
      <c r="BO124" s="188">
        <v>0</v>
      </c>
      <c r="BP124" s="150" t="s">
        <v>218</v>
      </c>
      <c r="BQ124" s="110" t="s">
        <v>3210</v>
      </c>
      <c r="BR124" s="17"/>
      <c r="BS124" s="146">
        <v>0</v>
      </c>
      <c r="BT124" s="533" t="s">
        <v>3211</v>
      </c>
      <c r="BU124" s="188" t="s">
        <v>872</v>
      </c>
      <c r="BV124" s="188">
        <v>0</v>
      </c>
      <c r="BW124" s="17" t="s">
        <v>218</v>
      </c>
      <c r="BX124" s="110" t="s">
        <v>3230</v>
      </c>
      <c r="BY124" s="110"/>
      <c r="BZ124" s="101">
        <v>0</v>
      </c>
      <c r="CA124" s="107" t="s">
        <v>3213</v>
      </c>
      <c r="CB124" s="188" t="s">
        <v>872</v>
      </c>
      <c r="CC124" s="188">
        <v>0</v>
      </c>
      <c r="CD124" s="10" t="s">
        <v>218</v>
      </c>
      <c r="CE124" s="107" t="s">
        <v>3214</v>
      </c>
      <c r="CF124" s="195"/>
      <c r="CG124" s="523"/>
      <c r="CH124" s="112" t="s">
        <v>3172</v>
      </c>
      <c r="CI124" s="188" t="s">
        <v>872</v>
      </c>
      <c r="CJ124" s="188">
        <v>0</v>
      </c>
      <c r="CK124" s="17" t="s">
        <v>218</v>
      </c>
      <c r="CL124" s="110" t="s">
        <v>3173</v>
      </c>
      <c r="CM124" s="195"/>
      <c r="CN124" s="308"/>
      <c r="CO124" s="117" t="s">
        <v>3215</v>
      </c>
      <c r="CP124" s="188" t="s">
        <v>872</v>
      </c>
      <c r="CQ124" s="188">
        <v>0</v>
      </c>
      <c r="CR124" s="105" t="s">
        <v>218</v>
      </c>
      <c r="CS124" s="110" t="s">
        <v>3197</v>
      </c>
      <c r="CT124" s="110"/>
      <c r="CU124" s="117"/>
      <c r="CV124" s="117" t="s">
        <v>3217</v>
      </c>
      <c r="CW124" s="554" t="s">
        <v>872</v>
      </c>
      <c r="CX124" s="554">
        <v>0</v>
      </c>
      <c r="CY124" s="64" t="s">
        <v>218</v>
      </c>
      <c r="CZ124" s="107" t="s">
        <v>3244</v>
      </c>
      <c r="DA124" s="17"/>
      <c r="DB124" s="146"/>
      <c r="DC124" s="551" t="s">
        <v>3250</v>
      </c>
      <c r="DD124" s="188" t="s">
        <v>872</v>
      </c>
      <c r="DE124" s="188">
        <v>0</v>
      </c>
      <c r="DF124" s="17" t="s">
        <v>218</v>
      </c>
      <c r="DG124" s="110" t="s">
        <v>3245</v>
      </c>
      <c r="DH124" s="17"/>
      <c r="DI124" s="101"/>
      <c r="DJ124" s="117" t="s">
        <v>3220</v>
      </c>
      <c r="DK124" s="188" t="s">
        <v>872</v>
      </c>
      <c r="DL124" s="188">
        <v>0</v>
      </c>
      <c r="DM124" s="73" t="s">
        <v>218</v>
      </c>
      <c r="DN124" s="107" t="s">
        <v>3221</v>
      </c>
      <c r="DO124" s="17"/>
      <c r="DP124" s="101"/>
      <c r="DQ124" s="117" t="s">
        <v>3222</v>
      </c>
      <c r="DR124" s="188" t="s">
        <v>872</v>
      </c>
      <c r="DS124" s="188">
        <v>0</v>
      </c>
      <c r="DT124" s="64" t="s">
        <v>218</v>
      </c>
      <c r="DU124" s="107" t="s">
        <v>2301</v>
      </c>
      <c r="DV124" s="521"/>
      <c r="DW124" s="520"/>
      <c r="DX124" s="117" t="s">
        <v>3223</v>
      </c>
      <c r="DY124" s="188" t="s">
        <v>872</v>
      </c>
      <c r="DZ124" s="131">
        <v>0</v>
      </c>
      <c r="EA124" s="64" t="s">
        <v>218</v>
      </c>
      <c r="EB124" s="107" t="s">
        <v>2303</v>
      </c>
      <c r="EC124" s="529">
        <v>0</v>
      </c>
      <c r="ED124" s="519">
        <v>0</v>
      </c>
      <c r="EE124" s="519">
        <v>0</v>
      </c>
      <c r="EF124" s="519">
        <v>0</v>
      </c>
      <c r="EG124" s="519">
        <v>0</v>
      </c>
      <c r="EH124" s="519">
        <v>0</v>
      </c>
      <c r="EI124" s="519">
        <v>0</v>
      </c>
      <c r="EJ124" s="519">
        <v>0</v>
      </c>
      <c r="EK124" s="519">
        <v>0</v>
      </c>
      <c r="EL124" s="519">
        <v>0</v>
      </c>
      <c r="EM124" s="529">
        <v>0</v>
      </c>
      <c r="EN124" s="529">
        <v>0</v>
      </c>
      <c r="EO124" s="529">
        <v>0</v>
      </c>
      <c r="EP124" s="528">
        <v>0</v>
      </c>
      <c r="EQ124" s="519">
        <v>0</v>
      </c>
      <c r="ER124" s="519">
        <v>0</v>
      </c>
      <c r="ES124" s="519">
        <v>0</v>
      </c>
      <c r="ET124" s="519">
        <v>0</v>
      </c>
      <c r="EU124" s="519">
        <v>0</v>
      </c>
      <c r="EV124" s="519">
        <v>0</v>
      </c>
      <c r="EW124" s="519">
        <v>0</v>
      </c>
      <c r="EX124" s="519">
        <v>0</v>
      </c>
      <c r="EY124" s="519">
        <v>0</v>
      </c>
      <c r="EZ124" s="519">
        <v>0</v>
      </c>
      <c r="FA124" s="528">
        <v>0</v>
      </c>
      <c r="FB124" s="528">
        <v>0</v>
      </c>
      <c r="FC124" s="528">
        <v>0</v>
      </c>
      <c r="FD124" s="38">
        <v>0</v>
      </c>
      <c r="FE124" s="38">
        <v>0</v>
      </c>
      <c r="FF124" s="38">
        <v>0</v>
      </c>
      <c r="FG124" s="38">
        <v>0</v>
      </c>
      <c r="FH124" s="38">
        <v>0</v>
      </c>
      <c r="FI124" s="38">
        <v>0</v>
      </c>
      <c r="FJ124" s="38">
        <v>0</v>
      </c>
      <c r="FK124" s="38">
        <v>0</v>
      </c>
      <c r="FL124" s="38">
        <v>0</v>
      </c>
      <c r="FM124" s="38">
        <v>0</v>
      </c>
      <c r="FN124" s="230">
        <v>0</v>
      </c>
      <c r="FO124" s="230">
        <v>0</v>
      </c>
      <c r="FP124" s="273">
        <v>0</v>
      </c>
      <c r="FQ124" s="273">
        <v>0</v>
      </c>
      <c r="FR124" s="209">
        <v>0</v>
      </c>
      <c r="FS124" s="209">
        <v>0</v>
      </c>
      <c r="FT124" s="209">
        <v>0</v>
      </c>
      <c r="FU124" s="209">
        <v>0</v>
      </c>
      <c r="FV124" s="42">
        <v>0</v>
      </c>
      <c r="FW124" s="42">
        <v>0</v>
      </c>
      <c r="FX124" s="42">
        <v>0</v>
      </c>
      <c r="FY124" s="42">
        <v>0</v>
      </c>
      <c r="FZ124" s="42">
        <v>0</v>
      </c>
      <c r="GA124" s="42">
        <v>0</v>
      </c>
      <c r="GB124" s="42">
        <v>0</v>
      </c>
      <c r="GC124" s="42">
        <v>0</v>
      </c>
      <c r="GD124" s="138">
        <v>0</v>
      </c>
      <c r="GE124" s="42">
        <v>0</v>
      </c>
      <c r="GF124" s="137">
        <v>0</v>
      </c>
      <c r="GG124" s="136">
        <v>0</v>
      </c>
      <c r="GH124" s="50">
        <v>0</v>
      </c>
      <c r="GI124" s="50">
        <v>0</v>
      </c>
      <c r="GJ124" s="50">
        <v>0</v>
      </c>
      <c r="GK124" s="50">
        <v>0</v>
      </c>
      <c r="GL124" s="49">
        <v>0</v>
      </c>
      <c r="GM124" s="49">
        <v>0</v>
      </c>
      <c r="GN124" s="49">
        <v>0</v>
      </c>
      <c r="GO124" s="49">
        <v>0</v>
      </c>
      <c r="GP124" s="49">
        <v>0</v>
      </c>
      <c r="GQ124" s="49">
        <v>0</v>
      </c>
      <c r="GR124" s="48" t="b">
        <v>1</v>
      </c>
      <c r="GS124" s="336">
        <v>0</v>
      </c>
    </row>
    <row r="125" spans="1:201" ht="67.5" hidden="1" customHeight="1" x14ac:dyDescent="0.25">
      <c r="A125" s="119" t="s">
        <v>2227</v>
      </c>
      <c r="B125" s="119" t="s">
        <v>653</v>
      </c>
      <c r="C125" s="119" t="s">
        <v>519</v>
      </c>
      <c r="D125" s="119" t="s">
        <v>2228</v>
      </c>
      <c r="E125" s="119" t="s">
        <v>2267</v>
      </c>
      <c r="F125" s="17" t="s">
        <v>2850</v>
      </c>
      <c r="G125" s="17" t="s">
        <v>2231</v>
      </c>
      <c r="H125" s="17" t="s">
        <v>2851</v>
      </c>
      <c r="I125" s="17" t="s">
        <v>3157</v>
      </c>
      <c r="J125" s="17"/>
      <c r="K125" s="17" t="s">
        <v>3134</v>
      </c>
      <c r="L125" s="110" t="s">
        <v>3254</v>
      </c>
      <c r="M125" s="26" t="s">
        <v>2272</v>
      </c>
      <c r="N125" s="14" t="s">
        <v>2273</v>
      </c>
      <c r="O125" s="17" t="s">
        <v>3159</v>
      </c>
      <c r="P125" s="17" t="s">
        <v>3157</v>
      </c>
      <c r="Q125" s="17">
        <v>47</v>
      </c>
      <c r="R125" s="280" t="s">
        <v>3255</v>
      </c>
      <c r="S125" s="17" t="s">
        <v>19</v>
      </c>
      <c r="T125" s="17" t="s">
        <v>870</v>
      </c>
      <c r="U125" s="17"/>
      <c r="V125" s="17" t="s">
        <v>870</v>
      </c>
      <c r="W125" s="17" t="s">
        <v>870</v>
      </c>
      <c r="X125" s="17" t="s">
        <v>870</v>
      </c>
      <c r="Y125" s="17"/>
      <c r="Z125" s="17"/>
      <c r="AA125" s="17"/>
      <c r="AB125" s="17"/>
      <c r="AC125" s="17"/>
      <c r="AD125" s="17" t="s">
        <v>870</v>
      </c>
      <c r="AE125" s="17"/>
      <c r="AF125" s="17"/>
      <c r="AG125" s="17"/>
      <c r="AH125" s="17" t="s">
        <v>270</v>
      </c>
      <c r="AI125" s="17" t="s">
        <v>417</v>
      </c>
      <c r="AJ125" s="17" t="s">
        <v>244</v>
      </c>
      <c r="AK125" s="17" t="s">
        <v>271</v>
      </c>
      <c r="AL125" s="110" t="s">
        <v>3256</v>
      </c>
      <c r="AM125" s="280" t="s">
        <v>3257</v>
      </c>
      <c r="AN125" s="102">
        <v>0</v>
      </c>
      <c r="AO125" s="375">
        <v>3</v>
      </c>
      <c r="AP125" s="375">
        <v>10</v>
      </c>
      <c r="AQ125" s="375">
        <v>25</v>
      </c>
      <c r="AR125" s="375">
        <v>25</v>
      </c>
      <c r="AS125" s="375">
        <v>25</v>
      </c>
      <c r="AT125" s="375">
        <v>3</v>
      </c>
      <c r="AU125" s="375"/>
      <c r="AV125" s="375">
        <v>10</v>
      </c>
      <c r="AW125" s="17"/>
      <c r="AX125" s="146">
        <v>0</v>
      </c>
      <c r="AY125" s="531" t="s">
        <v>3258</v>
      </c>
      <c r="AZ125" s="79">
        <v>0</v>
      </c>
      <c r="BA125" s="245">
        <v>0.12</v>
      </c>
      <c r="BB125" s="132" t="s">
        <v>218</v>
      </c>
      <c r="BC125" s="14"/>
      <c r="BD125" s="190"/>
      <c r="BE125" s="146">
        <v>0</v>
      </c>
      <c r="BF125" s="133" t="s">
        <v>3259</v>
      </c>
      <c r="BG125" s="79">
        <v>0</v>
      </c>
      <c r="BH125" s="245">
        <v>0.12</v>
      </c>
      <c r="BI125" s="190" t="s">
        <v>218</v>
      </c>
      <c r="BJ125" s="110" t="s">
        <v>3260</v>
      </c>
      <c r="BK125" s="17">
        <v>0</v>
      </c>
      <c r="BL125" s="146">
        <v>0</v>
      </c>
      <c r="BM125" s="112" t="s">
        <v>3261</v>
      </c>
      <c r="BN125" s="188">
        <v>0</v>
      </c>
      <c r="BO125" s="188">
        <v>0.12</v>
      </c>
      <c r="BP125" s="150" t="s">
        <v>218</v>
      </c>
      <c r="BQ125" s="110" t="s">
        <v>3262</v>
      </c>
      <c r="BR125" s="17"/>
      <c r="BS125" s="146">
        <v>0</v>
      </c>
      <c r="BT125" s="112" t="s">
        <v>3263</v>
      </c>
      <c r="BU125" s="188">
        <v>0</v>
      </c>
      <c r="BV125" s="188">
        <v>0.12</v>
      </c>
      <c r="BW125" s="17" t="s">
        <v>218</v>
      </c>
      <c r="BX125" s="110" t="s">
        <v>3264</v>
      </c>
      <c r="BY125" s="110"/>
      <c r="BZ125" s="101">
        <v>0</v>
      </c>
      <c r="CA125" s="117" t="s">
        <v>3265</v>
      </c>
      <c r="CB125" s="188">
        <v>0</v>
      </c>
      <c r="CC125" s="188">
        <v>0.12</v>
      </c>
      <c r="CD125" s="240" t="s">
        <v>218</v>
      </c>
      <c r="CE125" s="107" t="s">
        <v>3266</v>
      </c>
      <c r="CF125" s="195">
        <v>0</v>
      </c>
      <c r="CG125" s="523"/>
      <c r="CH125" s="112" t="s">
        <v>3267</v>
      </c>
      <c r="CI125" s="188">
        <v>0</v>
      </c>
      <c r="CJ125" s="188">
        <v>0.12</v>
      </c>
      <c r="CK125" s="81" t="s">
        <v>218</v>
      </c>
      <c r="CL125" s="110" t="s">
        <v>3266</v>
      </c>
      <c r="CM125" s="195"/>
      <c r="CN125" s="308"/>
      <c r="CO125" s="117" t="s">
        <v>3268</v>
      </c>
      <c r="CP125" s="188">
        <v>0</v>
      </c>
      <c r="CQ125" s="188">
        <v>0.12</v>
      </c>
      <c r="CR125" s="79" t="s">
        <v>218</v>
      </c>
      <c r="CS125" s="110" t="s">
        <v>2256</v>
      </c>
      <c r="CT125" s="110"/>
      <c r="CU125" s="117"/>
      <c r="CV125" s="189" t="s">
        <v>3269</v>
      </c>
      <c r="CW125" s="554">
        <v>0</v>
      </c>
      <c r="CX125" s="554">
        <v>0.12</v>
      </c>
      <c r="CY125" s="64" t="s">
        <v>218</v>
      </c>
      <c r="CZ125" s="107" t="s">
        <v>3270</v>
      </c>
      <c r="DA125" s="17">
        <v>0</v>
      </c>
      <c r="DB125" s="146"/>
      <c r="DC125" s="112" t="s">
        <v>3271</v>
      </c>
      <c r="DD125" s="188">
        <v>0</v>
      </c>
      <c r="DE125" s="188">
        <v>0.12</v>
      </c>
      <c r="DF125" s="17" t="s">
        <v>218</v>
      </c>
      <c r="DG125" s="110" t="s">
        <v>2260</v>
      </c>
      <c r="DH125" s="17"/>
      <c r="DI125" s="101"/>
      <c r="DJ125" s="117" t="s">
        <v>3272</v>
      </c>
      <c r="DK125" s="188">
        <v>0</v>
      </c>
      <c r="DL125" s="188">
        <v>0.12</v>
      </c>
      <c r="DM125" s="73" t="s">
        <v>218</v>
      </c>
      <c r="DN125" s="107" t="s">
        <v>2262</v>
      </c>
      <c r="DO125" s="17"/>
      <c r="DP125" s="101"/>
      <c r="DQ125" s="117" t="s">
        <v>3273</v>
      </c>
      <c r="DR125" s="188">
        <v>0</v>
      </c>
      <c r="DS125" s="188">
        <v>0.12</v>
      </c>
      <c r="DT125" s="64" t="s">
        <v>218</v>
      </c>
      <c r="DU125" s="107" t="s">
        <v>2264</v>
      </c>
      <c r="DV125" s="521">
        <v>10</v>
      </c>
      <c r="DW125" s="520">
        <v>10</v>
      </c>
      <c r="DX125" s="107" t="s">
        <v>3274</v>
      </c>
      <c r="DY125" s="188">
        <v>1</v>
      </c>
      <c r="DZ125" s="131">
        <v>0.52</v>
      </c>
      <c r="EA125" s="64" t="s">
        <v>218</v>
      </c>
      <c r="EB125" s="107" t="s">
        <v>3275</v>
      </c>
      <c r="EC125" s="529">
        <v>0</v>
      </c>
      <c r="ED125" s="519">
        <v>0</v>
      </c>
      <c r="EE125" s="519">
        <v>0</v>
      </c>
      <c r="EF125" s="519">
        <v>0</v>
      </c>
      <c r="EG125" s="519">
        <v>0</v>
      </c>
      <c r="EH125" s="519">
        <v>0</v>
      </c>
      <c r="EI125" s="519">
        <v>0</v>
      </c>
      <c r="EJ125" s="519">
        <v>0</v>
      </c>
      <c r="EK125" s="519">
        <v>0</v>
      </c>
      <c r="EL125" s="519">
        <v>10</v>
      </c>
      <c r="EM125" s="529">
        <v>0</v>
      </c>
      <c r="EN125" s="529">
        <v>0</v>
      </c>
      <c r="EO125" s="529">
        <v>10</v>
      </c>
      <c r="EP125" s="528">
        <v>0</v>
      </c>
      <c r="EQ125" s="519">
        <v>0</v>
      </c>
      <c r="ER125" s="519">
        <v>0</v>
      </c>
      <c r="ES125" s="519">
        <v>0</v>
      </c>
      <c r="ET125" s="519">
        <v>0</v>
      </c>
      <c r="EU125" s="519">
        <v>0</v>
      </c>
      <c r="EV125" s="519">
        <v>0</v>
      </c>
      <c r="EW125" s="519">
        <v>0</v>
      </c>
      <c r="EX125" s="519">
        <v>0</v>
      </c>
      <c r="EY125" s="519">
        <v>10</v>
      </c>
      <c r="EZ125" s="519">
        <v>10</v>
      </c>
      <c r="FA125" s="528">
        <v>0</v>
      </c>
      <c r="FB125" s="528">
        <v>0</v>
      </c>
      <c r="FC125" s="528">
        <v>10</v>
      </c>
      <c r="FD125" s="38">
        <v>0</v>
      </c>
      <c r="FE125" s="38">
        <v>0</v>
      </c>
      <c r="FF125" s="38">
        <v>0</v>
      </c>
      <c r="FG125" s="38">
        <v>0</v>
      </c>
      <c r="FH125" s="38">
        <v>0</v>
      </c>
      <c r="FI125" s="38">
        <v>0</v>
      </c>
      <c r="FJ125" s="38">
        <v>0</v>
      </c>
      <c r="FK125" s="38">
        <v>0</v>
      </c>
      <c r="FL125" s="38">
        <v>0</v>
      </c>
      <c r="FM125" s="38">
        <v>1</v>
      </c>
      <c r="FN125" s="230">
        <v>0</v>
      </c>
      <c r="FO125" s="230">
        <v>0</v>
      </c>
      <c r="FP125" s="527">
        <v>0</v>
      </c>
      <c r="FQ125" s="527">
        <v>0</v>
      </c>
      <c r="FR125" s="209">
        <v>0</v>
      </c>
      <c r="FS125" s="209">
        <v>0</v>
      </c>
      <c r="FT125" s="209">
        <v>0</v>
      </c>
      <c r="FU125" s="209">
        <v>0</v>
      </c>
      <c r="FV125" s="42">
        <v>0</v>
      </c>
      <c r="FW125" s="42">
        <v>0</v>
      </c>
      <c r="FX125" s="42">
        <v>0</v>
      </c>
      <c r="FY125" s="42">
        <v>0</v>
      </c>
      <c r="FZ125" s="42">
        <v>0</v>
      </c>
      <c r="GA125" s="42">
        <v>0</v>
      </c>
      <c r="GB125" s="42">
        <v>0</v>
      </c>
      <c r="GC125" s="42">
        <v>0</v>
      </c>
      <c r="GD125" s="138">
        <v>0</v>
      </c>
      <c r="GE125" s="42">
        <v>0</v>
      </c>
      <c r="GF125" s="137">
        <v>1</v>
      </c>
      <c r="GG125" s="136">
        <v>1</v>
      </c>
      <c r="GH125" s="50">
        <v>0</v>
      </c>
      <c r="GI125" s="50">
        <v>0</v>
      </c>
      <c r="GJ125" s="50">
        <v>0</v>
      </c>
      <c r="GK125" s="50">
        <v>0</v>
      </c>
      <c r="GL125" s="49">
        <v>0</v>
      </c>
      <c r="GM125" s="49">
        <v>0</v>
      </c>
      <c r="GN125" s="49">
        <v>0</v>
      </c>
      <c r="GO125" s="49">
        <v>0</v>
      </c>
      <c r="GP125" s="49">
        <v>0</v>
      </c>
      <c r="GQ125" s="49">
        <v>1</v>
      </c>
      <c r="GR125" s="48" t="b">
        <v>1</v>
      </c>
      <c r="GS125" s="336">
        <v>0</v>
      </c>
    </row>
    <row r="126" spans="1:201" ht="67.5" hidden="1" customHeight="1" x14ac:dyDescent="0.25">
      <c r="A126" s="119" t="s">
        <v>2227</v>
      </c>
      <c r="B126" s="119" t="s">
        <v>653</v>
      </c>
      <c r="C126" s="119" t="s">
        <v>519</v>
      </c>
      <c r="D126" s="119" t="s">
        <v>2228</v>
      </c>
      <c r="E126" s="119" t="s">
        <v>2267</v>
      </c>
      <c r="F126" s="17" t="s">
        <v>2230</v>
      </c>
      <c r="G126" s="17" t="s">
        <v>2231</v>
      </c>
      <c r="H126" s="17" t="s">
        <v>2851</v>
      </c>
      <c r="I126" s="17" t="s">
        <v>3276</v>
      </c>
      <c r="J126" s="17" t="s">
        <v>3276</v>
      </c>
      <c r="K126" s="17" t="s">
        <v>3277</v>
      </c>
      <c r="L126" s="110" t="s">
        <v>3278</v>
      </c>
      <c r="M126" s="26" t="s">
        <v>2272</v>
      </c>
      <c r="N126" s="14" t="s">
        <v>2273</v>
      </c>
      <c r="O126" s="17" t="s">
        <v>3159</v>
      </c>
      <c r="P126" s="17" t="s">
        <v>3157</v>
      </c>
      <c r="Q126" s="17">
        <v>48</v>
      </c>
      <c r="R126" s="280" t="s">
        <v>3279</v>
      </c>
      <c r="S126" s="17" t="s">
        <v>19</v>
      </c>
      <c r="T126" s="17" t="s">
        <v>870</v>
      </c>
      <c r="U126" s="17"/>
      <c r="V126" s="17"/>
      <c r="W126" s="17" t="s">
        <v>870</v>
      </c>
      <c r="X126" s="17"/>
      <c r="Y126" s="17"/>
      <c r="Z126" s="17"/>
      <c r="AA126" s="17"/>
      <c r="AB126" s="17"/>
      <c r="AC126" s="17"/>
      <c r="AD126" s="17"/>
      <c r="AE126" s="17"/>
      <c r="AF126" s="17"/>
      <c r="AG126" s="17"/>
      <c r="AH126" s="17" t="s">
        <v>523</v>
      </c>
      <c r="AI126" s="17" t="s">
        <v>470</v>
      </c>
      <c r="AJ126" s="17" t="s">
        <v>213</v>
      </c>
      <c r="AK126" s="17" t="s">
        <v>214</v>
      </c>
      <c r="AL126" s="110" t="s">
        <v>3280</v>
      </c>
      <c r="AM126" s="110" t="s">
        <v>3281</v>
      </c>
      <c r="AN126" s="17">
        <v>0</v>
      </c>
      <c r="AO126" s="17">
        <v>0</v>
      </c>
      <c r="AP126" s="17">
        <v>96</v>
      </c>
      <c r="AQ126" s="17">
        <v>96</v>
      </c>
      <c r="AR126" s="17">
        <v>96</v>
      </c>
      <c r="AS126" s="17">
        <v>96</v>
      </c>
      <c r="AT126" s="17">
        <v>0</v>
      </c>
      <c r="AU126" s="17"/>
      <c r="AV126" s="17">
        <v>96</v>
      </c>
      <c r="AW126" s="17"/>
      <c r="AX126" s="146">
        <v>0</v>
      </c>
      <c r="AY126" s="531" t="s">
        <v>3282</v>
      </c>
      <c r="AZ126" s="79">
        <v>0</v>
      </c>
      <c r="BA126" s="245">
        <v>0</v>
      </c>
      <c r="BB126" s="132" t="s">
        <v>218</v>
      </c>
      <c r="BC126" s="14"/>
      <c r="BD126" s="152"/>
      <c r="BE126" s="146">
        <v>0</v>
      </c>
      <c r="BF126" s="133" t="s">
        <v>3283</v>
      </c>
      <c r="BG126" s="79">
        <v>0</v>
      </c>
      <c r="BH126" s="245">
        <v>0</v>
      </c>
      <c r="BI126" s="190" t="s">
        <v>218</v>
      </c>
      <c r="BJ126" s="110"/>
      <c r="BK126" s="17">
        <v>0</v>
      </c>
      <c r="BL126" s="146">
        <v>0</v>
      </c>
      <c r="BM126" s="112" t="s">
        <v>3284</v>
      </c>
      <c r="BN126" s="243">
        <v>0</v>
      </c>
      <c r="BO126" s="188">
        <v>0</v>
      </c>
      <c r="BP126" s="150" t="s">
        <v>218</v>
      </c>
      <c r="BQ126" s="110"/>
      <c r="BR126" s="17"/>
      <c r="BS126" s="146">
        <v>0</v>
      </c>
      <c r="BT126" s="112" t="s">
        <v>3285</v>
      </c>
      <c r="BU126" s="188">
        <v>0</v>
      </c>
      <c r="BV126" s="188">
        <v>0</v>
      </c>
      <c r="BW126" s="17" t="s">
        <v>218</v>
      </c>
      <c r="BX126" s="110"/>
      <c r="BY126" s="17"/>
      <c r="BZ126" s="101">
        <v>0</v>
      </c>
      <c r="CA126" s="117" t="s">
        <v>3286</v>
      </c>
      <c r="CB126" s="188">
        <v>0</v>
      </c>
      <c r="CC126" s="188">
        <v>0</v>
      </c>
      <c r="CD126" s="240" t="s">
        <v>218</v>
      </c>
      <c r="CE126" s="107" t="s">
        <v>3146</v>
      </c>
      <c r="CF126" s="195">
        <v>16</v>
      </c>
      <c r="CG126" s="523"/>
      <c r="CH126" s="112" t="s">
        <v>3287</v>
      </c>
      <c r="CI126" s="188">
        <v>0</v>
      </c>
      <c r="CJ126" s="188">
        <v>0</v>
      </c>
      <c r="CK126" s="17" t="s">
        <v>218</v>
      </c>
      <c r="CL126" s="110"/>
      <c r="CM126" s="195"/>
      <c r="CN126" s="308"/>
      <c r="CO126" s="117" t="s">
        <v>3288</v>
      </c>
      <c r="CP126" s="188">
        <v>0</v>
      </c>
      <c r="CQ126" s="188">
        <v>0</v>
      </c>
      <c r="CR126" s="105" t="s">
        <v>218</v>
      </c>
      <c r="CS126" s="110" t="s">
        <v>2256</v>
      </c>
      <c r="CT126" s="110"/>
      <c r="CU126" s="117"/>
      <c r="CV126" s="117" t="s">
        <v>3289</v>
      </c>
      <c r="CW126" s="554">
        <v>0</v>
      </c>
      <c r="CX126" s="554">
        <v>0</v>
      </c>
      <c r="CY126" s="64" t="s">
        <v>218</v>
      </c>
      <c r="CZ126" s="107" t="s">
        <v>3116</v>
      </c>
      <c r="DA126" s="17">
        <v>40</v>
      </c>
      <c r="DB126" s="157">
        <v>0</v>
      </c>
      <c r="DC126" s="551" t="s">
        <v>3290</v>
      </c>
      <c r="DD126" s="188">
        <v>0</v>
      </c>
      <c r="DE126" s="188">
        <v>0</v>
      </c>
      <c r="DF126" s="17" t="s">
        <v>218</v>
      </c>
      <c r="DG126" s="110" t="s">
        <v>3291</v>
      </c>
      <c r="DH126" s="17"/>
      <c r="DI126" s="101"/>
      <c r="DJ126" s="117" t="s">
        <v>3292</v>
      </c>
      <c r="DK126" s="188">
        <v>0</v>
      </c>
      <c r="DL126" s="188">
        <v>0</v>
      </c>
      <c r="DM126" s="73" t="s">
        <v>218</v>
      </c>
      <c r="DN126" s="107" t="s">
        <v>2262</v>
      </c>
      <c r="DO126" s="17"/>
      <c r="DP126" s="101"/>
      <c r="DQ126" s="117" t="s">
        <v>3293</v>
      </c>
      <c r="DR126" s="188">
        <v>0</v>
      </c>
      <c r="DS126" s="188">
        <v>0</v>
      </c>
      <c r="DT126" s="64" t="s">
        <v>218</v>
      </c>
      <c r="DU126" s="107" t="s">
        <v>2264</v>
      </c>
      <c r="DV126" s="521">
        <v>40</v>
      </c>
      <c r="DW126" s="520">
        <v>56</v>
      </c>
      <c r="DX126" s="107" t="s">
        <v>3294</v>
      </c>
      <c r="DY126" s="188">
        <v>0.58333333333333337</v>
      </c>
      <c r="DZ126" s="131">
        <v>0.58333333333333337</v>
      </c>
      <c r="EA126" s="64" t="s">
        <v>218</v>
      </c>
      <c r="EB126" s="107" t="s">
        <v>3295</v>
      </c>
      <c r="EC126" s="529">
        <v>0</v>
      </c>
      <c r="ED126" s="519">
        <v>0</v>
      </c>
      <c r="EE126" s="519">
        <v>0</v>
      </c>
      <c r="EF126" s="519">
        <v>16</v>
      </c>
      <c r="EG126" s="519">
        <v>16</v>
      </c>
      <c r="EH126" s="519">
        <v>16</v>
      </c>
      <c r="EI126" s="519">
        <v>56</v>
      </c>
      <c r="EJ126" s="519">
        <v>56</v>
      </c>
      <c r="EK126" s="519">
        <v>56</v>
      </c>
      <c r="EL126" s="519">
        <v>96</v>
      </c>
      <c r="EM126" s="529">
        <v>16</v>
      </c>
      <c r="EN126" s="529">
        <v>56</v>
      </c>
      <c r="EO126" s="529">
        <v>96</v>
      </c>
      <c r="EP126" s="528">
        <v>0</v>
      </c>
      <c r="EQ126" s="562">
        <v>0</v>
      </c>
      <c r="ER126" s="562">
        <v>0</v>
      </c>
      <c r="ES126" s="562">
        <v>0</v>
      </c>
      <c r="ET126" s="562">
        <v>0</v>
      </c>
      <c r="EU126" s="562">
        <v>0</v>
      </c>
      <c r="EV126" s="562">
        <v>0</v>
      </c>
      <c r="EW126" s="562">
        <v>0</v>
      </c>
      <c r="EX126" s="562">
        <v>0</v>
      </c>
      <c r="EY126" s="562">
        <v>56</v>
      </c>
      <c r="EZ126" s="562">
        <v>56</v>
      </c>
      <c r="FA126" s="528">
        <v>0</v>
      </c>
      <c r="FB126" s="528">
        <v>0</v>
      </c>
      <c r="FC126" s="528">
        <v>56</v>
      </c>
      <c r="FD126" s="38">
        <v>0</v>
      </c>
      <c r="FE126" s="38">
        <v>0</v>
      </c>
      <c r="FF126" s="38">
        <v>0</v>
      </c>
      <c r="FG126" s="38">
        <v>0</v>
      </c>
      <c r="FH126" s="38">
        <v>0</v>
      </c>
      <c r="FI126" s="38">
        <v>0</v>
      </c>
      <c r="FJ126" s="38">
        <v>0</v>
      </c>
      <c r="FK126" s="38">
        <v>0</v>
      </c>
      <c r="FL126" s="38">
        <v>0</v>
      </c>
      <c r="FM126" s="38">
        <v>0.58333333333333337</v>
      </c>
      <c r="FN126" s="230">
        <v>0</v>
      </c>
      <c r="FO126" s="230">
        <v>0</v>
      </c>
      <c r="FP126" s="527">
        <v>0</v>
      </c>
      <c r="FQ126" s="527">
        <v>0</v>
      </c>
      <c r="FR126" s="209">
        <v>0</v>
      </c>
      <c r="FS126" s="209">
        <v>0</v>
      </c>
      <c r="FT126" s="209">
        <v>0</v>
      </c>
      <c r="FU126" s="209">
        <v>0.16666666666666666</v>
      </c>
      <c r="FV126" s="42">
        <v>0</v>
      </c>
      <c r="FW126" s="42">
        <v>0.16666666666666666</v>
      </c>
      <c r="FX126" s="42">
        <v>0</v>
      </c>
      <c r="FY126" s="42">
        <v>0.16666666666666666</v>
      </c>
      <c r="FZ126" s="42">
        <v>0</v>
      </c>
      <c r="GA126" s="42">
        <v>0.58333333333333337</v>
      </c>
      <c r="GB126" s="42">
        <v>0</v>
      </c>
      <c r="GC126" s="42">
        <v>0.58333333333333337</v>
      </c>
      <c r="GD126" s="138">
        <v>0</v>
      </c>
      <c r="GE126" s="42">
        <v>0.58333333333333337</v>
      </c>
      <c r="GF126" s="137">
        <v>0.58333333333333337</v>
      </c>
      <c r="GG126" s="136">
        <v>1</v>
      </c>
      <c r="GH126" s="50">
        <v>0</v>
      </c>
      <c r="GI126" s="50">
        <v>0</v>
      </c>
      <c r="GJ126" s="50">
        <v>0</v>
      </c>
      <c r="GK126" s="50">
        <v>0</v>
      </c>
      <c r="GL126" s="49">
        <v>0</v>
      </c>
      <c r="GM126" s="49">
        <v>0</v>
      </c>
      <c r="GN126" s="49">
        <v>0</v>
      </c>
      <c r="GO126" s="49">
        <v>0</v>
      </c>
      <c r="GP126" s="49">
        <v>0</v>
      </c>
      <c r="GQ126" s="49">
        <v>0.58333333333333337</v>
      </c>
      <c r="GR126" s="48" t="b">
        <v>1</v>
      </c>
      <c r="GS126" s="336">
        <v>0</v>
      </c>
    </row>
    <row r="127" spans="1:201" ht="67.5" hidden="1" customHeight="1" x14ac:dyDescent="0.25">
      <c r="A127" s="119" t="s">
        <v>2227</v>
      </c>
      <c r="B127" s="119" t="s">
        <v>653</v>
      </c>
      <c r="C127" s="119" t="s">
        <v>519</v>
      </c>
      <c r="D127" s="119" t="s">
        <v>2228</v>
      </c>
      <c r="E127" s="119" t="s">
        <v>2267</v>
      </c>
      <c r="F127" s="17" t="s">
        <v>2230</v>
      </c>
      <c r="G127" s="17" t="s">
        <v>2231</v>
      </c>
      <c r="H127" s="17" t="s">
        <v>2851</v>
      </c>
      <c r="I127" s="17" t="s">
        <v>3157</v>
      </c>
      <c r="J127" s="17"/>
      <c r="K127" s="438" t="s">
        <v>3296</v>
      </c>
      <c r="L127" s="110" t="s">
        <v>2979</v>
      </c>
      <c r="M127" s="26" t="s">
        <v>2272</v>
      </c>
      <c r="N127" s="14" t="s">
        <v>2273</v>
      </c>
      <c r="O127" s="17" t="s">
        <v>3159</v>
      </c>
      <c r="P127" s="17" t="s">
        <v>3157</v>
      </c>
      <c r="Q127" s="17">
        <v>49</v>
      </c>
      <c r="R127" s="280" t="s">
        <v>3297</v>
      </c>
      <c r="S127" s="17" t="s">
        <v>210</v>
      </c>
      <c r="T127" s="17"/>
      <c r="U127" s="17"/>
      <c r="V127" s="17"/>
      <c r="W127" s="17"/>
      <c r="X127" s="17"/>
      <c r="Y127" s="17"/>
      <c r="Z127" s="17"/>
      <c r="AA127" s="17"/>
      <c r="AB127" s="17"/>
      <c r="AC127" s="17"/>
      <c r="AD127" s="17"/>
      <c r="AE127" s="17"/>
      <c r="AF127" s="17"/>
      <c r="AG127" s="17"/>
      <c r="AH127" s="17" t="s">
        <v>523</v>
      </c>
      <c r="AI127" s="17" t="s">
        <v>470</v>
      </c>
      <c r="AJ127" s="17" t="s">
        <v>213</v>
      </c>
      <c r="AK127" s="17" t="s">
        <v>271</v>
      </c>
      <c r="AL127" s="110" t="s">
        <v>3298</v>
      </c>
      <c r="AM127" s="110" t="s">
        <v>3299</v>
      </c>
      <c r="AN127" s="102">
        <v>96</v>
      </c>
      <c r="AO127" s="102">
        <v>0</v>
      </c>
      <c r="AP127" s="102">
        <v>96</v>
      </c>
      <c r="AQ127" s="102">
        <v>96</v>
      </c>
      <c r="AR127" s="102">
        <v>96</v>
      </c>
      <c r="AS127" s="102">
        <v>96</v>
      </c>
      <c r="AT127" s="102">
        <v>0</v>
      </c>
      <c r="AU127" s="102">
        <v>0</v>
      </c>
      <c r="AV127" s="102">
        <v>96</v>
      </c>
      <c r="AW127" s="17"/>
      <c r="AX127" s="146">
        <v>0</v>
      </c>
      <c r="AY127" s="531" t="s">
        <v>3300</v>
      </c>
      <c r="AZ127" s="79">
        <v>0</v>
      </c>
      <c r="BA127" s="245">
        <v>0</v>
      </c>
      <c r="BB127" s="132" t="s">
        <v>218</v>
      </c>
      <c r="BC127" s="110" t="s">
        <v>3301</v>
      </c>
      <c r="BD127" s="152"/>
      <c r="BE127" s="146">
        <v>0</v>
      </c>
      <c r="BF127" s="133" t="s">
        <v>3302</v>
      </c>
      <c r="BG127" s="79">
        <v>0</v>
      </c>
      <c r="BH127" s="245">
        <v>0</v>
      </c>
      <c r="BI127" s="190" t="s">
        <v>218</v>
      </c>
      <c r="BJ127" s="110" t="s">
        <v>3303</v>
      </c>
      <c r="BK127" s="17">
        <v>22</v>
      </c>
      <c r="BL127" s="146">
        <v>0</v>
      </c>
      <c r="BM127" s="112" t="s">
        <v>3304</v>
      </c>
      <c r="BN127" s="243">
        <v>0</v>
      </c>
      <c r="BO127" s="188">
        <v>0</v>
      </c>
      <c r="BP127" s="150" t="s">
        <v>218</v>
      </c>
      <c r="BQ127" s="110" t="s">
        <v>3305</v>
      </c>
      <c r="BR127" s="17"/>
      <c r="BS127" s="146">
        <v>0</v>
      </c>
      <c r="BT127" s="110" t="s">
        <v>3306</v>
      </c>
      <c r="BU127" s="188">
        <v>0</v>
      </c>
      <c r="BV127" s="188">
        <v>0</v>
      </c>
      <c r="BW127" s="17" t="s">
        <v>218</v>
      </c>
      <c r="BX127" s="110" t="s">
        <v>3307</v>
      </c>
      <c r="BY127" s="17"/>
      <c r="BZ127" s="101">
        <v>0</v>
      </c>
      <c r="CA127" s="117" t="s">
        <v>3308</v>
      </c>
      <c r="CB127" s="188">
        <v>0</v>
      </c>
      <c r="CC127" s="188">
        <v>0</v>
      </c>
      <c r="CD127" s="240" t="s">
        <v>218</v>
      </c>
      <c r="CE127" s="107" t="s">
        <v>2944</v>
      </c>
      <c r="CF127" s="195">
        <v>52</v>
      </c>
      <c r="CG127" s="195">
        <v>17</v>
      </c>
      <c r="CH127" s="110" t="s">
        <v>3309</v>
      </c>
      <c r="CI127" s="188">
        <v>0.17708333333333334</v>
      </c>
      <c r="CJ127" s="188">
        <v>0.17708333333333334</v>
      </c>
      <c r="CK127" s="17" t="s">
        <v>218</v>
      </c>
      <c r="CL127" s="110" t="s">
        <v>3310</v>
      </c>
      <c r="CM127" s="195"/>
      <c r="CN127" s="308"/>
      <c r="CO127" s="117" t="s">
        <v>3311</v>
      </c>
      <c r="CP127" s="188">
        <v>0.17708333333333334</v>
      </c>
      <c r="CQ127" s="188">
        <v>0.17708333333333334</v>
      </c>
      <c r="CR127" s="105" t="s">
        <v>218</v>
      </c>
      <c r="CS127" s="110" t="s">
        <v>3312</v>
      </c>
      <c r="CT127" s="110"/>
      <c r="CU127" s="117"/>
      <c r="CV127" s="117" t="s">
        <v>3313</v>
      </c>
      <c r="CW127" s="554">
        <v>0.17708333333333334</v>
      </c>
      <c r="CX127" s="554">
        <v>0.17708333333333334</v>
      </c>
      <c r="CY127" s="64" t="s">
        <v>218</v>
      </c>
      <c r="CZ127" s="107" t="s">
        <v>2533</v>
      </c>
      <c r="DA127" s="17">
        <v>22</v>
      </c>
      <c r="DB127" s="157">
        <v>9</v>
      </c>
      <c r="DC127" s="551" t="s">
        <v>3314</v>
      </c>
      <c r="DD127" s="188">
        <v>0.27083333333333331</v>
      </c>
      <c r="DE127" s="188">
        <v>0.27083333333333331</v>
      </c>
      <c r="DF127" s="17" t="s">
        <v>218</v>
      </c>
      <c r="DG127" s="110" t="s">
        <v>3315</v>
      </c>
      <c r="DH127" s="17"/>
      <c r="DI127" s="101"/>
      <c r="DJ127" s="117" t="s">
        <v>3316</v>
      </c>
      <c r="DK127" s="188">
        <v>0.27083333333333331</v>
      </c>
      <c r="DL127" s="188">
        <v>0.27083333333333331</v>
      </c>
      <c r="DM127" s="73" t="s">
        <v>218</v>
      </c>
      <c r="DN127" s="107" t="s">
        <v>2262</v>
      </c>
      <c r="DO127" s="17"/>
      <c r="DP127" s="101"/>
      <c r="DQ127" s="117" t="s">
        <v>3317</v>
      </c>
      <c r="DR127" s="188">
        <v>0.27083333333333331</v>
      </c>
      <c r="DS127" s="188">
        <v>0.27083333333333331</v>
      </c>
      <c r="DT127" s="64" t="s">
        <v>218</v>
      </c>
      <c r="DU127" s="107" t="s">
        <v>2264</v>
      </c>
      <c r="DV127" s="521"/>
      <c r="DW127" s="520">
        <v>24</v>
      </c>
      <c r="DX127" s="107" t="s">
        <v>3318</v>
      </c>
      <c r="DY127" s="188">
        <v>0.52083333333333337</v>
      </c>
      <c r="DZ127" s="131">
        <v>0.52083333333333337</v>
      </c>
      <c r="EA127" s="64" t="s">
        <v>218</v>
      </c>
      <c r="EB127" s="107" t="s">
        <v>3319</v>
      </c>
      <c r="EC127" s="529">
        <v>22</v>
      </c>
      <c r="ED127" s="519">
        <v>22</v>
      </c>
      <c r="EE127" s="519">
        <v>22</v>
      </c>
      <c r="EF127" s="519">
        <v>74</v>
      </c>
      <c r="EG127" s="519">
        <v>74</v>
      </c>
      <c r="EH127" s="519">
        <v>74</v>
      </c>
      <c r="EI127" s="519">
        <v>96</v>
      </c>
      <c r="EJ127" s="519">
        <v>96</v>
      </c>
      <c r="EK127" s="519">
        <v>96</v>
      </c>
      <c r="EL127" s="519">
        <v>96</v>
      </c>
      <c r="EM127" s="529">
        <v>74</v>
      </c>
      <c r="EN127" s="529">
        <v>96</v>
      </c>
      <c r="EO127" s="529">
        <v>96</v>
      </c>
      <c r="EP127" s="528">
        <v>0</v>
      </c>
      <c r="EQ127" s="562">
        <v>0</v>
      </c>
      <c r="ER127" s="562">
        <v>0</v>
      </c>
      <c r="ES127" s="562">
        <v>17</v>
      </c>
      <c r="ET127" s="562">
        <v>0</v>
      </c>
      <c r="EU127" s="562">
        <v>0</v>
      </c>
      <c r="EV127" s="562">
        <v>9</v>
      </c>
      <c r="EW127" s="562">
        <v>0</v>
      </c>
      <c r="EX127" s="562">
        <v>0</v>
      </c>
      <c r="EY127" s="562">
        <v>24</v>
      </c>
      <c r="EZ127" s="562">
        <v>24</v>
      </c>
      <c r="FA127" s="528">
        <v>17</v>
      </c>
      <c r="FB127" s="528">
        <v>9</v>
      </c>
      <c r="FC127" s="528">
        <v>24</v>
      </c>
      <c r="FD127" s="38">
        <v>0</v>
      </c>
      <c r="FE127" s="38">
        <v>0</v>
      </c>
      <c r="FF127" s="38">
        <v>0</v>
      </c>
      <c r="FG127" s="38">
        <v>0.22972972972972974</v>
      </c>
      <c r="FH127" s="38">
        <v>0</v>
      </c>
      <c r="FI127" s="38">
        <v>0</v>
      </c>
      <c r="FJ127" s="38">
        <v>9.375E-2</v>
      </c>
      <c r="FK127" s="38">
        <v>0</v>
      </c>
      <c r="FL127" s="38">
        <v>0</v>
      </c>
      <c r="FM127" s="38">
        <v>0.25</v>
      </c>
      <c r="FN127" s="230">
        <v>0</v>
      </c>
      <c r="FO127" s="230">
        <v>0.22916666666666666</v>
      </c>
      <c r="FP127" s="527">
        <v>0</v>
      </c>
      <c r="FQ127" s="527">
        <v>0.22916666666666666</v>
      </c>
      <c r="FR127" s="209">
        <v>0</v>
      </c>
      <c r="FS127" s="209">
        <v>0.22916666666666666</v>
      </c>
      <c r="FT127" s="209">
        <v>0.17708333333333334</v>
      </c>
      <c r="FU127" s="209">
        <v>0.77083333333333337</v>
      </c>
      <c r="FV127" s="42">
        <v>0</v>
      </c>
      <c r="FW127" s="42">
        <v>0.77083333333333337</v>
      </c>
      <c r="FX127" s="42">
        <v>0</v>
      </c>
      <c r="FY127" s="42">
        <v>0.77083333333333337</v>
      </c>
      <c r="FZ127" s="42">
        <v>9.375E-2</v>
      </c>
      <c r="GA127" s="42">
        <v>1</v>
      </c>
      <c r="GB127" s="42">
        <v>0</v>
      </c>
      <c r="GC127" s="42">
        <v>1</v>
      </c>
      <c r="GD127" s="138">
        <v>0</v>
      </c>
      <c r="GE127" s="42">
        <v>1</v>
      </c>
      <c r="GF127" s="137">
        <v>0.25</v>
      </c>
      <c r="GG127" s="136">
        <v>1</v>
      </c>
      <c r="GH127" s="50">
        <v>0</v>
      </c>
      <c r="GI127" s="50">
        <v>0</v>
      </c>
      <c r="GJ127" s="50">
        <v>0</v>
      </c>
      <c r="GK127" s="50">
        <v>0.17708333333333334</v>
      </c>
      <c r="GL127" s="49">
        <v>0</v>
      </c>
      <c r="GM127" s="49">
        <v>0</v>
      </c>
      <c r="GN127" s="49">
        <v>9.375E-2</v>
      </c>
      <c r="GO127" s="49">
        <v>0</v>
      </c>
      <c r="GP127" s="49">
        <v>0</v>
      </c>
      <c r="GQ127" s="49">
        <v>0.25</v>
      </c>
      <c r="GR127" s="48" t="b">
        <v>1</v>
      </c>
      <c r="GS127" s="336">
        <v>0</v>
      </c>
    </row>
    <row r="128" spans="1:201" ht="67.5" hidden="1" customHeight="1" x14ac:dyDescent="0.25">
      <c r="A128" s="119" t="s">
        <v>2227</v>
      </c>
      <c r="B128" s="119" t="s">
        <v>653</v>
      </c>
      <c r="C128" s="119" t="s">
        <v>519</v>
      </c>
      <c r="D128" s="119" t="s">
        <v>2228</v>
      </c>
      <c r="E128" s="119" t="s">
        <v>2228</v>
      </c>
      <c r="F128" s="17" t="s">
        <v>2230</v>
      </c>
      <c r="G128" s="17" t="s">
        <v>2231</v>
      </c>
      <c r="H128" s="17" t="s">
        <v>2851</v>
      </c>
      <c r="I128" s="17" t="s">
        <v>2978</v>
      </c>
      <c r="J128" s="17"/>
      <c r="K128" s="438" t="s">
        <v>3296</v>
      </c>
      <c r="L128" s="110" t="s">
        <v>2979</v>
      </c>
      <c r="M128" s="26" t="s">
        <v>2357</v>
      </c>
      <c r="N128" s="14" t="s">
        <v>2358</v>
      </c>
      <c r="O128" s="17" t="s">
        <v>2980</v>
      </c>
      <c r="P128" s="17" t="s">
        <v>2978</v>
      </c>
      <c r="Q128" s="17">
        <v>50</v>
      </c>
      <c r="R128" s="280" t="s">
        <v>3320</v>
      </c>
      <c r="S128" s="17" t="s">
        <v>210</v>
      </c>
      <c r="T128" s="17"/>
      <c r="U128" s="17"/>
      <c r="V128" s="17"/>
      <c r="W128" s="17"/>
      <c r="X128" s="17"/>
      <c r="Y128" s="17"/>
      <c r="Z128" s="17"/>
      <c r="AA128" s="17"/>
      <c r="AB128" s="17"/>
      <c r="AC128" s="17"/>
      <c r="AD128" s="17"/>
      <c r="AE128" s="17"/>
      <c r="AF128" s="17"/>
      <c r="AG128" s="17"/>
      <c r="AH128" s="17" t="s">
        <v>523</v>
      </c>
      <c r="AI128" s="17" t="s">
        <v>470</v>
      </c>
      <c r="AJ128" s="17" t="s">
        <v>244</v>
      </c>
      <c r="AK128" s="17" t="s">
        <v>271</v>
      </c>
      <c r="AL128" s="110" t="s">
        <v>3321</v>
      </c>
      <c r="AM128" s="280" t="s">
        <v>3322</v>
      </c>
      <c r="AN128" s="17">
        <v>0</v>
      </c>
      <c r="AO128" s="282">
        <v>89</v>
      </c>
      <c r="AP128" s="282">
        <v>96</v>
      </c>
      <c r="AQ128" s="282">
        <v>96</v>
      </c>
      <c r="AR128" s="282">
        <v>96</v>
      </c>
      <c r="AS128" s="282">
        <v>96</v>
      </c>
      <c r="AT128" s="282">
        <v>89</v>
      </c>
      <c r="AU128" s="282">
        <v>0</v>
      </c>
      <c r="AV128" s="282">
        <v>96</v>
      </c>
      <c r="AW128" s="17"/>
      <c r="AX128" s="146">
        <v>0</v>
      </c>
      <c r="AY128" s="531" t="s">
        <v>3323</v>
      </c>
      <c r="AZ128" s="79">
        <v>0</v>
      </c>
      <c r="BA128" s="245">
        <v>0</v>
      </c>
      <c r="BB128" s="132" t="s">
        <v>218</v>
      </c>
      <c r="BC128" s="110" t="s">
        <v>3324</v>
      </c>
      <c r="BD128" s="190"/>
      <c r="BE128" s="146">
        <v>0</v>
      </c>
      <c r="BF128" s="133" t="s">
        <v>3325</v>
      </c>
      <c r="BG128" s="79">
        <v>0</v>
      </c>
      <c r="BH128" s="245">
        <v>0</v>
      </c>
      <c r="BI128" s="190" t="s">
        <v>218</v>
      </c>
      <c r="BJ128" s="110" t="s">
        <v>3326</v>
      </c>
      <c r="BK128" s="17">
        <v>0</v>
      </c>
      <c r="BL128" s="146">
        <v>6</v>
      </c>
      <c r="BM128" s="112" t="s">
        <v>3327</v>
      </c>
      <c r="BN128" s="188">
        <v>6.25E-2</v>
      </c>
      <c r="BO128" s="188">
        <v>6.25E-2</v>
      </c>
      <c r="BP128" s="150" t="s">
        <v>218</v>
      </c>
      <c r="BQ128" s="110"/>
      <c r="BR128" s="17"/>
      <c r="BS128" s="13">
        <v>0</v>
      </c>
      <c r="BT128" s="561" t="s">
        <v>3328</v>
      </c>
      <c r="BU128" s="188">
        <v>6.25E-2</v>
      </c>
      <c r="BV128" s="188">
        <v>0.98958333333333337</v>
      </c>
      <c r="BW128" s="17" t="s">
        <v>218</v>
      </c>
      <c r="BX128" s="110" t="s">
        <v>3329</v>
      </c>
      <c r="BY128" s="110"/>
      <c r="BZ128" s="101">
        <v>0</v>
      </c>
      <c r="CA128" s="107" t="s">
        <v>3330</v>
      </c>
      <c r="CB128" s="188">
        <v>6.25E-2</v>
      </c>
      <c r="CC128" s="188">
        <v>0.98958333333333337</v>
      </c>
      <c r="CD128" s="10" t="s">
        <v>218</v>
      </c>
      <c r="CE128" s="107" t="s">
        <v>3331</v>
      </c>
      <c r="CF128" s="195">
        <v>32</v>
      </c>
      <c r="CG128" s="523">
        <v>51</v>
      </c>
      <c r="CH128" s="110" t="s">
        <v>3332</v>
      </c>
      <c r="CI128" s="188">
        <v>0.59375</v>
      </c>
      <c r="CJ128" s="188">
        <v>1.5208333333333333</v>
      </c>
      <c r="CK128" s="17" t="s">
        <v>218</v>
      </c>
      <c r="CL128" s="110" t="s">
        <v>3333</v>
      </c>
      <c r="CM128" s="195"/>
      <c r="CN128" s="308">
        <v>0</v>
      </c>
      <c r="CO128" s="117" t="s">
        <v>3334</v>
      </c>
      <c r="CP128" s="188">
        <v>0.59375</v>
      </c>
      <c r="CQ128" s="188">
        <v>1.5208333333333333</v>
      </c>
      <c r="CR128" s="105" t="s">
        <v>218</v>
      </c>
      <c r="CS128" s="110" t="s">
        <v>2320</v>
      </c>
      <c r="CT128" s="110"/>
      <c r="CU128" s="117"/>
      <c r="CV128" s="189" t="s">
        <v>3335</v>
      </c>
      <c r="CW128" s="554">
        <v>0.59375</v>
      </c>
      <c r="CX128" s="554">
        <v>1.5208333333333333</v>
      </c>
      <c r="CY128" s="64" t="s">
        <v>218</v>
      </c>
      <c r="CZ128" s="107" t="s">
        <v>3336</v>
      </c>
      <c r="DA128" s="17">
        <v>32</v>
      </c>
      <c r="DB128" s="146">
        <v>4</v>
      </c>
      <c r="DC128" s="110" t="s">
        <v>3337</v>
      </c>
      <c r="DD128" s="188">
        <v>0.63541666666666663</v>
      </c>
      <c r="DE128" s="188">
        <v>1.5625</v>
      </c>
      <c r="DF128" s="17" t="s">
        <v>218</v>
      </c>
      <c r="DG128" s="110" t="s">
        <v>3338</v>
      </c>
      <c r="DH128" s="17"/>
      <c r="DI128" s="101"/>
      <c r="DJ128" s="117" t="s">
        <v>3339</v>
      </c>
      <c r="DK128" s="188">
        <v>0.63541666666666663</v>
      </c>
      <c r="DL128" s="188">
        <v>1.5625</v>
      </c>
      <c r="DM128" s="73" t="s">
        <v>218</v>
      </c>
      <c r="DN128" s="107" t="s">
        <v>2262</v>
      </c>
      <c r="DO128" s="17"/>
      <c r="DP128" s="101"/>
      <c r="DQ128" s="117" t="s">
        <v>3340</v>
      </c>
      <c r="DR128" s="188">
        <v>0.63541666666666663</v>
      </c>
      <c r="DS128" s="188">
        <v>1.5625</v>
      </c>
      <c r="DT128" s="64" t="s">
        <v>218</v>
      </c>
      <c r="DU128" s="107" t="s">
        <v>2264</v>
      </c>
      <c r="DV128" s="521">
        <v>32</v>
      </c>
      <c r="DW128" s="534">
        <v>30</v>
      </c>
      <c r="DX128" s="107" t="s">
        <v>3341</v>
      </c>
      <c r="DY128" s="188">
        <v>0.94791666666666663</v>
      </c>
      <c r="DZ128" s="131">
        <v>1.875</v>
      </c>
      <c r="EA128" s="64" t="s">
        <v>218</v>
      </c>
      <c r="EB128" s="107" t="s">
        <v>3342</v>
      </c>
      <c r="EC128" s="529">
        <v>0</v>
      </c>
      <c r="ED128" s="519">
        <v>0</v>
      </c>
      <c r="EE128" s="519">
        <v>0</v>
      </c>
      <c r="EF128" s="519">
        <v>32</v>
      </c>
      <c r="EG128" s="519">
        <v>32</v>
      </c>
      <c r="EH128" s="519">
        <v>32</v>
      </c>
      <c r="EI128" s="519">
        <v>64</v>
      </c>
      <c r="EJ128" s="519">
        <v>64</v>
      </c>
      <c r="EK128" s="519">
        <v>64</v>
      </c>
      <c r="EL128" s="519">
        <v>96</v>
      </c>
      <c r="EM128" s="529">
        <v>32</v>
      </c>
      <c r="EN128" s="529">
        <v>64</v>
      </c>
      <c r="EO128" s="529">
        <v>96</v>
      </c>
      <c r="EP128" s="528">
        <v>6</v>
      </c>
      <c r="EQ128" s="519">
        <v>6</v>
      </c>
      <c r="ER128" s="519">
        <v>6</v>
      </c>
      <c r="ES128" s="519">
        <v>57</v>
      </c>
      <c r="ET128" s="519">
        <v>57</v>
      </c>
      <c r="EU128" s="519">
        <v>57</v>
      </c>
      <c r="EV128" s="519">
        <v>61</v>
      </c>
      <c r="EW128" s="519">
        <v>61</v>
      </c>
      <c r="EX128" s="519">
        <v>61</v>
      </c>
      <c r="EY128" s="519">
        <v>91</v>
      </c>
      <c r="EZ128" s="519">
        <v>30</v>
      </c>
      <c r="FA128" s="528">
        <v>57</v>
      </c>
      <c r="FB128" s="528">
        <v>61</v>
      </c>
      <c r="FC128" s="528">
        <v>91</v>
      </c>
      <c r="FD128" s="38">
        <v>0</v>
      </c>
      <c r="FE128" s="38">
        <v>0</v>
      </c>
      <c r="FF128" s="38">
        <v>0</v>
      </c>
      <c r="FG128" s="38">
        <v>1.78125</v>
      </c>
      <c r="FH128" s="38">
        <v>1.78125</v>
      </c>
      <c r="FI128" s="38">
        <v>1.78125</v>
      </c>
      <c r="FJ128" s="38">
        <v>0.953125</v>
      </c>
      <c r="FK128" s="38">
        <v>0.953125</v>
      </c>
      <c r="FL128" s="38">
        <v>0.953125</v>
      </c>
      <c r="FM128" s="38">
        <v>0.94791666666666663</v>
      </c>
      <c r="FN128" s="230">
        <v>6.25E-2</v>
      </c>
      <c r="FO128" s="230">
        <v>0</v>
      </c>
      <c r="FP128" s="527">
        <v>6.25E-2</v>
      </c>
      <c r="FQ128" s="527">
        <v>0</v>
      </c>
      <c r="FR128" s="209">
        <v>6.25E-2</v>
      </c>
      <c r="FS128" s="209">
        <v>0</v>
      </c>
      <c r="FT128" s="209">
        <v>0.59375</v>
      </c>
      <c r="FU128" s="209">
        <v>0.33333333333333331</v>
      </c>
      <c r="FV128" s="42">
        <v>0.59375</v>
      </c>
      <c r="FW128" s="42">
        <v>0.33333333333333331</v>
      </c>
      <c r="FX128" s="42">
        <v>0.59375</v>
      </c>
      <c r="FY128" s="42">
        <v>0.33333333333333331</v>
      </c>
      <c r="FZ128" s="42">
        <v>0.63541666666666663</v>
      </c>
      <c r="GA128" s="42">
        <v>0.66666666666666663</v>
      </c>
      <c r="GB128" s="42">
        <v>0.63541666666666663</v>
      </c>
      <c r="GC128" s="42">
        <v>0.66666666666666663</v>
      </c>
      <c r="GD128" s="138">
        <v>0.63541666666666663</v>
      </c>
      <c r="GE128" s="42">
        <v>0.66666666666666663</v>
      </c>
      <c r="GF128" s="137">
        <v>0.94791666666666663</v>
      </c>
      <c r="GG128" s="136">
        <v>1</v>
      </c>
      <c r="GH128" s="50">
        <v>6.25E-2</v>
      </c>
      <c r="GI128" s="50">
        <v>6.25E-2</v>
      </c>
      <c r="GJ128" s="50">
        <v>6.25E-2</v>
      </c>
      <c r="GK128" s="50">
        <v>0.59375</v>
      </c>
      <c r="GL128" s="49">
        <v>0.59375</v>
      </c>
      <c r="GM128" s="49">
        <v>0.59375</v>
      </c>
      <c r="GN128" s="49">
        <v>0.63541666666666663</v>
      </c>
      <c r="GO128" s="49">
        <v>0.63541666666666663</v>
      </c>
      <c r="GP128" s="49">
        <v>0.63541666666666663</v>
      </c>
      <c r="GQ128" s="49">
        <v>0.94791666666666663</v>
      </c>
      <c r="GR128" s="48" t="b">
        <v>1</v>
      </c>
      <c r="GS128" s="336">
        <v>0</v>
      </c>
    </row>
    <row r="129" spans="1:201" ht="67.5" hidden="1" customHeight="1" x14ac:dyDescent="0.25">
      <c r="A129" s="119" t="s">
        <v>2227</v>
      </c>
      <c r="B129" s="119" t="s">
        <v>653</v>
      </c>
      <c r="C129" s="119" t="s">
        <v>519</v>
      </c>
      <c r="D129" s="119" t="s">
        <v>2228</v>
      </c>
      <c r="E129" s="119" t="s">
        <v>2228</v>
      </c>
      <c r="F129" s="17" t="s">
        <v>3343</v>
      </c>
      <c r="G129" s="17" t="s">
        <v>2231</v>
      </c>
      <c r="H129" s="438" t="s">
        <v>2232</v>
      </c>
      <c r="I129" s="17" t="s">
        <v>2978</v>
      </c>
      <c r="J129" s="17"/>
      <c r="K129" s="438" t="s">
        <v>3296</v>
      </c>
      <c r="L129" s="110" t="s">
        <v>2979</v>
      </c>
      <c r="M129" s="26" t="s">
        <v>2357</v>
      </c>
      <c r="N129" s="14" t="s">
        <v>2358</v>
      </c>
      <c r="O129" s="17" t="s">
        <v>2980</v>
      </c>
      <c r="P129" s="17" t="s">
        <v>2978</v>
      </c>
      <c r="Q129" s="17">
        <v>51</v>
      </c>
      <c r="R129" s="280" t="s">
        <v>3344</v>
      </c>
      <c r="S129" s="17" t="s">
        <v>210</v>
      </c>
      <c r="T129" s="17"/>
      <c r="U129" s="17"/>
      <c r="V129" s="17"/>
      <c r="W129" s="17"/>
      <c r="X129" s="17"/>
      <c r="Y129" s="17"/>
      <c r="Z129" s="17"/>
      <c r="AA129" s="17"/>
      <c r="AB129" s="17"/>
      <c r="AC129" s="17"/>
      <c r="AD129" s="17"/>
      <c r="AE129" s="17"/>
      <c r="AF129" s="17"/>
      <c r="AG129" s="17"/>
      <c r="AH129" s="17" t="s">
        <v>270</v>
      </c>
      <c r="AI129" s="17" t="s">
        <v>470</v>
      </c>
      <c r="AJ129" s="17" t="s">
        <v>244</v>
      </c>
      <c r="AK129" s="17" t="s">
        <v>214</v>
      </c>
      <c r="AL129" s="110" t="s">
        <v>3345</v>
      </c>
      <c r="AM129" s="280" t="s">
        <v>3346</v>
      </c>
      <c r="AN129" s="102"/>
      <c r="AO129" s="375">
        <v>0</v>
      </c>
      <c r="AP129" s="375">
        <v>50</v>
      </c>
      <c r="AQ129" s="375">
        <v>100</v>
      </c>
      <c r="AR129" s="375"/>
      <c r="AS129" s="375">
        <v>100</v>
      </c>
      <c r="AT129" s="375">
        <v>20</v>
      </c>
      <c r="AU129" s="375">
        <v>0</v>
      </c>
      <c r="AV129" s="375">
        <v>50</v>
      </c>
      <c r="AW129" s="17"/>
      <c r="AX129" s="146">
        <v>0</v>
      </c>
      <c r="AY129" s="531" t="s">
        <v>3347</v>
      </c>
      <c r="AZ129" s="79">
        <v>0</v>
      </c>
      <c r="BA129" s="245">
        <v>0.2</v>
      </c>
      <c r="BB129" s="132" t="s">
        <v>218</v>
      </c>
      <c r="BC129" s="14" t="s">
        <v>3348</v>
      </c>
      <c r="BD129" s="190"/>
      <c r="BE129" s="146">
        <v>0</v>
      </c>
      <c r="BF129" s="133" t="s">
        <v>3349</v>
      </c>
      <c r="BG129" s="79">
        <v>0</v>
      </c>
      <c r="BH129" s="245">
        <v>0.2</v>
      </c>
      <c r="BI129" s="190" t="s">
        <v>218</v>
      </c>
      <c r="BJ129" s="110" t="s">
        <v>3350</v>
      </c>
      <c r="BK129" s="17">
        <v>10</v>
      </c>
      <c r="BL129" s="308">
        <v>10</v>
      </c>
      <c r="BM129" s="107" t="s">
        <v>3351</v>
      </c>
      <c r="BN129" s="188">
        <v>0.2</v>
      </c>
      <c r="BO129" s="188">
        <v>0.3</v>
      </c>
      <c r="BP129" s="560" t="s">
        <v>218</v>
      </c>
      <c r="BQ129" s="107" t="s">
        <v>3352</v>
      </c>
      <c r="BR129" s="17"/>
      <c r="BS129" s="146">
        <v>0</v>
      </c>
      <c r="BT129" s="552" t="s">
        <v>3353</v>
      </c>
      <c r="BU129" s="188">
        <v>0.2</v>
      </c>
      <c r="BV129" s="188">
        <v>0.3</v>
      </c>
      <c r="BW129" s="17" t="s">
        <v>218</v>
      </c>
      <c r="BX129" s="110" t="s">
        <v>3354</v>
      </c>
      <c r="BY129" s="110"/>
      <c r="BZ129" s="101">
        <v>0</v>
      </c>
      <c r="CA129" s="524" t="s">
        <v>3355</v>
      </c>
      <c r="CB129" s="188">
        <v>0.2</v>
      </c>
      <c r="CC129" s="188">
        <v>0.3</v>
      </c>
      <c r="CD129" s="240" t="s">
        <v>218</v>
      </c>
      <c r="CE129" s="107" t="s">
        <v>2944</v>
      </c>
      <c r="CF129" s="195">
        <v>10</v>
      </c>
      <c r="CG129" s="523">
        <v>10</v>
      </c>
      <c r="CH129" s="110" t="s">
        <v>3356</v>
      </c>
      <c r="CI129" s="188">
        <v>0.4</v>
      </c>
      <c r="CJ129" s="188">
        <v>0.4</v>
      </c>
      <c r="CK129" s="17" t="s">
        <v>218</v>
      </c>
      <c r="CL129" s="110" t="s">
        <v>3357</v>
      </c>
      <c r="CM129" s="195"/>
      <c r="CN129" s="308">
        <v>0</v>
      </c>
      <c r="CO129" s="117" t="s">
        <v>3358</v>
      </c>
      <c r="CP129" s="188">
        <v>0.4</v>
      </c>
      <c r="CQ129" s="188">
        <v>0.4</v>
      </c>
      <c r="CR129" s="105" t="s">
        <v>218</v>
      </c>
      <c r="CS129" s="110" t="s">
        <v>2320</v>
      </c>
      <c r="CT129" s="110"/>
      <c r="CU129" s="117"/>
      <c r="CV129" s="117" t="s">
        <v>3359</v>
      </c>
      <c r="CW129" s="554">
        <v>0.4</v>
      </c>
      <c r="CX129" s="554">
        <v>0.4</v>
      </c>
      <c r="CY129" s="64" t="s">
        <v>218</v>
      </c>
      <c r="CZ129" s="107" t="s">
        <v>3360</v>
      </c>
      <c r="DA129" s="17">
        <v>20</v>
      </c>
      <c r="DB129" s="146">
        <v>20</v>
      </c>
      <c r="DC129" s="112" t="s">
        <v>3361</v>
      </c>
      <c r="DD129" s="188">
        <v>0.8</v>
      </c>
      <c r="DE129" s="188">
        <v>0.6</v>
      </c>
      <c r="DF129" s="17" t="s">
        <v>218</v>
      </c>
      <c r="DG129" s="110" t="s">
        <v>3362</v>
      </c>
      <c r="DH129" s="17"/>
      <c r="DI129" s="101"/>
      <c r="DJ129" s="117" t="s">
        <v>3363</v>
      </c>
      <c r="DK129" s="188">
        <v>0.8</v>
      </c>
      <c r="DL129" s="188">
        <v>0.6</v>
      </c>
      <c r="DM129" s="73" t="s">
        <v>218</v>
      </c>
      <c r="DN129" s="107" t="s">
        <v>2262</v>
      </c>
      <c r="DO129" s="17"/>
      <c r="DP129" s="101"/>
      <c r="DQ129" s="117" t="s">
        <v>3364</v>
      </c>
      <c r="DR129" s="188">
        <v>0.8</v>
      </c>
      <c r="DS129" s="188">
        <v>0.6</v>
      </c>
      <c r="DT129" s="64" t="s">
        <v>218</v>
      </c>
      <c r="DU129" s="107" t="s">
        <v>2264</v>
      </c>
      <c r="DV129" s="521">
        <v>10</v>
      </c>
      <c r="DW129" s="534">
        <v>10</v>
      </c>
      <c r="DX129" s="197" t="s">
        <v>3365</v>
      </c>
      <c r="DY129" s="188">
        <v>1</v>
      </c>
      <c r="DZ129" s="131">
        <v>0.7</v>
      </c>
      <c r="EA129" s="64" t="s">
        <v>218</v>
      </c>
      <c r="EB129" s="107" t="s">
        <v>2511</v>
      </c>
      <c r="EC129" s="529">
        <v>10</v>
      </c>
      <c r="ED129" s="519">
        <v>10</v>
      </c>
      <c r="EE129" s="519">
        <v>10</v>
      </c>
      <c r="EF129" s="519">
        <v>20</v>
      </c>
      <c r="EG129" s="519">
        <v>20</v>
      </c>
      <c r="EH129" s="519">
        <v>20</v>
      </c>
      <c r="EI129" s="519">
        <v>40</v>
      </c>
      <c r="EJ129" s="519">
        <v>40</v>
      </c>
      <c r="EK129" s="519">
        <v>40</v>
      </c>
      <c r="EL129" s="519">
        <v>50</v>
      </c>
      <c r="EM129" s="529">
        <v>20</v>
      </c>
      <c r="EN129" s="529">
        <v>40</v>
      </c>
      <c r="EO129" s="529">
        <v>50</v>
      </c>
      <c r="EP129" s="528">
        <v>10</v>
      </c>
      <c r="EQ129" s="519">
        <v>10</v>
      </c>
      <c r="ER129" s="519">
        <v>10</v>
      </c>
      <c r="ES129" s="519">
        <v>20</v>
      </c>
      <c r="ET129" s="519">
        <v>20</v>
      </c>
      <c r="EU129" s="519">
        <v>20</v>
      </c>
      <c r="EV129" s="519">
        <v>40</v>
      </c>
      <c r="EW129" s="519">
        <v>40</v>
      </c>
      <c r="EX129" s="519">
        <v>40</v>
      </c>
      <c r="EY129" s="519">
        <v>50</v>
      </c>
      <c r="EZ129" s="519">
        <v>10</v>
      </c>
      <c r="FA129" s="528">
        <v>20</v>
      </c>
      <c r="FB129" s="528">
        <v>40</v>
      </c>
      <c r="FC129" s="528">
        <v>50</v>
      </c>
      <c r="FD129" s="38">
        <v>1</v>
      </c>
      <c r="FE129" s="38">
        <v>1</v>
      </c>
      <c r="FF129" s="38">
        <v>1</v>
      </c>
      <c r="FG129" s="38">
        <v>1</v>
      </c>
      <c r="FH129" s="38">
        <v>1</v>
      </c>
      <c r="FI129" s="38">
        <v>1</v>
      </c>
      <c r="FJ129" s="38">
        <v>1</v>
      </c>
      <c r="FK129" s="38">
        <v>1</v>
      </c>
      <c r="FL129" s="38">
        <v>1</v>
      </c>
      <c r="FM129" s="38">
        <v>1</v>
      </c>
      <c r="FN129" s="230">
        <v>0.2</v>
      </c>
      <c r="FO129" s="230">
        <v>0.2</v>
      </c>
      <c r="FP129" s="527">
        <v>0.2</v>
      </c>
      <c r="FQ129" s="527">
        <v>0.2</v>
      </c>
      <c r="FR129" s="209">
        <v>0.2</v>
      </c>
      <c r="FS129" s="209">
        <v>0.2</v>
      </c>
      <c r="FT129" s="209">
        <v>0.4</v>
      </c>
      <c r="FU129" s="209">
        <v>0.4</v>
      </c>
      <c r="FV129" s="42">
        <v>0.4</v>
      </c>
      <c r="FW129" s="42">
        <v>0.4</v>
      </c>
      <c r="FX129" s="42">
        <v>0.4</v>
      </c>
      <c r="FY129" s="42">
        <v>0.4</v>
      </c>
      <c r="FZ129" s="42">
        <v>0.8</v>
      </c>
      <c r="GA129" s="42">
        <v>0.8</v>
      </c>
      <c r="GB129" s="42">
        <v>0.8</v>
      </c>
      <c r="GC129" s="42">
        <v>0.8</v>
      </c>
      <c r="GD129" s="138">
        <v>0.8</v>
      </c>
      <c r="GE129" s="42">
        <v>0.8</v>
      </c>
      <c r="GF129" s="137">
        <v>1</v>
      </c>
      <c r="GG129" s="136">
        <v>1</v>
      </c>
      <c r="GH129" s="50">
        <v>0.2</v>
      </c>
      <c r="GI129" s="50">
        <v>0.2</v>
      </c>
      <c r="GJ129" s="50">
        <v>0.2</v>
      </c>
      <c r="GK129" s="50">
        <v>0.4</v>
      </c>
      <c r="GL129" s="49">
        <v>0.4</v>
      </c>
      <c r="GM129" s="49">
        <v>0.4</v>
      </c>
      <c r="GN129" s="49">
        <v>0.8</v>
      </c>
      <c r="GO129" s="49">
        <v>0.8</v>
      </c>
      <c r="GP129" s="49">
        <v>0.8</v>
      </c>
      <c r="GQ129" s="49">
        <v>1</v>
      </c>
      <c r="GR129" s="48" t="b">
        <v>1</v>
      </c>
      <c r="GS129" s="336">
        <v>0</v>
      </c>
    </row>
    <row r="130" spans="1:201" ht="67.5" hidden="1" customHeight="1" x14ac:dyDescent="0.25">
      <c r="A130" s="119" t="s">
        <v>2227</v>
      </c>
      <c r="B130" s="119" t="s">
        <v>653</v>
      </c>
      <c r="C130" s="119" t="s">
        <v>519</v>
      </c>
      <c r="D130" s="119" t="s">
        <v>2228</v>
      </c>
      <c r="E130" s="119" t="s">
        <v>2267</v>
      </c>
      <c r="F130" s="17" t="s">
        <v>2850</v>
      </c>
      <c r="G130" s="17" t="s">
        <v>3366</v>
      </c>
      <c r="H130" s="13" t="s">
        <v>2851</v>
      </c>
      <c r="I130" s="17"/>
      <c r="J130" s="17"/>
      <c r="K130" s="17" t="s">
        <v>3134</v>
      </c>
      <c r="L130" s="110" t="s">
        <v>2979</v>
      </c>
      <c r="M130" s="26"/>
      <c r="N130" s="158"/>
      <c r="O130" s="64"/>
      <c r="P130" s="64" t="s">
        <v>3157</v>
      </c>
      <c r="Q130" s="532">
        <v>479</v>
      </c>
      <c r="R130" s="280" t="s">
        <v>3367</v>
      </c>
      <c r="S130" s="17" t="s">
        <v>869</v>
      </c>
      <c r="T130" s="17"/>
      <c r="U130" s="17"/>
      <c r="V130" s="17" t="s">
        <v>870</v>
      </c>
      <c r="W130" s="17"/>
      <c r="X130" s="17"/>
      <c r="Y130" s="17"/>
      <c r="Z130" s="17"/>
      <c r="AA130" s="17"/>
      <c r="AB130" s="17"/>
      <c r="AC130" s="17"/>
      <c r="AD130" s="17"/>
      <c r="AE130" s="17"/>
      <c r="AF130" s="17"/>
      <c r="AG130" s="17"/>
      <c r="AH130" s="17" t="s">
        <v>270</v>
      </c>
      <c r="AI130" s="17" t="s">
        <v>417</v>
      </c>
      <c r="AJ130" s="17" t="s">
        <v>418</v>
      </c>
      <c r="AK130" s="17" t="s">
        <v>271</v>
      </c>
      <c r="AL130" s="110" t="s">
        <v>3368</v>
      </c>
      <c r="AM130" s="110"/>
      <c r="AN130" s="17">
        <v>0</v>
      </c>
      <c r="AO130" s="15">
        <v>7</v>
      </c>
      <c r="AP130" s="17">
        <v>60</v>
      </c>
      <c r="AQ130" s="17">
        <v>60</v>
      </c>
      <c r="AR130" s="17">
        <v>60</v>
      </c>
      <c r="AS130" s="17">
        <v>60</v>
      </c>
      <c r="AT130" s="17"/>
      <c r="AU130" s="17"/>
      <c r="AV130" s="17">
        <v>60</v>
      </c>
      <c r="AW130" s="17"/>
      <c r="AX130" s="146">
        <v>0</v>
      </c>
      <c r="AY130" s="531" t="s">
        <v>3369</v>
      </c>
      <c r="AZ130" s="79">
        <v>0</v>
      </c>
      <c r="BA130" s="245">
        <v>0</v>
      </c>
      <c r="BB130" s="132" t="s">
        <v>218</v>
      </c>
      <c r="BC130" s="27" t="s">
        <v>3370</v>
      </c>
      <c r="BD130" s="152"/>
      <c r="BE130" s="146"/>
      <c r="BF130" s="133" t="s">
        <v>3371</v>
      </c>
      <c r="BG130" s="79">
        <v>0</v>
      </c>
      <c r="BH130" s="245">
        <v>0</v>
      </c>
      <c r="BI130" s="190" t="s">
        <v>218</v>
      </c>
      <c r="BJ130" s="27" t="s">
        <v>3370</v>
      </c>
      <c r="BK130" s="17"/>
      <c r="BL130" s="484"/>
      <c r="BM130" s="116" t="s">
        <v>3372</v>
      </c>
      <c r="BN130" s="243">
        <v>0</v>
      </c>
      <c r="BO130" s="188">
        <v>0</v>
      </c>
      <c r="BP130" s="81" t="s">
        <v>218</v>
      </c>
      <c r="BQ130" s="107" t="s">
        <v>3373</v>
      </c>
      <c r="BR130" s="17"/>
      <c r="BS130" s="101"/>
      <c r="BT130" s="524" t="s">
        <v>3374</v>
      </c>
      <c r="BU130" s="188">
        <v>0</v>
      </c>
      <c r="BV130" s="188">
        <v>0</v>
      </c>
      <c r="BW130" s="64" t="s">
        <v>218</v>
      </c>
      <c r="BX130" s="107" t="s">
        <v>3375</v>
      </c>
      <c r="BY130" s="110"/>
      <c r="BZ130" s="101">
        <v>0</v>
      </c>
      <c r="CA130" s="117" t="s">
        <v>3376</v>
      </c>
      <c r="CB130" s="188">
        <v>0</v>
      </c>
      <c r="CC130" s="188">
        <v>0</v>
      </c>
      <c r="CD130" s="240" t="s">
        <v>218</v>
      </c>
      <c r="CE130" s="107" t="s">
        <v>3377</v>
      </c>
      <c r="CF130" s="195"/>
      <c r="CG130" s="523"/>
      <c r="CH130" s="84" t="s">
        <v>3378</v>
      </c>
      <c r="CI130" s="188">
        <v>0</v>
      </c>
      <c r="CJ130" s="188">
        <v>0</v>
      </c>
      <c r="CK130" s="81" t="s">
        <v>218</v>
      </c>
      <c r="CL130" s="110" t="s">
        <v>3377</v>
      </c>
      <c r="CM130" s="195"/>
      <c r="CN130" s="308"/>
      <c r="CO130" s="117" t="s">
        <v>3379</v>
      </c>
      <c r="CP130" s="188">
        <v>0</v>
      </c>
      <c r="CQ130" s="188">
        <v>0</v>
      </c>
      <c r="CR130" s="105" t="s">
        <v>218</v>
      </c>
      <c r="CS130" s="110" t="s">
        <v>3377</v>
      </c>
      <c r="CT130" s="110"/>
      <c r="CU130" s="117"/>
      <c r="CV130" s="117" t="s">
        <v>3380</v>
      </c>
      <c r="CW130" s="554">
        <v>0</v>
      </c>
      <c r="CX130" s="554">
        <v>0</v>
      </c>
      <c r="CY130" s="64" t="s">
        <v>218</v>
      </c>
      <c r="CZ130" s="107" t="s">
        <v>3377</v>
      </c>
      <c r="DA130" s="17"/>
      <c r="DB130" s="146"/>
      <c r="DC130" s="112" t="s">
        <v>3381</v>
      </c>
      <c r="DD130" s="188">
        <v>0</v>
      </c>
      <c r="DE130" s="188">
        <v>0</v>
      </c>
      <c r="DF130" s="17" t="s">
        <v>218</v>
      </c>
      <c r="DG130" s="110" t="s">
        <v>3377</v>
      </c>
      <c r="DH130" s="17"/>
      <c r="DI130" s="101"/>
      <c r="DJ130" s="117" t="s">
        <v>3382</v>
      </c>
      <c r="DK130" s="188">
        <v>0</v>
      </c>
      <c r="DL130" s="188">
        <v>0</v>
      </c>
      <c r="DM130" s="73" t="s">
        <v>218</v>
      </c>
      <c r="DN130" s="107" t="s">
        <v>3377</v>
      </c>
      <c r="DO130" s="17"/>
      <c r="DP130" s="101"/>
      <c r="DQ130" s="117" t="s">
        <v>3383</v>
      </c>
      <c r="DR130" s="188">
        <v>0</v>
      </c>
      <c r="DS130" s="188">
        <v>0</v>
      </c>
      <c r="DT130" s="64" t="s">
        <v>218</v>
      </c>
      <c r="DU130" s="107" t="s">
        <v>2301</v>
      </c>
      <c r="DV130" s="521">
        <v>60</v>
      </c>
      <c r="DW130" s="534"/>
      <c r="DX130" s="107" t="s">
        <v>3384</v>
      </c>
      <c r="DY130" s="188">
        <v>0</v>
      </c>
      <c r="DZ130" s="131">
        <v>0</v>
      </c>
      <c r="EA130" s="64" t="s">
        <v>218</v>
      </c>
      <c r="EB130" s="107" t="s">
        <v>3385</v>
      </c>
      <c r="EC130" s="529">
        <v>0</v>
      </c>
      <c r="ED130" s="519">
        <v>0</v>
      </c>
      <c r="EE130" s="519">
        <v>0</v>
      </c>
      <c r="EF130" s="519">
        <v>0</v>
      </c>
      <c r="EG130" s="519">
        <v>0</v>
      </c>
      <c r="EH130" s="519">
        <v>0</v>
      </c>
      <c r="EI130" s="519">
        <v>0</v>
      </c>
      <c r="EJ130" s="519">
        <v>0</v>
      </c>
      <c r="EK130" s="519">
        <v>0</v>
      </c>
      <c r="EL130" s="519">
        <v>60</v>
      </c>
      <c r="EM130" s="529">
        <v>0</v>
      </c>
      <c r="EN130" s="529">
        <v>0</v>
      </c>
      <c r="EO130" s="529">
        <v>60</v>
      </c>
      <c r="EP130" s="528">
        <v>0</v>
      </c>
      <c r="EQ130" s="519">
        <v>0</v>
      </c>
      <c r="ER130" s="519">
        <v>0</v>
      </c>
      <c r="ES130" s="519">
        <v>0</v>
      </c>
      <c r="ET130" s="519">
        <v>0</v>
      </c>
      <c r="EU130" s="519">
        <v>0</v>
      </c>
      <c r="EV130" s="519">
        <v>0</v>
      </c>
      <c r="EW130" s="519">
        <v>0</v>
      </c>
      <c r="EX130" s="519">
        <v>0</v>
      </c>
      <c r="EY130" s="519">
        <v>0</v>
      </c>
      <c r="EZ130" s="519">
        <v>0</v>
      </c>
      <c r="FA130" s="528">
        <v>0</v>
      </c>
      <c r="FB130" s="528">
        <v>0</v>
      </c>
      <c r="FC130" s="528">
        <v>0</v>
      </c>
      <c r="FD130" s="38">
        <v>0</v>
      </c>
      <c r="FE130" s="38">
        <v>0</v>
      </c>
      <c r="FF130" s="38">
        <v>0</v>
      </c>
      <c r="FG130" s="38">
        <v>0</v>
      </c>
      <c r="FH130" s="38">
        <v>0</v>
      </c>
      <c r="FI130" s="38">
        <v>0</v>
      </c>
      <c r="FJ130" s="38">
        <v>0</v>
      </c>
      <c r="FK130" s="38">
        <v>0</v>
      </c>
      <c r="FL130" s="38">
        <v>0</v>
      </c>
      <c r="FM130" s="38">
        <v>0</v>
      </c>
      <c r="FN130" s="230">
        <v>0</v>
      </c>
      <c r="FO130" s="230">
        <v>0</v>
      </c>
      <c r="FP130" s="527">
        <v>0</v>
      </c>
      <c r="FQ130" s="527">
        <v>0</v>
      </c>
      <c r="FR130" s="209">
        <v>0</v>
      </c>
      <c r="FS130" s="209">
        <v>0</v>
      </c>
      <c r="FT130" s="209">
        <v>0</v>
      </c>
      <c r="FU130" s="209">
        <v>0</v>
      </c>
      <c r="FV130" s="42">
        <v>0</v>
      </c>
      <c r="FW130" s="42">
        <v>0</v>
      </c>
      <c r="FX130" s="42">
        <v>0</v>
      </c>
      <c r="FY130" s="42">
        <v>0</v>
      </c>
      <c r="FZ130" s="42">
        <v>0</v>
      </c>
      <c r="GA130" s="42">
        <v>0</v>
      </c>
      <c r="GB130" s="42">
        <v>0</v>
      </c>
      <c r="GC130" s="42">
        <v>0</v>
      </c>
      <c r="GD130" s="138">
        <v>0</v>
      </c>
      <c r="GE130" s="42">
        <v>0</v>
      </c>
      <c r="GF130" s="137">
        <v>0</v>
      </c>
      <c r="GG130" s="136">
        <v>1</v>
      </c>
      <c r="GH130" s="50">
        <v>0</v>
      </c>
      <c r="GI130" s="50">
        <v>0</v>
      </c>
      <c r="GJ130" s="50">
        <v>0</v>
      </c>
      <c r="GK130" s="50">
        <v>0</v>
      </c>
      <c r="GL130" s="49">
        <v>0</v>
      </c>
      <c r="GM130" s="49">
        <v>0</v>
      </c>
      <c r="GN130" s="49">
        <v>0</v>
      </c>
      <c r="GO130" s="49">
        <v>0</v>
      </c>
      <c r="GP130" s="49">
        <v>0</v>
      </c>
      <c r="GQ130" s="49">
        <v>0</v>
      </c>
      <c r="GR130" s="48" t="b">
        <v>1</v>
      </c>
      <c r="GS130" s="336">
        <v>0</v>
      </c>
    </row>
    <row r="131" spans="1:201" ht="67.5" hidden="1" customHeight="1" x14ac:dyDescent="0.25">
      <c r="A131" s="119" t="s">
        <v>2227</v>
      </c>
      <c r="B131" s="119" t="s">
        <v>653</v>
      </c>
      <c r="C131" s="119" t="s">
        <v>519</v>
      </c>
      <c r="D131" s="119" t="s">
        <v>2228</v>
      </c>
      <c r="E131" s="119" t="s">
        <v>2229</v>
      </c>
      <c r="F131" s="17" t="s">
        <v>2850</v>
      </c>
      <c r="G131" s="17" t="s">
        <v>3366</v>
      </c>
      <c r="H131" s="13" t="s">
        <v>2851</v>
      </c>
      <c r="I131" s="17"/>
      <c r="J131" s="17"/>
      <c r="K131" s="17" t="s">
        <v>3134</v>
      </c>
      <c r="L131" s="110" t="s">
        <v>2979</v>
      </c>
      <c r="M131" s="26"/>
      <c r="N131" s="158"/>
      <c r="O131" s="64"/>
      <c r="P131" s="64" t="s">
        <v>2515</v>
      </c>
      <c r="Q131" s="17">
        <v>480</v>
      </c>
      <c r="R131" s="280" t="s">
        <v>3386</v>
      </c>
      <c r="S131" s="17" t="s">
        <v>869</v>
      </c>
      <c r="T131" s="17"/>
      <c r="U131" s="17"/>
      <c r="V131" s="17" t="s">
        <v>870</v>
      </c>
      <c r="W131" s="17"/>
      <c r="X131" s="17"/>
      <c r="Y131" s="17"/>
      <c r="Z131" s="17"/>
      <c r="AA131" s="17"/>
      <c r="AB131" s="17"/>
      <c r="AC131" s="17"/>
      <c r="AD131" s="17"/>
      <c r="AE131" s="17"/>
      <c r="AF131" s="17"/>
      <c r="AG131" s="17"/>
      <c r="AH131" s="17" t="s">
        <v>211</v>
      </c>
      <c r="AI131" s="17" t="s">
        <v>470</v>
      </c>
      <c r="AJ131" s="17" t="s">
        <v>244</v>
      </c>
      <c r="AK131" s="17" t="s">
        <v>271</v>
      </c>
      <c r="AL131" s="110" t="s">
        <v>3387</v>
      </c>
      <c r="AM131" s="280"/>
      <c r="AN131" s="102">
        <v>0</v>
      </c>
      <c r="AO131" s="559">
        <v>5</v>
      </c>
      <c r="AP131" s="375">
        <v>5</v>
      </c>
      <c r="AQ131" s="375">
        <v>5</v>
      </c>
      <c r="AR131" s="375">
        <v>5</v>
      </c>
      <c r="AS131" s="375">
        <v>20</v>
      </c>
      <c r="AT131" s="375"/>
      <c r="AU131" s="375"/>
      <c r="AV131" s="375">
        <v>5</v>
      </c>
      <c r="AW131" s="17"/>
      <c r="AX131" s="146">
        <v>0</v>
      </c>
      <c r="AY131" s="531" t="s">
        <v>3388</v>
      </c>
      <c r="AZ131" s="79">
        <v>0</v>
      </c>
      <c r="BA131" s="245">
        <v>0</v>
      </c>
      <c r="BB131" s="132" t="s">
        <v>218</v>
      </c>
      <c r="BC131" s="27" t="s">
        <v>3389</v>
      </c>
      <c r="BD131" s="190"/>
      <c r="BE131" s="146">
        <v>0</v>
      </c>
      <c r="BF131" s="133" t="s">
        <v>3390</v>
      </c>
      <c r="BG131" s="79">
        <v>0</v>
      </c>
      <c r="BH131" s="245">
        <v>0</v>
      </c>
      <c r="BI131" s="190" t="s">
        <v>218</v>
      </c>
      <c r="BJ131" s="27" t="s">
        <v>3391</v>
      </c>
      <c r="BK131" s="17"/>
      <c r="BL131" s="308">
        <v>0</v>
      </c>
      <c r="BM131" s="116" t="s">
        <v>3392</v>
      </c>
      <c r="BN131" s="188">
        <v>0</v>
      </c>
      <c r="BO131" s="188">
        <v>0</v>
      </c>
      <c r="BP131" s="79" t="s">
        <v>218</v>
      </c>
      <c r="BQ131" s="107" t="s">
        <v>3393</v>
      </c>
      <c r="BR131" s="17"/>
      <c r="BS131" s="101"/>
      <c r="BT131" s="524" t="s">
        <v>3394</v>
      </c>
      <c r="BU131" s="188">
        <v>0</v>
      </c>
      <c r="BV131" s="188">
        <v>0</v>
      </c>
      <c r="BW131" s="79" t="s">
        <v>218</v>
      </c>
      <c r="BX131" s="107"/>
      <c r="BY131" s="110"/>
      <c r="BZ131" s="101">
        <v>0</v>
      </c>
      <c r="CA131" s="117" t="s">
        <v>3395</v>
      </c>
      <c r="CB131" s="188">
        <v>0</v>
      </c>
      <c r="CC131" s="188">
        <v>0</v>
      </c>
      <c r="CD131" s="83" t="s">
        <v>218</v>
      </c>
      <c r="CE131" s="107"/>
      <c r="CF131" s="195"/>
      <c r="CG131" s="523">
        <v>0</v>
      </c>
      <c r="CH131" s="112" t="s">
        <v>3396</v>
      </c>
      <c r="CI131" s="188">
        <v>0</v>
      </c>
      <c r="CJ131" s="188">
        <v>0</v>
      </c>
      <c r="CK131" s="81" t="s">
        <v>218</v>
      </c>
      <c r="CL131" s="110"/>
      <c r="CM131" s="195"/>
      <c r="CN131" s="308">
        <v>0</v>
      </c>
      <c r="CO131" s="117" t="s">
        <v>3397</v>
      </c>
      <c r="CP131" s="188">
        <v>0</v>
      </c>
      <c r="CQ131" s="188">
        <v>0</v>
      </c>
      <c r="CR131" s="79" t="s">
        <v>218</v>
      </c>
      <c r="CS131" s="110"/>
      <c r="CT131" s="110"/>
      <c r="CU131" s="117"/>
      <c r="CV131" s="117" t="s">
        <v>3398</v>
      </c>
      <c r="CW131" s="554">
        <v>0</v>
      </c>
      <c r="CX131" s="554">
        <v>0</v>
      </c>
      <c r="CY131" s="64" t="s">
        <v>218</v>
      </c>
      <c r="CZ131" s="107"/>
      <c r="DA131" s="17"/>
      <c r="DB131" s="146"/>
      <c r="DC131" s="112" t="s">
        <v>3399</v>
      </c>
      <c r="DD131" s="188">
        <v>0</v>
      </c>
      <c r="DE131" s="188">
        <v>0</v>
      </c>
      <c r="DF131" s="17" t="s">
        <v>218</v>
      </c>
      <c r="DG131" s="110"/>
      <c r="DH131" s="17"/>
      <c r="DI131" s="101"/>
      <c r="DJ131" s="117" t="s">
        <v>3400</v>
      </c>
      <c r="DK131" s="188">
        <v>0</v>
      </c>
      <c r="DL131" s="188">
        <v>0</v>
      </c>
      <c r="DM131" s="73" t="s">
        <v>218</v>
      </c>
      <c r="DN131" s="107"/>
      <c r="DO131" s="17">
        <v>2</v>
      </c>
      <c r="DP131" s="101">
        <v>0</v>
      </c>
      <c r="DQ131" s="117" t="s">
        <v>3401</v>
      </c>
      <c r="DR131" s="188">
        <v>0</v>
      </c>
      <c r="DS131" s="188">
        <v>0</v>
      </c>
      <c r="DT131" s="64" t="s">
        <v>218</v>
      </c>
      <c r="DU131" s="107"/>
      <c r="DV131" s="530">
        <v>3</v>
      </c>
      <c r="DW131" s="520">
        <v>0</v>
      </c>
      <c r="DX131" s="547" t="s">
        <v>3402</v>
      </c>
      <c r="DY131" s="188">
        <v>0</v>
      </c>
      <c r="DZ131" s="131">
        <v>0</v>
      </c>
      <c r="EA131" s="64" t="s">
        <v>218</v>
      </c>
      <c r="EB131" s="107" t="s">
        <v>3403</v>
      </c>
      <c r="EC131" s="529">
        <v>0</v>
      </c>
      <c r="ED131" s="519">
        <v>0</v>
      </c>
      <c r="EE131" s="519">
        <v>0</v>
      </c>
      <c r="EF131" s="519">
        <v>0</v>
      </c>
      <c r="EG131" s="519">
        <v>0</v>
      </c>
      <c r="EH131" s="519">
        <v>0</v>
      </c>
      <c r="EI131" s="519">
        <v>0</v>
      </c>
      <c r="EJ131" s="519">
        <v>0</v>
      </c>
      <c r="EK131" s="519">
        <v>2</v>
      </c>
      <c r="EL131" s="519">
        <v>5</v>
      </c>
      <c r="EM131" s="529">
        <v>0</v>
      </c>
      <c r="EN131" s="529">
        <v>0</v>
      </c>
      <c r="EO131" s="529">
        <v>5</v>
      </c>
      <c r="EP131" s="528">
        <v>0</v>
      </c>
      <c r="EQ131" s="519">
        <v>0</v>
      </c>
      <c r="ER131" s="519">
        <v>0</v>
      </c>
      <c r="ES131" s="519">
        <v>0</v>
      </c>
      <c r="ET131" s="519">
        <v>0</v>
      </c>
      <c r="EU131" s="519">
        <v>0</v>
      </c>
      <c r="EV131" s="519">
        <v>0</v>
      </c>
      <c r="EW131" s="519">
        <v>0</v>
      </c>
      <c r="EX131" s="519">
        <v>0</v>
      </c>
      <c r="EY131" s="519">
        <v>0</v>
      </c>
      <c r="EZ131" s="519">
        <v>0</v>
      </c>
      <c r="FA131" s="528">
        <v>0</v>
      </c>
      <c r="FB131" s="528">
        <v>0</v>
      </c>
      <c r="FC131" s="528">
        <v>0</v>
      </c>
      <c r="FD131" s="38">
        <v>0</v>
      </c>
      <c r="FE131" s="38">
        <v>0</v>
      </c>
      <c r="FF131" s="38">
        <v>0</v>
      </c>
      <c r="FG131" s="38">
        <v>0</v>
      </c>
      <c r="FH131" s="38">
        <v>0</v>
      </c>
      <c r="FI131" s="38">
        <v>0</v>
      </c>
      <c r="FJ131" s="38">
        <v>0</v>
      </c>
      <c r="FK131" s="38">
        <v>0</v>
      </c>
      <c r="FL131" s="38">
        <v>0</v>
      </c>
      <c r="FM131" s="38">
        <v>0</v>
      </c>
      <c r="FN131" s="230">
        <v>0</v>
      </c>
      <c r="FO131" s="230">
        <v>0</v>
      </c>
      <c r="FP131" s="527">
        <v>0</v>
      </c>
      <c r="FQ131" s="527">
        <v>0</v>
      </c>
      <c r="FR131" s="209">
        <v>0</v>
      </c>
      <c r="FS131" s="209">
        <v>0</v>
      </c>
      <c r="FT131" s="209">
        <v>0</v>
      </c>
      <c r="FU131" s="209">
        <v>0</v>
      </c>
      <c r="FV131" s="42">
        <v>0</v>
      </c>
      <c r="FW131" s="42">
        <v>0</v>
      </c>
      <c r="FX131" s="42">
        <v>0</v>
      </c>
      <c r="FY131" s="42">
        <v>0</v>
      </c>
      <c r="FZ131" s="42">
        <v>0</v>
      </c>
      <c r="GA131" s="42">
        <v>0</v>
      </c>
      <c r="GB131" s="42">
        <v>0</v>
      </c>
      <c r="GC131" s="42">
        <v>0</v>
      </c>
      <c r="GD131" s="138">
        <v>0</v>
      </c>
      <c r="GE131" s="42">
        <v>0.4</v>
      </c>
      <c r="GF131" s="137">
        <v>0</v>
      </c>
      <c r="GG131" s="136">
        <v>1</v>
      </c>
      <c r="GH131" s="50">
        <v>0</v>
      </c>
      <c r="GI131" s="50">
        <v>0</v>
      </c>
      <c r="GJ131" s="50">
        <v>0</v>
      </c>
      <c r="GK131" s="50">
        <v>0</v>
      </c>
      <c r="GL131" s="49">
        <v>0</v>
      </c>
      <c r="GM131" s="49">
        <v>0</v>
      </c>
      <c r="GN131" s="49">
        <v>0</v>
      </c>
      <c r="GO131" s="49">
        <v>0</v>
      </c>
      <c r="GP131" s="49">
        <v>0</v>
      </c>
      <c r="GQ131" s="49">
        <v>0</v>
      </c>
      <c r="GR131" s="48" t="b">
        <v>1</v>
      </c>
      <c r="GS131" s="336">
        <v>0</v>
      </c>
    </row>
    <row r="132" spans="1:201" ht="67.5" hidden="1" customHeight="1" x14ac:dyDescent="0.25">
      <c r="A132" s="119" t="s">
        <v>2227</v>
      </c>
      <c r="B132" s="119" t="s">
        <v>653</v>
      </c>
      <c r="C132" s="119" t="s">
        <v>519</v>
      </c>
      <c r="D132" s="119" t="s">
        <v>2228</v>
      </c>
      <c r="E132" s="119" t="s">
        <v>2267</v>
      </c>
      <c r="F132" s="17" t="s">
        <v>2850</v>
      </c>
      <c r="G132" s="17" t="s">
        <v>3366</v>
      </c>
      <c r="H132" s="13" t="s">
        <v>2851</v>
      </c>
      <c r="I132" s="17"/>
      <c r="J132" s="17"/>
      <c r="K132" s="17" t="s">
        <v>3134</v>
      </c>
      <c r="L132" s="110" t="s">
        <v>2979</v>
      </c>
      <c r="M132" s="26"/>
      <c r="N132" s="158"/>
      <c r="O132" s="64"/>
      <c r="P132" s="64" t="s">
        <v>2566</v>
      </c>
      <c r="Q132" s="532">
        <v>481</v>
      </c>
      <c r="R132" s="280" t="s">
        <v>3404</v>
      </c>
      <c r="S132" s="17" t="s">
        <v>869</v>
      </c>
      <c r="T132" s="17"/>
      <c r="U132" s="17"/>
      <c r="V132" s="17" t="s">
        <v>870</v>
      </c>
      <c r="W132" s="17"/>
      <c r="X132" s="17"/>
      <c r="Y132" s="17"/>
      <c r="Z132" s="17"/>
      <c r="AA132" s="17"/>
      <c r="AB132" s="17"/>
      <c r="AC132" s="17"/>
      <c r="AD132" s="17"/>
      <c r="AE132" s="17"/>
      <c r="AF132" s="17"/>
      <c r="AG132" s="17"/>
      <c r="AH132" s="17" t="s">
        <v>211</v>
      </c>
      <c r="AI132" s="17" t="s">
        <v>417</v>
      </c>
      <c r="AJ132" s="17" t="s">
        <v>871</v>
      </c>
      <c r="AK132" s="17" t="s">
        <v>3405</v>
      </c>
      <c r="AL132" s="110" t="s">
        <v>3406</v>
      </c>
      <c r="AM132" s="110"/>
      <c r="AN132" s="17">
        <v>0</v>
      </c>
      <c r="AO132" s="17"/>
      <c r="AP132" s="23"/>
      <c r="AQ132" s="17">
        <v>30</v>
      </c>
      <c r="AR132" s="17">
        <v>90</v>
      </c>
      <c r="AS132" s="17">
        <v>90</v>
      </c>
      <c r="AT132" s="17"/>
      <c r="AU132" s="17"/>
      <c r="AV132" s="23"/>
      <c r="AW132" s="17"/>
      <c r="AX132" s="146">
        <v>0</v>
      </c>
      <c r="AY132" s="531" t="s">
        <v>3407</v>
      </c>
      <c r="AZ132" s="79" t="s">
        <v>872</v>
      </c>
      <c r="BA132" s="245">
        <v>0</v>
      </c>
      <c r="BB132" s="557" t="s">
        <v>218</v>
      </c>
      <c r="BC132" s="27" t="s">
        <v>3408</v>
      </c>
      <c r="BD132" s="152"/>
      <c r="BE132" s="146">
        <v>0</v>
      </c>
      <c r="BF132" s="133" t="s">
        <v>3409</v>
      </c>
      <c r="BG132" s="79" t="s">
        <v>872</v>
      </c>
      <c r="BH132" s="245">
        <v>0</v>
      </c>
      <c r="BI132" s="190" t="s">
        <v>218</v>
      </c>
      <c r="BJ132" s="107" t="s">
        <v>3410</v>
      </c>
      <c r="BK132" s="17"/>
      <c r="BL132" s="484">
        <v>0</v>
      </c>
      <c r="BM132" s="116" t="s">
        <v>3411</v>
      </c>
      <c r="BN132" s="243" t="s">
        <v>872</v>
      </c>
      <c r="BO132" s="188">
        <v>0</v>
      </c>
      <c r="BP132" s="81" t="s">
        <v>218</v>
      </c>
      <c r="BQ132" s="107" t="s">
        <v>3412</v>
      </c>
      <c r="BR132" s="17"/>
      <c r="BS132" s="101"/>
      <c r="BT132" s="524" t="s">
        <v>3413</v>
      </c>
      <c r="BU132" s="188" t="s">
        <v>872</v>
      </c>
      <c r="BV132" s="188">
        <v>0</v>
      </c>
      <c r="BW132" s="64" t="s">
        <v>218</v>
      </c>
      <c r="BX132" s="107" t="s">
        <v>3414</v>
      </c>
      <c r="BY132" s="110"/>
      <c r="BZ132" s="101">
        <v>0</v>
      </c>
      <c r="CA132" s="117" t="s">
        <v>3415</v>
      </c>
      <c r="CB132" s="188" t="s">
        <v>872</v>
      </c>
      <c r="CC132" s="188">
        <v>0</v>
      </c>
      <c r="CD132" s="284" t="s">
        <v>218</v>
      </c>
      <c r="CE132" s="107" t="s">
        <v>3416</v>
      </c>
      <c r="CF132" s="195"/>
      <c r="CG132" s="523">
        <v>0</v>
      </c>
      <c r="CH132" s="84" t="s">
        <v>3417</v>
      </c>
      <c r="CI132" s="188" t="s">
        <v>872</v>
      </c>
      <c r="CJ132" s="188">
        <v>0</v>
      </c>
      <c r="CK132" s="146" t="s">
        <v>218</v>
      </c>
      <c r="CL132" s="107" t="s">
        <v>3418</v>
      </c>
      <c r="CM132" s="195"/>
      <c r="CN132" s="308"/>
      <c r="CO132" s="117" t="s">
        <v>3419</v>
      </c>
      <c r="CP132" s="188" t="s">
        <v>872</v>
      </c>
      <c r="CQ132" s="188">
        <v>0</v>
      </c>
      <c r="CR132" s="109" t="s">
        <v>218</v>
      </c>
      <c r="CS132" s="107" t="s">
        <v>3420</v>
      </c>
      <c r="CT132" s="110"/>
      <c r="CU132" s="117"/>
      <c r="CV132" s="117" t="s">
        <v>3421</v>
      </c>
      <c r="CW132" s="188" t="s">
        <v>872</v>
      </c>
      <c r="CX132" s="188">
        <v>0</v>
      </c>
      <c r="CY132" s="64" t="s">
        <v>218</v>
      </c>
      <c r="CZ132" s="107" t="s">
        <v>3422</v>
      </c>
      <c r="DA132" s="17"/>
      <c r="DB132" s="146"/>
      <c r="DC132" s="112" t="s">
        <v>3423</v>
      </c>
      <c r="DD132" s="188" t="s">
        <v>872</v>
      </c>
      <c r="DE132" s="188">
        <v>0</v>
      </c>
      <c r="DF132" s="17" t="s">
        <v>218</v>
      </c>
      <c r="DG132" s="110" t="s">
        <v>3377</v>
      </c>
      <c r="DH132" s="17"/>
      <c r="DI132" s="101"/>
      <c r="DJ132" s="117" t="s">
        <v>3424</v>
      </c>
      <c r="DK132" s="188" t="e">
        <v>#REF!</v>
      </c>
      <c r="DL132" s="188" t="e">
        <v>#REF!</v>
      </c>
      <c r="DM132" s="73" t="s">
        <v>218</v>
      </c>
      <c r="DN132" s="107" t="s">
        <v>3377</v>
      </c>
      <c r="DO132" s="17"/>
      <c r="DP132" s="101"/>
      <c r="DQ132" s="117" t="s">
        <v>3425</v>
      </c>
      <c r="DR132" s="188" t="s">
        <v>872</v>
      </c>
      <c r="DS132" s="188" t="s">
        <v>872</v>
      </c>
      <c r="DT132" s="64" t="s">
        <v>218</v>
      </c>
      <c r="DU132" s="107" t="s">
        <v>3426</v>
      </c>
      <c r="DV132" s="521">
        <v>0</v>
      </c>
      <c r="DW132" s="520">
        <v>0</v>
      </c>
      <c r="DX132" s="117" t="s">
        <v>3427</v>
      </c>
      <c r="DY132" s="188" t="s">
        <v>872</v>
      </c>
      <c r="DZ132" s="131" t="s">
        <v>872</v>
      </c>
      <c r="EA132" s="64" t="s">
        <v>218</v>
      </c>
      <c r="EB132" s="107" t="s">
        <v>3428</v>
      </c>
      <c r="EC132" s="529">
        <v>0</v>
      </c>
      <c r="ED132" s="519">
        <v>0</v>
      </c>
      <c r="EE132" s="519">
        <v>0</v>
      </c>
      <c r="EF132" s="519">
        <v>0</v>
      </c>
      <c r="EG132" s="519">
        <v>0</v>
      </c>
      <c r="EH132" s="519">
        <v>0</v>
      </c>
      <c r="EI132" s="519">
        <v>0</v>
      </c>
      <c r="EJ132" s="519">
        <v>0</v>
      </c>
      <c r="EK132" s="519">
        <v>0</v>
      </c>
      <c r="EL132" s="558">
        <v>0</v>
      </c>
      <c r="EM132" s="529">
        <v>0</v>
      </c>
      <c r="EN132" s="529">
        <v>0</v>
      </c>
      <c r="EO132" s="529">
        <v>0</v>
      </c>
      <c r="EP132" s="528">
        <v>0</v>
      </c>
      <c r="EQ132" s="519">
        <v>0</v>
      </c>
      <c r="ER132" s="519">
        <v>0</v>
      </c>
      <c r="ES132" s="519">
        <v>0</v>
      </c>
      <c r="ET132" s="519">
        <v>0</v>
      </c>
      <c r="EU132" s="519">
        <v>0</v>
      </c>
      <c r="EV132" s="519">
        <v>0</v>
      </c>
      <c r="EW132" s="519">
        <v>0</v>
      </c>
      <c r="EX132" s="519">
        <v>0</v>
      </c>
      <c r="EY132" s="519">
        <v>0</v>
      </c>
      <c r="EZ132" s="519">
        <v>0</v>
      </c>
      <c r="FA132" s="528">
        <v>0</v>
      </c>
      <c r="FB132" s="528">
        <v>0</v>
      </c>
      <c r="FC132" s="528">
        <v>0</v>
      </c>
      <c r="FD132" s="38">
        <v>0</v>
      </c>
      <c r="FE132" s="38">
        <v>0</v>
      </c>
      <c r="FF132" s="38">
        <v>0</v>
      </c>
      <c r="FG132" s="38">
        <v>0</v>
      </c>
      <c r="FH132" s="38">
        <v>0</v>
      </c>
      <c r="FI132" s="38">
        <v>0</v>
      </c>
      <c r="FJ132" s="38">
        <v>0</v>
      </c>
      <c r="FK132" s="38">
        <v>0</v>
      </c>
      <c r="FL132" s="38">
        <v>0</v>
      </c>
      <c r="FM132" s="38">
        <v>0</v>
      </c>
      <c r="FN132" s="230">
        <v>0</v>
      </c>
      <c r="FO132" s="230">
        <v>0</v>
      </c>
      <c r="FP132" s="273">
        <v>0</v>
      </c>
      <c r="FQ132" s="273">
        <v>0</v>
      </c>
      <c r="FR132" s="209">
        <v>0</v>
      </c>
      <c r="FS132" s="209">
        <v>0</v>
      </c>
      <c r="FT132" s="209">
        <v>0</v>
      </c>
      <c r="FU132" s="209">
        <v>0</v>
      </c>
      <c r="FV132" s="42">
        <v>0</v>
      </c>
      <c r="FW132" s="42">
        <v>0</v>
      </c>
      <c r="FX132" s="42">
        <v>0</v>
      </c>
      <c r="FY132" s="42">
        <v>0</v>
      </c>
      <c r="FZ132" s="42">
        <v>0</v>
      </c>
      <c r="GA132" s="42">
        <v>0</v>
      </c>
      <c r="GB132" s="42">
        <v>0</v>
      </c>
      <c r="GC132" s="42">
        <v>0</v>
      </c>
      <c r="GD132" s="138">
        <v>0</v>
      </c>
      <c r="GE132" s="42">
        <v>0</v>
      </c>
      <c r="GF132" s="137">
        <v>0</v>
      </c>
      <c r="GG132" s="136">
        <v>0</v>
      </c>
      <c r="GH132" s="50">
        <v>0</v>
      </c>
      <c r="GI132" s="50">
        <v>0</v>
      </c>
      <c r="GJ132" s="50">
        <v>0</v>
      </c>
      <c r="GK132" s="50">
        <v>0</v>
      </c>
      <c r="GL132" s="49">
        <v>0</v>
      </c>
      <c r="GM132" s="49">
        <v>0</v>
      </c>
      <c r="GN132" s="49">
        <v>0</v>
      </c>
      <c r="GO132" s="49">
        <v>0</v>
      </c>
      <c r="GP132" s="49">
        <v>0</v>
      </c>
      <c r="GQ132" s="49">
        <v>0</v>
      </c>
      <c r="GR132" s="48" t="b">
        <v>1</v>
      </c>
      <c r="GS132" s="336">
        <v>0</v>
      </c>
    </row>
    <row r="133" spans="1:201" ht="67.5" hidden="1" customHeight="1" x14ac:dyDescent="0.25">
      <c r="A133" s="119" t="s">
        <v>2227</v>
      </c>
      <c r="B133" s="119" t="s">
        <v>653</v>
      </c>
      <c r="C133" s="119" t="s">
        <v>519</v>
      </c>
      <c r="D133" s="119" t="s">
        <v>2228</v>
      </c>
      <c r="E133" s="119" t="s">
        <v>2267</v>
      </c>
      <c r="F133" s="17" t="s">
        <v>2850</v>
      </c>
      <c r="G133" s="17" t="s">
        <v>3429</v>
      </c>
      <c r="H133" s="13" t="s">
        <v>2851</v>
      </c>
      <c r="I133" s="17"/>
      <c r="J133" s="17"/>
      <c r="K133" s="17" t="s">
        <v>3134</v>
      </c>
      <c r="L133" s="110" t="s">
        <v>2979</v>
      </c>
      <c r="M133" s="26"/>
      <c r="N133" s="158"/>
      <c r="O133" s="64"/>
      <c r="P133" s="64" t="s">
        <v>2566</v>
      </c>
      <c r="Q133" s="17">
        <v>502</v>
      </c>
      <c r="R133" s="280" t="s">
        <v>3430</v>
      </c>
      <c r="S133" s="17" t="s">
        <v>890</v>
      </c>
      <c r="T133" s="17"/>
      <c r="U133" s="17"/>
      <c r="V133" s="17"/>
      <c r="W133" s="17" t="s">
        <v>870</v>
      </c>
      <c r="X133" s="17"/>
      <c r="Y133" s="17"/>
      <c r="Z133" s="17"/>
      <c r="AA133" s="17"/>
      <c r="AB133" s="17"/>
      <c r="AC133" s="17"/>
      <c r="AD133" s="17"/>
      <c r="AE133" s="17"/>
      <c r="AF133" s="17"/>
      <c r="AG133" s="17"/>
      <c r="AH133" s="17" t="s">
        <v>270</v>
      </c>
      <c r="AI133" s="17" t="s">
        <v>2635</v>
      </c>
      <c r="AJ133" s="17" t="s">
        <v>244</v>
      </c>
      <c r="AK133" s="17" t="s">
        <v>271</v>
      </c>
      <c r="AL133" s="110" t="s">
        <v>3431</v>
      </c>
      <c r="AM133" s="280"/>
      <c r="AN133" s="102">
        <v>0</v>
      </c>
      <c r="AO133" s="102"/>
      <c r="AP133" s="102">
        <v>0</v>
      </c>
      <c r="AQ133" s="102">
        <v>1500</v>
      </c>
      <c r="AR133" s="102">
        <v>500</v>
      </c>
      <c r="AS133" s="102">
        <v>2000</v>
      </c>
      <c r="AT133" s="102"/>
      <c r="AU133" s="102"/>
      <c r="AV133" s="102">
        <v>0</v>
      </c>
      <c r="AW133" s="17"/>
      <c r="AX133" s="146">
        <v>0</v>
      </c>
      <c r="AY133" s="531" t="s">
        <v>3432</v>
      </c>
      <c r="AZ133" s="79" t="s">
        <v>872</v>
      </c>
      <c r="BA133" s="245">
        <v>0</v>
      </c>
      <c r="BB133" s="550" t="s">
        <v>218</v>
      </c>
      <c r="BC133" s="540" t="s">
        <v>3433</v>
      </c>
      <c r="BD133" s="207"/>
      <c r="BE133" s="101">
        <v>0</v>
      </c>
      <c r="BF133" s="133" t="s">
        <v>3434</v>
      </c>
      <c r="BG133" s="79" t="s">
        <v>872</v>
      </c>
      <c r="BH133" s="245">
        <v>0</v>
      </c>
      <c r="BI133" s="173" t="s">
        <v>218</v>
      </c>
      <c r="BJ133" s="107" t="s">
        <v>3435</v>
      </c>
      <c r="BK133" s="17"/>
      <c r="BL133" s="308">
        <v>0</v>
      </c>
      <c r="BM133" s="116" t="s">
        <v>3436</v>
      </c>
      <c r="BN133" s="188" t="s">
        <v>872</v>
      </c>
      <c r="BO133" s="188">
        <v>0</v>
      </c>
      <c r="BP133" s="81" t="s">
        <v>218</v>
      </c>
      <c r="BQ133" s="107" t="s">
        <v>3437</v>
      </c>
      <c r="BR133" s="17"/>
      <c r="BS133" s="101"/>
      <c r="BT133" s="524" t="s">
        <v>3438</v>
      </c>
      <c r="BU133" s="188" t="s">
        <v>872</v>
      </c>
      <c r="BV133" s="188">
        <v>0</v>
      </c>
      <c r="BW133" s="64" t="s">
        <v>218</v>
      </c>
      <c r="BX133" s="107" t="s">
        <v>3439</v>
      </c>
      <c r="BY133" s="110"/>
      <c r="BZ133" s="101">
        <v>0</v>
      </c>
      <c r="CA133" s="117" t="s">
        <v>3440</v>
      </c>
      <c r="CB133" s="188" t="s">
        <v>872</v>
      </c>
      <c r="CC133" s="188">
        <v>0</v>
      </c>
      <c r="CD133" s="240" t="s">
        <v>218</v>
      </c>
      <c r="CE133" s="107" t="s">
        <v>3441</v>
      </c>
      <c r="CF133" s="195"/>
      <c r="CG133" s="523">
        <v>0</v>
      </c>
      <c r="CH133" s="84" t="s">
        <v>3442</v>
      </c>
      <c r="CI133" s="188" t="s">
        <v>872</v>
      </c>
      <c r="CJ133" s="188">
        <v>0</v>
      </c>
      <c r="CK133" s="81" t="s">
        <v>218</v>
      </c>
      <c r="CL133" s="110" t="s">
        <v>3443</v>
      </c>
      <c r="CM133" s="195"/>
      <c r="CN133" s="308"/>
      <c r="CO133" s="538" t="s">
        <v>3444</v>
      </c>
      <c r="CP133" s="188" t="s">
        <v>872</v>
      </c>
      <c r="CQ133" s="188">
        <v>0</v>
      </c>
      <c r="CR133" s="105" t="s">
        <v>218</v>
      </c>
      <c r="CS133" s="110" t="s">
        <v>3445</v>
      </c>
      <c r="CT133" s="110"/>
      <c r="CU133" s="117"/>
      <c r="CV133" s="117" t="s">
        <v>3446</v>
      </c>
      <c r="CW133" s="554" t="s">
        <v>872</v>
      </c>
      <c r="CX133" s="554">
        <v>0</v>
      </c>
      <c r="CY133" s="17" t="s">
        <v>218</v>
      </c>
      <c r="CZ133" s="110" t="s">
        <v>3447</v>
      </c>
      <c r="DA133" s="17"/>
      <c r="DB133" s="146"/>
      <c r="DC133" s="112" t="s">
        <v>3448</v>
      </c>
      <c r="DD133" s="188" t="s">
        <v>872</v>
      </c>
      <c r="DE133" s="188">
        <v>0</v>
      </c>
      <c r="DF133" s="17" t="s">
        <v>218</v>
      </c>
      <c r="DG133" s="110" t="s">
        <v>3447</v>
      </c>
      <c r="DH133" s="17"/>
      <c r="DI133" s="101"/>
      <c r="DJ133" s="117" t="s">
        <v>3449</v>
      </c>
      <c r="DK133" s="188" t="s">
        <v>872</v>
      </c>
      <c r="DL133" s="188">
        <v>0</v>
      </c>
      <c r="DM133" s="280" t="s">
        <v>218</v>
      </c>
      <c r="DN133" s="110" t="s">
        <v>3447</v>
      </c>
      <c r="DO133" s="17"/>
      <c r="DP133" s="101"/>
      <c r="DQ133" s="117" t="s">
        <v>3450</v>
      </c>
      <c r="DR133" s="188" t="s">
        <v>872</v>
      </c>
      <c r="DS133" s="188">
        <v>0</v>
      </c>
      <c r="DT133" s="64" t="s">
        <v>218</v>
      </c>
      <c r="DU133" s="107" t="s">
        <v>3451</v>
      </c>
      <c r="DV133" s="521"/>
      <c r="DW133" s="534">
        <v>42</v>
      </c>
      <c r="DX133" s="107" t="s">
        <v>3452</v>
      </c>
      <c r="DY133" s="188" t="s">
        <v>872</v>
      </c>
      <c r="DZ133" s="106">
        <v>2.1000000000000001E-2</v>
      </c>
      <c r="EA133" s="64" t="s">
        <v>218</v>
      </c>
      <c r="EB133" s="107" t="s">
        <v>3453</v>
      </c>
      <c r="EC133" s="529">
        <v>0</v>
      </c>
      <c r="ED133" s="519">
        <v>0</v>
      </c>
      <c r="EE133" s="519">
        <v>0</v>
      </c>
      <c r="EF133" s="519">
        <v>0</v>
      </c>
      <c r="EG133" s="519">
        <v>0</v>
      </c>
      <c r="EH133" s="519">
        <v>0</v>
      </c>
      <c r="EI133" s="519">
        <v>0</v>
      </c>
      <c r="EJ133" s="519">
        <v>0</v>
      </c>
      <c r="EK133" s="519">
        <v>0</v>
      </c>
      <c r="EL133" s="519">
        <v>0</v>
      </c>
      <c r="EM133" s="529">
        <v>0</v>
      </c>
      <c r="EN133" s="529">
        <v>0</v>
      </c>
      <c r="EO133" s="529">
        <v>0</v>
      </c>
      <c r="EP133" s="528">
        <v>0</v>
      </c>
      <c r="EQ133" s="519">
        <v>0</v>
      </c>
      <c r="ER133" s="519">
        <v>0</v>
      </c>
      <c r="ES133" s="519">
        <v>0</v>
      </c>
      <c r="ET133" s="519">
        <v>0</v>
      </c>
      <c r="EU133" s="519">
        <v>0</v>
      </c>
      <c r="EV133" s="519">
        <v>0</v>
      </c>
      <c r="EW133" s="519">
        <v>0</v>
      </c>
      <c r="EX133" s="519">
        <v>0</v>
      </c>
      <c r="EY133" s="519">
        <v>42</v>
      </c>
      <c r="EZ133" s="519">
        <v>42</v>
      </c>
      <c r="FA133" s="528">
        <v>0</v>
      </c>
      <c r="FB133" s="528">
        <v>0</v>
      </c>
      <c r="FC133" s="528">
        <v>42</v>
      </c>
      <c r="FD133" s="38">
        <v>0</v>
      </c>
      <c r="FE133" s="38">
        <v>0</v>
      </c>
      <c r="FF133" s="38">
        <v>0</v>
      </c>
      <c r="FG133" s="38">
        <v>0</v>
      </c>
      <c r="FH133" s="38">
        <v>0</v>
      </c>
      <c r="FI133" s="38">
        <v>0</v>
      </c>
      <c r="FJ133" s="38">
        <v>0</v>
      </c>
      <c r="FK133" s="38">
        <v>0</v>
      </c>
      <c r="FL133" s="38">
        <v>0</v>
      </c>
      <c r="FM133" s="38">
        <v>0</v>
      </c>
      <c r="FN133" s="230">
        <v>0</v>
      </c>
      <c r="FO133" s="230">
        <v>0</v>
      </c>
      <c r="FP133" s="273">
        <v>0</v>
      </c>
      <c r="FQ133" s="273">
        <v>0</v>
      </c>
      <c r="FR133" s="209">
        <v>0</v>
      </c>
      <c r="FS133" s="209">
        <v>0</v>
      </c>
      <c r="FT133" s="209">
        <v>0</v>
      </c>
      <c r="FU133" s="209">
        <v>0</v>
      </c>
      <c r="FV133" s="42">
        <v>0</v>
      </c>
      <c r="FW133" s="42">
        <v>0</v>
      </c>
      <c r="FX133" s="42">
        <v>0</v>
      </c>
      <c r="FY133" s="42">
        <v>0</v>
      </c>
      <c r="FZ133" s="42">
        <v>0</v>
      </c>
      <c r="GA133" s="42">
        <v>0</v>
      </c>
      <c r="GB133" s="42">
        <v>0</v>
      </c>
      <c r="GC133" s="42">
        <v>0</v>
      </c>
      <c r="GD133" s="138">
        <v>0</v>
      </c>
      <c r="GE133" s="42">
        <v>0</v>
      </c>
      <c r="GF133" s="137">
        <v>0</v>
      </c>
      <c r="GG133" s="136">
        <v>0</v>
      </c>
      <c r="GH133" s="50">
        <v>0</v>
      </c>
      <c r="GI133" s="50">
        <v>0</v>
      </c>
      <c r="GJ133" s="50">
        <v>0</v>
      </c>
      <c r="GK133" s="50">
        <v>0</v>
      </c>
      <c r="GL133" s="49">
        <v>0</v>
      </c>
      <c r="GM133" s="49">
        <v>0</v>
      </c>
      <c r="GN133" s="49">
        <v>0</v>
      </c>
      <c r="GO133" s="49">
        <v>0</v>
      </c>
      <c r="GP133" s="49">
        <v>0</v>
      </c>
      <c r="GQ133" s="49">
        <v>1</v>
      </c>
      <c r="GR133" s="48" t="b">
        <v>1</v>
      </c>
      <c r="GS133" s="336">
        <v>0</v>
      </c>
    </row>
    <row r="134" spans="1:201" ht="67.5" hidden="1" customHeight="1" x14ac:dyDescent="0.25">
      <c r="A134" s="119" t="s">
        <v>2227</v>
      </c>
      <c r="B134" s="119" t="s">
        <v>653</v>
      </c>
      <c r="C134" s="119" t="s">
        <v>519</v>
      </c>
      <c r="D134" s="119" t="s">
        <v>2228</v>
      </c>
      <c r="E134" s="119" t="s">
        <v>2267</v>
      </c>
      <c r="F134" s="17" t="s">
        <v>2850</v>
      </c>
      <c r="G134" s="17" t="s">
        <v>3429</v>
      </c>
      <c r="H134" s="13" t="s">
        <v>2851</v>
      </c>
      <c r="I134" s="17"/>
      <c r="J134" s="17"/>
      <c r="K134" s="17" t="s">
        <v>3134</v>
      </c>
      <c r="L134" s="110" t="s">
        <v>2979</v>
      </c>
      <c r="M134" s="26"/>
      <c r="N134" s="158"/>
      <c r="O134" s="64"/>
      <c r="P134" s="64" t="s">
        <v>2566</v>
      </c>
      <c r="Q134" s="17">
        <v>486</v>
      </c>
      <c r="R134" s="280" t="s">
        <v>3454</v>
      </c>
      <c r="S134" s="17" t="s">
        <v>890</v>
      </c>
      <c r="T134" s="17"/>
      <c r="U134" s="17"/>
      <c r="V134" s="17"/>
      <c r="W134" s="17" t="s">
        <v>870</v>
      </c>
      <c r="X134" s="17"/>
      <c r="Y134" s="17"/>
      <c r="Z134" s="17"/>
      <c r="AA134" s="17"/>
      <c r="AB134" s="17"/>
      <c r="AC134" s="17"/>
      <c r="AD134" s="17"/>
      <c r="AE134" s="17"/>
      <c r="AF134" s="17"/>
      <c r="AG134" s="17"/>
      <c r="AH134" s="17" t="s">
        <v>270</v>
      </c>
      <c r="AI134" s="17" t="s">
        <v>2635</v>
      </c>
      <c r="AJ134" s="17" t="s">
        <v>244</v>
      </c>
      <c r="AK134" s="17" t="s">
        <v>271</v>
      </c>
      <c r="AL134" s="110" t="s">
        <v>3455</v>
      </c>
      <c r="AM134" s="280"/>
      <c r="AN134" s="17">
        <v>0</v>
      </c>
      <c r="AO134" s="17"/>
      <c r="AP134" s="17">
        <v>250</v>
      </c>
      <c r="AQ134" s="17">
        <v>400</v>
      </c>
      <c r="AR134" s="17">
        <v>350</v>
      </c>
      <c r="AS134" s="17">
        <v>1000</v>
      </c>
      <c r="AT134" s="17"/>
      <c r="AU134" s="17"/>
      <c r="AV134" s="17">
        <v>250</v>
      </c>
      <c r="AW134" s="17"/>
      <c r="AX134" s="146">
        <v>0</v>
      </c>
      <c r="AY134" s="531" t="s">
        <v>3456</v>
      </c>
      <c r="AZ134" s="79">
        <v>0</v>
      </c>
      <c r="BA134" s="245">
        <v>0</v>
      </c>
      <c r="BB134" s="557" t="s">
        <v>218</v>
      </c>
      <c r="BC134" s="27" t="s">
        <v>3457</v>
      </c>
      <c r="BD134" s="190"/>
      <c r="BE134" s="146">
        <v>0</v>
      </c>
      <c r="BF134" s="539" t="s">
        <v>3434</v>
      </c>
      <c r="BG134" s="79">
        <v>0</v>
      </c>
      <c r="BH134" s="245">
        <v>0</v>
      </c>
      <c r="BI134" s="173" t="s">
        <v>218</v>
      </c>
      <c r="BJ134" s="107" t="s">
        <v>3458</v>
      </c>
      <c r="BK134" s="17"/>
      <c r="BL134" s="308">
        <v>0</v>
      </c>
      <c r="BM134" s="116" t="s">
        <v>3459</v>
      </c>
      <c r="BN134" s="188">
        <v>0</v>
      </c>
      <c r="BO134" s="188">
        <v>0</v>
      </c>
      <c r="BP134" s="81" t="s">
        <v>218</v>
      </c>
      <c r="BQ134" s="107" t="s">
        <v>3460</v>
      </c>
      <c r="BR134" s="17"/>
      <c r="BS134" s="101"/>
      <c r="BT134" s="524" t="s">
        <v>3461</v>
      </c>
      <c r="BU134" s="188">
        <v>0</v>
      </c>
      <c r="BV134" s="188">
        <v>0</v>
      </c>
      <c r="BW134" s="64" t="s">
        <v>218</v>
      </c>
      <c r="BX134" s="107" t="s">
        <v>3462</v>
      </c>
      <c r="BY134" s="110"/>
      <c r="BZ134" s="101">
        <v>0</v>
      </c>
      <c r="CA134" s="117" t="s">
        <v>3463</v>
      </c>
      <c r="CB134" s="188">
        <v>0</v>
      </c>
      <c r="CC134" s="188">
        <v>0</v>
      </c>
      <c r="CD134" s="240" t="s">
        <v>218</v>
      </c>
      <c r="CE134" s="107" t="s">
        <v>3464</v>
      </c>
      <c r="CF134" s="195"/>
      <c r="CG134" s="523">
        <v>0</v>
      </c>
      <c r="CH134" s="84" t="s">
        <v>3465</v>
      </c>
      <c r="CI134" s="188">
        <v>0</v>
      </c>
      <c r="CJ134" s="188">
        <v>0</v>
      </c>
      <c r="CK134" s="81" t="s">
        <v>218</v>
      </c>
      <c r="CL134" s="110" t="s">
        <v>3447</v>
      </c>
      <c r="CM134" s="195"/>
      <c r="CN134" s="308"/>
      <c r="CO134" s="117" t="s">
        <v>3466</v>
      </c>
      <c r="CP134" s="188">
        <v>0</v>
      </c>
      <c r="CQ134" s="188">
        <v>0</v>
      </c>
      <c r="CR134" s="17" t="s">
        <v>218</v>
      </c>
      <c r="CS134" s="110" t="s">
        <v>3447</v>
      </c>
      <c r="CT134" s="110"/>
      <c r="CU134" s="117"/>
      <c r="CV134" s="117" t="s">
        <v>3467</v>
      </c>
      <c r="CW134" s="554">
        <v>0</v>
      </c>
      <c r="CX134" s="554">
        <v>0</v>
      </c>
      <c r="CY134" s="17" t="s">
        <v>218</v>
      </c>
      <c r="CZ134" s="110" t="s">
        <v>3447</v>
      </c>
      <c r="DA134" s="17"/>
      <c r="DB134" s="146"/>
      <c r="DC134" s="112" t="s">
        <v>3468</v>
      </c>
      <c r="DD134" s="188">
        <v>0</v>
      </c>
      <c r="DE134" s="188">
        <v>0</v>
      </c>
      <c r="DF134" s="17" t="s">
        <v>218</v>
      </c>
      <c r="DG134" s="110" t="s">
        <v>3447</v>
      </c>
      <c r="DH134" s="17"/>
      <c r="DI134" s="101"/>
      <c r="DJ134" s="117" t="s">
        <v>3469</v>
      </c>
      <c r="DK134" s="188">
        <v>0</v>
      </c>
      <c r="DL134" s="188">
        <v>0</v>
      </c>
      <c r="DM134" s="280" t="s">
        <v>218</v>
      </c>
      <c r="DN134" s="110" t="s">
        <v>3447</v>
      </c>
      <c r="DO134" s="17"/>
      <c r="DP134" s="101"/>
      <c r="DQ134" s="117" t="s">
        <v>3470</v>
      </c>
      <c r="DR134" s="188">
        <v>0</v>
      </c>
      <c r="DS134" s="188">
        <v>0</v>
      </c>
      <c r="DT134" s="64" t="s">
        <v>218</v>
      </c>
      <c r="DU134" s="107" t="s">
        <v>3471</v>
      </c>
      <c r="DV134" s="521">
        <v>250</v>
      </c>
      <c r="DW134" s="520">
        <v>250</v>
      </c>
      <c r="DX134" s="107" t="s">
        <v>3472</v>
      </c>
      <c r="DY134" s="188">
        <v>1</v>
      </c>
      <c r="DZ134" s="131">
        <v>0.25</v>
      </c>
      <c r="EA134" s="64" t="s">
        <v>218</v>
      </c>
      <c r="EB134" s="107" t="s">
        <v>3473</v>
      </c>
      <c r="EC134" s="529">
        <v>0</v>
      </c>
      <c r="ED134" s="519">
        <v>0</v>
      </c>
      <c r="EE134" s="519">
        <v>0</v>
      </c>
      <c r="EF134" s="519">
        <v>0</v>
      </c>
      <c r="EG134" s="519">
        <v>0</v>
      </c>
      <c r="EH134" s="519">
        <v>0</v>
      </c>
      <c r="EI134" s="519">
        <v>0</v>
      </c>
      <c r="EJ134" s="519">
        <v>0</v>
      </c>
      <c r="EK134" s="519">
        <v>0</v>
      </c>
      <c r="EL134" s="519">
        <v>250</v>
      </c>
      <c r="EM134" s="529">
        <v>0</v>
      </c>
      <c r="EN134" s="529">
        <v>0</v>
      </c>
      <c r="EO134" s="529">
        <v>250</v>
      </c>
      <c r="EP134" s="528">
        <v>0</v>
      </c>
      <c r="EQ134" s="519">
        <v>0</v>
      </c>
      <c r="ER134" s="519">
        <v>0</v>
      </c>
      <c r="ES134" s="519">
        <v>0</v>
      </c>
      <c r="ET134" s="519">
        <v>0</v>
      </c>
      <c r="EU134" s="519">
        <v>0</v>
      </c>
      <c r="EV134" s="519">
        <v>0</v>
      </c>
      <c r="EW134" s="519">
        <v>0</v>
      </c>
      <c r="EX134" s="519">
        <v>0</v>
      </c>
      <c r="EY134" s="519">
        <v>250</v>
      </c>
      <c r="EZ134" s="519">
        <v>250</v>
      </c>
      <c r="FA134" s="528">
        <v>0</v>
      </c>
      <c r="FB134" s="528">
        <v>0</v>
      </c>
      <c r="FC134" s="528">
        <v>250</v>
      </c>
      <c r="FD134" s="38">
        <v>0</v>
      </c>
      <c r="FE134" s="38">
        <v>0</v>
      </c>
      <c r="FF134" s="38">
        <v>0</v>
      </c>
      <c r="FG134" s="38">
        <v>0</v>
      </c>
      <c r="FH134" s="38">
        <v>0</v>
      </c>
      <c r="FI134" s="38">
        <v>0</v>
      </c>
      <c r="FJ134" s="38">
        <v>0</v>
      </c>
      <c r="FK134" s="38">
        <v>0</v>
      </c>
      <c r="FL134" s="38">
        <v>0</v>
      </c>
      <c r="FM134" s="38">
        <v>1</v>
      </c>
      <c r="FN134" s="230">
        <v>0</v>
      </c>
      <c r="FO134" s="230">
        <v>0</v>
      </c>
      <c r="FP134" s="273">
        <v>0</v>
      </c>
      <c r="FQ134" s="273">
        <v>0</v>
      </c>
      <c r="FR134" s="209">
        <v>0</v>
      </c>
      <c r="FS134" s="209">
        <v>0</v>
      </c>
      <c r="FT134" s="209">
        <v>0</v>
      </c>
      <c r="FU134" s="209">
        <v>0</v>
      </c>
      <c r="FV134" s="42">
        <v>0</v>
      </c>
      <c r="FW134" s="42">
        <v>0</v>
      </c>
      <c r="FX134" s="42">
        <v>0</v>
      </c>
      <c r="FY134" s="42">
        <v>0</v>
      </c>
      <c r="FZ134" s="42">
        <v>0</v>
      </c>
      <c r="GA134" s="42">
        <v>0</v>
      </c>
      <c r="GB134" s="42">
        <v>0</v>
      </c>
      <c r="GC134" s="42">
        <v>0</v>
      </c>
      <c r="GD134" s="138">
        <v>0</v>
      </c>
      <c r="GE134" s="42">
        <v>0</v>
      </c>
      <c r="GF134" s="137">
        <v>1</v>
      </c>
      <c r="GG134" s="136">
        <v>1</v>
      </c>
      <c r="GH134" s="50">
        <v>0</v>
      </c>
      <c r="GI134" s="50">
        <v>0</v>
      </c>
      <c r="GJ134" s="50">
        <v>0</v>
      </c>
      <c r="GK134" s="50">
        <v>0</v>
      </c>
      <c r="GL134" s="49">
        <v>0</v>
      </c>
      <c r="GM134" s="49">
        <v>0</v>
      </c>
      <c r="GN134" s="49">
        <v>0</v>
      </c>
      <c r="GO134" s="49">
        <v>0</v>
      </c>
      <c r="GP134" s="49">
        <v>0</v>
      </c>
      <c r="GQ134" s="49">
        <v>1</v>
      </c>
      <c r="GR134" s="48" t="b">
        <v>1</v>
      </c>
      <c r="GS134" s="336">
        <v>0</v>
      </c>
    </row>
    <row r="135" spans="1:201" ht="67.5" hidden="1" customHeight="1" x14ac:dyDescent="0.25">
      <c r="A135" s="119" t="s">
        <v>2227</v>
      </c>
      <c r="B135" s="119" t="s">
        <v>653</v>
      </c>
      <c r="C135" s="119" t="s">
        <v>519</v>
      </c>
      <c r="D135" s="119" t="s">
        <v>2228</v>
      </c>
      <c r="E135" s="119" t="s">
        <v>2267</v>
      </c>
      <c r="F135" s="17" t="s">
        <v>2850</v>
      </c>
      <c r="G135" s="17" t="s">
        <v>3429</v>
      </c>
      <c r="H135" s="13" t="s">
        <v>2851</v>
      </c>
      <c r="I135" s="17"/>
      <c r="J135" s="17"/>
      <c r="K135" s="17" t="s">
        <v>3134</v>
      </c>
      <c r="L135" s="110" t="s">
        <v>2979</v>
      </c>
      <c r="M135" s="26"/>
      <c r="N135" s="158"/>
      <c r="O135" s="64"/>
      <c r="P135" s="64" t="s">
        <v>2566</v>
      </c>
      <c r="Q135" s="17">
        <v>501</v>
      </c>
      <c r="R135" s="280" t="s">
        <v>3474</v>
      </c>
      <c r="S135" s="17" t="s">
        <v>890</v>
      </c>
      <c r="T135" s="17"/>
      <c r="U135" s="17"/>
      <c r="V135" s="17"/>
      <c r="W135" s="17" t="s">
        <v>870</v>
      </c>
      <c r="X135" s="17"/>
      <c r="Y135" s="17"/>
      <c r="Z135" s="17"/>
      <c r="AA135" s="17"/>
      <c r="AB135" s="17"/>
      <c r="AC135" s="17"/>
      <c r="AD135" s="17"/>
      <c r="AE135" s="17"/>
      <c r="AF135" s="17"/>
      <c r="AG135" s="17"/>
      <c r="AH135" s="17" t="s">
        <v>270</v>
      </c>
      <c r="AI135" s="17" t="s">
        <v>2635</v>
      </c>
      <c r="AJ135" s="17" t="s">
        <v>244</v>
      </c>
      <c r="AK135" s="17" t="s">
        <v>271</v>
      </c>
      <c r="AL135" s="110" t="s">
        <v>3475</v>
      </c>
      <c r="AM135" s="280"/>
      <c r="AN135" s="102">
        <v>0</v>
      </c>
      <c r="AO135" s="102"/>
      <c r="AP135" s="102">
        <v>200</v>
      </c>
      <c r="AQ135" s="102">
        <v>200</v>
      </c>
      <c r="AR135" s="102">
        <v>100</v>
      </c>
      <c r="AS135" s="102">
        <v>500</v>
      </c>
      <c r="AT135" s="102"/>
      <c r="AU135" s="102"/>
      <c r="AV135" s="102">
        <v>200</v>
      </c>
      <c r="AW135" s="17"/>
      <c r="AX135" s="146">
        <v>0</v>
      </c>
      <c r="AY135" s="531" t="s">
        <v>3476</v>
      </c>
      <c r="AZ135" s="79">
        <v>0</v>
      </c>
      <c r="BA135" s="245">
        <v>0</v>
      </c>
      <c r="BB135" s="557" t="s">
        <v>218</v>
      </c>
      <c r="BC135" s="27" t="s">
        <v>3477</v>
      </c>
      <c r="BD135" s="207"/>
      <c r="BE135" s="101">
        <v>0</v>
      </c>
      <c r="BF135" s="133" t="s">
        <v>3434</v>
      </c>
      <c r="BG135" s="79">
        <v>0</v>
      </c>
      <c r="BH135" s="245">
        <v>0</v>
      </c>
      <c r="BI135" s="173" t="s">
        <v>218</v>
      </c>
      <c r="BJ135" s="107" t="s">
        <v>3478</v>
      </c>
      <c r="BK135" s="17"/>
      <c r="BL135" s="308">
        <v>0</v>
      </c>
      <c r="BM135" s="116" t="s">
        <v>3479</v>
      </c>
      <c r="BN135" s="188">
        <v>0</v>
      </c>
      <c r="BO135" s="188">
        <v>0</v>
      </c>
      <c r="BP135" s="81" t="s">
        <v>218</v>
      </c>
      <c r="BQ135" s="107" t="s">
        <v>3480</v>
      </c>
      <c r="BR135" s="17"/>
      <c r="BS135" s="101"/>
      <c r="BT135" s="556" t="s">
        <v>3481</v>
      </c>
      <c r="BU135" s="188">
        <v>0</v>
      </c>
      <c r="BV135" s="188">
        <v>0</v>
      </c>
      <c r="BW135" s="64" t="s">
        <v>218</v>
      </c>
      <c r="BX135" s="107" t="s">
        <v>3482</v>
      </c>
      <c r="BY135" s="110"/>
      <c r="BZ135" s="101">
        <v>0</v>
      </c>
      <c r="CA135" s="117" t="s">
        <v>3483</v>
      </c>
      <c r="CB135" s="188">
        <v>0</v>
      </c>
      <c r="CC135" s="188">
        <v>0</v>
      </c>
      <c r="CD135" s="240" t="s">
        <v>218</v>
      </c>
      <c r="CE135" s="107" t="s">
        <v>3484</v>
      </c>
      <c r="CF135" s="195"/>
      <c r="CG135" s="523">
        <v>0</v>
      </c>
      <c r="CH135" s="112" t="s">
        <v>3485</v>
      </c>
      <c r="CI135" s="188">
        <v>0</v>
      </c>
      <c r="CJ135" s="188">
        <v>0</v>
      </c>
      <c r="CK135" s="17" t="s">
        <v>218</v>
      </c>
      <c r="CL135" s="110" t="s">
        <v>3486</v>
      </c>
      <c r="CM135" s="195"/>
      <c r="CN135" s="308"/>
      <c r="CO135" s="117" t="s">
        <v>3487</v>
      </c>
      <c r="CP135" s="188">
        <v>0</v>
      </c>
      <c r="CQ135" s="188">
        <v>0</v>
      </c>
      <c r="CR135" s="105" t="s">
        <v>218</v>
      </c>
      <c r="CS135" s="110" t="s">
        <v>3488</v>
      </c>
      <c r="CT135" s="110"/>
      <c r="CU135" s="117"/>
      <c r="CV135" s="117" t="s">
        <v>3489</v>
      </c>
      <c r="CW135" s="554">
        <v>0</v>
      </c>
      <c r="CX135" s="554">
        <v>0</v>
      </c>
      <c r="CY135" s="64" t="s">
        <v>218</v>
      </c>
      <c r="CZ135" s="107"/>
      <c r="DA135" s="17"/>
      <c r="DB135" s="146"/>
      <c r="DC135" s="112" t="s">
        <v>3490</v>
      </c>
      <c r="DD135" s="188">
        <v>0</v>
      </c>
      <c r="DE135" s="188">
        <v>0</v>
      </c>
      <c r="DF135" s="17" t="s">
        <v>218</v>
      </c>
      <c r="DG135" s="110"/>
      <c r="DH135" s="17"/>
      <c r="DI135" s="101"/>
      <c r="DJ135" s="117" t="s">
        <v>3491</v>
      </c>
      <c r="DK135" s="188">
        <v>0</v>
      </c>
      <c r="DL135" s="188">
        <v>0</v>
      </c>
      <c r="DM135" s="73" t="s">
        <v>218</v>
      </c>
      <c r="DN135" s="107"/>
      <c r="DO135" s="17"/>
      <c r="DP135" s="101"/>
      <c r="DQ135" s="117" t="s">
        <v>3492</v>
      </c>
      <c r="DR135" s="188">
        <v>0</v>
      </c>
      <c r="DS135" s="188">
        <v>0</v>
      </c>
      <c r="DT135" s="64" t="s">
        <v>218</v>
      </c>
      <c r="DU135" s="107"/>
      <c r="DV135" s="521">
        <v>200</v>
      </c>
      <c r="DW135" s="520">
        <v>338</v>
      </c>
      <c r="DX135" s="107" t="s">
        <v>3493</v>
      </c>
      <c r="DY135" s="188">
        <v>1.69</v>
      </c>
      <c r="DZ135" s="106">
        <v>0.67600000000000005</v>
      </c>
      <c r="EA135" s="64" t="s">
        <v>218</v>
      </c>
      <c r="EB135" s="107" t="s">
        <v>3494</v>
      </c>
      <c r="EC135" s="529">
        <v>0</v>
      </c>
      <c r="ED135" s="519">
        <v>0</v>
      </c>
      <c r="EE135" s="519">
        <v>0</v>
      </c>
      <c r="EF135" s="519">
        <v>0</v>
      </c>
      <c r="EG135" s="519">
        <v>0</v>
      </c>
      <c r="EH135" s="519">
        <v>0</v>
      </c>
      <c r="EI135" s="519">
        <v>0</v>
      </c>
      <c r="EJ135" s="519">
        <v>0</v>
      </c>
      <c r="EK135" s="519">
        <v>0</v>
      </c>
      <c r="EL135" s="519">
        <v>200</v>
      </c>
      <c r="EM135" s="529">
        <v>0</v>
      </c>
      <c r="EN135" s="529">
        <v>0</v>
      </c>
      <c r="EO135" s="529">
        <v>200</v>
      </c>
      <c r="EP135" s="528">
        <v>0</v>
      </c>
      <c r="EQ135" s="519">
        <v>0</v>
      </c>
      <c r="ER135" s="519">
        <v>0</v>
      </c>
      <c r="ES135" s="519">
        <v>0</v>
      </c>
      <c r="ET135" s="519">
        <v>0</v>
      </c>
      <c r="EU135" s="519">
        <v>0</v>
      </c>
      <c r="EV135" s="519">
        <v>0</v>
      </c>
      <c r="EW135" s="519">
        <v>0</v>
      </c>
      <c r="EX135" s="519">
        <v>0</v>
      </c>
      <c r="EY135" s="519">
        <v>338</v>
      </c>
      <c r="EZ135" s="519">
        <v>338</v>
      </c>
      <c r="FA135" s="528">
        <v>0</v>
      </c>
      <c r="FB135" s="528">
        <v>0</v>
      </c>
      <c r="FC135" s="528">
        <v>338</v>
      </c>
      <c r="FD135" s="38">
        <v>0</v>
      </c>
      <c r="FE135" s="38">
        <v>0</v>
      </c>
      <c r="FF135" s="38">
        <v>0</v>
      </c>
      <c r="FG135" s="38">
        <v>0</v>
      </c>
      <c r="FH135" s="38">
        <v>0</v>
      </c>
      <c r="FI135" s="38">
        <v>0</v>
      </c>
      <c r="FJ135" s="38">
        <v>0</v>
      </c>
      <c r="FK135" s="38">
        <v>0</v>
      </c>
      <c r="FL135" s="38">
        <v>0</v>
      </c>
      <c r="FM135" s="38">
        <v>1.69</v>
      </c>
      <c r="FN135" s="230">
        <v>0</v>
      </c>
      <c r="FO135" s="230">
        <v>0</v>
      </c>
      <c r="FP135" s="527">
        <v>0</v>
      </c>
      <c r="FQ135" s="527">
        <v>0</v>
      </c>
      <c r="FR135" s="209">
        <v>0</v>
      </c>
      <c r="FS135" s="209">
        <v>0</v>
      </c>
      <c r="FT135" s="209">
        <v>0</v>
      </c>
      <c r="FU135" s="209">
        <v>0</v>
      </c>
      <c r="FV135" s="42">
        <v>0</v>
      </c>
      <c r="FW135" s="42">
        <v>0</v>
      </c>
      <c r="FX135" s="42">
        <v>0</v>
      </c>
      <c r="FY135" s="42">
        <v>0</v>
      </c>
      <c r="FZ135" s="42">
        <v>0</v>
      </c>
      <c r="GA135" s="42">
        <v>0</v>
      </c>
      <c r="GB135" s="42">
        <v>0</v>
      </c>
      <c r="GC135" s="42">
        <v>0</v>
      </c>
      <c r="GD135" s="138">
        <v>0</v>
      </c>
      <c r="GE135" s="42">
        <v>0</v>
      </c>
      <c r="GF135" s="137">
        <v>1.69</v>
      </c>
      <c r="GG135" s="136">
        <v>1</v>
      </c>
      <c r="GH135" s="50">
        <v>0</v>
      </c>
      <c r="GI135" s="50">
        <v>0</v>
      </c>
      <c r="GJ135" s="50">
        <v>0</v>
      </c>
      <c r="GK135" s="50">
        <v>0</v>
      </c>
      <c r="GL135" s="49">
        <v>0</v>
      </c>
      <c r="GM135" s="49">
        <v>0</v>
      </c>
      <c r="GN135" s="49">
        <v>0</v>
      </c>
      <c r="GO135" s="49">
        <v>0</v>
      </c>
      <c r="GP135" s="49">
        <v>0</v>
      </c>
      <c r="GQ135" s="49">
        <v>1</v>
      </c>
      <c r="GR135" s="48" t="b">
        <v>1</v>
      </c>
      <c r="GS135" s="336">
        <v>0</v>
      </c>
    </row>
    <row r="136" spans="1:201" ht="67.5" hidden="1" customHeight="1" x14ac:dyDescent="0.25">
      <c r="A136" s="119" t="s">
        <v>2227</v>
      </c>
      <c r="B136" s="119" t="s">
        <v>653</v>
      </c>
      <c r="C136" s="119" t="s">
        <v>519</v>
      </c>
      <c r="D136" s="119" t="s">
        <v>2228</v>
      </c>
      <c r="E136" s="119" t="s">
        <v>2267</v>
      </c>
      <c r="F136" s="17" t="s">
        <v>2850</v>
      </c>
      <c r="G136" s="17" t="s">
        <v>3429</v>
      </c>
      <c r="H136" s="13" t="s">
        <v>2851</v>
      </c>
      <c r="I136" s="17"/>
      <c r="J136" s="17"/>
      <c r="K136" s="17" t="s">
        <v>3134</v>
      </c>
      <c r="L136" s="110" t="s">
        <v>2979</v>
      </c>
      <c r="M136" s="26"/>
      <c r="N136" s="158"/>
      <c r="O136" s="64"/>
      <c r="P136" s="64" t="s">
        <v>3157</v>
      </c>
      <c r="Q136" s="17">
        <v>497</v>
      </c>
      <c r="R136" s="280" t="s">
        <v>3495</v>
      </c>
      <c r="S136" s="17" t="s">
        <v>890</v>
      </c>
      <c r="T136" s="17"/>
      <c r="U136" s="17"/>
      <c r="V136" s="17"/>
      <c r="W136" s="17" t="s">
        <v>870</v>
      </c>
      <c r="X136" s="17"/>
      <c r="Y136" s="17"/>
      <c r="Z136" s="17"/>
      <c r="AA136" s="17"/>
      <c r="AB136" s="17"/>
      <c r="AC136" s="17"/>
      <c r="AD136" s="17"/>
      <c r="AE136" s="17"/>
      <c r="AF136" s="17"/>
      <c r="AG136" s="17"/>
      <c r="AH136" s="17" t="s">
        <v>270</v>
      </c>
      <c r="AI136" s="17" t="s">
        <v>417</v>
      </c>
      <c r="AJ136" s="17" t="s">
        <v>3496</v>
      </c>
      <c r="AK136" s="17" t="s">
        <v>271</v>
      </c>
      <c r="AL136" s="110" t="s">
        <v>3495</v>
      </c>
      <c r="AM136" s="280"/>
      <c r="AN136" s="17"/>
      <c r="AO136" s="17"/>
      <c r="AP136" s="17">
        <v>0</v>
      </c>
      <c r="AQ136" s="17"/>
      <c r="AR136" s="17">
        <v>1</v>
      </c>
      <c r="AS136" s="17">
        <v>1</v>
      </c>
      <c r="AT136" s="17"/>
      <c r="AU136" s="17"/>
      <c r="AV136" s="17">
        <v>0</v>
      </c>
      <c r="AW136" s="17"/>
      <c r="AX136" s="146">
        <v>0</v>
      </c>
      <c r="AY136" s="531" t="s">
        <v>3497</v>
      </c>
      <c r="AZ136" s="79" t="s">
        <v>872</v>
      </c>
      <c r="BA136" s="245">
        <v>0</v>
      </c>
      <c r="BB136" s="132" t="s">
        <v>218</v>
      </c>
      <c r="BC136" s="27" t="s">
        <v>2599</v>
      </c>
      <c r="BD136" s="207"/>
      <c r="BE136" s="146">
        <v>0</v>
      </c>
      <c r="BF136" s="133" t="s">
        <v>3498</v>
      </c>
      <c r="BG136" s="79" t="s">
        <v>872</v>
      </c>
      <c r="BH136" s="245">
        <v>0</v>
      </c>
      <c r="BI136" s="190" t="s">
        <v>218</v>
      </c>
      <c r="BJ136" s="27" t="s">
        <v>3499</v>
      </c>
      <c r="BK136" s="17"/>
      <c r="BL136" s="308">
        <v>0</v>
      </c>
      <c r="BM136" s="116" t="s">
        <v>3500</v>
      </c>
      <c r="BN136" s="188" t="s">
        <v>872</v>
      </c>
      <c r="BO136" s="188">
        <v>0</v>
      </c>
      <c r="BP136" s="4" t="s">
        <v>218</v>
      </c>
      <c r="BQ136" s="107" t="s">
        <v>3501</v>
      </c>
      <c r="BR136" s="17"/>
      <c r="BS136" s="101">
        <v>0</v>
      </c>
      <c r="BT136" s="553" t="s">
        <v>3502</v>
      </c>
      <c r="BU136" s="188" t="s">
        <v>872</v>
      </c>
      <c r="BV136" s="188">
        <v>0</v>
      </c>
      <c r="BW136" s="64" t="s">
        <v>218</v>
      </c>
      <c r="BX136" s="107" t="s">
        <v>3503</v>
      </c>
      <c r="BY136" s="110"/>
      <c r="BZ136" s="101">
        <v>0</v>
      </c>
      <c r="CA136" s="117" t="s">
        <v>3504</v>
      </c>
      <c r="CB136" s="188" t="s">
        <v>872</v>
      </c>
      <c r="CC136" s="188">
        <v>0</v>
      </c>
      <c r="CD136" s="240" t="s">
        <v>218</v>
      </c>
      <c r="CE136" s="107" t="s">
        <v>3505</v>
      </c>
      <c r="CF136" s="195"/>
      <c r="CG136" s="523"/>
      <c r="CH136" s="112" t="s">
        <v>3506</v>
      </c>
      <c r="CI136" s="188" t="s">
        <v>872</v>
      </c>
      <c r="CJ136" s="188">
        <v>0</v>
      </c>
      <c r="CK136" s="17" t="s">
        <v>218</v>
      </c>
      <c r="CL136" s="110" t="s">
        <v>3507</v>
      </c>
      <c r="CM136" s="195"/>
      <c r="CN136" s="308"/>
      <c r="CO136" s="117" t="s">
        <v>3508</v>
      </c>
      <c r="CP136" s="188" t="s">
        <v>872</v>
      </c>
      <c r="CQ136" s="188">
        <v>0</v>
      </c>
      <c r="CR136" s="105" t="s">
        <v>218</v>
      </c>
      <c r="CS136" s="110" t="s">
        <v>3447</v>
      </c>
      <c r="CT136" s="110"/>
      <c r="CU136" s="117"/>
      <c r="CV136" s="117" t="s">
        <v>3509</v>
      </c>
      <c r="CW136" s="554" t="s">
        <v>872</v>
      </c>
      <c r="CX136" s="554">
        <v>0</v>
      </c>
      <c r="CY136" s="17" t="s">
        <v>218</v>
      </c>
      <c r="CZ136" s="110" t="s">
        <v>3447</v>
      </c>
      <c r="DA136" s="17"/>
      <c r="DB136" s="146"/>
      <c r="DC136" s="112" t="s">
        <v>3510</v>
      </c>
      <c r="DD136" s="188" t="s">
        <v>872</v>
      </c>
      <c r="DE136" s="188">
        <v>0</v>
      </c>
      <c r="DF136" s="17" t="s">
        <v>218</v>
      </c>
      <c r="DG136" s="110" t="s">
        <v>3447</v>
      </c>
      <c r="DH136" s="17"/>
      <c r="DI136" s="101"/>
      <c r="DJ136" s="117" t="s">
        <v>3511</v>
      </c>
      <c r="DK136" s="188" t="s">
        <v>872</v>
      </c>
      <c r="DL136" s="188">
        <v>0</v>
      </c>
      <c r="DM136" s="280" t="s">
        <v>218</v>
      </c>
      <c r="DN136" s="110" t="s">
        <v>3447</v>
      </c>
      <c r="DO136" s="17"/>
      <c r="DP136" s="101"/>
      <c r="DQ136" s="117" t="s">
        <v>3512</v>
      </c>
      <c r="DR136" s="188" t="s">
        <v>872</v>
      </c>
      <c r="DS136" s="188">
        <v>0</v>
      </c>
      <c r="DT136" s="64" t="s">
        <v>218</v>
      </c>
      <c r="DU136" s="107" t="s">
        <v>3513</v>
      </c>
      <c r="DV136" s="521"/>
      <c r="DW136" s="520"/>
      <c r="DX136" s="117" t="s">
        <v>3514</v>
      </c>
      <c r="DY136" s="188" t="s">
        <v>872</v>
      </c>
      <c r="DZ136" s="106">
        <v>0</v>
      </c>
      <c r="EA136" s="64" t="s">
        <v>218</v>
      </c>
      <c r="EB136" s="107" t="s">
        <v>3428</v>
      </c>
      <c r="EC136" s="529">
        <v>0</v>
      </c>
      <c r="ED136" s="519">
        <v>0</v>
      </c>
      <c r="EE136" s="519">
        <v>0</v>
      </c>
      <c r="EF136" s="519">
        <v>0</v>
      </c>
      <c r="EG136" s="519">
        <v>0</v>
      </c>
      <c r="EH136" s="519">
        <v>0</v>
      </c>
      <c r="EI136" s="519">
        <v>0</v>
      </c>
      <c r="EJ136" s="519">
        <v>0</v>
      </c>
      <c r="EK136" s="519">
        <v>0</v>
      </c>
      <c r="EL136" s="519">
        <v>0</v>
      </c>
      <c r="EM136" s="529">
        <v>0</v>
      </c>
      <c r="EN136" s="529">
        <v>0</v>
      </c>
      <c r="EO136" s="529">
        <v>0</v>
      </c>
      <c r="EP136" s="528">
        <v>0</v>
      </c>
      <c r="EQ136" s="519">
        <v>0</v>
      </c>
      <c r="ER136" s="519">
        <v>0</v>
      </c>
      <c r="ES136" s="519">
        <v>0</v>
      </c>
      <c r="ET136" s="519">
        <v>0</v>
      </c>
      <c r="EU136" s="519">
        <v>0</v>
      </c>
      <c r="EV136" s="519">
        <v>0</v>
      </c>
      <c r="EW136" s="519">
        <v>0</v>
      </c>
      <c r="EX136" s="519">
        <v>0</v>
      </c>
      <c r="EY136" s="519">
        <v>0</v>
      </c>
      <c r="EZ136" s="519">
        <v>0</v>
      </c>
      <c r="FA136" s="528">
        <v>0</v>
      </c>
      <c r="FB136" s="528">
        <v>0</v>
      </c>
      <c r="FC136" s="528">
        <v>0</v>
      </c>
      <c r="FD136" s="38">
        <v>0</v>
      </c>
      <c r="FE136" s="38">
        <v>0</v>
      </c>
      <c r="FF136" s="38">
        <v>0</v>
      </c>
      <c r="FG136" s="38">
        <v>0</v>
      </c>
      <c r="FH136" s="38">
        <v>0</v>
      </c>
      <c r="FI136" s="38">
        <v>0</v>
      </c>
      <c r="FJ136" s="38">
        <v>0</v>
      </c>
      <c r="FK136" s="38">
        <v>0</v>
      </c>
      <c r="FL136" s="38">
        <v>0</v>
      </c>
      <c r="FM136" s="38">
        <v>0</v>
      </c>
      <c r="FN136" s="230">
        <v>0</v>
      </c>
      <c r="FO136" s="230">
        <v>0</v>
      </c>
      <c r="FP136" s="273">
        <v>0</v>
      </c>
      <c r="FQ136" s="273">
        <v>0</v>
      </c>
      <c r="FR136" s="209">
        <v>0</v>
      </c>
      <c r="FS136" s="209">
        <v>0</v>
      </c>
      <c r="FT136" s="209">
        <v>0</v>
      </c>
      <c r="FU136" s="209">
        <v>0</v>
      </c>
      <c r="FV136" s="42">
        <v>0</v>
      </c>
      <c r="FW136" s="42">
        <v>0</v>
      </c>
      <c r="FX136" s="42">
        <v>0</v>
      </c>
      <c r="FY136" s="42">
        <v>0</v>
      </c>
      <c r="FZ136" s="42">
        <v>0</v>
      </c>
      <c r="GA136" s="42">
        <v>0</v>
      </c>
      <c r="GB136" s="42">
        <v>0</v>
      </c>
      <c r="GC136" s="42">
        <v>0</v>
      </c>
      <c r="GD136" s="138">
        <v>0</v>
      </c>
      <c r="GE136" s="42">
        <v>0</v>
      </c>
      <c r="GF136" s="137">
        <v>0</v>
      </c>
      <c r="GG136" s="136">
        <v>0</v>
      </c>
      <c r="GH136" s="50">
        <v>0</v>
      </c>
      <c r="GI136" s="50">
        <v>0</v>
      </c>
      <c r="GJ136" s="50">
        <v>0</v>
      </c>
      <c r="GK136" s="50">
        <v>0</v>
      </c>
      <c r="GL136" s="49">
        <v>0</v>
      </c>
      <c r="GM136" s="49">
        <v>0</v>
      </c>
      <c r="GN136" s="49">
        <v>0</v>
      </c>
      <c r="GO136" s="49">
        <v>0</v>
      </c>
      <c r="GP136" s="49">
        <v>0</v>
      </c>
      <c r="GQ136" s="49">
        <v>0</v>
      </c>
      <c r="GR136" s="48" t="b">
        <v>1</v>
      </c>
      <c r="GS136" s="336">
        <v>0</v>
      </c>
    </row>
    <row r="137" spans="1:201" ht="67.5" hidden="1" customHeight="1" x14ac:dyDescent="0.25">
      <c r="A137" s="119" t="s">
        <v>2227</v>
      </c>
      <c r="B137" s="119" t="s">
        <v>653</v>
      </c>
      <c r="C137" s="119" t="s">
        <v>519</v>
      </c>
      <c r="D137" s="119" t="s">
        <v>2228</v>
      </c>
      <c r="E137" s="119" t="s">
        <v>2267</v>
      </c>
      <c r="F137" s="17" t="s">
        <v>2850</v>
      </c>
      <c r="G137" s="17" t="s">
        <v>3429</v>
      </c>
      <c r="H137" s="13" t="s">
        <v>2851</v>
      </c>
      <c r="I137" s="17"/>
      <c r="J137" s="17"/>
      <c r="K137" s="17" t="s">
        <v>3134</v>
      </c>
      <c r="L137" s="110" t="s">
        <v>2979</v>
      </c>
      <c r="M137" s="26"/>
      <c r="N137" s="158"/>
      <c r="O137" s="64"/>
      <c r="P137" s="64" t="s">
        <v>3157</v>
      </c>
      <c r="Q137" s="532">
        <v>495</v>
      </c>
      <c r="R137" s="280" t="s">
        <v>3515</v>
      </c>
      <c r="S137" s="17" t="s">
        <v>3516</v>
      </c>
      <c r="T137" s="17"/>
      <c r="U137" s="17"/>
      <c r="V137" s="17"/>
      <c r="W137" s="17" t="s">
        <v>870</v>
      </c>
      <c r="X137" s="17"/>
      <c r="Y137" s="17"/>
      <c r="Z137" s="17"/>
      <c r="AA137" s="17"/>
      <c r="AB137" s="17"/>
      <c r="AC137" s="17"/>
      <c r="AD137" s="17"/>
      <c r="AE137" s="17"/>
      <c r="AF137" s="17"/>
      <c r="AG137" s="17"/>
      <c r="AH137" s="17" t="s">
        <v>211</v>
      </c>
      <c r="AI137" s="17" t="s">
        <v>470</v>
      </c>
      <c r="AJ137" s="17" t="s">
        <v>3496</v>
      </c>
      <c r="AK137" s="17" t="s">
        <v>271</v>
      </c>
      <c r="AL137" s="110" t="s">
        <v>3517</v>
      </c>
      <c r="AM137" s="280"/>
      <c r="AN137" s="102">
        <v>0</v>
      </c>
      <c r="AO137" s="102"/>
      <c r="AP137" s="23">
        <v>96</v>
      </c>
      <c r="AQ137" s="102">
        <v>96</v>
      </c>
      <c r="AR137" s="102">
        <v>96</v>
      </c>
      <c r="AS137" s="102">
        <v>96</v>
      </c>
      <c r="AT137" s="102"/>
      <c r="AU137" s="102"/>
      <c r="AV137" s="23">
        <v>96</v>
      </c>
      <c r="AW137" s="17"/>
      <c r="AX137" s="146">
        <v>0</v>
      </c>
      <c r="AY137" s="531" t="s">
        <v>3518</v>
      </c>
      <c r="AZ137" s="79">
        <v>0</v>
      </c>
      <c r="BA137" s="245">
        <v>0</v>
      </c>
      <c r="BB137" s="132" t="s">
        <v>218</v>
      </c>
      <c r="BC137" s="14" t="s">
        <v>3519</v>
      </c>
      <c r="BD137" s="207"/>
      <c r="BE137" s="146">
        <v>0</v>
      </c>
      <c r="BF137" s="133" t="s">
        <v>3520</v>
      </c>
      <c r="BG137" s="79">
        <v>0</v>
      </c>
      <c r="BH137" s="245">
        <v>0</v>
      </c>
      <c r="BI137" s="190" t="s">
        <v>218</v>
      </c>
      <c r="BJ137" s="110" t="s">
        <v>2599</v>
      </c>
      <c r="BK137" s="17">
        <v>1</v>
      </c>
      <c r="BL137" s="308">
        <v>1</v>
      </c>
      <c r="BM137" s="116" t="s">
        <v>3521</v>
      </c>
      <c r="BN137" s="188">
        <v>1.0416666666666666E-2</v>
      </c>
      <c r="BO137" s="188">
        <v>1.0416666666666666E-2</v>
      </c>
      <c r="BP137" s="81" t="s">
        <v>218</v>
      </c>
      <c r="BQ137" s="107" t="s">
        <v>3522</v>
      </c>
      <c r="BR137" s="17"/>
      <c r="BS137" s="101">
        <v>0</v>
      </c>
      <c r="BT137" s="524" t="s">
        <v>3523</v>
      </c>
      <c r="BU137" s="188">
        <v>1.0416666666666666E-2</v>
      </c>
      <c r="BV137" s="188">
        <v>1.0416666666666666E-2</v>
      </c>
      <c r="BW137" s="64" t="s">
        <v>218</v>
      </c>
      <c r="BX137" s="107" t="s">
        <v>3524</v>
      </c>
      <c r="BY137" s="110"/>
      <c r="BZ137" s="101">
        <v>0</v>
      </c>
      <c r="CA137" s="117" t="s">
        <v>3525</v>
      </c>
      <c r="CB137" s="188">
        <v>1.0416666666666666E-2</v>
      </c>
      <c r="CC137" s="188">
        <v>1.0416666666666666E-2</v>
      </c>
      <c r="CD137" s="240" t="s">
        <v>218</v>
      </c>
      <c r="CE137" s="107" t="s">
        <v>3526</v>
      </c>
      <c r="CF137" s="195">
        <v>11</v>
      </c>
      <c r="CG137" s="523">
        <v>11</v>
      </c>
      <c r="CH137" s="84" t="s">
        <v>3527</v>
      </c>
      <c r="CI137" s="188">
        <v>0.125</v>
      </c>
      <c r="CJ137" s="188">
        <v>0.125</v>
      </c>
      <c r="CK137" s="17" t="s">
        <v>218</v>
      </c>
      <c r="CL137" s="110" t="s">
        <v>3528</v>
      </c>
      <c r="CM137" s="195"/>
      <c r="CN137" s="308"/>
      <c r="CO137" s="117" t="s">
        <v>3529</v>
      </c>
      <c r="CP137" s="188">
        <v>0.125</v>
      </c>
      <c r="CQ137" s="188">
        <v>0.125</v>
      </c>
      <c r="CR137" s="105" t="s">
        <v>218</v>
      </c>
      <c r="CS137" s="110" t="s">
        <v>3530</v>
      </c>
      <c r="CT137" s="110"/>
      <c r="CU137" s="117"/>
      <c r="CV137" s="117" t="s">
        <v>3531</v>
      </c>
      <c r="CW137" s="554">
        <v>0.125</v>
      </c>
      <c r="CX137" s="554">
        <v>0.125</v>
      </c>
      <c r="CY137" s="17" t="s">
        <v>218</v>
      </c>
      <c r="CZ137" s="110" t="s">
        <v>3447</v>
      </c>
      <c r="DA137" s="17"/>
      <c r="DB137" s="146"/>
      <c r="DC137" s="112" t="s">
        <v>3532</v>
      </c>
      <c r="DD137" s="188">
        <v>0.125</v>
      </c>
      <c r="DE137" s="188">
        <v>0.125</v>
      </c>
      <c r="DF137" s="17" t="s">
        <v>218</v>
      </c>
      <c r="DG137" s="110" t="s">
        <v>3447</v>
      </c>
      <c r="DH137" s="17"/>
      <c r="DI137" s="101"/>
      <c r="DJ137" s="117" t="s">
        <v>3533</v>
      </c>
      <c r="DK137" s="188">
        <v>0.125</v>
      </c>
      <c r="DL137" s="188">
        <v>0.125</v>
      </c>
      <c r="DM137" s="280" t="s">
        <v>218</v>
      </c>
      <c r="DN137" s="110" t="s">
        <v>3447</v>
      </c>
      <c r="DO137" s="17"/>
      <c r="DP137" s="101"/>
      <c r="DQ137" s="117" t="s">
        <v>3534</v>
      </c>
      <c r="DR137" s="188">
        <v>0.125</v>
      </c>
      <c r="DS137" s="188">
        <v>0.125</v>
      </c>
      <c r="DT137" s="64" t="s">
        <v>218</v>
      </c>
      <c r="DU137" s="107" t="s">
        <v>3535</v>
      </c>
      <c r="DV137" s="530">
        <v>84</v>
      </c>
      <c r="DW137" s="520">
        <v>84</v>
      </c>
      <c r="DX137" s="107" t="s">
        <v>3536</v>
      </c>
      <c r="DY137" s="188">
        <v>1</v>
      </c>
      <c r="DZ137" s="106">
        <v>1</v>
      </c>
      <c r="EA137" s="64" t="s">
        <v>218</v>
      </c>
      <c r="EB137" s="107" t="s">
        <v>3537</v>
      </c>
      <c r="EC137" s="529">
        <v>1</v>
      </c>
      <c r="ED137" s="519">
        <v>1</v>
      </c>
      <c r="EE137" s="519">
        <v>1</v>
      </c>
      <c r="EF137" s="519">
        <v>12</v>
      </c>
      <c r="EG137" s="519">
        <v>12</v>
      </c>
      <c r="EH137" s="519">
        <v>12</v>
      </c>
      <c r="EI137" s="519">
        <v>12</v>
      </c>
      <c r="EJ137" s="519">
        <v>12</v>
      </c>
      <c r="EK137" s="519">
        <v>12</v>
      </c>
      <c r="EL137" s="519">
        <v>96</v>
      </c>
      <c r="EM137" s="529">
        <v>12</v>
      </c>
      <c r="EN137" s="529">
        <v>12</v>
      </c>
      <c r="EO137" s="529">
        <v>96</v>
      </c>
      <c r="EP137" s="528">
        <v>1</v>
      </c>
      <c r="EQ137" s="519">
        <v>1</v>
      </c>
      <c r="ER137" s="519">
        <v>1</v>
      </c>
      <c r="ES137" s="519">
        <v>12</v>
      </c>
      <c r="ET137" s="519">
        <v>12</v>
      </c>
      <c r="EU137" s="519">
        <v>12</v>
      </c>
      <c r="EV137" s="519">
        <v>12</v>
      </c>
      <c r="EW137" s="519">
        <v>12</v>
      </c>
      <c r="EX137" s="519">
        <v>12</v>
      </c>
      <c r="EY137" s="519">
        <v>96</v>
      </c>
      <c r="EZ137" s="519">
        <v>84</v>
      </c>
      <c r="FA137" s="528">
        <v>12</v>
      </c>
      <c r="FB137" s="528">
        <v>12</v>
      </c>
      <c r="FC137" s="528">
        <v>96</v>
      </c>
      <c r="FD137" s="38">
        <v>1</v>
      </c>
      <c r="FE137" s="38">
        <v>1</v>
      </c>
      <c r="FF137" s="38">
        <v>1</v>
      </c>
      <c r="FG137" s="38">
        <v>1</v>
      </c>
      <c r="FH137" s="38">
        <v>1</v>
      </c>
      <c r="FI137" s="38">
        <v>1</v>
      </c>
      <c r="FJ137" s="38">
        <v>1</v>
      </c>
      <c r="FK137" s="38">
        <v>1</v>
      </c>
      <c r="FL137" s="38">
        <v>1</v>
      </c>
      <c r="FM137" s="38">
        <v>1</v>
      </c>
      <c r="FN137" s="230">
        <v>1.0416666666666666E-2</v>
      </c>
      <c r="FO137" s="230">
        <v>1.0416666666666666E-2</v>
      </c>
      <c r="FP137" s="55">
        <v>0</v>
      </c>
      <c r="FQ137" s="55">
        <v>0</v>
      </c>
      <c r="FR137" s="209">
        <v>1.0416666666666666E-2</v>
      </c>
      <c r="FS137" s="209">
        <v>1.0416666666666666E-2</v>
      </c>
      <c r="FT137" s="209">
        <v>0.125</v>
      </c>
      <c r="FU137" s="209">
        <v>0.125</v>
      </c>
      <c r="FV137" s="42">
        <v>0.125</v>
      </c>
      <c r="FW137" s="42">
        <v>0.125</v>
      </c>
      <c r="FX137" s="42">
        <v>0.125</v>
      </c>
      <c r="FY137" s="42">
        <v>0.125</v>
      </c>
      <c r="FZ137" s="42">
        <v>0.125</v>
      </c>
      <c r="GA137" s="42">
        <v>0.125</v>
      </c>
      <c r="GB137" s="42">
        <v>0.125</v>
      </c>
      <c r="GC137" s="42">
        <v>0.125</v>
      </c>
      <c r="GD137" s="138">
        <v>0.125</v>
      </c>
      <c r="GE137" s="42">
        <v>0.125</v>
      </c>
      <c r="GF137" s="137">
        <v>1</v>
      </c>
      <c r="GG137" s="136">
        <v>1</v>
      </c>
      <c r="GH137" s="50">
        <v>1.0416666666666666E-2</v>
      </c>
      <c r="GI137" s="50">
        <v>0</v>
      </c>
      <c r="GJ137" s="50">
        <v>1.0416666666666666E-2</v>
      </c>
      <c r="GK137" s="50">
        <v>0.125</v>
      </c>
      <c r="GL137" s="49">
        <v>0.125</v>
      </c>
      <c r="GM137" s="49">
        <v>0.125</v>
      </c>
      <c r="GN137" s="49">
        <v>0.125</v>
      </c>
      <c r="GO137" s="49">
        <v>0.125</v>
      </c>
      <c r="GP137" s="49">
        <v>0.125</v>
      </c>
      <c r="GQ137" s="49">
        <v>1</v>
      </c>
      <c r="GR137" s="48" t="b">
        <v>1</v>
      </c>
      <c r="GS137" s="336">
        <v>0</v>
      </c>
    </row>
    <row r="138" spans="1:201" ht="67.5" hidden="1" customHeight="1" x14ac:dyDescent="0.25">
      <c r="A138" s="119" t="s">
        <v>2227</v>
      </c>
      <c r="B138" s="119" t="s">
        <v>653</v>
      </c>
      <c r="C138" s="119" t="s">
        <v>519</v>
      </c>
      <c r="D138" s="119" t="s">
        <v>2228</v>
      </c>
      <c r="E138" s="119" t="s">
        <v>2267</v>
      </c>
      <c r="F138" s="17" t="s">
        <v>2850</v>
      </c>
      <c r="G138" s="17" t="s">
        <v>3429</v>
      </c>
      <c r="H138" s="13" t="s">
        <v>2851</v>
      </c>
      <c r="I138" s="17"/>
      <c r="J138" s="17"/>
      <c r="K138" s="17" t="s">
        <v>3134</v>
      </c>
      <c r="L138" s="110" t="s">
        <v>2979</v>
      </c>
      <c r="M138" s="26"/>
      <c r="N138" s="158"/>
      <c r="O138" s="64"/>
      <c r="P138" s="64" t="s">
        <v>3157</v>
      </c>
      <c r="Q138" s="532">
        <v>496</v>
      </c>
      <c r="R138" s="280" t="s">
        <v>3538</v>
      </c>
      <c r="S138" s="17" t="s">
        <v>3516</v>
      </c>
      <c r="T138" s="17"/>
      <c r="U138" s="17"/>
      <c r="V138" s="17"/>
      <c r="W138" s="17" t="s">
        <v>870</v>
      </c>
      <c r="X138" s="17"/>
      <c r="Y138" s="17"/>
      <c r="Z138" s="17"/>
      <c r="AA138" s="17"/>
      <c r="AB138" s="17"/>
      <c r="AC138" s="17"/>
      <c r="AD138" s="17"/>
      <c r="AE138" s="17"/>
      <c r="AF138" s="17"/>
      <c r="AG138" s="17"/>
      <c r="AH138" s="17" t="s">
        <v>211</v>
      </c>
      <c r="AI138" s="17" t="s">
        <v>470</v>
      </c>
      <c r="AJ138" s="17" t="s">
        <v>3496</v>
      </c>
      <c r="AK138" s="17" t="s">
        <v>271</v>
      </c>
      <c r="AL138" s="110" t="s">
        <v>3539</v>
      </c>
      <c r="AM138" s="280"/>
      <c r="AN138" s="17">
        <v>0</v>
      </c>
      <c r="AO138" s="17"/>
      <c r="AP138" s="23">
        <v>96</v>
      </c>
      <c r="AQ138" s="17">
        <v>96</v>
      </c>
      <c r="AR138" s="17">
        <v>96</v>
      </c>
      <c r="AS138" s="17">
        <v>96</v>
      </c>
      <c r="AT138" s="17"/>
      <c r="AU138" s="17"/>
      <c r="AV138" s="23">
        <v>96</v>
      </c>
      <c r="AW138" s="17"/>
      <c r="AX138" s="146">
        <v>0</v>
      </c>
      <c r="AY138" s="531" t="s">
        <v>3540</v>
      </c>
      <c r="AZ138" s="79">
        <v>0</v>
      </c>
      <c r="BA138" s="245">
        <v>0</v>
      </c>
      <c r="BB138" s="132" t="s">
        <v>218</v>
      </c>
      <c r="BC138" s="14" t="s">
        <v>3519</v>
      </c>
      <c r="BD138" s="207"/>
      <c r="BE138" s="146">
        <v>0</v>
      </c>
      <c r="BF138" s="133" t="s">
        <v>3541</v>
      </c>
      <c r="BG138" s="79">
        <v>0</v>
      </c>
      <c r="BH138" s="245">
        <v>0</v>
      </c>
      <c r="BI138" s="190" t="s">
        <v>218</v>
      </c>
      <c r="BJ138" s="110" t="s">
        <v>2599</v>
      </c>
      <c r="BK138" s="17"/>
      <c r="BL138" s="308">
        <v>1</v>
      </c>
      <c r="BM138" s="116" t="s">
        <v>3542</v>
      </c>
      <c r="BN138" s="188">
        <v>1.0416666666666666E-2</v>
      </c>
      <c r="BO138" s="188">
        <v>1.0416666666666666E-2</v>
      </c>
      <c r="BP138" s="81" t="s">
        <v>218</v>
      </c>
      <c r="BQ138" s="107" t="s">
        <v>3543</v>
      </c>
      <c r="BR138" s="17"/>
      <c r="BS138" s="101">
        <v>0</v>
      </c>
      <c r="BT138" s="524" t="s">
        <v>3544</v>
      </c>
      <c r="BU138" s="188">
        <v>1.0416666666666666E-2</v>
      </c>
      <c r="BV138" s="188">
        <v>1.0416666666666666E-2</v>
      </c>
      <c r="BW138" s="64" t="s">
        <v>218</v>
      </c>
      <c r="BX138" s="107" t="s">
        <v>3545</v>
      </c>
      <c r="BY138" s="110"/>
      <c r="BZ138" s="101">
        <v>0</v>
      </c>
      <c r="CA138" s="117" t="s">
        <v>3546</v>
      </c>
      <c r="CB138" s="188">
        <v>1.0416666666666666E-2</v>
      </c>
      <c r="CC138" s="188">
        <v>1.0416666666666666E-2</v>
      </c>
      <c r="CD138" s="240" t="s">
        <v>218</v>
      </c>
      <c r="CE138" s="107" t="s">
        <v>3547</v>
      </c>
      <c r="CF138" s="195"/>
      <c r="CG138" s="523">
        <v>11</v>
      </c>
      <c r="CH138" s="84" t="s">
        <v>3548</v>
      </c>
      <c r="CI138" s="188">
        <v>0.125</v>
      </c>
      <c r="CJ138" s="188">
        <v>0.125</v>
      </c>
      <c r="CK138" s="146" t="s">
        <v>218</v>
      </c>
      <c r="CL138" s="107" t="s">
        <v>3549</v>
      </c>
      <c r="CM138" s="195"/>
      <c r="CN138" s="308"/>
      <c r="CO138" s="117" t="s">
        <v>3550</v>
      </c>
      <c r="CP138" s="188">
        <v>0.125</v>
      </c>
      <c r="CQ138" s="188">
        <v>0.125</v>
      </c>
      <c r="CR138" s="109" t="s">
        <v>218</v>
      </c>
      <c r="CS138" s="107" t="s">
        <v>3551</v>
      </c>
      <c r="CT138" s="110"/>
      <c r="CU138" s="117"/>
      <c r="CV138" s="555" t="s">
        <v>3552</v>
      </c>
      <c r="CW138" s="554">
        <v>0.125</v>
      </c>
      <c r="CX138" s="554">
        <v>0.125</v>
      </c>
      <c r="CY138" s="17" t="s">
        <v>218</v>
      </c>
      <c r="CZ138" s="107" t="s">
        <v>3553</v>
      </c>
      <c r="DA138" s="17"/>
      <c r="DB138" s="146"/>
      <c r="DC138" s="112" t="s">
        <v>3554</v>
      </c>
      <c r="DD138" s="188">
        <v>0.125</v>
      </c>
      <c r="DE138" s="188">
        <v>0.125</v>
      </c>
      <c r="DF138" s="17" t="s">
        <v>218</v>
      </c>
      <c r="DG138" s="110" t="s">
        <v>3447</v>
      </c>
      <c r="DH138" s="17"/>
      <c r="DI138" s="101"/>
      <c r="DJ138" s="117" t="s">
        <v>3555</v>
      </c>
      <c r="DK138" s="188">
        <v>0.125</v>
      </c>
      <c r="DL138" s="188">
        <v>0.125</v>
      </c>
      <c r="DM138" s="280" t="s">
        <v>218</v>
      </c>
      <c r="DN138" s="110" t="s">
        <v>3447</v>
      </c>
      <c r="DO138" s="17"/>
      <c r="DP138" s="101"/>
      <c r="DQ138" s="117" t="s">
        <v>3556</v>
      </c>
      <c r="DR138" s="188">
        <v>0.125</v>
      </c>
      <c r="DS138" s="188">
        <v>0.125</v>
      </c>
      <c r="DT138" s="101" t="s">
        <v>218</v>
      </c>
      <c r="DU138" s="107" t="s">
        <v>3557</v>
      </c>
      <c r="DV138" s="530">
        <v>96</v>
      </c>
      <c r="DW138" s="520">
        <v>84</v>
      </c>
      <c r="DX138" s="107" t="s">
        <v>3558</v>
      </c>
      <c r="DY138" s="188">
        <v>1</v>
      </c>
      <c r="DZ138" s="106">
        <v>1</v>
      </c>
      <c r="EA138" s="64" t="s">
        <v>218</v>
      </c>
      <c r="EB138" s="107" t="s">
        <v>3559</v>
      </c>
      <c r="EC138" s="529">
        <v>0</v>
      </c>
      <c r="ED138" s="519">
        <v>0</v>
      </c>
      <c r="EE138" s="519">
        <v>0</v>
      </c>
      <c r="EF138" s="519">
        <v>0</v>
      </c>
      <c r="EG138" s="519">
        <v>0</v>
      </c>
      <c r="EH138" s="519">
        <v>0</v>
      </c>
      <c r="EI138" s="519">
        <v>0</v>
      </c>
      <c r="EJ138" s="519">
        <v>0</v>
      </c>
      <c r="EK138" s="519">
        <v>0</v>
      </c>
      <c r="EL138" s="519">
        <v>96</v>
      </c>
      <c r="EM138" s="529">
        <v>0</v>
      </c>
      <c r="EN138" s="529">
        <v>0</v>
      </c>
      <c r="EO138" s="529">
        <v>96</v>
      </c>
      <c r="EP138" s="528">
        <v>1</v>
      </c>
      <c r="EQ138" s="519">
        <v>1</v>
      </c>
      <c r="ER138" s="519">
        <v>1</v>
      </c>
      <c r="ES138" s="519">
        <v>12</v>
      </c>
      <c r="ET138" s="519">
        <v>12</v>
      </c>
      <c r="EU138" s="519">
        <v>12</v>
      </c>
      <c r="EV138" s="519">
        <v>12</v>
      </c>
      <c r="EW138" s="519">
        <v>12</v>
      </c>
      <c r="EX138" s="519">
        <v>12</v>
      </c>
      <c r="EY138" s="519">
        <v>96</v>
      </c>
      <c r="EZ138" s="519">
        <v>84</v>
      </c>
      <c r="FA138" s="528">
        <v>12</v>
      </c>
      <c r="FB138" s="528">
        <v>12</v>
      </c>
      <c r="FC138" s="528">
        <v>96</v>
      </c>
      <c r="FD138" s="38">
        <v>0</v>
      </c>
      <c r="FE138" s="38">
        <v>0</v>
      </c>
      <c r="FF138" s="38">
        <v>0</v>
      </c>
      <c r="FG138" s="38">
        <v>0</v>
      </c>
      <c r="FH138" s="38">
        <v>0</v>
      </c>
      <c r="FI138" s="38">
        <v>0</v>
      </c>
      <c r="FJ138" s="38">
        <v>0</v>
      </c>
      <c r="FK138" s="38">
        <v>0</v>
      </c>
      <c r="FL138" s="38">
        <v>0</v>
      </c>
      <c r="FM138" s="38">
        <v>1</v>
      </c>
      <c r="FN138" s="230">
        <v>1.0416666666666666E-2</v>
      </c>
      <c r="FO138" s="230">
        <v>0</v>
      </c>
      <c r="FP138" s="55">
        <v>0</v>
      </c>
      <c r="FQ138" s="55">
        <v>0</v>
      </c>
      <c r="FR138" s="209">
        <v>1.0416666666666666E-2</v>
      </c>
      <c r="FS138" s="209">
        <v>0</v>
      </c>
      <c r="FT138" s="209">
        <v>0.125</v>
      </c>
      <c r="FU138" s="209">
        <v>0</v>
      </c>
      <c r="FV138" s="42">
        <v>0.125</v>
      </c>
      <c r="FW138" s="42">
        <v>0</v>
      </c>
      <c r="FX138" s="42">
        <v>0.125</v>
      </c>
      <c r="FY138" s="42">
        <v>0</v>
      </c>
      <c r="FZ138" s="42">
        <v>0.125</v>
      </c>
      <c r="GA138" s="42">
        <v>0</v>
      </c>
      <c r="GB138" s="42">
        <v>0.125</v>
      </c>
      <c r="GC138" s="42">
        <v>0</v>
      </c>
      <c r="GD138" s="138">
        <v>0.125</v>
      </c>
      <c r="GE138" s="42">
        <v>0</v>
      </c>
      <c r="GF138" s="137">
        <v>1</v>
      </c>
      <c r="GG138" s="136">
        <v>1</v>
      </c>
      <c r="GH138" s="50">
        <v>1.0416666666666666E-2</v>
      </c>
      <c r="GI138" s="50">
        <v>0</v>
      </c>
      <c r="GJ138" s="50">
        <v>1.0416666666666666E-2</v>
      </c>
      <c r="GK138" s="50">
        <v>0.125</v>
      </c>
      <c r="GL138" s="49">
        <v>0.125</v>
      </c>
      <c r="GM138" s="49">
        <v>0.125</v>
      </c>
      <c r="GN138" s="49">
        <v>0.125</v>
      </c>
      <c r="GO138" s="49">
        <v>0.125</v>
      </c>
      <c r="GP138" s="49">
        <v>0.125</v>
      </c>
      <c r="GQ138" s="49">
        <v>1</v>
      </c>
      <c r="GR138" s="48" t="b">
        <v>1</v>
      </c>
      <c r="GS138" s="336">
        <v>0</v>
      </c>
    </row>
    <row r="139" spans="1:201" ht="67.5" hidden="1" customHeight="1" x14ac:dyDescent="0.25">
      <c r="A139" s="119" t="s">
        <v>2227</v>
      </c>
      <c r="B139" s="119" t="s">
        <v>653</v>
      </c>
      <c r="C139" s="119" t="s">
        <v>519</v>
      </c>
      <c r="D139" s="119" t="s">
        <v>2228</v>
      </c>
      <c r="E139" s="119" t="s">
        <v>2267</v>
      </c>
      <c r="F139" s="17" t="s">
        <v>2850</v>
      </c>
      <c r="G139" s="17" t="s">
        <v>3429</v>
      </c>
      <c r="H139" s="13" t="s">
        <v>2851</v>
      </c>
      <c r="I139" s="17"/>
      <c r="J139" s="17"/>
      <c r="K139" s="17" t="s">
        <v>3134</v>
      </c>
      <c r="L139" s="110" t="s">
        <v>2979</v>
      </c>
      <c r="M139" s="26"/>
      <c r="N139" s="158"/>
      <c r="O139" s="64"/>
      <c r="P139" s="17" t="s">
        <v>3157</v>
      </c>
      <c r="Q139" s="532">
        <v>489</v>
      </c>
      <c r="R139" s="280" t="s">
        <v>3560</v>
      </c>
      <c r="S139" s="17" t="s">
        <v>869</v>
      </c>
      <c r="T139" s="17"/>
      <c r="U139" s="17"/>
      <c r="V139" s="17" t="s">
        <v>870</v>
      </c>
      <c r="W139" s="17"/>
      <c r="X139" s="17"/>
      <c r="Y139" s="17"/>
      <c r="Z139" s="17"/>
      <c r="AA139" s="17"/>
      <c r="AB139" s="17"/>
      <c r="AC139" s="17"/>
      <c r="AD139" s="17"/>
      <c r="AE139" s="17"/>
      <c r="AF139" s="17"/>
      <c r="AG139" s="17"/>
      <c r="AH139" s="17" t="s">
        <v>211</v>
      </c>
      <c r="AI139" s="17" t="s">
        <v>2635</v>
      </c>
      <c r="AJ139" s="17" t="s">
        <v>244</v>
      </c>
      <c r="AK139" s="17" t="s">
        <v>214</v>
      </c>
      <c r="AL139" s="110" t="s">
        <v>3561</v>
      </c>
      <c r="AM139" s="110"/>
      <c r="AN139" s="102">
        <v>0</v>
      </c>
      <c r="AO139" s="102">
        <v>0</v>
      </c>
      <c r="AP139" s="23">
        <v>20</v>
      </c>
      <c r="AQ139" s="102">
        <v>30</v>
      </c>
      <c r="AR139" s="102">
        <v>30</v>
      </c>
      <c r="AS139" s="102">
        <v>80</v>
      </c>
      <c r="AT139" s="102"/>
      <c r="AU139" s="102"/>
      <c r="AV139" s="23">
        <v>20</v>
      </c>
      <c r="AW139" s="17"/>
      <c r="AX139" s="146">
        <v>0</v>
      </c>
      <c r="AY139" s="531" t="s">
        <v>3562</v>
      </c>
      <c r="AZ139" s="79">
        <v>0</v>
      </c>
      <c r="BA139" s="283">
        <v>0</v>
      </c>
      <c r="BB139" s="132" t="s">
        <v>218</v>
      </c>
      <c r="BC139" s="14" t="s">
        <v>2599</v>
      </c>
      <c r="BD139" s="207"/>
      <c r="BE139" s="146">
        <v>0</v>
      </c>
      <c r="BF139" s="133" t="s">
        <v>3563</v>
      </c>
      <c r="BG139" s="79">
        <v>0</v>
      </c>
      <c r="BH139" s="283">
        <v>0</v>
      </c>
      <c r="BI139" s="190" t="s">
        <v>218</v>
      </c>
      <c r="BJ139" s="27" t="s">
        <v>3564</v>
      </c>
      <c r="BK139" s="17"/>
      <c r="BL139" s="308">
        <v>0</v>
      </c>
      <c r="BM139" s="116" t="s">
        <v>3565</v>
      </c>
      <c r="BN139" s="283">
        <v>0</v>
      </c>
      <c r="BO139" s="283">
        <v>0</v>
      </c>
      <c r="BP139" s="4" t="s">
        <v>218</v>
      </c>
      <c r="BQ139" s="107" t="s">
        <v>3566</v>
      </c>
      <c r="BR139" s="17"/>
      <c r="BS139" s="101">
        <v>0</v>
      </c>
      <c r="BT139" s="553" t="s">
        <v>3567</v>
      </c>
      <c r="BU139" s="283">
        <v>0</v>
      </c>
      <c r="BV139" s="283">
        <v>0</v>
      </c>
      <c r="BW139" s="64" t="s">
        <v>218</v>
      </c>
      <c r="BX139" s="107" t="s">
        <v>3568</v>
      </c>
      <c r="BY139" s="110"/>
      <c r="BZ139" s="101">
        <v>0</v>
      </c>
      <c r="CA139" s="117" t="s">
        <v>3569</v>
      </c>
      <c r="CB139" s="283">
        <v>0</v>
      </c>
      <c r="CC139" s="283">
        <v>0</v>
      </c>
      <c r="CD139" s="284" t="s">
        <v>218</v>
      </c>
      <c r="CE139" s="107" t="s">
        <v>3570</v>
      </c>
      <c r="CF139" s="195"/>
      <c r="CG139" s="523"/>
      <c r="CH139" s="84" t="s">
        <v>3571</v>
      </c>
      <c r="CI139" s="283">
        <v>0</v>
      </c>
      <c r="CJ139" s="283">
        <v>0</v>
      </c>
      <c r="CK139" s="146" t="s">
        <v>218</v>
      </c>
      <c r="CL139" s="107" t="s">
        <v>3572</v>
      </c>
      <c r="CM139" s="195"/>
      <c r="CN139" s="308"/>
      <c r="CO139" s="117" t="s">
        <v>3573</v>
      </c>
      <c r="CP139" s="283">
        <v>0</v>
      </c>
      <c r="CQ139" s="283">
        <v>0</v>
      </c>
      <c r="CR139" s="109" t="s">
        <v>218</v>
      </c>
      <c r="CS139" s="107" t="s">
        <v>3574</v>
      </c>
      <c r="CT139" s="110"/>
      <c r="CU139" s="117"/>
      <c r="CV139" s="107" t="s">
        <v>3575</v>
      </c>
      <c r="CW139" s="510">
        <v>0</v>
      </c>
      <c r="CX139" s="510">
        <v>0</v>
      </c>
      <c r="CY139" s="64" t="s">
        <v>218</v>
      </c>
      <c r="CZ139" s="107" t="s">
        <v>3576</v>
      </c>
      <c r="DA139" s="17"/>
      <c r="DB139" s="146"/>
      <c r="DC139" s="110" t="s">
        <v>3577</v>
      </c>
      <c r="DD139" s="283">
        <v>0</v>
      </c>
      <c r="DE139" s="283">
        <v>0</v>
      </c>
      <c r="DF139" s="17" t="s">
        <v>218</v>
      </c>
      <c r="DG139" s="110" t="s">
        <v>3578</v>
      </c>
      <c r="DH139" s="17"/>
      <c r="DI139" s="101"/>
      <c r="DJ139" s="117" t="s">
        <v>3579</v>
      </c>
      <c r="DK139" s="283">
        <v>0</v>
      </c>
      <c r="DL139" s="283">
        <v>0</v>
      </c>
      <c r="DM139" s="73" t="s">
        <v>218</v>
      </c>
      <c r="DN139" s="107" t="s">
        <v>3377</v>
      </c>
      <c r="DO139" s="17"/>
      <c r="DP139" s="101"/>
      <c r="DQ139" s="117" t="s">
        <v>3580</v>
      </c>
      <c r="DR139" s="283">
        <v>0</v>
      </c>
      <c r="DS139" s="283">
        <v>0</v>
      </c>
      <c r="DT139" s="101" t="s">
        <v>218</v>
      </c>
      <c r="DU139" s="107" t="s">
        <v>3426</v>
      </c>
      <c r="DV139" s="521">
        <v>20</v>
      </c>
      <c r="DW139" s="534">
        <v>0</v>
      </c>
      <c r="DX139" s="107" t="s">
        <v>3581</v>
      </c>
      <c r="DY139" s="283">
        <v>0</v>
      </c>
      <c r="DZ139" s="106">
        <v>0</v>
      </c>
      <c r="EA139" s="64" t="s">
        <v>218</v>
      </c>
      <c r="EB139" s="107" t="s">
        <v>3582</v>
      </c>
      <c r="EC139" s="529">
        <v>0</v>
      </c>
      <c r="ED139" s="519">
        <v>0</v>
      </c>
      <c r="EE139" s="519">
        <v>0</v>
      </c>
      <c r="EF139" s="519">
        <v>0</v>
      </c>
      <c r="EG139" s="519">
        <v>0</v>
      </c>
      <c r="EH139" s="519">
        <v>0</v>
      </c>
      <c r="EI139" s="519">
        <v>0</v>
      </c>
      <c r="EJ139" s="519">
        <v>0</v>
      </c>
      <c r="EK139" s="519">
        <v>0</v>
      </c>
      <c r="EL139" s="519">
        <v>20</v>
      </c>
      <c r="EM139" s="529">
        <v>0</v>
      </c>
      <c r="EN139" s="529">
        <v>0</v>
      </c>
      <c r="EO139" s="529">
        <v>20</v>
      </c>
      <c r="EP139" s="528">
        <v>0</v>
      </c>
      <c r="EQ139" s="519">
        <v>0</v>
      </c>
      <c r="ER139" s="519">
        <v>0</v>
      </c>
      <c r="ES139" s="519">
        <v>0</v>
      </c>
      <c r="ET139" s="519">
        <v>0</v>
      </c>
      <c r="EU139" s="519">
        <v>0</v>
      </c>
      <c r="EV139" s="519">
        <v>0</v>
      </c>
      <c r="EW139" s="519">
        <v>0</v>
      </c>
      <c r="EX139" s="519">
        <v>0</v>
      </c>
      <c r="EY139" s="519">
        <v>0</v>
      </c>
      <c r="EZ139" s="519">
        <v>0</v>
      </c>
      <c r="FA139" s="528">
        <v>0</v>
      </c>
      <c r="FB139" s="528">
        <v>0</v>
      </c>
      <c r="FC139" s="528">
        <v>0</v>
      </c>
      <c r="FD139" s="38">
        <v>0</v>
      </c>
      <c r="FE139" s="38">
        <v>0</v>
      </c>
      <c r="FF139" s="38">
        <v>0</v>
      </c>
      <c r="FG139" s="38">
        <v>0</v>
      </c>
      <c r="FH139" s="38">
        <v>0</v>
      </c>
      <c r="FI139" s="38">
        <v>0</v>
      </c>
      <c r="FJ139" s="38">
        <v>0</v>
      </c>
      <c r="FK139" s="38">
        <v>0</v>
      </c>
      <c r="FL139" s="38">
        <v>0</v>
      </c>
      <c r="FM139" s="38">
        <v>0</v>
      </c>
      <c r="FN139" s="230">
        <v>0</v>
      </c>
      <c r="FO139" s="230">
        <v>0</v>
      </c>
      <c r="FP139" s="527">
        <v>0</v>
      </c>
      <c r="FQ139" s="527">
        <v>0</v>
      </c>
      <c r="FR139" s="209">
        <v>0</v>
      </c>
      <c r="FS139" s="209">
        <v>0</v>
      </c>
      <c r="FT139" s="209">
        <v>0</v>
      </c>
      <c r="FU139" s="209">
        <v>0</v>
      </c>
      <c r="FV139" s="42">
        <v>0</v>
      </c>
      <c r="FW139" s="42">
        <v>0</v>
      </c>
      <c r="FX139" s="42">
        <v>0</v>
      </c>
      <c r="FY139" s="42">
        <v>0</v>
      </c>
      <c r="FZ139" s="42">
        <v>0</v>
      </c>
      <c r="GA139" s="42">
        <v>0</v>
      </c>
      <c r="GB139" s="42">
        <v>0</v>
      </c>
      <c r="GC139" s="42">
        <v>0</v>
      </c>
      <c r="GD139" s="138">
        <v>0</v>
      </c>
      <c r="GE139" s="42">
        <v>0</v>
      </c>
      <c r="GF139" s="137">
        <v>0</v>
      </c>
      <c r="GG139" s="136">
        <v>1</v>
      </c>
      <c r="GH139" s="50">
        <v>0</v>
      </c>
      <c r="GI139" s="50">
        <v>0</v>
      </c>
      <c r="GJ139" s="50">
        <v>0</v>
      </c>
      <c r="GK139" s="50">
        <v>0</v>
      </c>
      <c r="GL139" s="49">
        <v>0</v>
      </c>
      <c r="GM139" s="49">
        <v>0</v>
      </c>
      <c r="GN139" s="49">
        <v>0</v>
      </c>
      <c r="GO139" s="49">
        <v>0</v>
      </c>
      <c r="GP139" s="49">
        <v>0</v>
      </c>
      <c r="GQ139" s="49">
        <v>0</v>
      </c>
      <c r="GR139" s="48" t="b">
        <v>1</v>
      </c>
      <c r="GS139" s="336">
        <v>0</v>
      </c>
    </row>
    <row r="140" spans="1:201" ht="67.5" hidden="1" customHeight="1" x14ac:dyDescent="0.25">
      <c r="A140" s="119" t="s">
        <v>2227</v>
      </c>
      <c r="B140" s="119" t="s">
        <v>653</v>
      </c>
      <c r="C140" s="119" t="s">
        <v>519</v>
      </c>
      <c r="D140" s="119" t="s">
        <v>2228</v>
      </c>
      <c r="E140" s="119" t="s">
        <v>2267</v>
      </c>
      <c r="F140" s="17" t="s">
        <v>2850</v>
      </c>
      <c r="G140" s="17" t="s">
        <v>3429</v>
      </c>
      <c r="H140" s="13" t="s">
        <v>2851</v>
      </c>
      <c r="I140" s="17"/>
      <c r="J140" s="17"/>
      <c r="K140" s="17" t="s">
        <v>3134</v>
      </c>
      <c r="L140" s="110" t="s">
        <v>2979</v>
      </c>
      <c r="M140" s="26"/>
      <c r="N140" s="158"/>
      <c r="O140" s="64"/>
      <c r="P140" s="17" t="s">
        <v>3157</v>
      </c>
      <c r="Q140" s="532">
        <v>490</v>
      </c>
      <c r="R140" s="280" t="s">
        <v>3583</v>
      </c>
      <c r="S140" s="17" t="s">
        <v>869</v>
      </c>
      <c r="T140" s="17"/>
      <c r="U140" s="17"/>
      <c r="V140" s="17" t="s">
        <v>870</v>
      </c>
      <c r="W140" s="17"/>
      <c r="X140" s="17"/>
      <c r="Y140" s="17"/>
      <c r="Z140" s="17"/>
      <c r="AA140" s="17"/>
      <c r="AB140" s="17"/>
      <c r="AC140" s="17"/>
      <c r="AD140" s="17"/>
      <c r="AE140" s="17"/>
      <c r="AF140" s="17"/>
      <c r="AG140" s="17"/>
      <c r="AH140" s="17" t="s">
        <v>211</v>
      </c>
      <c r="AI140" s="17" t="s">
        <v>417</v>
      </c>
      <c r="AJ140" s="17" t="s">
        <v>244</v>
      </c>
      <c r="AK140" s="17" t="s">
        <v>3405</v>
      </c>
      <c r="AL140" s="110" t="s">
        <v>3584</v>
      </c>
      <c r="AM140" s="110"/>
      <c r="AN140" s="17">
        <v>0</v>
      </c>
      <c r="AO140" s="17">
        <v>0</v>
      </c>
      <c r="AP140" s="23">
        <v>30</v>
      </c>
      <c r="AQ140" s="17">
        <v>30</v>
      </c>
      <c r="AR140" s="17">
        <v>20</v>
      </c>
      <c r="AS140" s="17">
        <v>80</v>
      </c>
      <c r="AT140" s="17"/>
      <c r="AU140" s="17"/>
      <c r="AV140" s="23">
        <v>30</v>
      </c>
      <c r="AW140" s="17"/>
      <c r="AX140" s="146">
        <v>0</v>
      </c>
      <c r="AY140" s="531" t="s">
        <v>3585</v>
      </c>
      <c r="AZ140" s="79">
        <v>0</v>
      </c>
      <c r="BA140" s="283">
        <v>0</v>
      </c>
      <c r="BB140" s="132" t="s">
        <v>218</v>
      </c>
      <c r="BC140" s="14" t="s">
        <v>2599</v>
      </c>
      <c r="BD140" s="207"/>
      <c r="BE140" s="146">
        <v>0</v>
      </c>
      <c r="BF140" s="133" t="s">
        <v>3586</v>
      </c>
      <c r="BG140" s="79">
        <v>0</v>
      </c>
      <c r="BH140" s="283">
        <v>0</v>
      </c>
      <c r="BI140" s="190" t="s">
        <v>218</v>
      </c>
      <c r="BJ140" s="27" t="s">
        <v>3587</v>
      </c>
      <c r="BK140" s="17"/>
      <c r="BL140" s="523">
        <v>0</v>
      </c>
      <c r="BM140" s="133" t="s">
        <v>3588</v>
      </c>
      <c r="BN140" s="283">
        <v>0</v>
      </c>
      <c r="BO140" s="283">
        <v>0</v>
      </c>
      <c r="BP140" s="150" t="s">
        <v>218</v>
      </c>
      <c r="BQ140" s="110" t="s">
        <v>3589</v>
      </c>
      <c r="BR140" s="17"/>
      <c r="BS140" s="146">
        <v>0</v>
      </c>
      <c r="BT140" s="552" t="s">
        <v>3590</v>
      </c>
      <c r="BU140" s="283">
        <v>0</v>
      </c>
      <c r="BV140" s="283">
        <v>0</v>
      </c>
      <c r="BW140" s="17" t="s">
        <v>218</v>
      </c>
      <c r="BX140" s="110" t="s">
        <v>3591</v>
      </c>
      <c r="BY140" s="110"/>
      <c r="BZ140" s="101">
        <v>0</v>
      </c>
      <c r="CA140" s="117" t="s">
        <v>3569</v>
      </c>
      <c r="CB140" s="283">
        <v>0</v>
      </c>
      <c r="CC140" s="283">
        <v>0</v>
      </c>
      <c r="CD140" s="284" t="s">
        <v>218</v>
      </c>
      <c r="CE140" s="107" t="s">
        <v>3592</v>
      </c>
      <c r="CF140" s="195"/>
      <c r="CG140" s="523"/>
      <c r="CH140" s="84" t="s">
        <v>3593</v>
      </c>
      <c r="CI140" s="283">
        <v>0</v>
      </c>
      <c r="CJ140" s="283">
        <v>0</v>
      </c>
      <c r="CK140" s="17" t="s">
        <v>218</v>
      </c>
      <c r="CL140" s="110" t="s">
        <v>3594</v>
      </c>
      <c r="CM140" s="195"/>
      <c r="CN140" s="308"/>
      <c r="CO140" s="117" t="s">
        <v>3595</v>
      </c>
      <c r="CP140" s="283">
        <v>0</v>
      </c>
      <c r="CQ140" s="283">
        <v>0</v>
      </c>
      <c r="CR140" s="105" t="s">
        <v>218</v>
      </c>
      <c r="CS140" s="110" t="s">
        <v>3596</v>
      </c>
      <c r="CT140" s="110"/>
      <c r="CU140" s="117"/>
      <c r="CV140" s="117" t="s">
        <v>3597</v>
      </c>
      <c r="CW140" s="510">
        <v>0</v>
      </c>
      <c r="CX140" s="510">
        <v>0</v>
      </c>
      <c r="CY140" s="64" t="s">
        <v>218</v>
      </c>
      <c r="CZ140" s="107" t="s">
        <v>3598</v>
      </c>
      <c r="DA140" s="17"/>
      <c r="DB140" s="146"/>
      <c r="DC140" s="551" t="s">
        <v>3599</v>
      </c>
      <c r="DD140" s="283">
        <v>0</v>
      </c>
      <c r="DE140" s="283">
        <v>0</v>
      </c>
      <c r="DF140" s="17" t="s">
        <v>218</v>
      </c>
      <c r="DG140" s="110" t="s">
        <v>3600</v>
      </c>
      <c r="DH140" s="17"/>
      <c r="DI140" s="101"/>
      <c r="DJ140" s="117" t="s">
        <v>3601</v>
      </c>
      <c r="DK140" s="283">
        <v>0</v>
      </c>
      <c r="DL140" s="283">
        <v>0</v>
      </c>
      <c r="DM140" s="73" t="s">
        <v>218</v>
      </c>
      <c r="DN140" s="107" t="s">
        <v>3377</v>
      </c>
      <c r="DO140" s="17"/>
      <c r="DP140" s="101"/>
      <c r="DQ140" s="117" t="s">
        <v>3602</v>
      </c>
      <c r="DR140" s="283">
        <v>0</v>
      </c>
      <c r="DS140" s="283">
        <v>0</v>
      </c>
      <c r="DT140" s="101" t="s">
        <v>218</v>
      </c>
      <c r="DU140" s="107" t="s">
        <v>3426</v>
      </c>
      <c r="DV140" s="521">
        <v>30</v>
      </c>
      <c r="DW140" s="520">
        <v>0</v>
      </c>
      <c r="DX140" s="107" t="s">
        <v>3603</v>
      </c>
      <c r="DY140" s="283">
        <v>0</v>
      </c>
      <c r="DZ140" s="106">
        <v>0</v>
      </c>
      <c r="EA140" s="64" t="s">
        <v>218</v>
      </c>
      <c r="EB140" s="107" t="s">
        <v>3604</v>
      </c>
      <c r="EC140" s="529">
        <v>0</v>
      </c>
      <c r="ED140" s="519">
        <v>0</v>
      </c>
      <c r="EE140" s="519">
        <v>0</v>
      </c>
      <c r="EF140" s="519">
        <v>0</v>
      </c>
      <c r="EG140" s="519">
        <v>0</v>
      </c>
      <c r="EH140" s="519">
        <v>0</v>
      </c>
      <c r="EI140" s="519">
        <v>0</v>
      </c>
      <c r="EJ140" s="519">
        <v>0</v>
      </c>
      <c r="EK140" s="519">
        <v>0</v>
      </c>
      <c r="EL140" s="519">
        <v>30</v>
      </c>
      <c r="EM140" s="529">
        <v>0</v>
      </c>
      <c r="EN140" s="529">
        <v>0</v>
      </c>
      <c r="EO140" s="529">
        <v>30</v>
      </c>
      <c r="EP140" s="528">
        <v>0</v>
      </c>
      <c r="EQ140" s="519">
        <v>0</v>
      </c>
      <c r="ER140" s="519">
        <v>0</v>
      </c>
      <c r="ES140" s="519">
        <v>0</v>
      </c>
      <c r="ET140" s="519">
        <v>0</v>
      </c>
      <c r="EU140" s="519">
        <v>0</v>
      </c>
      <c r="EV140" s="519">
        <v>0</v>
      </c>
      <c r="EW140" s="519">
        <v>0</v>
      </c>
      <c r="EX140" s="519">
        <v>0</v>
      </c>
      <c r="EY140" s="519">
        <v>0</v>
      </c>
      <c r="EZ140" s="519">
        <v>0</v>
      </c>
      <c r="FA140" s="528">
        <v>0</v>
      </c>
      <c r="FB140" s="528">
        <v>0</v>
      </c>
      <c r="FC140" s="528">
        <v>0</v>
      </c>
      <c r="FD140" s="38">
        <v>0</v>
      </c>
      <c r="FE140" s="38">
        <v>0</v>
      </c>
      <c r="FF140" s="38">
        <v>0</v>
      </c>
      <c r="FG140" s="38">
        <v>0</v>
      </c>
      <c r="FH140" s="38">
        <v>0</v>
      </c>
      <c r="FI140" s="38">
        <v>0</v>
      </c>
      <c r="FJ140" s="38">
        <v>0</v>
      </c>
      <c r="FK140" s="38">
        <v>0</v>
      </c>
      <c r="FL140" s="38">
        <v>0</v>
      </c>
      <c r="FM140" s="38">
        <v>0</v>
      </c>
      <c r="FN140" s="230">
        <v>0</v>
      </c>
      <c r="FO140" s="230">
        <v>0</v>
      </c>
      <c r="FP140" s="527">
        <v>0</v>
      </c>
      <c r="FQ140" s="527">
        <v>0</v>
      </c>
      <c r="FR140" s="209">
        <v>0</v>
      </c>
      <c r="FS140" s="209">
        <v>0</v>
      </c>
      <c r="FT140" s="209">
        <v>0</v>
      </c>
      <c r="FU140" s="209">
        <v>0</v>
      </c>
      <c r="FV140" s="42">
        <v>0</v>
      </c>
      <c r="FW140" s="42">
        <v>0</v>
      </c>
      <c r="FX140" s="42">
        <v>0</v>
      </c>
      <c r="FY140" s="42">
        <v>0</v>
      </c>
      <c r="FZ140" s="42">
        <v>0</v>
      </c>
      <c r="GA140" s="42">
        <v>0</v>
      </c>
      <c r="GB140" s="42">
        <v>0</v>
      </c>
      <c r="GC140" s="42">
        <v>0</v>
      </c>
      <c r="GD140" s="138">
        <v>0</v>
      </c>
      <c r="GE140" s="42">
        <v>0</v>
      </c>
      <c r="GF140" s="137">
        <v>0</v>
      </c>
      <c r="GG140" s="136">
        <v>1</v>
      </c>
      <c r="GH140" s="50">
        <v>0</v>
      </c>
      <c r="GI140" s="50">
        <v>0</v>
      </c>
      <c r="GJ140" s="50">
        <v>0</v>
      </c>
      <c r="GK140" s="50">
        <v>0</v>
      </c>
      <c r="GL140" s="49">
        <v>0</v>
      </c>
      <c r="GM140" s="49">
        <v>0</v>
      </c>
      <c r="GN140" s="49">
        <v>0</v>
      </c>
      <c r="GO140" s="49">
        <v>0</v>
      </c>
      <c r="GP140" s="49">
        <v>0</v>
      </c>
      <c r="GQ140" s="49">
        <v>0</v>
      </c>
      <c r="GR140" s="48" t="b">
        <v>1</v>
      </c>
      <c r="GS140" s="336">
        <v>0</v>
      </c>
    </row>
    <row r="141" spans="1:201" ht="67.5" hidden="1" customHeight="1" x14ac:dyDescent="0.25">
      <c r="A141" s="119" t="s">
        <v>2227</v>
      </c>
      <c r="B141" s="119" t="s">
        <v>653</v>
      </c>
      <c r="C141" s="119" t="s">
        <v>519</v>
      </c>
      <c r="D141" s="119" t="s">
        <v>2228</v>
      </c>
      <c r="E141" s="119" t="s">
        <v>2229</v>
      </c>
      <c r="F141" s="17" t="s">
        <v>2850</v>
      </c>
      <c r="G141" s="17" t="s">
        <v>3429</v>
      </c>
      <c r="H141" s="13" t="s">
        <v>2851</v>
      </c>
      <c r="I141" s="17"/>
      <c r="J141" s="17"/>
      <c r="K141" s="17" t="s">
        <v>3134</v>
      </c>
      <c r="L141" s="110" t="s">
        <v>2979</v>
      </c>
      <c r="M141" s="26"/>
      <c r="N141" s="158"/>
      <c r="O141" s="64"/>
      <c r="P141" s="17" t="s">
        <v>2240</v>
      </c>
      <c r="Q141" s="532">
        <v>491</v>
      </c>
      <c r="R141" s="280" t="s">
        <v>3605</v>
      </c>
      <c r="S141" s="17" t="s">
        <v>3516</v>
      </c>
      <c r="T141" s="17"/>
      <c r="U141" s="17"/>
      <c r="V141" s="17"/>
      <c r="W141" s="17" t="s">
        <v>870</v>
      </c>
      <c r="X141" s="17"/>
      <c r="Y141" s="17"/>
      <c r="Z141" s="17"/>
      <c r="AA141" s="17"/>
      <c r="AB141" s="17"/>
      <c r="AC141" s="17"/>
      <c r="AD141" s="17"/>
      <c r="AE141" s="17"/>
      <c r="AF141" s="17"/>
      <c r="AG141" s="17"/>
      <c r="AH141" s="17" t="s">
        <v>211</v>
      </c>
      <c r="AI141" s="17" t="s">
        <v>470</v>
      </c>
      <c r="AJ141" s="17" t="s">
        <v>244</v>
      </c>
      <c r="AK141" s="17" t="s">
        <v>3405</v>
      </c>
      <c r="AL141" s="110" t="s">
        <v>3606</v>
      </c>
      <c r="AM141" s="110"/>
      <c r="AN141" s="102"/>
      <c r="AO141" s="102">
        <v>0</v>
      </c>
      <c r="AP141" s="23">
        <v>20</v>
      </c>
      <c r="AQ141" s="102">
        <v>40</v>
      </c>
      <c r="AR141" s="102">
        <v>40</v>
      </c>
      <c r="AS141" s="102">
        <v>100</v>
      </c>
      <c r="AT141" s="102"/>
      <c r="AU141" s="102"/>
      <c r="AV141" s="23">
        <v>20</v>
      </c>
      <c r="AW141" s="17"/>
      <c r="AX141" s="101">
        <v>0</v>
      </c>
      <c r="AY141" s="531" t="s">
        <v>3607</v>
      </c>
      <c r="AZ141" s="79">
        <v>0</v>
      </c>
      <c r="BA141" s="283">
        <v>0</v>
      </c>
      <c r="BB141" s="550" t="s">
        <v>218</v>
      </c>
      <c r="BC141" s="158" t="s">
        <v>3608</v>
      </c>
      <c r="BD141" s="207"/>
      <c r="BE141" s="101">
        <v>0</v>
      </c>
      <c r="BF141" s="116" t="s">
        <v>3609</v>
      </c>
      <c r="BG141" s="79">
        <v>0</v>
      </c>
      <c r="BH141" s="283">
        <v>0</v>
      </c>
      <c r="BI141" s="173" t="s">
        <v>218</v>
      </c>
      <c r="BJ141" s="107" t="s">
        <v>3610</v>
      </c>
      <c r="BK141" s="17"/>
      <c r="BL141" s="308">
        <v>0</v>
      </c>
      <c r="BM141" s="116" t="s">
        <v>3611</v>
      </c>
      <c r="BN141" s="283">
        <v>0</v>
      </c>
      <c r="BO141" s="283">
        <v>0</v>
      </c>
      <c r="BP141" s="81" t="s">
        <v>218</v>
      </c>
      <c r="BQ141" s="107" t="s">
        <v>3612</v>
      </c>
      <c r="BR141" s="17"/>
      <c r="BS141" s="101">
        <v>0</v>
      </c>
      <c r="BT141" s="524" t="s">
        <v>3613</v>
      </c>
      <c r="BU141" s="283">
        <v>0</v>
      </c>
      <c r="BV141" s="283">
        <v>0</v>
      </c>
      <c r="BW141" s="64" t="s">
        <v>218</v>
      </c>
      <c r="BX141" s="107" t="s">
        <v>3614</v>
      </c>
      <c r="BY141" s="110"/>
      <c r="BZ141" s="101">
        <v>0</v>
      </c>
      <c r="CA141" s="117" t="s">
        <v>3615</v>
      </c>
      <c r="CB141" s="283">
        <v>0</v>
      </c>
      <c r="CC141" s="283">
        <v>0</v>
      </c>
      <c r="CD141" s="17" t="s">
        <v>218</v>
      </c>
      <c r="CE141" s="110" t="s">
        <v>3447</v>
      </c>
      <c r="CF141" s="549"/>
      <c r="CG141" s="548">
        <v>2</v>
      </c>
      <c r="CH141" s="112" t="s">
        <v>3616</v>
      </c>
      <c r="CI141" s="283">
        <v>0.1</v>
      </c>
      <c r="CJ141" s="283">
        <v>0.02</v>
      </c>
      <c r="CK141" s="146" t="s">
        <v>218</v>
      </c>
      <c r="CL141" s="110" t="s">
        <v>3447</v>
      </c>
      <c r="CM141" s="195"/>
      <c r="CN141" s="308">
        <v>0</v>
      </c>
      <c r="CO141" s="117" t="s">
        <v>3617</v>
      </c>
      <c r="CP141" s="283">
        <v>0.1</v>
      </c>
      <c r="CQ141" s="283">
        <v>0.02</v>
      </c>
      <c r="CR141" s="17" t="s">
        <v>218</v>
      </c>
      <c r="CS141" s="110" t="s">
        <v>3447</v>
      </c>
      <c r="CT141" s="110"/>
      <c r="CU141" s="117"/>
      <c r="CV141" s="117" t="s">
        <v>3618</v>
      </c>
      <c r="CW141" s="510">
        <v>0.1</v>
      </c>
      <c r="CX141" s="510">
        <v>0.02</v>
      </c>
      <c r="CY141" s="17" t="s">
        <v>218</v>
      </c>
      <c r="CZ141" s="110" t="s">
        <v>3447</v>
      </c>
      <c r="DA141" s="17"/>
      <c r="DB141" s="146"/>
      <c r="DC141" s="112" t="s">
        <v>3619</v>
      </c>
      <c r="DD141" s="283">
        <v>0.1</v>
      </c>
      <c r="DE141" s="283">
        <v>0.02</v>
      </c>
      <c r="DF141" s="17" t="s">
        <v>218</v>
      </c>
      <c r="DG141" s="110" t="s">
        <v>3447</v>
      </c>
      <c r="DH141" s="17"/>
      <c r="DI141" s="101"/>
      <c r="DJ141" s="117" t="s">
        <v>3620</v>
      </c>
      <c r="DK141" s="283">
        <v>0.1</v>
      </c>
      <c r="DL141" s="283">
        <v>0.02</v>
      </c>
      <c r="DM141" s="280" t="s">
        <v>218</v>
      </c>
      <c r="DN141" s="110" t="s">
        <v>3447</v>
      </c>
      <c r="DO141" s="17"/>
      <c r="DP141" s="101"/>
      <c r="DQ141" s="117" t="s">
        <v>3621</v>
      </c>
      <c r="DR141" s="283">
        <v>0.1</v>
      </c>
      <c r="DS141" s="283">
        <v>0.02</v>
      </c>
      <c r="DT141" s="101" t="s">
        <v>218</v>
      </c>
      <c r="DU141" s="107" t="s">
        <v>3622</v>
      </c>
      <c r="DV141" s="530">
        <v>20</v>
      </c>
      <c r="DW141" s="534">
        <v>5</v>
      </c>
      <c r="DX141" s="547" t="s">
        <v>3623</v>
      </c>
      <c r="DY141" s="283">
        <v>0.35</v>
      </c>
      <c r="DZ141" s="106">
        <v>7.0000000000000007E-2</v>
      </c>
      <c r="EA141" s="64" t="s">
        <v>218</v>
      </c>
      <c r="EB141" s="107" t="s">
        <v>3624</v>
      </c>
      <c r="EC141" s="529">
        <v>0</v>
      </c>
      <c r="ED141" s="519">
        <v>0</v>
      </c>
      <c r="EE141" s="519">
        <v>0</v>
      </c>
      <c r="EF141" s="519">
        <v>0</v>
      </c>
      <c r="EG141" s="519">
        <v>0</v>
      </c>
      <c r="EH141" s="519">
        <v>0</v>
      </c>
      <c r="EI141" s="519">
        <v>0</v>
      </c>
      <c r="EJ141" s="519">
        <v>0</v>
      </c>
      <c r="EK141" s="519">
        <v>0</v>
      </c>
      <c r="EL141" s="519">
        <v>20</v>
      </c>
      <c r="EM141" s="529">
        <v>0</v>
      </c>
      <c r="EN141" s="529">
        <v>0</v>
      </c>
      <c r="EO141" s="529">
        <v>20</v>
      </c>
      <c r="EP141" s="528">
        <v>0</v>
      </c>
      <c r="EQ141" s="519">
        <v>0</v>
      </c>
      <c r="ER141" s="519">
        <v>0</v>
      </c>
      <c r="ES141" s="519">
        <v>2</v>
      </c>
      <c r="ET141" s="519">
        <v>2</v>
      </c>
      <c r="EU141" s="519">
        <v>2</v>
      </c>
      <c r="EV141" s="519">
        <v>2</v>
      </c>
      <c r="EW141" s="519">
        <v>2</v>
      </c>
      <c r="EX141" s="519">
        <v>2</v>
      </c>
      <c r="EY141" s="519">
        <v>7</v>
      </c>
      <c r="EZ141" s="519">
        <v>5</v>
      </c>
      <c r="FA141" s="528">
        <v>2</v>
      </c>
      <c r="FB141" s="528">
        <v>2</v>
      </c>
      <c r="FC141" s="528">
        <v>7</v>
      </c>
      <c r="FD141" s="38">
        <v>0</v>
      </c>
      <c r="FE141" s="38">
        <v>0</v>
      </c>
      <c r="FF141" s="38">
        <v>0</v>
      </c>
      <c r="FG141" s="38">
        <v>0</v>
      </c>
      <c r="FH141" s="38">
        <v>0</v>
      </c>
      <c r="FI141" s="38">
        <v>0</v>
      </c>
      <c r="FJ141" s="38">
        <v>0</v>
      </c>
      <c r="FK141" s="38">
        <v>0</v>
      </c>
      <c r="FL141" s="38">
        <v>0</v>
      </c>
      <c r="FM141" s="38">
        <v>0.35</v>
      </c>
      <c r="FN141" s="230">
        <v>0</v>
      </c>
      <c r="FO141" s="230">
        <v>0</v>
      </c>
      <c r="FP141" s="527">
        <v>0</v>
      </c>
      <c r="FQ141" s="527">
        <v>0</v>
      </c>
      <c r="FR141" s="209">
        <v>0</v>
      </c>
      <c r="FS141" s="209">
        <v>0</v>
      </c>
      <c r="FT141" s="209">
        <v>0.1</v>
      </c>
      <c r="FU141" s="209">
        <v>0</v>
      </c>
      <c r="FV141" s="42">
        <v>0.1</v>
      </c>
      <c r="FW141" s="42">
        <v>0</v>
      </c>
      <c r="FX141" s="42">
        <v>0.1</v>
      </c>
      <c r="FY141" s="42">
        <v>0</v>
      </c>
      <c r="FZ141" s="42">
        <v>0.1</v>
      </c>
      <c r="GA141" s="42">
        <v>0</v>
      </c>
      <c r="GB141" s="42">
        <v>0.1</v>
      </c>
      <c r="GC141" s="42">
        <v>0</v>
      </c>
      <c r="GD141" s="138">
        <v>0.1</v>
      </c>
      <c r="GE141" s="42">
        <v>0</v>
      </c>
      <c r="GF141" s="137">
        <v>0.35</v>
      </c>
      <c r="GG141" s="136">
        <v>1</v>
      </c>
      <c r="GH141" s="50">
        <v>0</v>
      </c>
      <c r="GI141" s="50">
        <v>0</v>
      </c>
      <c r="GJ141" s="50">
        <v>0</v>
      </c>
      <c r="GK141" s="50">
        <v>0.1</v>
      </c>
      <c r="GL141" s="49">
        <v>0.1</v>
      </c>
      <c r="GM141" s="49">
        <v>0.1</v>
      </c>
      <c r="GN141" s="49">
        <v>0.1</v>
      </c>
      <c r="GO141" s="49">
        <v>0.1</v>
      </c>
      <c r="GP141" s="49">
        <v>0.1</v>
      </c>
      <c r="GQ141" s="49">
        <v>0.35</v>
      </c>
      <c r="GR141" s="48" t="b">
        <v>1</v>
      </c>
      <c r="GS141" s="336">
        <v>0</v>
      </c>
    </row>
    <row r="142" spans="1:201" ht="67.5" hidden="1" customHeight="1" x14ac:dyDescent="0.25">
      <c r="A142" s="119" t="s">
        <v>2227</v>
      </c>
      <c r="B142" s="119" t="s">
        <v>653</v>
      </c>
      <c r="C142" s="119" t="s">
        <v>519</v>
      </c>
      <c r="D142" s="119" t="s">
        <v>2228</v>
      </c>
      <c r="E142" s="119" t="s">
        <v>2229</v>
      </c>
      <c r="F142" s="17" t="s">
        <v>2850</v>
      </c>
      <c r="G142" s="17" t="s">
        <v>3429</v>
      </c>
      <c r="H142" s="13" t="s">
        <v>2851</v>
      </c>
      <c r="I142" s="17"/>
      <c r="J142" s="17"/>
      <c r="K142" s="17" t="s">
        <v>3134</v>
      </c>
      <c r="L142" s="110" t="s">
        <v>2979</v>
      </c>
      <c r="M142" s="26"/>
      <c r="N142" s="158"/>
      <c r="O142" s="64"/>
      <c r="P142" s="17" t="s">
        <v>2515</v>
      </c>
      <c r="Q142" s="532">
        <v>485</v>
      </c>
      <c r="R142" s="280" t="s">
        <v>3625</v>
      </c>
      <c r="S142" s="17" t="s">
        <v>3516</v>
      </c>
      <c r="T142" s="17"/>
      <c r="U142" s="17"/>
      <c r="V142" s="17"/>
      <c r="W142" s="17" t="s">
        <v>870</v>
      </c>
      <c r="X142" s="17"/>
      <c r="Y142" s="17"/>
      <c r="Z142" s="17"/>
      <c r="AA142" s="17"/>
      <c r="AB142" s="17"/>
      <c r="AC142" s="17"/>
      <c r="AD142" s="17"/>
      <c r="AE142" s="17"/>
      <c r="AF142" s="17"/>
      <c r="AG142" s="17"/>
      <c r="AH142" s="17" t="s">
        <v>211</v>
      </c>
      <c r="AI142" s="17" t="s">
        <v>470</v>
      </c>
      <c r="AJ142" s="17" t="s">
        <v>244</v>
      </c>
      <c r="AK142" s="17" t="s">
        <v>271</v>
      </c>
      <c r="AL142" s="110" t="s">
        <v>3626</v>
      </c>
      <c r="AM142" s="110"/>
      <c r="AN142" s="17">
        <v>0</v>
      </c>
      <c r="AO142" s="17">
        <v>0</v>
      </c>
      <c r="AP142" s="23">
        <v>2</v>
      </c>
      <c r="AQ142" s="17">
        <v>2</v>
      </c>
      <c r="AR142" s="17">
        <v>2</v>
      </c>
      <c r="AS142" s="17">
        <v>6</v>
      </c>
      <c r="AT142" s="17"/>
      <c r="AU142" s="17"/>
      <c r="AV142" s="23">
        <v>2</v>
      </c>
      <c r="AW142" s="17"/>
      <c r="AX142" s="146">
        <v>0</v>
      </c>
      <c r="AY142" s="531" t="s">
        <v>3627</v>
      </c>
      <c r="AZ142" s="79">
        <v>0</v>
      </c>
      <c r="BA142" s="283">
        <v>0</v>
      </c>
      <c r="BB142" s="132" t="s">
        <v>218</v>
      </c>
      <c r="BC142" s="14" t="s">
        <v>3628</v>
      </c>
      <c r="BD142" s="190"/>
      <c r="BE142" s="146">
        <v>0</v>
      </c>
      <c r="BF142" s="116" t="s">
        <v>3629</v>
      </c>
      <c r="BG142" s="79">
        <v>0</v>
      </c>
      <c r="BH142" s="283">
        <v>0</v>
      </c>
      <c r="BI142" s="173" t="s">
        <v>218</v>
      </c>
      <c r="BJ142" s="107" t="s">
        <v>3630</v>
      </c>
      <c r="BK142" s="17"/>
      <c r="BL142" s="546">
        <v>0</v>
      </c>
      <c r="BM142" s="539" t="s">
        <v>3631</v>
      </c>
      <c r="BN142" s="283">
        <v>0</v>
      </c>
      <c r="BO142" s="283">
        <v>0</v>
      </c>
      <c r="BP142" s="4" t="s">
        <v>218</v>
      </c>
      <c r="BQ142" s="107" t="s">
        <v>3632</v>
      </c>
      <c r="BR142" s="17"/>
      <c r="BS142" s="101">
        <v>0</v>
      </c>
      <c r="BT142" s="524" t="s">
        <v>3394</v>
      </c>
      <c r="BU142" s="283">
        <v>0</v>
      </c>
      <c r="BV142" s="283">
        <v>0</v>
      </c>
      <c r="BW142" s="64" t="s">
        <v>218</v>
      </c>
      <c r="BX142" s="107" t="s">
        <v>3633</v>
      </c>
      <c r="BY142" s="110"/>
      <c r="BZ142" s="101">
        <v>0</v>
      </c>
      <c r="CA142" s="117" t="s">
        <v>3634</v>
      </c>
      <c r="CB142" s="283">
        <v>0</v>
      </c>
      <c r="CC142" s="283">
        <v>0</v>
      </c>
      <c r="CD142" s="240" t="s">
        <v>218</v>
      </c>
      <c r="CE142" s="107" t="s">
        <v>3635</v>
      </c>
      <c r="CF142" s="195"/>
      <c r="CG142" s="523">
        <v>0</v>
      </c>
      <c r="CH142" s="84" t="s">
        <v>3636</v>
      </c>
      <c r="CI142" s="283">
        <v>0</v>
      </c>
      <c r="CJ142" s="283">
        <v>0</v>
      </c>
      <c r="CK142" s="17" t="s">
        <v>218</v>
      </c>
      <c r="CL142" s="110" t="s">
        <v>3637</v>
      </c>
      <c r="CM142" s="195"/>
      <c r="CN142" s="308">
        <v>0</v>
      </c>
      <c r="CO142" s="117" t="s">
        <v>3638</v>
      </c>
      <c r="CP142" s="283">
        <v>0</v>
      </c>
      <c r="CQ142" s="283">
        <v>0</v>
      </c>
      <c r="CR142" s="105" t="s">
        <v>218</v>
      </c>
      <c r="CS142" s="110" t="s">
        <v>3447</v>
      </c>
      <c r="CT142" s="110"/>
      <c r="CU142" s="117"/>
      <c r="CV142" s="117" t="s">
        <v>3398</v>
      </c>
      <c r="CW142" s="510">
        <v>0</v>
      </c>
      <c r="CX142" s="510">
        <v>0</v>
      </c>
      <c r="CY142" s="17" t="s">
        <v>218</v>
      </c>
      <c r="CZ142" s="110" t="s">
        <v>3447</v>
      </c>
      <c r="DA142" s="17"/>
      <c r="DB142" s="146"/>
      <c r="DC142" s="112" t="s">
        <v>3639</v>
      </c>
      <c r="DD142" s="283">
        <v>0</v>
      </c>
      <c r="DE142" s="283">
        <v>0</v>
      </c>
      <c r="DF142" s="17" t="s">
        <v>218</v>
      </c>
      <c r="DG142" s="110" t="s">
        <v>3447</v>
      </c>
      <c r="DH142" s="17"/>
      <c r="DI142" s="101"/>
      <c r="DJ142" s="117" t="s">
        <v>3640</v>
      </c>
      <c r="DK142" s="283">
        <v>0</v>
      </c>
      <c r="DL142" s="283">
        <v>0</v>
      </c>
      <c r="DM142" s="280" t="s">
        <v>218</v>
      </c>
      <c r="DN142" s="110" t="s">
        <v>3447</v>
      </c>
      <c r="DO142" s="17"/>
      <c r="DP142" s="101"/>
      <c r="DQ142" s="117" t="s">
        <v>3641</v>
      </c>
      <c r="DR142" s="283">
        <v>0</v>
      </c>
      <c r="DS142" s="283">
        <v>0</v>
      </c>
      <c r="DT142" s="64" t="s">
        <v>218</v>
      </c>
      <c r="DU142" s="107" t="s">
        <v>3642</v>
      </c>
      <c r="DV142" s="530">
        <v>2</v>
      </c>
      <c r="DW142" s="520">
        <v>2</v>
      </c>
      <c r="DX142" s="24" t="s">
        <v>3641</v>
      </c>
      <c r="DY142" s="283">
        <v>1</v>
      </c>
      <c r="DZ142" s="131">
        <v>0.33333333333333331</v>
      </c>
      <c r="EA142" s="64" t="s">
        <v>218</v>
      </c>
      <c r="EB142" s="107" t="s">
        <v>3643</v>
      </c>
      <c r="EC142" s="529">
        <v>0</v>
      </c>
      <c r="ED142" s="519">
        <v>0</v>
      </c>
      <c r="EE142" s="519">
        <v>0</v>
      </c>
      <c r="EF142" s="519">
        <v>0</v>
      </c>
      <c r="EG142" s="519">
        <v>0</v>
      </c>
      <c r="EH142" s="519">
        <v>0</v>
      </c>
      <c r="EI142" s="519">
        <v>0</v>
      </c>
      <c r="EJ142" s="519">
        <v>0</v>
      </c>
      <c r="EK142" s="519">
        <v>0</v>
      </c>
      <c r="EL142" s="519">
        <v>2</v>
      </c>
      <c r="EM142" s="529">
        <v>0</v>
      </c>
      <c r="EN142" s="529">
        <v>0</v>
      </c>
      <c r="EO142" s="529">
        <v>2</v>
      </c>
      <c r="EP142" s="528">
        <v>0</v>
      </c>
      <c r="EQ142" s="519">
        <v>0</v>
      </c>
      <c r="ER142" s="519">
        <v>0</v>
      </c>
      <c r="ES142" s="519">
        <v>0</v>
      </c>
      <c r="ET142" s="519">
        <v>0</v>
      </c>
      <c r="EU142" s="519">
        <v>0</v>
      </c>
      <c r="EV142" s="519">
        <v>0</v>
      </c>
      <c r="EW142" s="519">
        <v>0</v>
      </c>
      <c r="EX142" s="519">
        <v>0</v>
      </c>
      <c r="EY142" s="519">
        <v>2</v>
      </c>
      <c r="EZ142" s="519">
        <v>2</v>
      </c>
      <c r="FA142" s="528">
        <v>0</v>
      </c>
      <c r="FB142" s="528">
        <v>0</v>
      </c>
      <c r="FC142" s="528">
        <v>2</v>
      </c>
      <c r="FD142" s="38">
        <v>0</v>
      </c>
      <c r="FE142" s="38">
        <v>0</v>
      </c>
      <c r="FF142" s="38">
        <v>0</v>
      </c>
      <c r="FG142" s="38">
        <v>0</v>
      </c>
      <c r="FH142" s="38">
        <v>0</v>
      </c>
      <c r="FI142" s="38">
        <v>0</v>
      </c>
      <c r="FJ142" s="38">
        <v>0</v>
      </c>
      <c r="FK142" s="38">
        <v>0</v>
      </c>
      <c r="FL142" s="38">
        <v>0</v>
      </c>
      <c r="FM142" s="38">
        <v>1</v>
      </c>
      <c r="FN142" s="230">
        <v>0</v>
      </c>
      <c r="FO142" s="230">
        <v>0</v>
      </c>
      <c r="FP142" s="55">
        <v>0</v>
      </c>
      <c r="FQ142" s="55">
        <v>0</v>
      </c>
      <c r="FR142" s="209">
        <v>0</v>
      </c>
      <c r="FS142" s="209">
        <v>0</v>
      </c>
      <c r="FT142" s="209">
        <v>0</v>
      </c>
      <c r="FU142" s="209">
        <v>0</v>
      </c>
      <c r="FV142" s="42">
        <v>0</v>
      </c>
      <c r="FW142" s="42">
        <v>0</v>
      </c>
      <c r="FX142" s="42">
        <v>0</v>
      </c>
      <c r="FY142" s="42">
        <v>0</v>
      </c>
      <c r="FZ142" s="42">
        <v>0</v>
      </c>
      <c r="GA142" s="42">
        <v>0</v>
      </c>
      <c r="GB142" s="42">
        <v>0</v>
      </c>
      <c r="GC142" s="42">
        <v>0</v>
      </c>
      <c r="GD142" s="138">
        <v>0</v>
      </c>
      <c r="GE142" s="42">
        <v>0</v>
      </c>
      <c r="GF142" s="137">
        <v>1</v>
      </c>
      <c r="GG142" s="136">
        <v>1</v>
      </c>
      <c r="GH142" s="50">
        <v>0</v>
      </c>
      <c r="GI142" s="50">
        <v>0</v>
      </c>
      <c r="GJ142" s="50">
        <v>0</v>
      </c>
      <c r="GK142" s="50">
        <v>0</v>
      </c>
      <c r="GL142" s="49">
        <v>0</v>
      </c>
      <c r="GM142" s="49">
        <v>0</v>
      </c>
      <c r="GN142" s="49">
        <v>0</v>
      </c>
      <c r="GO142" s="49">
        <v>0</v>
      </c>
      <c r="GP142" s="49">
        <v>0</v>
      </c>
      <c r="GQ142" s="49">
        <v>1</v>
      </c>
      <c r="GR142" s="48" t="b">
        <v>1</v>
      </c>
      <c r="GS142" s="336">
        <v>0</v>
      </c>
    </row>
    <row r="143" spans="1:201" ht="67.5" hidden="1" customHeight="1" x14ac:dyDescent="0.25">
      <c r="A143" s="119" t="s">
        <v>2227</v>
      </c>
      <c r="B143" s="119" t="s">
        <v>653</v>
      </c>
      <c r="C143" s="119" t="s">
        <v>519</v>
      </c>
      <c r="D143" s="119" t="s">
        <v>2228</v>
      </c>
      <c r="E143" s="119" t="s">
        <v>2267</v>
      </c>
      <c r="F143" s="17" t="s">
        <v>2850</v>
      </c>
      <c r="G143" s="17" t="s">
        <v>3429</v>
      </c>
      <c r="H143" s="13" t="s">
        <v>2851</v>
      </c>
      <c r="I143" s="17"/>
      <c r="J143" s="17"/>
      <c r="K143" s="17" t="s">
        <v>3134</v>
      </c>
      <c r="L143" s="110" t="s">
        <v>2979</v>
      </c>
      <c r="M143" s="26"/>
      <c r="N143" s="158"/>
      <c r="O143" s="64"/>
      <c r="P143" s="17" t="s">
        <v>3157</v>
      </c>
      <c r="Q143" s="532">
        <v>494</v>
      </c>
      <c r="R143" s="280" t="s">
        <v>3644</v>
      </c>
      <c r="S143" s="17" t="s">
        <v>3516</v>
      </c>
      <c r="T143" s="17"/>
      <c r="U143" s="17"/>
      <c r="V143" s="17"/>
      <c r="W143" s="17" t="s">
        <v>870</v>
      </c>
      <c r="X143" s="17"/>
      <c r="Y143" s="17"/>
      <c r="Z143" s="17"/>
      <c r="AA143" s="17"/>
      <c r="AB143" s="17"/>
      <c r="AC143" s="17"/>
      <c r="AD143" s="17"/>
      <c r="AE143" s="17"/>
      <c r="AF143" s="17"/>
      <c r="AG143" s="17"/>
      <c r="AH143" s="17" t="s">
        <v>211</v>
      </c>
      <c r="AI143" s="17" t="s">
        <v>470</v>
      </c>
      <c r="AJ143" s="17" t="s">
        <v>244</v>
      </c>
      <c r="AK143" s="17" t="s">
        <v>3405</v>
      </c>
      <c r="AL143" s="110" t="s">
        <v>3645</v>
      </c>
      <c r="AM143" s="110"/>
      <c r="AN143" s="102"/>
      <c r="AO143" s="15">
        <v>20</v>
      </c>
      <c r="AP143" s="23">
        <v>20</v>
      </c>
      <c r="AQ143" s="102">
        <v>25</v>
      </c>
      <c r="AR143" s="102">
        <v>30</v>
      </c>
      <c r="AS143" s="102">
        <v>100</v>
      </c>
      <c r="AT143" s="102"/>
      <c r="AU143" s="102"/>
      <c r="AV143" s="23">
        <v>20</v>
      </c>
      <c r="AW143" s="17"/>
      <c r="AX143" s="146">
        <v>0</v>
      </c>
      <c r="AY143" s="531" t="s">
        <v>3646</v>
      </c>
      <c r="AZ143" s="79">
        <v>0</v>
      </c>
      <c r="BA143" s="283">
        <v>0</v>
      </c>
      <c r="BB143" s="132" t="s">
        <v>218</v>
      </c>
      <c r="BC143" s="14" t="s">
        <v>3519</v>
      </c>
      <c r="BD143" s="207"/>
      <c r="BE143" s="101">
        <v>0</v>
      </c>
      <c r="BF143" s="116" t="s">
        <v>3647</v>
      </c>
      <c r="BG143" s="79">
        <v>0</v>
      </c>
      <c r="BH143" s="283">
        <v>0</v>
      </c>
      <c r="BI143" s="173" t="s">
        <v>218</v>
      </c>
      <c r="BJ143" s="107" t="s">
        <v>3648</v>
      </c>
      <c r="BK143" s="17"/>
      <c r="BL143" s="308">
        <v>0</v>
      </c>
      <c r="BM143" s="116" t="s">
        <v>3649</v>
      </c>
      <c r="BN143" s="283">
        <v>0</v>
      </c>
      <c r="BO143" s="283">
        <v>0</v>
      </c>
      <c r="BP143" s="79" t="s">
        <v>218</v>
      </c>
      <c r="BQ143" s="107" t="s">
        <v>3650</v>
      </c>
      <c r="BR143" s="17"/>
      <c r="BS143" s="101">
        <v>0</v>
      </c>
      <c r="BT143" s="524" t="s">
        <v>3651</v>
      </c>
      <c r="BU143" s="283">
        <v>0</v>
      </c>
      <c r="BV143" s="283">
        <v>0</v>
      </c>
      <c r="BW143" s="79" t="s">
        <v>218</v>
      </c>
      <c r="BX143" s="107"/>
      <c r="BY143" s="110"/>
      <c r="BZ143" s="101">
        <v>0</v>
      </c>
      <c r="CA143" s="117" t="s">
        <v>3652</v>
      </c>
      <c r="CB143" s="283">
        <v>0</v>
      </c>
      <c r="CC143" s="283">
        <v>0</v>
      </c>
      <c r="CD143" s="83" t="s">
        <v>218</v>
      </c>
      <c r="CE143" s="107"/>
      <c r="CF143" s="195"/>
      <c r="CG143" s="523"/>
      <c r="CH143" s="84" t="s">
        <v>3653</v>
      </c>
      <c r="CI143" s="283">
        <v>0</v>
      </c>
      <c r="CJ143" s="283">
        <v>0</v>
      </c>
      <c r="CK143" s="81" t="s">
        <v>218</v>
      </c>
      <c r="CL143" s="110" t="s">
        <v>3654</v>
      </c>
      <c r="CM143" s="195"/>
      <c r="CN143" s="308"/>
      <c r="CO143" s="117" t="s">
        <v>3655</v>
      </c>
      <c r="CP143" s="283">
        <v>0</v>
      </c>
      <c r="CQ143" s="283">
        <v>0</v>
      </c>
      <c r="CR143" s="79" t="s">
        <v>218</v>
      </c>
      <c r="CS143" s="110"/>
      <c r="CT143" s="110"/>
      <c r="CU143" s="117"/>
      <c r="CV143" s="117" t="s">
        <v>3656</v>
      </c>
      <c r="CW143" s="510">
        <v>0</v>
      </c>
      <c r="CX143" s="510">
        <v>0</v>
      </c>
      <c r="CY143" s="64" t="s">
        <v>218</v>
      </c>
      <c r="CZ143" s="107"/>
      <c r="DA143" s="17"/>
      <c r="DB143" s="146"/>
      <c r="DC143" s="112" t="s">
        <v>3657</v>
      </c>
      <c r="DD143" s="283">
        <v>0</v>
      </c>
      <c r="DE143" s="283">
        <v>0</v>
      </c>
      <c r="DF143" s="17" t="s">
        <v>218</v>
      </c>
      <c r="DG143" s="110"/>
      <c r="DH143" s="17"/>
      <c r="DI143" s="101"/>
      <c r="DJ143" s="117" t="s">
        <v>3658</v>
      </c>
      <c r="DK143" s="283">
        <v>0</v>
      </c>
      <c r="DL143" s="283">
        <v>0</v>
      </c>
      <c r="DM143" s="73" t="s">
        <v>218</v>
      </c>
      <c r="DN143" s="107"/>
      <c r="DO143" s="17"/>
      <c r="DP143" s="101"/>
      <c r="DQ143" s="117" t="s">
        <v>3659</v>
      </c>
      <c r="DR143" s="283">
        <v>0</v>
      </c>
      <c r="DS143" s="283">
        <v>0</v>
      </c>
      <c r="DT143" s="64" t="s">
        <v>218</v>
      </c>
      <c r="DU143" s="107"/>
      <c r="DV143" s="530">
        <v>20</v>
      </c>
      <c r="DW143" s="520">
        <v>10</v>
      </c>
      <c r="DX143" s="107" t="s">
        <v>3660</v>
      </c>
      <c r="DY143" s="283">
        <v>0.4</v>
      </c>
      <c r="DZ143" s="106">
        <v>0.1</v>
      </c>
      <c r="EA143" s="64" t="s">
        <v>218</v>
      </c>
      <c r="EB143" s="107" t="s">
        <v>3661</v>
      </c>
      <c r="EC143" s="529">
        <v>0</v>
      </c>
      <c r="ED143" s="519">
        <v>0</v>
      </c>
      <c r="EE143" s="519">
        <v>0</v>
      </c>
      <c r="EF143" s="519">
        <v>0</v>
      </c>
      <c r="EG143" s="519">
        <v>0</v>
      </c>
      <c r="EH143" s="519">
        <v>0</v>
      </c>
      <c r="EI143" s="519">
        <v>0</v>
      </c>
      <c r="EJ143" s="519">
        <v>0</v>
      </c>
      <c r="EK143" s="519">
        <v>0</v>
      </c>
      <c r="EL143" s="519">
        <v>20</v>
      </c>
      <c r="EM143" s="529">
        <v>0</v>
      </c>
      <c r="EN143" s="529">
        <v>0</v>
      </c>
      <c r="EO143" s="529">
        <v>20</v>
      </c>
      <c r="EP143" s="528">
        <v>0</v>
      </c>
      <c r="EQ143" s="519">
        <v>0</v>
      </c>
      <c r="ER143" s="519">
        <v>0</v>
      </c>
      <c r="ES143" s="519">
        <v>0</v>
      </c>
      <c r="ET143" s="519">
        <v>0</v>
      </c>
      <c r="EU143" s="519">
        <v>0</v>
      </c>
      <c r="EV143" s="519">
        <v>0</v>
      </c>
      <c r="EW143" s="519">
        <v>0</v>
      </c>
      <c r="EX143" s="519">
        <v>0</v>
      </c>
      <c r="EY143" s="519">
        <v>10</v>
      </c>
      <c r="EZ143" s="519">
        <v>10</v>
      </c>
      <c r="FA143" s="528">
        <v>0</v>
      </c>
      <c r="FB143" s="528">
        <v>0</v>
      </c>
      <c r="FC143" s="528">
        <v>10</v>
      </c>
      <c r="FD143" s="38">
        <v>0</v>
      </c>
      <c r="FE143" s="38">
        <v>0</v>
      </c>
      <c r="FF143" s="38">
        <v>0</v>
      </c>
      <c r="FG143" s="38">
        <v>0</v>
      </c>
      <c r="FH143" s="38">
        <v>0</v>
      </c>
      <c r="FI143" s="38">
        <v>0</v>
      </c>
      <c r="FJ143" s="38">
        <v>0</v>
      </c>
      <c r="FK143" s="38">
        <v>0</v>
      </c>
      <c r="FL143" s="38">
        <v>0</v>
      </c>
      <c r="FM143" s="38">
        <v>0.5</v>
      </c>
      <c r="FN143" s="230">
        <v>0</v>
      </c>
      <c r="FO143" s="230">
        <v>0</v>
      </c>
      <c r="FP143" s="527">
        <v>0</v>
      </c>
      <c r="FQ143" s="527">
        <v>0</v>
      </c>
      <c r="FR143" s="209">
        <v>0</v>
      </c>
      <c r="FS143" s="209">
        <v>0</v>
      </c>
      <c r="FT143" s="209">
        <v>0</v>
      </c>
      <c r="FU143" s="209">
        <v>0</v>
      </c>
      <c r="FV143" s="42">
        <v>0</v>
      </c>
      <c r="FW143" s="42">
        <v>0</v>
      </c>
      <c r="FX143" s="42">
        <v>0</v>
      </c>
      <c r="FY143" s="42">
        <v>0</v>
      </c>
      <c r="FZ143" s="42">
        <v>0</v>
      </c>
      <c r="GA143" s="42">
        <v>0</v>
      </c>
      <c r="GB143" s="42">
        <v>0</v>
      </c>
      <c r="GC143" s="42">
        <v>0</v>
      </c>
      <c r="GD143" s="138">
        <v>0</v>
      </c>
      <c r="GE143" s="42">
        <v>0</v>
      </c>
      <c r="GF143" s="137">
        <v>0.5</v>
      </c>
      <c r="GG143" s="136">
        <v>1</v>
      </c>
      <c r="GH143" s="50">
        <v>0</v>
      </c>
      <c r="GI143" s="50">
        <v>0</v>
      </c>
      <c r="GJ143" s="50">
        <v>0</v>
      </c>
      <c r="GK143" s="50">
        <v>0</v>
      </c>
      <c r="GL143" s="49">
        <v>0</v>
      </c>
      <c r="GM143" s="49">
        <v>0</v>
      </c>
      <c r="GN143" s="49">
        <v>0</v>
      </c>
      <c r="GO143" s="49">
        <v>0</v>
      </c>
      <c r="GP143" s="49">
        <v>0</v>
      </c>
      <c r="GQ143" s="49">
        <v>0.5</v>
      </c>
      <c r="GR143" s="48" t="b">
        <v>1</v>
      </c>
      <c r="GS143" s="336">
        <v>0</v>
      </c>
    </row>
    <row r="144" spans="1:201" ht="67.5" hidden="1" customHeight="1" x14ac:dyDescent="0.25">
      <c r="A144" s="119" t="s">
        <v>2227</v>
      </c>
      <c r="B144" s="119" t="s">
        <v>653</v>
      </c>
      <c r="C144" s="119" t="s">
        <v>519</v>
      </c>
      <c r="D144" s="119" t="s">
        <v>2228</v>
      </c>
      <c r="E144" s="119" t="s">
        <v>2267</v>
      </c>
      <c r="F144" s="17" t="s">
        <v>2850</v>
      </c>
      <c r="G144" s="17" t="s">
        <v>3429</v>
      </c>
      <c r="H144" s="13" t="s">
        <v>2851</v>
      </c>
      <c r="I144" s="17"/>
      <c r="J144" s="17"/>
      <c r="K144" s="17" t="s">
        <v>3134</v>
      </c>
      <c r="L144" s="110" t="s">
        <v>2979</v>
      </c>
      <c r="M144" s="26"/>
      <c r="N144" s="158"/>
      <c r="O144" s="64"/>
      <c r="P144" s="17" t="s">
        <v>2566</v>
      </c>
      <c r="Q144" s="532">
        <v>487</v>
      </c>
      <c r="R144" s="280" t="s">
        <v>3662</v>
      </c>
      <c r="S144" s="17" t="s">
        <v>890</v>
      </c>
      <c r="T144" s="17"/>
      <c r="U144" s="17"/>
      <c r="V144" s="17"/>
      <c r="W144" s="17" t="s">
        <v>870</v>
      </c>
      <c r="X144" s="17"/>
      <c r="Y144" s="17"/>
      <c r="Z144" s="17"/>
      <c r="AA144" s="17"/>
      <c r="AB144" s="17"/>
      <c r="AC144" s="17"/>
      <c r="AD144" s="17"/>
      <c r="AE144" s="17"/>
      <c r="AF144" s="17"/>
      <c r="AG144" s="17"/>
      <c r="AH144" s="17" t="s">
        <v>211</v>
      </c>
      <c r="AI144" s="17" t="s">
        <v>2635</v>
      </c>
      <c r="AJ144" s="17" t="s">
        <v>244</v>
      </c>
      <c r="AK144" s="17" t="s">
        <v>271</v>
      </c>
      <c r="AL144" s="110" t="s">
        <v>3663</v>
      </c>
      <c r="AM144" s="110"/>
      <c r="AN144" s="17">
        <v>0</v>
      </c>
      <c r="AO144" s="17"/>
      <c r="AP144" s="23">
        <v>0</v>
      </c>
      <c r="AQ144" s="17">
        <v>1</v>
      </c>
      <c r="AR144" s="17"/>
      <c r="AS144" s="17">
        <v>1</v>
      </c>
      <c r="AT144" s="17"/>
      <c r="AU144" s="17"/>
      <c r="AV144" s="23">
        <v>0</v>
      </c>
      <c r="AW144" s="17"/>
      <c r="AX144" s="146">
        <v>0</v>
      </c>
      <c r="AY144" s="531" t="s">
        <v>3456</v>
      </c>
      <c r="AZ144" s="79" t="s">
        <v>872</v>
      </c>
      <c r="BA144" s="283">
        <v>0</v>
      </c>
      <c r="BB144" s="132" t="s">
        <v>218</v>
      </c>
      <c r="BC144" s="14" t="s">
        <v>3664</v>
      </c>
      <c r="BD144" s="190"/>
      <c r="BE144" s="146">
        <v>0</v>
      </c>
      <c r="BF144" s="539" t="s">
        <v>3434</v>
      </c>
      <c r="BG144" s="79" t="s">
        <v>872</v>
      </c>
      <c r="BH144" s="283">
        <v>0</v>
      </c>
      <c r="BI144" s="173" t="s">
        <v>218</v>
      </c>
      <c r="BJ144" s="107" t="s">
        <v>3458</v>
      </c>
      <c r="BK144" s="17"/>
      <c r="BL144" s="308">
        <v>0</v>
      </c>
      <c r="BM144" s="110" t="s">
        <v>3459</v>
      </c>
      <c r="BN144" s="283" t="s">
        <v>872</v>
      </c>
      <c r="BO144" s="283">
        <v>0</v>
      </c>
      <c r="BP144" s="81" t="s">
        <v>218</v>
      </c>
      <c r="BQ144" s="107" t="s">
        <v>3665</v>
      </c>
      <c r="BR144" s="17"/>
      <c r="BS144" s="101"/>
      <c r="BT144" s="524" t="s">
        <v>3666</v>
      </c>
      <c r="BU144" s="283" t="s">
        <v>872</v>
      </c>
      <c r="BV144" s="283">
        <v>0</v>
      </c>
      <c r="BW144" s="64" t="s">
        <v>218</v>
      </c>
      <c r="BX144" s="107" t="s">
        <v>3667</v>
      </c>
      <c r="BY144" s="110"/>
      <c r="BZ144" s="101">
        <v>0</v>
      </c>
      <c r="CA144" s="117" t="s">
        <v>3668</v>
      </c>
      <c r="CB144" s="283" t="s">
        <v>872</v>
      </c>
      <c r="CC144" s="283">
        <v>0</v>
      </c>
      <c r="CD144" s="10" t="s">
        <v>218</v>
      </c>
      <c r="CE144" s="107" t="s">
        <v>3669</v>
      </c>
      <c r="CF144" s="195"/>
      <c r="CG144" s="523">
        <v>0</v>
      </c>
      <c r="CH144" s="84" t="s">
        <v>3670</v>
      </c>
      <c r="CI144" s="283" t="s">
        <v>872</v>
      </c>
      <c r="CJ144" s="283">
        <v>0</v>
      </c>
      <c r="CK144" s="81" t="s">
        <v>218</v>
      </c>
      <c r="CL144" s="110" t="s">
        <v>3447</v>
      </c>
      <c r="CM144" s="195"/>
      <c r="CN144" s="308"/>
      <c r="CO144" s="117" t="s">
        <v>3671</v>
      </c>
      <c r="CP144" s="283" t="s">
        <v>872</v>
      </c>
      <c r="CQ144" s="283">
        <v>0</v>
      </c>
      <c r="CR144" s="17" t="s">
        <v>218</v>
      </c>
      <c r="CS144" s="110" t="s">
        <v>3447</v>
      </c>
      <c r="CT144" s="110"/>
      <c r="CU144" s="117"/>
      <c r="CV144" s="117" t="s">
        <v>3672</v>
      </c>
      <c r="CW144" s="510" t="s">
        <v>872</v>
      </c>
      <c r="CX144" s="510">
        <v>0</v>
      </c>
      <c r="CY144" s="17" t="s">
        <v>218</v>
      </c>
      <c r="CZ144" s="110" t="s">
        <v>3447</v>
      </c>
      <c r="DA144" s="17"/>
      <c r="DB144" s="146"/>
      <c r="DC144" s="112" t="s">
        <v>3673</v>
      </c>
      <c r="DD144" s="283" t="s">
        <v>872</v>
      </c>
      <c r="DE144" s="283">
        <v>0</v>
      </c>
      <c r="DF144" s="17" t="s">
        <v>218</v>
      </c>
      <c r="DG144" s="110" t="s">
        <v>3447</v>
      </c>
      <c r="DH144" s="17"/>
      <c r="DI144" s="101"/>
      <c r="DJ144" s="117" t="s">
        <v>3674</v>
      </c>
      <c r="DK144" s="283" t="s">
        <v>872</v>
      </c>
      <c r="DL144" s="283">
        <v>0</v>
      </c>
      <c r="DM144" s="280" t="s">
        <v>218</v>
      </c>
      <c r="DN144" s="110" t="s">
        <v>3447</v>
      </c>
      <c r="DO144" s="17"/>
      <c r="DP144" s="101"/>
      <c r="DQ144" s="117" t="s">
        <v>3675</v>
      </c>
      <c r="DR144" s="283" t="s">
        <v>872</v>
      </c>
      <c r="DS144" s="283">
        <v>0</v>
      </c>
      <c r="DT144" s="64" t="s">
        <v>218</v>
      </c>
      <c r="DU144" s="107" t="s">
        <v>3676</v>
      </c>
      <c r="DV144" s="521">
        <v>0</v>
      </c>
      <c r="DW144" s="520">
        <v>0</v>
      </c>
      <c r="DX144" s="117" t="s">
        <v>3677</v>
      </c>
      <c r="DY144" s="283" t="s">
        <v>872</v>
      </c>
      <c r="DZ144" s="131">
        <v>0</v>
      </c>
      <c r="EA144" s="64" t="s">
        <v>218</v>
      </c>
      <c r="EB144" s="107" t="s">
        <v>3428</v>
      </c>
      <c r="EC144" s="529">
        <v>0</v>
      </c>
      <c r="ED144" s="519">
        <v>0</v>
      </c>
      <c r="EE144" s="519">
        <v>0</v>
      </c>
      <c r="EF144" s="519">
        <v>0</v>
      </c>
      <c r="EG144" s="519">
        <v>0</v>
      </c>
      <c r="EH144" s="519">
        <v>0</v>
      </c>
      <c r="EI144" s="519">
        <v>0</v>
      </c>
      <c r="EJ144" s="519">
        <v>0</v>
      </c>
      <c r="EK144" s="519">
        <v>0</v>
      </c>
      <c r="EL144" s="519">
        <v>0</v>
      </c>
      <c r="EM144" s="529">
        <v>0</v>
      </c>
      <c r="EN144" s="529">
        <v>0</v>
      </c>
      <c r="EO144" s="529">
        <v>0</v>
      </c>
      <c r="EP144" s="528">
        <v>0</v>
      </c>
      <c r="EQ144" s="519">
        <v>0</v>
      </c>
      <c r="ER144" s="519">
        <v>0</v>
      </c>
      <c r="ES144" s="519">
        <v>0</v>
      </c>
      <c r="ET144" s="519">
        <v>0</v>
      </c>
      <c r="EU144" s="519">
        <v>0</v>
      </c>
      <c r="EV144" s="519">
        <v>0</v>
      </c>
      <c r="EW144" s="519">
        <v>0</v>
      </c>
      <c r="EX144" s="519">
        <v>0</v>
      </c>
      <c r="EY144" s="519">
        <v>0</v>
      </c>
      <c r="EZ144" s="519">
        <v>0</v>
      </c>
      <c r="FA144" s="528">
        <v>0</v>
      </c>
      <c r="FB144" s="528">
        <v>0</v>
      </c>
      <c r="FC144" s="528">
        <v>0</v>
      </c>
      <c r="FD144" s="38">
        <v>0</v>
      </c>
      <c r="FE144" s="38">
        <v>0</v>
      </c>
      <c r="FF144" s="38">
        <v>0</v>
      </c>
      <c r="FG144" s="38">
        <v>0</v>
      </c>
      <c r="FH144" s="38">
        <v>0</v>
      </c>
      <c r="FI144" s="38">
        <v>0</v>
      </c>
      <c r="FJ144" s="38">
        <v>0</v>
      </c>
      <c r="FK144" s="38">
        <v>0</v>
      </c>
      <c r="FL144" s="38">
        <v>0</v>
      </c>
      <c r="FM144" s="38">
        <v>0</v>
      </c>
      <c r="FN144" s="230">
        <v>0</v>
      </c>
      <c r="FO144" s="230">
        <v>0</v>
      </c>
      <c r="FP144" s="273">
        <v>0</v>
      </c>
      <c r="FQ144" s="273">
        <v>0</v>
      </c>
      <c r="FR144" s="209">
        <v>0</v>
      </c>
      <c r="FS144" s="209">
        <v>0</v>
      </c>
      <c r="FT144" s="209">
        <v>0</v>
      </c>
      <c r="FU144" s="209">
        <v>0</v>
      </c>
      <c r="FV144" s="42">
        <v>0</v>
      </c>
      <c r="FW144" s="42">
        <v>0</v>
      </c>
      <c r="FX144" s="42">
        <v>0</v>
      </c>
      <c r="FY144" s="42">
        <v>0</v>
      </c>
      <c r="FZ144" s="42">
        <v>0</v>
      </c>
      <c r="GA144" s="42">
        <v>0</v>
      </c>
      <c r="GB144" s="42">
        <v>0</v>
      </c>
      <c r="GC144" s="42">
        <v>0</v>
      </c>
      <c r="GD144" s="138">
        <v>0</v>
      </c>
      <c r="GE144" s="42">
        <v>0</v>
      </c>
      <c r="GF144" s="137">
        <v>0</v>
      </c>
      <c r="GG144" s="136">
        <v>0</v>
      </c>
      <c r="GH144" s="50">
        <v>0</v>
      </c>
      <c r="GI144" s="50">
        <v>0</v>
      </c>
      <c r="GJ144" s="50">
        <v>0</v>
      </c>
      <c r="GK144" s="50">
        <v>0</v>
      </c>
      <c r="GL144" s="49">
        <v>0</v>
      </c>
      <c r="GM144" s="49">
        <v>0</v>
      </c>
      <c r="GN144" s="49">
        <v>0</v>
      </c>
      <c r="GO144" s="49">
        <v>0</v>
      </c>
      <c r="GP144" s="49">
        <v>0</v>
      </c>
      <c r="GQ144" s="49">
        <v>0</v>
      </c>
      <c r="GR144" s="48" t="b">
        <v>1</v>
      </c>
      <c r="GS144" s="336">
        <v>0</v>
      </c>
    </row>
    <row r="145" spans="1:201" ht="67.5" hidden="1" customHeight="1" x14ac:dyDescent="0.25">
      <c r="A145" s="119" t="s">
        <v>2227</v>
      </c>
      <c r="B145" s="119" t="s">
        <v>653</v>
      </c>
      <c r="C145" s="119" t="s">
        <v>519</v>
      </c>
      <c r="D145" s="119" t="s">
        <v>2228</v>
      </c>
      <c r="E145" s="119" t="s">
        <v>2228</v>
      </c>
      <c r="F145" s="17" t="s">
        <v>2850</v>
      </c>
      <c r="G145" s="17" t="s">
        <v>3429</v>
      </c>
      <c r="H145" s="13" t="s">
        <v>2851</v>
      </c>
      <c r="I145" s="17"/>
      <c r="J145" s="17"/>
      <c r="K145" s="17" t="s">
        <v>3134</v>
      </c>
      <c r="L145" s="110" t="s">
        <v>2979</v>
      </c>
      <c r="M145" s="26"/>
      <c r="N145" s="158"/>
      <c r="O145" s="64"/>
      <c r="P145" s="17" t="s">
        <v>2487</v>
      </c>
      <c r="Q145" s="532">
        <v>484</v>
      </c>
      <c r="R145" s="280" t="s">
        <v>3678</v>
      </c>
      <c r="S145" s="17" t="s">
        <v>3516</v>
      </c>
      <c r="T145" s="17"/>
      <c r="U145" s="17"/>
      <c r="V145" s="17"/>
      <c r="W145" s="17" t="s">
        <v>870</v>
      </c>
      <c r="X145" s="17"/>
      <c r="Y145" s="17"/>
      <c r="Z145" s="17"/>
      <c r="AA145" s="17"/>
      <c r="AB145" s="17"/>
      <c r="AC145" s="17"/>
      <c r="AD145" s="17"/>
      <c r="AE145" s="17"/>
      <c r="AF145" s="17"/>
      <c r="AG145" s="17"/>
      <c r="AH145" s="17" t="s">
        <v>270</v>
      </c>
      <c r="AI145" s="17" t="s">
        <v>470</v>
      </c>
      <c r="AJ145" s="17" t="s">
        <v>244</v>
      </c>
      <c r="AK145" s="17" t="s">
        <v>271</v>
      </c>
      <c r="AL145" s="110" t="s">
        <v>3679</v>
      </c>
      <c r="AM145" s="110"/>
      <c r="AN145" s="102"/>
      <c r="AO145" s="102"/>
      <c r="AP145" s="282">
        <v>3000</v>
      </c>
      <c r="AQ145" s="102">
        <v>3000</v>
      </c>
      <c r="AR145" s="102">
        <v>4000</v>
      </c>
      <c r="AS145" s="102">
        <v>10000</v>
      </c>
      <c r="AT145" s="102"/>
      <c r="AU145" s="102"/>
      <c r="AV145" s="282">
        <v>3000</v>
      </c>
      <c r="AW145" s="17"/>
      <c r="AX145" s="146">
        <v>0</v>
      </c>
      <c r="AY145" s="531" t="s">
        <v>3680</v>
      </c>
      <c r="AZ145" s="79">
        <v>0</v>
      </c>
      <c r="BA145" s="283">
        <v>0</v>
      </c>
      <c r="BB145" s="132" t="s">
        <v>218</v>
      </c>
      <c r="BC145" s="14" t="s">
        <v>3370</v>
      </c>
      <c r="BD145" s="190"/>
      <c r="BE145" s="146"/>
      <c r="BF145" s="133" t="s">
        <v>3681</v>
      </c>
      <c r="BG145" s="79">
        <v>0</v>
      </c>
      <c r="BH145" s="283">
        <v>0</v>
      </c>
      <c r="BI145" s="190" t="s">
        <v>218</v>
      </c>
      <c r="BJ145" s="110" t="s">
        <v>3370</v>
      </c>
      <c r="BK145" s="17">
        <v>0</v>
      </c>
      <c r="BL145" s="545">
        <v>0</v>
      </c>
      <c r="BM145" s="110" t="s">
        <v>3682</v>
      </c>
      <c r="BN145" s="283">
        <v>0</v>
      </c>
      <c r="BO145" s="283">
        <v>0</v>
      </c>
      <c r="BP145" s="8" t="s">
        <v>218</v>
      </c>
      <c r="BQ145" s="110" t="s">
        <v>3683</v>
      </c>
      <c r="BR145" s="17"/>
      <c r="BS145" s="17">
        <v>0</v>
      </c>
      <c r="BT145" s="533" t="s">
        <v>3684</v>
      </c>
      <c r="BU145" s="283">
        <v>0</v>
      </c>
      <c r="BV145" s="283">
        <v>0</v>
      </c>
      <c r="BW145" s="17" t="s">
        <v>218</v>
      </c>
      <c r="BX145" s="110" t="s">
        <v>3685</v>
      </c>
      <c r="BY145" s="110"/>
      <c r="BZ145" s="101">
        <v>0</v>
      </c>
      <c r="CA145" s="538" t="s">
        <v>3686</v>
      </c>
      <c r="CB145" s="283">
        <v>0</v>
      </c>
      <c r="CC145" s="283">
        <v>0</v>
      </c>
      <c r="CD145" s="240" t="s">
        <v>218</v>
      </c>
      <c r="CE145" s="107" t="s">
        <v>3687</v>
      </c>
      <c r="CF145" s="195">
        <v>1000</v>
      </c>
      <c r="CG145" s="523">
        <v>1990</v>
      </c>
      <c r="CH145" s="84" t="s">
        <v>3688</v>
      </c>
      <c r="CI145" s="283">
        <v>0.66333333333333333</v>
      </c>
      <c r="CJ145" s="283">
        <v>0.19900000000000001</v>
      </c>
      <c r="CK145" s="17" t="s">
        <v>218</v>
      </c>
      <c r="CL145" s="110" t="s">
        <v>3689</v>
      </c>
      <c r="CM145" s="195"/>
      <c r="CN145" s="308">
        <v>0</v>
      </c>
      <c r="CO145" s="117" t="s">
        <v>3690</v>
      </c>
      <c r="CP145" s="283">
        <v>0.66333333333333333</v>
      </c>
      <c r="CQ145" s="283">
        <v>0.19900000000000001</v>
      </c>
      <c r="CR145" s="105" t="s">
        <v>218</v>
      </c>
      <c r="CS145" s="110" t="s">
        <v>3691</v>
      </c>
      <c r="CT145" s="110"/>
      <c r="CU145" s="117"/>
      <c r="CV145" s="117" t="s">
        <v>3692</v>
      </c>
      <c r="CW145" s="283">
        <v>0.66333333333333333</v>
      </c>
      <c r="CX145" s="283">
        <v>0.19900000000000001</v>
      </c>
      <c r="CY145" s="64" t="s">
        <v>218</v>
      </c>
      <c r="CZ145" s="107" t="s">
        <v>3693</v>
      </c>
      <c r="DA145" s="17">
        <v>1000</v>
      </c>
      <c r="DB145" s="368">
        <v>481</v>
      </c>
      <c r="DC145" s="112" t="s">
        <v>3694</v>
      </c>
      <c r="DD145" s="283">
        <v>0.82366666666666666</v>
      </c>
      <c r="DE145" s="283">
        <v>0.24709999999999999</v>
      </c>
      <c r="DF145" s="17" t="s">
        <v>218</v>
      </c>
      <c r="DG145" s="110" t="s">
        <v>3695</v>
      </c>
      <c r="DH145" s="17"/>
      <c r="DI145" s="101"/>
      <c r="DJ145" s="117" t="s">
        <v>3696</v>
      </c>
      <c r="DK145" s="283">
        <v>0.82366666666666666</v>
      </c>
      <c r="DL145" s="283">
        <v>0.24709999999999999</v>
      </c>
      <c r="DM145" s="280" t="s">
        <v>218</v>
      </c>
      <c r="DN145" s="110" t="s">
        <v>3447</v>
      </c>
      <c r="DO145" s="17"/>
      <c r="DP145" s="101"/>
      <c r="DQ145" s="117" t="s">
        <v>3697</v>
      </c>
      <c r="DR145" s="283">
        <v>0.82366666666666666</v>
      </c>
      <c r="DS145" s="283">
        <v>0.24709999999999999</v>
      </c>
      <c r="DT145" s="64" t="s">
        <v>218</v>
      </c>
      <c r="DU145" s="107" t="s">
        <v>3698</v>
      </c>
      <c r="DV145" s="521">
        <v>1000</v>
      </c>
      <c r="DW145" s="544">
        <v>698</v>
      </c>
      <c r="DX145" s="117" t="s">
        <v>3699</v>
      </c>
      <c r="DY145" s="283">
        <v>1.0563333333333333</v>
      </c>
      <c r="DZ145" s="131">
        <v>0.31690000000000002</v>
      </c>
      <c r="EA145" s="64" t="s">
        <v>218</v>
      </c>
      <c r="EB145" s="107" t="s">
        <v>2511</v>
      </c>
      <c r="EC145" s="529">
        <v>0</v>
      </c>
      <c r="ED145" s="519">
        <v>0</v>
      </c>
      <c r="EE145" s="519">
        <v>0</v>
      </c>
      <c r="EF145" s="519">
        <v>1000</v>
      </c>
      <c r="EG145" s="519">
        <v>1000</v>
      </c>
      <c r="EH145" s="519">
        <v>1000</v>
      </c>
      <c r="EI145" s="519">
        <v>2000</v>
      </c>
      <c r="EJ145" s="519">
        <v>2000</v>
      </c>
      <c r="EK145" s="519">
        <v>2000</v>
      </c>
      <c r="EL145" s="519">
        <v>3000</v>
      </c>
      <c r="EM145" s="529">
        <v>1000</v>
      </c>
      <c r="EN145" s="529">
        <v>2000</v>
      </c>
      <c r="EO145" s="529">
        <v>3000</v>
      </c>
      <c r="EP145" s="528">
        <v>0</v>
      </c>
      <c r="EQ145" s="519">
        <v>0</v>
      </c>
      <c r="ER145" s="519">
        <v>0</v>
      </c>
      <c r="ES145" s="519">
        <v>1990</v>
      </c>
      <c r="ET145" s="519">
        <v>1990</v>
      </c>
      <c r="EU145" s="519">
        <v>1990</v>
      </c>
      <c r="EV145" s="519">
        <v>2471</v>
      </c>
      <c r="EW145" s="519">
        <v>2471</v>
      </c>
      <c r="EX145" s="519">
        <v>2471</v>
      </c>
      <c r="EY145" s="519">
        <v>3169</v>
      </c>
      <c r="EZ145" s="519">
        <v>698</v>
      </c>
      <c r="FA145" s="528">
        <v>1990</v>
      </c>
      <c r="FB145" s="528">
        <v>2471</v>
      </c>
      <c r="FC145" s="528">
        <v>3169</v>
      </c>
      <c r="FD145" s="38">
        <v>0</v>
      </c>
      <c r="FE145" s="38">
        <v>0</v>
      </c>
      <c r="FF145" s="38">
        <v>0</v>
      </c>
      <c r="FG145" s="38">
        <v>1.99</v>
      </c>
      <c r="FH145" s="38">
        <v>1.99</v>
      </c>
      <c r="FI145" s="38">
        <v>1.99</v>
      </c>
      <c r="FJ145" s="38">
        <v>1.2355</v>
      </c>
      <c r="FK145" s="38">
        <v>1.2355</v>
      </c>
      <c r="FL145" s="38">
        <v>1.2355</v>
      </c>
      <c r="FM145" s="38">
        <v>1.0563333333333333</v>
      </c>
      <c r="FN145" s="230">
        <v>0</v>
      </c>
      <c r="FO145" s="230">
        <v>0</v>
      </c>
      <c r="FP145" s="527">
        <v>0</v>
      </c>
      <c r="FQ145" s="527">
        <v>0</v>
      </c>
      <c r="FR145" s="209">
        <v>0</v>
      </c>
      <c r="FS145" s="209">
        <v>0</v>
      </c>
      <c r="FT145" s="209">
        <v>0.66333333333333333</v>
      </c>
      <c r="FU145" s="209">
        <v>0.33333333333333331</v>
      </c>
      <c r="FV145" s="42">
        <v>0.66333333333333333</v>
      </c>
      <c r="FW145" s="42">
        <v>0.33333333333333331</v>
      </c>
      <c r="FX145" s="42">
        <v>0.66333333333333333</v>
      </c>
      <c r="FY145" s="42">
        <v>0.33333333333333331</v>
      </c>
      <c r="FZ145" s="42">
        <v>0.82366666666666666</v>
      </c>
      <c r="GA145" s="42">
        <v>0.66666666666666663</v>
      </c>
      <c r="GB145" s="42">
        <v>0.82366666666666666</v>
      </c>
      <c r="GC145" s="42">
        <v>0.66666666666666663</v>
      </c>
      <c r="GD145" s="138">
        <v>0.82366666666666666</v>
      </c>
      <c r="GE145" s="42">
        <v>0.66666666666666663</v>
      </c>
      <c r="GF145" s="137">
        <v>1.0563333333333333</v>
      </c>
      <c r="GG145" s="136">
        <v>1</v>
      </c>
      <c r="GH145" s="50">
        <v>0</v>
      </c>
      <c r="GI145" s="50">
        <v>0</v>
      </c>
      <c r="GJ145" s="50">
        <v>0</v>
      </c>
      <c r="GK145" s="50">
        <v>0.66333333333333333</v>
      </c>
      <c r="GL145" s="49">
        <v>0.66333333333333333</v>
      </c>
      <c r="GM145" s="49">
        <v>0.66333333333333333</v>
      </c>
      <c r="GN145" s="49">
        <v>0.82366666666666666</v>
      </c>
      <c r="GO145" s="49">
        <v>0.82366666666666666</v>
      </c>
      <c r="GP145" s="49">
        <v>0.82366666666666666</v>
      </c>
      <c r="GQ145" s="49">
        <v>1</v>
      </c>
      <c r="GR145" s="48" t="b">
        <v>1</v>
      </c>
      <c r="GS145" s="336">
        <v>0</v>
      </c>
    </row>
    <row r="146" spans="1:201" ht="67.5" hidden="1" customHeight="1" x14ac:dyDescent="0.25">
      <c r="A146" s="119" t="s">
        <v>2227</v>
      </c>
      <c r="B146" s="119" t="s">
        <v>653</v>
      </c>
      <c r="C146" s="119" t="s">
        <v>519</v>
      </c>
      <c r="D146" s="119" t="s">
        <v>2228</v>
      </c>
      <c r="E146" s="119" t="s">
        <v>2267</v>
      </c>
      <c r="F146" s="17" t="s">
        <v>2850</v>
      </c>
      <c r="G146" s="17" t="s">
        <v>3429</v>
      </c>
      <c r="H146" s="13" t="s">
        <v>2851</v>
      </c>
      <c r="I146" s="17" t="s">
        <v>2385</v>
      </c>
      <c r="J146" s="17" t="s">
        <v>2385</v>
      </c>
      <c r="K146" s="17" t="s">
        <v>3134</v>
      </c>
      <c r="L146" s="110" t="s">
        <v>2979</v>
      </c>
      <c r="M146" s="26"/>
      <c r="N146" s="158"/>
      <c r="O146" s="64"/>
      <c r="P146" s="17" t="s">
        <v>2389</v>
      </c>
      <c r="Q146" s="532">
        <v>493</v>
      </c>
      <c r="R146" s="280" t="s">
        <v>3700</v>
      </c>
      <c r="S146" s="17" t="s">
        <v>890</v>
      </c>
      <c r="T146" s="17"/>
      <c r="U146" s="17"/>
      <c r="V146" s="17"/>
      <c r="W146" s="17" t="s">
        <v>870</v>
      </c>
      <c r="X146" s="17"/>
      <c r="Y146" s="17"/>
      <c r="Z146" s="17"/>
      <c r="AA146" s="17"/>
      <c r="AB146" s="17"/>
      <c r="AC146" s="17"/>
      <c r="AD146" s="17"/>
      <c r="AE146" s="17"/>
      <c r="AF146" s="17"/>
      <c r="AG146" s="17"/>
      <c r="AH146" s="17" t="s">
        <v>270</v>
      </c>
      <c r="AI146" s="17" t="s">
        <v>417</v>
      </c>
      <c r="AJ146" s="17" t="s">
        <v>3496</v>
      </c>
      <c r="AK146" s="17" t="s">
        <v>271</v>
      </c>
      <c r="AL146" s="110" t="s">
        <v>3701</v>
      </c>
      <c r="AM146" s="110"/>
      <c r="AN146" s="17">
        <v>0</v>
      </c>
      <c r="AO146" s="17"/>
      <c r="AP146" s="23">
        <v>0</v>
      </c>
      <c r="AQ146" s="17"/>
      <c r="AR146" s="17">
        <v>1</v>
      </c>
      <c r="AS146" s="17">
        <v>1</v>
      </c>
      <c r="AT146" s="17"/>
      <c r="AU146" s="17"/>
      <c r="AV146" s="23">
        <v>0</v>
      </c>
      <c r="AW146" s="17"/>
      <c r="AX146" s="146">
        <v>0</v>
      </c>
      <c r="AY146" s="531" t="s">
        <v>3702</v>
      </c>
      <c r="AZ146" s="79" t="s">
        <v>872</v>
      </c>
      <c r="BA146" s="283">
        <v>0</v>
      </c>
      <c r="BB146" s="132" t="s">
        <v>218</v>
      </c>
      <c r="BC146" s="27" t="s">
        <v>3703</v>
      </c>
      <c r="BD146" s="207"/>
      <c r="BE146" s="146">
        <v>0</v>
      </c>
      <c r="BF146" s="133" t="s">
        <v>3704</v>
      </c>
      <c r="BG146" s="79" t="s">
        <v>872</v>
      </c>
      <c r="BH146" s="283">
        <v>0</v>
      </c>
      <c r="BI146" s="190" t="s">
        <v>218</v>
      </c>
      <c r="BJ146" s="27" t="s">
        <v>3705</v>
      </c>
      <c r="BK146" s="17"/>
      <c r="BL146" s="308">
        <v>0</v>
      </c>
      <c r="BM146" s="116" t="s">
        <v>3706</v>
      </c>
      <c r="BN146" s="283" t="s">
        <v>872</v>
      </c>
      <c r="BO146" s="283">
        <v>0</v>
      </c>
      <c r="BP146" s="81" t="s">
        <v>218</v>
      </c>
      <c r="BQ146" s="107" t="s">
        <v>3543</v>
      </c>
      <c r="BR146" s="17"/>
      <c r="BS146" s="101">
        <v>0</v>
      </c>
      <c r="BT146" s="524" t="s">
        <v>3707</v>
      </c>
      <c r="BU146" s="283" t="s">
        <v>872</v>
      </c>
      <c r="BV146" s="283">
        <v>0</v>
      </c>
      <c r="BW146" s="64" t="s">
        <v>218</v>
      </c>
      <c r="BX146" s="107" t="s">
        <v>3708</v>
      </c>
      <c r="BY146" s="110"/>
      <c r="BZ146" s="101">
        <v>0</v>
      </c>
      <c r="CA146" s="538" t="s">
        <v>3709</v>
      </c>
      <c r="CB146" s="283" t="s">
        <v>872</v>
      </c>
      <c r="CC146" s="283">
        <v>0</v>
      </c>
      <c r="CD146" s="240" t="s">
        <v>218</v>
      </c>
      <c r="CE146" s="107" t="s">
        <v>3710</v>
      </c>
      <c r="CF146" s="195"/>
      <c r="CG146" s="523"/>
      <c r="CH146" s="84" t="s">
        <v>3711</v>
      </c>
      <c r="CI146" s="283" t="s">
        <v>872</v>
      </c>
      <c r="CJ146" s="283">
        <v>0</v>
      </c>
      <c r="CK146" s="17" t="s">
        <v>218</v>
      </c>
      <c r="CL146" s="110" t="s">
        <v>3712</v>
      </c>
      <c r="CM146" s="195"/>
      <c r="CN146" s="308"/>
      <c r="CO146" s="117" t="s">
        <v>3713</v>
      </c>
      <c r="CP146" s="283" t="s">
        <v>872</v>
      </c>
      <c r="CQ146" s="283">
        <v>0</v>
      </c>
      <c r="CR146" s="543" t="s">
        <v>218</v>
      </c>
      <c r="CS146" s="110" t="s">
        <v>3447</v>
      </c>
      <c r="CT146" s="110"/>
      <c r="CU146" s="117"/>
      <c r="CV146" s="117" t="s">
        <v>3714</v>
      </c>
      <c r="CW146" s="510" t="s">
        <v>872</v>
      </c>
      <c r="CX146" s="510">
        <v>0</v>
      </c>
      <c r="CY146" s="17" t="s">
        <v>218</v>
      </c>
      <c r="CZ146" s="110" t="s">
        <v>3447</v>
      </c>
      <c r="DA146" s="17"/>
      <c r="DB146" s="146"/>
      <c r="DC146" s="112" t="s">
        <v>3715</v>
      </c>
      <c r="DD146" s="283" t="s">
        <v>872</v>
      </c>
      <c r="DE146" s="283">
        <v>0</v>
      </c>
      <c r="DF146" s="17" t="s">
        <v>218</v>
      </c>
      <c r="DG146" s="110" t="s">
        <v>3447</v>
      </c>
      <c r="DH146" s="17"/>
      <c r="DI146" s="101"/>
      <c r="DJ146" s="542" t="s">
        <v>3716</v>
      </c>
      <c r="DK146" s="283" t="s">
        <v>872</v>
      </c>
      <c r="DL146" s="283">
        <v>0</v>
      </c>
      <c r="DM146" s="280" t="s">
        <v>218</v>
      </c>
      <c r="DN146" s="110" t="s">
        <v>3447</v>
      </c>
      <c r="DO146" s="17"/>
      <c r="DP146" s="101"/>
      <c r="DQ146" s="117" t="s">
        <v>3717</v>
      </c>
      <c r="DR146" s="283" t="s">
        <v>872</v>
      </c>
      <c r="DS146" s="283">
        <v>0</v>
      </c>
      <c r="DT146" s="64" t="s">
        <v>218</v>
      </c>
      <c r="DU146" s="107" t="s">
        <v>3718</v>
      </c>
      <c r="DV146" s="521"/>
      <c r="DW146" s="520"/>
      <c r="DX146" s="107" t="s">
        <v>3719</v>
      </c>
      <c r="DY146" s="283" t="s">
        <v>872</v>
      </c>
      <c r="DZ146" s="106">
        <v>0</v>
      </c>
      <c r="EA146" s="64" t="s">
        <v>218</v>
      </c>
      <c r="EB146" s="107" t="s">
        <v>3720</v>
      </c>
      <c r="EC146" s="529">
        <v>0</v>
      </c>
      <c r="ED146" s="519">
        <v>0</v>
      </c>
      <c r="EE146" s="519">
        <v>0</v>
      </c>
      <c r="EF146" s="519">
        <v>0</v>
      </c>
      <c r="EG146" s="519">
        <v>0</v>
      </c>
      <c r="EH146" s="519">
        <v>0</v>
      </c>
      <c r="EI146" s="519">
        <v>0</v>
      </c>
      <c r="EJ146" s="519">
        <v>0</v>
      </c>
      <c r="EK146" s="519">
        <v>0</v>
      </c>
      <c r="EL146" s="519">
        <v>0</v>
      </c>
      <c r="EM146" s="529">
        <v>0</v>
      </c>
      <c r="EN146" s="529">
        <v>0</v>
      </c>
      <c r="EO146" s="529">
        <v>0</v>
      </c>
      <c r="EP146" s="528">
        <v>0</v>
      </c>
      <c r="EQ146" s="519">
        <v>0</v>
      </c>
      <c r="ER146" s="519">
        <v>0</v>
      </c>
      <c r="ES146" s="519">
        <v>0</v>
      </c>
      <c r="ET146" s="519">
        <v>0</v>
      </c>
      <c r="EU146" s="519">
        <v>0</v>
      </c>
      <c r="EV146" s="519">
        <v>0</v>
      </c>
      <c r="EW146" s="519">
        <v>0</v>
      </c>
      <c r="EX146" s="519">
        <v>0</v>
      </c>
      <c r="EY146" s="519">
        <v>0</v>
      </c>
      <c r="EZ146" s="519">
        <v>0</v>
      </c>
      <c r="FA146" s="528">
        <v>0</v>
      </c>
      <c r="FB146" s="528">
        <v>0</v>
      </c>
      <c r="FC146" s="528">
        <v>0</v>
      </c>
      <c r="FD146" s="38">
        <v>0</v>
      </c>
      <c r="FE146" s="38">
        <v>0</v>
      </c>
      <c r="FF146" s="38">
        <v>0</v>
      </c>
      <c r="FG146" s="38">
        <v>0</v>
      </c>
      <c r="FH146" s="38">
        <v>0</v>
      </c>
      <c r="FI146" s="38">
        <v>0</v>
      </c>
      <c r="FJ146" s="38">
        <v>0</v>
      </c>
      <c r="FK146" s="38">
        <v>0</v>
      </c>
      <c r="FL146" s="38">
        <v>0</v>
      </c>
      <c r="FM146" s="38">
        <v>0</v>
      </c>
      <c r="FN146" s="230">
        <v>0</v>
      </c>
      <c r="FO146" s="230">
        <v>0</v>
      </c>
      <c r="FP146" s="273">
        <v>0</v>
      </c>
      <c r="FQ146" s="273">
        <v>0</v>
      </c>
      <c r="FR146" s="209">
        <v>0</v>
      </c>
      <c r="FS146" s="209">
        <v>0</v>
      </c>
      <c r="FT146" s="209">
        <v>0</v>
      </c>
      <c r="FU146" s="209">
        <v>0</v>
      </c>
      <c r="FV146" s="42">
        <v>0</v>
      </c>
      <c r="FW146" s="42">
        <v>0</v>
      </c>
      <c r="FX146" s="42">
        <v>0</v>
      </c>
      <c r="FY146" s="42">
        <v>0</v>
      </c>
      <c r="FZ146" s="42">
        <v>0</v>
      </c>
      <c r="GA146" s="42">
        <v>0</v>
      </c>
      <c r="GB146" s="42">
        <v>0</v>
      </c>
      <c r="GC146" s="42">
        <v>0</v>
      </c>
      <c r="GD146" s="138">
        <v>0</v>
      </c>
      <c r="GE146" s="42">
        <v>0</v>
      </c>
      <c r="GF146" s="137">
        <v>0</v>
      </c>
      <c r="GG146" s="136">
        <v>0</v>
      </c>
      <c r="GH146" s="50">
        <v>0</v>
      </c>
      <c r="GI146" s="50">
        <v>0</v>
      </c>
      <c r="GJ146" s="50">
        <v>0</v>
      </c>
      <c r="GK146" s="50">
        <v>0</v>
      </c>
      <c r="GL146" s="49">
        <v>0</v>
      </c>
      <c r="GM146" s="49">
        <v>0</v>
      </c>
      <c r="GN146" s="49">
        <v>0</v>
      </c>
      <c r="GO146" s="49">
        <v>0</v>
      </c>
      <c r="GP146" s="49">
        <v>0</v>
      </c>
      <c r="GQ146" s="49">
        <v>0</v>
      </c>
      <c r="GR146" s="48" t="b">
        <v>1</v>
      </c>
      <c r="GS146" s="336">
        <v>0</v>
      </c>
    </row>
    <row r="147" spans="1:201" ht="67.5" hidden="1" customHeight="1" x14ac:dyDescent="0.25">
      <c r="A147" s="119" t="s">
        <v>2227</v>
      </c>
      <c r="B147" s="119" t="s">
        <v>653</v>
      </c>
      <c r="C147" s="119" t="s">
        <v>519</v>
      </c>
      <c r="D147" s="119" t="s">
        <v>2228</v>
      </c>
      <c r="E147" s="119" t="s">
        <v>2267</v>
      </c>
      <c r="F147" s="17" t="s">
        <v>2850</v>
      </c>
      <c r="G147" s="17" t="s">
        <v>3429</v>
      </c>
      <c r="H147" s="13" t="s">
        <v>2851</v>
      </c>
      <c r="I147" s="17"/>
      <c r="J147" s="17"/>
      <c r="K147" s="17" t="s">
        <v>3134</v>
      </c>
      <c r="L147" s="110" t="s">
        <v>2979</v>
      </c>
      <c r="M147" s="26"/>
      <c r="N147" s="158"/>
      <c r="O147" s="64"/>
      <c r="P147" s="17" t="s">
        <v>2784</v>
      </c>
      <c r="Q147" s="532">
        <v>503</v>
      </c>
      <c r="R147" s="280" t="s">
        <v>3721</v>
      </c>
      <c r="S147" s="17" t="s">
        <v>3516</v>
      </c>
      <c r="T147" s="17"/>
      <c r="U147" s="17"/>
      <c r="V147" s="17"/>
      <c r="W147" s="17" t="s">
        <v>870</v>
      </c>
      <c r="X147" s="17"/>
      <c r="Y147" s="17"/>
      <c r="Z147" s="17"/>
      <c r="AA147" s="17"/>
      <c r="AB147" s="17"/>
      <c r="AC147" s="17"/>
      <c r="AD147" s="17"/>
      <c r="AE147" s="17"/>
      <c r="AF147" s="17"/>
      <c r="AG147" s="17"/>
      <c r="AH147" s="17" t="s">
        <v>211</v>
      </c>
      <c r="AI147" s="15" t="s">
        <v>2635</v>
      </c>
      <c r="AJ147" s="17" t="s">
        <v>244</v>
      </c>
      <c r="AK147" s="17" t="s">
        <v>3405</v>
      </c>
      <c r="AL147" s="110" t="s">
        <v>3722</v>
      </c>
      <c r="AM147" s="110"/>
      <c r="AN147" s="102"/>
      <c r="AO147" s="102"/>
      <c r="AP147" s="23">
        <v>30</v>
      </c>
      <c r="AQ147" s="102">
        <v>30</v>
      </c>
      <c r="AR147" s="102">
        <v>40</v>
      </c>
      <c r="AS147" s="102">
        <v>100</v>
      </c>
      <c r="AT147" s="102"/>
      <c r="AU147" s="102"/>
      <c r="AV147" s="23">
        <v>30</v>
      </c>
      <c r="AW147" s="17"/>
      <c r="AX147" s="146">
        <v>0</v>
      </c>
      <c r="AY147" s="531" t="s">
        <v>3723</v>
      </c>
      <c r="AZ147" s="79">
        <v>0</v>
      </c>
      <c r="BA147" s="283">
        <v>0</v>
      </c>
      <c r="BB147" s="132" t="s">
        <v>218</v>
      </c>
      <c r="BC147" s="14" t="s">
        <v>3724</v>
      </c>
      <c r="BD147" s="207"/>
      <c r="BE147" s="101">
        <v>0</v>
      </c>
      <c r="BF147" s="116" t="s">
        <v>3725</v>
      </c>
      <c r="BG147" s="79">
        <v>0</v>
      </c>
      <c r="BH147" s="283">
        <v>0</v>
      </c>
      <c r="BI147" s="173" t="s">
        <v>218</v>
      </c>
      <c r="BJ147" s="107" t="s">
        <v>3726</v>
      </c>
      <c r="BK147" s="17">
        <v>0</v>
      </c>
      <c r="BL147" s="101">
        <v>0</v>
      </c>
      <c r="BM147" s="117" t="s">
        <v>3727</v>
      </c>
      <c r="BN147" s="283">
        <v>0</v>
      </c>
      <c r="BO147" s="283">
        <v>0</v>
      </c>
      <c r="BP147" s="81" t="s">
        <v>218</v>
      </c>
      <c r="BQ147" s="107" t="s">
        <v>3728</v>
      </c>
      <c r="BR147" s="17"/>
      <c r="BS147" s="101">
        <v>0</v>
      </c>
      <c r="BT147" s="221" t="s">
        <v>3729</v>
      </c>
      <c r="BU147" s="283">
        <v>0</v>
      </c>
      <c r="BV147" s="283">
        <v>0</v>
      </c>
      <c r="BW147" s="64" t="s">
        <v>218</v>
      </c>
      <c r="BX147" s="107" t="s">
        <v>3730</v>
      </c>
      <c r="BY147" s="110"/>
      <c r="BZ147" s="101">
        <v>0</v>
      </c>
      <c r="CA147" s="117" t="s">
        <v>3731</v>
      </c>
      <c r="CB147" s="283">
        <v>0</v>
      </c>
      <c r="CC147" s="283">
        <v>0</v>
      </c>
      <c r="CD147" s="240" t="s">
        <v>218</v>
      </c>
      <c r="CE147" s="107" t="s">
        <v>3732</v>
      </c>
      <c r="CF147" s="195">
        <v>5</v>
      </c>
      <c r="CG147" s="523">
        <v>5</v>
      </c>
      <c r="CH147" s="80" t="s">
        <v>3733</v>
      </c>
      <c r="CI147" s="283">
        <v>0.16666666666666666</v>
      </c>
      <c r="CJ147" s="283">
        <v>0.05</v>
      </c>
      <c r="CK147" s="146" t="s">
        <v>218</v>
      </c>
      <c r="CL147" s="110" t="s">
        <v>3734</v>
      </c>
      <c r="CM147" s="195"/>
      <c r="CN147" s="308"/>
      <c r="CO147" s="117" t="s">
        <v>3735</v>
      </c>
      <c r="CP147" s="283">
        <v>0.16666666666666666</v>
      </c>
      <c r="CQ147" s="283">
        <v>0.05</v>
      </c>
      <c r="CR147" s="109" t="s">
        <v>218</v>
      </c>
      <c r="CS147" s="110" t="s">
        <v>3736</v>
      </c>
      <c r="CT147" s="110"/>
      <c r="CU147" s="117"/>
      <c r="CV147" s="117" t="s">
        <v>3737</v>
      </c>
      <c r="CW147" s="510">
        <v>0.16666666666666666</v>
      </c>
      <c r="CX147" s="510">
        <v>0.05</v>
      </c>
      <c r="CY147" s="64" t="s">
        <v>218</v>
      </c>
      <c r="CZ147" s="107" t="s">
        <v>3738</v>
      </c>
      <c r="DA147" s="17">
        <v>10</v>
      </c>
      <c r="DB147" s="146">
        <v>10</v>
      </c>
      <c r="DC147" s="112" t="s">
        <v>3739</v>
      </c>
      <c r="DD147" s="283">
        <v>0.5</v>
      </c>
      <c r="DE147" s="283">
        <v>0.15</v>
      </c>
      <c r="DF147" s="17" t="s">
        <v>218</v>
      </c>
      <c r="DG147" s="110" t="s">
        <v>3740</v>
      </c>
      <c r="DH147" s="17"/>
      <c r="DI147" s="101"/>
      <c r="DJ147" s="117" t="s">
        <v>3741</v>
      </c>
      <c r="DK147" s="283">
        <v>0.5</v>
      </c>
      <c r="DL147" s="283">
        <v>0.15</v>
      </c>
      <c r="DM147" s="280" t="s">
        <v>218</v>
      </c>
      <c r="DN147" s="110" t="s">
        <v>3447</v>
      </c>
      <c r="DO147" s="17"/>
      <c r="DP147" s="101"/>
      <c r="DQ147" s="117" t="s">
        <v>3742</v>
      </c>
      <c r="DR147" s="283">
        <v>0.5</v>
      </c>
      <c r="DS147" s="283">
        <v>0.15</v>
      </c>
      <c r="DT147" s="101" t="s">
        <v>218</v>
      </c>
      <c r="DU147" s="107" t="s">
        <v>3743</v>
      </c>
      <c r="DV147" s="521">
        <v>15</v>
      </c>
      <c r="DW147" s="520">
        <v>15</v>
      </c>
      <c r="DX147" s="107" t="s">
        <v>3744</v>
      </c>
      <c r="DY147" s="283">
        <v>1</v>
      </c>
      <c r="DZ147" s="106">
        <v>0.3</v>
      </c>
      <c r="EA147" s="64" t="s">
        <v>218</v>
      </c>
      <c r="EB147" s="107" t="s">
        <v>3745</v>
      </c>
      <c r="EC147" s="529">
        <v>0</v>
      </c>
      <c r="ED147" s="519">
        <v>0</v>
      </c>
      <c r="EE147" s="519">
        <v>0</v>
      </c>
      <c r="EF147" s="519">
        <v>5</v>
      </c>
      <c r="EG147" s="519">
        <v>5</v>
      </c>
      <c r="EH147" s="519">
        <v>5</v>
      </c>
      <c r="EI147" s="519">
        <v>15</v>
      </c>
      <c r="EJ147" s="519">
        <v>15</v>
      </c>
      <c r="EK147" s="519">
        <v>15</v>
      </c>
      <c r="EL147" s="519">
        <v>30</v>
      </c>
      <c r="EM147" s="529">
        <v>5</v>
      </c>
      <c r="EN147" s="529">
        <v>15</v>
      </c>
      <c r="EO147" s="529">
        <v>30</v>
      </c>
      <c r="EP147" s="528">
        <v>0</v>
      </c>
      <c r="EQ147" s="519">
        <v>0</v>
      </c>
      <c r="ER147" s="519">
        <v>0</v>
      </c>
      <c r="ES147" s="519">
        <v>5</v>
      </c>
      <c r="ET147" s="519">
        <v>5</v>
      </c>
      <c r="EU147" s="519">
        <v>5</v>
      </c>
      <c r="EV147" s="519">
        <v>15</v>
      </c>
      <c r="EW147" s="519">
        <v>15</v>
      </c>
      <c r="EX147" s="519">
        <v>15</v>
      </c>
      <c r="EY147" s="519">
        <v>30</v>
      </c>
      <c r="EZ147" s="519">
        <v>15</v>
      </c>
      <c r="FA147" s="528">
        <v>5</v>
      </c>
      <c r="FB147" s="528">
        <v>15</v>
      </c>
      <c r="FC147" s="528">
        <v>30</v>
      </c>
      <c r="FD147" s="38">
        <v>0</v>
      </c>
      <c r="FE147" s="38">
        <v>0</v>
      </c>
      <c r="FF147" s="38">
        <v>0</v>
      </c>
      <c r="FG147" s="38">
        <v>1</v>
      </c>
      <c r="FH147" s="38">
        <v>1</v>
      </c>
      <c r="FI147" s="38">
        <v>1</v>
      </c>
      <c r="FJ147" s="38">
        <v>1</v>
      </c>
      <c r="FK147" s="38">
        <v>1</v>
      </c>
      <c r="FL147" s="38">
        <v>1</v>
      </c>
      <c r="FM147" s="38">
        <v>1</v>
      </c>
      <c r="FN147" s="230">
        <v>0</v>
      </c>
      <c r="FO147" s="230">
        <v>0</v>
      </c>
      <c r="FP147" s="527">
        <v>0</v>
      </c>
      <c r="FQ147" s="527">
        <v>0</v>
      </c>
      <c r="FR147" s="209">
        <v>0</v>
      </c>
      <c r="FS147" s="209">
        <v>0</v>
      </c>
      <c r="FT147" s="209">
        <v>0.16666666666666666</v>
      </c>
      <c r="FU147" s="209">
        <v>0.16666666666666666</v>
      </c>
      <c r="FV147" s="42">
        <v>0.16666666666666666</v>
      </c>
      <c r="FW147" s="42">
        <v>0.16666666666666666</v>
      </c>
      <c r="FX147" s="42">
        <v>0.16666666666666666</v>
      </c>
      <c r="FY147" s="42">
        <v>0.16666666666666666</v>
      </c>
      <c r="FZ147" s="42">
        <v>0.5</v>
      </c>
      <c r="GA147" s="42">
        <v>0.5</v>
      </c>
      <c r="GB147" s="42">
        <v>0.5</v>
      </c>
      <c r="GC147" s="42">
        <v>0.5</v>
      </c>
      <c r="GD147" s="138">
        <v>0.5</v>
      </c>
      <c r="GE147" s="42">
        <v>0.5</v>
      </c>
      <c r="GF147" s="137">
        <v>1</v>
      </c>
      <c r="GG147" s="136">
        <v>1</v>
      </c>
      <c r="GH147" s="50">
        <v>0</v>
      </c>
      <c r="GI147" s="50">
        <v>0</v>
      </c>
      <c r="GJ147" s="50">
        <v>0</v>
      </c>
      <c r="GK147" s="50">
        <v>0.16666666666666666</v>
      </c>
      <c r="GL147" s="49">
        <v>0.16666666666666666</v>
      </c>
      <c r="GM147" s="49">
        <v>0.16666666666666666</v>
      </c>
      <c r="GN147" s="49">
        <v>0.5</v>
      </c>
      <c r="GO147" s="49">
        <v>0.5</v>
      </c>
      <c r="GP147" s="49">
        <v>0.5</v>
      </c>
      <c r="GQ147" s="49">
        <v>1</v>
      </c>
      <c r="GR147" s="48" t="b">
        <v>1</v>
      </c>
      <c r="GS147" s="336">
        <v>0</v>
      </c>
    </row>
    <row r="148" spans="1:201" ht="67.5" hidden="1" customHeight="1" x14ac:dyDescent="0.25">
      <c r="A148" s="119" t="s">
        <v>2227</v>
      </c>
      <c r="B148" s="119" t="s">
        <v>653</v>
      </c>
      <c r="C148" s="119" t="s">
        <v>519</v>
      </c>
      <c r="D148" s="119" t="s">
        <v>2228</v>
      </c>
      <c r="E148" s="119" t="s">
        <v>2267</v>
      </c>
      <c r="F148" s="17" t="s">
        <v>2850</v>
      </c>
      <c r="G148" s="17" t="s">
        <v>3429</v>
      </c>
      <c r="H148" s="13" t="s">
        <v>2851</v>
      </c>
      <c r="I148" s="17"/>
      <c r="J148" s="17"/>
      <c r="K148" s="17" t="s">
        <v>3134</v>
      </c>
      <c r="L148" s="110" t="s">
        <v>2979</v>
      </c>
      <c r="M148" s="26"/>
      <c r="N148" s="158"/>
      <c r="O148" s="64"/>
      <c r="P148" s="17" t="s">
        <v>3157</v>
      </c>
      <c r="Q148" s="532">
        <v>498</v>
      </c>
      <c r="R148" s="280" t="s">
        <v>3746</v>
      </c>
      <c r="S148" s="17" t="s">
        <v>3516</v>
      </c>
      <c r="T148" s="17"/>
      <c r="U148" s="17"/>
      <c r="V148" s="17"/>
      <c r="W148" s="17" t="s">
        <v>870</v>
      </c>
      <c r="X148" s="17"/>
      <c r="Y148" s="17"/>
      <c r="Z148" s="17"/>
      <c r="AA148" s="17"/>
      <c r="AB148" s="17"/>
      <c r="AC148" s="17"/>
      <c r="AD148" s="17"/>
      <c r="AE148" s="17"/>
      <c r="AF148" s="17"/>
      <c r="AG148" s="17"/>
      <c r="AH148" s="17" t="s">
        <v>211</v>
      </c>
      <c r="AI148" s="17" t="s">
        <v>470</v>
      </c>
      <c r="AJ148" s="17" t="s">
        <v>244</v>
      </c>
      <c r="AK148" s="17" t="s">
        <v>3405</v>
      </c>
      <c r="AL148" s="110" t="s">
        <v>3747</v>
      </c>
      <c r="AM148" s="110"/>
      <c r="AN148" s="17"/>
      <c r="AO148" s="17"/>
      <c r="AP148" s="23">
        <v>25</v>
      </c>
      <c r="AQ148" s="17">
        <v>35</v>
      </c>
      <c r="AR148" s="17">
        <v>40</v>
      </c>
      <c r="AS148" s="17">
        <v>100</v>
      </c>
      <c r="AT148" s="17"/>
      <c r="AU148" s="17"/>
      <c r="AV148" s="23">
        <v>25</v>
      </c>
      <c r="AW148" s="17"/>
      <c r="AX148" s="146">
        <v>0</v>
      </c>
      <c r="AY148" s="531" t="s">
        <v>3748</v>
      </c>
      <c r="AZ148" s="79">
        <v>0</v>
      </c>
      <c r="BA148" s="283">
        <v>0</v>
      </c>
      <c r="BB148" s="132" t="s">
        <v>218</v>
      </c>
      <c r="BC148" s="27" t="s">
        <v>2599</v>
      </c>
      <c r="BD148" s="207"/>
      <c r="BE148" s="101">
        <v>0</v>
      </c>
      <c r="BF148" s="541" t="s">
        <v>3749</v>
      </c>
      <c r="BG148" s="79">
        <v>0</v>
      </c>
      <c r="BH148" s="283">
        <v>0</v>
      </c>
      <c r="BI148" s="173" t="s">
        <v>218</v>
      </c>
      <c r="BJ148" s="540" t="s">
        <v>3750</v>
      </c>
      <c r="BK148" s="17">
        <v>0</v>
      </c>
      <c r="BL148" s="308">
        <v>0</v>
      </c>
      <c r="BM148" s="116" t="s">
        <v>3751</v>
      </c>
      <c r="BN148" s="283">
        <v>0</v>
      </c>
      <c r="BO148" s="283">
        <v>0</v>
      </c>
      <c r="BP148" s="81" t="s">
        <v>218</v>
      </c>
      <c r="BQ148" s="107" t="s">
        <v>3728</v>
      </c>
      <c r="BR148" s="17"/>
      <c r="BS148" s="101">
        <v>0</v>
      </c>
      <c r="BT148" s="524" t="s">
        <v>3752</v>
      </c>
      <c r="BU148" s="283">
        <v>0</v>
      </c>
      <c r="BV148" s="283">
        <v>0</v>
      </c>
      <c r="BW148" s="64" t="s">
        <v>218</v>
      </c>
      <c r="BX148" s="107" t="s">
        <v>3753</v>
      </c>
      <c r="BY148" s="110"/>
      <c r="BZ148" s="101">
        <v>0</v>
      </c>
      <c r="CA148" s="538" t="s">
        <v>3754</v>
      </c>
      <c r="CB148" s="283">
        <v>0</v>
      </c>
      <c r="CC148" s="283">
        <v>0</v>
      </c>
      <c r="CD148" s="240" t="s">
        <v>218</v>
      </c>
      <c r="CE148" s="107" t="s">
        <v>3755</v>
      </c>
      <c r="CF148" s="195">
        <v>2</v>
      </c>
      <c r="CG148" s="523">
        <v>2</v>
      </c>
      <c r="CH148" s="84" t="s">
        <v>3756</v>
      </c>
      <c r="CI148" s="283">
        <v>0.08</v>
      </c>
      <c r="CJ148" s="283">
        <v>0.02</v>
      </c>
      <c r="CK148" s="17" t="s">
        <v>218</v>
      </c>
      <c r="CL148" s="110" t="s">
        <v>3757</v>
      </c>
      <c r="CM148" s="195"/>
      <c r="CN148" s="308"/>
      <c r="CO148" s="117" t="s">
        <v>3758</v>
      </c>
      <c r="CP148" s="283">
        <v>0.08</v>
      </c>
      <c r="CQ148" s="283">
        <v>0.02</v>
      </c>
      <c r="CR148" s="109" t="s">
        <v>218</v>
      </c>
      <c r="CS148" s="110" t="s">
        <v>3447</v>
      </c>
      <c r="CT148" s="110"/>
      <c r="CU148" s="117"/>
      <c r="CV148" s="117" t="s">
        <v>3759</v>
      </c>
      <c r="CW148" s="510">
        <v>0.08</v>
      </c>
      <c r="CX148" s="510">
        <v>0.02</v>
      </c>
      <c r="CY148" s="17" t="s">
        <v>218</v>
      </c>
      <c r="CZ148" s="110" t="s">
        <v>3447</v>
      </c>
      <c r="DA148" s="17">
        <v>10</v>
      </c>
      <c r="DB148" s="146"/>
      <c r="DC148" s="112" t="s">
        <v>3760</v>
      </c>
      <c r="DD148" s="283">
        <v>0.08</v>
      </c>
      <c r="DE148" s="283">
        <v>0.02</v>
      </c>
      <c r="DF148" s="17" t="s">
        <v>218</v>
      </c>
      <c r="DG148" s="110" t="s">
        <v>3447</v>
      </c>
      <c r="DH148" s="17"/>
      <c r="DI148" s="101"/>
      <c r="DJ148" s="117" t="s">
        <v>3761</v>
      </c>
      <c r="DK148" s="283">
        <v>0.08</v>
      </c>
      <c r="DL148" s="283">
        <v>0.02</v>
      </c>
      <c r="DM148" s="280" t="s">
        <v>218</v>
      </c>
      <c r="DN148" s="110" t="s">
        <v>3447</v>
      </c>
      <c r="DO148" s="17"/>
      <c r="DP148" s="101"/>
      <c r="DQ148" s="117" t="s">
        <v>3762</v>
      </c>
      <c r="DR148" s="283">
        <v>0.08</v>
      </c>
      <c r="DS148" s="283">
        <v>0.02</v>
      </c>
      <c r="DT148" s="101" t="s">
        <v>218</v>
      </c>
      <c r="DU148" s="107" t="s">
        <v>3763</v>
      </c>
      <c r="DV148" s="521">
        <v>13</v>
      </c>
      <c r="DW148" s="520">
        <v>23</v>
      </c>
      <c r="DX148" s="107" t="s">
        <v>3764</v>
      </c>
      <c r="DY148" s="283">
        <v>1</v>
      </c>
      <c r="DZ148" s="106">
        <v>0.25</v>
      </c>
      <c r="EA148" s="64" t="s">
        <v>218</v>
      </c>
      <c r="EB148" s="107" t="s">
        <v>3765</v>
      </c>
      <c r="EC148" s="529">
        <v>0</v>
      </c>
      <c r="ED148" s="519">
        <v>0</v>
      </c>
      <c r="EE148" s="519">
        <v>0</v>
      </c>
      <c r="EF148" s="519">
        <v>2</v>
      </c>
      <c r="EG148" s="519">
        <v>2</v>
      </c>
      <c r="EH148" s="519">
        <v>2</v>
      </c>
      <c r="EI148" s="519">
        <v>12</v>
      </c>
      <c r="EJ148" s="519">
        <v>12</v>
      </c>
      <c r="EK148" s="519">
        <v>12</v>
      </c>
      <c r="EL148" s="519">
        <v>25</v>
      </c>
      <c r="EM148" s="529">
        <v>2</v>
      </c>
      <c r="EN148" s="529">
        <v>12</v>
      </c>
      <c r="EO148" s="529">
        <v>25</v>
      </c>
      <c r="EP148" s="528">
        <v>0</v>
      </c>
      <c r="EQ148" s="519">
        <v>0</v>
      </c>
      <c r="ER148" s="519">
        <v>0</v>
      </c>
      <c r="ES148" s="519">
        <v>2</v>
      </c>
      <c r="ET148" s="519">
        <v>2</v>
      </c>
      <c r="EU148" s="519">
        <v>2</v>
      </c>
      <c r="EV148" s="519">
        <v>2</v>
      </c>
      <c r="EW148" s="519">
        <v>2</v>
      </c>
      <c r="EX148" s="519">
        <v>2</v>
      </c>
      <c r="EY148" s="519">
        <v>25</v>
      </c>
      <c r="EZ148" s="519">
        <v>23</v>
      </c>
      <c r="FA148" s="528">
        <v>2</v>
      </c>
      <c r="FB148" s="528">
        <v>2</v>
      </c>
      <c r="FC148" s="528">
        <v>25</v>
      </c>
      <c r="FD148" s="38">
        <v>0</v>
      </c>
      <c r="FE148" s="38">
        <v>0</v>
      </c>
      <c r="FF148" s="38">
        <v>0</v>
      </c>
      <c r="FG148" s="38">
        <v>1</v>
      </c>
      <c r="FH148" s="38">
        <v>1</v>
      </c>
      <c r="FI148" s="38">
        <v>1</v>
      </c>
      <c r="FJ148" s="38">
        <v>0.16666666666666666</v>
      </c>
      <c r="FK148" s="38">
        <v>0.16666666666666666</v>
      </c>
      <c r="FL148" s="38">
        <v>0.16666666666666666</v>
      </c>
      <c r="FM148" s="38">
        <v>1</v>
      </c>
      <c r="FN148" s="230">
        <v>0</v>
      </c>
      <c r="FO148" s="230">
        <v>0</v>
      </c>
      <c r="FP148" s="527">
        <v>0</v>
      </c>
      <c r="FQ148" s="527">
        <v>0</v>
      </c>
      <c r="FR148" s="209">
        <v>0</v>
      </c>
      <c r="FS148" s="209">
        <v>0</v>
      </c>
      <c r="FT148" s="209">
        <v>0.08</v>
      </c>
      <c r="FU148" s="209">
        <v>0.08</v>
      </c>
      <c r="FV148" s="42">
        <v>0.08</v>
      </c>
      <c r="FW148" s="42">
        <v>0.08</v>
      </c>
      <c r="FX148" s="42">
        <v>0.08</v>
      </c>
      <c r="FY148" s="42">
        <v>0.08</v>
      </c>
      <c r="FZ148" s="42">
        <v>0.08</v>
      </c>
      <c r="GA148" s="42">
        <v>0.48</v>
      </c>
      <c r="GB148" s="42">
        <v>0.08</v>
      </c>
      <c r="GC148" s="42">
        <v>0.48</v>
      </c>
      <c r="GD148" s="138">
        <v>0.08</v>
      </c>
      <c r="GE148" s="42">
        <v>0.48</v>
      </c>
      <c r="GF148" s="137">
        <v>1</v>
      </c>
      <c r="GG148" s="136">
        <v>1</v>
      </c>
      <c r="GH148" s="50">
        <v>0</v>
      </c>
      <c r="GI148" s="50">
        <v>0</v>
      </c>
      <c r="GJ148" s="50">
        <v>0</v>
      </c>
      <c r="GK148" s="50">
        <v>0.08</v>
      </c>
      <c r="GL148" s="49">
        <v>0.08</v>
      </c>
      <c r="GM148" s="49">
        <v>0.08</v>
      </c>
      <c r="GN148" s="49">
        <v>0.08</v>
      </c>
      <c r="GO148" s="49">
        <v>0.08</v>
      </c>
      <c r="GP148" s="49">
        <v>0.08</v>
      </c>
      <c r="GQ148" s="49">
        <v>1</v>
      </c>
      <c r="GR148" s="48" t="b">
        <v>1</v>
      </c>
      <c r="GS148" s="336">
        <v>0</v>
      </c>
    </row>
    <row r="149" spans="1:201" ht="67.5" hidden="1" customHeight="1" x14ac:dyDescent="0.25">
      <c r="A149" s="119" t="s">
        <v>2227</v>
      </c>
      <c r="B149" s="119" t="s">
        <v>653</v>
      </c>
      <c r="C149" s="119" t="s">
        <v>519</v>
      </c>
      <c r="D149" s="119" t="s">
        <v>2228</v>
      </c>
      <c r="E149" s="119" t="s">
        <v>2267</v>
      </c>
      <c r="F149" s="17" t="s">
        <v>2850</v>
      </c>
      <c r="G149" s="17" t="s">
        <v>3429</v>
      </c>
      <c r="H149" s="13" t="s">
        <v>2851</v>
      </c>
      <c r="I149" s="17" t="s">
        <v>2354</v>
      </c>
      <c r="J149" s="17"/>
      <c r="K149" s="17" t="s">
        <v>3134</v>
      </c>
      <c r="L149" s="110" t="s">
        <v>2979</v>
      </c>
      <c r="M149" s="26"/>
      <c r="N149" s="158"/>
      <c r="O149" s="64"/>
      <c r="P149" s="17" t="s">
        <v>2360</v>
      </c>
      <c r="Q149" s="532">
        <v>500</v>
      </c>
      <c r="R149" s="280" t="s">
        <v>3766</v>
      </c>
      <c r="S149" s="17" t="s">
        <v>890</v>
      </c>
      <c r="T149" s="17"/>
      <c r="U149" s="17"/>
      <c r="V149" s="17"/>
      <c r="W149" s="17" t="s">
        <v>870</v>
      </c>
      <c r="X149" s="17"/>
      <c r="Y149" s="17"/>
      <c r="Z149" s="17"/>
      <c r="AA149" s="17"/>
      <c r="AB149" s="17"/>
      <c r="AC149" s="17"/>
      <c r="AD149" s="17"/>
      <c r="AE149" s="17"/>
      <c r="AF149" s="17"/>
      <c r="AG149" s="17"/>
      <c r="AH149" s="17" t="s">
        <v>270</v>
      </c>
      <c r="AI149" s="17" t="s">
        <v>417</v>
      </c>
      <c r="AJ149" s="17" t="s">
        <v>244</v>
      </c>
      <c r="AK149" s="17" t="s">
        <v>271</v>
      </c>
      <c r="AL149" s="110" t="s">
        <v>3767</v>
      </c>
      <c r="AM149" s="110"/>
      <c r="AN149" s="102">
        <v>0</v>
      </c>
      <c r="AO149" s="15">
        <v>30</v>
      </c>
      <c r="AP149" s="23">
        <v>22</v>
      </c>
      <c r="AQ149" s="102">
        <v>22</v>
      </c>
      <c r="AR149" s="102">
        <v>22</v>
      </c>
      <c r="AS149" s="102">
        <v>96</v>
      </c>
      <c r="AT149" s="102"/>
      <c r="AU149" s="102"/>
      <c r="AV149" s="23">
        <v>22</v>
      </c>
      <c r="AW149" s="17"/>
      <c r="AX149" s="146">
        <v>0</v>
      </c>
      <c r="AY149" s="531" t="s">
        <v>2764</v>
      </c>
      <c r="AZ149" s="79">
        <v>0</v>
      </c>
      <c r="BA149" s="283">
        <v>0</v>
      </c>
      <c r="BB149" s="132" t="s">
        <v>218</v>
      </c>
      <c r="BC149" s="14" t="s">
        <v>3768</v>
      </c>
      <c r="BD149" s="207"/>
      <c r="BE149" s="101">
        <v>0</v>
      </c>
      <c r="BF149" s="133" t="s">
        <v>3769</v>
      </c>
      <c r="BG149" s="79">
        <v>0</v>
      </c>
      <c r="BH149" s="283">
        <v>0</v>
      </c>
      <c r="BI149" s="173" t="s">
        <v>218</v>
      </c>
      <c r="BJ149" s="107" t="s">
        <v>3770</v>
      </c>
      <c r="BK149" s="17"/>
      <c r="BL149" s="308">
        <v>0</v>
      </c>
      <c r="BM149" s="116" t="s">
        <v>2766</v>
      </c>
      <c r="BN149" s="283">
        <v>0</v>
      </c>
      <c r="BO149" s="283">
        <v>0</v>
      </c>
      <c r="BP149" s="17" t="s">
        <v>218</v>
      </c>
      <c r="BQ149" s="110" t="s">
        <v>3447</v>
      </c>
      <c r="BR149" s="17"/>
      <c r="BS149" s="101">
        <v>0</v>
      </c>
      <c r="BT149" s="524" t="s">
        <v>2768</v>
      </c>
      <c r="BU149" s="283">
        <v>0</v>
      </c>
      <c r="BV149" s="283">
        <v>0</v>
      </c>
      <c r="BW149" s="17" t="s">
        <v>218</v>
      </c>
      <c r="BX149" s="110" t="s">
        <v>3447</v>
      </c>
      <c r="BY149" s="110"/>
      <c r="BZ149" s="101">
        <v>0</v>
      </c>
      <c r="CA149" s="117" t="s">
        <v>3771</v>
      </c>
      <c r="CB149" s="283">
        <v>0</v>
      </c>
      <c r="CC149" s="283">
        <v>0</v>
      </c>
      <c r="CD149" s="17" t="s">
        <v>218</v>
      </c>
      <c r="CE149" s="110" t="s">
        <v>3447</v>
      </c>
      <c r="CF149" s="195"/>
      <c r="CG149" s="523"/>
      <c r="CH149" s="112" t="s">
        <v>3772</v>
      </c>
      <c r="CI149" s="283">
        <v>0</v>
      </c>
      <c r="CJ149" s="283">
        <v>0</v>
      </c>
      <c r="CK149" s="81" t="s">
        <v>218</v>
      </c>
      <c r="CL149" s="110" t="s">
        <v>3447</v>
      </c>
      <c r="CM149" s="195"/>
      <c r="CN149" s="308"/>
      <c r="CO149" s="117" t="s">
        <v>2773</v>
      </c>
      <c r="CP149" s="283">
        <v>0</v>
      </c>
      <c r="CQ149" s="283">
        <v>0</v>
      </c>
      <c r="CR149" s="17" t="s">
        <v>218</v>
      </c>
      <c r="CS149" s="110" t="s">
        <v>3447</v>
      </c>
      <c r="CT149" s="110"/>
      <c r="CU149" s="117"/>
      <c r="CV149" s="117" t="s">
        <v>3773</v>
      </c>
      <c r="CW149" s="510">
        <v>0</v>
      </c>
      <c r="CX149" s="510">
        <v>0</v>
      </c>
      <c r="CY149" s="17" t="s">
        <v>218</v>
      </c>
      <c r="CZ149" s="110" t="s">
        <v>3447</v>
      </c>
      <c r="DA149" s="17"/>
      <c r="DB149" s="146"/>
      <c r="DC149" s="112" t="s">
        <v>3774</v>
      </c>
      <c r="DD149" s="283">
        <v>0</v>
      </c>
      <c r="DE149" s="283">
        <v>0</v>
      </c>
      <c r="DF149" s="17" t="s">
        <v>218</v>
      </c>
      <c r="DG149" s="110" t="s">
        <v>3447</v>
      </c>
      <c r="DH149" s="17"/>
      <c r="DI149" s="101"/>
      <c r="DJ149" s="117" t="s">
        <v>2777</v>
      </c>
      <c r="DK149" s="283">
        <v>0</v>
      </c>
      <c r="DL149" s="283">
        <v>0</v>
      </c>
      <c r="DM149" s="280" t="s">
        <v>218</v>
      </c>
      <c r="DN149" s="110" t="s">
        <v>3447</v>
      </c>
      <c r="DO149" s="17"/>
      <c r="DP149" s="101"/>
      <c r="DQ149" s="117" t="s">
        <v>3775</v>
      </c>
      <c r="DR149" s="283">
        <v>0</v>
      </c>
      <c r="DS149" s="283">
        <v>0</v>
      </c>
      <c r="DT149" s="64" t="s">
        <v>218</v>
      </c>
      <c r="DU149" s="107" t="s">
        <v>3776</v>
      </c>
      <c r="DV149" s="521">
        <v>22</v>
      </c>
      <c r="DW149" s="520">
        <v>22</v>
      </c>
      <c r="DX149" s="107" t="s">
        <v>3777</v>
      </c>
      <c r="DY149" s="283">
        <v>1</v>
      </c>
      <c r="DZ149" s="106">
        <v>0.22916666666666666</v>
      </c>
      <c r="EA149" s="64" t="s">
        <v>218</v>
      </c>
      <c r="EB149" s="107" t="s">
        <v>3778</v>
      </c>
      <c r="EC149" s="529">
        <v>0</v>
      </c>
      <c r="ED149" s="519">
        <v>0</v>
      </c>
      <c r="EE149" s="519">
        <v>0</v>
      </c>
      <c r="EF149" s="519">
        <v>0</v>
      </c>
      <c r="EG149" s="519">
        <v>0</v>
      </c>
      <c r="EH149" s="519">
        <v>0</v>
      </c>
      <c r="EI149" s="519">
        <v>0</v>
      </c>
      <c r="EJ149" s="519">
        <v>0</v>
      </c>
      <c r="EK149" s="519">
        <v>0</v>
      </c>
      <c r="EL149" s="519">
        <v>22</v>
      </c>
      <c r="EM149" s="529">
        <v>0</v>
      </c>
      <c r="EN149" s="529">
        <v>0</v>
      </c>
      <c r="EO149" s="529">
        <v>22</v>
      </c>
      <c r="EP149" s="528">
        <v>0</v>
      </c>
      <c r="EQ149" s="519">
        <v>0</v>
      </c>
      <c r="ER149" s="519">
        <v>0</v>
      </c>
      <c r="ES149" s="519">
        <v>0</v>
      </c>
      <c r="ET149" s="519">
        <v>0</v>
      </c>
      <c r="EU149" s="519">
        <v>0</v>
      </c>
      <c r="EV149" s="519">
        <v>0</v>
      </c>
      <c r="EW149" s="519">
        <v>0</v>
      </c>
      <c r="EX149" s="519">
        <v>0</v>
      </c>
      <c r="EY149" s="519">
        <v>22</v>
      </c>
      <c r="EZ149" s="519">
        <v>22</v>
      </c>
      <c r="FA149" s="528">
        <v>0</v>
      </c>
      <c r="FB149" s="528">
        <v>0</v>
      </c>
      <c r="FC149" s="528">
        <v>22</v>
      </c>
      <c r="FD149" s="38">
        <v>0</v>
      </c>
      <c r="FE149" s="38">
        <v>0</v>
      </c>
      <c r="FF149" s="38">
        <v>0</v>
      </c>
      <c r="FG149" s="38">
        <v>0</v>
      </c>
      <c r="FH149" s="38">
        <v>0</v>
      </c>
      <c r="FI149" s="38">
        <v>0</v>
      </c>
      <c r="FJ149" s="38">
        <v>0</v>
      </c>
      <c r="FK149" s="38">
        <v>0</v>
      </c>
      <c r="FL149" s="38">
        <v>0</v>
      </c>
      <c r="FM149" s="38">
        <v>1</v>
      </c>
      <c r="FN149" s="230">
        <v>0</v>
      </c>
      <c r="FO149" s="230">
        <v>0</v>
      </c>
      <c r="FP149" s="527">
        <v>0</v>
      </c>
      <c r="FQ149" s="527">
        <v>0</v>
      </c>
      <c r="FR149" s="209">
        <v>0</v>
      </c>
      <c r="FS149" s="209">
        <v>0</v>
      </c>
      <c r="FT149" s="209">
        <v>0</v>
      </c>
      <c r="FU149" s="209">
        <v>0</v>
      </c>
      <c r="FV149" s="42">
        <v>0</v>
      </c>
      <c r="FW149" s="42">
        <v>0</v>
      </c>
      <c r="FX149" s="42">
        <v>0</v>
      </c>
      <c r="FY149" s="42">
        <v>0</v>
      </c>
      <c r="FZ149" s="42">
        <v>0</v>
      </c>
      <c r="GA149" s="42">
        <v>0</v>
      </c>
      <c r="GB149" s="42">
        <v>0</v>
      </c>
      <c r="GC149" s="42">
        <v>0</v>
      </c>
      <c r="GD149" s="138">
        <v>0</v>
      </c>
      <c r="GE149" s="42">
        <v>0</v>
      </c>
      <c r="GF149" s="137">
        <v>1</v>
      </c>
      <c r="GG149" s="136">
        <v>1</v>
      </c>
      <c r="GH149" s="50">
        <v>0</v>
      </c>
      <c r="GI149" s="50">
        <v>0</v>
      </c>
      <c r="GJ149" s="50">
        <v>0</v>
      </c>
      <c r="GK149" s="50">
        <v>0</v>
      </c>
      <c r="GL149" s="49">
        <v>0</v>
      </c>
      <c r="GM149" s="49">
        <v>0</v>
      </c>
      <c r="GN149" s="49">
        <v>0</v>
      </c>
      <c r="GO149" s="49">
        <v>0</v>
      </c>
      <c r="GP149" s="49">
        <v>0</v>
      </c>
      <c r="GQ149" s="49">
        <v>1</v>
      </c>
      <c r="GR149" s="48" t="b">
        <v>1</v>
      </c>
      <c r="GS149" s="336">
        <v>0</v>
      </c>
    </row>
    <row r="150" spans="1:201" ht="67.5" hidden="1" customHeight="1" x14ac:dyDescent="0.25">
      <c r="A150" s="119" t="s">
        <v>2227</v>
      </c>
      <c r="B150" s="119" t="s">
        <v>653</v>
      </c>
      <c r="C150" s="119" t="s">
        <v>519</v>
      </c>
      <c r="D150" s="119" t="s">
        <v>2228</v>
      </c>
      <c r="E150" s="119" t="s">
        <v>2267</v>
      </c>
      <c r="F150" s="17" t="s">
        <v>2850</v>
      </c>
      <c r="G150" s="17" t="s">
        <v>3429</v>
      </c>
      <c r="H150" s="13" t="s">
        <v>2851</v>
      </c>
      <c r="I150" s="17"/>
      <c r="J150" s="17"/>
      <c r="K150" s="17" t="s">
        <v>3134</v>
      </c>
      <c r="L150" s="110" t="s">
        <v>2979</v>
      </c>
      <c r="M150" s="26"/>
      <c r="N150" s="158"/>
      <c r="O150" s="64"/>
      <c r="P150" s="17" t="s">
        <v>3157</v>
      </c>
      <c r="Q150" s="532">
        <v>504</v>
      </c>
      <c r="R150" s="280" t="s">
        <v>3779</v>
      </c>
      <c r="S150" s="17" t="s">
        <v>3516</v>
      </c>
      <c r="T150" s="17"/>
      <c r="U150" s="17"/>
      <c r="V150" s="17"/>
      <c r="W150" s="17" t="s">
        <v>870</v>
      </c>
      <c r="X150" s="17"/>
      <c r="Y150" s="17"/>
      <c r="Z150" s="17"/>
      <c r="AA150" s="17"/>
      <c r="AB150" s="17"/>
      <c r="AC150" s="17"/>
      <c r="AD150" s="17"/>
      <c r="AE150" s="17"/>
      <c r="AF150" s="17"/>
      <c r="AG150" s="17"/>
      <c r="AH150" s="17" t="s">
        <v>211</v>
      </c>
      <c r="AI150" s="17" t="s">
        <v>470</v>
      </c>
      <c r="AJ150" s="17" t="s">
        <v>244</v>
      </c>
      <c r="AK150" s="17" t="s">
        <v>3405</v>
      </c>
      <c r="AL150" s="110" t="s">
        <v>3780</v>
      </c>
      <c r="AM150" s="110"/>
      <c r="AN150" s="17"/>
      <c r="AO150" s="17"/>
      <c r="AP150" s="23">
        <v>50</v>
      </c>
      <c r="AQ150" s="17">
        <v>30</v>
      </c>
      <c r="AR150" s="17">
        <v>20</v>
      </c>
      <c r="AS150" s="17">
        <v>100</v>
      </c>
      <c r="AT150" s="17"/>
      <c r="AU150" s="17"/>
      <c r="AV150" s="23">
        <v>50</v>
      </c>
      <c r="AW150" s="17"/>
      <c r="AX150" s="146">
        <v>0</v>
      </c>
      <c r="AY150" s="531" t="s">
        <v>3781</v>
      </c>
      <c r="AZ150" s="79">
        <v>0</v>
      </c>
      <c r="BA150" s="283">
        <v>0</v>
      </c>
      <c r="BB150" s="132" t="s">
        <v>218</v>
      </c>
      <c r="BC150" s="14" t="s">
        <v>3519</v>
      </c>
      <c r="BD150" s="207"/>
      <c r="BE150" s="101">
        <v>0</v>
      </c>
      <c r="BF150" s="539" t="s">
        <v>3782</v>
      </c>
      <c r="BG150" s="79">
        <v>0</v>
      </c>
      <c r="BH150" s="283">
        <v>0</v>
      </c>
      <c r="BI150" s="173" t="s">
        <v>218</v>
      </c>
      <c r="BJ150" s="107" t="s">
        <v>3783</v>
      </c>
      <c r="BK150" s="17">
        <v>0</v>
      </c>
      <c r="BL150" s="308">
        <v>0</v>
      </c>
      <c r="BM150" s="116" t="s">
        <v>3784</v>
      </c>
      <c r="BN150" s="283">
        <v>0</v>
      </c>
      <c r="BO150" s="283">
        <v>0</v>
      </c>
      <c r="BP150" s="81" t="s">
        <v>218</v>
      </c>
      <c r="BQ150" s="107" t="s">
        <v>3785</v>
      </c>
      <c r="BR150" s="17"/>
      <c r="BS150" s="101">
        <v>0</v>
      </c>
      <c r="BT150" s="524" t="s">
        <v>3786</v>
      </c>
      <c r="BU150" s="283">
        <v>0</v>
      </c>
      <c r="BV150" s="283">
        <v>0</v>
      </c>
      <c r="BW150" s="64" t="s">
        <v>218</v>
      </c>
      <c r="BX150" s="107" t="s">
        <v>3787</v>
      </c>
      <c r="BY150" s="110"/>
      <c r="BZ150" s="101">
        <v>0</v>
      </c>
      <c r="CA150" s="117" t="s">
        <v>3788</v>
      </c>
      <c r="CB150" s="283">
        <v>0</v>
      </c>
      <c r="CC150" s="283">
        <v>0</v>
      </c>
      <c r="CD150" s="10" t="s">
        <v>218</v>
      </c>
      <c r="CE150" s="107" t="s">
        <v>3789</v>
      </c>
      <c r="CF150" s="195">
        <v>10</v>
      </c>
      <c r="CG150" s="523">
        <v>10</v>
      </c>
      <c r="CH150" s="84" t="s">
        <v>3790</v>
      </c>
      <c r="CI150" s="283">
        <v>0.2</v>
      </c>
      <c r="CJ150" s="283">
        <v>0.1</v>
      </c>
      <c r="CK150" s="81" t="s">
        <v>218</v>
      </c>
      <c r="CL150" s="110" t="s">
        <v>3447</v>
      </c>
      <c r="CM150" s="195"/>
      <c r="CN150" s="308"/>
      <c r="CO150" s="117" t="s">
        <v>3791</v>
      </c>
      <c r="CP150" s="283">
        <v>0.2</v>
      </c>
      <c r="CQ150" s="283">
        <v>0.1</v>
      </c>
      <c r="CR150" s="17" t="s">
        <v>218</v>
      </c>
      <c r="CS150" s="110" t="s">
        <v>3447</v>
      </c>
      <c r="CT150" s="110"/>
      <c r="CU150" s="117"/>
      <c r="CV150" s="117" t="s">
        <v>3792</v>
      </c>
      <c r="CW150" s="510">
        <v>0.2</v>
      </c>
      <c r="CX150" s="510">
        <v>0.1</v>
      </c>
      <c r="CY150" s="17" t="s">
        <v>218</v>
      </c>
      <c r="CZ150" s="110" t="s">
        <v>3447</v>
      </c>
      <c r="DA150" s="17">
        <v>40</v>
      </c>
      <c r="DB150" s="146"/>
      <c r="DC150" s="112" t="s">
        <v>3793</v>
      </c>
      <c r="DD150" s="283">
        <v>0.2</v>
      </c>
      <c r="DE150" s="283">
        <v>0.1</v>
      </c>
      <c r="DF150" s="17" t="s">
        <v>218</v>
      </c>
      <c r="DG150" s="110" t="s">
        <v>3447</v>
      </c>
      <c r="DH150" s="17"/>
      <c r="DI150" s="101"/>
      <c r="DJ150" s="117" t="s">
        <v>3794</v>
      </c>
      <c r="DK150" s="283">
        <v>0.2</v>
      </c>
      <c r="DL150" s="283">
        <v>0.1</v>
      </c>
      <c r="DM150" s="280" t="s">
        <v>218</v>
      </c>
      <c r="DN150" s="110" t="s">
        <v>3447</v>
      </c>
      <c r="DO150" s="17"/>
      <c r="DP150" s="101"/>
      <c r="DQ150" s="117" t="s">
        <v>3795</v>
      </c>
      <c r="DR150" s="283">
        <v>0.2</v>
      </c>
      <c r="DS150" s="283">
        <v>0.1</v>
      </c>
      <c r="DT150" s="64" t="s">
        <v>218</v>
      </c>
      <c r="DU150" s="107" t="s">
        <v>3796</v>
      </c>
      <c r="DV150" s="521"/>
      <c r="DW150" s="520">
        <v>40</v>
      </c>
      <c r="DX150" s="107" t="s">
        <v>3797</v>
      </c>
      <c r="DY150" s="283">
        <v>1</v>
      </c>
      <c r="DZ150" s="106">
        <v>0.5</v>
      </c>
      <c r="EA150" s="64" t="s">
        <v>218</v>
      </c>
      <c r="EB150" s="107" t="s">
        <v>3798</v>
      </c>
      <c r="EC150" s="529">
        <v>0</v>
      </c>
      <c r="ED150" s="519">
        <v>0</v>
      </c>
      <c r="EE150" s="519">
        <v>0</v>
      </c>
      <c r="EF150" s="519">
        <v>10</v>
      </c>
      <c r="EG150" s="519">
        <v>10</v>
      </c>
      <c r="EH150" s="519">
        <v>10</v>
      </c>
      <c r="EI150" s="519">
        <v>50</v>
      </c>
      <c r="EJ150" s="519">
        <v>50</v>
      </c>
      <c r="EK150" s="519">
        <v>50</v>
      </c>
      <c r="EL150" s="519">
        <v>50</v>
      </c>
      <c r="EM150" s="529">
        <v>10</v>
      </c>
      <c r="EN150" s="529">
        <v>50</v>
      </c>
      <c r="EO150" s="529">
        <v>50</v>
      </c>
      <c r="EP150" s="528">
        <v>0</v>
      </c>
      <c r="EQ150" s="519">
        <v>0</v>
      </c>
      <c r="ER150" s="519">
        <v>0</v>
      </c>
      <c r="ES150" s="519">
        <v>0</v>
      </c>
      <c r="ET150" s="519">
        <v>0</v>
      </c>
      <c r="EU150" s="519">
        <v>0</v>
      </c>
      <c r="EV150" s="519">
        <v>0</v>
      </c>
      <c r="EW150" s="519">
        <v>0</v>
      </c>
      <c r="EX150" s="519">
        <v>0</v>
      </c>
      <c r="EY150" s="519">
        <v>40</v>
      </c>
      <c r="EZ150" s="519">
        <v>40</v>
      </c>
      <c r="FA150" s="528">
        <v>0</v>
      </c>
      <c r="FB150" s="528">
        <v>0</v>
      </c>
      <c r="FC150" s="528">
        <v>40</v>
      </c>
      <c r="FD150" s="38">
        <v>0</v>
      </c>
      <c r="FE150" s="38">
        <v>0</v>
      </c>
      <c r="FF150" s="38">
        <v>0</v>
      </c>
      <c r="FG150" s="38">
        <v>0</v>
      </c>
      <c r="FH150" s="38">
        <v>0</v>
      </c>
      <c r="FI150" s="38">
        <v>0</v>
      </c>
      <c r="FJ150" s="38">
        <v>0</v>
      </c>
      <c r="FK150" s="38">
        <v>0</v>
      </c>
      <c r="FL150" s="38">
        <v>0</v>
      </c>
      <c r="FM150" s="38">
        <v>0.8</v>
      </c>
      <c r="FN150" s="230">
        <v>0</v>
      </c>
      <c r="FO150" s="230">
        <v>0</v>
      </c>
      <c r="FP150" s="527">
        <v>0</v>
      </c>
      <c r="FQ150" s="527">
        <v>0</v>
      </c>
      <c r="FR150" s="209">
        <v>0</v>
      </c>
      <c r="FS150" s="209">
        <v>0</v>
      </c>
      <c r="FT150" s="209">
        <v>0</v>
      </c>
      <c r="FU150" s="209">
        <v>0.2</v>
      </c>
      <c r="FV150" s="42">
        <v>0</v>
      </c>
      <c r="FW150" s="42">
        <v>0.2</v>
      </c>
      <c r="FX150" s="42">
        <v>0</v>
      </c>
      <c r="FY150" s="42">
        <v>0.2</v>
      </c>
      <c r="FZ150" s="42">
        <v>0</v>
      </c>
      <c r="GA150" s="42">
        <v>1</v>
      </c>
      <c r="GB150" s="42">
        <v>0</v>
      </c>
      <c r="GC150" s="42">
        <v>1</v>
      </c>
      <c r="GD150" s="138">
        <v>0</v>
      </c>
      <c r="GE150" s="42">
        <v>1</v>
      </c>
      <c r="GF150" s="137">
        <v>0.8</v>
      </c>
      <c r="GG150" s="136">
        <v>1</v>
      </c>
      <c r="GH150" s="50">
        <v>0</v>
      </c>
      <c r="GI150" s="50">
        <v>0</v>
      </c>
      <c r="GJ150" s="50">
        <v>0</v>
      </c>
      <c r="GK150" s="50">
        <v>0</v>
      </c>
      <c r="GL150" s="49">
        <v>0</v>
      </c>
      <c r="GM150" s="49">
        <v>0</v>
      </c>
      <c r="GN150" s="49">
        <v>0</v>
      </c>
      <c r="GO150" s="49">
        <v>0</v>
      </c>
      <c r="GP150" s="49">
        <v>0</v>
      </c>
      <c r="GQ150" s="49">
        <v>0.8</v>
      </c>
      <c r="GR150" s="48" t="b">
        <v>1</v>
      </c>
      <c r="GS150" s="336">
        <v>0</v>
      </c>
    </row>
    <row r="151" spans="1:201" ht="67.5" hidden="1" customHeight="1" x14ac:dyDescent="0.25">
      <c r="A151" s="119" t="s">
        <v>2227</v>
      </c>
      <c r="B151" s="119" t="s">
        <v>653</v>
      </c>
      <c r="C151" s="119" t="s">
        <v>519</v>
      </c>
      <c r="D151" s="119" t="s">
        <v>2228</v>
      </c>
      <c r="E151" s="119" t="s">
        <v>2267</v>
      </c>
      <c r="F151" s="17" t="s">
        <v>2850</v>
      </c>
      <c r="G151" s="17" t="s">
        <v>3429</v>
      </c>
      <c r="H151" s="13" t="s">
        <v>2851</v>
      </c>
      <c r="I151" s="17"/>
      <c r="J151" s="17"/>
      <c r="K151" s="17" t="s">
        <v>3134</v>
      </c>
      <c r="L151" s="110" t="s">
        <v>2979</v>
      </c>
      <c r="M151" s="26"/>
      <c r="N151" s="158"/>
      <c r="O151" s="64"/>
      <c r="P151" s="17" t="s">
        <v>3157</v>
      </c>
      <c r="Q151" s="532">
        <v>499</v>
      </c>
      <c r="R151" s="280" t="s">
        <v>3799</v>
      </c>
      <c r="S151" s="17" t="s">
        <v>3516</v>
      </c>
      <c r="T151" s="17"/>
      <c r="U151" s="17"/>
      <c r="V151" s="17"/>
      <c r="W151" s="17" t="s">
        <v>870</v>
      </c>
      <c r="X151" s="17"/>
      <c r="Y151" s="17"/>
      <c r="Z151" s="17"/>
      <c r="AA151" s="17"/>
      <c r="AB151" s="17"/>
      <c r="AC151" s="17"/>
      <c r="AD151" s="17"/>
      <c r="AE151" s="17"/>
      <c r="AF151" s="17"/>
      <c r="AG151" s="17"/>
      <c r="AH151" s="17" t="s">
        <v>211</v>
      </c>
      <c r="AI151" s="17" t="s">
        <v>470</v>
      </c>
      <c r="AJ151" s="17" t="s">
        <v>244</v>
      </c>
      <c r="AK151" s="17" t="s">
        <v>3405</v>
      </c>
      <c r="AL151" s="110" t="s">
        <v>3800</v>
      </c>
      <c r="AM151" s="110"/>
      <c r="AN151" s="102"/>
      <c r="AO151" s="102"/>
      <c r="AP151" s="23">
        <v>25</v>
      </c>
      <c r="AQ151" s="102">
        <v>35</v>
      </c>
      <c r="AR151" s="102">
        <v>40</v>
      </c>
      <c r="AS151" s="102">
        <v>100</v>
      </c>
      <c r="AT151" s="102"/>
      <c r="AU151" s="102"/>
      <c r="AV151" s="23">
        <v>25</v>
      </c>
      <c r="AW151" s="17"/>
      <c r="AX151" s="101">
        <v>0</v>
      </c>
      <c r="AY151" s="531" t="s">
        <v>3801</v>
      </c>
      <c r="AZ151" s="79">
        <v>0</v>
      </c>
      <c r="BA151" s="283">
        <v>0</v>
      </c>
      <c r="BB151" s="132" t="s">
        <v>218</v>
      </c>
      <c r="BC151" s="27" t="s">
        <v>2369</v>
      </c>
      <c r="BD151" s="207"/>
      <c r="BE151" s="146">
        <v>0</v>
      </c>
      <c r="BF151" s="133" t="s">
        <v>3802</v>
      </c>
      <c r="BG151" s="79">
        <v>0</v>
      </c>
      <c r="BH151" s="283">
        <v>0</v>
      </c>
      <c r="BI151" s="190" t="s">
        <v>218</v>
      </c>
      <c r="BJ151" s="27" t="s">
        <v>3803</v>
      </c>
      <c r="BK151" s="17">
        <v>0</v>
      </c>
      <c r="BL151" s="308">
        <v>0</v>
      </c>
      <c r="BM151" s="116" t="s">
        <v>3804</v>
      </c>
      <c r="BN151" s="283">
        <v>0</v>
      </c>
      <c r="BO151" s="283">
        <v>0</v>
      </c>
      <c r="BP151" s="81" t="s">
        <v>218</v>
      </c>
      <c r="BQ151" s="107" t="s">
        <v>3805</v>
      </c>
      <c r="BR151" s="17"/>
      <c r="BS151" s="101">
        <v>0</v>
      </c>
      <c r="BT151" s="524" t="s">
        <v>3806</v>
      </c>
      <c r="BU151" s="283">
        <v>0</v>
      </c>
      <c r="BV151" s="283">
        <v>0</v>
      </c>
      <c r="BW151" s="64" t="s">
        <v>218</v>
      </c>
      <c r="BX151" s="107" t="s">
        <v>3807</v>
      </c>
      <c r="BY151" s="110"/>
      <c r="BZ151" s="101">
        <v>0</v>
      </c>
      <c r="CA151" s="538" t="s">
        <v>3808</v>
      </c>
      <c r="CB151" s="283">
        <v>0</v>
      </c>
      <c r="CC151" s="283">
        <v>0</v>
      </c>
      <c r="CD151" s="240" t="s">
        <v>218</v>
      </c>
      <c r="CE151" s="107" t="s">
        <v>3809</v>
      </c>
      <c r="CF151" s="195">
        <v>5</v>
      </c>
      <c r="CG151" s="523">
        <v>5</v>
      </c>
      <c r="CH151" s="84" t="s">
        <v>3810</v>
      </c>
      <c r="CI151" s="283">
        <v>0.2</v>
      </c>
      <c r="CJ151" s="283">
        <v>0.05</v>
      </c>
      <c r="CK151" s="146" t="s">
        <v>218</v>
      </c>
      <c r="CL151" s="110" t="s">
        <v>3811</v>
      </c>
      <c r="CM151" s="195"/>
      <c r="CN151" s="308"/>
      <c r="CO151" s="535" t="s">
        <v>3812</v>
      </c>
      <c r="CP151" s="283">
        <v>0.2</v>
      </c>
      <c r="CQ151" s="283">
        <v>0.05</v>
      </c>
      <c r="CR151" s="109" t="s">
        <v>218</v>
      </c>
      <c r="CS151" s="110" t="s">
        <v>3813</v>
      </c>
      <c r="CT151" s="110"/>
      <c r="CU151" s="117"/>
      <c r="CV151" s="117" t="s">
        <v>3814</v>
      </c>
      <c r="CW151" s="510">
        <v>0.2</v>
      </c>
      <c r="CX151" s="510">
        <v>0.05</v>
      </c>
      <c r="CY151" s="17" t="s">
        <v>218</v>
      </c>
      <c r="CZ151" s="110" t="s">
        <v>3447</v>
      </c>
      <c r="DA151" s="17">
        <v>10</v>
      </c>
      <c r="DB151" s="146"/>
      <c r="DC151" s="112" t="s">
        <v>3815</v>
      </c>
      <c r="DD151" s="283">
        <v>0.2</v>
      </c>
      <c r="DE151" s="283">
        <v>0.05</v>
      </c>
      <c r="DF151" s="17" t="s">
        <v>218</v>
      </c>
      <c r="DG151" s="110" t="s">
        <v>3447</v>
      </c>
      <c r="DH151" s="17"/>
      <c r="DI151" s="101"/>
      <c r="DJ151" s="117" t="s">
        <v>3816</v>
      </c>
      <c r="DK151" s="283">
        <v>0.2</v>
      </c>
      <c r="DL151" s="283">
        <v>0.05</v>
      </c>
      <c r="DM151" s="280" t="s">
        <v>218</v>
      </c>
      <c r="DN151" s="110" t="s">
        <v>3447</v>
      </c>
      <c r="DO151" s="17"/>
      <c r="DP151" s="101"/>
      <c r="DQ151" s="117" t="s">
        <v>3817</v>
      </c>
      <c r="DR151" s="283">
        <v>0.2</v>
      </c>
      <c r="DS151" s="283">
        <v>0.05</v>
      </c>
      <c r="DT151" s="64" t="s">
        <v>218</v>
      </c>
      <c r="DU151" s="107" t="s">
        <v>3818</v>
      </c>
      <c r="DV151" s="521">
        <v>10</v>
      </c>
      <c r="DW151" s="520">
        <v>20</v>
      </c>
      <c r="DX151" s="107" t="s">
        <v>3819</v>
      </c>
      <c r="DY151" s="283">
        <v>1</v>
      </c>
      <c r="DZ151" s="106">
        <v>0.25</v>
      </c>
      <c r="EA151" s="64" t="s">
        <v>218</v>
      </c>
      <c r="EB151" s="107" t="s">
        <v>3820</v>
      </c>
      <c r="EC151" s="529">
        <v>0</v>
      </c>
      <c r="ED151" s="519">
        <v>0</v>
      </c>
      <c r="EE151" s="519">
        <v>0</v>
      </c>
      <c r="EF151" s="519">
        <v>5</v>
      </c>
      <c r="EG151" s="519">
        <v>5</v>
      </c>
      <c r="EH151" s="519">
        <v>5</v>
      </c>
      <c r="EI151" s="519">
        <v>15</v>
      </c>
      <c r="EJ151" s="519">
        <v>15</v>
      </c>
      <c r="EK151" s="519">
        <v>15</v>
      </c>
      <c r="EL151" s="519">
        <v>25</v>
      </c>
      <c r="EM151" s="529">
        <v>5</v>
      </c>
      <c r="EN151" s="529">
        <v>15</v>
      </c>
      <c r="EO151" s="529">
        <v>25</v>
      </c>
      <c r="EP151" s="528">
        <v>0</v>
      </c>
      <c r="EQ151" s="519">
        <v>0</v>
      </c>
      <c r="ER151" s="519">
        <v>0</v>
      </c>
      <c r="ES151" s="519">
        <v>5</v>
      </c>
      <c r="ET151" s="519">
        <v>5</v>
      </c>
      <c r="EU151" s="519">
        <v>5</v>
      </c>
      <c r="EV151" s="519">
        <v>5</v>
      </c>
      <c r="EW151" s="519">
        <v>5</v>
      </c>
      <c r="EX151" s="519">
        <v>5</v>
      </c>
      <c r="EY151" s="519">
        <v>25</v>
      </c>
      <c r="EZ151" s="519">
        <v>20</v>
      </c>
      <c r="FA151" s="528">
        <v>5</v>
      </c>
      <c r="FB151" s="528">
        <v>5</v>
      </c>
      <c r="FC151" s="528">
        <v>25</v>
      </c>
      <c r="FD151" s="38">
        <v>0</v>
      </c>
      <c r="FE151" s="38">
        <v>0</v>
      </c>
      <c r="FF151" s="38">
        <v>0</v>
      </c>
      <c r="FG151" s="38">
        <v>1</v>
      </c>
      <c r="FH151" s="38">
        <v>1</v>
      </c>
      <c r="FI151" s="38">
        <v>1</v>
      </c>
      <c r="FJ151" s="38">
        <v>0.33333333333333331</v>
      </c>
      <c r="FK151" s="38">
        <v>0.33333333333333331</v>
      </c>
      <c r="FL151" s="38">
        <v>0.33333333333333331</v>
      </c>
      <c r="FM151" s="38">
        <v>1</v>
      </c>
      <c r="FN151" s="230">
        <v>0</v>
      </c>
      <c r="FO151" s="230">
        <v>0</v>
      </c>
      <c r="FP151" s="55">
        <v>0</v>
      </c>
      <c r="FQ151" s="55">
        <v>0</v>
      </c>
      <c r="FR151" s="209">
        <v>0</v>
      </c>
      <c r="FS151" s="209">
        <v>0</v>
      </c>
      <c r="FT151" s="209">
        <v>0.2</v>
      </c>
      <c r="FU151" s="209">
        <v>0.2</v>
      </c>
      <c r="FV151" s="42">
        <v>0.2</v>
      </c>
      <c r="FW151" s="42">
        <v>0.2</v>
      </c>
      <c r="FX151" s="42">
        <v>0.2</v>
      </c>
      <c r="FY151" s="42">
        <v>0.2</v>
      </c>
      <c r="FZ151" s="42">
        <v>0.2</v>
      </c>
      <c r="GA151" s="42">
        <v>0.6</v>
      </c>
      <c r="GB151" s="42">
        <v>0.2</v>
      </c>
      <c r="GC151" s="42">
        <v>0.6</v>
      </c>
      <c r="GD151" s="138">
        <v>0.2</v>
      </c>
      <c r="GE151" s="42">
        <v>0.6</v>
      </c>
      <c r="GF151" s="137">
        <v>1</v>
      </c>
      <c r="GG151" s="136">
        <v>1</v>
      </c>
      <c r="GH151" s="50">
        <v>0</v>
      </c>
      <c r="GI151" s="50">
        <v>0</v>
      </c>
      <c r="GJ151" s="50">
        <v>0</v>
      </c>
      <c r="GK151" s="50">
        <v>0.2</v>
      </c>
      <c r="GL151" s="49">
        <v>0.2</v>
      </c>
      <c r="GM151" s="49">
        <v>0.2</v>
      </c>
      <c r="GN151" s="49">
        <v>0.2</v>
      </c>
      <c r="GO151" s="49">
        <v>0.2</v>
      </c>
      <c r="GP151" s="49">
        <v>0.2</v>
      </c>
      <c r="GQ151" s="49">
        <v>1</v>
      </c>
      <c r="GR151" s="48" t="b">
        <v>1</v>
      </c>
      <c r="GS151" s="336">
        <v>0</v>
      </c>
    </row>
    <row r="152" spans="1:201" ht="67.5" hidden="1" customHeight="1" x14ac:dyDescent="0.25">
      <c r="A152" s="119" t="s">
        <v>2227</v>
      </c>
      <c r="B152" s="119" t="s">
        <v>653</v>
      </c>
      <c r="C152" s="119" t="s">
        <v>519</v>
      </c>
      <c r="D152" s="119" t="s">
        <v>2228</v>
      </c>
      <c r="E152" s="119" t="s">
        <v>2267</v>
      </c>
      <c r="F152" s="17" t="s">
        <v>2850</v>
      </c>
      <c r="G152" s="17" t="s">
        <v>3429</v>
      </c>
      <c r="H152" s="13" t="s">
        <v>2851</v>
      </c>
      <c r="I152" s="17"/>
      <c r="J152" s="17"/>
      <c r="K152" s="17" t="s">
        <v>3134</v>
      </c>
      <c r="L152" s="110" t="s">
        <v>2979</v>
      </c>
      <c r="M152" s="26"/>
      <c r="N152" s="158"/>
      <c r="O152" s="64"/>
      <c r="P152" s="17" t="s">
        <v>3157</v>
      </c>
      <c r="Q152" s="532">
        <v>483</v>
      </c>
      <c r="R152" s="280" t="s">
        <v>3821</v>
      </c>
      <c r="S152" s="17" t="s">
        <v>3516</v>
      </c>
      <c r="T152" s="17"/>
      <c r="U152" s="17"/>
      <c r="V152" s="17"/>
      <c r="W152" s="17" t="s">
        <v>870</v>
      </c>
      <c r="X152" s="17"/>
      <c r="Y152" s="17"/>
      <c r="Z152" s="17"/>
      <c r="AA152" s="17"/>
      <c r="AB152" s="17"/>
      <c r="AC152" s="17"/>
      <c r="AD152" s="17"/>
      <c r="AE152" s="17"/>
      <c r="AF152" s="17"/>
      <c r="AG152" s="17"/>
      <c r="AH152" s="17" t="s">
        <v>211</v>
      </c>
      <c r="AI152" s="17" t="s">
        <v>470</v>
      </c>
      <c r="AJ152" s="17" t="s">
        <v>244</v>
      </c>
      <c r="AK152" s="17" t="s">
        <v>3405</v>
      </c>
      <c r="AL152" s="110" t="s">
        <v>3822</v>
      </c>
      <c r="AM152" s="110"/>
      <c r="AN152" s="17"/>
      <c r="AO152" s="17"/>
      <c r="AP152" s="23">
        <v>25</v>
      </c>
      <c r="AQ152" s="17">
        <v>25</v>
      </c>
      <c r="AR152" s="17">
        <v>50</v>
      </c>
      <c r="AS152" s="17">
        <v>100</v>
      </c>
      <c r="AT152" s="17"/>
      <c r="AU152" s="17"/>
      <c r="AV152" s="23">
        <v>25</v>
      </c>
      <c r="AW152" s="17"/>
      <c r="AX152" s="146">
        <v>0</v>
      </c>
      <c r="AY152" s="531" t="s">
        <v>3282</v>
      </c>
      <c r="AZ152" s="79">
        <v>0</v>
      </c>
      <c r="BA152" s="283">
        <v>0</v>
      </c>
      <c r="BB152" s="132" t="s">
        <v>218</v>
      </c>
      <c r="BC152" s="27" t="s">
        <v>3370</v>
      </c>
      <c r="BD152" s="190"/>
      <c r="BE152" s="146">
        <v>0</v>
      </c>
      <c r="BF152" s="133" t="s">
        <v>3283</v>
      </c>
      <c r="BG152" s="79">
        <v>0</v>
      </c>
      <c r="BH152" s="283">
        <v>0</v>
      </c>
      <c r="BI152" s="190" t="s">
        <v>218</v>
      </c>
      <c r="BJ152" s="110" t="s">
        <v>3370</v>
      </c>
      <c r="BK152" s="17">
        <v>0</v>
      </c>
      <c r="BL152" s="195">
        <v>0</v>
      </c>
      <c r="BM152" s="537" t="s">
        <v>3823</v>
      </c>
      <c r="BN152" s="283">
        <v>0</v>
      </c>
      <c r="BO152" s="283">
        <v>0</v>
      </c>
      <c r="BP152" s="8" t="s">
        <v>218</v>
      </c>
      <c r="BQ152" s="110" t="s">
        <v>3824</v>
      </c>
      <c r="BR152" s="17"/>
      <c r="BS152" s="17">
        <v>0</v>
      </c>
      <c r="BT152" s="536" t="s">
        <v>3825</v>
      </c>
      <c r="BU152" s="283">
        <v>0</v>
      </c>
      <c r="BV152" s="283">
        <v>0</v>
      </c>
      <c r="BW152" s="17" t="s">
        <v>218</v>
      </c>
      <c r="BX152" s="110" t="s">
        <v>3826</v>
      </c>
      <c r="BY152" s="110"/>
      <c r="BZ152" s="101">
        <v>0</v>
      </c>
      <c r="CA152" s="117" t="s">
        <v>3827</v>
      </c>
      <c r="CB152" s="283">
        <v>0</v>
      </c>
      <c r="CC152" s="283">
        <v>0</v>
      </c>
      <c r="CD152" s="240" t="s">
        <v>218</v>
      </c>
      <c r="CE152" s="107" t="s">
        <v>3828</v>
      </c>
      <c r="CF152" s="195">
        <v>7.5</v>
      </c>
      <c r="CG152" s="523">
        <v>7.5</v>
      </c>
      <c r="CH152" s="110" t="s">
        <v>3829</v>
      </c>
      <c r="CI152" s="283">
        <v>0.3</v>
      </c>
      <c r="CJ152" s="283">
        <v>7.4999999999999997E-2</v>
      </c>
      <c r="CK152" s="146" t="s">
        <v>218</v>
      </c>
      <c r="CL152" s="107" t="s">
        <v>3830</v>
      </c>
      <c r="CM152" s="195"/>
      <c r="CN152" s="308"/>
      <c r="CO152" s="535" t="s">
        <v>3831</v>
      </c>
      <c r="CP152" s="283">
        <v>0.3</v>
      </c>
      <c r="CQ152" s="283">
        <v>7.4999999999999997E-2</v>
      </c>
      <c r="CR152" s="109" t="s">
        <v>218</v>
      </c>
      <c r="CS152" s="107" t="s">
        <v>3832</v>
      </c>
      <c r="CT152" s="110"/>
      <c r="CU152" s="117"/>
      <c r="CV152" s="117" t="s">
        <v>3833</v>
      </c>
      <c r="CW152" s="510">
        <v>0.3</v>
      </c>
      <c r="CX152" s="510">
        <v>7.4999999999999997E-2</v>
      </c>
      <c r="CY152" s="17" t="s">
        <v>218</v>
      </c>
      <c r="CZ152" s="110" t="s">
        <v>3447</v>
      </c>
      <c r="DA152" s="17">
        <v>7.5</v>
      </c>
      <c r="DB152" s="146"/>
      <c r="DC152" s="112" t="s">
        <v>3834</v>
      </c>
      <c r="DD152" s="283">
        <v>0.3</v>
      </c>
      <c r="DE152" s="283">
        <v>7.4999999999999997E-2</v>
      </c>
      <c r="DF152" s="17" t="s">
        <v>218</v>
      </c>
      <c r="DG152" s="110" t="s">
        <v>3447</v>
      </c>
      <c r="DH152" s="17"/>
      <c r="DI152" s="101"/>
      <c r="DJ152" s="117" t="s">
        <v>3835</v>
      </c>
      <c r="DK152" s="283">
        <v>0.3</v>
      </c>
      <c r="DL152" s="283">
        <v>7.4999999999999997E-2</v>
      </c>
      <c r="DM152" s="280" t="s">
        <v>218</v>
      </c>
      <c r="DN152" s="110" t="s">
        <v>3447</v>
      </c>
      <c r="DO152" s="17"/>
      <c r="DP152" s="101"/>
      <c r="DQ152" s="117" t="s">
        <v>3836</v>
      </c>
      <c r="DR152" s="283">
        <v>0.3</v>
      </c>
      <c r="DS152" s="283">
        <v>7.4999999999999997E-2</v>
      </c>
      <c r="DT152" s="64" t="s">
        <v>218</v>
      </c>
      <c r="DU152" s="107" t="s">
        <v>3837</v>
      </c>
      <c r="DV152" s="521">
        <v>10</v>
      </c>
      <c r="DW152" s="534">
        <v>17.5</v>
      </c>
      <c r="DX152" s="107" t="s">
        <v>3838</v>
      </c>
      <c r="DY152" s="283">
        <v>1</v>
      </c>
      <c r="DZ152" s="131">
        <v>0.25</v>
      </c>
      <c r="EA152" s="64" t="s">
        <v>218</v>
      </c>
      <c r="EB152" s="107" t="s">
        <v>3839</v>
      </c>
      <c r="EC152" s="529">
        <v>0</v>
      </c>
      <c r="ED152" s="519">
        <v>0</v>
      </c>
      <c r="EE152" s="519">
        <v>0</v>
      </c>
      <c r="EF152" s="519">
        <v>7.5</v>
      </c>
      <c r="EG152" s="519">
        <v>7.5</v>
      </c>
      <c r="EH152" s="519">
        <v>7.5</v>
      </c>
      <c r="EI152" s="519">
        <v>15</v>
      </c>
      <c r="EJ152" s="519">
        <v>15</v>
      </c>
      <c r="EK152" s="519">
        <v>15</v>
      </c>
      <c r="EL152" s="519">
        <v>25</v>
      </c>
      <c r="EM152" s="529">
        <v>7.5</v>
      </c>
      <c r="EN152" s="529">
        <v>15</v>
      </c>
      <c r="EO152" s="529">
        <v>25</v>
      </c>
      <c r="EP152" s="528">
        <v>0</v>
      </c>
      <c r="EQ152" s="519">
        <v>0</v>
      </c>
      <c r="ER152" s="519">
        <v>0</v>
      </c>
      <c r="ES152" s="519">
        <v>7.5</v>
      </c>
      <c r="ET152" s="519">
        <v>7.5</v>
      </c>
      <c r="EU152" s="519">
        <v>7.5</v>
      </c>
      <c r="EV152" s="519">
        <v>7.5</v>
      </c>
      <c r="EW152" s="519">
        <v>7.5</v>
      </c>
      <c r="EX152" s="519">
        <v>7.5</v>
      </c>
      <c r="EY152" s="519">
        <v>25</v>
      </c>
      <c r="EZ152" s="519">
        <v>17.5</v>
      </c>
      <c r="FA152" s="528">
        <v>7.5</v>
      </c>
      <c r="FB152" s="528">
        <v>7.5</v>
      </c>
      <c r="FC152" s="528">
        <v>25</v>
      </c>
      <c r="FD152" s="38">
        <v>0</v>
      </c>
      <c r="FE152" s="38">
        <v>0</v>
      </c>
      <c r="FF152" s="38">
        <v>0</v>
      </c>
      <c r="FG152" s="38">
        <v>1</v>
      </c>
      <c r="FH152" s="38">
        <v>1</v>
      </c>
      <c r="FI152" s="38">
        <v>1</v>
      </c>
      <c r="FJ152" s="38">
        <v>0.5</v>
      </c>
      <c r="FK152" s="38">
        <v>0.5</v>
      </c>
      <c r="FL152" s="38">
        <v>0.5</v>
      </c>
      <c r="FM152" s="38">
        <v>1</v>
      </c>
      <c r="FN152" s="230">
        <v>0</v>
      </c>
      <c r="FO152" s="230">
        <v>0</v>
      </c>
      <c r="FP152" s="527">
        <v>0</v>
      </c>
      <c r="FQ152" s="527">
        <v>0</v>
      </c>
      <c r="FR152" s="209">
        <v>0</v>
      </c>
      <c r="FS152" s="209">
        <v>0</v>
      </c>
      <c r="FT152" s="209">
        <v>0.3</v>
      </c>
      <c r="FU152" s="209">
        <v>0.3</v>
      </c>
      <c r="FV152" s="42">
        <v>0.3</v>
      </c>
      <c r="FW152" s="42">
        <v>0.3</v>
      </c>
      <c r="FX152" s="42">
        <v>0.3</v>
      </c>
      <c r="FY152" s="42">
        <v>0.3</v>
      </c>
      <c r="FZ152" s="42">
        <v>0.3</v>
      </c>
      <c r="GA152" s="42">
        <v>0.6</v>
      </c>
      <c r="GB152" s="42">
        <v>0.3</v>
      </c>
      <c r="GC152" s="42">
        <v>0.6</v>
      </c>
      <c r="GD152" s="138">
        <v>0.3</v>
      </c>
      <c r="GE152" s="42">
        <v>0.6</v>
      </c>
      <c r="GF152" s="137">
        <v>1</v>
      </c>
      <c r="GG152" s="136">
        <v>1</v>
      </c>
      <c r="GH152" s="50">
        <v>0</v>
      </c>
      <c r="GI152" s="50">
        <v>0</v>
      </c>
      <c r="GJ152" s="50">
        <v>0</v>
      </c>
      <c r="GK152" s="50">
        <v>0.3</v>
      </c>
      <c r="GL152" s="49">
        <v>0.3</v>
      </c>
      <c r="GM152" s="49">
        <v>0.3</v>
      </c>
      <c r="GN152" s="49">
        <v>0.3</v>
      </c>
      <c r="GO152" s="49">
        <v>0.3</v>
      </c>
      <c r="GP152" s="49">
        <v>0.3</v>
      </c>
      <c r="GQ152" s="49">
        <v>1</v>
      </c>
      <c r="GR152" s="48" t="b">
        <v>1</v>
      </c>
      <c r="GS152" s="336">
        <v>0</v>
      </c>
    </row>
    <row r="153" spans="1:201" ht="67.5" hidden="1" customHeight="1" x14ac:dyDescent="0.25">
      <c r="A153" s="119" t="s">
        <v>2227</v>
      </c>
      <c r="B153" s="119" t="s">
        <v>653</v>
      </c>
      <c r="C153" s="119" t="s">
        <v>519</v>
      </c>
      <c r="D153" s="119" t="s">
        <v>2228</v>
      </c>
      <c r="E153" s="119" t="s">
        <v>2267</v>
      </c>
      <c r="F153" s="17" t="s">
        <v>2850</v>
      </c>
      <c r="G153" s="17" t="s">
        <v>3366</v>
      </c>
      <c r="H153" s="13" t="s">
        <v>2851</v>
      </c>
      <c r="I153" s="17"/>
      <c r="J153" s="17"/>
      <c r="K153" s="17" t="s">
        <v>3134</v>
      </c>
      <c r="L153" s="110" t="s">
        <v>2979</v>
      </c>
      <c r="M153" s="26"/>
      <c r="N153" s="158"/>
      <c r="O153" s="64"/>
      <c r="P153" s="17" t="s">
        <v>3157</v>
      </c>
      <c r="Q153" s="532">
        <v>482</v>
      </c>
      <c r="R153" s="280" t="s">
        <v>3840</v>
      </c>
      <c r="S153" s="17" t="s">
        <v>3516</v>
      </c>
      <c r="T153" s="17"/>
      <c r="U153" s="17"/>
      <c r="V153" s="17" t="s">
        <v>870</v>
      </c>
      <c r="W153" s="17"/>
      <c r="X153" s="17"/>
      <c r="Y153" s="17"/>
      <c r="Z153" s="17"/>
      <c r="AA153" s="17"/>
      <c r="AB153" s="17"/>
      <c r="AC153" s="17"/>
      <c r="AD153" s="17"/>
      <c r="AE153" s="17"/>
      <c r="AF153" s="17"/>
      <c r="AG153" s="17"/>
      <c r="AH153" s="17" t="s">
        <v>211</v>
      </c>
      <c r="AI153" s="17" t="s">
        <v>470</v>
      </c>
      <c r="AJ153" s="17" t="s">
        <v>244</v>
      </c>
      <c r="AK153" s="17" t="s">
        <v>3405</v>
      </c>
      <c r="AL153" s="110" t="s">
        <v>3841</v>
      </c>
      <c r="AM153" s="110"/>
      <c r="AN153" s="102">
        <v>0</v>
      </c>
      <c r="AO153" s="102"/>
      <c r="AP153" s="23">
        <v>25</v>
      </c>
      <c r="AQ153" s="102">
        <v>25</v>
      </c>
      <c r="AR153" s="102">
        <v>50</v>
      </c>
      <c r="AS153" s="102">
        <v>100</v>
      </c>
      <c r="AT153" s="102"/>
      <c r="AU153" s="102"/>
      <c r="AV153" s="23">
        <v>25</v>
      </c>
      <c r="AW153" s="17"/>
      <c r="AX153" s="146">
        <v>0</v>
      </c>
      <c r="AY153" s="531" t="s">
        <v>3842</v>
      </c>
      <c r="AZ153" s="79">
        <v>0</v>
      </c>
      <c r="BA153" s="283">
        <v>0</v>
      </c>
      <c r="BB153" s="132" t="s">
        <v>218</v>
      </c>
      <c r="BC153" s="14" t="s">
        <v>3370</v>
      </c>
      <c r="BD153" s="190"/>
      <c r="BE153" s="146"/>
      <c r="BF153" s="133" t="s">
        <v>3843</v>
      </c>
      <c r="BG153" s="79">
        <v>0</v>
      </c>
      <c r="BH153" s="283">
        <v>0</v>
      </c>
      <c r="BI153" s="190" t="s">
        <v>218</v>
      </c>
      <c r="BJ153" s="110" t="s">
        <v>3370</v>
      </c>
      <c r="BK153" s="17">
        <v>0</v>
      </c>
      <c r="BL153" s="195">
        <v>0</v>
      </c>
      <c r="BM153" s="110" t="s">
        <v>3844</v>
      </c>
      <c r="BN153" s="283">
        <v>0</v>
      </c>
      <c r="BO153" s="283">
        <v>0</v>
      </c>
      <c r="BP153" s="8" t="s">
        <v>218</v>
      </c>
      <c r="BQ153" s="110" t="s">
        <v>3845</v>
      </c>
      <c r="BR153" s="17"/>
      <c r="BS153" s="17">
        <v>0</v>
      </c>
      <c r="BT153" s="533" t="s">
        <v>3846</v>
      </c>
      <c r="BU153" s="283">
        <v>0</v>
      </c>
      <c r="BV153" s="283">
        <v>0</v>
      </c>
      <c r="BW153" s="17" t="s">
        <v>218</v>
      </c>
      <c r="BX153" s="110" t="s">
        <v>3847</v>
      </c>
      <c r="BY153" s="110"/>
      <c r="BZ153" s="101">
        <v>0</v>
      </c>
      <c r="CA153" s="117" t="s">
        <v>3848</v>
      </c>
      <c r="CB153" s="283">
        <v>0</v>
      </c>
      <c r="CC153" s="283">
        <v>0</v>
      </c>
      <c r="CD153" s="240" t="s">
        <v>218</v>
      </c>
      <c r="CE153" s="107" t="s">
        <v>3849</v>
      </c>
      <c r="CF153" s="195">
        <v>5</v>
      </c>
      <c r="CG153" s="523">
        <v>5</v>
      </c>
      <c r="CH153" s="84" t="s">
        <v>3850</v>
      </c>
      <c r="CI153" s="283">
        <v>0.2</v>
      </c>
      <c r="CJ153" s="283">
        <v>0.05</v>
      </c>
      <c r="CK153" s="17" t="s">
        <v>218</v>
      </c>
      <c r="CL153" s="107" t="s">
        <v>3851</v>
      </c>
      <c r="CM153" s="195"/>
      <c r="CN153" s="308"/>
      <c r="CO153" s="117" t="s">
        <v>3852</v>
      </c>
      <c r="CP153" s="283">
        <v>0.2</v>
      </c>
      <c r="CQ153" s="283">
        <v>0.05</v>
      </c>
      <c r="CR153" s="105" t="s">
        <v>218</v>
      </c>
      <c r="CS153" s="107" t="s">
        <v>3853</v>
      </c>
      <c r="CT153" s="110"/>
      <c r="CU153" s="117"/>
      <c r="CV153" s="117" t="s">
        <v>3854</v>
      </c>
      <c r="CW153" s="283">
        <v>0.2</v>
      </c>
      <c r="CX153" s="283">
        <v>0.05</v>
      </c>
      <c r="CY153" s="17" t="s">
        <v>218</v>
      </c>
      <c r="CZ153" s="110" t="s">
        <v>3447</v>
      </c>
      <c r="DA153" s="17">
        <v>10</v>
      </c>
      <c r="DB153" s="146"/>
      <c r="DC153" s="112" t="s">
        <v>3855</v>
      </c>
      <c r="DD153" s="283">
        <v>0.2</v>
      </c>
      <c r="DE153" s="283">
        <v>0.05</v>
      </c>
      <c r="DF153" s="17" t="s">
        <v>218</v>
      </c>
      <c r="DG153" s="110" t="s">
        <v>3447</v>
      </c>
      <c r="DH153" s="17"/>
      <c r="DI153" s="101"/>
      <c r="DJ153" s="117" t="s">
        <v>3856</v>
      </c>
      <c r="DK153" s="283">
        <v>0.2</v>
      </c>
      <c r="DL153" s="283">
        <v>0.05</v>
      </c>
      <c r="DM153" s="280" t="s">
        <v>218</v>
      </c>
      <c r="DN153" s="110" t="s">
        <v>3447</v>
      </c>
      <c r="DO153" s="17"/>
      <c r="DP153" s="101"/>
      <c r="DQ153" s="117" t="s">
        <v>3857</v>
      </c>
      <c r="DR153" s="283">
        <v>0.2</v>
      </c>
      <c r="DS153" s="283">
        <v>0.05</v>
      </c>
      <c r="DT153" s="64" t="s">
        <v>218</v>
      </c>
      <c r="DU153" s="107" t="s">
        <v>3858</v>
      </c>
      <c r="DV153" s="521">
        <v>10</v>
      </c>
      <c r="DW153" s="520">
        <v>20</v>
      </c>
      <c r="DX153" s="107" t="s">
        <v>3859</v>
      </c>
      <c r="DY153" s="283">
        <v>1</v>
      </c>
      <c r="DZ153" s="131">
        <v>0.25</v>
      </c>
      <c r="EA153" s="64" t="s">
        <v>218</v>
      </c>
      <c r="EB153" s="107" t="s">
        <v>3860</v>
      </c>
      <c r="EC153" s="529">
        <v>0</v>
      </c>
      <c r="ED153" s="519">
        <v>0</v>
      </c>
      <c r="EE153" s="519">
        <v>0</v>
      </c>
      <c r="EF153" s="519">
        <v>5</v>
      </c>
      <c r="EG153" s="519">
        <v>5</v>
      </c>
      <c r="EH153" s="519">
        <v>5</v>
      </c>
      <c r="EI153" s="519">
        <v>15</v>
      </c>
      <c r="EJ153" s="519">
        <v>15</v>
      </c>
      <c r="EK153" s="519">
        <v>15</v>
      </c>
      <c r="EL153" s="519">
        <v>25</v>
      </c>
      <c r="EM153" s="529">
        <v>5</v>
      </c>
      <c r="EN153" s="529">
        <v>15</v>
      </c>
      <c r="EO153" s="529">
        <v>25</v>
      </c>
      <c r="EP153" s="528">
        <v>0</v>
      </c>
      <c r="EQ153" s="519">
        <v>0</v>
      </c>
      <c r="ER153" s="519">
        <v>0</v>
      </c>
      <c r="ES153" s="519">
        <v>5</v>
      </c>
      <c r="ET153" s="519">
        <v>5</v>
      </c>
      <c r="EU153" s="519">
        <v>5</v>
      </c>
      <c r="EV153" s="519">
        <v>5</v>
      </c>
      <c r="EW153" s="519">
        <v>5</v>
      </c>
      <c r="EX153" s="519">
        <v>5</v>
      </c>
      <c r="EY153" s="519">
        <v>25</v>
      </c>
      <c r="EZ153" s="519">
        <v>20</v>
      </c>
      <c r="FA153" s="528">
        <v>5</v>
      </c>
      <c r="FB153" s="528">
        <v>5</v>
      </c>
      <c r="FC153" s="528">
        <v>25</v>
      </c>
      <c r="FD153" s="38">
        <v>0</v>
      </c>
      <c r="FE153" s="38">
        <v>0</v>
      </c>
      <c r="FF153" s="38">
        <v>0</v>
      </c>
      <c r="FG153" s="38">
        <v>1</v>
      </c>
      <c r="FH153" s="38">
        <v>1</v>
      </c>
      <c r="FI153" s="38">
        <v>1</v>
      </c>
      <c r="FJ153" s="38">
        <v>0.33333333333333331</v>
      </c>
      <c r="FK153" s="38">
        <v>0.33333333333333331</v>
      </c>
      <c r="FL153" s="38">
        <v>0.33333333333333331</v>
      </c>
      <c r="FM153" s="38">
        <v>1</v>
      </c>
      <c r="FN153" s="230">
        <v>0</v>
      </c>
      <c r="FO153" s="230">
        <v>0</v>
      </c>
      <c r="FP153" s="527">
        <v>0</v>
      </c>
      <c r="FQ153" s="527">
        <v>0</v>
      </c>
      <c r="FR153" s="209">
        <v>0</v>
      </c>
      <c r="FS153" s="209">
        <v>0</v>
      </c>
      <c r="FT153" s="209">
        <v>0.2</v>
      </c>
      <c r="FU153" s="209">
        <v>0.2</v>
      </c>
      <c r="FV153" s="42">
        <v>0.2</v>
      </c>
      <c r="FW153" s="42">
        <v>0.2</v>
      </c>
      <c r="FX153" s="42">
        <v>0.2</v>
      </c>
      <c r="FY153" s="42">
        <v>0.2</v>
      </c>
      <c r="FZ153" s="42">
        <v>0.2</v>
      </c>
      <c r="GA153" s="42">
        <v>0.6</v>
      </c>
      <c r="GB153" s="42">
        <v>0.2</v>
      </c>
      <c r="GC153" s="42">
        <v>0.6</v>
      </c>
      <c r="GD153" s="138">
        <v>0.2</v>
      </c>
      <c r="GE153" s="42">
        <v>0.6</v>
      </c>
      <c r="GF153" s="137">
        <v>1</v>
      </c>
      <c r="GG153" s="136">
        <v>1</v>
      </c>
      <c r="GH153" s="50">
        <v>0</v>
      </c>
      <c r="GI153" s="50">
        <v>0</v>
      </c>
      <c r="GJ153" s="50">
        <v>0</v>
      </c>
      <c r="GK153" s="50">
        <v>0.2</v>
      </c>
      <c r="GL153" s="49">
        <v>0.2</v>
      </c>
      <c r="GM153" s="49">
        <v>0.2</v>
      </c>
      <c r="GN153" s="49">
        <v>0.2</v>
      </c>
      <c r="GO153" s="49">
        <v>0.2</v>
      </c>
      <c r="GP153" s="49">
        <v>0.2</v>
      </c>
      <c r="GQ153" s="49">
        <v>1</v>
      </c>
      <c r="GR153" s="48" t="b">
        <v>1</v>
      </c>
      <c r="GS153" s="336">
        <v>0</v>
      </c>
    </row>
    <row r="154" spans="1:201" ht="67.5" hidden="1" customHeight="1" x14ac:dyDescent="0.25">
      <c r="A154" s="119" t="s">
        <v>2227</v>
      </c>
      <c r="B154" s="119" t="s">
        <v>653</v>
      </c>
      <c r="C154" s="119" t="s">
        <v>519</v>
      </c>
      <c r="D154" s="119" t="s">
        <v>2228</v>
      </c>
      <c r="E154" s="119" t="s">
        <v>2267</v>
      </c>
      <c r="F154" s="17" t="s">
        <v>2850</v>
      </c>
      <c r="G154" s="17" t="s">
        <v>3429</v>
      </c>
      <c r="H154" s="13" t="s">
        <v>2851</v>
      </c>
      <c r="I154" s="17"/>
      <c r="J154" s="17"/>
      <c r="K154" s="17" t="s">
        <v>3134</v>
      </c>
      <c r="L154" s="110" t="s">
        <v>2979</v>
      </c>
      <c r="M154" s="26"/>
      <c r="N154" s="158"/>
      <c r="O154" s="64"/>
      <c r="P154" s="17" t="s">
        <v>2566</v>
      </c>
      <c r="Q154" s="532">
        <v>505</v>
      </c>
      <c r="R154" s="280" t="s">
        <v>3861</v>
      </c>
      <c r="S154" s="17" t="s">
        <v>3516</v>
      </c>
      <c r="T154" s="17"/>
      <c r="U154" s="17"/>
      <c r="V154" s="17"/>
      <c r="W154" s="17" t="s">
        <v>870</v>
      </c>
      <c r="X154" s="17"/>
      <c r="Y154" s="17"/>
      <c r="Z154" s="17"/>
      <c r="AA154" s="17"/>
      <c r="AB154" s="17"/>
      <c r="AC154" s="17"/>
      <c r="AD154" s="17"/>
      <c r="AE154" s="17"/>
      <c r="AF154" s="17"/>
      <c r="AG154" s="17"/>
      <c r="AH154" s="17" t="s">
        <v>211</v>
      </c>
      <c r="AI154" s="17" t="s">
        <v>470</v>
      </c>
      <c r="AJ154" s="17" t="s">
        <v>244</v>
      </c>
      <c r="AK154" s="17" t="s">
        <v>3405</v>
      </c>
      <c r="AL154" s="110" t="s">
        <v>3862</v>
      </c>
      <c r="AM154" s="110"/>
      <c r="AN154" s="17">
        <v>0</v>
      </c>
      <c r="AO154" s="17">
        <v>0</v>
      </c>
      <c r="AP154" s="23">
        <v>30</v>
      </c>
      <c r="AQ154" s="17">
        <v>40</v>
      </c>
      <c r="AR154" s="17">
        <v>30</v>
      </c>
      <c r="AS154" s="17">
        <v>100</v>
      </c>
      <c r="AT154" s="17"/>
      <c r="AU154" s="17"/>
      <c r="AV154" s="23">
        <v>30</v>
      </c>
      <c r="AW154" s="17"/>
      <c r="AX154" s="101">
        <v>0</v>
      </c>
      <c r="AY154" s="531" t="s">
        <v>3863</v>
      </c>
      <c r="AZ154" s="79">
        <v>0</v>
      </c>
      <c r="BA154" s="283">
        <v>0</v>
      </c>
      <c r="BB154" s="79" t="s">
        <v>218</v>
      </c>
      <c r="BC154" s="158" t="s">
        <v>3864</v>
      </c>
      <c r="BD154" s="207"/>
      <c r="BE154" s="101">
        <v>0</v>
      </c>
      <c r="BF154" s="116" t="s">
        <v>3865</v>
      </c>
      <c r="BG154" s="79">
        <v>0</v>
      </c>
      <c r="BH154" s="283">
        <v>0</v>
      </c>
      <c r="BI154" s="173" t="s">
        <v>218</v>
      </c>
      <c r="BJ154" s="107" t="s">
        <v>3866</v>
      </c>
      <c r="BK154" s="17"/>
      <c r="BL154" s="308"/>
      <c r="BM154" s="117" t="s">
        <v>3867</v>
      </c>
      <c r="BN154" s="283">
        <v>0</v>
      </c>
      <c r="BO154" s="283">
        <v>0</v>
      </c>
      <c r="BP154" s="17" t="s">
        <v>218</v>
      </c>
      <c r="BQ154" s="110" t="s">
        <v>3447</v>
      </c>
      <c r="BR154" s="17"/>
      <c r="BS154" s="101"/>
      <c r="BT154" s="524" t="s">
        <v>3868</v>
      </c>
      <c r="BU154" s="283">
        <v>0</v>
      </c>
      <c r="BV154" s="283">
        <v>0</v>
      </c>
      <c r="BW154" s="17" t="s">
        <v>218</v>
      </c>
      <c r="BX154" s="110" t="s">
        <v>3447</v>
      </c>
      <c r="BY154" s="110"/>
      <c r="BZ154" s="101">
        <v>0</v>
      </c>
      <c r="CA154" s="117" t="s">
        <v>3869</v>
      </c>
      <c r="CB154" s="283">
        <v>0</v>
      </c>
      <c r="CC154" s="283">
        <v>0</v>
      </c>
      <c r="CD154" s="17" t="s">
        <v>218</v>
      </c>
      <c r="CE154" s="110" t="s">
        <v>3447</v>
      </c>
      <c r="CF154" s="195"/>
      <c r="CG154" s="523">
        <v>10</v>
      </c>
      <c r="CH154" s="84" t="s">
        <v>3870</v>
      </c>
      <c r="CI154" s="283">
        <v>0.33333333333333331</v>
      </c>
      <c r="CJ154" s="283">
        <v>0.1</v>
      </c>
      <c r="CK154" s="81" t="s">
        <v>218</v>
      </c>
      <c r="CL154" s="110" t="s">
        <v>3447</v>
      </c>
      <c r="CM154" s="195"/>
      <c r="CN154" s="308"/>
      <c r="CO154" s="117" t="s">
        <v>3871</v>
      </c>
      <c r="CP154" s="283">
        <v>0.33333333333333331</v>
      </c>
      <c r="CQ154" s="283">
        <v>0.1</v>
      </c>
      <c r="CR154" s="17" t="s">
        <v>218</v>
      </c>
      <c r="CS154" s="110" t="s">
        <v>3447</v>
      </c>
      <c r="CT154" s="110"/>
      <c r="CU154" s="117"/>
      <c r="CV154" s="117" t="s">
        <v>3872</v>
      </c>
      <c r="CW154" s="510">
        <v>0.33333333333333331</v>
      </c>
      <c r="CX154" s="510">
        <v>0.1</v>
      </c>
      <c r="CY154" s="17" t="s">
        <v>218</v>
      </c>
      <c r="CZ154" s="110" t="s">
        <v>3447</v>
      </c>
      <c r="DA154" s="17"/>
      <c r="DB154" s="146"/>
      <c r="DC154" s="112" t="s">
        <v>3873</v>
      </c>
      <c r="DD154" s="283">
        <v>0.33333333333333331</v>
      </c>
      <c r="DE154" s="283">
        <v>0.1</v>
      </c>
      <c r="DF154" s="17" t="s">
        <v>218</v>
      </c>
      <c r="DG154" s="110" t="s">
        <v>3447</v>
      </c>
      <c r="DH154" s="17"/>
      <c r="DI154" s="101"/>
      <c r="DJ154" s="117" t="s">
        <v>3874</v>
      </c>
      <c r="DK154" s="283">
        <v>0.33333333333333331</v>
      </c>
      <c r="DL154" s="283">
        <v>0.1</v>
      </c>
      <c r="DM154" s="280" t="s">
        <v>218</v>
      </c>
      <c r="DN154" s="110" t="s">
        <v>3447</v>
      </c>
      <c r="DO154" s="17"/>
      <c r="DP154" s="101"/>
      <c r="DQ154" s="117" t="s">
        <v>3875</v>
      </c>
      <c r="DR154" s="283">
        <v>0.33333333333333331</v>
      </c>
      <c r="DS154" s="283">
        <v>0.1</v>
      </c>
      <c r="DT154" s="64" t="s">
        <v>218</v>
      </c>
      <c r="DU154" s="107" t="s">
        <v>3876</v>
      </c>
      <c r="DV154" s="530">
        <v>30</v>
      </c>
      <c r="DW154" s="520">
        <v>20</v>
      </c>
      <c r="DX154" s="117" t="s">
        <v>3877</v>
      </c>
      <c r="DY154" s="283">
        <v>1</v>
      </c>
      <c r="DZ154" s="106">
        <v>0.3</v>
      </c>
      <c r="EA154" s="64" t="s">
        <v>218</v>
      </c>
      <c r="EB154" s="107" t="s">
        <v>3428</v>
      </c>
      <c r="EC154" s="529">
        <v>0</v>
      </c>
      <c r="ED154" s="519">
        <v>0</v>
      </c>
      <c r="EE154" s="519">
        <v>0</v>
      </c>
      <c r="EF154" s="519">
        <v>0</v>
      </c>
      <c r="EG154" s="519">
        <v>0</v>
      </c>
      <c r="EH154" s="519">
        <v>0</v>
      </c>
      <c r="EI154" s="519">
        <v>0</v>
      </c>
      <c r="EJ154" s="519">
        <v>0</v>
      </c>
      <c r="EK154" s="519">
        <v>0</v>
      </c>
      <c r="EL154" s="519">
        <v>30</v>
      </c>
      <c r="EM154" s="529">
        <v>0</v>
      </c>
      <c r="EN154" s="529">
        <v>0</v>
      </c>
      <c r="EO154" s="529">
        <v>30</v>
      </c>
      <c r="EP154" s="528">
        <v>0</v>
      </c>
      <c r="EQ154" s="519">
        <v>0</v>
      </c>
      <c r="ER154" s="519">
        <v>0</v>
      </c>
      <c r="ES154" s="519">
        <v>0</v>
      </c>
      <c r="ET154" s="519">
        <v>0</v>
      </c>
      <c r="EU154" s="519">
        <v>0</v>
      </c>
      <c r="EV154" s="519">
        <v>0</v>
      </c>
      <c r="EW154" s="519">
        <v>0</v>
      </c>
      <c r="EX154" s="519">
        <v>0</v>
      </c>
      <c r="EY154" s="519">
        <v>20</v>
      </c>
      <c r="EZ154" s="519">
        <v>20</v>
      </c>
      <c r="FA154" s="528">
        <v>0</v>
      </c>
      <c r="FB154" s="528">
        <v>0</v>
      </c>
      <c r="FC154" s="528">
        <v>20</v>
      </c>
      <c r="FD154" s="38">
        <v>0</v>
      </c>
      <c r="FE154" s="38">
        <v>0</v>
      </c>
      <c r="FF154" s="38">
        <v>0</v>
      </c>
      <c r="FG154" s="38">
        <v>0</v>
      </c>
      <c r="FH154" s="38">
        <v>0</v>
      </c>
      <c r="FI154" s="38">
        <v>0</v>
      </c>
      <c r="FJ154" s="38">
        <v>0</v>
      </c>
      <c r="FK154" s="38">
        <v>0</v>
      </c>
      <c r="FL154" s="38">
        <v>0</v>
      </c>
      <c r="FM154" s="38">
        <v>0.66666666666666663</v>
      </c>
      <c r="FN154" s="230">
        <v>0</v>
      </c>
      <c r="FO154" s="230">
        <v>0</v>
      </c>
      <c r="FP154" s="527">
        <v>0</v>
      </c>
      <c r="FQ154" s="527">
        <v>0</v>
      </c>
      <c r="FR154" s="209">
        <v>0</v>
      </c>
      <c r="FS154" s="209">
        <v>0</v>
      </c>
      <c r="FT154" s="209">
        <v>0</v>
      </c>
      <c r="FU154" s="209">
        <v>0</v>
      </c>
      <c r="FV154" s="42">
        <v>0</v>
      </c>
      <c r="FW154" s="42">
        <v>0</v>
      </c>
      <c r="FX154" s="42">
        <v>0</v>
      </c>
      <c r="FY154" s="42">
        <v>0</v>
      </c>
      <c r="FZ154" s="42">
        <v>0</v>
      </c>
      <c r="GA154" s="42">
        <v>0</v>
      </c>
      <c r="GB154" s="42">
        <v>0</v>
      </c>
      <c r="GC154" s="42">
        <v>0</v>
      </c>
      <c r="GD154" s="138">
        <v>0</v>
      </c>
      <c r="GE154" s="42">
        <v>0</v>
      </c>
      <c r="GF154" s="137">
        <v>0.66666666666666663</v>
      </c>
      <c r="GG154" s="136">
        <v>1</v>
      </c>
      <c r="GH154" s="50">
        <v>0</v>
      </c>
      <c r="GI154" s="50">
        <v>0</v>
      </c>
      <c r="GJ154" s="50">
        <v>0</v>
      </c>
      <c r="GK154" s="50">
        <v>0</v>
      </c>
      <c r="GL154" s="49">
        <v>0</v>
      </c>
      <c r="GM154" s="49">
        <v>0</v>
      </c>
      <c r="GN154" s="49">
        <v>0</v>
      </c>
      <c r="GO154" s="49">
        <v>0</v>
      </c>
      <c r="GP154" s="49">
        <v>0</v>
      </c>
      <c r="GQ154" s="49">
        <v>0.66666666666666663</v>
      </c>
      <c r="GR154" s="48" t="b">
        <v>1</v>
      </c>
      <c r="GS154" s="336">
        <v>0</v>
      </c>
    </row>
    <row r="155" spans="1:201" ht="67.5" hidden="1" customHeight="1" x14ac:dyDescent="0.25">
      <c r="A155" s="17" t="s">
        <v>2227</v>
      </c>
      <c r="B155" s="110" t="s">
        <v>653</v>
      </c>
      <c r="C155" s="119" t="s">
        <v>519</v>
      </c>
      <c r="D155" s="110" t="s">
        <v>2228</v>
      </c>
      <c r="E155" s="110" t="s">
        <v>2267</v>
      </c>
      <c r="F155" s="110" t="s">
        <v>2850</v>
      </c>
      <c r="G155" s="110" t="s">
        <v>3429</v>
      </c>
      <c r="H155" s="526" t="s">
        <v>2851</v>
      </c>
      <c r="I155" s="110"/>
      <c r="K155" s="110" t="s">
        <v>3134</v>
      </c>
      <c r="L155" s="110" t="s">
        <v>2979</v>
      </c>
      <c r="M155" s="26"/>
      <c r="N155" s="158"/>
      <c r="O155" s="64"/>
      <c r="P155" s="17" t="s">
        <v>3878</v>
      </c>
      <c r="Q155" s="17">
        <v>109</v>
      </c>
      <c r="R155" s="525" t="s">
        <v>3879</v>
      </c>
      <c r="S155" s="64" t="s">
        <v>3516</v>
      </c>
      <c r="T155" s="17"/>
      <c r="U155" s="17"/>
      <c r="V155" s="17"/>
      <c r="W155" s="17" t="s">
        <v>870</v>
      </c>
      <c r="X155" s="17"/>
      <c r="Y155" s="17"/>
      <c r="Z155" s="17"/>
      <c r="AA155" s="17"/>
      <c r="AB155" s="17"/>
      <c r="AC155" s="17"/>
      <c r="AD155" s="17"/>
      <c r="AE155" s="17"/>
      <c r="AF155" s="17"/>
      <c r="AG155" s="17"/>
      <c r="AH155" s="17" t="s">
        <v>270</v>
      </c>
      <c r="AI155" s="17" t="s">
        <v>2635</v>
      </c>
      <c r="AJ155" s="17" t="s">
        <v>244</v>
      </c>
      <c r="AK155" s="17" t="s">
        <v>271</v>
      </c>
      <c r="AL155" s="110" t="s">
        <v>3880</v>
      </c>
      <c r="AM155" s="110"/>
      <c r="AN155" s="105">
        <v>0</v>
      </c>
      <c r="AO155" s="105"/>
      <c r="AP155" s="17">
        <v>1000</v>
      </c>
      <c r="AQ155" s="17">
        <v>5500</v>
      </c>
      <c r="AR155" s="17">
        <v>10000</v>
      </c>
      <c r="AS155" s="17">
        <v>10000</v>
      </c>
      <c r="AT155" s="17"/>
      <c r="AU155" s="17"/>
      <c r="AV155" s="17">
        <v>1000</v>
      </c>
      <c r="AW155" s="17"/>
      <c r="AX155" s="101">
        <v>0</v>
      </c>
      <c r="AY155" s="116" t="s">
        <v>3702</v>
      </c>
      <c r="AZ155" s="132">
        <v>0</v>
      </c>
      <c r="BA155" s="106">
        <v>0</v>
      </c>
      <c r="BB155" s="79" t="s">
        <v>218</v>
      </c>
      <c r="BC155" s="158"/>
      <c r="BD155" s="207"/>
      <c r="BE155" s="101">
        <v>0</v>
      </c>
      <c r="BF155" s="116" t="s">
        <v>3704</v>
      </c>
      <c r="BG155" s="132">
        <v>0</v>
      </c>
      <c r="BH155" s="106">
        <v>0</v>
      </c>
      <c r="BI155" s="79" t="s">
        <v>218</v>
      </c>
      <c r="BJ155" s="107"/>
      <c r="BK155" s="17"/>
      <c r="BL155" s="308"/>
      <c r="BM155" s="117" t="s">
        <v>3706</v>
      </c>
      <c r="BN155" s="106">
        <v>0</v>
      </c>
      <c r="BO155" s="106">
        <v>0</v>
      </c>
      <c r="BP155" s="79" t="s">
        <v>218</v>
      </c>
      <c r="BQ155" s="107"/>
      <c r="BR155" s="17"/>
      <c r="BS155" s="101"/>
      <c r="BT155" s="524" t="s">
        <v>3707</v>
      </c>
      <c r="BU155" s="106">
        <v>0</v>
      </c>
      <c r="BV155" s="106">
        <v>0</v>
      </c>
      <c r="BW155" s="79" t="s">
        <v>218</v>
      </c>
      <c r="BX155" s="107"/>
      <c r="BY155" s="110"/>
      <c r="BZ155" s="101">
        <v>0</v>
      </c>
      <c r="CA155" s="117" t="s">
        <v>3709</v>
      </c>
      <c r="CB155" s="106">
        <v>0</v>
      </c>
      <c r="CC155" s="106">
        <v>0</v>
      </c>
      <c r="CD155" s="83" t="s">
        <v>218</v>
      </c>
      <c r="CE155" s="107"/>
      <c r="CF155" s="195"/>
      <c r="CG155" s="523"/>
      <c r="CH155" s="89" t="s">
        <v>3881</v>
      </c>
      <c r="CI155" s="522">
        <v>0</v>
      </c>
      <c r="CJ155" s="522">
        <v>0</v>
      </c>
      <c r="CK155" s="81" t="s">
        <v>218</v>
      </c>
      <c r="CL155" s="110"/>
      <c r="CM155" s="195"/>
      <c r="CN155" s="308"/>
      <c r="CO155" s="117" t="s">
        <v>3882</v>
      </c>
      <c r="CP155" s="106">
        <v>0</v>
      </c>
      <c r="CQ155" s="106">
        <v>0</v>
      </c>
      <c r="CR155" s="79" t="s">
        <v>218</v>
      </c>
      <c r="CS155" s="110"/>
      <c r="CT155" s="110"/>
      <c r="CU155" s="117"/>
      <c r="CV155" s="117" t="s">
        <v>3883</v>
      </c>
      <c r="CW155" s="522">
        <v>0</v>
      </c>
      <c r="CX155" s="522">
        <v>0</v>
      </c>
      <c r="CY155" s="64" t="s">
        <v>218</v>
      </c>
      <c r="CZ155" s="107"/>
      <c r="DA155" s="17"/>
      <c r="DB155" s="146"/>
      <c r="DC155" s="112" t="s">
        <v>3884</v>
      </c>
      <c r="DD155" s="106">
        <v>0</v>
      </c>
      <c r="DE155" s="106">
        <v>0</v>
      </c>
      <c r="DF155" s="17" t="s">
        <v>218</v>
      </c>
      <c r="DG155" s="110"/>
      <c r="DH155" s="17"/>
      <c r="DI155" s="101"/>
      <c r="DJ155" s="117" t="s">
        <v>3885</v>
      </c>
      <c r="DK155" s="106">
        <v>0</v>
      </c>
      <c r="DL155" s="106">
        <v>0</v>
      </c>
      <c r="DM155" s="73" t="s">
        <v>218</v>
      </c>
      <c r="DN155" s="107"/>
      <c r="DO155" s="17"/>
      <c r="DP155" s="101"/>
      <c r="DQ155" s="117" t="s">
        <v>3886</v>
      </c>
      <c r="DR155" s="106">
        <v>0</v>
      </c>
      <c r="DS155" s="106">
        <v>0</v>
      </c>
      <c r="DT155" s="64" t="s">
        <v>218</v>
      </c>
      <c r="DU155" s="107"/>
      <c r="DV155" s="521">
        <v>1000</v>
      </c>
      <c r="DW155" s="520">
        <v>1061</v>
      </c>
      <c r="DX155" s="117" t="s">
        <v>3887</v>
      </c>
      <c r="DY155" s="106">
        <v>1.0609999999999999</v>
      </c>
      <c r="DZ155" s="106">
        <v>0.1061</v>
      </c>
      <c r="EA155" s="64" t="s">
        <v>218</v>
      </c>
      <c r="EB155" s="107" t="s">
        <v>3428</v>
      </c>
      <c r="EC155" s="62">
        <v>0</v>
      </c>
      <c r="ED155" s="61">
        <v>0</v>
      </c>
      <c r="EE155" s="61">
        <v>0</v>
      </c>
      <c r="EF155" s="61">
        <v>0</v>
      </c>
      <c r="EG155" s="61">
        <v>0</v>
      </c>
      <c r="EH155" s="61">
        <v>0</v>
      </c>
      <c r="EI155" s="61">
        <v>0</v>
      </c>
      <c r="EJ155" s="61">
        <v>0</v>
      </c>
      <c r="EK155" s="61">
        <v>0</v>
      </c>
      <c r="EL155" s="61">
        <v>1000</v>
      </c>
      <c r="EM155" s="62">
        <v>0</v>
      </c>
      <c r="EN155" s="62">
        <v>0</v>
      </c>
      <c r="EO155" s="62">
        <v>1000</v>
      </c>
      <c r="EP155" s="60">
        <v>0</v>
      </c>
      <c r="EQ155" s="519">
        <v>0</v>
      </c>
      <c r="ER155" s="519">
        <v>0</v>
      </c>
      <c r="ES155" s="519">
        <v>0</v>
      </c>
      <c r="ET155" s="519">
        <v>0</v>
      </c>
      <c r="EU155" s="519">
        <v>0</v>
      </c>
      <c r="EV155" s="519">
        <v>0</v>
      </c>
      <c r="EW155" s="519">
        <v>0</v>
      </c>
      <c r="EX155" s="519">
        <v>0</v>
      </c>
      <c r="EY155" s="519">
        <v>1061</v>
      </c>
      <c r="EZ155" s="61">
        <v>1061</v>
      </c>
      <c r="FA155" s="60">
        <v>0</v>
      </c>
      <c r="FB155" s="60">
        <v>0</v>
      </c>
      <c r="FC155" s="60">
        <v>1061</v>
      </c>
      <c r="FD155" s="38">
        <v>0</v>
      </c>
      <c r="FE155" s="38">
        <v>0</v>
      </c>
      <c r="FF155" s="38">
        <v>0</v>
      </c>
      <c r="FG155" s="38">
        <v>0</v>
      </c>
      <c r="FH155" s="38">
        <v>0</v>
      </c>
      <c r="FI155" s="38">
        <v>0</v>
      </c>
      <c r="FJ155" s="38">
        <v>0</v>
      </c>
      <c r="FK155" s="38">
        <v>0</v>
      </c>
      <c r="FL155" s="38">
        <v>0</v>
      </c>
      <c r="FM155" s="38">
        <v>1.0609999999999999</v>
      </c>
      <c r="FN155" s="230">
        <v>0</v>
      </c>
      <c r="FO155" s="230">
        <v>0</v>
      </c>
      <c r="FP155" s="518">
        <v>0</v>
      </c>
      <c r="FQ155" s="518">
        <v>0</v>
      </c>
      <c r="FR155" s="209">
        <v>0</v>
      </c>
      <c r="FS155" s="209">
        <v>0</v>
      </c>
      <c r="FT155" s="209">
        <v>0</v>
      </c>
      <c r="FU155" s="209">
        <v>0</v>
      </c>
      <c r="FV155" s="42">
        <v>0</v>
      </c>
      <c r="FW155" s="42">
        <v>0</v>
      </c>
      <c r="FX155" s="42">
        <v>0</v>
      </c>
      <c r="FY155" s="42">
        <v>0</v>
      </c>
      <c r="FZ155" s="42">
        <v>0</v>
      </c>
      <c r="GA155" s="42">
        <v>0</v>
      </c>
      <c r="GB155" s="42">
        <v>0</v>
      </c>
      <c r="GC155" s="42">
        <v>0</v>
      </c>
      <c r="GD155" s="138">
        <v>0</v>
      </c>
      <c r="GE155" s="42">
        <v>0</v>
      </c>
      <c r="GF155" s="137">
        <v>1.0609999999999999</v>
      </c>
      <c r="GG155" s="136">
        <v>1</v>
      </c>
      <c r="GH155" s="50">
        <v>0</v>
      </c>
      <c r="GI155" s="50">
        <v>0</v>
      </c>
      <c r="GJ155" s="50">
        <v>0</v>
      </c>
      <c r="GK155" s="50">
        <v>0</v>
      </c>
      <c r="GL155" s="49">
        <v>0</v>
      </c>
      <c r="GM155" s="49">
        <v>0</v>
      </c>
      <c r="GN155" s="49">
        <v>0</v>
      </c>
      <c r="GO155" s="49">
        <v>0</v>
      </c>
      <c r="GP155" s="49">
        <v>0</v>
      </c>
      <c r="GQ155" s="49">
        <v>1</v>
      </c>
      <c r="GR155" s="48" t="b">
        <v>1</v>
      </c>
      <c r="GS155" s="336">
        <v>0</v>
      </c>
    </row>
    <row r="156" spans="1:201" ht="202.5" hidden="1" customHeight="1" x14ac:dyDescent="0.25">
      <c r="A156" s="119" t="s">
        <v>2227</v>
      </c>
      <c r="B156" s="119" t="s">
        <v>653</v>
      </c>
      <c r="C156" s="119" t="s">
        <v>519</v>
      </c>
      <c r="D156" s="119" t="s">
        <v>3888</v>
      </c>
      <c r="E156" s="119" t="s">
        <v>3889</v>
      </c>
      <c r="F156" s="17" t="s">
        <v>3343</v>
      </c>
      <c r="G156" s="17" t="s">
        <v>2901</v>
      </c>
      <c r="H156" s="17" t="s">
        <v>2851</v>
      </c>
      <c r="I156" s="17" t="s">
        <v>3890</v>
      </c>
      <c r="J156" s="17" t="s">
        <v>2902</v>
      </c>
      <c r="K156" s="17" t="s">
        <v>3891</v>
      </c>
      <c r="L156" s="280" t="s">
        <v>3892</v>
      </c>
      <c r="M156" s="26" t="s">
        <v>3893</v>
      </c>
      <c r="N156" s="280" t="s">
        <v>3894</v>
      </c>
      <c r="O156" s="17">
        <v>7</v>
      </c>
      <c r="P156" s="17" t="s">
        <v>3894</v>
      </c>
      <c r="Q156" s="17">
        <v>52</v>
      </c>
      <c r="R156" s="280" t="s">
        <v>3895</v>
      </c>
      <c r="S156" s="17" t="s">
        <v>2904</v>
      </c>
      <c r="T156" s="280"/>
      <c r="U156" s="280"/>
      <c r="V156" s="280"/>
      <c r="W156" s="280"/>
      <c r="X156" s="280"/>
      <c r="Y156" s="280"/>
      <c r="Z156" s="280"/>
      <c r="AA156" s="280"/>
      <c r="AB156" s="280"/>
      <c r="AC156" s="280"/>
      <c r="AD156" s="280"/>
      <c r="AE156" s="280"/>
      <c r="AF156" s="280"/>
      <c r="AG156" s="280"/>
      <c r="AH156" s="17" t="s">
        <v>270</v>
      </c>
      <c r="AI156" s="17" t="s">
        <v>299</v>
      </c>
      <c r="AJ156" s="17" t="s">
        <v>244</v>
      </c>
      <c r="AK156" s="17" t="s">
        <v>271</v>
      </c>
      <c r="AL156" s="280" t="s">
        <v>3896</v>
      </c>
      <c r="AM156" s="280" t="s">
        <v>3897</v>
      </c>
      <c r="AN156" s="17">
        <v>683</v>
      </c>
      <c r="AO156" s="17">
        <v>420</v>
      </c>
      <c r="AP156" s="17">
        <v>827</v>
      </c>
      <c r="AQ156" s="17">
        <v>1299</v>
      </c>
      <c r="AR156" s="17">
        <v>741</v>
      </c>
      <c r="AS156" s="17">
        <v>3287</v>
      </c>
      <c r="AT156" s="64"/>
      <c r="AU156" s="17"/>
      <c r="AV156" s="17">
        <v>67</v>
      </c>
      <c r="AW156" s="64"/>
      <c r="AX156" s="101"/>
      <c r="AY156" s="329" t="s">
        <v>3898</v>
      </c>
      <c r="AZ156" s="79">
        <v>0</v>
      </c>
      <c r="BA156" s="245">
        <v>0</v>
      </c>
      <c r="BB156" s="174" t="s">
        <v>218</v>
      </c>
      <c r="BC156" s="280"/>
      <c r="BD156" s="516"/>
      <c r="BE156" s="279"/>
      <c r="BF156" s="329" t="s">
        <v>3899</v>
      </c>
      <c r="BG156" s="79">
        <v>0</v>
      </c>
      <c r="BH156" s="245">
        <v>0</v>
      </c>
      <c r="BI156" s="173" t="s">
        <v>218</v>
      </c>
      <c r="BJ156" s="280"/>
      <c r="BK156" s="280"/>
      <c r="BL156" s="329"/>
      <c r="BM156" s="329" t="s">
        <v>3900</v>
      </c>
      <c r="BN156" s="188">
        <v>0</v>
      </c>
      <c r="BO156" s="188">
        <v>0</v>
      </c>
      <c r="BP156" s="81" t="s">
        <v>218</v>
      </c>
      <c r="BQ156" s="280" t="s">
        <v>3901</v>
      </c>
      <c r="BR156" s="17"/>
      <c r="BS156" s="146">
        <v>0</v>
      </c>
      <c r="BT156" s="329" t="s">
        <v>3902</v>
      </c>
      <c r="BU156" s="188">
        <v>0</v>
      </c>
      <c r="BV156" s="188">
        <v>0</v>
      </c>
      <c r="BW156" s="64" t="s">
        <v>218</v>
      </c>
      <c r="BX156" s="73"/>
      <c r="BY156" s="280"/>
      <c r="BZ156" s="146">
        <v>0</v>
      </c>
      <c r="CA156" s="329" t="s">
        <v>3903</v>
      </c>
      <c r="CB156" s="188">
        <v>0</v>
      </c>
      <c r="CC156" s="188">
        <v>0</v>
      </c>
      <c r="CD156" s="83" t="s">
        <v>218</v>
      </c>
      <c r="CE156" s="360" t="s">
        <v>3904</v>
      </c>
      <c r="CF156" s="17">
        <v>207</v>
      </c>
      <c r="CG156" s="146">
        <v>207</v>
      </c>
      <c r="CH156" s="329" t="s">
        <v>3905</v>
      </c>
      <c r="CI156" s="188">
        <v>1.2238805970149254</v>
      </c>
      <c r="CJ156" s="188">
        <v>0.19114219114219114</v>
      </c>
      <c r="CK156" s="17" t="s">
        <v>218</v>
      </c>
      <c r="CL156" s="280" t="s">
        <v>3906</v>
      </c>
      <c r="CM156" s="17"/>
      <c r="CN156" s="101">
        <v>0</v>
      </c>
      <c r="CO156" s="329" t="s">
        <v>3907</v>
      </c>
      <c r="CP156" s="188">
        <v>1.2238805970149254</v>
      </c>
      <c r="CQ156" s="188">
        <v>0.19114219114219114</v>
      </c>
      <c r="CR156" s="64" t="s">
        <v>218</v>
      </c>
      <c r="CS156" s="280" t="s">
        <v>3908</v>
      </c>
      <c r="CT156" s="17"/>
      <c r="CU156" s="329"/>
      <c r="CV156" s="329" t="s">
        <v>3909</v>
      </c>
      <c r="CW156" s="188">
        <v>1.2238805970149254</v>
      </c>
      <c r="CX156" s="188">
        <v>0.19114219114219114</v>
      </c>
      <c r="CY156" s="64" t="s">
        <v>218</v>
      </c>
      <c r="CZ156" s="73" t="s">
        <v>3910</v>
      </c>
      <c r="DA156" s="17"/>
      <c r="DB156" s="101">
        <v>0</v>
      </c>
      <c r="DC156" s="279" t="s">
        <v>3911</v>
      </c>
      <c r="DD156" s="188">
        <v>1.2238805970149254</v>
      </c>
      <c r="DE156" s="188">
        <v>0.19114219114219114</v>
      </c>
      <c r="DF156" s="64" t="s">
        <v>218</v>
      </c>
      <c r="DG156" s="73" t="s">
        <v>3912</v>
      </c>
      <c r="DH156" s="17">
        <v>0</v>
      </c>
      <c r="DI156" s="101">
        <v>0</v>
      </c>
      <c r="DJ156" s="279" t="s">
        <v>3913</v>
      </c>
      <c r="DK156" s="188">
        <v>1.2238805970149254</v>
      </c>
      <c r="DL156" s="188">
        <v>0.19114219114219114</v>
      </c>
      <c r="DM156" s="64" t="s">
        <v>218</v>
      </c>
      <c r="DN156" s="73" t="s">
        <v>3914</v>
      </c>
      <c r="DO156" s="17"/>
      <c r="DP156" s="279"/>
      <c r="DQ156" s="279" t="s">
        <v>3915</v>
      </c>
      <c r="DR156" s="188">
        <v>1.2238805970149254</v>
      </c>
      <c r="DS156" s="188">
        <v>0.19114219114219114</v>
      </c>
      <c r="DT156" s="64" t="s">
        <v>218</v>
      </c>
      <c r="DU156" s="73" t="s">
        <v>3916</v>
      </c>
      <c r="DV156" s="17">
        <v>620</v>
      </c>
      <c r="DW156" s="101">
        <v>529</v>
      </c>
      <c r="DX156" s="339" t="s">
        <v>3917</v>
      </c>
      <c r="DY156" s="188">
        <v>1.2238805970149254</v>
      </c>
      <c r="DZ156" s="188">
        <v>0.19114219114219114</v>
      </c>
      <c r="EA156" s="64" t="s">
        <v>2918</v>
      </c>
      <c r="EB156" s="73" t="s">
        <v>3918</v>
      </c>
      <c r="EC156" s="277">
        <v>0</v>
      </c>
      <c r="ED156" s="275">
        <v>0</v>
      </c>
      <c r="EE156" s="275">
        <v>0</v>
      </c>
      <c r="EF156" s="275">
        <v>33</v>
      </c>
      <c r="EG156" s="275">
        <v>33</v>
      </c>
      <c r="EH156" s="275">
        <v>33</v>
      </c>
      <c r="EI156" s="275">
        <v>33</v>
      </c>
      <c r="EJ156" s="275">
        <v>33</v>
      </c>
      <c r="EK156" s="275">
        <v>33</v>
      </c>
      <c r="EL156" s="444">
        <v>67</v>
      </c>
      <c r="EM156" s="277">
        <v>33</v>
      </c>
      <c r="EN156" s="277">
        <v>0</v>
      </c>
      <c r="EO156" s="277">
        <v>34</v>
      </c>
      <c r="EP156" s="274">
        <v>0</v>
      </c>
      <c r="EQ156" s="276">
        <v>0</v>
      </c>
      <c r="ER156" s="276">
        <v>0</v>
      </c>
      <c r="ES156" s="276">
        <v>82</v>
      </c>
      <c r="ET156" s="276">
        <v>82</v>
      </c>
      <c r="EU156" s="276">
        <v>82</v>
      </c>
      <c r="EV156" s="276">
        <v>82</v>
      </c>
      <c r="EW156" s="276">
        <v>82</v>
      </c>
      <c r="EX156" s="276">
        <v>82</v>
      </c>
      <c r="EY156" s="276">
        <v>82</v>
      </c>
      <c r="EZ156" s="295">
        <v>567</v>
      </c>
      <c r="FA156" s="274">
        <v>82</v>
      </c>
      <c r="FB156" s="274">
        <v>82</v>
      </c>
      <c r="FC156" s="274">
        <v>82</v>
      </c>
      <c r="FD156" s="38">
        <v>0</v>
      </c>
      <c r="FE156" s="38">
        <v>0</v>
      </c>
      <c r="FF156" s="38">
        <v>0</v>
      </c>
      <c r="FG156" s="38">
        <v>2.4848484848484849</v>
      </c>
      <c r="FH156" s="38">
        <v>2.4848484848484849</v>
      </c>
      <c r="FI156" s="38">
        <v>2.4848484848484849</v>
      </c>
      <c r="FJ156" s="38">
        <v>2.4848484848484849</v>
      </c>
      <c r="FK156" s="38">
        <v>2.4848484848484849</v>
      </c>
      <c r="FL156" s="38">
        <v>2.4848484848484849</v>
      </c>
      <c r="FM156" s="38">
        <v>1.2238805970149254</v>
      </c>
      <c r="FN156" s="230">
        <v>0</v>
      </c>
      <c r="FO156" s="230">
        <v>0</v>
      </c>
      <c r="FP156" s="307">
        <v>0</v>
      </c>
      <c r="FQ156" s="307">
        <v>0</v>
      </c>
      <c r="FR156" s="209">
        <v>0</v>
      </c>
      <c r="FS156" s="209">
        <v>0</v>
      </c>
      <c r="FT156" s="209">
        <v>1.2238805970149254</v>
      </c>
      <c r="FU156" s="209">
        <v>0.4925373134328358</v>
      </c>
      <c r="FV156" s="42">
        <v>1.2238805970149254</v>
      </c>
      <c r="FW156" s="42">
        <v>0.4925373134328358</v>
      </c>
      <c r="FX156" s="42">
        <v>1.2238805970149254</v>
      </c>
      <c r="FY156" s="42">
        <v>0.4925373134328358</v>
      </c>
      <c r="FZ156" s="42">
        <v>1.2238805970149254</v>
      </c>
      <c r="GA156" s="42">
        <v>0.4925373134328358</v>
      </c>
      <c r="GB156" s="42">
        <v>1.2238805970149254</v>
      </c>
      <c r="GC156" s="42">
        <v>0.4925373134328358</v>
      </c>
      <c r="GD156" s="138">
        <v>1.2238805970149254</v>
      </c>
      <c r="GE156" s="42">
        <v>0.4925373134328358</v>
      </c>
      <c r="GF156" s="137">
        <v>1.2238805970149254</v>
      </c>
      <c r="GG156" s="136">
        <v>1</v>
      </c>
      <c r="GH156" s="50">
        <v>0</v>
      </c>
      <c r="GI156" s="50">
        <v>0</v>
      </c>
      <c r="GJ156" s="50">
        <v>0</v>
      </c>
      <c r="GK156" s="50">
        <v>1</v>
      </c>
      <c r="GL156" s="49">
        <v>1</v>
      </c>
      <c r="GM156" s="49">
        <v>1</v>
      </c>
      <c r="GN156" s="49">
        <v>1</v>
      </c>
      <c r="GO156" s="49">
        <v>1</v>
      </c>
      <c r="GP156" s="49">
        <v>1</v>
      </c>
      <c r="GQ156" s="49">
        <v>1</v>
      </c>
      <c r="GR156" s="48" t="b">
        <v>1</v>
      </c>
      <c r="GS156" s="336">
        <v>0</v>
      </c>
    </row>
    <row r="157" spans="1:201" ht="189.75" hidden="1" customHeight="1" x14ac:dyDescent="0.25">
      <c r="A157" s="119" t="s">
        <v>2227</v>
      </c>
      <c r="B157" s="119" t="s">
        <v>653</v>
      </c>
      <c r="C157" s="119" t="s">
        <v>519</v>
      </c>
      <c r="D157" s="119" t="s">
        <v>3888</v>
      </c>
      <c r="E157" s="119" t="s">
        <v>3889</v>
      </c>
      <c r="F157" s="17" t="s">
        <v>3343</v>
      </c>
      <c r="G157" s="17" t="s">
        <v>2901</v>
      </c>
      <c r="H157" s="17" t="s">
        <v>2851</v>
      </c>
      <c r="I157" s="17" t="s">
        <v>3890</v>
      </c>
      <c r="J157" s="17" t="s">
        <v>2902</v>
      </c>
      <c r="K157" s="17" t="s">
        <v>3891</v>
      </c>
      <c r="L157" s="280" t="s">
        <v>3919</v>
      </c>
      <c r="M157" s="26" t="s">
        <v>3893</v>
      </c>
      <c r="N157" s="280" t="s">
        <v>3894</v>
      </c>
      <c r="O157" s="17">
        <v>7</v>
      </c>
      <c r="P157" s="17" t="s">
        <v>3894</v>
      </c>
      <c r="Q157" s="17">
        <v>53</v>
      </c>
      <c r="R157" s="280" t="s">
        <v>3920</v>
      </c>
      <c r="S157" s="17" t="s">
        <v>2904</v>
      </c>
      <c r="T157" s="17"/>
      <c r="U157" s="17"/>
      <c r="V157" s="17"/>
      <c r="W157" s="17"/>
      <c r="X157" s="17"/>
      <c r="Y157" s="17"/>
      <c r="Z157" s="17"/>
      <c r="AA157" s="17"/>
      <c r="AB157" s="17"/>
      <c r="AC157" s="17"/>
      <c r="AD157" s="17"/>
      <c r="AE157" s="17"/>
      <c r="AF157" s="17"/>
      <c r="AG157" s="17"/>
      <c r="AH157" s="17" t="s">
        <v>270</v>
      </c>
      <c r="AI157" s="17" t="s">
        <v>299</v>
      </c>
      <c r="AJ157" s="17" t="s">
        <v>244</v>
      </c>
      <c r="AK157" s="17" t="s">
        <v>271</v>
      </c>
      <c r="AL157" s="280" t="s">
        <v>3921</v>
      </c>
      <c r="AM157" s="280" t="s">
        <v>3897</v>
      </c>
      <c r="AN157" s="17">
        <v>834</v>
      </c>
      <c r="AO157" s="17">
        <v>624</v>
      </c>
      <c r="AP157" s="17">
        <v>1053</v>
      </c>
      <c r="AQ157" s="17">
        <v>2499</v>
      </c>
      <c r="AR157" s="17">
        <v>2253</v>
      </c>
      <c r="AS157" s="17">
        <f>+Tabla14[[#This Row],[Meta 2019]]+Tabla14[[#This Row],[Meta 2020]]+Tabla14[[#This Row],[Meta 2021]]+Tabla14[[#This Row],[Meta 2022]]</f>
        <v>6429</v>
      </c>
      <c r="AT157" s="64"/>
      <c r="AU157" s="17"/>
      <c r="AV157" s="17">
        <f>+Tabla14[[#This Row],[Meta 2020]]</f>
        <v>1053</v>
      </c>
      <c r="AW157" s="64"/>
      <c r="AX157" s="101"/>
      <c r="AY157" s="248" t="s">
        <v>3922</v>
      </c>
      <c r="AZ157" s="79">
        <v>0</v>
      </c>
      <c r="BA157" s="245">
        <v>9.7060195986934203E-2</v>
      </c>
      <c r="BB157" s="174" t="s">
        <v>218</v>
      </c>
      <c r="BC157" s="280"/>
      <c r="BD157" s="516"/>
      <c r="BE157" s="279"/>
      <c r="BF157" s="248" t="s">
        <v>3923</v>
      </c>
      <c r="BG157" s="79">
        <v>0</v>
      </c>
      <c r="BH157" s="245">
        <v>9.7060195986934203E-2</v>
      </c>
      <c r="BI157" s="173" t="s">
        <v>218</v>
      </c>
      <c r="BJ157" s="280"/>
      <c r="BK157" s="17"/>
      <c r="BL157" s="146"/>
      <c r="BM157" s="329" t="s">
        <v>3924</v>
      </c>
      <c r="BN157" s="188">
        <v>0</v>
      </c>
      <c r="BO157" s="188">
        <v>9.7060195986934203E-2</v>
      </c>
      <c r="BP157" s="81" t="s">
        <v>218</v>
      </c>
      <c r="BQ157" s="280" t="s">
        <v>3925</v>
      </c>
      <c r="BR157" s="17"/>
      <c r="BS157" s="146">
        <v>0</v>
      </c>
      <c r="BT157" s="329" t="s">
        <v>3902</v>
      </c>
      <c r="BU157" s="188">
        <v>0</v>
      </c>
      <c r="BV157" s="188">
        <v>9.7060195986934203E-2</v>
      </c>
      <c r="BW157" s="64" t="s">
        <v>218</v>
      </c>
      <c r="BX157" s="73" t="s">
        <v>3926</v>
      </c>
      <c r="BY157" s="280"/>
      <c r="BZ157" s="146">
        <v>0</v>
      </c>
      <c r="CA157" s="329" t="s">
        <v>3927</v>
      </c>
      <c r="CB157" s="188">
        <v>0</v>
      </c>
      <c r="CC157" s="188">
        <v>9.7060195986934203E-2</v>
      </c>
      <c r="CD157" s="188" t="s">
        <v>218</v>
      </c>
      <c r="CE157" s="280" t="s">
        <v>3928</v>
      </c>
      <c r="CF157" s="146">
        <v>338</v>
      </c>
      <c r="CG157" s="146">
        <v>338</v>
      </c>
      <c r="CH157" s="329" t="s">
        <v>3929</v>
      </c>
      <c r="CI157" s="188">
        <v>0.32098765432098764</v>
      </c>
      <c r="CJ157" s="188">
        <v>0.14963446881319023</v>
      </c>
      <c r="CK157" s="17" t="s">
        <v>218</v>
      </c>
      <c r="CL157" s="280" t="s">
        <v>3906</v>
      </c>
      <c r="CM157" s="17"/>
      <c r="CN157" s="101">
        <v>0</v>
      </c>
      <c r="CO157" s="329" t="s">
        <v>3930</v>
      </c>
      <c r="CP157" s="188">
        <v>0.32098765432098764</v>
      </c>
      <c r="CQ157" s="188">
        <v>0.14963446881319023</v>
      </c>
      <c r="CR157" s="64" t="s">
        <v>218</v>
      </c>
      <c r="CS157" s="280" t="s">
        <v>3908</v>
      </c>
      <c r="CT157" s="17"/>
      <c r="CU157" s="329"/>
      <c r="CV157" s="329" t="s">
        <v>3931</v>
      </c>
      <c r="CW157" s="278">
        <v>0.32098765432098764</v>
      </c>
      <c r="CX157" s="278">
        <v>0.14963446881319023</v>
      </c>
      <c r="CY157" s="64" t="s">
        <v>218</v>
      </c>
      <c r="CZ157" s="73" t="s">
        <v>3910</v>
      </c>
      <c r="DA157" s="17"/>
      <c r="DB157" s="101">
        <v>0</v>
      </c>
      <c r="DC157" s="279" t="s">
        <v>3932</v>
      </c>
      <c r="DD157" s="188">
        <v>0.32098765432098764</v>
      </c>
      <c r="DE157" s="188">
        <v>0.14963446881319023</v>
      </c>
      <c r="DF157" s="64" t="s">
        <v>218</v>
      </c>
      <c r="DG157" s="73" t="s">
        <v>3912</v>
      </c>
      <c r="DH157" s="17">
        <v>0</v>
      </c>
      <c r="DI157" s="101">
        <v>0</v>
      </c>
      <c r="DJ157" s="279" t="s">
        <v>3933</v>
      </c>
      <c r="DK157" s="188">
        <v>0.32098765432098764</v>
      </c>
      <c r="DL157" s="188">
        <v>0.14963446881319023</v>
      </c>
      <c r="DM157" s="64" t="s">
        <v>218</v>
      </c>
      <c r="DN157" s="73" t="s">
        <v>3914</v>
      </c>
      <c r="DO157" s="17"/>
      <c r="DP157" s="279"/>
      <c r="DQ157" s="279" t="s">
        <v>3934</v>
      </c>
      <c r="DR157" s="188">
        <v>0.32098765432098764</v>
      </c>
      <c r="DS157" s="188">
        <v>0.14963446881319023</v>
      </c>
      <c r="DT157" s="64" t="s">
        <v>218</v>
      </c>
      <c r="DU157" s="73" t="s">
        <v>3916</v>
      </c>
      <c r="DV157" s="101">
        <v>715</v>
      </c>
      <c r="DW157" s="101">
        <v>933</v>
      </c>
      <c r="DX157" s="339" t="s">
        <v>3935</v>
      </c>
      <c r="DY157" s="188">
        <v>1.2070275403608737</v>
      </c>
      <c r="DZ157" s="188">
        <v>0.29475812723596206</v>
      </c>
      <c r="EA157" s="64" t="s">
        <v>218</v>
      </c>
      <c r="EB157" s="73" t="s">
        <v>3936</v>
      </c>
      <c r="EC157" s="277">
        <v>0</v>
      </c>
      <c r="ED157" s="275">
        <v>0</v>
      </c>
      <c r="EE157" s="275">
        <v>0</v>
      </c>
      <c r="EF157" s="275">
        <v>338</v>
      </c>
      <c r="EG157" s="275">
        <v>338</v>
      </c>
      <c r="EH157" s="275">
        <v>338</v>
      </c>
      <c r="EI157" s="275">
        <v>338</v>
      </c>
      <c r="EJ157" s="275">
        <v>338</v>
      </c>
      <c r="EK157" s="275">
        <v>338</v>
      </c>
      <c r="EL157" s="444">
        <v>1053</v>
      </c>
      <c r="EM157" s="277">
        <v>338</v>
      </c>
      <c r="EN157" s="277">
        <v>0</v>
      </c>
      <c r="EO157" s="277">
        <v>715</v>
      </c>
      <c r="EP157" s="274">
        <v>0</v>
      </c>
      <c r="EQ157" s="276">
        <v>0</v>
      </c>
      <c r="ER157" s="276">
        <v>0</v>
      </c>
      <c r="ES157" s="276">
        <v>338</v>
      </c>
      <c r="ET157" s="276">
        <v>338</v>
      </c>
      <c r="EU157" s="276">
        <v>338</v>
      </c>
      <c r="EV157" s="276">
        <v>338</v>
      </c>
      <c r="EW157" s="276">
        <v>338</v>
      </c>
      <c r="EX157" s="276">
        <v>338</v>
      </c>
      <c r="EY157" s="276">
        <v>1271</v>
      </c>
      <c r="EZ157" s="295">
        <v>338</v>
      </c>
      <c r="FA157" s="274">
        <v>338</v>
      </c>
      <c r="FB157" s="274">
        <v>1271</v>
      </c>
      <c r="FC157" s="274">
        <v>0</v>
      </c>
      <c r="FD157" s="38">
        <v>0</v>
      </c>
      <c r="FE157" s="38">
        <v>0</v>
      </c>
      <c r="FF157" s="38">
        <v>1</v>
      </c>
      <c r="FG157" s="38">
        <v>1</v>
      </c>
      <c r="FH157" s="38">
        <v>1</v>
      </c>
      <c r="FI157" s="38">
        <v>1</v>
      </c>
      <c r="FJ157" s="38">
        <v>1</v>
      </c>
      <c r="FK157" s="38">
        <v>1</v>
      </c>
      <c r="FL157" s="38">
        <v>1.2070275403608737</v>
      </c>
      <c r="FM157" s="38">
        <v>0</v>
      </c>
      <c r="FN157" s="230">
        <v>0</v>
      </c>
      <c r="FO157" s="230">
        <v>0</v>
      </c>
      <c r="FP157" s="307">
        <v>0</v>
      </c>
      <c r="FQ157" s="307">
        <v>0</v>
      </c>
      <c r="FR157" s="209">
        <v>0</v>
      </c>
      <c r="FS157" s="209">
        <v>0.32098765432098764</v>
      </c>
      <c r="FT157" s="209">
        <v>0.32098765432098764</v>
      </c>
      <c r="FU157" s="209">
        <v>0.32098765432098764</v>
      </c>
      <c r="FV157" s="42">
        <v>0.32098765432098764</v>
      </c>
      <c r="FW157" s="42">
        <v>0.32098765432098764</v>
      </c>
      <c r="FX157" s="42">
        <v>0.32098765432098764</v>
      </c>
      <c r="FY157" s="42">
        <v>0.32098765432098764</v>
      </c>
      <c r="FZ157" s="42">
        <v>0.32098765432098764</v>
      </c>
      <c r="GA157" s="42">
        <v>0.32098765432098764</v>
      </c>
      <c r="GB157" s="42">
        <v>0.32098765432098764</v>
      </c>
      <c r="GC157" s="42">
        <v>0.32098765432098764</v>
      </c>
      <c r="GD157" s="138">
        <v>0.32098765432098764</v>
      </c>
      <c r="GE157" s="42">
        <v>1.2070275403608737</v>
      </c>
      <c r="GF157" s="137">
        <v>1</v>
      </c>
      <c r="GG157" s="136">
        <v>1</v>
      </c>
      <c r="GH157" s="50">
        <v>0</v>
      </c>
      <c r="GI157" s="50">
        <v>0</v>
      </c>
      <c r="GJ157" s="50">
        <v>0</v>
      </c>
      <c r="GK157" s="50">
        <v>0.58638743455497377</v>
      </c>
      <c r="GL157" s="49">
        <v>0.58638743455497377</v>
      </c>
      <c r="GM157" s="49">
        <v>0.58638743455497377</v>
      </c>
      <c r="GN157" s="49">
        <v>0.58638743455497377</v>
      </c>
      <c r="GO157" s="49">
        <v>0.58638743455497377</v>
      </c>
      <c r="GP157" s="49">
        <v>0.58638743455497377</v>
      </c>
      <c r="GQ157" s="49">
        <v>0.58638743455497377</v>
      </c>
      <c r="GR157" s="48" t="b">
        <v>1</v>
      </c>
      <c r="GS157" s="336">
        <v>0</v>
      </c>
    </row>
    <row r="158" spans="1:201" ht="67.5" hidden="1" customHeight="1" x14ac:dyDescent="0.25">
      <c r="A158" s="119" t="s">
        <v>2227</v>
      </c>
      <c r="B158" s="119" t="s">
        <v>653</v>
      </c>
      <c r="C158" s="119" t="s">
        <v>519</v>
      </c>
      <c r="D158" s="119" t="s">
        <v>3888</v>
      </c>
      <c r="E158" s="119" t="s">
        <v>3889</v>
      </c>
      <c r="F158" s="17" t="s">
        <v>3343</v>
      </c>
      <c r="G158" s="17" t="s">
        <v>2231</v>
      </c>
      <c r="H158" s="17" t="s">
        <v>2851</v>
      </c>
      <c r="I158" s="17" t="s">
        <v>3890</v>
      </c>
      <c r="J158" s="17" t="s">
        <v>3937</v>
      </c>
      <c r="K158" s="17" t="s">
        <v>3938</v>
      </c>
      <c r="L158" s="280" t="s">
        <v>3919</v>
      </c>
      <c r="M158" s="26" t="s">
        <v>3893</v>
      </c>
      <c r="N158" s="280" t="s">
        <v>3894</v>
      </c>
      <c r="O158" s="17">
        <v>7</v>
      </c>
      <c r="P158" s="17" t="s">
        <v>3894</v>
      </c>
      <c r="Q158" s="17">
        <v>55</v>
      </c>
      <c r="R158" s="338" t="s">
        <v>3939</v>
      </c>
      <c r="S158" s="17" t="s">
        <v>2589</v>
      </c>
      <c r="T158" s="17"/>
      <c r="U158" s="17"/>
      <c r="V158" s="17"/>
      <c r="W158" s="17" t="s">
        <v>870</v>
      </c>
      <c r="X158" s="17"/>
      <c r="Y158" s="17"/>
      <c r="Z158" s="17"/>
      <c r="AA158" s="17"/>
      <c r="AB158" s="17"/>
      <c r="AC158" s="17"/>
      <c r="AD158" s="17"/>
      <c r="AE158" s="17"/>
      <c r="AF158" s="17"/>
      <c r="AG158" s="17"/>
      <c r="AH158" s="17" t="s">
        <v>270</v>
      </c>
      <c r="AI158" s="17" t="s">
        <v>442</v>
      </c>
      <c r="AJ158" s="17" t="s">
        <v>244</v>
      </c>
      <c r="AK158" s="17" t="s">
        <v>271</v>
      </c>
      <c r="AL158" s="280" t="s">
        <v>3940</v>
      </c>
      <c r="AM158" s="280" t="s">
        <v>3941</v>
      </c>
      <c r="AN158" s="17"/>
      <c r="AO158" s="17">
        <v>2317</v>
      </c>
      <c r="AP158" s="17">
        <v>2284</v>
      </c>
      <c r="AQ158" s="17">
        <v>980</v>
      </c>
      <c r="AR158" s="17">
        <v>25</v>
      </c>
      <c r="AS158" s="17">
        <v>5606</v>
      </c>
      <c r="AT158" s="64">
        <v>2303</v>
      </c>
      <c r="AU158" s="17"/>
      <c r="AV158" s="17">
        <v>2284</v>
      </c>
      <c r="AW158" s="64">
        <v>14</v>
      </c>
      <c r="AX158" s="101">
        <v>14</v>
      </c>
      <c r="AY158" s="248" t="s">
        <v>3942</v>
      </c>
      <c r="AZ158" s="79">
        <v>6.1295971978984239E-3</v>
      </c>
      <c r="BA158" s="245">
        <v>0.41330717088833391</v>
      </c>
      <c r="BB158" s="174" t="s">
        <v>218</v>
      </c>
      <c r="BC158" s="280"/>
      <c r="BD158" s="64">
        <v>45</v>
      </c>
      <c r="BE158" s="101">
        <v>45</v>
      </c>
      <c r="BF158" s="248" t="s">
        <v>3943</v>
      </c>
      <c r="BG158" s="79">
        <v>2.583187390542907E-2</v>
      </c>
      <c r="BH158" s="245">
        <v>0.4213342846949697</v>
      </c>
      <c r="BI158" s="173" t="s">
        <v>218</v>
      </c>
      <c r="BJ158" s="280"/>
      <c r="BK158" s="17">
        <v>68</v>
      </c>
      <c r="BL158" s="146">
        <v>68</v>
      </c>
      <c r="BM158" s="248" t="s">
        <v>3944</v>
      </c>
      <c r="BN158" s="188">
        <v>5.5604203152364272E-2</v>
      </c>
      <c r="BO158" s="188">
        <v>0.43346414555833035</v>
      </c>
      <c r="BP158" s="81" t="s">
        <v>218</v>
      </c>
      <c r="BQ158" s="280" t="s">
        <v>3945</v>
      </c>
      <c r="BR158" s="17">
        <v>135</v>
      </c>
      <c r="BS158" s="146">
        <v>0</v>
      </c>
      <c r="BT158" s="329" t="s">
        <v>3946</v>
      </c>
      <c r="BU158" s="188">
        <v>5.5604203152364272E-2</v>
      </c>
      <c r="BV158" s="188">
        <v>0.43346414555833035</v>
      </c>
      <c r="BW158" s="64" t="s">
        <v>218</v>
      </c>
      <c r="BX158" s="73" t="s">
        <v>3947</v>
      </c>
      <c r="BY158" s="17">
        <v>161</v>
      </c>
      <c r="BZ158" s="146">
        <v>0</v>
      </c>
      <c r="CA158" s="329" t="s">
        <v>3948</v>
      </c>
      <c r="CB158" s="257">
        <v>5.5604203152364272E-2</v>
      </c>
      <c r="CC158" s="188">
        <v>0.43346414555833035</v>
      </c>
      <c r="CD158" s="83" t="s">
        <v>218</v>
      </c>
      <c r="CE158" s="123" t="s">
        <v>3949</v>
      </c>
      <c r="CF158" s="17">
        <v>178</v>
      </c>
      <c r="CG158" s="146">
        <v>86</v>
      </c>
      <c r="CH158" s="329" t="s">
        <v>3950</v>
      </c>
      <c r="CI158" s="188">
        <v>9.3257443082311736E-2</v>
      </c>
      <c r="CJ158" s="188">
        <v>0.44880485194434533</v>
      </c>
      <c r="CK158" s="17" t="s">
        <v>218</v>
      </c>
      <c r="CL158" s="280" t="s">
        <v>3949</v>
      </c>
      <c r="CM158" s="17">
        <v>229</v>
      </c>
      <c r="CN158" s="101">
        <v>39</v>
      </c>
      <c r="CO158" s="172" t="s">
        <v>3951</v>
      </c>
      <c r="CP158" s="188">
        <v>0.11033274956217162</v>
      </c>
      <c r="CQ158" s="188">
        <v>0.4557616839100963</v>
      </c>
      <c r="CR158" s="64" t="s">
        <v>218</v>
      </c>
      <c r="CS158" s="18" t="s">
        <v>3952</v>
      </c>
      <c r="CT158" s="17">
        <v>305</v>
      </c>
      <c r="CU158" s="329">
        <v>24</v>
      </c>
      <c r="CV158" s="329" t="s">
        <v>3953</v>
      </c>
      <c r="CW158" s="278">
        <v>0.12084063047285463</v>
      </c>
      <c r="CX158" s="278">
        <v>0.46004281127363539</v>
      </c>
      <c r="CY158" s="64" t="s">
        <v>218</v>
      </c>
      <c r="CZ158" s="14" t="s">
        <v>3954</v>
      </c>
      <c r="DA158" s="17">
        <v>245</v>
      </c>
      <c r="DB158" s="101">
        <v>38</v>
      </c>
      <c r="DC158" s="279" t="s">
        <v>3955</v>
      </c>
      <c r="DD158" s="188">
        <v>0.13747810858143608</v>
      </c>
      <c r="DE158" s="188">
        <v>0.46682126293257226</v>
      </c>
      <c r="DF158" s="64" t="s">
        <v>218</v>
      </c>
      <c r="DG158" s="14" t="s">
        <v>3956</v>
      </c>
      <c r="DH158" s="17">
        <v>360</v>
      </c>
      <c r="DI158" s="101">
        <v>65</v>
      </c>
      <c r="DJ158" s="279" t="s">
        <v>3957</v>
      </c>
      <c r="DK158" s="188">
        <v>0.1659369527145359</v>
      </c>
      <c r="DL158" s="188">
        <v>0.47841598287549053</v>
      </c>
      <c r="DM158" s="64" t="s">
        <v>218</v>
      </c>
      <c r="DN158" s="14" t="s">
        <v>3958</v>
      </c>
      <c r="DO158" s="17">
        <v>318</v>
      </c>
      <c r="DP158" s="17">
        <v>17</v>
      </c>
      <c r="DQ158" s="279" t="s">
        <v>3959</v>
      </c>
      <c r="DR158" s="188">
        <v>0.1733800350262697</v>
      </c>
      <c r="DS158" s="188">
        <v>0.48144844809133069</v>
      </c>
      <c r="DT158" s="64" t="s">
        <v>218</v>
      </c>
      <c r="DU158" s="14" t="s">
        <v>3960</v>
      </c>
      <c r="DV158" s="17">
        <v>226</v>
      </c>
      <c r="DW158" s="101">
        <v>62</v>
      </c>
      <c r="DX158" s="339" t="s">
        <v>3961</v>
      </c>
      <c r="DY158" s="188">
        <v>0.20052539404553416</v>
      </c>
      <c r="DZ158" s="188">
        <v>0.49250802711380665</v>
      </c>
      <c r="EA158" s="64" t="s">
        <v>218</v>
      </c>
      <c r="EB158" s="14" t="s">
        <v>3962</v>
      </c>
      <c r="EC158" s="277">
        <v>127</v>
      </c>
      <c r="ED158" s="275">
        <v>262</v>
      </c>
      <c r="EE158" s="275">
        <v>423</v>
      </c>
      <c r="EF158" s="275">
        <v>601</v>
      </c>
      <c r="EG158" s="275">
        <v>830</v>
      </c>
      <c r="EH158" s="275">
        <v>1135</v>
      </c>
      <c r="EI158" s="275">
        <v>1380</v>
      </c>
      <c r="EJ158" s="275">
        <v>1740</v>
      </c>
      <c r="EK158" s="275">
        <v>2058</v>
      </c>
      <c r="EL158" s="444">
        <v>2284</v>
      </c>
      <c r="EM158" s="277">
        <v>474</v>
      </c>
      <c r="EN158" s="277">
        <v>779</v>
      </c>
      <c r="EO158" s="277">
        <v>904</v>
      </c>
      <c r="EP158" s="274">
        <v>127</v>
      </c>
      <c r="EQ158" s="276">
        <v>127</v>
      </c>
      <c r="ER158" s="276">
        <v>127</v>
      </c>
      <c r="ES158" s="276">
        <v>213</v>
      </c>
      <c r="ET158" s="276">
        <v>252</v>
      </c>
      <c r="EU158" s="276">
        <v>276</v>
      </c>
      <c r="EV158" s="276">
        <v>314</v>
      </c>
      <c r="EW158" s="276">
        <v>379</v>
      </c>
      <c r="EX158" s="276">
        <v>396</v>
      </c>
      <c r="EY158" s="276">
        <v>458</v>
      </c>
      <c r="EZ158" s="295">
        <v>62</v>
      </c>
      <c r="FA158" s="274">
        <v>213</v>
      </c>
      <c r="FB158" s="274">
        <v>314</v>
      </c>
      <c r="FC158" s="274">
        <v>458</v>
      </c>
      <c r="FD158" s="38">
        <v>1</v>
      </c>
      <c r="FE158" s="38">
        <v>0.48473282442748089</v>
      </c>
      <c r="FF158" s="38">
        <v>0.30023640661938533</v>
      </c>
      <c r="FG158" s="38">
        <v>0.35440931780366058</v>
      </c>
      <c r="FH158" s="38">
        <v>0.30361445783132529</v>
      </c>
      <c r="FI158" s="38">
        <v>0.24317180616740089</v>
      </c>
      <c r="FJ158" s="38">
        <v>0.22753623188405797</v>
      </c>
      <c r="FK158" s="38">
        <v>0.21781609195402299</v>
      </c>
      <c r="FL158" s="38">
        <v>0.1924198250728863</v>
      </c>
      <c r="FM158" s="38">
        <v>0.20052539404553416</v>
      </c>
      <c r="FN158" s="230">
        <v>5.5604203152364272E-2</v>
      </c>
      <c r="FO158" s="230">
        <v>5.5604203152364272E-2</v>
      </c>
      <c r="FP158" s="307">
        <v>5.5604203152364272E-2</v>
      </c>
      <c r="FQ158" s="307">
        <v>0.11471103327495621</v>
      </c>
      <c r="FR158" s="209">
        <v>5.5604203152364272E-2</v>
      </c>
      <c r="FS158" s="209">
        <v>0.18520140105078808</v>
      </c>
      <c r="FT158" s="209">
        <v>9.3257443082311736E-2</v>
      </c>
      <c r="FU158" s="209">
        <v>0.26313485113835378</v>
      </c>
      <c r="FV158" s="42">
        <v>0.11033274956217162</v>
      </c>
      <c r="FW158" s="42">
        <v>0.36339754816112085</v>
      </c>
      <c r="FX158" s="42">
        <v>0.12084063047285463</v>
      </c>
      <c r="FY158" s="42">
        <v>0.4969352014010508</v>
      </c>
      <c r="FZ158" s="42">
        <v>0.13747810858143608</v>
      </c>
      <c r="GA158" s="42">
        <v>0.60420315236427324</v>
      </c>
      <c r="GB158" s="42">
        <v>0.1659369527145359</v>
      </c>
      <c r="GC158" s="42">
        <v>0.76182136602451844</v>
      </c>
      <c r="GD158" s="138">
        <v>0.1733800350262697</v>
      </c>
      <c r="GE158" s="42">
        <v>0.90105078809106831</v>
      </c>
      <c r="GF158" s="137">
        <v>0.20052539404553416</v>
      </c>
      <c r="GG158" s="136">
        <v>1</v>
      </c>
      <c r="GH158" s="50">
        <v>5.5604203152364272E-2</v>
      </c>
      <c r="GI158" s="50">
        <v>5.5604203152364272E-2</v>
      </c>
      <c r="GJ158" s="50">
        <v>5.5604203152364272E-2</v>
      </c>
      <c r="GK158" s="50">
        <v>9.3257443082311736E-2</v>
      </c>
      <c r="GL158" s="49">
        <v>0.11033274956217162</v>
      </c>
      <c r="GM158" s="49">
        <v>0.12084063047285463</v>
      </c>
      <c r="GN158" s="49">
        <v>0.13747810858143608</v>
      </c>
      <c r="GO158" s="49">
        <v>0.1659369527145359</v>
      </c>
      <c r="GP158" s="49">
        <v>0.1733800350262697</v>
      </c>
      <c r="GQ158" s="49">
        <v>0.20052539404553416</v>
      </c>
      <c r="GR158" s="48" t="b">
        <v>1</v>
      </c>
      <c r="GS158" s="336">
        <v>0</v>
      </c>
    </row>
    <row r="159" spans="1:201" ht="67.5" hidden="1" customHeight="1" x14ac:dyDescent="0.25">
      <c r="A159" s="119" t="s">
        <v>2227</v>
      </c>
      <c r="B159" s="119" t="s">
        <v>653</v>
      </c>
      <c r="C159" s="119" t="s">
        <v>519</v>
      </c>
      <c r="D159" s="119" t="s">
        <v>3888</v>
      </c>
      <c r="E159" s="119" t="s">
        <v>3889</v>
      </c>
      <c r="F159" s="17" t="s">
        <v>3343</v>
      </c>
      <c r="G159" s="17" t="s">
        <v>2231</v>
      </c>
      <c r="H159" s="17" t="s">
        <v>2851</v>
      </c>
      <c r="I159" s="17" t="s">
        <v>3890</v>
      </c>
      <c r="J159" s="17" t="s">
        <v>3937</v>
      </c>
      <c r="K159" s="17" t="s">
        <v>3938</v>
      </c>
      <c r="L159" s="280" t="s">
        <v>3919</v>
      </c>
      <c r="M159" s="26" t="s">
        <v>3893</v>
      </c>
      <c r="N159" s="280" t="s">
        <v>3894</v>
      </c>
      <c r="O159" s="17">
        <v>7</v>
      </c>
      <c r="P159" s="17" t="s">
        <v>3894</v>
      </c>
      <c r="Q159" s="17">
        <v>56</v>
      </c>
      <c r="R159" s="338" t="s">
        <v>3963</v>
      </c>
      <c r="S159" s="17" t="s">
        <v>2589</v>
      </c>
      <c r="T159" s="17"/>
      <c r="U159" s="17"/>
      <c r="V159" s="17"/>
      <c r="W159" s="17" t="s">
        <v>870</v>
      </c>
      <c r="X159" s="17"/>
      <c r="Y159" s="17"/>
      <c r="Z159" s="17"/>
      <c r="AA159" s="17"/>
      <c r="AB159" s="17"/>
      <c r="AC159" s="17"/>
      <c r="AD159" s="17"/>
      <c r="AE159" s="17"/>
      <c r="AF159" s="17"/>
      <c r="AG159" s="17"/>
      <c r="AH159" s="17" t="s">
        <v>270</v>
      </c>
      <c r="AI159" s="17" t="s">
        <v>442</v>
      </c>
      <c r="AJ159" s="17" t="s">
        <v>244</v>
      </c>
      <c r="AK159" s="17" t="s">
        <v>271</v>
      </c>
      <c r="AL159" s="14" t="s">
        <v>3964</v>
      </c>
      <c r="AM159" s="14" t="s">
        <v>3941</v>
      </c>
      <c r="AN159" s="14"/>
      <c r="AO159" s="17">
        <v>920</v>
      </c>
      <c r="AP159" s="17">
        <v>1205</v>
      </c>
      <c r="AQ159" s="17">
        <v>3228</v>
      </c>
      <c r="AR159" s="17">
        <v>1712</v>
      </c>
      <c r="AS159" s="17">
        <v>7065</v>
      </c>
      <c r="AT159" s="64">
        <v>884</v>
      </c>
      <c r="AU159" s="17"/>
      <c r="AV159" s="17">
        <v>1205</v>
      </c>
      <c r="AW159" s="64">
        <v>18</v>
      </c>
      <c r="AX159" s="101">
        <v>18</v>
      </c>
      <c r="AY159" s="248" t="s">
        <v>3965</v>
      </c>
      <c r="AZ159" s="79">
        <v>1.4937759336099586E-2</v>
      </c>
      <c r="BA159" s="245">
        <v>0.12767162066525123</v>
      </c>
      <c r="BB159" s="174" t="s">
        <v>218</v>
      </c>
      <c r="BC159" s="110"/>
      <c r="BD159" s="64">
        <v>17</v>
      </c>
      <c r="BE159" s="101">
        <v>17</v>
      </c>
      <c r="BF159" s="248" t="s">
        <v>3966</v>
      </c>
      <c r="BG159" s="79">
        <v>2.9045643153526972E-2</v>
      </c>
      <c r="BH159" s="245">
        <v>0.13007784854918614</v>
      </c>
      <c r="BI159" s="173" t="s">
        <v>218</v>
      </c>
      <c r="BJ159" s="110"/>
      <c r="BK159" s="17">
        <v>37</v>
      </c>
      <c r="BL159" s="146">
        <v>34</v>
      </c>
      <c r="BM159" s="248" t="s">
        <v>3967</v>
      </c>
      <c r="BN159" s="188">
        <v>5.7261410788381741E-2</v>
      </c>
      <c r="BO159" s="188">
        <v>0.1348903043170559</v>
      </c>
      <c r="BP159" s="81" t="s">
        <v>218</v>
      </c>
      <c r="BQ159" s="280" t="s">
        <v>3968</v>
      </c>
      <c r="BR159" s="17">
        <v>120</v>
      </c>
      <c r="BS159" s="146">
        <v>0</v>
      </c>
      <c r="BT159" s="112" t="s">
        <v>3969</v>
      </c>
      <c r="BU159" s="188">
        <v>5.7261410788381741E-2</v>
      </c>
      <c r="BV159" s="188">
        <v>0.1348903043170559</v>
      </c>
      <c r="BW159" s="64" t="s">
        <v>218</v>
      </c>
      <c r="BX159" s="73" t="s">
        <v>3947</v>
      </c>
      <c r="BY159" s="17">
        <v>124</v>
      </c>
      <c r="BZ159" s="146">
        <v>79</v>
      </c>
      <c r="CA159" s="329" t="s">
        <v>3970</v>
      </c>
      <c r="CB159" s="188">
        <v>0.12282157676348547</v>
      </c>
      <c r="CC159" s="188">
        <v>0.14607218683651804</v>
      </c>
      <c r="CD159" s="188" t="s">
        <v>218</v>
      </c>
      <c r="CE159" s="14" t="s">
        <v>3949</v>
      </c>
      <c r="CF159" s="17">
        <v>59</v>
      </c>
      <c r="CG159" s="146">
        <v>102</v>
      </c>
      <c r="CH159" s="112" t="s">
        <v>3971</v>
      </c>
      <c r="CI159" s="188">
        <v>0.2074688796680498</v>
      </c>
      <c r="CJ159" s="188">
        <v>0.16050955414012738</v>
      </c>
      <c r="CK159" s="17" t="s">
        <v>218</v>
      </c>
      <c r="CL159" s="280" t="s">
        <v>3949</v>
      </c>
      <c r="CM159" s="17">
        <v>75</v>
      </c>
      <c r="CN159" s="101">
        <v>156</v>
      </c>
      <c r="CO159" s="329" t="s">
        <v>3972</v>
      </c>
      <c r="CP159" s="188">
        <v>0.33692946058091289</v>
      </c>
      <c r="CQ159" s="188">
        <v>0.18259023354564755</v>
      </c>
      <c r="CR159" s="64" t="s">
        <v>218</v>
      </c>
      <c r="CS159" s="18" t="s">
        <v>3952</v>
      </c>
      <c r="CT159" s="17">
        <v>37</v>
      </c>
      <c r="CU159" s="329">
        <v>132</v>
      </c>
      <c r="CV159" s="172" t="s">
        <v>3973</v>
      </c>
      <c r="CW159" s="188">
        <v>0.44647302904564318</v>
      </c>
      <c r="CX159" s="188">
        <v>0.20127388535031848</v>
      </c>
      <c r="CY159" s="64" t="s">
        <v>218</v>
      </c>
      <c r="CZ159" s="14" t="s">
        <v>3974</v>
      </c>
      <c r="DA159" s="17">
        <v>133</v>
      </c>
      <c r="DB159" s="101">
        <v>112</v>
      </c>
      <c r="DC159" s="100" t="s">
        <v>3975</v>
      </c>
      <c r="DD159" s="188">
        <v>0.53941908713692943</v>
      </c>
      <c r="DE159" s="188">
        <v>0.21712668082094833</v>
      </c>
      <c r="DF159" s="64" t="s">
        <v>218</v>
      </c>
      <c r="DG159" s="22" t="s">
        <v>3976</v>
      </c>
      <c r="DH159" s="17">
        <v>90</v>
      </c>
      <c r="DI159" s="101">
        <v>210</v>
      </c>
      <c r="DJ159" s="100" t="s">
        <v>3977</v>
      </c>
      <c r="DK159" s="188">
        <v>0.7136929460580913</v>
      </c>
      <c r="DL159" s="188">
        <v>0.24685067232837934</v>
      </c>
      <c r="DM159" s="64" t="s">
        <v>218</v>
      </c>
      <c r="DN159" s="14" t="s">
        <v>3958</v>
      </c>
      <c r="DO159" s="17">
        <v>251</v>
      </c>
      <c r="DP159" s="17">
        <v>237</v>
      </c>
      <c r="DQ159" s="100" t="s">
        <v>3978</v>
      </c>
      <c r="DR159" s="188">
        <v>0.91037344398340247</v>
      </c>
      <c r="DS159" s="188">
        <v>0.28039631988676572</v>
      </c>
      <c r="DT159" s="64" t="s">
        <v>218</v>
      </c>
      <c r="DU159" s="14" t="s">
        <v>3979</v>
      </c>
      <c r="DV159" s="17">
        <v>244</v>
      </c>
      <c r="DW159" s="101">
        <v>767</v>
      </c>
      <c r="DX159" s="339" t="s">
        <v>3980</v>
      </c>
      <c r="DY159" s="188">
        <v>1.5468879668049793</v>
      </c>
      <c r="DZ159" s="188">
        <v>0.38895966029723994</v>
      </c>
      <c r="EA159" s="64" t="s">
        <v>218</v>
      </c>
      <c r="EB159" s="14" t="s">
        <v>3962</v>
      </c>
      <c r="EC159" s="277">
        <v>72</v>
      </c>
      <c r="ED159" s="275">
        <v>192</v>
      </c>
      <c r="EE159" s="275">
        <v>316</v>
      </c>
      <c r="EF159" s="275">
        <v>375</v>
      </c>
      <c r="EG159" s="275">
        <v>450</v>
      </c>
      <c r="EH159" s="275">
        <v>487</v>
      </c>
      <c r="EI159" s="275">
        <v>620</v>
      </c>
      <c r="EJ159" s="275">
        <v>710</v>
      </c>
      <c r="EK159" s="275">
        <v>961</v>
      </c>
      <c r="EL159" s="444">
        <v>1205</v>
      </c>
      <c r="EM159" s="277">
        <v>303</v>
      </c>
      <c r="EN159" s="277">
        <v>245</v>
      </c>
      <c r="EO159" s="277">
        <v>585</v>
      </c>
      <c r="EP159" s="274">
        <v>69</v>
      </c>
      <c r="EQ159" s="276">
        <v>69</v>
      </c>
      <c r="ER159" s="276">
        <v>148</v>
      </c>
      <c r="ES159" s="276">
        <v>250</v>
      </c>
      <c r="ET159" s="276">
        <v>406</v>
      </c>
      <c r="EU159" s="276">
        <v>538</v>
      </c>
      <c r="EV159" s="276">
        <v>650</v>
      </c>
      <c r="EW159" s="276">
        <v>860</v>
      </c>
      <c r="EX159" s="276">
        <v>1097</v>
      </c>
      <c r="EY159" s="276">
        <v>1864</v>
      </c>
      <c r="EZ159" s="295">
        <v>767</v>
      </c>
      <c r="FA159" s="274">
        <v>250</v>
      </c>
      <c r="FB159" s="274">
        <v>650</v>
      </c>
      <c r="FC159" s="274">
        <v>1864</v>
      </c>
      <c r="FD159" s="38">
        <v>0.95833333333333337</v>
      </c>
      <c r="FE159" s="38">
        <v>0.359375</v>
      </c>
      <c r="FF159" s="38">
        <v>0.46835443037974683</v>
      </c>
      <c r="FG159" s="38">
        <v>0.66666666666666663</v>
      </c>
      <c r="FH159" s="38">
        <v>0.90222222222222226</v>
      </c>
      <c r="FI159" s="38">
        <v>1.1047227926078029</v>
      </c>
      <c r="FJ159" s="38">
        <v>1.0483870967741935</v>
      </c>
      <c r="FK159" s="38">
        <v>1.2112676056338028</v>
      </c>
      <c r="FL159" s="38">
        <v>1.141519250780437</v>
      </c>
      <c r="FM159" s="38">
        <v>1.5468879668049793</v>
      </c>
      <c r="FN159" s="230">
        <v>5.7261410788381741E-2</v>
      </c>
      <c r="FO159" s="230">
        <v>5.9751037344398343E-2</v>
      </c>
      <c r="FP159" s="307">
        <v>5.7261410788381741E-2</v>
      </c>
      <c r="FQ159" s="307">
        <v>0.15933609958506223</v>
      </c>
      <c r="FR159" s="209">
        <v>0.12282157676348547</v>
      </c>
      <c r="FS159" s="209">
        <v>0.26224066390041495</v>
      </c>
      <c r="FT159" s="209">
        <v>0.2074688796680498</v>
      </c>
      <c r="FU159" s="209">
        <v>0.31120331950207469</v>
      </c>
      <c r="FV159" s="42">
        <v>0.33692946058091289</v>
      </c>
      <c r="FW159" s="42">
        <v>0.37344398340248963</v>
      </c>
      <c r="FX159" s="42">
        <v>0.44647302904564318</v>
      </c>
      <c r="FY159" s="42">
        <v>0.404149377593361</v>
      </c>
      <c r="FZ159" s="42">
        <v>0.53941908713692943</v>
      </c>
      <c r="GA159" s="42">
        <v>0.51452282157676343</v>
      </c>
      <c r="GB159" s="42">
        <v>0.7136929460580913</v>
      </c>
      <c r="GC159" s="42">
        <v>0.58921161825726143</v>
      </c>
      <c r="GD159" s="138">
        <v>0.91037344398340247</v>
      </c>
      <c r="GE159" s="42">
        <v>0.79751037344398346</v>
      </c>
      <c r="GF159" s="137">
        <v>1.5468879668049793</v>
      </c>
      <c r="GG159" s="136">
        <v>1</v>
      </c>
      <c r="GH159" s="50">
        <v>5.7261410788381741E-2</v>
      </c>
      <c r="GI159" s="50">
        <v>5.7261410788381741E-2</v>
      </c>
      <c r="GJ159" s="50">
        <v>0.12282157676348547</v>
      </c>
      <c r="GK159" s="50">
        <v>0.2074688796680498</v>
      </c>
      <c r="GL159" s="49">
        <v>0.33692946058091289</v>
      </c>
      <c r="GM159" s="49">
        <v>0.44647302904564318</v>
      </c>
      <c r="GN159" s="49">
        <v>0.53941908713692943</v>
      </c>
      <c r="GO159" s="49">
        <v>0.7136929460580913</v>
      </c>
      <c r="GP159" s="49">
        <v>0.91037344398340247</v>
      </c>
      <c r="GQ159" s="49">
        <v>1</v>
      </c>
      <c r="GR159" s="48" t="b">
        <v>1</v>
      </c>
      <c r="GS159" s="336">
        <v>0</v>
      </c>
    </row>
    <row r="160" spans="1:201" ht="67.5" hidden="1" customHeight="1" x14ac:dyDescent="0.25">
      <c r="A160" s="119" t="s">
        <v>2227</v>
      </c>
      <c r="B160" s="119" t="s">
        <v>653</v>
      </c>
      <c r="C160" s="119" t="s">
        <v>519</v>
      </c>
      <c r="D160" s="119" t="s">
        <v>3888</v>
      </c>
      <c r="E160" s="119" t="s">
        <v>3889</v>
      </c>
      <c r="F160" s="17" t="s">
        <v>3343</v>
      </c>
      <c r="G160" s="17" t="s">
        <v>2231</v>
      </c>
      <c r="H160" s="17" t="s">
        <v>2851</v>
      </c>
      <c r="I160" s="17" t="s">
        <v>3890</v>
      </c>
      <c r="J160" s="17"/>
      <c r="K160" s="17" t="s">
        <v>3938</v>
      </c>
      <c r="L160" s="280" t="s">
        <v>3919</v>
      </c>
      <c r="M160" s="26" t="s">
        <v>3893</v>
      </c>
      <c r="N160" s="280" t="s">
        <v>3894</v>
      </c>
      <c r="O160" s="17">
        <v>7</v>
      </c>
      <c r="P160" s="17" t="s">
        <v>3894</v>
      </c>
      <c r="Q160" s="119">
        <v>57</v>
      </c>
      <c r="R160" s="319" t="s">
        <v>3981</v>
      </c>
      <c r="S160" s="17" t="s">
        <v>210</v>
      </c>
      <c r="T160" s="17"/>
      <c r="U160" s="17"/>
      <c r="V160" s="17"/>
      <c r="W160" s="17" t="s">
        <v>870</v>
      </c>
      <c r="X160" s="17"/>
      <c r="Y160" s="17"/>
      <c r="Z160" s="17"/>
      <c r="AA160" s="17"/>
      <c r="AB160" s="17"/>
      <c r="AC160" s="17"/>
      <c r="AD160" s="17"/>
      <c r="AE160" s="17"/>
      <c r="AF160" s="17"/>
      <c r="AG160" s="17"/>
      <c r="AH160" s="17" t="s">
        <v>270</v>
      </c>
      <c r="AI160" s="17" t="s">
        <v>417</v>
      </c>
      <c r="AJ160" s="17" t="s">
        <v>244</v>
      </c>
      <c r="AK160" s="17" t="s">
        <v>271</v>
      </c>
      <c r="AL160" s="14" t="s">
        <v>3982</v>
      </c>
      <c r="AM160" s="14" t="s">
        <v>3983</v>
      </c>
      <c r="AN160" s="17">
        <v>0</v>
      </c>
      <c r="AO160" s="17">
        <v>0</v>
      </c>
      <c r="AP160" s="17">
        <v>1</v>
      </c>
      <c r="AQ160" s="17">
        <v>1</v>
      </c>
      <c r="AR160" s="17"/>
      <c r="AS160" s="17">
        <v>2</v>
      </c>
      <c r="AT160" s="64"/>
      <c r="AU160" s="17"/>
      <c r="AV160" s="17">
        <v>1</v>
      </c>
      <c r="AW160" s="64"/>
      <c r="AX160" s="101"/>
      <c r="AY160" s="248" t="s">
        <v>3984</v>
      </c>
      <c r="AZ160" s="79">
        <v>0</v>
      </c>
      <c r="BA160" s="245">
        <v>0</v>
      </c>
      <c r="BB160" s="174" t="s">
        <v>218</v>
      </c>
      <c r="BC160" s="110"/>
      <c r="BD160" s="512"/>
      <c r="BE160" s="117"/>
      <c r="BF160" s="172" t="s">
        <v>3985</v>
      </c>
      <c r="BG160" s="79">
        <v>0</v>
      </c>
      <c r="BH160" s="245">
        <v>0</v>
      </c>
      <c r="BI160" s="173" t="s">
        <v>218</v>
      </c>
      <c r="BJ160" s="110"/>
      <c r="BK160" s="17"/>
      <c r="BL160" s="146"/>
      <c r="BM160" s="329" t="s">
        <v>3986</v>
      </c>
      <c r="BN160" s="188">
        <v>0</v>
      </c>
      <c r="BO160" s="188">
        <v>0</v>
      </c>
      <c r="BP160" s="81" t="s">
        <v>218</v>
      </c>
      <c r="BQ160" s="110"/>
      <c r="BR160" s="17"/>
      <c r="BS160" s="146">
        <v>0</v>
      </c>
      <c r="BT160" s="112" t="s">
        <v>3987</v>
      </c>
      <c r="BU160" s="188">
        <v>0</v>
      </c>
      <c r="BV160" s="188">
        <v>0</v>
      </c>
      <c r="BW160" s="64" t="s">
        <v>218</v>
      </c>
      <c r="BX160" s="107"/>
      <c r="BY160" s="110"/>
      <c r="BZ160" s="112"/>
      <c r="CA160" s="329" t="s">
        <v>3988</v>
      </c>
      <c r="CB160" s="188">
        <v>0</v>
      </c>
      <c r="CC160" s="188">
        <v>0</v>
      </c>
      <c r="CD160" s="83" t="s">
        <v>218</v>
      </c>
      <c r="CE160" s="123"/>
      <c r="CF160" s="17"/>
      <c r="CG160" s="146">
        <v>0</v>
      </c>
      <c r="CH160" s="112" t="s">
        <v>3989</v>
      </c>
      <c r="CI160" s="188">
        <v>0</v>
      </c>
      <c r="CJ160" s="188">
        <v>0</v>
      </c>
      <c r="CK160" s="64" t="s">
        <v>218</v>
      </c>
      <c r="CL160" s="107"/>
      <c r="CM160" s="17"/>
      <c r="CN160" s="101">
        <v>0</v>
      </c>
      <c r="CO160" s="367" t="s">
        <v>3990</v>
      </c>
      <c r="CP160" s="188">
        <v>0</v>
      </c>
      <c r="CQ160" s="188">
        <v>0</v>
      </c>
      <c r="CR160" s="64" t="s">
        <v>218</v>
      </c>
      <c r="CS160" s="18" t="s">
        <v>3991</v>
      </c>
      <c r="CT160" s="110"/>
      <c r="CU160" s="112"/>
      <c r="CV160" s="172" t="s">
        <v>3992</v>
      </c>
      <c r="CW160" s="188">
        <v>0</v>
      </c>
      <c r="CX160" s="188">
        <v>0</v>
      </c>
      <c r="CY160" s="64" t="s">
        <v>218</v>
      </c>
      <c r="CZ160" s="73" t="s">
        <v>2775</v>
      </c>
      <c r="DA160" s="17"/>
      <c r="DB160" s="101"/>
      <c r="DC160" s="100" t="s">
        <v>3993</v>
      </c>
      <c r="DD160" s="188">
        <v>0</v>
      </c>
      <c r="DE160" s="188">
        <v>0</v>
      </c>
      <c r="DF160" s="64" t="s">
        <v>218</v>
      </c>
      <c r="DG160" s="22" t="s">
        <v>3994</v>
      </c>
      <c r="DH160" s="17">
        <v>0</v>
      </c>
      <c r="DI160" s="101">
        <v>0</v>
      </c>
      <c r="DJ160" s="100" t="s">
        <v>3995</v>
      </c>
      <c r="DK160" s="188">
        <v>0</v>
      </c>
      <c r="DL160" s="188">
        <v>0</v>
      </c>
      <c r="DM160" s="64" t="s">
        <v>218</v>
      </c>
      <c r="DN160" s="22" t="s">
        <v>3996</v>
      </c>
      <c r="DO160" s="110"/>
      <c r="DP160" s="117"/>
      <c r="DQ160" s="100" t="s">
        <v>3997</v>
      </c>
      <c r="DR160" s="188">
        <v>0</v>
      </c>
      <c r="DS160" s="188">
        <v>0</v>
      </c>
      <c r="DT160" s="73" t="s">
        <v>218</v>
      </c>
      <c r="DU160" s="22" t="s">
        <v>3998</v>
      </c>
      <c r="DV160" s="17">
        <v>1</v>
      </c>
      <c r="DW160" s="101">
        <v>1</v>
      </c>
      <c r="DX160" s="339" t="s">
        <v>3999</v>
      </c>
      <c r="DY160" s="188">
        <v>1</v>
      </c>
      <c r="DZ160" s="188">
        <v>0</v>
      </c>
      <c r="EA160" s="64" t="s">
        <v>218</v>
      </c>
      <c r="EB160" s="14" t="s">
        <v>4000</v>
      </c>
      <c r="EC160" s="277">
        <v>0</v>
      </c>
      <c r="ED160" s="275">
        <v>0</v>
      </c>
      <c r="EE160" s="275">
        <v>0</v>
      </c>
      <c r="EF160" s="275">
        <v>0</v>
      </c>
      <c r="EG160" s="275">
        <v>0</v>
      </c>
      <c r="EH160" s="275">
        <v>0</v>
      </c>
      <c r="EI160" s="275">
        <v>0</v>
      </c>
      <c r="EJ160" s="275">
        <v>0</v>
      </c>
      <c r="EK160" s="275">
        <v>0</v>
      </c>
      <c r="EL160" s="444">
        <v>1</v>
      </c>
      <c r="EM160" s="277">
        <v>0</v>
      </c>
      <c r="EN160" s="277">
        <v>0</v>
      </c>
      <c r="EO160" s="277">
        <v>1</v>
      </c>
      <c r="EP160" s="274">
        <v>0</v>
      </c>
      <c r="EQ160" s="276">
        <v>0</v>
      </c>
      <c r="ER160" s="276">
        <v>0</v>
      </c>
      <c r="ES160" s="276">
        <v>0</v>
      </c>
      <c r="ET160" s="276">
        <v>0</v>
      </c>
      <c r="EU160" s="276">
        <v>0</v>
      </c>
      <c r="EV160" s="276">
        <v>0</v>
      </c>
      <c r="EW160" s="276">
        <v>0</v>
      </c>
      <c r="EX160" s="276">
        <v>0</v>
      </c>
      <c r="EY160" s="276">
        <v>1</v>
      </c>
      <c r="EZ160" s="295">
        <v>1</v>
      </c>
      <c r="FA160" s="274">
        <v>0</v>
      </c>
      <c r="FB160" s="274">
        <v>0</v>
      </c>
      <c r="FC160" s="274">
        <v>1</v>
      </c>
      <c r="FD160" s="38">
        <v>0</v>
      </c>
      <c r="FE160" s="38">
        <v>0</v>
      </c>
      <c r="FF160" s="38">
        <v>0</v>
      </c>
      <c r="FG160" s="38">
        <v>0</v>
      </c>
      <c r="FH160" s="38">
        <v>0</v>
      </c>
      <c r="FI160" s="38">
        <v>0</v>
      </c>
      <c r="FJ160" s="38">
        <v>0</v>
      </c>
      <c r="FK160" s="38">
        <v>0</v>
      </c>
      <c r="FL160" s="38">
        <v>0</v>
      </c>
      <c r="FM160" s="38">
        <v>1</v>
      </c>
      <c r="FN160" s="230">
        <v>0</v>
      </c>
      <c r="FO160" s="230">
        <v>0</v>
      </c>
      <c r="FP160" s="307">
        <v>0</v>
      </c>
      <c r="FQ160" s="307">
        <v>0</v>
      </c>
      <c r="FR160" s="209">
        <v>0</v>
      </c>
      <c r="FS160" s="209">
        <v>0</v>
      </c>
      <c r="FT160" s="209">
        <v>0</v>
      </c>
      <c r="FU160" s="209">
        <v>0</v>
      </c>
      <c r="FV160" s="42">
        <v>0</v>
      </c>
      <c r="FW160" s="42">
        <v>0</v>
      </c>
      <c r="FX160" s="42">
        <v>0</v>
      </c>
      <c r="FY160" s="42">
        <v>0</v>
      </c>
      <c r="FZ160" s="42">
        <v>0</v>
      </c>
      <c r="GA160" s="42">
        <v>0</v>
      </c>
      <c r="GB160" s="42">
        <v>0</v>
      </c>
      <c r="GC160" s="42">
        <v>0</v>
      </c>
      <c r="GD160" s="138">
        <v>0</v>
      </c>
      <c r="GE160" s="42">
        <v>0</v>
      </c>
      <c r="GF160" s="137">
        <v>1</v>
      </c>
      <c r="GG160" s="136">
        <v>1</v>
      </c>
      <c r="GH160" s="50">
        <v>0</v>
      </c>
      <c r="GI160" s="50">
        <v>0</v>
      </c>
      <c r="GJ160" s="50">
        <v>0</v>
      </c>
      <c r="GK160" s="50">
        <v>0</v>
      </c>
      <c r="GL160" s="49">
        <v>0</v>
      </c>
      <c r="GM160" s="49">
        <v>0</v>
      </c>
      <c r="GN160" s="49">
        <v>0</v>
      </c>
      <c r="GO160" s="49">
        <v>0</v>
      </c>
      <c r="GP160" s="49">
        <v>0</v>
      </c>
      <c r="GQ160" s="49">
        <v>1</v>
      </c>
      <c r="GR160" s="48" t="b">
        <v>1</v>
      </c>
      <c r="GS160" s="336">
        <v>0</v>
      </c>
    </row>
    <row r="161" spans="1:201" ht="67.5" hidden="1" customHeight="1" x14ac:dyDescent="0.25">
      <c r="A161" s="119" t="s">
        <v>2227</v>
      </c>
      <c r="B161" s="119" t="s">
        <v>653</v>
      </c>
      <c r="C161" s="119" t="s">
        <v>519</v>
      </c>
      <c r="D161" s="119" t="s">
        <v>3888</v>
      </c>
      <c r="E161" s="119" t="s">
        <v>3889</v>
      </c>
      <c r="F161" s="17" t="s">
        <v>3343</v>
      </c>
      <c r="G161" s="17" t="s">
        <v>2231</v>
      </c>
      <c r="H161" s="17" t="s">
        <v>2851</v>
      </c>
      <c r="I161" s="17" t="s">
        <v>3890</v>
      </c>
      <c r="J161" s="17" t="s">
        <v>3937</v>
      </c>
      <c r="K161" s="17" t="s">
        <v>3938</v>
      </c>
      <c r="L161" s="280" t="s">
        <v>3919</v>
      </c>
      <c r="M161" s="26" t="s">
        <v>3893</v>
      </c>
      <c r="N161" s="280" t="s">
        <v>3894</v>
      </c>
      <c r="O161" s="17">
        <v>7</v>
      </c>
      <c r="P161" s="17" t="s">
        <v>3894</v>
      </c>
      <c r="Q161" s="17">
        <v>58</v>
      </c>
      <c r="R161" s="280" t="s">
        <v>4001</v>
      </c>
      <c r="S161" s="17" t="s">
        <v>210</v>
      </c>
      <c r="T161" s="17"/>
      <c r="U161" s="17"/>
      <c r="V161" s="17" t="s">
        <v>870</v>
      </c>
      <c r="W161" s="17"/>
      <c r="X161" s="17"/>
      <c r="Y161" s="17"/>
      <c r="Z161" s="17"/>
      <c r="AA161" s="17"/>
      <c r="AB161" s="17"/>
      <c r="AC161" s="17"/>
      <c r="AD161" s="17"/>
      <c r="AE161" s="17"/>
      <c r="AF161" s="17"/>
      <c r="AG161" s="17"/>
      <c r="AH161" s="17" t="s">
        <v>270</v>
      </c>
      <c r="AI161" s="17" t="s">
        <v>442</v>
      </c>
      <c r="AJ161" s="17" t="s">
        <v>244</v>
      </c>
      <c r="AK161" s="17" t="s">
        <v>271</v>
      </c>
      <c r="AL161" s="14" t="s">
        <v>4002</v>
      </c>
      <c r="AM161" s="14" t="s">
        <v>4003</v>
      </c>
      <c r="AN161" s="17"/>
      <c r="AO161" s="17"/>
      <c r="AP161" s="17">
        <v>965</v>
      </c>
      <c r="AQ161" s="17"/>
      <c r="AR161" s="17"/>
      <c r="AS161" s="17">
        <v>0</v>
      </c>
      <c r="AT161" s="64"/>
      <c r="AU161" s="17"/>
      <c r="AV161" s="17">
        <v>965</v>
      </c>
      <c r="AW161" s="64">
        <v>28</v>
      </c>
      <c r="AX161" s="101">
        <v>28</v>
      </c>
      <c r="AY161" s="248" t="s">
        <v>4004</v>
      </c>
      <c r="AZ161" s="245">
        <v>2.9015544041450778E-2</v>
      </c>
      <c r="BA161" s="245" t="s">
        <v>872</v>
      </c>
      <c r="BB161" s="174" t="s">
        <v>218</v>
      </c>
      <c r="BC161" s="110"/>
      <c r="BD161" s="173">
        <v>46</v>
      </c>
      <c r="BE161" s="101">
        <v>46</v>
      </c>
      <c r="BF161" s="248" t="s">
        <v>4005</v>
      </c>
      <c r="BG161" s="79">
        <v>7.6683937823834203E-2</v>
      </c>
      <c r="BH161" s="245" t="s">
        <v>872</v>
      </c>
      <c r="BI161" s="173" t="s">
        <v>218</v>
      </c>
      <c r="BJ161" s="110"/>
      <c r="BK161" s="17">
        <v>46</v>
      </c>
      <c r="BL161" s="146">
        <v>46</v>
      </c>
      <c r="BM161" s="248" t="s">
        <v>4006</v>
      </c>
      <c r="BN161" s="188">
        <v>0.12435233160621761</v>
      </c>
      <c r="BO161" s="188" t="s">
        <v>872</v>
      </c>
      <c r="BP161" s="81" t="s">
        <v>218</v>
      </c>
      <c r="BQ161" s="110"/>
      <c r="BR161" s="17">
        <v>10</v>
      </c>
      <c r="BS161" s="146">
        <v>0</v>
      </c>
      <c r="BT161" s="112" t="s">
        <v>4007</v>
      </c>
      <c r="BU161" s="188">
        <v>0.12435233160621761</v>
      </c>
      <c r="BV161" s="188" t="s">
        <v>872</v>
      </c>
      <c r="BW161" s="64" t="s">
        <v>218</v>
      </c>
      <c r="BX161" s="107"/>
      <c r="BY161" s="17">
        <v>11</v>
      </c>
      <c r="BZ161" s="146">
        <v>0</v>
      </c>
      <c r="CA161" s="329" t="s">
        <v>4008</v>
      </c>
      <c r="CB161" s="188">
        <v>0.12435233160621761</v>
      </c>
      <c r="CC161" s="188" t="s">
        <v>872</v>
      </c>
      <c r="CD161" s="188" t="s">
        <v>218</v>
      </c>
      <c r="CE161" s="280" t="s">
        <v>4009</v>
      </c>
      <c r="CF161" s="17">
        <v>35</v>
      </c>
      <c r="CG161" s="146">
        <v>0</v>
      </c>
      <c r="CH161" s="112" t="s">
        <v>4010</v>
      </c>
      <c r="CI161" s="188">
        <v>0.12435233160621761</v>
      </c>
      <c r="CJ161" s="188" t="s">
        <v>872</v>
      </c>
      <c r="CK161" s="17" t="s">
        <v>218</v>
      </c>
      <c r="CL161" s="110"/>
      <c r="CM161" s="17">
        <v>35</v>
      </c>
      <c r="CN161" s="101">
        <v>134</v>
      </c>
      <c r="CO161" s="367" t="s">
        <v>4011</v>
      </c>
      <c r="CP161" s="188">
        <v>0.26321243523316062</v>
      </c>
      <c r="CQ161" s="188" t="s">
        <v>872</v>
      </c>
      <c r="CR161" s="64" t="s">
        <v>218</v>
      </c>
      <c r="CS161" s="18" t="s">
        <v>4012</v>
      </c>
      <c r="CT161" s="17">
        <v>68</v>
      </c>
      <c r="CU161" s="146">
        <v>332</v>
      </c>
      <c r="CV161" s="329" t="s">
        <v>4013</v>
      </c>
      <c r="CW161" s="188">
        <v>0.60725388601036268</v>
      </c>
      <c r="CX161" s="188" t="s">
        <v>872</v>
      </c>
      <c r="CY161" s="64" t="s">
        <v>218</v>
      </c>
      <c r="CZ161" s="158" t="s">
        <v>4014</v>
      </c>
      <c r="DA161" s="17">
        <v>133</v>
      </c>
      <c r="DB161" s="101">
        <v>75</v>
      </c>
      <c r="DC161" s="279" t="s">
        <v>4015</v>
      </c>
      <c r="DD161" s="188">
        <v>0.68497409326424874</v>
      </c>
      <c r="DE161" s="188" t="s">
        <v>872</v>
      </c>
      <c r="DF161" s="64" t="s">
        <v>218</v>
      </c>
      <c r="DG161" s="158" t="s">
        <v>4016</v>
      </c>
      <c r="DH161" s="17">
        <v>203</v>
      </c>
      <c r="DI161" s="101">
        <v>46</v>
      </c>
      <c r="DJ161" s="279" t="s">
        <v>4017</v>
      </c>
      <c r="DK161" s="188">
        <v>0.73264248704663215</v>
      </c>
      <c r="DL161" s="188" t="s">
        <v>872</v>
      </c>
      <c r="DM161" s="64" t="s">
        <v>218</v>
      </c>
      <c r="DN161" s="158" t="s">
        <v>4018</v>
      </c>
      <c r="DO161" s="17">
        <v>203</v>
      </c>
      <c r="DP161" s="101">
        <v>42</v>
      </c>
      <c r="DQ161" s="279" t="s">
        <v>4019</v>
      </c>
      <c r="DR161" s="188">
        <v>0.77616580310880834</v>
      </c>
      <c r="DS161" s="188" t="s">
        <v>872</v>
      </c>
      <c r="DT161" s="64" t="s">
        <v>218</v>
      </c>
      <c r="DU161" s="158" t="s">
        <v>4018</v>
      </c>
      <c r="DV161" s="17">
        <v>147</v>
      </c>
      <c r="DW161" s="101">
        <v>178</v>
      </c>
      <c r="DX161" s="339" t="s">
        <v>4020</v>
      </c>
      <c r="DY161" s="188">
        <v>0.96062176165803104</v>
      </c>
      <c r="DZ161" s="188">
        <v>0.96062176165803104</v>
      </c>
      <c r="EA161" s="64" t="s">
        <v>218</v>
      </c>
      <c r="EB161" s="158" t="s">
        <v>4021</v>
      </c>
      <c r="EC161" s="277">
        <v>120</v>
      </c>
      <c r="ED161" s="275">
        <v>130</v>
      </c>
      <c r="EE161" s="275">
        <v>141</v>
      </c>
      <c r="EF161" s="275">
        <v>176</v>
      </c>
      <c r="EG161" s="275">
        <v>211</v>
      </c>
      <c r="EH161" s="275">
        <v>279</v>
      </c>
      <c r="EI161" s="275">
        <v>412</v>
      </c>
      <c r="EJ161" s="275">
        <v>615</v>
      </c>
      <c r="EK161" s="275">
        <v>818</v>
      </c>
      <c r="EL161" s="444">
        <v>965</v>
      </c>
      <c r="EM161" s="277">
        <v>56</v>
      </c>
      <c r="EN161" s="277">
        <v>236</v>
      </c>
      <c r="EO161" s="277">
        <v>553</v>
      </c>
      <c r="EP161" s="274">
        <v>120</v>
      </c>
      <c r="EQ161" s="276">
        <v>120</v>
      </c>
      <c r="ER161" s="276">
        <v>120</v>
      </c>
      <c r="ES161" s="276">
        <v>120</v>
      </c>
      <c r="ET161" s="276">
        <v>254</v>
      </c>
      <c r="EU161" s="276">
        <v>586</v>
      </c>
      <c r="EV161" s="276">
        <v>661</v>
      </c>
      <c r="EW161" s="276">
        <v>707</v>
      </c>
      <c r="EX161" s="276">
        <v>749</v>
      </c>
      <c r="EY161" s="276">
        <v>927</v>
      </c>
      <c r="EZ161" s="295">
        <v>178</v>
      </c>
      <c r="FA161" s="274">
        <v>120</v>
      </c>
      <c r="FB161" s="274">
        <v>661</v>
      </c>
      <c r="FC161" s="274">
        <v>927</v>
      </c>
      <c r="FD161" s="38">
        <v>1</v>
      </c>
      <c r="FE161" s="38">
        <v>0.92307692307692313</v>
      </c>
      <c r="FF161" s="38">
        <v>0.85106382978723405</v>
      </c>
      <c r="FG161" s="38">
        <v>0.68181818181818177</v>
      </c>
      <c r="FH161" s="38">
        <v>1.2037914691943128</v>
      </c>
      <c r="FI161" s="38">
        <v>2.1003584229390682</v>
      </c>
      <c r="FJ161" s="38">
        <v>1.604368932038835</v>
      </c>
      <c r="FK161" s="38">
        <v>1.1495934959349594</v>
      </c>
      <c r="FL161" s="38">
        <v>0.91564792176039123</v>
      </c>
      <c r="FM161" s="38">
        <v>0.96062176165803104</v>
      </c>
      <c r="FN161" s="230">
        <v>0.12435233160621761</v>
      </c>
      <c r="FO161" s="230">
        <v>0.12435233160621761</v>
      </c>
      <c r="FP161" s="307">
        <v>0.12435233160621761</v>
      </c>
      <c r="FQ161" s="307">
        <v>0.13471502590673576</v>
      </c>
      <c r="FR161" s="209">
        <v>0.12435233160621761</v>
      </c>
      <c r="FS161" s="209">
        <v>0.14611398963730571</v>
      </c>
      <c r="FT161" s="209">
        <v>0.12435233160621761</v>
      </c>
      <c r="FU161" s="209">
        <v>0.18238341968911917</v>
      </c>
      <c r="FV161" s="42">
        <v>0.26321243523316062</v>
      </c>
      <c r="FW161" s="42">
        <v>0.21865284974093263</v>
      </c>
      <c r="FX161" s="42">
        <v>0.60725388601036268</v>
      </c>
      <c r="FY161" s="42">
        <v>0.28911917098445594</v>
      </c>
      <c r="FZ161" s="42">
        <v>0.68497409326424874</v>
      </c>
      <c r="GA161" s="42">
        <v>0.42694300518134715</v>
      </c>
      <c r="GB161" s="42">
        <v>0.73264248704663215</v>
      </c>
      <c r="GC161" s="42">
        <v>0.63730569948186533</v>
      </c>
      <c r="GD161" s="138">
        <v>0.77616580310880834</v>
      </c>
      <c r="GE161" s="42">
        <v>0.84766839378238346</v>
      </c>
      <c r="GF161" s="137">
        <v>0.96062176165803104</v>
      </c>
      <c r="GG161" s="136">
        <v>1</v>
      </c>
      <c r="GH161" s="50">
        <v>0.12435233160621761</v>
      </c>
      <c r="GI161" s="50">
        <v>0.12435233160621761</v>
      </c>
      <c r="GJ161" s="50">
        <v>0.12435233160621761</v>
      </c>
      <c r="GK161" s="50">
        <v>0.12435233160621761</v>
      </c>
      <c r="GL161" s="49">
        <v>0.26321243523316062</v>
      </c>
      <c r="GM161" s="49">
        <v>0.60725388601036268</v>
      </c>
      <c r="GN161" s="49">
        <v>0.68497409326424874</v>
      </c>
      <c r="GO161" s="49">
        <v>0.73264248704663215</v>
      </c>
      <c r="GP161" s="49">
        <v>0.77616580310880834</v>
      </c>
      <c r="GQ161" s="49">
        <v>0.96062176165803104</v>
      </c>
      <c r="GR161" s="48" t="b">
        <v>1</v>
      </c>
      <c r="GS161" s="336">
        <v>0</v>
      </c>
    </row>
    <row r="162" spans="1:201" ht="67.5" hidden="1" customHeight="1" x14ac:dyDescent="0.25">
      <c r="A162" s="119" t="s">
        <v>2227</v>
      </c>
      <c r="B162" s="119" t="s">
        <v>653</v>
      </c>
      <c r="C162" s="119" t="s">
        <v>519</v>
      </c>
      <c r="D162" s="119" t="s">
        <v>3888</v>
      </c>
      <c r="E162" s="119" t="s">
        <v>4022</v>
      </c>
      <c r="F162" s="17" t="s">
        <v>2230</v>
      </c>
      <c r="G162" s="17" t="s">
        <v>2353</v>
      </c>
      <c r="H162" s="17" t="s">
        <v>2851</v>
      </c>
      <c r="I162" s="17" t="s">
        <v>4023</v>
      </c>
      <c r="J162" s="17" t="s">
        <v>2355</v>
      </c>
      <c r="K162" s="17" t="s">
        <v>4024</v>
      </c>
      <c r="L162" s="280" t="s">
        <v>4025</v>
      </c>
      <c r="M162" s="26" t="s">
        <v>4026</v>
      </c>
      <c r="N162" s="280" t="s">
        <v>4023</v>
      </c>
      <c r="O162" s="17">
        <v>12</v>
      </c>
      <c r="P162" s="17" t="s">
        <v>4023</v>
      </c>
      <c r="Q162" s="17">
        <v>67</v>
      </c>
      <c r="R162" s="338" t="s">
        <v>4027</v>
      </c>
      <c r="S162" s="17" t="s">
        <v>2589</v>
      </c>
      <c r="T162" s="17" t="s">
        <v>870</v>
      </c>
      <c r="U162" s="17"/>
      <c r="V162" s="17"/>
      <c r="W162" s="17" t="s">
        <v>4028</v>
      </c>
      <c r="X162" s="17"/>
      <c r="Y162" s="17"/>
      <c r="Z162" s="17"/>
      <c r="AA162" s="17"/>
      <c r="AB162" s="17"/>
      <c r="AC162" s="17"/>
      <c r="AD162" s="17"/>
      <c r="AE162" s="17"/>
      <c r="AF162" s="17"/>
      <c r="AG162" s="17"/>
      <c r="AH162" s="17" t="s">
        <v>1366</v>
      </c>
      <c r="AI162" s="17" t="s">
        <v>417</v>
      </c>
      <c r="AJ162" s="17" t="s">
        <v>418</v>
      </c>
      <c r="AK162" s="17" t="s">
        <v>214</v>
      </c>
      <c r="AL162" s="280" t="s">
        <v>4029</v>
      </c>
      <c r="AM162" s="280"/>
      <c r="AN162" s="17">
        <v>80.099999999999994</v>
      </c>
      <c r="AO162" s="17">
        <v>80.8</v>
      </c>
      <c r="AP162" s="17">
        <v>81.5</v>
      </c>
      <c r="AQ162" s="17">
        <v>82.3</v>
      </c>
      <c r="AR162" s="17">
        <v>83</v>
      </c>
      <c r="AS162" s="17">
        <v>83</v>
      </c>
      <c r="AT162" s="64"/>
      <c r="AU162" s="17"/>
      <c r="AV162" s="17">
        <v>81.5</v>
      </c>
      <c r="AW162" s="73"/>
      <c r="AX162" s="101"/>
      <c r="AY162" s="172" t="s">
        <v>4030</v>
      </c>
      <c r="AZ162" s="79">
        <v>0</v>
      </c>
      <c r="BA162" s="245">
        <v>0</v>
      </c>
      <c r="BB162" s="174" t="s">
        <v>218</v>
      </c>
      <c r="BC162" s="280"/>
      <c r="BD162" s="516"/>
      <c r="BE162" s="279"/>
      <c r="BF162" s="248" t="s">
        <v>4031</v>
      </c>
      <c r="BG162" s="79">
        <v>0</v>
      </c>
      <c r="BH162" s="245">
        <v>0</v>
      </c>
      <c r="BI162" s="173" t="s">
        <v>218</v>
      </c>
      <c r="BJ162" s="280"/>
      <c r="BK162" s="280"/>
      <c r="BL162" s="329"/>
      <c r="BM162" s="329" t="s">
        <v>4032</v>
      </c>
      <c r="BN162" s="188">
        <v>0</v>
      </c>
      <c r="BO162" s="188">
        <v>0</v>
      </c>
      <c r="BP162" s="81" t="s">
        <v>218</v>
      </c>
      <c r="BQ162" s="319" t="s">
        <v>4033</v>
      </c>
      <c r="BR162" s="280"/>
      <c r="BS162" s="329"/>
      <c r="BT162" s="329" t="s">
        <v>4034</v>
      </c>
      <c r="BU162" s="188">
        <v>0</v>
      </c>
      <c r="BV162" s="188">
        <v>0</v>
      </c>
      <c r="BW162" s="64" t="s">
        <v>218</v>
      </c>
      <c r="BX162" s="73" t="s">
        <v>3947</v>
      </c>
      <c r="BY162" s="280"/>
      <c r="BZ162" s="329"/>
      <c r="CA162" s="329" t="s">
        <v>4035</v>
      </c>
      <c r="CB162" s="188">
        <v>0</v>
      </c>
      <c r="CC162" s="188">
        <v>0</v>
      </c>
      <c r="CD162" s="83" t="s">
        <v>218</v>
      </c>
      <c r="CE162" s="123" t="s">
        <v>4036</v>
      </c>
      <c r="CF162" s="17"/>
      <c r="CG162" s="146"/>
      <c r="CH162" s="329" t="s">
        <v>4037</v>
      </c>
      <c r="CI162" s="188">
        <v>0</v>
      </c>
      <c r="CJ162" s="188">
        <v>0</v>
      </c>
      <c r="CK162" s="64" t="s">
        <v>218</v>
      </c>
      <c r="CL162" s="73" t="s">
        <v>3949</v>
      </c>
      <c r="CM162" s="17"/>
      <c r="CN162" s="101">
        <v>0</v>
      </c>
      <c r="CO162" s="329" t="s">
        <v>4038</v>
      </c>
      <c r="CP162" s="188">
        <v>0</v>
      </c>
      <c r="CQ162" s="188">
        <v>0</v>
      </c>
      <c r="CR162" s="64" t="s">
        <v>218</v>
      </c>
      <c r="CS162" s="18" t="s">
        <v>4039</v>
      </c>
      <c r="CT162" s="280"/>
      <c r="CU162" s="329"/>
      <c r="CV162" s="329" t="s">
        <v>4040</v>
      </c>
      <c r="CW162" s="188">
        <v>0</v>
      </c>
      <c r="CX162" s="188">
        <v>0</v>
      </c>
      <c r="CY162" s="64" t="s">
        <v>218</v>
      </c>
      <c r="CZ162" s="158" t="s">
        <v>4041</v>
      </c>
      <c r="DA162" s="280"/>
      <c r="DB162" s="101"/>
      <c r="DC162" s="279" t="s">
        <v>4042</v>
      </c>
      <c r="DD162" s="188">
        <v>0</v>
      </c>
      <c r="DE162" s="188">
        <v>0</v>
      </c>
      <c r="DF162" s="64" t="s">
        <v>218</v>
      </c>
      <c r="DG162" s="158" t="s">
        <v>4043</v>
      </c>
      <c r="DH162" s="17"/>
      <c r="DI162" s="101"/>
      <c r="DJ162" s="279" t="s">
        <v>4044</v>
      </c>
      <c r="DK162" s="188">
        <v>0</v>
      </c>
      <c r="DL162" s="188">
        <v>0</v>
      </c>
      <c r="DM162" s="64" t="s">
        <v>218</v>
      </c>
      <c r="DN162" s="14" t="s">
        <v>3958</v>
      </c>
      <c r="DO162" s="280"/>
      <c r="DP162" s="279"/>
      <c r="DQ162" s="279" t="s">
        <v>4045</v>
      </c>
      <c r="DR162" s="188">
        <v>0</v>
      </c>
      <c r="DS162" s="188">
        <v>0</v>
      </c>
      <c r="DT162" s="73" t="s">
        <v>218</v>
      </c>
      <c r="DU162" s="14" t="s">
        <v>4046</v>
      </c>
      <c r="DV162" s="280">
        <v>81.5</v>
      </c>
      <c r="DW162" s="101"/>
      <c r="DX162" s="339" t="s">
        <v>4047</v>
      </c>
      <c r="DY162" s="188">
        <v>0</v>
      </c>
      <c r="DZ162" s="188">
        <v>0</v>
      </c>
      <c r="EA162" s="64" t="s">
        <v>218</v>
      </c>
      <c r="EB162" s="14" t="s">
        <v>4048</v>
      </c>
      <c r="EC162" s="277">
        <v>0</v>
      </c>
      <c r="ED162" s="275">
        <v>0</v>
      </c>
      <c r="EE162" s="275">
        <v>0</v>
      </c>
      <c r="EF162" s="275">
        <v>0</v>
      </c>
      <c r="EG162" s="275">
        <v>0</v>
      </c>
      <c r="EH162" s="275">
        <v>0</v>
      </c>
      <c r="EI162" s="275">
        <v>0</v>
      </c>
      <c r="EJ162" s="275">
        <v>0</v>
      </c>
      <c r="EK162" s="275">
        <v>0</v>
      </c>
      <c r="EL162" s="444">
        <v>81.5</v>
      </c>
      <c r="EM162" s="277">
        <v>0</v>
      </c>
      <c r="EN162" s="277">
        <v>0</v>
      </c>
      <c r="EO162" s="277">
        <v>81.5</v>
      </c>
      <c r="EP162" s="274">
        <v>0</v>
      </c>
      <c r="EQ162" s="276">
        <v>0</v>
      </c>
      <c r="ER162" s="276">
        <v>0</v>
      </c>
      <c r="ES162" s="276">
        <v>0</v>
      </c>
      <c r="ET162" s="276">
        <v>0</v>
      </c>
      <c r="EU162" s="276">
        <v>0</v>
      </c>
      <c r="EV162" s="276">
        <v>0</v>
      </c>
      <c r="EW162" s="276">
        <v>0</v>
      </c>
      <c r="EX162" s="276">
        <v>0</v>
      </c>
      <c r="EY162" s="276">
        <v>0</v>
      </c>
      <c r="EZ162" s="295">
        <v>0</v>
      </c>
      <c r="FA162" s="274">
        <v>0</v>
      </c>
      <c r="FB162" s="274">
        <v>0</v>
      </c>
      <c r="FC162" s="274">
        <v>0</v>
      </c>
      <c r="FD162" s="38">
        <v>0</v>
      </c>
      <c r="FE162" s="38">
        <v>0</v>
      </c>
      <c r="FF162" s="38">
        <v>0</v>
      </c>
      <c r="FG162" s="38">
        <v>0</v>
      </c>
      <c r="FH162" s="38">
        <v>0</v>
      </c>
      <c r="FI162" s="38">
        <v>0</v>
      </c>
      <c r="FJ162" s="38">
        <v>0</v>
      </c>
      <c r="FK162" s="38">
        <v>0</v>
      </c>
      <c r="FL162" s="38">
        <v>0</v>
      </c>
      <c r="FM162" s="38">
        <v>0</v>
      </c>
      <c r="FN162" s="230">
        <v>0</v>
      </c>
      <c r="FO162" s="230">
        <v>0</v>
      </c>
      <c r="FP162" s="307">
        <v>0</v>
      </c>
      <c r="FQ162" s="307">
        <v>0</v>
      </c>
      <c r="FR162" s="209">
        <v>0</v>
      </c>
      <c r="FS162" s="209">
        <v>0</v>
      </c>
      <c r="FT162" s="209">
        <v>0</v>
      </c>
      <c r="FU162" s="209">
        <v>0</v>
      </c>
      <c r="FV162" s="42">
        <v>0</v>
      </c>
      <c r="FW162" s="42">
        <v>0</v>
      </c>
      <c r="FX162" s="42">
        <v>0</v>
      </c>
      <c r="FY162" s="42">
        <v>0</v>
      </c>
      <c r="FZ162" s="42">
        <v>0</v>
      </c>
      <c r="GA162" s="42">
        <v>0</v>
      </c>
      <c r="GB162" s="42">
        <v>0</v>
      </c>
      <c r="GC162" s="42">
        <v>0</v>
      </c>
      <c r="GD162" s="138">
        <v>0</v>
      </c>
      <c r="GE162" s="42">
        <v>0</v>
      </c>
      <c r="GF162" s="137">
        <v>0</v>
      </c>
      <c r="GG162" s="136">
        <v>1</v>
      </c>
      <c r="GH162" s="50">
        <v>0</v>
      </c>
      <c r="GI162" s="50">
        <v>0</v>
      </c>
      <c r="GJ162" s="50">
        <v>0</v>
      </c>
      <c r="GK162" s="50">
        <v>0</v>
      </c>
      <c r="GL162" s="49">
        <v>0</v>
      </c>
      <c r="GM162" s="49">
        <v>0</v>
      </c>
      <c r="GN162" s="49">
        <v>0</v>
      </c>
      <c r="GO162" s="49">
        <v>0</v>
      </c>
      <c r="GP162" s="49">
        <v>0</v>
      </c>
      <c r="GQ162" s="49">
        <v>0</v>
      </c>
      <c r="GR162" s="48" t="b">
        <v>1</v>
      </c>
      <c r="GS162" s="336">
        <v>0</v>
      </c>
    </row>
    <row r="163" spans="1:201" ht="67.5" hidden="1" customHeight="1" x14ac:dyDescent="0.25">
      <c r="A163" s="119" t="s">
        <v>2227</v>
      </c>
      <c r="B163" s="119" t="s">
        <v>653</v>
      </c>
      <c r="C163" s="119" t="s">
        <v>519</v>
      </c>
      <c r="D163" s="119" t="s">
        <v>3888</v>
      </c>
      <c r="E163" s="119" t="s">
        <v>4022</v>
      </c>
      <c r="F163" s="17" t="s">
        <v>2230</v>
      </c>
      <c r="G163" s="17" t="s">
        <v>2901</v>
      </c>
      <c r="H163" s="17" t="s">
        <v>2851</v>
      </c>
      <c r="I163" s="17" t="s">
        <v>4049</v>
      </c>
      <c r="J163" s="17" t="s">
        <v>4049</v>
      </c>
      <c r="K163" s="17" t="s">
        <v>3101</v>
      </c>
      <c r="L163" s="280" t="s">
        <v>2932</v>
      </c>
      <c r="M163" s="26" t="s">
        <v>4026</v>
      </c>
      <c r="N163" s="280" t="s">
        <v>4023</v>
      </c>
      <c r="O163" s="17">
        <v>12</v>
      </c>
      <c r="P163" s="17" t="s">
        <v>4023</v>
      </c>
      <c r="Q163" s="17">
        <v>68</v>
      </c>
      <c r="R163" s="280" t="s">
        <v>4050</v>
      </c>
      <c r="S163" s="17" t="s">
        <v>2277</v>
      </c>
      <c r="T163" s="17" t="s">
        <v>870</v>
      </c>
      <c r="U163" s="17"/>
      <c r="V163" s="17"/>
      <c r="W163" s="17"/>
      <c r="X163" s="17"/>
      <c r="Y163" s="17"/>
      <c r="Z163" s="17"/>
      <c r="AA163" s="17"/>
      <c r="AB163" s="17"/>
      <c r="AC163" s="17"/>
      <c r="AD163" s="17"/>
      <c r="AE163" s="17"/>
      <c r="AF163" s="17"/>
      <c r="AG163" s="17"/>
      <c r="AH163" s="17" t="s">
        <v>1366</v>
      </c>
      <c r="AI163" s="17" t="s">
        <v>417</v>
      </c>
      <c r="AJ163" s="17" t="s">
        <v>1908</v>
      </c>
      <c r="AK163" s="17" t="s">
        <v>214</v>
      </c>
      <c r="AL163" s="280" t="s">
        <v>4051</v>
      </c>
      <c r="AM163" s="110"/>
      <c r="AN163" s="17">
        <v>9.01</v>
      </c>
      <c r="AO163" s="17">
        <v>8.06</v>
      </c>
      <c r="AP163" s="17">
        <v>8.1</v>
      </c>
      <c r="AQ163" s="17">
        <v>7.09</v>
      </c>
      <c r="AR163" s="17">
        <v>7.5</v>
      </c>
      <c r="AS163" s="17">
        <v>7.5</v>
      </c>
      <c r="AT163" s="64"/>
      <c r="AU163" s="17"/>
      <c r="AV163" s="17">
        <v>8.1</v>
      </c>
      <c r="AW163" s="64"/>
      <c r="AX163" s="101">
        <v>0</v>
      </c>
      <c r="AY163" s="248" t="s">
        <v>4052</v>
      </c>
      <c r="AZ163" s="79">
        <v>0</v>
      </c>
      <c r="BA163" s="245">
        <v>0</v>
      </c>
      <c r="BB163" s="174" t="s">
        <v>218</v>
      </c>
      <c r="BC163" s="17" t="s">
        <v>2738</v>
      </c>
      <c r="BD163" s="512"/>
      <c r="BE163" s="117"/>
      <c r="BF163" s="248" t="s">
        <v>4053</v>
      </c>
      <c r="BG163" s="79">
        <v>0</v>
      </c>
      <c r="BH163" s="245">
        <v>0</v>
      </c>
      <c r="BI163" s="173" t="s">
        <v>218</v>
      </c>
      <c r="BJ163" s="14" t="s">
        <v>2738</v>
      </c>
      <c r="BK163" s="110"/>
      <c r="BL163" s="112"/>
      <c r="BM163" s="329" t="s">
        <v>4054</v>
      </c>
      <c r="BN163" s="79">
        <v>0</v>
      </c>
      <c r="BO163" s="245">
        <v>0</v>
      </c>
      <c r="BP163" s="81" t="s">
        <v>218</v>
      </c>
      <c r="BQ163" s="14" t="s">
        <v>4055</v>
      </c>
      <c r="BR163" s="110"/>
      <c r="BS163" s="112"/>
      <c r="BT163" s="112" t="s">
        <v>4056</v>
      </c>
      <c r="BU163" s="188">
        <v>0</v>
      </c>
      <c r="BV163" s="188">
        <v>0</v>
      </c>
      <c r="BW163" s="64" t="s">
        <v>218</v>
      </c>
      <c r="BX163" s="107" t="s">
        <v>4057</v>
      </c>
      <c r="BY163" s="110"/>
      <c r="BZ163" s="146">
        <v>0</v>
      </c>
      <c r="CA163" s="329" t="s">
        <v>4058</v>
      </c>
      <c r="CB163" s="188">
        <v>0</v>
      </c>
      <c r="CC163" s="188">
        <v>0</v>
      </c>
      <c r="CD163" s="188" t="s">
        <v>218</v>
      </c>
      <c r="CE163" s="280" t="s">
        <v>4059</v>
      </c>
      <c r="CF163" s="17"/>
      <c r="CG163" s="146"/>
      <c r="CH163" s="112" t="s">
        <v>4060</v>
      </c>
      <c r="CI163" s="188">
        <v>0</v>
      </c>
      <c r="CJ163" s="188">
        <v>0</v>
      </c>
      <c r="CK163" s="64" t="s">
        <v>218</v>
      </c>
      <c r="CL163" s="73" t="s">
        <v>4061</v>
      </c>
      <c r="CM163" s="17"/>
      <c r="CN163" s="101">
        <v>0</v>
      </c>
      <c r="CO163" s="367" t="s">
        <v>4062</v>
      </c>
      <c r="CP163" s="188">
        <v>0</v>
      </c>
      <c r="CQ163" s="188">
        <v>0</v>
      </c>
      <c r="CR163" s="64" t="s">
        <v>218</v>
      </c>
      <c r="CS163" s="18" t="s">
        <v>4063</v>
      </c>
      <c r="CT163" s="110"/>
      <c r="CU163" s="112"/>
      <c r="CV163" s="517" t="s">
        <v>4064</v>
      </c>
      <c r="CW163" s="188">
        <v>0</v>
      </c>
      <c r="CX163" s="188">
        <v>0</v>
      </c>
      <c r="CY163" s="64" t="s">
        <v>218</v>
      </c>
      <c r="CZ163" s="73" t="s">
        <v>4065</v>
      </c>
      <c r="DA163" s="110"/>
      <c r="DB163" s="101"/>
      <c r="DC163" s="279" t="s">
        <v>4066</v>
      </c>
      <c r="DD163" s="188">
        <v>0</v>
      </c>
      <c r="DE163" s="188">
        <v>0</v>
      </c>
      <c r="DF163" s="64" t="s">
        <v>218</v>
      </c>
      <c r="DG163" s="158" t="s">
        <v>4043</v>
      </c>
      <c r="DH163" s="105"/>
      <c r="DI163" s="104"/>
      <c r="DJ163" s="279" t="s">
        <v>4067</v>
      </c>
      <c r="DK163" s="188">
        <v>0</v>
      </c>
      <c r="DL163" s="188">
        <v>0</v>
      </c>
      <c r="DM163" s="64" t="s">
        <v>218</v>
      </c>
      <c r="DN163" s="158" t="s">
        <v>4068</v>
      </c>
      <c r="DO163" s="110"/>
      <c r="DP163" s="117"/>
      <c r="DQ163" s="279" t="s">
        <v>4069</v>
      </c>
      <c r="DR163" s="188">
        <v>0</v>
      </c>
      <c r="DS163" s="188">
        <v>0</v>
      </c>
      <c r="DT163" s="73" t="s">
        <v>218</v>
      </c>
      <c r="DU163" s="158" t="s">
        <v>4070</v>
      </c>
      <c r="DV163" s="110">
        <v>8.1</v>
      </c>
      <c r="DW163" s="101"/>
      <c r="DX163" s="339" t="s">
        <v>4071</v>
      </c>
      <c r="DY163" s="188">
        <v>0</v>
      </c>
      <c r="DZ163" s="188">
        <v>0</v>
      </c>
      <c r="EA163" s="64" t="s">
        <v>218</v>
      </c>
      <c r="EB163" s="14" t="s">
        <v>4072</v>
      </c>
      <c r="EC163" s="277">
        <v>0</v>
      </c>
      <c r="ED163" s="275">
        <v>0</v>
      </c>
      <c r="EE163" s="275">
        <v>0</v>
      </c>
      <c r="EF163" s="275">
        <v>0</v>
      </c>
      <c r="EG163" s="275">
        <v>0</v>
      </c>
      <c r="EH163" s="275">
        <v>0</v>
      </c>
      <c r="EI163" s="275">
        <v>0</v>
      </c>
      <c r="EJ163" s="275">
        <v>0</v>
      </c>
      <c r="EK163" s="275">
        <v>0</v>
      </c>
      <c r="EL163" s="444">
        <v>8.1</v>
      </c>
      <c r="EM163" s="277">
        <v>0</v>
      </c>
      <c r="EN163" s="277">
        <v>0</v>
      </c>
      <c r="EO163" s="277">
        <v>8.1</v>
      </c>
      <c r="EP163" s="274">
        <v>0</v>
      </c>
      <c r="EQ163" s="276">
        <v>0</v>
      </c>
      <c r="ER163" s="276">
        <v>0</v>
      </c>
      <c r="ES163" s="276">
        <v>0</v>
      </c>
      <c r="ET163" s="276">
        <v>0</v>
      </c>
      <c r="EU163" s="276">
        <v>0</v>
      </c>
      <c r="EV163" s="276">
        <v>0</v>
      </c>
      <c r="EW163" s="276">
        <v>0</v>
      </c>
      <c r="EX163" s="276">
        <v>0</v>
      </c>
      <c r="EY163" s="276">
        <v>0</v>
      </c>
      <c r="EZ163" s="295">
        <v>0</v>
      </c>
      <c r="FA163" s="274">
        <v>0</v>
      </c>
      <c r="FB163" s="274">
        <v>0</v>
      </c>
      <c r="FC163" s="274">
        <v>0</v>
      </c>
      <c r="FD163" s="38">
        <v>0</v>
      </c>
      <c r="FE163" s="38">
        <v>0</v>
      </c>
      <c r="FF163" s="38">
        <v>0</v>
      </c>
      <c r="FG163" s="38">
        <v>0</v>
      </c>
      <c r="FH163" s="38">
        <v>0</v>
      </c>
      <c r="FI163" s="38">
        <v>0</v>
      </c>
      <c r="FJ163" s="38">
        <v>0</v>
      </c>
      <c r="FK163" s="38">
        <v>0</v>
      </c>
      <c r="FL163" s="38">
        <v>0</v>
      </c>
      <c r="FM163" s="38">
        <v>0</v>
      </c>
      <c r="FN163" s="230">
        <v>0</v>
      </c>
      <c r="FO163" s="230">
        <v>0</v>
      </c>
      <c r="FP163" s="307">
        <v>0</v>
      </c>
      <c r="FQ163" s="307">
        <v>0</v>
      </c>
      <c r="FR163" s="209">
        <v>0</v>
      </c>
      <c r="FS163" s="209">
        <v>0</v>
      </c>
      <c r="FT163" s="209">
        <v>0</v>
      </c>
      <c r="FU163" s="209">
        <v>0</v>
      </c>
      <c r="FV163" s="42">
        <v>0</v>
      </c>
      <c r="FW163" s="42">
        <v>0</v>
      </c>
      <c r="FX163" s="42">
        <v>0</v>
      </c>
      <c r="FY163" s="42">
        <v>0</v>
      </c>
      <c r="FZ163" s="42">
        <v>0</v>
      </c>
      <c r="GA163" s="42">
        <v>0</v>
      </c>
      <c r="GB163" s="42">
        <v>0</v>
      </c>
      <c r="GC163" s="42">
        <v>0</v>
      </c>
      <c r="GD163" s="138">
        <v>0</v>
      </c>
      <c r="GE163" s="42">
        <v>0</v>
      </c>
      <c r="GF163" s="137">
        <v>0</v>
      </c>
      <c r="GG163" s="136">
        <v>1</v>
      </c>
      <c r="GH163" s="50">
        <v>0</v>
      </c>
      <c r="GI163" s="50">
        <v>0</v>
      </c>
      <c r="GJ163" s="50">
        <v>0</v>
      </c>
      <c r="GK163" s="50">
        <v>0</v>
      </c>
      <c r="GL163" s="49">
        <v>0</v>
      </c>
      <c r="GM163" s="49">
        <v>0</v>
      </c>
      <c r="GN163" s="49">
        <v>0</v>
      </c>
      <c r="GO163" s="49">
        <v>0</v>
      </c>
      <c r="GP163" s="49">
        <v>0</v>
      </c>
      <c r="GQ163" s="49">
        <v>0</v>
      </c>
      <c r="GR163" s="48" t="b">
        <v>1</v>
      </c>
      <c r="GS163" s="336">
        <v>0</v>
      </c>
    </row>
    <row r="164" spans="1:201" ht="67.5" hidden="1" customHeight="1" x14ac:dyDescent="0.25">
      <c r="A164" s="119" t="s">
        <v>2227</v>
      </c>
      <c r="B164" s="119" t="s">
        <v>653</v>
      </c>
      <c r="C164" s="119" t="s">
        <v>519</v>
      </c>
      <c r="D164" s="119" t="s">
        <v>3888</v>
      </c>
      <c r="E164" s="119" t="s">
        <v>4022</v>
      </c>
      <c r="F164" s="17" t="s">
        <v>4073</v>
      </c>
      <c r="G164" s="17" t="s">
        <v>2901</v>
      </c>
      <c r="H164" s="17" t="s">
        <v>2851</v>
      </c>
      <c r="I164" s="17" t="s">
        <v>4049</v>
      </c>
      <c r="J164" s="17" t="s">
        <v>4049</v>
      </c>
      <c r="K164" s="17" t="s">
        <v>3101</v>
      </c>
      <c r="L164" s="280" t="s">
        <v>2932</v>
      </c>
      <c r="M164" s="26" t="s">
        <v>4026</v>
      </c>
      <c r="N164" s="280" t="s">
        <v>4023</v>
      </c>
      <c r="O164" s="17">
        <v>12</v>
      </c>
      <c r="P164" s="17" t="s">
        <v>4023</v>
      </c>
      <c r="Q164" s="17">
        <v>69</v>
      </c>
      <c r="R164" s="338" t="s">
        <v>4074</v>
      </c>
      <c r="S164" s="17" t="s">
        <v>2589</v>
      </c>
      <c r="T164" s="17" t="s">
        <v>870</v>
      </c>
      <c r="U164" s="17"/>
      <c r="V164" s="17"/>
      <c r="W164" s="17" t="s">
        <v>4028</v>
      </c>
      <c r="X164" s="17"/>
      <c r="Y164" s="17"/>
      <c r="Z164" s="17"/>
      <c r="AA164" s="17"/>
      <c r="AB164" s="17"/>
      <c r="AC164" s="17"/>
      <c r="AD164" s="17"/>
      <c r="AE164" s="17"/>
      <c r="AF164" s="17"/>
      <c r="AG164" s="17"/>
      <c r="AH164" s="17" t="s">
        <v>1366</v>
      </c>
      <c r="AI164" s="17" t="s">
        <v>417</v>
      </c>
      <c r="AJ164" s="17" t="s">
        <v>418</v>
      </c>
      <c r="AK164" s="17" t="s">
        <v>214</v>
      </c>
      <c r="AL164" s="280" t="s">
        <v>4075</v>
      </c>
      <c r="AM164" s="280"/>
      <c r="AN164" s="17">
        <v>66.760000000000005</v>
      </c>
      <c r="AO164" s="17">
        <v>68.2</v>
      </c>
      <c r="AP164" s="17">
        <v>69.7</v>
      </c>
      <c r="AQ164" s="17">
        <v>71.3</v>
      </c>
      <c r="AR164" s="17">
        <v>73</v>
      </c>
      <c r="AS164" s="17">
        <v>73</v>
      </c>
      <c r="AT164" s="64"/>
      <c r="AU164" s="17"/>
      <c r="AV164" s="17">
        <v>69.7</v>
      </c>
      <c r="AW164" s="73"/>
      <c r="AX164" s="101"/>
      <c r="AY164" s="248" t="s">
        <v>4076</v>
      </c>
      <c r="AZ164" s="79">
        <v>0</v>
      </c>
      <c r="BA164" s="245">
        <v>0</v>
      </c>
      <c r="BB164" s="174" t="s">
        <v>218</v>
      </c>
      <c r="BC164" s="280" t="s">
        <v>2738</v>
      </c>
      <c r="BD164" s="516"/>
      <c r="BE164" s="279"/>
      <c r="BF164" s="248" t="s">
        <v>4077</v>
      </c>
      <c r="BG164" s="79">
        <v>0</v>
      </c>
      <c r="BH164" s="245">
        <v>0</v>
      </c>
      <c r="BI164" s="173" t="s">
        <v>218</v>
      </c>
      <c r="BJ164" s="280" t="s">
        <v>2738</v>
      </c>
      <c r="BK164" s="280"/>
      <c r="BL164" s="329"/>
      <c r="BM164" s="329" t="s">
        <v>4078</v>
      </c>
      <c r="BN164" s="188">
        <v>0</v>
      </c>
      <c r="BO164" s="188">
        <v>0</v>
      </c>
      <c r="BP164" s="81" t="s">
        <v>218</v>
      </c>
      <c r="BQ164" s="319" t="s">
        <v>4079</v>
      </c>
      <c r="BR164" s="280"/>
      <c r="BS164" s="329"/>
      <c r="BT164" s="329" t="s">
        <v>4080</v>
      </c>
      <c r="BU164" s="188">
        <v>0</v>
      </c>
      <c r="BV164" s="188">
        <v>0</v>
      </c>
      <c r="BW164" s="64" t="s">
        <v>218</v>
      </c>
      <c r="BX164" s="73" t="s">
        <v>3947</v>
      </c>
      <c r="BY164" s="280"/>
      <c r="BZ164" s="329"/>
      <c r="CA164" s="329" t="s">
        <v>4081</v>
      </c>
      <c r="CB164" s="188">
        <v>0</v>
      </c>
      <c r="CC164" s="188">
        <v>0</v>
      </c>
      <c r="CD164" s="83" t="s">
        <v>218</v>
      </c>
      <c r="CE164" s="494" t="s">
        <v>4082</v>
      </c>
      <c r="CF164" s="17"/>
      <c r="CG164" s="146"/>
      <c r="CH164" s="329" t="s">
        <v>4083</v>
      </c>
      <c r="CI164" s="188">
        <v>0</v>
      </c>
      <c r="CJ164" s="188">
        <v>0</v>
      </c>
      <c r="CK164" s="64" t="s">
        <v>218</v>
      </c>
      <c r="CL164" s="73" t="s">
        <v>4084</v>
      </c>
      <c r="CM164" s="17"/>
      <c r="CN164" s="101"/>
      <c r="CO164" s="367" t="s">
        <v>4085</v>
      </c>
      <c r="CP164" s="188">
        <v>0</v>
      </c>
      <c r="CQ164" s="188">
        <v>0</v>
      </c>
      <c r="CR164" s="64" t="s">
        <v>218</v>
      </c>
      <c r="CS164" s="18" t="s">
        <v>4086</v>
      </c>
      <c r="CT164" s="280"/>
      <c r="CU164" s="329"/>
      <c r="CV164" s="329" t="s">
        <v>4087</v>
      </c>
      <c r="CW164" s="188">
        <v>0</v>
      </c>
      <c r="CX164" s="188">
        <v>0</v>
      </c>
      <c r="CY164" s="64" t="s">
        <v>218</v>
      </c>
      <c r="CZ164" s="73" t="s">
        <v>4088</v>
      </c>
      <c r="DA164" s="280"/>
      <c r="DB164" s="101"/>
      <c r="DC164" s="279" t="s">
        <v>4089</v>
      </c>
      <c r="DD164" s="188">
        <v>0</v>
      </c>
      <c r="DE164" s="188">
        <v>0</v>
      </c>
      <c r="DF164" s="64" t="s">
        <v>218</v>
      </c>
      <c r="DG164" s="158" t="s">
        <v>4090</v>
      </c>
      <c r="DH164" s="17"/>
      <c r="DI164" s="101"/>
      <c r="DJ164" s="279" t="s">
        <v>4091</v>
      </c>
      <c r="DK164" s="188">
        <v>0</v>
      </c>
      <c r="DL164" s="188">
        <v>0</v>
      </c>
      <c r="DM164" s="64" t="s">
        <v>218</v>
      </c>
      <c r="DN164" s="158" t="s">
        <v>4092</v>
      </c>
      <c r="DO164" s="280"/>
      <c r="DP164" s="279"/>
      <c r="DQ164" s="279" t="s">
        <v>4093</v>
      </c>
      <c r="DR164" s="188">
        <v>0</v>
      </c>
      <c r="DS164" s="188">
        <v>0</v>
      </c>
      <c r="DT164" s="73" t="s">
        <v>218</v>
      </c>
      <c r="DU164" s="14" t="s">
        <v>4094</v>
      </c>
      <c r="DV164" s="17">
        <v>69.7</v>
      </c>
      <c r="DW164" s="101"/>
      <c r="DX164" s="339" t="s">
        <v>4095</v>
      </c>
      <c r="DY164" s="188">
        <v>0</v>
      </c>
      <c r="DZ164" s="188">
        <v>0</v>
      </c>
      <c r="EA164" s="64" t="s">
        <v>218</v>
      </c>
      <c r="EB164" s="14" t="s">
        <v>4048</v>
      </c>
      <c r="EC164" s="277">
        <v>0</v>
      </c>
      <c r="ED164" s="275">
        <v>0</v>
      </c>
      <c r="EE164" s="275">
        <v>0</v>
      </c>
      <c r="EF164" s="275">
        <v>0</v>
      </c>
      <c r="EG164" s="275">
        <v>0</v>
      </c>
      <c r="EH164" s="275">
        <v>0</v>
      </c>
      <c r="EI164" s="275">
        <v>0</v>
      </c>
      <c r="EJ164" s="275">
        <v>0</v>
      </c>
      <c r="EK164" s="275">
        <v>0</v>
      </c>
      <c r="EL164" s="444">
        <v>69.7</v>
      </c>
      <c r="EM164" s="277">
        <v>0</v>
      </c>
      <c r="EN164" s="277">
        <v>0</v>
      </c>
      <c r="EO164" s="277">
        <v>69.7</v>
      </c>
      <c r="EP164" s="274">
        <v>0</v>
      </c>
      <c r="EQ164" s="276">
        <v>0</v>
      </c>
      <c r="ER164" s="276">
        <v>0</v>
      </c>
      <c r="ES164" s="276">
        <v>0</v>
      </c>
      <c r="ET164" s="276">
        <v>0</v>
      </c>
      <c r="EU164" s="276">
        <v>0</v>
      </c>
      <c r="EV164" s="276">
        <v>0</v>
      </c>
      <c r="EW164" s="276">
        <v>0</v>
      </c>
      <c r="EX164" s="276">
        <v>0</v>
      </c>
      <c r="EY164" s="276">
        <v>0</v>
      </c>
      <c r="EZ164" s="295">
        <v>0</v>
      </c>
      <c r="FA164" s="274">
        <v>0</v>
      </c>
      <c r="FB164" s="274">
        <v>0</v>
      </c>
      <c r="FC164" s="274">
        <v>0</v>
      </c>
      <c r="FD164" s="38">
        <v>0</v>
      </c>
      <c r="FE164" s="38">
        <v>0</v>
      </c>
      <c r="FF164" s="38">
        <v>0</v>
      </c>
      <c r="FG164" s="38">
        <v>0</v>
      </c>
      <c r="FH164" s="38">
        <v>0</v>
      </c>
      <c r="FI164" s="38">
        <v>0</v>
      </c>
      <c r="FJ164" s="38">
        <v>0</v>
      </c>
      <c r="FK164" s="38">
        <v>0</v>
      </c>
      <c r="FL164" s="38">
        <v>0</v>
      </c>
      <c r="FM164" s="38">
        <v>0</v>
      </c>
      <c r="FN164" s="230">
        <v>0</v>
      </c>
      <c r="FO164" s="230">
        <v>0</v>
      </c>
      <c r="FP164" s="307">
        <v>0</v>
      </c>
      <c r="FQ164" s="307">
        <v>0</v>
      </c>
      <c r="FR164" s="209">
        <v>0</v>
      </c>
      <c r="FS164" s="209">
        <v>0</v>
      </c>
      <c r="FT164" s="209">
        <v>0</v>
      </c>
      <c r="FU164" s="209">
        <v>0</v>
      </c>
      <c r="FV164" s="42">
        <v>0</v>
      </c>
      <c r="FW164" s="42">
        <v>0</v>
      </c>
      <c r="FX164" s="42">
        <v>0</v>
      </c>
      <c r="FY164" s="42">
        <v>0</v>
      </c>
      <c r="FZ164" s="42">
        <v>0</v>
      </c>
      <c r="GA164" s="42">
        <v>0</v>
      </c>
      <c r="GB164" s="42">
        <v>0</v>
      </c>
      <c r="GC164" s="42">
        <v>0</v>
      </c>
      <c r="GD164" s="138">
        <v>0</v>
      </c>
      <c r="GE164" s="42">
        <v>0</v>
      </c>
      <c r="GF164" s="137">
        <v>0</v>
      </c>
      <c r="GG164" s="136">
        <v>1</v>
      </c>
      <c r="GH164" s="50">
        <v>0</v>
      </c>
      <c r="GI164" s="50">
        <v>0</v>
      </c>
      <c r="GJ164" s="50">
        <v>0</v>
      </c>
      <c r="GK164" s="50">
        <v>0</v>
      </c>
      <c r="GL164" s="49">
        <v>0</v>
      </c>
      <c r="GM164" s="49">
        <v>0</v>
      </c>
      <c r="GN164" s="49">
        <v>0</v>
      </c>
      <c r="GO164" s="49">
        <v>0</v>
      </c>
      <c r="GP164" s="49">
        <v>0</v>
      </c>
      <c r="GQ164" s="49">
        <v>0</v>
      </c>
      <c r="GR164" s="48" t="b">
        <v>1</v>
      </c>
      <c r="GS164" s="336">
        <v>0</v>
      </c>
    </row>
    <row r="165" spans="1:201" ht="67.5" hidden="1" customHeight="1" x14ac:dyDescent="0.25">
      <c r="A165" s="119" t="s">
        <v>2227</v>
      </c>
      <c r="B165" s="119" t="s">
        <v>653</v>
      </c>
      <c r="C165" s="119" t="s">
        <v>519</v>
      </c>
      <c r="D165" s="119" t="s">
        <v>3888</v>
      </c>
      <c r="E165" s="119" t="s">
        <v>4022</v>
      </c>
      <c r="F165" s="17" t="s">
        <v>4096</v>
      </c>
      <c r="G165" s="17" t="s">
        <v>2231</v>
      </c>
      <c r="H165" s="17" t="s">
        <v>2851</v>
      </c>
      <c r="I165" s="17" t="s">
        <v>4023</v>
      </c>
      <c r="J165" s="17" t="s">
        <v>4097</v>
      </c>
      <c r="K165" s="17" t="s">
        <v>2386</v>
      </c>
      <c r="L165" s="280" t="s">
        <v>4098</v>
      </c>
      <c r="M165" s="26" t="s">
        <v>4026</v>
      </c>
      <c r="N165" s="280" t="s">
        <v>4023</v>
      </c>
      <c r="O165" s="17">
        <v>12</v>
      </c>
      <c r="P165" s="17" t="s">
        <v>4023</v>
      </c>
      <c r="Q165" s="17">
        <v>70</v>
      </c>
      <c r="R165" s="12" t="s">
        <v>4099</v>
      </c>
      <c r="S165" s="17" t="s">
        <v>2277</v>
      </c>
      <c r="T165" s="17" t="s">
        <v>870</v>
      </c>
      <c r="U165" s="17"/>
      <c r="V165" s="17"/>
      <c r="W165" s="17" t="s">
        <v>870</v>
      </c>
      <c r="X165" s="17"/>
      <c r="Y165" s="17"/>
      <c r="Z165" s="17"/>
      <c r="AA165" s="17"/>
      <c r="AB165" s="17"/>
      <c r="AC165" s="17"/>
      <c r="AD165" s="17"/>
      <c r="AE165" s="17"/>
      <c r="AF165" s="17"/>
      <c r="AG165" s="17"/>
      <c r="AH165" s="17" t="s">
        <v>1366</v>
      </c>
      <c r="AI165" s="17" t="s">
        <v>417</v>
      </c>
      <c r="AJ165" s="17" t="s">
        <v>1908</v>
      </c>
      <c r="AK165" s="17" t="s">
        <v>214</v>
      </c>
      <c r="AL165" s="14" t="s">
        <v>4100</v>
      </c>
      <c r="AM165" s="17" t="s">
        <v>4101</v>
      </c>
      <c r="AN165" s="17">
        <v>3.08</v>
      </c>
      <c r="AO165" s="17">
        <v>2.96</v>
      </c>
      <c r="AP165" s="17">
        <v>2.87</v>
      </c>
      <c r="AQ165" s="17">
        <v>2.79</v>
      </c>
      <c r="AR165" s="17">
        <v>2.7</v>
      </c>
      <c r="AS165" s="17">
        <v>2.7</v>
      </c>
      <c r="AT165" s="64"/>
      <c r="AU165" s="17"/>
      <c r="AV165" s="17">
        <v>2.87</v>
      </c>
      <c r="AW165" s="64"/>
      <c r="AX165" s="101">
        <v>0</v>
      </c>
      <c r="AY165" s="248" t="s">
        <v>4102</v>
      </c>
      <c r="AZ165" s="79">
        <v>0</v>
      </c>
      <c r="BA165" s="245">
        <v>0</v>
      </c>
      <c r="BB165" s="174" t="s">
        <v>218</v>
      </c>
      <c r="BC165" s="17" t="s">
        <v>2738</v>
      </c>
      <c r="BD165" s="173"/>
      <c r="BE165" s="101"/>
      <c r="BF165" s="248" t="s">
        <v>4103</v>
      </c>
      <c r="BG165" s="79">
        <v>0</v>
      </c>
      <c r="BH165" s="245">
        <v>0</v>
      </c>
      <c r="BI165" s="173" t="s">
        <v>218</v>
      </c>
      <c r="BJ165" s="280" t="s">
        <v>4104</v>
      </c>
      <c r="BK165" s="110"/>
      <c r="BL165" s="112"/>
      <c r="BM165" s="329" t="s">
        <v>4105</v>
      </c>
      <c r="BN165" s="79">
        <v>0</v>
      </c>
      <c r="BO165" s="245">
        <v>0</v>
      </c>
      <c r="BP165" s="81" t="s">
        <v>218</v>
      </c>
      <c r="BQ165" s="319" t="s">
        <v>4106</v>
      </c>
      <c r="BR165" s="110"/>
      <c r="BS165" s="112"/>
      <c r="BT165" s="112" t="s">
        <v>4107</v>
      </c>
      <c r="BU165" s="188">
        <v>0</v>
      </c>
      <c r="BV165" s="188">
        <v>0</v>
      </c>
      <c r="BW165" s="64" t="s">
        <v>218</v>
      </c>
      <c r="BX165" s="158" t="s">
        <v>4108</v>
      </c>
      <c r="BY165" s="110"/>
      <c r="BZ165" s="112"/>
      <c r="CA165" s="329" t="s">
        <v>4109</v>
      </c>
      <c r="CB165" s="188">
        <v>0</v>
      </c>
      <c r="CC165" s="188">
        <v>0</v>
      </c>
      <c r="CD165" s="188" t="s">
        <v>218</v>
      </c>
      <c r="CE165" s="280" t="s">
        <v>4110</v>
      </c>
      <c r="CF165" s="17"/>
      <c r="CG165" s="146"/>
      <c r="CH165" s="112" t="s">
        <v>4111</v>
      </c>
      <c r="CI165" s="188">
        <v>0</v>
      </c>
      <c r="CJ165" s="188">
        <v>0</v>
      </c>
      <c r="CK165" s="64" t="s">
        <v>218</v>
      </c>
      <c r="CL165" s="73" t="s">
        <v>4112</v>
      </c>
      <c r="CM165" s="17"/>
      <c r="CN165" s="101"/>
      <c r="CO165" s="367" t="s">
        <v>4113</v>
      </c>
      <c r="CP165" s="188">
        <v>0</v>
      </c>
      <c r="CQ165" s="188">
        <v>0</v>
      </c>
      <c r="CR165" s="64" t="s">
        <v>218</v>
      </c>
      <c r="CS165" s="18" t="s">
        <v>4114</v>
      </c>
      <c r="CT165" s="110"/>
      <c r="CU165" s="112"/>
      <c r="CV165" s="515" t="s">
        <v>4115</v>
      </c>
      <c r="CW165" s="188">
        <v>0</v>
      </c>
      <c r="CX165" s="188">
        <v>0</v>
      </c>
      <c r="CY165" s="64" t="s">
        <v>218</v>
      </c>
      <c r="CZ165" s="73" t="s">
        <v>4116</v>
      </c>
      <c r="DA165" s="110"/>
      <c r="DB165" s="101"/>
      <c r="DC165" s="279" t="s">
        <v>4117</v>
      </c>
      <c r="DD165" s="188">
        <v>0</v>
      </c>
      <c r="DE165" s="188">
        <v>0</v>
      </c>
      <c r="DF165" s="64" t="s">
        <v>218</v>
      </c>
      <c r="DG165" s="158" t="s">
        <v>4118</v>
      </c>
      <c r="DH165" s="105"/>
      <c r="DI165" s="104"/>
      <c r="DJ165" s="279" t="s">
        <v>4119</v>
      </c>
      <c r="DK165" s="188">
        <v>0</v>
      </c>
      <c r="DL165" s="188">
        <v>0</v>
      </c>
      <c r="DM165" s="64" t="s">
        <v>218</v>
      </c>
      <c r="DN165" s="158" t="s">
        <v>4120</v>
      </c>
      <c r="DO165" s="110"/>
      <c r="DP165" s="117"/>
      <c r="DQ165" s="279" t="s">
        <v>4121</v>
      </c>
      <c r="DR165" s="188">
        <v>0</v>
      </c>
      <c r="DS165" s="188">
        <v>0</v>
      </c>
      <c r="DT165" s="73" t="s">
        <v>218</v>
      </c>
      <c r="DU165" s="158" t="s">
        <v>4122</v>
      </c>
      <c r="DV165" s="110">
        <v>2.87</v>
      </c>
      <c r="DW165" s="101"/>
      <c r="DX165" s="339" t="s">
        <v>4123</v>
      </c>
      <c r="DY165" s="188">
        <v>0</v>
      </c>
      <c r="DZ165" s="188">
        <v>0</v>
      </c>
      <c r="EA165" s="64" t="s">
        <v>218</v>
      </c>
      <c r="EB165" s="14" t="s">
        <v>4124</v>
      </c>
      <c r="EC165" s="277">
        <v>0</v>
      </c>
      <c r="ED165" s="275">
        <v>0</v>
      </c>
      <c r="EE165" s="275">
        <v>0</v>
      </c>
      <c r="EF165" s="275">
        <v>0</v>
      </c>
      <c r="EG165" s="275">
        <v>0</v>
      </c>
      <c r="EH165" s="275">
        <v>0</v>
      </c>
      <c r="EI165" s="275">
        <v>0</v>
      </c>
      <c r="EJ165" s="275">
        <v>0</v>
      </c>
      <c r="EK165" s="275">
        <v>0</v>
      </c>
      <c r="EL165" s="444">
        <v>2.87</v>
      </c>
      <c r="EM165" s="277">
        <v>0</v>
      </c>
      <c r="EN165" s="277">
        <v>0</v>
      </c>
      <c r="EO165" s="277">
        <v>2.87</v>
      </c>
      <c r="EP165" s="274">
        <v>0</v>
      </c>
      <c r="EQ165" s="276">
        <v>0</v>
      </c>
      <c r="ER165" s="276">
        <v>0</v>
      </c>
      <c r="ES165" s="276">
        <v>0</v>
      </c>
      <c r="ET165" s="276">
        <v>0</v>
      </c>
      <c r="EU165" s="276">
        <v>0</v>
      </c>
      <c r="EV165" s="276">
        <v>0</v>
      </c>
      <c r="EW165" s="276">
        <v>0</v>
      </c>
      <c r="EX165" s="276">
        <v>0</v>
      </c>
      <c r="EY165" s="276">
        <v>0</v>
      </c>
      <c r="EZ165" s="295">
        <v>0</v>
      </c>
      <c r="FA165" s="274">
        <v>0</v>
      </c>
      <c r="FB165" s="274">
        <v>0</v>
      </c>
      <c r="FC165" s="274">
        <v>0</v>
      </c>
      <c r="FD165" s="38">
        <v>0</v>
      </c>
      <c r="FE165" s="38">
        <v>0</v>
      </c>
      <c r="FF165" s="38">
        <v>0</v>
      </c>
      <c r="FG165" s="38">
        <v>0</v>
      </c>
      <c r="FH165" s="38">
        <v>0</v>
      </c>
      <c r="FI165" s="38">
        <v>0</v>
      </c>
      <c r="FJ165" s="38">
        <v>0</v>
      </c>
      <c r="FK165" s="38">
        <v>0</v>
      </c>
      <c r="FL165" s="38">
        <v>0</v>
      </c>
      <c r="FM165" s="38">
        <v>0</v>
      </c>
      <c r="FN165" s="230">
        <v>0</v>
      </c>
      <c r="FO165" s="230">
        <v>0</v>
      </c>
      <c r="FP165" s="307">
        <v>0</v>
      </c>
      <c r="FQ165" s="307">
        <v>0</v>
      </c>
      <c r="FR165" s="209">
        <v>0</v>
      </c>
      <c r="FS165" s="209">
        <v>0</v>
      </c>
      <c r="FT165" s="209">
        <v>0</v>
      </c>
      <c r="FU165" s="209">
        <v>0</v>
      </c>
      <c r="FV165" s="42">
        <v>0</v>
      </c>
      <c r="FW165" s="42">
        <v>0</v>
      </c>
      <c r="FX165" s="42">
        <v>0</v>
      </c>
      <c r="FY165" s="42">
        <v>0</v>
      </c>
      <c r="FZ165" s="42">
        <v>0</v>
      </c>
      <c r="GA165" s="42">
        <v>0</v>
      </c>
      <c r="GB165" s="42">
        <v>0</v>
      </c>
      <c r="GC165" s="42">
        <v>0</v>
      </c>
      <c r="GD165" s="138">
        <v>0</v>
      </c>
      <c r="GE165" s="42">
        <v>0</v>
      </c>
      <c r="GF165" s="137">
        <v>0</v>
      </c>
      <c r="GG165" s="136">
        <v>1</v>
      </c>
      <c r="GH165" s="50">
        <v>0</v>
      </c>
      <c r="GI165" s="50">
        <v>0</v>
      </c>
      <c r="GJ165" s="50">
        <v>0</v>
      </c>
      <c r="GK165" s="50">
        <v>0</v>
      </c>
      <c r="GL165" s="49">
        <v>0</v>
      </c>
      <c r="GM165" s="49">
        <v>0</v>
      </c>
      <c r="GN165" s="49">
        <v>0</v>
      </c>
      <c r="GO165" s="49">
        <v>0</v>
      </c>
      <c r="GP165" s="49">
        <v>0</v>
      </c>
      <c r="GQ165" s="49">
        <v>0</v>
      </c>
      <c r="GR165" s="48" t="b">
        <v>1</v>
      </c>
      <c r="GS165" s="336">
        <v>0</v>
      </c>
    </row>
    <row r="166" spans="1:201" ht="67.5" hidden="1" customHeight="1" x14ac:dyDescent="0.25">
      <c r="A166" s="119" t="s">
        <v>2227</v>
      </c>
      <c r="B166" s="119" t="s">
        <v>653</v>
      </c>
      <c r="C166" s="119" t="s">
        <v>519</v>
      </c>
      <c r="D166" s="119" t="s">
        <v>3888</v>
      </c>
      <c r="E166" s="119" t="s">
        <v>4022</v>
      </c>
      <c r="F166" s="17" t="s">
        <v>4096</v>
      </c>
      <c r="G166" s="17" t="s">
        <v>2901</v>
      </c>
      <c r="H166" s="17" t="s">
        <v>2851</v>
      </c>
      <c r="I166" s="17" t="s">
        <v>4125</v>
      </c>
      <c r="J166" s="17" t="s">
        <v>4125</v>
      </c>
      <c r="K166" s="17" t="s">
        <v>3101</v>
      </c>
      <c r="L166" s="280" t="s">
        <v>4126</v>
      </c>
      <c r="M166" s="26" t="s">
        <v>4127</v>
      </c>
      <c r="N166" s="280" t="s">
        <v>4128</v>
      </c>
      <c r="O166" s="17">
        <v>13</v>
      </c>
      <c r="P166" s="17" t="s">
        <v>4128</v>
      </c>
      <c r="Q166" s="17">
        <v>71</v>
      </c>
      <c r="R166" s="514" t="s">
        <v>4129</v>
      </c>
      <c r="S166" s="17" t="s">
        <v>2589</v>
      </c>
      <c r="T166" s="17" t="s">
        <v>870</v>
      </c>
      <c r="U166" s="17"/>
      <c r="V166" s="17"/>
      <c r="W166" s="17" t="s">
        <v>4028</v>
      </c>
      <c r="X166" s="17"/>
      <c r="Y166" s="17"/>
      <c r="Z166" s="17"/>
      <c r="AA166" s="17"/>
      <c r="AB166" s="17"/>
      <c r="AC166" s="17"/>
      <c r="AD166" s="17"/>
      <c r="AE166" s="17"/>
      <c r="AF166" s="17"/>
      <c r="AG166" s="17"/>
      <c r="AH166" s="17" t="s">
        <v>1366</v>
      </c>
      <c r="AI166" s="17" t="s">
        <v>417</v>
      </c>
      <c r="AJ166" s="17" t="s">
        <v>1908</v>
      </c>
      <c r="AK166" s="17" t="s">
        <v>214</v>
      </c>
      <c r="AL166" s="14" t="s">
        <v>4130</v>
      </c>
      <c r="AM166" s="17" t="s">
        <v>4131</v>
      </c>
      <c r="AN166" s="17">
        <v>5.2</v>
      </c>
      <c r="AO166" s="17">
        <v>4.8</v>
      </c>
      <c r="AP166" s="17">
        <v>4.5999999999999996</v>
      </c>
      <c r="AQ166" s="17">
        <v>4.4000000000000004</v>
      </c>
      <c r="AR166" s="17">
        <v>4.2</v>
      </c>
      <c r="AS166" s="17">
        <v>4.2</v>
      </c>
      <c r="AT166" s="17">
        <v>4.8</v>
      </c>
      <c r="AU166" s="17"/>
      <c r="AV166" s="17">
        <v>4.5999999999999996</v>
      </c>
      <c r="AW166" s="107"/>
      <c r="AX166" s="101">
        <v>0</v>
      </c>
      <c r="AY166" s="248" t="s">
        <v>4132</v>
      </c>
      <c r="AZ166" s="79">
        <v>0</v>
      </c>
      <c r="BA166" s="245">
        <v>0.40000000000000036</v>
      </c>
      <c r="BB166" s="174" t="s">
        <v>218</v>
      </c>
      <c r="BC166" s="17" t="s">
        <v>2738</v>
      </c>
      <c r="BD166" s="173"/>
      <c r="BE166" s="101">
        <v>0</v>
      </c>
      <c r="BF166" s="133" t="s">
        <v>4133</v>
      </c>
      <c r="BG166" s="79">
        <v>0</v>
      </c>
      <c r="BH166" s="245">
        <v>0.40000000000000036</v>
      </c>
      <c r="BI166" s="173" t="s">
        <v>218</v>
      </c>
      <c r="BJ166" s="14" t="s">
        <v>4134</v>
      </c>
      <c r="BK166" s="17"/>
      <c r="BL166" s="146">
        <v>0</v>
      </c>
      <c r="BM166" s="329" t="s">
        <v>4135</v>
      </c>
      <c r="BN166" s="79">
        <v>0</v>
      </c>
      <c r="BO166" s="245">
        <v>0.40000000000000036</v>
      </c>
      <c r="BP166" s="81" t="s">
        <v>218</v>
      </c>
      <c r="BQ166" s="329" t="s">
        <v>4136</v>
      </c>
      <c r="BR166" s="110"/>
      <c r="BS166" s="112"/>
      <c r="BT166" s="112" t="s">
        <v>4137</v>
      </c>
      <c r="BU166" s="188">
        <v>0</v>
      </c>
      <c r="BV166" s="188">
        <v>1.1428571428571428</v>
      </c>
      <c r="BW166" s="64" t="s">
        <v>218</v>
      </c>
      <c r="BX166" s="73" t="s">
        <v>4138</v>
      </c>
      <c r="BY166" s="110"/>
      <c r="BZ166" s="112"/>
      <c r="CA166" s="329" t="s">
        <v>4139</v>
      </c>
      <c r="CB166" s="188">
        <v>0</v>
      </c>
      <c r="CC166" s="188">
        <v>1.1428571428571428</v>
      </c>
      <c r="CD166" s="83" t="s">
        <v>218</v>
      </c>
      <c r="CE166" s="360" t="s">
        <v>3949</v>
      </c>
      <c r="CF166" s="17"/>
      <c r="CG166" s="146"/>
      <c r="CH166" s="112" t="s">
        <v>4140</v>
      </c>
      <c r="CI166" s="188">
        <v>0</v>
      </c>
      <c r="CJ166" s="188">
        <v>1.1428571428571428</v>
      </c>
      <c r="CK166" s="64" t="s">
        <v>218</v>
      </c>
      <c r="CL166" s="73" t="s">
        <v>3947</v>
      </c>
      <c r="CM166" s="17"/>
      <c r="CN166" s="101"/>
      <c r="CO166" s="329" t="s">
        <v>4141</v>
      </c>
      <c r="CP166" s="188">
        <v>0</v>
      </c>
      <c r="CQ166" s="188">
        <v>1.1428571428571428</v>
      </c>
      <c r="CR166" s="64" t="s">
        <v>218</v>
      </c>
      <c r="CS166" s="18" t="s">
        <v>4142</v>
      </c>
      <c r="CT166" s="110"/>
      <c r="CU166" s="112"/>
      <c r="CV166" s="329" t="s">
        <v>4143</v>
      </c>
      <c r="CW166" s="188">
        <v>0</v>
      </c>
      <c r="CX166" s="188">
        <v>1.1428571428571428</v>
      </c>
      <c r="CY166" s="64" t="s">
        <v>218</v>
      </c>
      <c r="CZ166" s="73" t="s">
        <v>4144</v>
      </c>
      <c r="DA166" s="110"/>
      <c r="DB166" s="101"/>
      <c r="DC166" s="279" t="s">
        <v>4145</v>
      </c>
      <c r="DD166" s="188">
        <v>0</v>
      </c>
      <c r="DE166" s="188">
        <v>1.1428571428571428</v>
      </c>
      <c r="DF166" s="64" t="s">
        <v>218</v>
      </c>
      <c r="DG166" s="158" t="s">
        <v>4146</v>
      </c>
      <c r="DH166" s="105"/>
      <c r="DI166" s="104"/>
      <c r="DJ166" s="279" t="s">
        <v>4147</v>
      </c>
      <c r="DK166" s="188">
        <v>0</v>
      </c>
      <c r="DL166" s="188">
        <v>1.1428571428571428</v>
      </c>
      <c r="DM166" s="64" t="s">
        <v>218</v>
      </c>
      <c r="DN166" s="158" t="s">
        <v>4148</v>
      </c>
      <c r="DO166" s="110"/>
      <c r="DP166" s="117"/>
      <c r="DQ166" s="279" t="s">
        <v>4149</v>
      </c>
      <c r="DR166" s="188">
        <v>0</v>
      </c>
      <c r="DS166" s="188">
        <v>1.1428571428571428</v>
      </c>
      <c r="DT166" s="73" t="s">
        <v>218</v>
      </c>
      <c r="DU166" s="14" t="s">
        <v>4150</v>
      </c>
      <c r="DV166" s="110">
        <v>4.5999999999999996</v>
      </c>
      <c r="DW166" s="101"/>
      <c r="DX166" s="339" t="s">
        <v>4151</v>
      </c>
      <c r="DY166" s="188">
        <v>0</v>
      </c>
      <c r="DZ166" s="188">
        <v>0.40000000000000036</v>
      </c>
      <c r="EA166" s="64" t="s">
        <v>218</v>
      </c>
      <c r="EB166" s="14" t="s">
        <v>4152</v>
      </c>
      <c r="EC166" s="277">
        <v>0</v>
      </c>
      <c r="ED166" s="275">
        <v>0</v>
      </c>
      <c r="EE166" s="275">
        <v>0</v>
      </c>
      <c r="EF166" s="275">
        <v>0</v>
      </c>
      <c r="EG166" s="275">
        <v>0</v>
      </c>
      <c r="EH166" s="275">
        <v>0</v>
      </c>
      <c r="EI166" s="275">
        <v>0</v>
      </c>
      <c r="EJ166" s="275">
        <v>0</v>
      </c>
      <c r="EK166" s="275">
        <v>0</v>
      </c>
      <c r="EL166" s="444">
        <v>4.5999999999999996</v>
      </c>
      <c r="EM166" s="277">
        <v>0</v>
      </c>
      <c r="EN166" s="277">
        <v>0</v>
      </c>
      <c r="EO166" s="277">
        <v>4.5999999999999996</v>
      </c>
      <c r="EP166" s="274">
        <v>0</v>
      </c>
      <c r="EQ166" s="276">
        <v>0</v>
      </c>
      <c r="ER166" s="276">
        <v>0</v>
      </c>
      <c r="ES166" s="276">
        <v>0</v>
      </c>
      <c r="ET166" s="276">
        <v>0</v>
      </c>
      <c r="EU166" s="276">
        <v>0</v>
      </c>
      <c r="EV166" s="276">
        <v>0</v>
      </c>
      <c r="EW166" s="276">
        <v>0</v>
      </c>
      <c r="EX166" s="276">
        <v>0</v>
      </c>
      <c r="EY166" s="276">
        <v>0</v>
      </c>
      <c r="EZ166" s="295">
        <v>0</v>
      </c>
      <c r="FA166" s="274">
        <v>0</v>
      </c>
      <c r="FB166" s="274">
        <v>0</v>
      </c>
      <c r="FC166" s="274">
        <v>0</v>
      </c>
      <c r="FD166" s="38">
        <v>0</v>
      </c>
      <c r="FE166" s="38">
        <v>0</v>
      </c>
      <c r="FF166" s="38">
        <v>0</v>
      </c>
      <c r="FG166" s="38">
        <v>0</v>
      </c>
      <c r="FH166" s="38">
        <v>0</v>
      </c>
      <c r="FI166" s="38">
        <v>0</v>
      </c>
      <c r="FJ166" s="38">
        <v>0</v>
      </c>
      <c r="FK166" s="38">
        <v>0</v>
      </c>
      <c r="FL166" s="38">
        <v>0</v>
      </c>
      <c r="FM166" s="38">
        <v>0</v>
      </c>
      <c r="FN166" s="230">
        <v>0</v>
      </c>
      <c r="FO166" s="230">
        <v>0</v>
      </c>
      <c r="FP166" s="307">
        <v>0</v>
      </c>
      <c r="FQ166" s="307">
        <v>0</v>
      </c>
      <c r="FR166" s="209">
        <v>0</v>
      </c>
      <c r="FS166" s="209">
        <v>0</v>
      </c>
      <c r="FT166" s="209">
        <v>0</v>
      </c>
      <c r="FU166" s="209">
        <v>0</v>
      </c>
      <c r="FV166" s="42">
        <v>0</v>
      </c>
      <c r="FW166" s="42">
        <v>0</v>
      </c>
      <c r="FX166" s="42">
        <v>0</v>
      </c>
      <c r="FY166" s="42">
        <v>0</v>
      </c>
      <c r="FZ166" s="42">
        <v>0</v>
      </c>
      <c r="GA166" s="42">
        <v>0</v>
      </c>
      <c r="GB166" s="42">
        <v>0</v>
      </c>
      <c r="GC166" s="42">
        <v>0</v>
      </c>
      <c r="GD166" s="138">
        <v>0</v>
      </c>
      <c r="GE166" s="42">
        <v>0</v>
      </c>
      <c r="GF166" s="137">
        <v>0</v>
      </c>
      <c r="GG166" s="136">
        <v>1</v>
      </c>
      <c r="GH166" s="50">
        <v>0</v>
      </c>
      <c r="GI166" s="50">
        <v>0</v>
      </c>
      <c r="GJ166" s="50">
        <v>0</v>
      </c>
      <c r="GK166" s="50">
        <v>0</v>
      </c>
      <c r="GL166" s="49">
        <v>0</v>
      </c>
      <c r="GM166" s="49">
        <v>0</v>
      </c>
      <c r="GN166" s="49">
        <v>0</v>
      </c>
      <c r="GO166" s="49">
        <v>0</v>
      </c>
      <c r="GP166" s="49">
        <v>0</v>
      </c>
      <c r="GQ166" s="49">
        <v>0</v>
      </c>
      <c r="GR166" s="48" t="b">
        <v>1</v>
      </c>
      <c r="GS166" s="336">
        <v>0</v>
      </c>
    </row>
    <row r="167" spans="1:201" ht="67.5" hidden="1" customHeight="1" x14ac:dyDescent="0.25">
      <c r="A167" s="119" t="s">
        <v>2227</v>
      </c>
      <c r="B167" s="119" t="s">
        <v>653</v>
      </c>
      <c r="C167" s="119" t="s">
        <v>519</v>
      </c>
      <c r="D167" s="119" t="s">
        <v>3888</v>
      </c>
      <c r="E167" s="119" t="s">
        <v>4153</v>
      </c>
      <c r="F167" s="17" t="s">
        <v>4096</v>
      </c>
      <c r="G167" s="17" t="s">
        <v>2901</v>
      </c>
      <c r="H167" s="17" t="s">
        <v>2851</v>
      </c>
      <c r="I167" s="17" t="s">
        <v>4125</v>
      </c>
      <c r="J167" s="17" t="s">
        <v>4125</v>
      </c>
      <c r="K167" s="17" t="s">
        <v>3101</v>
      </c>
      <c r="L167" s="280" t="s">
        <v>4126</v>
      </c>
      <c r="M167" s="26" t="s">
        <v>4127</v>
      </c>
      <c r="N167" s="280" t="s">
        <v>4128</v>
      </c>
      <c r="O167" s="17">
        <v>13</v>
      </c>
      <c r="P167" s="17" t="s">
        <v>4128</v>
      </c>
      <c r="Q167" s="17">
        <v>72</v>
      </c>
      <c r="R167" s="280" t="s">
        <v>4154</v>
      </c>
      <c r="S167" s="17" t="s">
        <v>2904</v>
      </c>
      <c r="T167" s="17"/>
      <c r="U167" s="17">
        <v>3932</v>
      </c>
      <c r="V167" s="17"/>
      <c r="W167" s="17"/>
      <c r="X167" s="17"/>
      <c r="Y167" s="17"/>
      <c r="Z167" s="17"/>
      <c r="AA167" s="17"/>
      <c r="AB167" s="17"/>
      <c r="AC167" s="17"/>
      <c r="AD167" s="17"/>
      <c r="AE167" s="17"/>
      <c r="AF167" s="17"/>
      <c r="AG167" s="17"/>
      <c r="AH167" s="17" t="s">
        <v>270</v>
      </c>
      <c r="AI167" s="17" t="s">
        <v>417</v>
      </c>
      <c r="AJ167" s="17" t="s">
        <v>244</v>
      </c>
      <c r="AK167" s="17" t="s">
        <v>271</v>
      </c>
      <c r="AL167" s="14" t="s">
        <v>4155</v>
      </c>
      <c r="AM167" s="17" t="s">
        <v>4131</v>
      </c>
      <c r="AN167" s="17">
        <v>15804</v>
      </c>
      <c r="AO167" s="17">
        <v>2000</v>
      </c>
      <c r="AP167" s="17">
        <v>2000</v>
      </c>
      <c r="AQ167" s="17">
        <v>2000</v>
      </c>
      <c r="AR167" s="17">
        <v>2000</v>
      </c>
      <c r="AS167" s="17">
        <v>8000</v>
      </c>
      <c r="AT167" s="64">
        <v>2000</v>
      </c>
      <c r="AU167" s="17">
        <v>0</v>
      </c>
      <c r="AV167" s="17">
        <v>2000</v>
      </c>
      <c r="AW167" s="107"/>
      <c r="AX167" s="101"/>
      <c r="AY167" s="248" t="s">
        <v>4156</v>
      </c>
      <c r="AZ167" s="79">
        <v>0</v>
      </c>
      <c r="BA167" s="245">
        <v>0.25</v>
      </c>
      <c r="BB167" s="174" t="s">
        <v>218</v>
      </c>
      <c r="BC167" s="110"/>
      <c r="BD167" s="512"/>
      <c r="BE167" s="117"/>
      <c r="BF167" s="248" t="s">
        <v>4157</v>
      </c>
      <c r="BG167" s="79">
        <v>0</v>
      </c>
      <c r="BH167" s="245">
        <v>0.25</v>
      </c>
      <c r="BI167" s="173" t="s">
        <v>218</v>
      </c>
      <c r="BJ167" s="110"/>
      <c r="BK167" s="110"/>
      <c r="BL167" s="112"/>
      <c r="BM167" s="329" t="s">
        <v>4158</v>
      </c>
      <c r="BN167" s="188">
        <v>0</v>
      </c>
      <c r="BO167" s="188">
        <v>0.25</v>
      </c>
      <c r="BP167" s="81" t="s">
        <v>218</v>
      </c>
      <c r="BQ167" s="14" t="s">
        <v>4159</v>
      </c>
      <c r="BR167" s="110"/>
      <c r="BS167" s="112"/>
      <c r="BT167" s="112" t="s">
        <v>4160</v>
      </c>
      <c r="BU167" s="188">
        <v>0</v>
      </c>
      <c r="BV167" s="188">
        <v>0.25</v>
      </c>
      <c r="BW167" s="64" t="s">
        <v>218</v>
      </c>
      <c r="BX167" s="158" t="s">
        <v>4161</v>
      </c>
      <c r="BY167" s="110"/>
      <c r="BZ167" s="112"/>
      <c r="CA167" s="329" t="s">
        <v>4162</v>
      </c>
      <c r="CB167" s="188">
        <v>0</v>
      </c>
      <c r="CC167" s="188">
        <v>0.25</v>
      </c>
      <c r="CD167" s="188" t="s">
        <v>218</v>
      </c>
      <c r="CE167" s="110"/>
      <c r="CF167" s="17"/>
      <c r="CG167" s="146"/>
      <c r="CH167" s="112" t="s">
        <v>4163</v>
      </c>
      <c r="CI167" s="188">
        <v>0</v>
      </c>
      <c r="CJ167" s="188">
        <v>0.25</v>
      </c>
      <c r="CK167" s="64" t="s">
        <v>218</v>
      </c>
      <c r="CL167" s="107" t="s">
        <v>4164</v>
      </c>
      <c r="CM167" s="17"/>
      <c r="CN167" s="101"/>
      <c r="CO167" s="329" t="s">
        <v>4165</v>
      </c>
      <c r="CP167" s="188">
        <v>0</v>
      </c>
      <c r="CQ167" s="188">
        <v>0.25</v>
      </c>
      <c r="CR167" s="64" t="s">
        <v>218</v>
      </c>
      <c r="CS167" s="280" t="s">
        <v>4166</v>
      </c>
      <c r="CT167" s="110"/>
      <c r="CU167" s="112"/>
      <c r="CV167" s="329" t="s">
        <v>4167</v>
      </c>
      <c r="CW167" s="188">
        <v>0</v>
      </c>
      <c r="CX167" s="188">
        <v>0.25</v>
      </c>
      <c r="CY167" s="64" t="s">
        <v>218</v>
      </c>
      <c r="CZ167" s="73" t="s">
        <v>4168</v>
      </c>
      <c r="DA167" s="110"/>
      <c r="DB167" s="101"/>
      <c r="DC167" s="279" t="s">
        <v>4169</v>
      </c>
      <c r="DD167" s="188">
        <v>0</v>
      </c>
      <c r="DE167" s="188">
        <v>0.25</v>
      </c>
      <c r="DF167" s="64" t="s">
        <v>218</v>
      </c>
      <c r="DG167" s="73" t="s">
        <v>4170</v>
      </c>
      <c r="DH167" s="105"/>
      <c r="DI167" s="104"/>
      <c r="DJ167" s="279" t="s">
        <v>4171</v>
      </c>
      <c r="DK167" s="188">
        <v>0</v>
      </c>
      <c r="DL167" s="188">
        <v>0.25</v>
      </c>
      <c r="DM167" s="64" t="s">
        <v>218</v>
      </c>
      <c r="DN167" s="73" t="s">
        <v>3914</v>
      </c>
      <c r="DO167" s="110"/>
      <c r="DP167" s="117"/>
      <c r="DQ167" s="279" t="s">
        <v>4172</v>
      </c>
      <c r="DR167" s="188">
        <v>0</v>
      </c>
      <c r="DS167" s="188">
        <v>0.25</v>
      </c>
      <c r="DT167" s="64" t="s">
        <v>218</v>
      </c>
      <c r="DU167" s="73" t="s">
        <v>4173</v>
      </c>
      <c r="DV167" s="110">
        <v>2000</v>
      </c>
      <c r="DW167" s="101"/>
      <c r="DX167" s="339" t="s">
        <v>4174</v>
      </c>
      <c r="DY167" s="188">
        <v>0</v>
      </c>
      <c r="DZ167" s="188">
        <v>0.25</v>
      </c>
      <c r="EA167" s="64" t="s">
        <v>2918</v>
      </c>
      <c r="EB167" s="73" t="s">
        <v>3918</v>
      </c>
      <c r="EC167" s="277">
        <v>0</v>
      </c>
      <c r="ED167" s="275">
        <v>0</v>
      </c>
      <c r="EE167" s="275">
        <v>0</v>
      </c>
      <c r="EF167" s="275">
        <v>0</v>
      </c>
      <c r="EG167" s="275">
        <v>0</v>
      </c>
      <c r="EH167" s="275">
        <v>0</v>
      </c>
      <c r="EI167" s="275">
        <v>0</v>
      </c>
      <c r="EJ167" s="275">
        <v>0</v>
      </c>
      <c r="EK167" s="275">
        <v>0</v>
      </c>
      <c r="EL167" s="444">
        <v>2000</v>
      </c>
      <c r="EM167" s="277">
        <v>0</v>
      </c>
      <c r="EN167" s="277">
        <v>0</v>
      </c>
      <c r="EO167" s="277">
        <v>2000</v>
      </c>
      <c r="EP167" s="274">
        <v>0</v>
      </c>
      <c r="EQ167" s="276">
        <v>0</v>
      </c>
      <c r="ER167" s="276">
        <v>0</v>
      </c>
      <c r="ES167" s="276">
        <v>0</v>
      </c>
      <c r="ET167" s="276">
        <v>0</v>
      </c>
      <c r="EU167" s="276">
        <v>0</v>
      </c>
      <c r="EV167" s="276">
        <v>0</v>
      </c>
      <c r="EW167" s="276">
        <v>0</v>
      </c>
      <c r="EX167" s="276">
        <v>0</v>
      </c>
      <c r="EY167" s="276">
        <v>0</v>
      </c>
      <c r="EZ167" s="295">
        <v>0</v>
      </c>
      <c r="FA167" s="274">
        <v>0</v>
      </c>
      <c r="FB167" s="274">
        <v>0</v>
      </c>
      <c r="FC167" s="274">
        <v>0</v>
      </c>
      <c r="FD167" s="38">
        <v>0</v>
      </c>
      <c r="FE167" s="38">
        <v>0</v>
      </c>
      <c r="FF167" s="38">
        <v>0</v>
      </c>
      <c r="FG167" s="38">
        <v>0</v>
      </c>
      <c r="FH167" s="38">
        <v>0</v>
      </c>
      <c r="FI167" s="38">
        <v>0</v>
      </c>
      <c r="FJ167" s="38">
        <v>0</v>
      </c>
      <c r="FK167" s="38">
        <v>0</v>
      </c>
      <c r="FL167" s="38">
        <v>0</v>
      </c>
      <c r="FM167" s="38">
        <v>0</v>
      </c>
      <c r="FN167" s="230">
        <v>0</v>
      </c>
      <c r="FO167" s="230">
        <v>0</v>
      </c>
      <c r="FP167" s="307">
        <v>0</v>
      </c>
      <c r="FQ167" s="307">
        <v>0</v>
      </c>
      <c r="FR167" s="209">
        <v>0</v>
      </c>
      <c r="FS167" s="209">
        <v>0</v>
      </c>
      <c r="FT167" s="209">
        <v>0</v>
      </c>
      <c r="FU167" s="209">
        <v>0</v>
      </c>
      <c r="FV167" s="42">
        <v>0</v>
      </c>
      <c r="FW167" s="42">
        <v>0</v>
      </c>
      <c r="FX167" s="42">
        <v>0</v>
      </c>
      <c r="FY167" s="42">
        <v>0</v>
      </c>
      <c r="FZ167" s="42">
        <v>0</v>
      </c>
      <c r="GA167" s="42">
        <v>0</v>
      </c>
      <c r="GB167" s="42">
        <v>0</v>
      </c>
      <c r="GC167" s="42">
        <v>0</v>
      </c>
      <c r="GD167" s="138">
        <v>0</v>
      </c>
      <c r="GE167" s="42">
        <v>0</v>
      </c>
      <c r="GF167" s="137">
        <v>0</v>
      </c>
      <c r="GG167" s="136">
        <v>1</v>
      </c>
      <c r="GH167" s="50">
        <v>0</v>
      </c>
      <c r="GI167" s="50">
        <v>0</v>
      </c>
      <c r="GJ167" s="50">
        <v>0</v>
      </c>
      <c r="GK167" s="50">
        <v>0</v>
      </c>
      <c r="GL167" s="49">
        <v>0</v>
      </c>
      <c r="GM167" s="49">
        <v>0</v>
      </c>
      <c r="GN167" s="49">
        <v>0</v>
      </c>
      <c r="GO167" s="49">
        <v>0</v>
      </c>
      <c r="GP167" s="49">
        <v>0</v>
      </c>
      <c r="GQ167" s="49">
        <v>0</v>
      </c>
      <c r="GR167" s="48" t="b">
        <v>1</v>
      </c>
      <c r="GS167" s="336">
        <v>0</v>
      </c>
    </row>
    <row r="168" spans="1:201" ht="67.5" hidden="1" customHeight="1" x14ac:dyDescent="0.25">
      <c r="A168" s="119" t="s">
        <v>2227</v>
      </c>
      <c r="B168" s="119" t="s">
        <v>653</v>
      </c>
      <c r="C168" s="119" t="s">
        <v>519</v>
      </c>
      <c r="D168" s="119" t="s">
        <v>3888</v>
      </c>
      <c r="E168" s="119" t="s">
        <v>4153</v>
      </c>
      <c r="F168" s="17" t="s">
        <v>4073</v>
      </c>
      <c r="G168" s="17" t="s">
        <v>2901</v>
      </c>
      <c r="H168" s="17" t="s">
        <v>2851</v>
      </c>
      <c r="I168" s="17" t="s">
        <v>4125</v>
      </c>
      <c r="J168" s="17" t="s">
        <v>4125</v>
      </c>
      <c r="K168" s="17" t="s">
        <v>3101</v>
      </c>
      <c r="L168" s="280" t="s">
        <v>4126</v>
      </c>
      <c r="M168" s="26" t="s">
        <v>4127</v>
      </c>
      <c r="N168" s="280" t="s">
        <v>4128</v>
      </c>
      <c r="O168" s="17">
        <v>13</v>
      </c>
      <c r="P168" s="17" t="s">
        <v>4128</v>
      </c>
      <c r="Q168" s="17">
        <v>73</v>
      </c>
      <c r="R168" s="280" t="s">
        <v>4175</v>
      </c>
      <c r="S168" s="17" t="s">
        <v>2904</v>
      </c>
      <c r="T168" s="17"/>
      <c r="U168" s="17">
        <v>3932</v>
      </c>
      <c r="V168" s="17"/>
      <c r="W168" s="17"/>
      <c r="X168" s="17"/>
      <c r="Y168" s="17"/>
      <c r="Z168" s="17"/>
      <c r="AA168" s="17"/>
      <c r="AB168" s="17"/>
      <c r="AC168" s="17"/>
      <c r="AD168" s="17"/>
      <c r="AE168" s="17"/>
      <c r="AF168" s="17"/>
      <c r="AG168" s="17"/>
      <c r="AH168" s="17" t="s">
        <v>270</v>
      </c>
      <c r="AI168" s="17" t="s">
        <v>417</v>
      </c>
      <c r="AJ168" s="17" t="s">
        <v>244</v>
      </c>
      <c r="AK168" s="17" t="s">
        <v>271</v>
      </c>
      <c r="AL168" s="14" t="s">
        <v>4176</v>
      </c>
      <c r="AM168" s="17" t="s">
        <v>4131</v>
      </c>
      <c r="AN168" s="17">
        <v>6811</v>
      </c>
      <c r="AO168" s="17">
        <v>500</v>
      </c>
      <c r="AP168" s="17">
        <v>500</v>
      </c>
      <c r="AQ168" s="17">
        <v>500</v>
      </c>
      <c r="AR168" s="17">
        <v>500</v>
      </c>
      <c r="AS168" s="17">
        <v>2000</v>
      </c>
      <c r="AT168" s="64"/>
      <c r="AU168" s="17"/>
      <c r="AV168" s="17">
        <v>500</v>
      </c>
      <c r="AW168" s="107"/>
      <c r="AX168" s="101"/>
      <c r="AY168" s="248" t="s">
        <v>4156</v>
      </c>
      <c r="AZ168" s="79">
        <v>0</v>
      </c>
      <c r="BA168" s="245">
        <v>0</v>
      </c>
      <c r="BB168" s="174" t="s">
        <v>218</v>
      </c>
      <c r="BC168" s="110"/>
      <c r="BD168" s="512"/>
      <c r="BE168" s="117"/>
      <c r="BF168" s="248" t="s">
        <v>4157</v>
      </c>
      <c r="BG168" s="79">
        <v>0</v>
      </c>
      <c r="BH168" s="245">
        <v>0</v>
      </c>
      <c r="BI168" s="173" t="s">
        <v>218</v>
      </c>
      <c r="BJ168" s="110"/>
      <c r="BK168" s="110"/>
      <c r="BL168" s="112"/>
      <c r="BM168" s="329" t="s">
        <v>4158</v>
      </c>
      <c r="BN168" s="188">
        <v>0</v>
      </c>
      <c r="BO168" s="188">
        <v>0</v>
      </c>
      <c r="BP168" s="81" t="s">
        <v>218</v>
      </c>
      <c r="BQ168" s="14" t="s">
        <v>4159</v>
      </c>
      <c r="BR168" s="110"/>
      <c r="BS168" s="112"/>
      <c r="BT168" s="112" t="s">
        <v>4177</v>
      </c>
      <c r="BU168" s="188">
        <v>0</v>
      </c>
      <c r="BV168" s="188">
        <v>0</v>
      </c>
      <c r="BW168" s="64" t="s">
        <v>218</v>
      </c>
      <c r="BX168" s="158" t="s">
        <v>4178</v>
      </c>
      <c r="BY168" s="110"/>
      <c r="BZ168" s="112"/>
      <c r="CA168" s="112" t="s">
        <v>4179</v>
      </c>
      <c r="CB168" s="188">
        <v>0</v>
      </c>
      <c r="CC168" s="188">
        <v>0</v>
      </c>
      <c r="CD168" s="83" t="s">
        <v>218</v>
      </c>
      <c r="CE168" s="175"/>
      <c r="CF168" s="17"/>
      <c r="CG168" s="146"/>
      <c r="CH168" s="112" t="s">
        <v>4180</v>
      </c>
      <c r="CI168" s="188">
        <v>0</v>
      </c>
      <c r="CJ168" s="188">
        <v>0</v>
      </c>
      <c r="CK168" s="64" t="s">
        <v>218</v>
      </c>
      <c r="CL168" s="107" t="s">
        <v>4164</v>
      </c>
      <c r="CM168" s="17"/>
      <c r="CN168" s="101"/>
      <c r="CO168" s="329" t="s">
        <v>4181</v>
      </c>
      <c r="CP168" s="188">
        <v>0</v>
      </c>
      <c r="CQ168" s="188">
        <v>0</v>
      </c>
      <c r="CR168" s="64" t="s">
        <v>218</v>
      </c>
      <c r="CS168" s="280" t="s">
        <v>4182</v>
      </c>
      <c r="CT168" s="110"/>
      <c r="CU168" s="112"/>
      <c r="CV168" s="329" t="s">
        <v>4183</v>
      </c>
      <c r="CW168" s="188">
        <v>0</v>
      </c>
      <c r="CX168" s="188">
        <v>0</v>
      </c>
      <c r="CY168" s="64" t="s">
        <v>218</v>
      </c>
      <c r="CZ168" s="73" t="s">
        <v>4168</v>
      </c>
      <c r="DA168" s="110"/>
      <c r="DB168" s="101"/>
      <c r="DC168" s="279" t="s">
        <v>4184</v>
      </c>
      <c r="DD168" s="188">
        <v>0</v>
      </c>
      <c r="DE168" s="188">
        <v>0</v>
      </c>
      <c r="DF168" s="64" t="s">
        <v>218</v>
      </c>
      <c r="DG168" s="73" t="s">
        <v>4185</v>
      </c>
      <c r="DH168" s="105"/>
      <c r="DI168" s="104"/>
      <c r="DJ168" s="279" t="s">
        <v>4186</v>
      </c>
      <c r="DK168" s="188">
        <v>0</v>
      </c>
      <c r="DL168" s="188">
        <v>0</v>
      </c>
      <c r="DM168" s="64" t="s">
        <v>218</v>
      </c>
      <c r="DN168" s="73" t="s">
        <v>3914</v>
      </c>
      <c r="DO168" s="110"/>
      <c r="DP168" s="117"/>
      <c r="DQ168" s="279" t="s">
        <v>4187</v>
      </c>
      <c r="DR168" s="188">
        <v>0</v>
      </c>
      <c r="DS168" s="188">
        <v>0</v>
      </c>
      <c r="DT168" s="64" t="s">
        <v>218</v>
      </c>
      <c r="DU168" s="73" t="s">
        <v>4188</v>
      </c>
      <c r="DV168" s="110">
        <v>500</v>
      </c>
      <c r="DW168" s="101"/>
      <c r="DX168" s="339" t="s">
        <v>4189</v>
      </c>
      <c r="DY168" s="188">
        <v>0</v>
      </c>
      <c r="DZ168" s="188">
        <v>0</v>
      </c>
      <c r="EA168" s="64" t="s">
        <v>2918</v>
      </c>
      <c r="EB168" s="73" t="s">
        <v>3918</v>
      </c>
      <c r="EC168" s="277">
        <v>0</v>
      </c>
      <c r="ED168" s="275">
        <v>0</v>
      </c>
      <c r="EE168" s="275">
        <v>0</v>
      </c>
      <c r="EF168" s="275">
        <v>0</v>
      </c>
      <c r="EG168" s="275">
        <v>0</v>
      </c>
      <c r="EH168" s="275">
        <v>0</v>
      </c>
      <c r="EI168" s="275">
        <v>0</v>
      </c>
      <c r="EJ168" s="275">
        <v>0</v>
      </c>
      <c r="EK168" s="275">
        <v>0</v>
      </c>
      <c r="EL168" s="444">
        <v>500</v>
      </c>
      <c r="EM168" s="277">
        <v>0</v>
      </c>
      <c r="EN168" s="277">
        <v>0</v>
      </c>
      <c r="EO168" s="277">
        <v>500</v>
      </c>
      <c r="EP168" s="274">
        <v>0</v>
      </c>
      <c r="EQ168" s="276">
        <v>0</v>
      </c>
      <c r="ER168" s="276">
        <v>0</v>
      </c>
      <c r="ES168" s="276">
        <v>0</v>
      </c>
      <c r="ET168" s="276">
        <v>0</v>
      </c>
      <c r="EU168" s="276">
        <v>0</v>
      </c>
      <c r="EV168" s="276">
        <v>0</v>
      </c>
      <c r="EW168" s="276">
        <v>0</v>
      </c>
      <c r="EX168" s="276">
        <v>0</v>
      </c>
      <c r="EY168" s="276">
        <v>0</v>
      </c>
      <c r="EZ168" s="295">
        <v>0</v>
      </c>
      <c r="FA168" s="274">
        <v>0</v>
      </c>
      <c r="FB168" s="274">
        <v>0</v>
      </c>
      <c r="FC168" s="274">
        <v>0</v>
      </c>
      <c r="FD168" s="38">
        <v>0</v>
      </c>
      <c r="FE168" s="38">
        <v>0</v>
      </c>
      <c r="FF168" s="38">
        <v>0</v>
      </c>
      <c r="FG168" s="38">
        <v>0</v>
      </c>
      <c r="FH168" s="38">
        <v>0</v>
      </c>
      <c r="FI168" s="38">
        <v>0</v>
      </c>
      <c r="FJ168" s="38">
        <v>0</v>
      </c>
      <c r="FK168" s="38">
        <v>0</v>
      </c>
      <c r="FL168" s="38">
        <v>0</v>
      </c>
      <c r="FM168" s="38">
        <v>0</v>
      </c>
      <c r="FN168" s="230">
        <v>0</v>
      </c>
      <c r="FO168" s="230">
        <v>0</v>
      </c>
      <c r="FP168" s="307">
        <v>0</v>
      </c>
      <c r="FQ168" s="307">
        <v>0</v>
      </c>
      <c r="FR168" s="209">
        <v>0</v>
      </c>
      <c r="FS168" s="209">
        <v>0</v>
      </c>
      <c r="FT168" s="209">
        <v>0</v>
      </c>
      <c r="FU168" s="209">
        <v>0</v>
      </c>
      <c r="FV168" s="42">
        <v>0</v>
      </c>
      <c r="FW168" s="42">
        <v>0</v>
      </c>
      <c r="FX168" s="42">
        <v>0</v>
      </c>
      <c r="FY168" s="42">
        <v>0</v>
      </c>
      <c r="FZ168" s="42">
        <v>0</v>
      </c>
      <c r="GA168" s="42">
        <v>0</v>
      </c>
      <c r="GB168" s="42">
        <v>0</v>
      </c>
      <c r="GC168" s="42">
        <v>0</v>
      </c>
      <c r="GD168" s="138">
        <v>0</v>
      </c>
      <c r="GE168" s="42">
        <v>0</v>
      </c>
      <c r="GF168" s="137">
        <v>0</v>
      </c>
      <c r="GG168" s="136">
        <v>1</v>
      </c>
      <c r="GH168" s="50">
        <v>0</v>
      </c>
      <c r="GI168" s="50">
        <v>0</v>
      </c>
      <c r="GJ168" s="50">
        <v>0</v>
      </c>
      <c r="GK168" s="50">
        <v>0</v>
      </c>
      <c r="GL168" s="49">
        <v>0</v>
      </c>
      <c r="GM168" s="49">
        <v>0</v>
      </c>
      <c r="GN168" s="49">
        <v>0</v>
      </c>
      <c r="GO168" s="49">
        <v>0</v>
      </c>
      <c r="GP168" s="49">
        <v>0</v>
      </c>
      <c r="GQ168" s="49">
        <v>0</v>
      </c>
      <c r="GR168" s="48" t="b">
        <v>1</v>
      </c>
      <c r="GS168" s="336">
        <v>0</v>
      </c>
    </row>
    <row r="169" spans="1:201" ht="67.5" hidden="1" customHeight="1" x14ac:dyDescent="0.25">
      <c r="A169" s="119" t="s">
        <v>2227</v>
      </c>
      <c r="B169" s="119" t="s">
        <v>653</v>
      </c>
      <c r="C169" s="119" t="s">
        <v>519</v>
      </c>
      <c r="D169" s="119" t="s">
        <v>3888</v>
      </c>
      <c r="E169" s="119" t="s">
        <v>4153</v>
      </c>
      <c r="F169" s="17" t="s">
        <v>4073</v>
      </c>
      <c r="G169" s="17" t="s">
        <v>2901</v>
      </c>
      <c r="H169" s="17" t="s">
        <v>2851</v>
      </c>
      <c r="I169" s="17" t="s">
        <v>2902</v>
      </c>
      <c r="J169" s="17" t="s">
        <v>2902</v>
      </c>
      <c r="K169" s="17" t="s">
        <v>3101</v>
      </c>
      <c r="L169" s="280" t="s">
        <v>2932</v>
      </c>
      <c r="M169" s="26" t="s">
        <v>4127</v>
      </c>
      <c r="N169" s="280" t="s">
        <v>4128</v>
      </c>
      <c r="O169" s="17">
        <v>13</v>
      </c>
      <c r="P169" s="17" t="s">
        <v>4128</v>
      </c>
      <c r="Q169" s="203">
        <v>74</v>
      </c>
      <c r="R169" s="280" t="s">
        <v>4190</v>
      </c>
      <c r="S169" s="17" t="s">
        <v>2904</v>
      </c>
      <c r="T169" s="17" t="s">
        <v>870</v>
      </c>
      <c r="U169" s="17"/>
      <c r="V169" s="17"/>
      <c r="W169" s="17" t="s">
        <v>3103</v>
      </c>
      <c r="X169" s="17"/>
      <c r="Y169" s="17"/>
      <c r="Z169" s="17"/>
      <c r="AA169" s="17"/>
      <c r="AB169" s="17"/>
      <c r="AC169" s="17"/>
      <c r="AD169" s="17"/>
      <c r="AE169" s="17"/>
      <c r="AF169" s="17"/>
      <c r="AG169" s="17"/>
      <c r="AH169" s="17" t="s">
        <v>270</v>
      </c>
      <c r="AI169" s="17" t="s">
        <v>417</v>
      </c>
      <c r="AJ169" s="17" t="s">
        <v>871</v>
      </c>
      <c r="AK169" s="17" t="s">
        <v>214</v>
      </c>
      <c r="AL169" s="14" t="s">
        <v>4191</v>
      </c>
      <c r="AM169" s="17" t="s">
        <v>4192</v>
      </c>
      <c r="AN169" s="183">
        <v>3.3000000000000003</v>
      </c>
      <c r="AO169" s="183">
        <v>4.7</v>
      </c>
      <c r="AP169" s="183">
        <v>6.2</v>
      </c>
      <c r="AQ169" s="185">
        <v>7.7</v>
      </c>
      <c r="AR169" s="183">
        <v>9.1999999999999993</v>
      </c>
      <c r="AS169" s="183">
        <v>9.1999999999999993</v>
      </c>
      <c r="AT169" s="64">
        <v>0</v>
      </c>
      <c r="AU169" s="17">
        <v>1.4000000000000001</v>
      </c>
      <c r="AV169" s="17">
        <v>6.2</v>
      </c>
      <c r="AW169" s="513"/>
      <c r="AX169" s="101"/>
      <c r="AY169" s="248" t="s">
        <v>4193</v>
      </c>
      <c r="AZ169" s="79">
        <v>0</v>
      </c>
      <c r="BA169" s="245">
        <v>0</v>
      </c>
      <c r="BB169" s="174" t="s">
        <v>218</v>
      </c>
      <c r="BC169" s="110"/>
      <c r="BD169" s="512"/>
      <c r="BE169" s="117"/>
      <c r="BF169" s="248" t="s">
        <v>4194</v>
      </c>
      <c r="BG169" s="79">
        <v>0</v>
      </c>
      <c r="BH169" s="245">
        <v>0</v>
      </c>
      <c r="BI169" s="173" t="s">
        <v>218</v>
      </c>
      <c r="BJ169" s="110"/>
      <c r="BK169" s="110"/>
      <c r="BL169" s="112"/>
      <c r="BM169" s="329" t="s">
        <v>4195</v>
      </c>
      <c r="BN169" s="243">
        <v>0</v>
      </c>
      <c r="BO169" s="188">
        <v>0</v>
      </c>
      <c r="BP169" s="81" t="s">
        <v>218</v>
      </c>
      <c r="BQ169" s="280" t="s">
        <v>4196</v>
      </c>
      <c r="BR169" s="110"/>
      <c r="BS169" s="112"/>
      <c r="BT169" s="112" t="s">
        <v>4197</v>
      </c>
      <c r="BU169" s="188">
        <v>0</v>
      </c>
      <c r="BV169" s="188">
        <v>0</v>
      </c>
      <c r="BW169" s="64" t="s">
        <v>218</v>
      </c>
      <c r="BX169" s="107"/>
      <c r="BY169" s="110"/>
      <c r="BZ169" s="112"/>
      <c r="CA169" s="329" t="s">
        <v>4198</v>
      </c>
      <c r="CB169" s="188">
        <v>0</v>
      </c>
      <c r="CC169" s="188">
        <v>0</v>
      </c>
      <c r="CD169" s="188" t="s">
        <v>218</v>
      </c>
      <c r="CE169" s="280" t="s">
        <v>4199</v>
      </c>
      <c r="CF169" s="17"/>
      <c r="CG169" s="146"/>
      <c r="CH169" s="112" t="s">
        <v>4200</v>
      </c>
      <c r="CI169" s="188">
        <v>0</v>
      </c>
      <c r="CJ169" s="188">
        <v>-0.55932203389830526</v>
      </c>
      <c r="CK169" s="64" t="s">
        <v>218</v>
      </c>
      <c r="CL169" s="107" t="s">
        <v>4201</v>
      </c>
      <c r="CM169" s="17"/>
      <c r="CN169" s="101"/>
      <c r="CO169" s="329" t="s">
        <v>4202</v>
      </c>
      <c r="CP169" s="188">
        <v>0</v>
      </c>
      <c r="CQ169" s="188">
        <v>-0.55932203389830526</v>
      </c>
      <c r="CR169" s="64" t="s">
        <v>218</v>
      </c>
      <c r="CS169" s="280" t="s">
        <v>4203</v>
      </c>
      <c r="CT169" s="110"/>
      <c r="CU169" s="112"/>
      <c r="CV169" s="329" t="s">
        <v>4204</v>
      </c>
      <c r="CW169" s="188">
        <v>0</v>
      </c>
      <c r="CX169" s="188">
        <v>-0.55932203389830526</v>
      </c>
      <c r="CY169" s="64" t="s">
        <v>218</v>
      </c>
      <c r="CZ169" s="73" t="s">
        <v>4205</v>
      </c>
      <c r="DA169" s="110"/>
      <c r="DB169" s="101"/>
      <c r="DC169" s="279" t="s">
        <v>4206</v>
      </c>
      <c r="DD169" s="188">
        <v>0</v>
      </c>
      <c r="DE169" s="188">
        <v>-0.55932203389830526</v>
      </c>
      <c r="DF169" s="64" t="s">
        <v>218</v>
      </c>
      <c r="DG169" s="73" t="s">
        <v>4207</v>
      </c>
      <c r="DH169" s="105"/>
      <c r="DI169" s="104"/>
      <c r="DJ169" s="279" t="s">
        <v>4208</v>
      </c>
      <c r="DK169" s="188">
        <v>0</v>
      </c>
      <c r="DL169" s="188">
        <v>-0.55932203389830526</v>
      </c>
      <c r="DM169" s="64" t="s">
        <v>218</v>
      </c>
      <c r="DN169" s="73" t="s">
        <v>3914</v>
      </c>
      <c r="DO169" s="110"/>
      <c r="DP169" s="117"/>
      <c r="DQ169" s="279" t="s">
        <v>4209</v>
      </c>
      <c r="DR169" s="188">
        <v>0</v>
      </c>
      <c r="DS169" s="188">
        <v>-0.55932203389830526</v>
      </c>
      <c r="DT169" s="64" t="s">
        <v>218</v>
      </c>
      <c r="DU169" s="73" t="s">
        <v>4210</v>
      </c>
      <c r="DV169" s="17">
        <v>6.2</v>
      </c>
      <c r="DW169" s="101"/>
      <c r="DX169" s="339" t="s">
        <v>4211</v>
      </c>
      <c r="DY169" s="188">
        <v>0</v>
      </c>
      <c r="DZ169" s="188">
        <v>0</v>
      </c>
      <c r="EA169" s="64" t="s">
        <v>2918</v>
      </c>
      <c r="EB169" s="73" t="s">
        <v>3918</v>
      </c>
      <c r="EC169" s="277">
        <v>0</v>
      </c>
      <c r="ED169" s="275">
        <v>0</v>
      </c>
      <c r="EE169" s="275">
        <v>0</v>
      </c>
      <c r="EF169" s="275">
        <v>0</v>
      </c>
      <c r="EG169" s="275">
        <v>0</v>
      </c>
      <c r="EH169" s="275">
        <v>0</v>
      </c>
      <c r="EI169" s="275">
        <v>0</v>
      </c>
      <c r="EJ169" s="275">
        <v>0</v>
      </c>
      <c r="EK169" s="275">
        <v>0</v>
      </c>
      <c r="EL169" s="444">
        <v>6.2</v>
      </c>
      <c r="EM169" s="277">
        <v>0</v>
      </c>
      <c r="EN169" s="277">
        <v>0</v>
      </c>
      <c r="EO169" s="277">
        <v>6.2</v>
      </c>
      <c r="EP169" s="274">
        <v>0</v>
      </c>
      <c r="EQ169" s="276">
        <v>0</v>
      </c>
      <c r="ER169" s="276">
        <v>0</v>
      </c>
      <c r="ES169" s="276">
        <v>0</v>
      </c>
      <c r="ET169" s="276">
        <v>0</v>
      </c>
      <c r="EU169" s="276">
        <v>0</v>
      </c>
      <c r="EV169" s="276">
        <v>0</v>
      </c>
      <c r="EW169" s="276">
        <v>0</v>
      </c>
      <c r="EX169" s="276">
        <v>0</v>
      </c>
      <c r="EY169" s="276">
        <v>0</v>
      </c>
      <c r="EZ169" s="295">
        <v>0</v>
      </c>
      <c r="FA169" s="274">
        <v>0</v>
      </c>
      <c r="FB169" s="274">
        <v>0</v>
      </c>
      <c r="FC169" s="274">
        <v>0</v>
      </c>
      <c r="FD169" s="38">
        <v>0</v>
      </c>
      <c r="FE169" s="38">
        <v>0</v>
      </c>
      <c r="FF169" s="38">
        <v>0</v>
      </c>
      <c r="FG169" s="38">
        <v>0</v>
      </c>
      <c r="FH169" s="38">
        <v>0</v>
      </c>
      <c r="FI169" s="38">
        <v>0</v>
      </c>
      <c r="FJ169" s="38">
        <v>0</v>
      </c>
      <c r="FK169" s="38">
        <v>0</v>
      </c>
      <c r="FL169" s="38">
        <v>0</v>
      </c>
      <c r="FM169" s="38">
        <v>0</v>
      </c>
      <c r="FN169" s="230">
        <v>0</v>
      </c>
      <c r="FO169" s="230">
        <v>0</v>
      </c>
      <c r="FP169" s="307">
        <v>0</v>
      </c>
      <c r="FQ169" s="307">
        <v>0</v>
      </c>
      <c r="FR169" s="209">
        <v>0</v>
      </c>
      <c r="FS169" s="209">
        <v>0</v>
      </c>
      <c r="FT169" s="209">
        <v>0</v>
      </c>
      <c r="FU169" s="209">
        <v>0</v>
      </c>
      <c r="FV169" s="42">
        <v>0</v>
      </c>
      <c r="FW169" s="42">
        <v>0</v>
      </c>
      <c r="FX169" s="42">
        <v>0</v>
      </c>
      <c r="FY169" s="42">
        <v>0</v>
      </c>
      <c r="FZ169" s="42">
        <v>0</v>
      </c>
      <c r="GA169" s="42">
        <v>0</v>
      </c>
      <c r="GB169" s="42">
        <v>0</v>
      </c>
      <c r="GC169" s="42">
        <v>0</v>
      </c>
      <c r="GD169" s="138">
        <v>0</v>
      </c>
      <c r="GE169" s="42">
        <v>0</v>
      </c>
      <c r="GF169" s="137">
        <v>0</v>
      </c>
      <c r="GG169" s="136">
        <v>1</v>
      </c>
      <c r="GH169" s="50">
        <v>0</v>
      </c>
      <c r="GI169" s="50">
        <v>0</v>
      </c>
      <c r="GJ169" s="50">
        <v>0</v>
      </c>
      <c r="GK169" s="50">
        <v>0</v>
      </c>
      <c r="GL169" s="49">
        <v>0</v>
      </c>
      <c r="GM169" s="49">
        <v>0</v>
      </c>
      <c r="GN169" s="49">
        <v>0</v>
      </c>
      <c r="GO169" s="49">
        <v>0</v>
      </c>
      <c r="GP169" s="49">
        <v>0</v>
      </c>
      <c r="GQ169" s="49">
        <v>0</v>
      </c>
      <c r="GR169" s="48" t="b">
        <v>1</v>
      </c>
      <c r="GS169" s="336">
        <v>0</v>
      </c>
    </row>
    <row r="170" spans="1:201" ht="67.5" hidden="1" customHeight="1" x14ac:dyDescent="0.25">
      <c r="A170" s="119" t="s">
        <v>2227</v>
      </c>
      <c r="B170" s="119" t="s">
        <v>653</v>
      </c>
      <c r="C170" s="119" t="s">
        <v>519</v>
      </c>
      <c r="D170" s="119" t="s">
        <v>3888</v>
      </c>
      <c r="E170" s="119" t="s">
        <v>4153</v>
      </c>
      <c r="F170" s="17" t="s">
        <v>4073</v>
      </c>
      <c r="G170" s="17" t="s">
        <v>2901</v>
      </c>
      <c r="H170" s="17" t="s">
        <v>2851</v>
      </c>
      <c r="I170" s="17" t="s">
        <v>2902</v>
      </c>
      <c r="J170" s="17" t="s">
        <v>2902</v>
      </c>
      <c r="K170" s="17" t="s">
        <v>3101</v>
      </c>
      <c r="L170" s="280" t="s">
        <v>2932</v>
      </c>
      <c r="M170" s="26" t="s">
        <v>4127</v>
      </c>
      <c r="N170" s="280" t="s">
        <v>4128</v>
      </c>
      <c r="O170" s="17">
        <v>13</v>
      </c>
      <c r="P170" s="17" t="s">
        <v>4128</v>
      </c>
      <c r="Q170" s="203">
        <v>75</v>
      </c>
      <c r="R170" s="280" t="s">
        <v>4212</v>
      </c>
      <c r="S170" s="17" t="s">
        <v>2904</v>
      </c>
      <c r="T170" s="17"/>
      <c r="U170" s="17"/>
      <c r="V170" s="17"/>
      <c r="W170" s="17" t="s">
        <v>3103</v>
      </c>
      <c r="X170" s="17"/>
      <c r="Y170" s="17"/>
      <c r="Z170" s="17"/>
      <c r="AA170" s="17"/>
      <c r="AB170" s="17"/>
      <c r="AC170" s="17"/>
      <c r="AD170" s="17"/>
      <c r="AE170" s="17"/>
      <c r="AF170" s="17"/>
      <c r="AG170" s="17"/>
      <c r="AH170" s="17" t="s">
        <v>270</v>
      </c>
      <c r="AI170" s="17" t="s">
        <v>417</v>
      </c>
      <c r="AJ170" s="17" t="s">
        <v>871</v>
      </c>
      <c r="AK170" s="17" t="s">
        <v>214</v>
      </c>
      <c r="AL170" s="14" t="s">
        <v>4213</v>
      </c>
      <c r="AM170" s="17" t="s">
        <v>4192</v>
      </c>
      <c r="AN170" s="17">
        <v>6.8000000000000007</v>
      </c>
      <c r="AO170" s="17">
        <v>9.8000000000000007</v>
      </c>
      <c r="AP170" s="17">
        <v>12.9</v>
      </c>
      <c r="AQ170" s="17">
        <v>15.9</v>
      </c>
      <c r="AR170" s="17">
        <v>18.899999999999999</v>
      </c>
      <c r="AS170" s="17">
        <v>18.899999999999999</v>
      </c>
      <c r="AT170" s="64">
        <v>0</v>
      </c>
      <c r="AU170" s="17">
        <v>3</v>
      </c>
      <c r="AV170" s="17">
        <v>12.9</v>
      </c>
      <c r="AW170" s="513"/>
      <c r="AX170" s="101"/>
      <c r="AY170" s="248" t="s">
        <v>4193</v>
      </c>
      <c r="AZ170" s="79">
        <v>0</v>
      </c>
      <c r="BA170" s="245">
        <v>0</v>
      </c>
      <c r="BB170" s="174" t="s">
        <v>218</v>
      </c>
      <c r="BC170" s="14"/>
      <c r="BD170" s="512"/>
      <c r="BE170" s="117"/>
      <c r="BF170" s="248" t="s">
        <v>4194</v>
      </c>
      <c r="BG170" s="79">
        <v>0</v>
      </c>
      <c r="BH170" s="245">
        <v>0</v>
      </c>
      <c r="BI170" s="173" t="s">
        <v>218</v>
      </c>
      <c r="BJ170" s="110"/>
      <c r="BK170" s="110"/>
      <c r="BL170" s="112"/>
      <c r="BM170" s="329" t="s">
        <v>4214</v>
      </c>
      <c r="BN170" s="243">
        <v>0</v>
      </c>
      <c r="BO170" s="188">
        <v>0</v>
      </c>
      <c r="BP170" s="81" t="s">
        <v>218</v>
      </c>
      <c r="BQ170" s="280" t="s">
        <v>4196</v>
      </c>
      <c r="BR170" s="110"/>
      <c r="BS170" s="112"/>
      <c r="BT170" s="112" t="s">
        <v>4215</v>
      </c>
      <c r="BU170" s="188">
        <v>0</v>
      </c>
      <c r="BV170" s="188">
        <v>0</v>
      </c>
      <c r="BW170" s="64" t="s">
        <v>218</v>
      </c>
      <c r="BX170" s="107"/>
      <c r="BY170" s="110"/>
      <c r="BZ170" s="112"/>
      <c r="CA170" s="329" t="s">
        <v>4216</v>
      </c>
      <c r="CB170" s="188">
        <v>0</v>
      </c>
      <c r="CC170" s="188">
        <v>0</v>
      </c>
      <c r="CD170" s="83" t="s">
        <v>218</v>
      </c>
      <c r="CE170" s="123" t="s">
        <v>4199</v>
      </c>
      <c r="CF170" s="17"/>
      <c r="CG170" s="146"/>
      <c r="CH170" s="112" t="s">
        <v>4200</v>
      </c>
      <c r="CI170" s="188">
        <v>0</v>
      </c>
      <c r="CJ170" s="188">
        <v>-0.56198347107438029</v>
      </c>
      <c r="CK170" s="64" t="s">
        <v>218</v>
      </c>
      <c r="CL170" s="107" t="s">
        <v>4201</v>
      </c>
      <c r="CM170" s="17"/>
      <c r="CN170" s="101"/>
      <c r="CO170" s="329" t="s">
        <v>4217</v>
      </c>
      <c r="CP170" s="188">
        <v>0</v>
      </c>
      <c r="CQ170" s="188">
        <v>-0.56198347107438029</v>
      </c>
      <c r="CR170" s="64" t="s">
        <v>218</v>
      </c>
      <c r="CS170" s="280" t="s">
        <v>4218</v>
      </c>
      <c r="CT170" s="110"/>
      <c r="CU170" s="112"/>
      <c r="CV170" s="329" t="s">
        <v>4219</v>
      </c>
      <c r="CW170" s="188">
        <v>0</v>
      </c>
      <c r="CX170" s="188">
        <v>-0.56198347107438029</v>
      </c>
      <c r="CY170" s="64" t="s">
        <v>218</v>
      </c>
      <c r="CZ170" s="73" t="s">
        <v>4205</v>
      </c>
      <c r="DA170" s="110"/>
      <c r="DB170" s="101"/>
      <c r="DC170" s="279" t="s">
        <v>4220</v>
      </c>
      <c r="DD170" s="188">
        <v>0</v>
      </c>
      <c r="DE170" s="188">
        <v>-0.56198347107438029</v>
      </c>
      <c r="DF170" s="64" t="s">
        <v>218</v>
      </c>
      <c r="DG170" s="73" t="s">
        <v>4207</v>
      </c>
      <c r="DH170" s="105"/>
      <c r="DI170" s="104"/>
      <c r="DJ170" s="279" t="s">
        <v>4221</v>
      </c>
      <c r="DK170" s="188">
        <v>0</v>
      </c>
      <c r="DL170" s="188">
        <v>-0.56198347107438029</v>
      </c>
      <c r="DM170" s="64" t="s">
        <v>218</v>
      </c>
      <c r="DN170" s="73" t="s">
        <v>3914</v>
      </c>
      <c r="DO170" s="110"/>
      <c r="DP170" s="117"/>
      <c r="DQ170" s="279" t="s">
        <v>4222</v>
      </c>
      <c r="DR170" s="188">
        <v>0</v>
      </c>
      <c r="DS170" s="188">
        <v>-0.56198347107438029</v>
      </c>
      <c r="DT170" s="64" t="s">
        <v>218</v>
      </c>
      <c r="DU170" s="73" t="s">
        <v>4223</v>
      </c>
      <c r="DV170" s="17">
        <v>12.9</v>
      </c>
      <c r="DW170" s="101"/>
      <c r="DX170" s="339" t="s">
        <v>4224</v>
      </c>
      <c r="DY170" s="188">
        <v>0</v>
      </c>
      <c r="DZ170" s="188">
        <v>0</v>
      </c>
      <c r="EA170" s="64" t="s">
        <v>2918</v>
      </c>
      <c r="EB170" s="73" t="s">
        <v>3918</v>
      </c>
      <c r="EC170" s="277">
        <v>0</v>
      </c>
      <c r="ED170" s="275">
        <v>0</v>
      </c>
      <c r="EE170" s="275">
        <v>0</v>
      </c>
      <c r="EF170" s="275">
        <v>0</v>
      </c>
      <c r="EG170" s="275">
        <v>0</v>
      </c>
      <c r="EH170" s="275">
        <v>0</v>
      </c>
      <c r="EI170" s="275">
        <v>0</v>
      </c>
      <c r="EJ170" s="275">
        <v>0</v>
      </c>
      <c r="EK170" s="275">
        <v>0</v>
      </c>
      <c r="EL170" s="444">
        <v>12.9</v>
      </c>
      <c r="EM170" s="277">
        <v>0</v>
      </c>
      <c r="EN170" s="277">
        <v>0</v>
      </c>
      <c r="EO170" s="277">
        <v>12.9</v>
      </c>
      <c r="EP170" s="274">
        <v>0</v>
      </c>
      <c r="EQ170" s="276">
        <v>0</v>
      </c>
      <c r="ER170" s="276">
        <v>0</v>
      </c>
      <c r="ES170" s="276">
        <v>0</v>
      </c>
      <c r="ET170" s="276">
        <v>0</v>
      </c>
      <c r="EU170" s="276">
        <v>0</v>
      </c>
      <c r="EV170" s="276">
        <v>0</v>
      </c>
      <c r="EW170" s="276">
        <v>0</v>
      </c>
      <c r="EX170" s="276">
        <v>0</v>
      </c>
      <c r="EY170" s="276">
        <v>0</v>
      </c>
      <c r="EZ170" s="295">
        <v>0</v>
      </c>
      <c r="FA170" s="274">
        <v>0</v>
      </c>
      <c r="FB170" s="274">
        <v>0</v>
      </c>
      <c r="FC170" s="274">
        <v>0</v>
      </c>
      <c r="FD170" s="38">
        <v>0</v>
      </c>
      <c r="FE170" s="38">
        <v>0</v>
      </c>
      <c r="FF170" s="38">
        <v>0</v>
      </c>
      <c r="FG170" s="38">
        <v>0</v>
      </c>
      <c r="FH170" s="38">
        <v>0</v>
      </c>
      <c r="FI170" s="38">
        <v>0</v>
      </c>
      <c r="FJ170" s="38">
        <v>0</v>
      </c>
      <c r="FK170" s="38">
        <v>0</v>
      </c>
      <c r="FL170" s="38">
        <v>0</v>
      </c>
      <c r="FM170" s="38">
        <v>0</v>
      </c>
      <c r="FN170" s="230">
        <v>0</v>
      </c>
      <c r="FO170" s="230">
        <v>0</v>
      </c>
      <c r="FP170" s="307">
        <v>0</v>
      </c>
      <c r="FQ170" s="307">
        <v>0</v>
      </c>
      <c r="FR170" s="209">
        <v>0</v>
      </c>
      <c r="FS170" s="209">
        <v>0</v>
      </c>
      <c r="FT170" s="209">
        <v>0</v>
      </c>
      <c r="FU170" s="209">
        <v>0</v>
      </c>
      <c r="FV170" s="42">
        <v>0</v>
      </c>
      <c r="FW170" s="42">
        <v>0</v>
      </c>
      <c r="FX170" s="42">
        <v>0</v>
      </c>
      <c r="FY170" s="42">
        <v>0</v>
      </c>
      <c r="FZ170" s="42">
        <v>0</v>
      </c>
      <c r="GA170" s="42">
        <v>0</v>
      </c>
      <c r="GB170" s="42">
        <v>0</v>
      </c>
      <c r="GC170" s="42">
        <v>0</v>
      </c>
      <c r="GD170" s="138">
        <v>0</v>
      </c>
      <c r="GE170" s="42">
        <v>0</v>
      </c>
      <c r="GF170" s="137">
        <v>0</v>
      </c>
      <c r="GG170" s="136">
        <v>1</v>
      </c>
      <c r="GH170" s="50">
        <v>0</v>
      </c>
      <c r="GI170" s="50">
        <v>0</v>
      </c>
      <c r="GJ170" s="50">
        <v>0</v>
      </c>
      <c r="GK170" s="50">
        <v>0</v>
      </c>
      <c r="GL170" s="49">
        <v>0</v>
      </c>
      <c r="GM170" s="49">
        <v>0</v>
      </c>
      <c r="GN170" s="49">
        <v>0</v>
      </c>
      <c r="GO170" s="49">
        <v>0</v>
      </c>
      <c r="GP170" s="49">
        <v>0</v>
      </c>
      <c r="GQ170" s="49">
        <v>0</v>
      </c>
      <c r="GR170" s="48" t="b">
        <v>1</v>
      </c>
      <c r="GS170" s="336">
        <v>0</v>
      </c>
    </row>
    <row r="171" spans="1:201" ht="67.5" hidden="1" customHeight="1" x14ac:dyDescent="0.25">
      <c r="A171" s="119" t="s">
        <v>2227</v>
      </c>
      <c r="B171" s="119" t="s">
        <v>653</v>
      </c>
      <c r="C171" s="119" t="s">
        <v>519</v>
      </c>
      <c r="D171" s="119" t="s">
        <v>3888</v>
      </c>
      <c r="E171" s="119" t="s">
        <v>4022</v>
      </c>
      <c r="F171" s="17" t="s">
        <v>4073</v>
      </c>
      <c r="G171" s="17" t="s">
        <v>2901</v>
      </c>
      <c r="H171" s="17" t="s">
        <v>2851</v>
      </c>
      <c r="I171" s="17" t="s">
        <v>4225</v>
      </c>
      <c r="J171" s="17" t="s">
        <v>4226</v>
      </c>
      <c r="K171" s="17" t="s">
        <v>3891</v>
      </c>
      <c r="L171" s="280" t="s">
        <v>3919</v>
      </c>
      <c r="M171" s="26" t="s">
        <v>4127</v>
      </c>
      <c r="N171" s="280" t="s">
        <v>4128</v>
      </c>
      <c r="O171" s="17">
        <v>13</v>
      </c>
      <c r="P171" s="17" t="s">
        <v>4128</v>
      </c>
      <c r="Q171" s="17">
        <v>76</v>
      </c>
      <c r="R171" s="338" t="s">
        <v>4227</v>
      </c>
      <c r="S171" s="17" t="s">
        <v>2589</v>
      </c>
      <c r="T171" s="17" t="s">
        <v>870</v>
      </c>
      <c r="U171" s="17"/>
      <c r="V171" s="17"/>
      <c r="W171" s="17"/>
      <c r="X171" s="17"/>
      <c r="Y171" s="17"/>
      <c r="Z171" s="17"/>
      <c r="AA171" s="17"/>
      <c r="AB171" s="17"/>
      <c r="AC171" s="17"/>
      <c r="AD171" s="17"/>
      <c r="AE171" s="17"/>
      <c r="AF171" s="17"/>
      <c r="AG171" s="17"/>
      <c r="AH171" s="17" t="s">
        <v>1366</v>
      </c>
      <c r="AI171" s="17" t="s">
        <v>417</v>
      </c>
      <c r="AJ171" s="17" t="s">
        <v>871</v>
      </c>
      <c r="AK171" s="17" t="s">
        <v>214</v>
      </c>
      <c r="AL171" s="14" t="s">
        <v>4228</v>
      </c>
      <c r="AM171" s="17" t="s">
        <v>4192</v>
      </c>
      <c r="AN171" s="17">
        <v>0</v>
      </c>
      <c r="AO171" s="17">
        <v>8</v>
      </c>
      <c r="AP171" s="17">
        <v>16</v>
      </c>
      <c r="AQ171" s="17">
        <v>34</v>
      </c>
      <c r="AR171" s="17">
        <v>50</v>
      </c>
      <c r="AS171" s="17">
        <v>50</v>
      </c>
      <c r="AT171" s="64">
        <v>5</v>
      </c>
      <c r="AU171" s="17"/>
      <c r="AV171" s="23">
        <v>16</v>
      </c>
      <c r="AW171" s="513"/>
      <c r="AX171" s="101"/>
      <c r="AY171" s="248" t="s">
        <v>4229</v>
      </c>
      <c r="AZ171" s="79">
        <v>0</v>
      </c>
      <c r="BA171" s="245">
        <v>0.1</v>
      </c>
      <c r="BB171" s="174" t="s">
        <v>218</v>
      </c>
      <c r="BC171" s="14" t="s">
        <v>2738</v>
      </c>
      <c r="BD171" s="512"/>
      <c r="BE171" s="117"/>
      <c r="BF171" s="248" t="s">
        <v>4230</v>
      </c>
      <c r="BG171" s="79">
        <v>0</v>
      </c>
      <c r="BH171" s="245">
        <v>0.1</v>
      </c>
      <c r="BI171" s="173" t="s">
        <v>218</v>
      </c>
      <c r="BJ171" s="14" t="s">
        <v>2738</v>
      </c>
      <c r="BK171" s="110"/>
      <c r="BL171" s="112"/>
      <c r="BM171" s="329" t="s">
        <v>4231</v>
      </c>
      <c r="BN171" s="243">
        <v>0</v>
      </c>
      <c r="BO171" s="188">
        <v>0.1</v>
      </c>
      <c r="BP171" s="81" t="s">
        <v>218</v>
      </c>
      <c r="BQ171" s="22" t="s">
        <v>4232</v>
      </c>
      <c r="BR171" s="110"/>
      <c r="BS171" s="112"/>
      <c r="BT171" s="112" t="s">
        <v>4233</v>
      </c>
      <c r="BU171" s="188">
        <v>0</v>
      </c>
      <c r="BV171" s="188">
        <v>0.1</v>
      </c>
      <c r="BW171" s="64" t="s">
        <v>218</v>
      </c>
      <c r="BX171" s="73" t="s">
        <v>3947</v>
      </c>
      <c r="BY171" s="110"/>
      <c r="BZ171" s="112"/>
      <c r="CA171" s="329" t="s">
        <v>4234</v>
      </c>
      <c r="CB171" s="188">
        <v>0</v>
      </c>
      <c r="CC171" s="188">
        <v>0.1</v>
      </c>
      <c r="CD171" s="188" t="s">
        <v>218</v>
      </c>
      <c r="CE171" s="280" t="s">
        <v>3947</v>
      </c>
      <c r="CF171" s="17"/>
      <c r="CG171" s="146"/>
      <c r="CH171" s="112" t="s">
        <v>4235</v>
      </c>
      <c r="CI171" s="188">
        <v>0</v>
      </c>
      <c r="CJ171" s="188">
        <v>0.1</v>
      </c>
      <c r="CK171" s="64" t="s">
        <v>218</v>
      </c>
      <c r="CL171" s="73" t="s">
        <v>3949</v>
      </c>
      <c r="CM171" s="17"/>
      <c r="CN171" s="101"/>
      <c r="CO171" s="329" t="s">
        <v>4236</v>
      </c>
      <c r="CP171" s="188">
        <v>0</v>
      </c>
      <c r="CQ171" s="188">
        <v>0.1</v>
      </c>
      <c r="CR171" s="64" t="s">
        <v>218</v>
      </c>
      <c r="CS171" s="18" t="s">
        <v>4237</v>
      </c>
      <c r="CT171" s="110"/>
      <c r="CU171" s="112"/>
      <c r="CV171" s="329" t="s">
        <v>4238</v>
      </c>
      <c r="CW171" s="188">
        <v>0</v>
      </c>
      <c r="CX171" s="188">
        <v>0.1</v>
      </c>
      <c r="CY171" s="64" t="s">
        <v>218</v>
      </c>
      <c r="CZ171" s="73" t="s">
        <v>4239</v>
      </c>
      <c r="DA171" s="110"/>
      <c r="DB171" s="101"/>
      <c r="DC171" s="279" t="s">
        <v>4240</v>
      </c>
      <c r="DD171" s="188">
        <v>0</v>
      </c>
      <c r="DE171" s="188">
        <v>0.1</v>
      </c>
      <c r="DF171" s="64" t="s">
        <v>218</v>
      </c>
      <c r="DG171" s="158" t="s">
        <v>4146</v>
      </c>
      <c r="DH171" s="105"/>
      <c r="DI171" s="104"/>
      <c r="DJ171" s="279" t="s">
        <v>4241</v>
      </c>
      <c r="DK171" s="188">
        <v>0</v>
      </c>
      <c r="DL171" s="188">
        <v>0.1</v>
      </c>
      <c r="DM171" s="64" t="s">
        <v>218</v>
      </c>
      <c r="DN171" s="158" t="s">
        <v>4242</v>
      </c>
      <c r="DO171" s="110"/>
      <c r="DP171" s="117"/>
      <c r="DQ171" s="279" t="s">
        <v>4243</v>
      </c>
      <c r="DR171" s="188">
        <v>0</v>
      </c>
      <c r="DS171" s="188">
        <v>0.1</v>
      </c>
      <c r="DT171" s="64" t="s">
        <v>218</v>
      </c>
      <c r="DU171" s="107" t="s">
        <v>4244</v>
      </c>
      <c r="DV171" s="17">
        <v>16</v>
      </c>
      <c r="DW171" s="101">
        <v>14.4</v>
      </c>
      <c r="DX171" s="100" t="s">
        <v>4245</v>
      </c>
      <c r="DY171" s="188">
        <v>0.875</v>
      </c>
      <c r="DZ171" s="188">
        <v>0</v>
      </c>
      <c r="EA171" s="64" t="s">
        <v>218</v>
      </c>
      <c r="EB171" s="14" t="s">
        <v>4246</v>
      </c>
      <c r="EC171" s="277">
        <v>0</v>
      </c>
      <c r="ED171" s="275">
        <v>0</v>
      </c>
      <c r="EE171" s="275">
        <v>0</v>
      </c>
      <c r="EF171" s="275">
        <v>0</v>
      </c>
      <c r="EG171" s="275">
        <v>0</v>
      </c>
      <c r="EH171" s="275">
        <v>0</v>
      </c>
      <c r="EI171" s="275">
        <v>0</v>
      </c>
      <c r="EJ171" s="275">
        <v>0</v>
      </c>
      <c r="EK171" s="275">
        <v>0</v>
      </c>
      <c r="EL171" s="444">
        <v>16</v>
      </c>
      <c r="EM171" s="277">
        <v>0</v>
      </c>
      <c r="EN171" s="277">
        <v>0</v>
      </c>
      <c r="EO171" s="277">
        <v>16</v>
      </c>
      <c r="EP171" s="274">
        <v>0</v>
      </c>
      <c r="EQ171" s="276">
        <v>0</v>
      </c>
      <c r="ER171" s="276">
        <v>0</v>
      </c>
      <c r="ES171" s="276">
        <v>0</v>
      </c>
      <c r="ET171" s="276">
        <v>0</v>
      </c>
      <c r="EU171" s="276">
        <v>0</v>
      </c>
      <c r="EV171" s="276">
        <v>0</v>
      </c>
      <c r="EW171" s="276">
        <v>0</v>
      </c>
      <c r="EX171" s="276">
        <v>0</v>
      </c>
      <c r="EY171" s="276">
        <v>14.4</v>
      </c>
      <c r="EZ171" s="295">
        <v>14</v>
      </c>
      <c r="FA171" s="274">
        <v>0</v>
      </c>
      <c r="FB171" s="274">
        <v>0</v>
      </c>
      <c r="FC171" s="274">
        <v>14</v>
      </c>
      <c r="FD171" s="38">
        <v>0</v>
      </c>
      <c r="FE171" s="38">
        <v>0</v>
      </c>
      <c r="FF171" s="38">
        <v>0</v>
      </c>
      <c r="FG171" s="38">
        <v>0</v>
      </c>
      <c r="FH171" s="38">
        <v>0</v>
      </c>
      <c r="FI171" s="38">
        <v>0</v>
      </c>
      <c r="FJ171" s="38">
        <v>0</v>
      </c>
      <c r="FK171" s="38">
        <v>0</v>
      </c>
      <c r="FL171" s="38">
        <v>0</v>
      </c>
      <c r="FM171" s="38">
        <f>14.4/16</f>
        <v>0.9</v>
      </c>
      <c r="FN171" s="230">
        <v>0</v>
      </c>
      <c r="FO171" s="230">
        <v>0</v>
      </c>
      <c r="FP171" s="307">
        <v>0</v>
      </c>
      <c r="FQ171" s="307">
        <v>0</v>
      </c>
      <c r="FR171" s="209">
        <v>0</v>
      </c>
      <c r="FS171" s="209">
        <v>0</v>
      </c>
      <c r="FT171" s="209">
        <v>0</v>
      </c>
      <c r="FU171" s="209">
        <v>0</v>
      </c>
      <c r="FV171" s="42">
        <v>0</v>
      </c>
      <c r="FW171" s="42">
        <v>0</v>
      </c>
      <c r="FX171" s="42">
        <v>0</v>
      </c>
      <c r="FY171" s="42">
        <v>0</v>
      </c>
      <c r="FZ171" s="42">
        <v>0</v>
      </c>
      <c r="GA171" s="42">
        <v>0</v>
      </c>
      <c r="GB171" s="42">
        <v>0</v>
      </c>
      <c r="GC171" s="42">
        <v>0</v>
      </c>
      <c r="GD171" s="138">
        <v>0</v>
      </c>
      <c r="GE171" s="42">
        <v>0</v>
      </c>
      <c r="GF171" s="137">
        <f>14.4/16</f>
        <v>0.9</v>
      </c>
      <c r="GG171" s="136">
        <v>1</v>
      </c>
      <c r="GH171" s="50">
        <v>0</v>
      </c>
      <c r="GI171" s="50">
        <v>0</v>
      </c>
      <c r="GJ171" s="50">
        <v>0</v>
      </c>
      <c r="GK171" s="50">
        <v>0</v>
      </c>
      <c r="GL171" s="49">
        <v>0</v>
      </c>
      <c r="GM171" s="49">
        <v>0</v>
      </c>
      <c r="GN171" s="49">
        <v>0</v>
      </c>
      <c r="GO171" s="49">
        <v>0</v>
      </c>
      <c r="GP171" s="49">
        <v>0</v>
      </c>
      <c r="GQ171" s="49">
        <v>0.875</v>
      </c>
      <c r="GR171" s="48" t="b">
        <v>1</v>
      </c>
      <c r="GS171" s="336">
        <v>0</v>
      </c>
    </row>
    <row r="172" spans="1:201" ht="67.5" hidden="1" customHeight="1" x14ac:dyDescent="0.25">
      <c r="A172" s="119" t="s">
        <v>2227</v>
      </c>
      <c r="B172" s="119" t="s">
        <v>653</v>
      </c>
      <c r="C172" s="119" t="s">
        <v>519</v>
      </c>
      <c r="D172" s="119" t="s">
        <v>3888</v>
      </c>
      <c r="E172" s="119" t="s">
        <v>4153</v>
      </c>
      <c r="F172" s="17" t="s">
        <v>4247</v>
      </c>
      <c r="G172" s="17" t="s">
        <v>2901</v>
      </c>
      <c r="H172" s="17" t="s">
        <v>2851</v>
      </c>
      <c r="I172" s="17" t="s">
        <v>4225</v>
      </c>
      <c r="J172" s="17" t="s">
        <v>2902</v>
      </c>
      <c r="K172" s="17" t="s">
        <v>3891</v>
      </c>
      <c r="L172" s="280" t="s">
        <v>3892</v>
      </c>
      <c r="M172" s="26" t="s">
        <v>4026</v>
      </c>
      <c r="N172" s="280" t="s">
        <v>4023</v>
      </c>
      <c r="O172" s="17">
        <v>12</v>
      </c>
      <c r="P172" s="17" t="s">
        <v>4023</v>
      </c>
      <c r="Q172" s="203">
        <v>78</v>
      </c>
      <c r="R172" s="280" t="s">
        <v>4248</v>
      </c>
      <c r="S172" s="17" t="s">
        <v>2904</v>
      </c>
      <c r="T172" s="17"/>
      <c r="U172" s="17"/>
      <c r="V172" s="17"/>
      <c r="W172" s="17"/>
      <c r="X172" s="17"/>
      <c r="Y172" s="17"/>
      <c r="Z172" s="17"/>
      <c r="AA172" s="17"/>
      <c r="AB172" s="17"/>
      <c r="AC172" s="17"/>
      <c r="AD172" s="17"/>
      <c r="AE172" s="17"/>
      <c r="AF172" s="17"/>
      <c r="AG172" s="17"/>
      <c r="AH172" s="17" t="s">
        <v>270</v>
      </c>
      <c r="AI172" s="17" t="s">
        <v>299</v>
      </c>
      <c r="AJ172" s="17" t="s">
        <v>418</v>
      </c>
      <c r="AK172" s="17" t="s">
        <v>214</v>
      </c>
      <c r="AL172" s="14" t="s">
        <v>4249</v>
      </c>
      <c r="AM172" s="17" t="s">
        <v>4250</v>
      </c>
      <c r="AN172" s="17"/>
      <c r="AO172" s="17">
        <v>74</v>
      </c>
      <c r="AP172" s="17">
        <v>100</v>
      </c>
      <c r="AQ172" s="17">
        <v>100</v>
      </c>
      <c r="AR172" s="17">
        <v>100</v>
      </c>
      <c r="AS172" s="17">
        <v>100</v>
      </c>
      <c r="AT172" s="64"/>
      <c r="AU172" s="17"/>
      <c r="AV172" s="17">
        <v>100</v>
      </c>
      <c r="AW172" s="64"/>
      <c r="AX172" s="101"/>
      <c r="AY172" s="248" t="s">
        <v>4251</v>
      </c>
      <c r="AZ172" s="79">
        <v>0</v>
      </c>
      <c r="BA172" s="245">
        <v>0</v>
      </c>
      <c r="BB172" s="174" t="s">
        <v>218</v>
      </c>
      <c r="BC172" s="110"/>
      <c r="BD172" s="512"/>
      <c r="BE172" s="117"/>
      <c r="BF172" s="248" t="s">
        <v>4252</v>
      </c>
      <c r="BG172" s="79">
        <v>0</v>
      </c>
      <c r="BH172" s="245">
        <v>0</v>
      </c>
      <c r="BI172" s="173" t="s">
        <v>218</v>
      </c>
      <c r="BJ172" s="110"/>
      <c r="BK172" s="110"/>
      <c r="BL172" s="112"/>
      <c r="BM172" s="329" t="s">
        <v>4253</v>
      </c>
      <c r="BN172" s="188">
        <v>0</v>
      </c>
      <c r="BO172" s="188">
        <v>0</v>
      </c>
      <c r="BP172" s="81" t="s">
        <v>218</v>
      </c>
      <c r="BQ172" s="110"/>
      <c r="BR172" s="110"/>
      <c r="BS172" s="112"/>
      <c r="BT172" s="112" t="s">
        <v>4254</v>
      </c>
      <c r="BU172" s="188">
        <v>0</v>
      </c>
      <c r="BV172" s="188">
        <v>0</v>
      </c>
      <c r="BW172" s="64" t="s">
        <v>218</v>
      </c>
      <c r="BX172" s="158" t="s">
        <v>4255</v>
      </c>
      <c r="BY172" s="110"/>
      <c r="BZ172" s="112"/>
      <c r="CA172" s="329" t="s">
        <v>4256</v>
      </c>
      <c r="CB172" s="188">
        <v>0</v>
      </c>
      <c r="CC172" s="188">
        <v>0</v>
      </c>
      <c r="CD172" s="83" t="s">
        <v>218</v>
      </c>
      <c r="CE172" s="123" t="s">
        <v>4257</v>
      </c>
      <c r="CF172" s="17">
        <v>100</v>
      </c>
      <c r="CG172" s="17">
        <v>48.4</v>
      </c>
      <c r="CH172" s="112" t="s">
        <v>4258</v>
      </c>
      <c r="CI172" s="188">
        <v>0.48399999999999999</v>
      </c>
      <c r="CJ172" s="188">
        <v>0.48399999999999999</v>
      </c>
      <c r="CK172" s="17" t="s">
        <v>218</v>
      </c>
      <c r="CL172" s="110" t="s">
        <v>4259</v>
      </c>
      <c r="CM172" s="188"/>
      <c r="CN172" s="101"/>
      <c r="CO172" s="329" t="s">
        <v>4260</v>
      </c>
      <c r="CP172" s="188">
        <v>0.48399999999999999</v>
      </c>
      <c r="CQ172" s="188">
        <v>0.48399999999999999</v>
      </c>
      <c r="CR172" s="64" t="s">
        <v>218</v>
      </c>
      <c r="CS172" s="280" t="s">
        <v>4261</v>
      </c>
      <c r="CT172" s="105"/>
      <c r="CU172" s="99">
        <v>0.49399999999999999</v>
      </c>
      <c r="CV172" s="329" t="s">
        <v>4262</v>
      </c>
      <c r="CW172" s="188">
        <v>0.48893999999999999</v>
      </c>
      <c r="CX172" s="188">
        <v>0.48893999999999999</v>
      </c>
      <c r="CY172" s="64" t="s">
        <v>218</v>
      </c>
      <c r="CZ172" s="73" t="s">
        <v>4205</v>
      </c>
      <c r="DA172" s="280"/>
      <c r="DB172" s="101"/>
      <c r="DC172" s="279" t="s">
        <v>4263</v>
      </c>
      <c r="DD172" s="188">
        <v>0.48893999999999999</v>
      </c>
      <c r="DE172" s="188">
        <v>0.48893999999999999</v>
      </c>
      <c r="DF172" s="64" t="s">
        <v>218</v>
      </c>
      <c r="DG172" s="73" t="s">
        <v>4207</v>
      </c>
      <c r="DH172" s="105"/>
      <c r="DI172" s="104"/>
      <c r="DJ172" s="279" t="s">
        <v>4264</v>
      </c>
      <c r="DK172" s="188">
        <v>0.48893999999999999</v>
      </c>
      <c r="DL172" s="188">
        <v>0.48893999999999999</v>
      </c>
      <c r="DM172" s="64" t="s">
        <v>218</v>
      </c>
      <c r="DN172" s="73" t="s">
        <v>3914</v>
      </c>
      <c r="DO172" s="105"/>
      <c r="DP172" s="117"/>
      <c r="DQ172" s="279" t="s">
        <v>4265</v>
      </c>
      <c r="DR172" s="188">
        <v>0.48893999999999999</v>
      </c>
      <c r="DS172" s="188">
        <v>0.48893999999999999</v>
      </c>
      <c r="DT172" s="64" t="s">
        <v>218</v>
      </c>
      <c r="DU172" s="73" t="s">
        <v>3916</v>
      </c>
      <c r="DV172" s="17">
        <v>0</v>
      </c>
      <c r="DW172" s="101"/>
      <c r="DX172" s="339" t="s">
        <v>4266</v>
      </c>
      <c r="DY172" s="188">
        <v>0.48893999999999999</v>
      </c>
      <c r="DZ172" s="188">
        <v>0.48893999999999999</v>
      </c>
      <c r="EA172" s="64" t="s">
        <v>2918</v>
      </c>
      <c r="EB172" s="73" t="s">
        <v>4267</v>
      </c>
      <c r="EC172" s="277">
        <v>0</v>
      </c>
      <c r="ED172" s="275">
        <v>0</v>
      </c>
      <c r="EE172" s="275">
        <v>0</v>
      </c>
      <c r="EF172" s="275">
        <v>100</v>
      </c>
      <c r="EG172" s="275">
        <v>100</v>
      </c>
      <c r="EH172" s="275">
        <v>100</v>
      </c>
      <c r="EI172" s="275">
        <v>100</v>
      </c>
      <c r="EJ172" s="275">
        <v>100</v>
      </c>
      <c r="EK172" s="275">
        <v>100</v>
      </c>
      <c r="EL172" s="444">
        <v>100</v>
      </c>
      <c r="EM172" s="277">
        <v>100</v>
      </c>
      <c r="EN172" s="277">
        <v>0</v>
      </c>
      <c r="EO172" s="277">
        <v>0</v>
      </c>
      <c r="EP172" s="274">
        <v>0</v>
      </c>
      <c r="EQ172" s="276">
        <v>0</v>
      </c>
      <c r="ER172" s="276">
        <v>0</v>
      </c>
      <c r="ES172" s="276">
        <v>48.4</v>
      </c>
      <c r="ET172" s="276">
        <v>48.4</v>
      </c>
      <c r="EU172" s="276">
        <v>48.893999999999998</v>
      </c>
      <c r="EV172" s="276">
        <v>48.893999999999998</v>
      </c>
      <c r="EW172" s="276">
        <v>48.893999999999998</v>
      </c>
      <c r="EX172" s="276">
        <v>48.893999999999998</v>
      </c>
      <c r="EY172" s="276">
        <v>48.893999999999998</v>
      </c>
      <c r="EZ172" s="295">
        <v>0</v>
      </c>
      <c r="FA172" s="274">
        <v>48.4</v>
      </c>
      <c r="FB172" s="274">
        <v>48.893999999999998</v>
      </c>
      <c r="FC172" s="274">
        <v>48.893999999999998</v>
      </c>
      <c r="FD172" s="38">
        <v>0</v>
      </c>
      <c r="FE172" s="38">
        <v>0</v>
      </c>
      <c r="FF172" s="38">
        <v>0</v>
      </c>
      <c r="FG172" s="38">
        <v>0.48399999999999999</v>
      </c>
      <c r="FH172" s="38">
        <v>0.48399999999999999</v>
      </c>
      <c r="FI172" s="38">
        <v>0.48893999999999999</v>
      </c>
      <c r="FJ172" s="38">
        <v>0.48893999999999999</v>
      </c>
      <c r="FK172" s="38">
        <v>0.48893999999999999</v>
      </c>
      <c r="FL172" s="38">
        <v>0.48893999999999999</v>
      </c>
      <c r="FM172" s="38">
        <v>0.48893999999999999</v>
      </c>
      <c r="FN172" s="230">
        <v>0</v>
      </c>
      <c r="FO172" s="230">
        <v>0</v>
      </c>
      <c r="FP172" s="307">
        <v>0</v>
      </c>
      <c r="FQ172" s="307">
        <v>0</v>
      </c>
      <c r="FR172" s="209">
        <v>0</v>
      </c>
      <c r="FS172" s="209">
        <v>0</v>
      </c>
      <c r="FT172" s="209">
        <v>0.48399999999999999</v>
      </c>
      <c r="FU172" s="209">
        <v>1</v>
      </c>
      <c r="FV172" s="42">
        <v>0.48399999999999999</v>
      </c>
      <c r="FW172" s="42">
        <v>1</v>
      </c>
      <c r="FX172" s="42">
        <v>0.48893999999999999</v>
      </c>
      <c r="FY172" s="42">
        <v>1</v>
      </c>
      <c r="FZ172" s="42">
        <v>0.48893999999999999</v>
      </c>
      <c r="GA172" s="42">
        <v>1</v>
      </c>
      <c r="GB172" s="42">
        <v>0.48893999999999999</v>
      </c>
      <c r="GC172" s="42">
        <v>1</v>
      </c>
      <c r="GD172" s="138">
        <v>0.48893999999999999</v>
      </c>
      <c r="GE172" s="42">
        <v>1</v>
      </c>
      <c r="GF172" s="137">
        <v>0.48893999999999999</v>
      </c>
      <c r="GG172" s="136">
        <v>1</v>
      </c>
      <c r="GH172" s="50">
        <v>0</v>
      </c>
      <c r="GI172" s="50">
        <v>0</v>
      </c>
      <c r="GJ172" s="50">
        <v>0</v>
      </c>
      <c r="GK172" s="50">
        <v>0.48399999999999999</v>
      </c>
      <c r="GL172" s="49">
        <v>0.48399999999999999</v>
      </c>
      <c r="GM172" s="49">
        <v>0.48893999999999999</v>
      </c>
      <c r="GN172" s="49">
        <v>0.48893999999999999</v>
      </c>
      <c r="GO172" s="49">
        <v>0.48893999999999999</v>
      </c>
      <c r="GP172" s="49">
        <v>0.48893999999999999</v>
      </c>
      <c r="GQ172" s="49">
        <v>0.48893999999999999</v>
      </c>
      <c r="GR172" s="48" t="b">
        <v>1</v>
      </c>
      <c r="GS172" s="336">
        <v>0</v>
      </c>
    </row>
    <row r="173" spans="1:201" ht="67.5" hidden="1" customHeight="1" x14ac:dyDescent="0.25">
      <c r="A173" s="119" t="s">
        <v>2227</v>
      </c>
      <c r="B173" s="119" t="s">
        <v>653</v>
      </c>
      <c r="C173" s="119" t="s">
        <v>519</v>
      </c>
      <c r="D173" s="119" t="s">
        <v>3888</v>
      </c>
      <c r="E173" s="119" t="s">
        <v>3889</v>
      </c>
      <c r="F173" s="17" t="s">
        <v>3343</v>
      </c>
      <c r="G173" s="17" t="s">
        <v>4268</v>
      </c>
      <c r="H173" s="17" t="s">
        <v>2851</v>
      </c>
      <c r="I173" s="17" t="s">
        <v>3890</v>
      </c>
      <c r="J173" s="17"/>
      <c r="K173" s="17" t="s">
        <v>3938</v>
      </c>
      <c r="L173" s="280" t="s">
        <v>3919</v>
      </c>
      <c r="M173" s="26" t="s">
        <v>3893</v>
      </c>
      <c r="N173" s="280" t="s">
        <v>3894</v>
      </c>
      <c r="O173" s="17">
        <v>7</v>
      </c>
      <c r="P173" s="17" t="s">
        <v>3894</v>
      </c>
      <c r="Q173" s="17">
        <v>475</v>
      </c>
      <c r="R173" s="280" t="s">
        <v>4269</v>
      </c>
      <c r="S173" s="17" t="s">
        <v>869</v>
      </c>
      <c r="T173" s="17"/>
      <c r="U173" s="17"/>
      <c r="V173" s="17" t="s">
        <v>870</v>
      </c>
      <c r="W173" s="17"/>
      <c r="X173" s="17"/>
      <c r="Y173" s="17"/>
      <c r="Z173" s="17"/>
      <c r="AA173" s="17"/>
      <c r="AB173" s="17"/>
      <c r="AC173" s="17"/>
      <c r="AD173" s="17"/>
      <c r="AE173" s="17"/>
      <c r="AF173" s="17"/>
      <c r="AG173" s="17"/>
      <c r="AH173" s="17" t="s">
        <v>211</v>
      </c>
      <c r="AI173" s="17" t="s">
        <v>417</v>
      </c>
      <c r="AJ173" s="17" t="s">
        <v>244</v>
      </c>
      <c r="AK173" s="17" t="s">
        <v>271</v>
      </c>
      <c r="AL173" s="14" t="s">
        <v>4270</v>
      </c>
      <c r="AM173" s="64" t="s">
        <v>4271</v>
      </c>
      <c r="AN173" s="105"/>
      <c r="AO173" s="105"/>
      <c r="AP173" s="17">
        <v>1</v>
      </c>
      <c r="AQ173" s="17"/>
      <c r="AR173" s="17"/>
      <c r="AS173" s="17">
        <v>1</v>
      </c>
      <c r="AT173" s="64"/>
      <c r="AU173" s="17"/>
      <c r="AV173" s="17">
        <v>1</v>
      </c>
      <c r="AW173" s="294"/>
      <c r="AX173" s="101"/>
      <c r="AY173" s="248" t="s">
        <v>4272</v>
      </c>
      <c r="AZ173" s="79">
        <v>0</v>
      </c>
      <c r="BA173" s="283">
        <v>0</v>
      </c>
      <c r="BB173" s="292" t="s">
        <v>218</v>
      </c>
      <c r="BC173" s="14" t="s">
        <v>4273</v>
      </c>
      <c r="BD173" s="221"/>
      <c r="BE173" s="117"/>
      <c r="BF173" s="511" t="s">
        <v>4274</v>
      </c>
      <c r="BG173" s="288">
        <v>0</v>
      </c>
      <c r="BH173" s="283">
        <v>0</v>
      </c>
      <c r="BI173" s="101" t="s">
        <v>218</v>
      </c>
      <c r="BJ173" s="14" t="s">
        <v>4275</v>
      </c>
      <c r="BK173" s="110"/>
      <c r="BL173" s="112"/>
      <c r="BM173" s="329" t="s">
        <v>4276</v>
      </c>
      <c r="BN173" s="283">
        <v>0</v>
      </c>
      <c r="BO173" s="283">
        <v>0</v>
      </c>
      <c r="BP173" s="292" t="s">
        <v>218</v>
      </c>
      <c r="BQ173" s="14" t="s">
        <v>4275</v>
      </c>
      <c r="BR173" s="17"/>
      <c r="BS173" s="146">
        <v>0</v>
      </c>
      <c r="BT173" s="112" t="s">
        <v>4277</v>
      </c>
      <c r="BU173" s="283">
        <v>0</v>
      </c>
      <c r="BV173" s="283">
        <v>0</v>
      </c>
      <c r="BW173" s="101" t="s">
        <v>218</v>
      </c>
      <c r="BX173" s="107"/>
      <c r="BY173" s="110"/>
      <c r="BZ173" s="146">
        <v>0</v>
      </c>
      <c r="CA173" s="329" t="s">
        <v>4278</v>
      </c>
      <c r="CB173" s="283">
        <v>0</v>
      </c>
      <c r="CC173" s="283">
        <v>0</v>
      </c>
      <c r="CD173" s="283" t="s">
        <v>218</v>
      </c>
      <c r="CE173" s="280" t="s">
        <v>4279</v>
      </c>
      <c r="CF173" s="17"/>
      <c r="CG173" s="146"/>
      <c r="CH173" s="112" t="s">
        <v>4280</v>
      </c>
      <c r="CI173" s="283">
        <v>0</v>
      </c>
      <c r="CJ173" s="283">
        <v>0</v>
      </c>
      <c r="CK173" s="101" t="s">
        <v>218</v>
      </c>
      <c r="CL173" s="352" t="s">
        <v>4281</v>
      </c>
      <c r="CM173" s="17"/>
      <c r="CN173" s="101"/>
      <c r="CO173" s="329" t="s">
        <v>4282</v>
      </c>
      <c r="CP173" s="188">
        <v>0</v>
      </c>
      <c r="CQ173" s="188">
        <v>0</v>
      </c>
      <c r="CR173" s="64" t="s">
        <v>218</v>
      </c>
      <c r="CS173" s="18" t="s">
        <v>4283</v>
      </c>
      <c r="CT173" s="110"/>
      <c r="CU173" s="112"/>
      <c r="CV173" s="329" t="s">
        <v>4284</v>
      </c>
      <c r="CW173" s="188">
        <v>0</v>
      </c>
      <c r="CX173" s="188">
        <v>0</v>
      </c>
      <c r="CY173" s="64" t="s">
        <v>218</v>
      </c>
      <c r="CZ173" s="73" t="s">
        <v>4285</v>
      </c>
      <c r="DA173" s="110"/>
      <c r="DB173" s="101"/>
      <c r="DC173" s="279" t="s">
        <v>4286</v>
      </c>
      <c r="DD173" s="188">
        <v>0</v>
      </c>
      <c r="DE173" s="188">
        <v>0</v>
      </c>
      <c r="DF173" s="64" t="s">
        <v>218</v>
      </c>
      <c r="DG173" s="158" t="s">
        <v>4146</v>
      </c>
      <c r="DH173" s="105"/>
      <c r="DI173" s="104">
        <v>0</v>
      </c>
      <c r="DJ173" s="279" t="s">
        <v>4287</v>
      </c>
      <c r="DK173" s="188">
        <v>0</v>
      </c>
      <c r="DL173" s="188">
        <v>0</v>
      </c>
      <c r="DM173" s="64" t="s">
        <v>218</v>
      </c>
      <c r="DN173" s="158" t="s">
        <v>4148</v>
      </c>
      <c r="DO173" s="110"/>
      <c r="DP173" s="117"/>
      <c r="DQ173" s="279" t="s">
        <v>4288</v>
      </c>
      <c r="DR173" s="188">
        <v>0</v>
      </c>
      <c r="DS173" s="188">
        <v>0</v>
      </c>
      <c r="DT173" s="73" t="s">
        <v>218</v>
      </c>
      <c r="DU173" s="158" t="s">
        <v>4289</v>
      </c>
      <c r="DV173" s="110">
        <v>1</v>
      </c>
      <c r="DW173" s="101">
        <v>1</v>
      </c>
      <c r="DX173" s="339" t="s">
        <v>4290</v>
      </c>
      <c r="DY173" s="188">
        <v>1</v>
      </c>
      <c r="DZ173" s="188">
        <v>1</v>
      </c>
      <c r="EA173" s="64" t="s">
        <v>218</v>
      </c>
      <c r="EB173" s="14" t="s">
        <v>4291</v>
      </c>
      <c r="EC173" s="277">
        <v>0</v>
      </c>
      <c r="ED173" s="275">
        <v>0</v>
      </c>
      <c r="EE173" s="275">
        <v>0</v>
      </c>
      <c r="EF173" s="275">
        <v>0</v>
      </c>
      <c r="EG173" s="275">
        <v>0</v>
      </c>
      <c r="EH173" s="275">
        <v>0</v>
      </c>
      <c r="EI173" s="275">
        <v>0</v>
      </c>
      <c r="EJ173" s="275">
        <v>0</v>
      </c>
      <c r="EK173" s="275">
        <v>0</v>
      </c>
      <c r="EL173" s="444">
        <v>1</v>
      </c>
      <c r="EM173" s="277">
        <v>0</v>
      </c>
      <c r="EN173" s="277">
        <v>0</v>
      </c>
      <c r="EO173" s="277">
        <v>1</v>
      </c>
      <c r="EP173" s="274">
        <v>0</v>
      </c>
      <c r="EQ173" s="276">
        <v>0</v>
      </c>
      <c r="ER173" s="276">
        <v>0</v>
      </c>
      <c r="ES173" s="276">
        <v>0</v>
      </c>
      <c r="ET173" s="276">
        <v>0</v>
      </c>
      <c r="EU173" s="276">
        <v>0</v>
      </c>
      <c r="EV173" s="276">
        <v>0</v>
      </c>
      <c r="EW173" s="276">
        <v>0</v>
      </c>
      <c r="EX173" s="276">
        <v>0</v>
      </c>
      <c r="EY173" s="276">
        <v>1</v>
      </c>
      <c r="EZ173" s="295">
        <v>1</v>
      </c>
      <c r="FA173" s="274">
        <v>0</v>
      </c>
      <c r="FB173" s="274">
        <v>0</v>
      </c>
      <c r="FC173" s="274">
        <v>1</v>
      </c>
      <c r="FD173" s="38">
        <v>0</v>
      </c>
      <c r="FE173" s="38">
        <v>0</v>
      </c>
      <c r="FF173" s="38">
        <v>0</v>
      </c>
      <c r="FG173" s="38">
        <v>0</v>
      </c>
      <c r="FH173" s="38">
        <v>0</v>
      </c>
      <c r="FI173" s="38">
        <v>0</v>
      </c>
      <c r="FJ173" s="38">
        <v>0</v>
      </c>
      <c r="FK173" s="38">
        <v>0</v>
      </c>
      <c r="FL173" s="38">
        <v>0</v>
      </c>
      <c r="FM173" s="38">
        <v>1</v>
      </c>
      <c r="FN173" s="230">
        <v>0</v>
      </c>
      <c r="FO173" s="230">
        <v>0</v>
      </c>
      <c r="FP173" s="307">
        <v>0</v>
      </c>
      <c r="FQ173" s="307">
        <v>0</v>
      </c>
      <c r="FR173" s="209">
        <v>0</v>
      </c>
      <c r="FS173" s="209">
        <v>0</v>
      </c>
      <c r="FT173" s="209">
        <v>0</v>
      </c>
      <c r="FU173" s="209">
        <v>0</v>
      </c>
      <c r="FV173" s="42">
        <v>0</v>
      </c>
      <c r="FW173" s="42">
        <v>0</v>
      </c>
      <c r="FX173" s="42">
        <v>0</v>
      </c>
      <c r="FY173" s="42">
        <v>0</v>
      </c>
      <c r="FZ173" s="42">
        <v>0</v>
      </c>
      <c r="GA173" s="42">
        <v>0</v>
      </c>
      <c r="GB173" s="42">
        <v>0</v>
      </c>
      <c r="GC173" s="42">
        <v>0</v>
      </c>
      <c r="GD173" s="138">
        <v>0</v>
      </c>
      <c r="GE173" s="42">
        <v>0</v>
      </c>
      <c r="GF173" s="137">
        <v>1</v>
      </c>
      <c r="GG173" s="136">
        <v>1</v>
      </c>
      <c r="GH173" s="50">
        <v>0</v>
      </c>
      <c r="GI173" s="50">
        <v>0</v>
      </c>
      <c r="GJ173" s="50">
        <v>0</v>
      </c>
      <c r="GK173" s="50">
        <v>0</v>
      </c>
      <c r="GL173" s="49">
        <v>0</v>
      </c>
      <c r="GM173" s="49">
        <v>0</v>
      </c>
      <c r="GN173" s="49">
        <v>0</v>
      </c>
      <c r="GO173" s="49">
        <v>0</v>
      </c>
      <c r="GP173" s="49">
        <v>0</v>
      </c>
      <c r="GQ173" s="49">
        <v>1</v>
      </c>
      <c r="GR173" s="48" t="b">
        <v>1</v>
      </c>
      <c r="GS173" s="336">
        <v>0</v>
      </c>
    </row>
    <row r="174" spans="1:201" ht="67.5" hidden="1" customHeight="1" x14ac:dyDescent="0.25">
      <c r="A174" s="119" t="s">
        <v>2227</v>
      </c>
      <c r="B174" s="119" t="s">
        <v>653</v>
      </c>
      <c r="C174" s="119" t="s">
        <v>519</v>
      </c>
      <c r="D174" s="119" t="s">
        <v>3888</v>
      </c>
      <c r="E174" s="119" t="s">
        <v>3889</v>
      </c>
      <c r="F174" s="17" t="s">
        <v>3343</v>
      </c>
      <c r="G174" s="17" t="s">
        <v>4268</v>
      </c>
      <c r="H174" s="17" t="s">
        <v>2851</v>
      </c>
      <c r="I174" s="17" t="s">
        <v>3890</v>
      </c>
      <c r="J174" s="17"/>
      <c r="K174" s="17" t="s">
        <v>3938</v>
      </c>
      <c r="L174" s="280" t="s">
        <v>3919</v>
      </c>
      <c r="M174" s="26" t="s">
        <v>3893</v>
      </c>
      <c r="N174" s="280" t="s">
        <v>3894</v>
      </c>
      <c r="O174" s="17">
        <v>7</v>
      </c>
      <c r="P174" s="17" t="s">
        <v>3894</v>
      </c>
      <c r="Q174" s="17">
        <v>476</v>
      </c>
      <c r="R174" s="280" t="s">
        <v>4292</v>
      </c>
      <c r="S174" s="17" t="s">
        <v>869</v>
      </c>
      <c r="T174" s="17"/>
      <c r="U174" s="17"/>
      <c r="V174" s="17" t="s">
        <v>870</v>
      </c>
      <c r="W174" s="17"/>
      <c r="X174" s="17"/>
      <c r="Y174" s="17"/>
      <c r="Z174" s="17"/>
      <c r="AA174" s="17"/>
      <c r="AB174" s="17"/>
      <c r="AC174" s="17"/>
      <c r="AD174" s="17"/>
      <c r="AE174" s="17"/>
      <c r="AF174" s="17"/>
      <c r="AG174" s="17"/>
      <c r="AH174" s="17" t="s">
        <v>211</v>
      </c>
      <c r="AI174" s="17" t="s">
        <v>417</v>
      </c>
      <c r="AJ174" s="17" t="s">
        <v>244</v>
      </c>
      <c r="AK174" s="17" t="s">
        <v>3405</v>
      </c>
      <c r="AL174" s="14" t="s">
        <v>4293</v>
      </c>
      <c r="AM174" s="294"/>
      <c r="AN174" s="17"/>
      <c r="AO174" s="17"/>
      <c r="AP174" s="17">
        <v>40</v>
      </c>
      <c r="AQ174" s="17">
        <v>35</v>
      </c>
      <c r="AR174" s="17">
        <v>25</v>
      </c>
      <c r="AS174" s="17">
        <v>100</v>
      </c>
      <c r="AT174" s="64"/>
      <c r="AU174" s="17"/>
      <c r="AV174" s="17">
        <v>40</v>
      </c>
      <c r="AW174" s="294"/>
      <c r="AX174" s="101"/>
      <c r="AY174" s="289" t="s">
        <v>4294</v>
      </c>
      <c r="AZ174" s="79">
        <v>0</v>
      </c>
      <c r="BA174" s="283">
        <v>0</v>
      </c>
      <c r="BB174" s="292" t="s">
        <v>218</v>
      </c>
      <c r="BC174" s="280" t="s">
        <v>4273</v>
      </c>
      <c r="BD174" s="221"/>
      <c r="BE174" s="101"/>
      <c r="BF174" s="289" t="s">
        <v>4274</v>
      </c>
      <c r="BG174" s="288">
        <v>0</v>
      </c>
      <c r="BH174" s="283">
        <v>0</v>
      </c>
      <c r="BI174" s="101" t="s">
        <v>218</v>
      </c>
      <c r="BJ174" s="14" t="s">
        <v>4295</v>
      </c>
      <c r="BK174" s="110"/>
      <c r="BL174" s="510"/>
      <c r="BM174" s="112" t="s">
        <v>4296</v>
      </c>
      <c r="BN174" s="283">
        <v>0</v>
      </c>
      <c r="BO174" s="283">
        <v>0</v>
      </c>
      <c r="BP174" s="292" t="s">
        <v>218</v>
      </c>
      <c r="BQ174" s="14" t="s">
        <v>4295</v>
      </c>
      <c r="BR174" s="17"/>
      <c r="BS174" s="146">
        <v>0</v>
      </c>
      <c r="BT174" s="112" t="s">
        <v>4297</v>
      </c>
      <c r="BU174" s="283">
        <v>0</v>
      </c>
      <c r="BV174" s="283">
        <v>0</v>
      </c>
      <c r="BW174" s="101" t="s">
        <v>218</v>
      </c>
      <c r="BX174" s="14" t="s">
        <v>4275</v>
      </c>
      <c r="BY174" s="110"/>
      <c r="BZ174" s="146">
        <v>0</v>
      </c>
      <c r="CA174" s="329" t="s">
        <v>4298</v>
      </c>
      <c r="CB174" s="283">
        <v>0</v>
      </c>
      <c r="CC174" s="283">
        <v>0</v>
      </c>
      <c r="CD174" s="283" t="s">
        <v>218</v>
      </c>
      <c r="CE174" s="360" t="s">
        <v>3949</v>
      </c>
      <c r="CF174" s="17"/>
      <c r="CG174" s="146"/>
      <c r="CH174" s="112" t="s">
        <v>4299</v>
      </c>
      <c r="CI174" s="283">
        <v>0</v>
      </c>
      <c r="CJ174" s="283">
        <v>0</v>
      </c>
      <c r="CK174" s="101" t="s">
        <v>218</v>
      </c>
      <c r="CL174" s="73" t="s">
        <v>3949</v>
      </c>
      <c r="CM174" s="17"/>
      <c r="CN174" s="101"/>
      <c r="CO174" s="329" t="s">
        <v>4300</v>
      </c>
      <c r="CP174" s="188">
        <v>0</v>
      </c>
      <c r="CQ174" s="188">
        <v>0</v>
      </c>
      <c r="CR174" s="64" t="s">
        <v>218</v>
      </c>
      <c r="CS174" s="18" t="s">
        <v>4301</v>
      </c>
      <c r="CT174" s="110"/>
      <c r="CU174" s="112"/>
      <c r="CV174" s="329" t="s">
        <v>4302</v>
      </c>
      <c r="CW174" s="188">
        <v>0</v>
      </c>
      <c r="CX174" s="188">
        <v>0</v>
      </c>
      <c r="CY174" s="64" t="s">
        <v>218</v>
      </c>
      <c r="CZ174" s="73" t="s">
        <v>4285</v>
      </c>
      <c r="DA174" s="110"/>
      <c r="DB174" s="101"/>
      <c r="DC174" s="279" t="s">
        <v>4303</v>
      </c>
      <c r="DD174" s="188">
        <v>0</v>
      </c>
      <c r="DE174" s="188">
        <v>0</v>
      </c>
      <c r="DF174" s="64" t="s">
        <v>218</v>
      </c>
      <c r="DG174" s="158" t="s">
        <v>4146</v>
      </c>
      <c r="DH174" s="105"/>
      <c r="DI174" s="104">
        <v>0</v>
      </c>
      <c r="DJ174" s="279" t="s">
        <v>4304</v>
      </c>
      <c r="DK174" s="188">
        <v>0</v>
      </c>
      <c r="DL174" s="188">
        <v>0</v>
      </c>
      <c r="DM174" s="64" t="s">
        <v>218</v>
      </c>
      <c r="DN174" s="158" t="s">
        <v>4148</v>
      </c>
      <c r="DO174" s="110"/>
      <c r="DP174" s="117"/>
      <c r="DQ174" s="279" t="s">
        <v>4305</v>
      </c>
      <c r="DR174" s="188">
        <v>0</v>
      </c>
      <c r="DS174" s="188">
        <v>0</v>
      </c>
      <c r="DT174" s="73" t="s">
        <v>218</v>
      </c>
      <c r="DU174" s="158" t="s">
        <v>4289</v>
      </c>
      <c r="DV174" s="17">
        <v>40</v>
      </c>
      <c r="DW174" s="101">
        <v>43</v>
      </c>
      <c r="DX174" s="339" t="s">
        <v>4306</v>
      </c>
      <c r="DY174" s="188">
        <v>1.075</v>
      </c>
      <c r="DZ174" s="188">
        <v>0.43</v>
      </c>
      <c r="EA174" s="64" t="s">
        <v>218</v>
      </c>
      <c r="EB174" s="14" t="s">
        <v>4291</v>
      </c>
      <c r="EC174" s="277">
        <v>0</v>
      </c>
      <c r="ED174" s="275">
        <v>0</v>
      </c>
      <c r="EE174" s="275">
        <v>0</v>
      </c>
      <c r="EF174" s="275">
        <v>0</v>
      </c>
      <c r="EG174" s="275">
        <v>0</v>
      </c>
      <c r="EH174" s="275">
        <v>0</v>
      </c>
      <c r="EI174" s="275">
        <v>0</v>
      </c>
      <c r="EJ174" s="275">
        <v>0</v>
      </c>
      <c r="EK174" s="275">
        <v>0</v>
      </c>
      <c r="EL174" s="444">
        <v>40</v>
      </c>
      <c r="EM174" s="277">
        <v>0</v>
      </c>
      <c r="EN174" s="277">
        <v>0</v>
      </c>
      <c r="EO174" s="277">
        <v>40</v>
      </c>
      <c r="EP174" s="274">
        <v>0</v>
      </c>
      <c r="EQ174" s="276">
        <v>0</v>
      </c>
      <c r="ER174" s="276">
        <v>0</v>
      </c>
      <c r="ES174" s="276">
        <v>0</v>
      </c>
      <c r="ET174" s="276">
        <v>0</v>
      </c>
      <c r="EU174" s="276">
        <v>0</v>
      </c>
      <c r="EV174" s="276">
        <v>0</v>
      </c>
      <c r="EW174" s="276">
        <v>0</v>
      </c>
      <c r="EX174" s="276">
        <v>0</v>
      </c>
      <c r="EY174" s="276">
        <v>43</v>
      </c>
      <c r="EZ174" s="295">
        <v>43</v>
      </c>
      <c r="FA174" s="274">
        <v>0</v>
      </c>
      <c r="FB174" s="274">
        <v>0</v>
      </c>
      <c r="FC174" s="274">
        <v>43</v>
      </c>
      <c r="FD174" s="38">
        <v>0</v>
      </c>
      <c r="FE174" s="38">
        <v>0</v>
      </c>
      <c r="FF174" s="38">
        <v>0</v>
      </c>
      <c r="FG174" s="38">
        <v>0</v>
      </c>
      <c r="FH174" s="38">
        <v>0</v>
      </c>
      <c r="FI174" s="38">
        <v>0</v>
      </c>
      <c r="FJ174" s="38">
        <v>0</v>
      </c>
      <c r="FK174" s="38">
        <v>0</v>
      </c>
      <c r="FL174" s="38">
        <v>0</v>
      </c>
      <c r="FM174" s="38">
        <v>1.075</v>
      </c>
      <c r="FN174" s="230">
        <v>0</v>
      </c>
      <c r="FO174" s="230">
        <v>0</v>
      </c>
      <c r="FP174" s="307">
        <v>0</v>
      </c>
      <c r="FQ174" s="307">
        <v>0</v>
      </c>
      <c r="FR174" s="209">
        <v>0</v>
      </c>
      <c r="FS174" s="209">
        <v>0</v>
      </c>
      <c r="FT174" s="209">
        <v>0</v>
      </c>
      <c r="FU174" s="209">
        <v>0</v>
      </c>
      <c r="FV174" s="42">
        <v>0</v>
      </c>
      <c r="FW174" s="42">
        <v>0</v>
      </c>
      <c r="FX174" s="42">
        <v>0</v>
      </c>
      <c r="FY174" s="42">
        <v>0</v>
      </c>
      <c r="FZ174" s="42">
        <v>0</v>
      </c>
      <c r="GA174" s="42">
        <v>0</v>
      </c>
      <c r="GB174" s="42">
        <v>0</v>
      </c>
      <c r="GC174" s="42">
        <v>0</v>
      </c>
      <c r="GD174" s="138">
        <v>0</v>
      </c>
      <c r="GE174" s="42">
        <v>0</v>
      </c>
      <c r="GF174" s="137">
        <v>1.075</v>
      </c>
      <c r="GG174" s="136">
        <v>1</v>
      </c>
      <c r="GH174" s="50">
        <v>0</v>
      </c>
      <c r="GI174" s="50">
        <v>0</v>
      </c>
      <c r="GJ174" s="50">
        <v>0</v>
      </c>
      <c r="GK174" s="50">
        <v>0</v>
      </c>
      <c r="GL174" s="49">
        <v>0</v>
      </c>
      <c r="GM174" s="49">
        <v>0</v>
      </c>
      <c r="GN174" s="49">
        <v>0</v>
      </c>
      <c r="GO174" s="49">
        <v>0</v>
      </c>
      <c r="GP174" s="49">
        <v>0</v>
      </c>
      <c r="GQ174" s="49">
        <v>1</v>
      </c>
      <c r="GR174" s="48" t="b">
        <v>1</v>
      </c>
      <c r="GS174" s="336">
        <v>0</v>
      </c>
    </row>
    <row r="175" spans="1:201" ht="67.5" hidden="1" customHeight="1" x14ac:dyDescent="0.25">
      <c r="A175" s="119" t="s">
        <v>2227</v>
      </c>
      <c r="B175" s="119" t="s">
        <v>653</v>
      </c>
      <c r="C175" s="119" t="s">
        <v>519</v>
      </c>
      <c r="D175" s="119" t="s">
        <v>3888</v>
      </c>
      <c r="E175" s="119" t="s">
        <v>4153</v>
      </c>
      <c r="F175" s="17" t="s">
        <v>4247</v>
      </c>
      <c r="G175" s="17" t="s">
        <v>2901</v>
      </c>
      <c r="H175" s="17" t="s">
        <v>2851</v>
      </c>
      <c r="I175" s="17" t="s">
        <v>4225</v>
      </c>
      <c r="J175" s="17" t="s">
        <v>2902</v>
      </c>
      <c r="K175" s="17" t="s">
        <v>3891</v>
      </c>
      <c r="L175" s="280" t="s">
        <v>3892</v>
      </c>
      <c r="M175" s="26" t="s">
        <v>4026</v>
      </c>
      <c r="N175" s="280" t="s">
        <v>4023</v>
      </c>
      <c r="O175" s="17">
        <v>12</v>
      </c>
      <c r="P175" s="17" t="s">
        <v>4023</v>
      </c>
      <c r="Q175" s="17">
        <v>507</v>
      </c>
      <c r="R175" s="280" t="s">
        <v>4307</v>
      </c>
      <c r="S175" s="17" t="s">
        <v>2904</v>
      </c>
      <c r="T175" s="17"/>
      <c r="U175" s="17"/>
      <c r="V175" s="17"/>
      <c r="W175" s="17"/>
      <c r="X175" s="17"/>
      <c r="Y175" s="17"/>
      <c r="Z175" s="17"/>
      <c r="AA175" s="17"/>
      <c r="AB175" s="17"/>
      <c r="AC175" s="17"/>
      <c r="AD175" s="17"/>
      <c r="AE175" s="17"/>
      <c r="AF175" s="17"/>
      <c r="AG175" s="17"/>
      <c r="AH175" s="75" t="s">
        <v>270</v>
      </c>
      <c r="AI175" s="17" t="s">
        <v>417</v>
      </c>
      <c r="AJ175" s="17" t="s">
        <v>871</v>
      </c>
      <c r="AK175" s="17" t="s">
        <v>214</v>
      </c>
      <c r="AL175" s="17" t="s">
        <v>4308</v>
      </c>
      <c r="AM175" s="294"/>
      <c r="AN175" s="105"/>
      <c r="AO175" s="17">
        <v>4.7</v>
      </c>
      <c r="AP175" s="17">
        <v>6.2</v>
      </c>
      <c r="AQ175" s="17">
        <v>7.7</v>
      </c>
      <c r="AR175" s="17">
        <v>9.1999999999999993</v>
      </c>
      <c r="AS175" s="17">
        <v>9.1999999999999993</v>
      </c>
      <c r="AT175" s="64"/>
      <c r="AU175" s="17"/>
      <c r="AV175" s="23">
        <v>6.2</v>
      </c>
      <c r="AW175" s="64"/>
      <c r="AX175" s="292"/>
      <c r="AY175" s="248" t="s">
        <v>4309</v>
      </c>
      <c r="AZ175" s="79">
        <v>0</v>
      </c>
      <c r="BA175" s="245">
        <v>0</v>
      </c>
      <c r="BB175" s="292" t="s">
        <v>218</v>
      </c>
      <c r="BC175" s="280"/>
      <c r="BD175" s="291"/>
      <c r="BE175" s="101"/>
      <c r="BF175" s="248" t="s">
        <v>4310</v>
      </c>
      <c r="BG175" s="79">
        <v>0</v>
      </c>
      <c r="BH175" s="245">
        <v>0</v>
      </c>
      <c r="BI175" s="67" t="s">
        <v>218</v>
      </c>
      <c r="BJ175" s="280"/>
      <c r="BK175" s="185"/>
      <c r="BL175" s="501"/>
      <c r="BM175" s="112" t="s">
        <v>4311</v>
      </c>
      <c r="BN175" s="243">
        <v>0</v>
      </c>
      <c r="BO175" s="188">
        <v>0</v>
      </c>
      <c r="BP175" s="292" t="s">
        <v>218</v>
      </c>
      <c r="BQ175" s="14"/>
      <c r="BR175" s="110"/>
      <c r="BS175" s="112"/>
      <c r="BT175" s="329" t="s">
        <v>4312</v>
      </c>
      <c r="BU175" s="188">
        <v>0</v>
      </c>
      <c r="BV175" s="188">
        <v>0</v>
      </c>
      <c r="BW175" s="67" t="s">
        <v>218</v>
      </c>
      <c r="BX175" s="107"/>
      <c r="BY175" s="110"/>
      <c r="BZ175" s="112"/>
      <c r="CA175" s="329" t="s">
        <v>4313</v>
      </c>
      <c r="CB175" s="283">
        <v>0</v>
      </c>
      <c r="CC175" s="188">
        <v>0</v>
      </c>
      <c r="CD175" s="283" t="s">
        <v>218</v>
      </c>
      <c r="CE175" s="280" t="s">
        <v>4314</v>
      </c>
      <c r="CF175" s="17"/>
      <c r="CG175" s="146"/>
      <c r="CH175" s="112" t="s">
        <v>4315</v>
      </c>
      <c r="CI175" s="188">
        <v>0</v>
      </c>
      <c r="CJ175" s="188">
        <v>0</v>
      </c>
      <c r="CK175" s="64" t="s">
        <v>218</v>
      </c>
      <c r="CL175" s="107" t="s">
        <v>4316</v>
      </c>
      <c r="CM175" s="17"/>
      <c r="CN175" s="101"/>
      <c r="CO175" s="329" t="s">
        <v>4317</v>
      </c>
      <c r="CP175" s="188">
        <v>0</v>
      </c>
      <c r="CQ175" s="188">
        <v>0</v>
      </c>
      <c r="CR175" s="64" t="s">
        <v>218</v>
      </c>
      <c r="CS175" s="110" t="s">
        <v>3908</v>
      </c>
      <c r="CT175" s="110"/>
      <c r="CU175" s="112"/>
      <c r="CV175" s="329" t="s">
        <v>4318</v>
      </c>
      <c r="CW175" s="188">
        <v>0</v>
      </c>
      <c r="CX175" s="188">
        <v>0</v>
      </c>
      <c r="CY175" s="64" t="s">
        <v>218</v>
      </c>
      <c r="CZ175" s="73" t="s">
        <v>4205</v>
      </c>
      <c r="DA175" s="110"/>
      <c r="DB175" s="101"/>
      <c r="DC175" s="279" t="s">
        <v>4319</v>
      </c>
      <c r="DD175" s="188">
        <v>0</v>
      </c>
      <c r="DE175" s="188">
        <v>0</v>
      </c>
      <c r="DF175" s="64" t="s">
        <v>218</v>
      </c>
      <c r="DG175" s="73" t="s">
        <v>4207</v>
      </c>
      <c r="DH175" s="105"/>
      <c r="DI175" s="104"/>
      <c r="DJ175" s="279" t="s">
        <v>4320</v>
      </c>
      <c r="DK175" s="188">
        <v>0</v>
      </c>
      <c r="DL175" s="188">
        <v>0</v>
      </c>
      <c r="DM175" s="64" t="s">
        <v>218</v>
      </c>
      <c r="DN175" s="73" t="s">
        <v>3914</v>
      </c>
      <c r="DO175" s="110"/>
      <c r="DP175" s="117"/>
      <c r="DQ175" s="279" t="s">
        <v>4321</v>
      </c>
      <c r="DR175" s="188">
        <v>0</v>
      </c>
      <c r="DS175" s="188">
        <v>0</v>
      </c>
      <c r="DT175" s="64" t="s">
        <v>218</v>
      </c>
      <c r="DU175" s="73" t="s">
        <v>3916</v>
      </c>
      <c r="DV175" s="17">
        <v>6.2</v>
      </c>
      <c r="DW175" s="101"/>
      <c r="DX175" s="339" t="s">
        <v>4322</v>
      </c>
      <c r="DY175" s="188">
        <v>0</v>
      </c>
      <c r="DZ175" s="188">
        <v>0</v>
      </c>
      <c r="EA175" s="64" t="s">
        <v>2918</v>
      </c>
      <c r="EB175" s="73" t="s">
        <v>3918</v>
      </c>
      <c r="EC175" s="277">
        <v>0</v>
      </c>
      <c r="ED175" s="275">
        <v>0</v>
      </c>
      <c r="EE175" s="275">
        <v>0</v>
      </c>
      <c r="EF175" s="275">
        <v>0</v>
      </c>
      <c r="EG175" s="275">
        <v>0</v>
      </c>
      <c r="EH175" s="275">
        <v>0</v>
      </c>
      <c r="EI175" s="275">
        <v>0</v>
      </c>
      <c r="EJ175" s="275">
        <v>0</v>
      </c>
      <c r="EK175" s="275">
        <v>0</v>
      </c>
      <c r="EL175" s="444">
        <v>6.2</v>
      </c>
      <c r="EM175" s="277">
        <v>0</v>
      </c>
      <c r="EN175" s="277">
        <v>0</v>
      </c>
      <c r="EO175" s="277">
        <v>6.2</v>
      </c>
      <c r="EP175" s="274">
        <v>0</v>
      </c>
      <c r="EQ175" s="276">
        <v>0</v>
      </c>
      <c r="ER175" s="276">
        <v>0</v>
      </c>
      <c r="ES175" s="276">
        <v>0</v>
      </c>
      <c r="ET175" s="276">
        <v>0</v>
      </c>
      <c r="EU175" s="276">
        <v>0</v>
      </c>
      <c r="EV175" s="276">
        <v>0</v>
      </c>
      <c r="EW175" s="276">
        <v>0</v>
      </c>
      <c r="EX175" s="276">
        <v>0</v>
      </c>
      <c r="EY175" s="276">
        <v>0</v>
      </c>
      <c r="EZ175" s="295">
        <v>0</v>
      </c>
      <c r="FA175" s="274">
        <v>0</v>
      </c>
      <c r="FB175" s="274">
        <v>0</v>
      </c>
      <c r="FC175" s="274">
        <v>0</v>
      </c>
      <c r="FD175" s="38">
        <v>0</v>
      </c>
      <c r="FE175" s="38">
        <v>0</v>
      </c>
      <c r="FF175" s="38">
        <v>0</v>
      </c>
      <c r="FG175" s="38">
        <v>0</v>
      </c>
      <c r="FH175" s="38">
        <v>0</v>
      </c>
      <c r="FI175" s="38">
        <v>0</v>
      </c>
      <c r="FJ175" s="38">
        <v>0</v>
      </c>
      <c r="FK175" s="38">
        <v>0</v>
      </c>
      <c r="FL175" s="38">
        <v>0</v>
      </c>
      <c r="FM175" s="38">
        <v>0</v>
      </c>
      <c r="FN175" s="230">
        <v>0</v>
      </c>
      <c r="FO175" s="230">
        <v>0</v>
      </c>
      <c r="FP175" s="307">
        <v>0</v>
      </c>
      <c r="FQ175" s="307">
        <v>0</v>
      </c>
      <c r="FR175" s="209">
        <v>0</v>
      </c>
      <c r="FS175" s="209">
        <v>0</v>
      </c>
      <c r="FT175" s="209">
        <v>0</v>
      </c>
      <c r="FU175" s="209">
        <v>0</v>
      </c>
      <c r="FV175" s="42">
        <v>0</v>
      </c>
      <c r="FW175" s="42">
        <v>0</v>
      </c>
      <c r="FX175" s="42">
        <v>0</v>
      </c>
      <c r="FY175" s="42">
        <v>0</v>
      </c>
      <c r="FZ175" s="42">
        <v>0</v>
      </c>
      <c r="GA175" s="42">
        <v>0</v>
      </c>
      <c r="GB175" s="42">
        <v>0</v>
      </c>
      <c r="GC175" s="42">
        <v>0</v>
      </c>
      <c r="GD175" s="138">
        <v>0</v>
      </c>
      <c r="GE175" s="42">
        <v>0</v>
      </c>
      <c r="GF175" s="137">
        <v>0</v>
      </c>
      <c r="GG175" s="136">
        <v>1</v>
      </c>
      <c r="GH175" s="50">
        <v>0</v>
      </c>
      <c r="GI175" s="50">
        <v>0</v>
      </c>
      <c r="GJ175" s="50">
        <v>0</v>
      </c>
      <c r="GK175" s="50">
        <v>0</v>
      </c>
      <c r="GL175" s="49">
        <v>0</v>
      </c>
      <c r="GM175" s="49">
        <v>0</v>
      </c>
      <c r="GN175" s="49">
        <v>0</v>
      </c>
      <c r="GO175" s="49">
        <v>0</v>
      </c>
      <c r="GP175" s="49">
        <v>0</v>
      </c>
      <c r="GQ175" s="49">
        <v>0</v>
      </c>
      <c r="GR175" s="48" t="b">
        <v>1</v>
      </c>
      <c r="GS175" s="336">
        <v>0</v>
      </c>
    </row>
    <row r="176" spans="1:201" ht="67.5" hidden="1" customHeight="1" x14ac:dyDescent="0.25">
      <c r="A176" s="380" t="s">
        <v>2227</v>
      </c>
      <c r="B176" s="380" t="s">
        <v>653</v>
      </c>
      <c r="C176" s="119" t="s">
        <v>519</v>
      </c>
      <c r="D176" s="380" t="s">
        <v>3888</v>
      </c>
      <c r="E176" s="380" t="s">
        <v>4153</v>
      </c>
      <c r="F176" s="102" t="s">
        <v>4247</v>
      </c>
      <c r="G176" s="102" t="s">
        <v>2901</v>
      </c>
      <c r="H176" s="102" t="s">
        <v>2851</v>
      </c>
      <c r="I176" s="17" t="s">
        <v>4225</v>
      </c>
      <c r="J176" s="102" t="s">
        <v>2902</v>
      </c>
      <c r="K176" s="102" t="s">
        <v>3891</v>
      </c>
      <c r="L176" s="123" t="s">
        <v>3892</v>
      </c>
      <c r="M176" s="379" t="s">
        <v>4026</v>
      </c>
      <c r="N176" s="123" t="s">
        <v>4023</v>
      </c>
      <c r="O176" s="102">
        <v>12</v>
      </c>
      <c r="P176" s="102" t="s">
        <v>4023</v>
      </c>
      <c r="Q176" s="102">
        <v>508</v>
      </c>
      <c r="R176" s="280" t="s">
        <v>4323</v>
      </c>
      <c r="S176" s="17" t="s">
        <v>2904</v>
      </c>
      <c r="T176" s="17"/>
      <c r="U176" s="17"/>
      <c r="V176" s="17"/>
      <c r="W176" s="17"/>
      <c r="X176" s="17"/>
      <c r="Y176" s="17"/>
      <c r="Z176" s="17"/>
      <c r="AA176" s="17"/>
      <c r="AB176" s="17"/>
      <c r="AC176" s="17"/>
      <c r="AD176" s="17"/>
      <c r="AE176" s="17"/>
      <c r="AF176" s="17"/>
      <c r="AG176" s="17"/>
      <c r="AH176" s="75" t="s">
        <v>270</v>
      </c>
      <c r="AI176" s="17" t="s">
        <v>417</v>
      </c>
      <c r="AJ176" s="17" t="s">
        <v>871</v>
      </c>
      <c r="AK176" s="17" t="s">
        <v>214</v>
      </c>
      <c r="AL176" s="17" t="s">
        <v>4324</v>
      </c>
      <c r="AM176" s="110"/>
      <c r="AN176" s="110"/>
      <c r="AO176" s="17">
        <v>9.8000000000000007</v>
      </c>
      <c r="AP176" s="17">
        <v>12.9</v>
      </c>
      <c r="AQ176" s="17">
        <v>15.9</v>
      </c>
      <c r="AR176" s="17">
        <v>18.899999999999999</v>
      </c>
      <c r="AS176" s="17">
        <v>18.899999999999999</v>
      </c>
      <c r="AT176" s="64"/>
      <c r="AU176" s="110"/>
      <c r="AV176" s="23">
        <v>12.9</v>
      </c>
      <c r="AW176" s="294"/>
      <c r="AX176" s="101"/>
      <c r="AY176" s="248" t="s">
        <v>4309</v>
      </c>
      <c r="AZ176" s="79">
        <v>0</v>
      </c>
      <c r="BA176" s="245">
        <v>0</v>
      </c>
      <c r="BB176" s="292" t="s">
        <v>218</v>
      </c>
      <c r="BC176" s="110"/>
      <c r="BD176" s="305"/>
      <c r="BE176" s="117"/>
      <c r="BF176" s="133" t="s">
        <v>4310</v>
      </c>
      <c r="BG176" s="79">
        <v>0</v>
      </c>
      <c r="BH176" s="245">
        <v>0</v>
      </c>
      <c r="BI176" s="67" t="s">
        <v>218</v>
      </c>
      <c r="BJ176" s="110"/>
      <c r="BK176" s="110"/>
      <c r="BL176" s="112"/>
      <c r="BM176" s="112" t="s">
        <v>4311</v>
      </c>
      <c r="BN176" s="243">
        <v>0</v>
      </c>
      <c r="BO176" s="188">
        <v>0</v>
      </c>
      <c r="BP176" s="292" t="s">
        <v>218</v>
      </c>
      <c r="BQ176" s="110"/>
      <c r="BR176" s="110"/>
      <c r="BS176" s="112"/>
      <c r="BT176" s="172" t="s">
        <v>4325</v>
      </c>
      <c r="BU176" s="188">
        <v>0</v>
      </c>
      <c r="BV176" s="188">
        <v>0</v>
      </c>
      <c r="BW176" s="67" t="s">
        <v>218</v>
      </c>
      <c r="BX176" s="107"/>
      <c r="BY176" s="110"/>
      <c r="BZ176" s="112"/>
      <c r="CA176" s="329" t="s">
        <v>4313</v>
      </c>
      <c r="CB176" s="99">
        <v>0</v>
      </c>
      <c r="CC176" s="188">
        <v>0</v>
      </c>
      <c r="CD176" s="146" t="s">
        <v>218</v>
      </c>
      <c r="CE176" s="123" t="s">
        <v>4314</v>
      </c>
      <c r="CF176" s="17"/>
      <c r="CG176" s="146"/>
      <c r="CH176" s="112" t="s">
        <v>4315</v>
      </c>
      <c r="CI176" s="188">
        <v>0</v>
      </c>
      <c r="CJ176" s="188">
        <v>0</v>
      </c>
      <c r="CK176" s="64" t="s">
        <v>218</v>
      </c>
      <c r="CL176" s="107" t="s">
        <v>4326</v>
      </c>
      <c r="CM176" s="17"/>
      <c r="CN176" s="101"/>
      <c r="CO176" s="329" t="s">
        <v>4327</v>
      </c>
      <c r="CP176" s="188">
        <v>0</v>
      </c>
      <c r="CQ176" s="188">
        <v>0</v>
      </c>
      <c r="CR176" s="64" t="s">
        <v>218</v>
      </c>
      <c r="CS176" s="110" t="s">
        <v>3908</v>
      </c>
      <c r="CT176" s="110"/>
      <c r="CU176" s="112"/>
      <c r="CV176" s="329" t="s">
        <v>4328</v>
      </c>
      <c r="CW176" s="188">
        <v>0</v>
      </c>
      <c r="CX176" s="188">
        <v>0</v>
      </c>
      <c r="CY176" s="64" t="s">
        <v>218</v>
      </c>
      <c r="CZ176" s="73" t="s">
        <v>4205</v>
      </c>
      <c r="DA176" s="17"/>
      <c r="DB176" s="101"/>
      <c r="DC176" s="279" t="s">
        <v>4329</v>
      </c>
      <c r="DD176" s="188">
        <v>0</v>
      </c>
      <c r="DE176" s="188">
        <v>0</v>
      </c>
      <c r="DF176" s="64" t="s">
        <v>218</v>
      </c>
      <c r="DG176" s="73" t="s">
        <v>4207</v>
      </c>
      <c r="DH176" s="17"/>
      <c r="DI176" s="101"/>
      <c r="DJ176" s="100" t="s">
        <v>4330</v>
      </c>
      <c r="DK176" s="188">
        <v>0</v>
      </c>
      <c r="DL176" s="188">
        <v>0</v>
      </c>
      <c r="DM176" s="64" t="s">
        <v>218</v>
      </c>
      <c r="DN176" s="73" t="s">
        <v>3914</v>
      </c>
      <c r="DO176" s="17"/>
      <c r="DP176" s="101"/>
      <c r="DQ176" s="279" t="s">
        <v>4331</v>
      </c>
      <c r="DR176" s="188">
        <v>0</v>
      </c>
      <c r="DS176" s="188">
        <v>0</v>
      </c>
      <c r="DT176" s="64" t="s">
        <v>218</v>
      </c>
      <c r="DU176" s="73" t="s">
        <v>3916</v>
      </c>
      <c r="DV176" s="23">
        <v>12.9</v>
      </c>
      <c r="DW176" s="101"/>
      <c r="DX176" s="339" t="s">
        <v>4332</v>
      </c>
      <c r="DY176" s="188">
        <v>0</v>
      </c>
      <c r="DZ176" s="188">
        <v>0</v>
      </c>
      <c r="EA176" s="64" t="s">
        <v>2918</v>
      </c>
      <c r="EB176" s="73" t="s">
        <v>3918</v>
      </c>
      <c r="EC176" s="277">
        <v>0</v>
      </c>
      <c r="ED176" s="275">
        <v>0</v>
      </c>
      <c r="EE176" s="275">
        <v>0</v>
      </c>
      <c r="EF176" s="275">
        <v>0</v>
      </c>
      <c r="EG176" s="275">
        <v>0</v>
      </c>
      <c r="EH176" s="275">
        <v>0</v>
      </c>
      <c r="EI176" s="275">
        <v>0</v>
      </c>
      <c r="EJ176" s="275">
        <v>0</v>
      </c>
      <c r="EK176" s="275">
        <v>0</v>
      </c>
      <c r="EL176" s="444">
        <v>12.9</v>
      </c>
      <c r="EM176" s="277">
        <v>0</v>
      </c>
      <c r="EN176" s="277">
        <v>0</v>
      </c>
      <c r="EO176" s="277">
        <v>12.9</v>
      </c>
      <c r="EP176" s="274">
        <v>0</v>
      </c>
      <c r="EQ176" s="276">
        <v>0</v>
      </c>
      <c r="ER176" s="276">
        <v>0</v>
      </c>
      <c r="ES176" s="276">
        <v>0</v>
      </c>
      <c r="ET176" s="276">
        <v>0</v>
      </c>
      <c r="EU176" s="276">
        <v>0</v>
      </c>
      <c r="EV176" s="276">
        <v>0</v>
      </c>
      <c r="EW176" s="276">
        <v>0</v>
      </c>
      <c r="EX176" s="276">
        <v>0</v>
      </c>
      <c r="EY176" s="276">
        <v>0</v>
      </c>
      <c r="EZ176" s="295">
        <v>0</v>
      </c>
      <c r="FA176" s="274">
        <v>0</v>
      </c>
      <c r="FB176" s="274">
        <v>0</v>
      </c>
      <c r="FC176" s="274">
        <v>0</v>
      </c>
      <c r="FD176" s="38">
        <v>0</v>
      </c>
      <c r="FE176" s="38">
        <v>0</v>
      </c>
      <c r="FF176" s="38">
        <v>0</v>
      </c>
      <c r="FG176" s="38">
        <v>0</v>
      </c>
      <c r="FH176" s="38">
        <v>0</v>
      </c>
      <c r="FI176" s="38">
        <v>0</v>
      </c>
      <c r="FJ176" s="38">
        <v>0</v>
      </c>
      <c r="FK176" s="38">
        <v>0</v>
      </c>
      <c r="FL176" s="38">
        <v>0</v>
      </c>
      <c r="FM176" s="38">
        <v>0</v>
      </c>
      <c r="FN176" s="230">
        <v>0</v>
      </c>
      <c r="FO176" s="230">
        <v>0</v>
      </c>
      <c r="FP176" s="307">
        <v>0</v>
      </c>
      <c r="FQ176" s="307">
        <v>0</v>
      </c>
      <c r="FR176" s="209">
        <v>0</v>
      </c>
      <c r="FS176" s="209">
        <v>0</v>
      </c>
      <c r="FT176" s="209">
        <v>0</v>
      </c>
      <c r="FU176" s="209">
        <v>0</v>
      </c>
      <c r="FV176" s="42">
        <v>0</v>
      </c>
      <c r="FW176" s="42">
        <v>0</v>
      </c>
      <c r="FX176" s="42">
        <v>0</v>
      </c>
      <c r="FY176" s="42">
        <v>0</v>
      </c>
      <c r="FZ176" s="42">
        <v>0</v>
      </c>
      <c r="GA176" s="42">
        <v>0</v>
      </c>
      <c r="GB176" s="42">
        <v>0</v>
      </c>
      <c r="GC176" s="42">
        <v>0</v>
      </c>
      <c r="GD176" s="138">
        <v>0</v>
      </c>
      <c r="GE176" s="42">
        <v>0</v>
      </c>
      <c r="GF176" s="137">
        <v>0</v>
      </c>
      <c r="GG176" s="136">
        <v>1</v>
      </c>
      <c r="GH176" s="50">
        <v>0</v>
      </c>
      <c r="GI176" s="50">
        <v>0</v>
      </c>
      <c r="GJ176" s="50">
        <v>0</v>
      </c>
      <c r="GK176" s="50">
        <v>0</v>
      </c>
      <c r="GL176" s="49">
        <v>0</v>
      </c>
      <c r="GM176" s="49">
        <v>0</v>
      </c>
      <c r="GN176" s="49">
        <v>0</v>
      </c>
      <c r="GO176" s="49">
        <v>0</v>
      </c>
      <c r="GP176" s="49">
        <v>0</v>
      </c>
      <c r="GQ176" s="49">
        <v>0</v>
      </c>
      <c r="GR176" s="48" t="b">
        <v>1</v>
      </c>
      <c r="GS176" s="336">
        <v>0</v>
      </c>
    </row>
    <row r="177" spans="1:201" ht="67.5" hidden="1" customHeight="1" x14ac:dyDescent="0.25">
      <c r="A177" s="380" t="s">
        <v>2227</v>
      </c>
      <c r="B177" s="380" t="s">
        <v>653</v>
      </c>
      <c r="C177" s="119" t="s">
        <v>519</v>
      </c>
      <c r="D177" s="380" t="s">
        <v>3888</v>
      </c>
      <c r="E177" s="380" t="s">
        <v>4153</v>
      </c>
      <c r="F177" s="440" t="s">
        <v>4247</v>
      </c>
      <c r="G177" s="440" t="s">
        <v>2901</v>
      </c>
      <c r="H177" s="440" t="s">
        <v>2851</v>
      </c>
      <c r="I177" s="17" t="s">
        <v>4225</v>
      </c>
      <c r="J177" s="440"/>
      <c r="K177" s="440" t="s">
        <v>3891</v>
      </c>
      <c r="L177" s="508" t="s">
        <v>3892</v>
      </c>
      <c r="M177" s="509" t="s">
        <v>4026</v>
      </c>
      <c r="N177" s="508" t="s">
        <v>4023</v>
      </c>
      <c r="O177" s="440">
        <v>12</v>
      </c>
      <c r="P177" s="440" t="s">
        <v>4023</v>
      </c>
      <c r="Q177" s="440">
        <v>108</v>
      </c>
      <c r="R177" s="280" t="s">
        <v>4333</v>
      </c>
      <c r="S177" s="17" t="s">
        <v>4334</v>
      </c>
      <c r="T177" s="203"/>
      <c r="U177" s="203"/>
      <c r="V177" s="203"/>
      <c r="W177" s="203"/>
      <c r="X177" s="203"/>
      <c r="Y177" s="203"/>
      <c r="Z177" s="203"/>
      <c r="AA177" s="203"/>
      <c r="AB177" s="203"/>
      <c r="AC177" s="203"/>
      <c r="AD177" s="203"/>
      <c r="AE177" s="203"/>
      <c r="AF177" s="203"/>
      <c r="AG177" s="203"/>
      <c r="AH177" s="416"/>
      <c r="AI177" s="17" t="s">
        <v>417</v>
      </c>
      <c r="AJ177" s="203"/>
      <c r="AK177" s="203" t="s">
        <v>214</v>
      </c>
      <c r="AL177" s="203"/>
      <c r="AM177" s="507"/>
      <c r="AN177" s="507"/>
      <c r="AO177" s="203"/>
      <c r="AP177" s="203"/>
      <c r="AQ177" s="203"/>
      <c r="AR177" s="203"/>
      <c r="AS177" s="203"/>
      <c r="AT177" s="227">
        <v>89.15</v>
      </c>
      <c r="AU177" s="507"/>
      <c r="AV177" s="506"/>
      <c r="AW177" s="478"/>
      <c r="AX177" s="477">
        <v>0</v>
      </c>
      <c r="AY177" s="248" t="s">
        <v>4335</v>
      </c>
      <c r="AZ177" s="505"/>
      <c r="BA177" s="504" t="e">
        <v>#DIV/0!</v>
      </c>
      <c r="BB177" s="292" t="s">
        <v>218</v>
      </c>
      <c r="BC177" s="280" t="s">
        <v>4273</v>
      </c>
      <c r="BD177" s="291"/>
      <c r="BE177" s="101"/>
      <c r="BF177" s="248" t="s">
        <v>4336</v>
      </c>
      <c r="BG177" s="503"/>
      <c r="BH177" s="502" t="e">
        <v>#DIV/0!</v>
      </c>
      <c r="BI177" s="67" t="s">
        <v>218</v>
      </c>
      <c r="BJ177" s="14" t="s">
        <v>4295</v>
      </c>
      <c r="BK177" s="185"/>
      <c r="BL177" s="501"/>
      <c r="BM177" s="112" t="s">
        <v>4337</v>
      </c>
      <c r="BN177" s="499">
        <v>0</v>
      </c>
      <c r="BO177" s="499" t="e">
        <v>#DIV/0!</v>
      </c>
      <c r="BP177" s="286" t="s">
        <v>218</v>
      </c>
      <c r="BQ177" s="14" t="s">
        <v>4338</v>
      </c>
      <c r="BR177" s="110"/>
      <c r="BS177" s="112"/>
      <c r="BT177" s="329" t="s">
        <v>4339</v>
      </c>
      <c r="BU177" s="499">
        <v>0</v>
      </c>
      <c r="BV177" s="499" t="e">
        <v>#DIV/0!</v>
      </c>
      <c r="BW177" s="67" t="s">
        <v>218</v>
      </c>
      <c r="BX177" s="107" t="s">
        <v>4340</v>
      </c>
      <c r="BY177" s="110"/>
      <c r="BZ177" s="112"/>
      <c r="CA177" s="329" t="s">
        <v>4341</v>
      </c>
      <c r="CB177" s="499">
        <v>0</v>
      </c>
      <c r="CC177" s="499" t="e">
        <v>#DIV/0!</v>
      </c>
      <c r="CD177" s="283" t="s">
        <v>218</v>
      </c>
      <c r="CE177" s="280" t="s">
        <v>4342</v>
      </c>
      <c r="CF177" s="17"/>
      <c r="CG177" s="146"/>
      <c r="CH177" s="112" t="s">
        <v>4343</v>
      </c>
      <c r="CI177" s="499">
        <v>0</v>
      </c>
      <c r="CJ177" s="499" t="e">
        <v>#DIV/0!</v>
      </c>
      <c r="CK177" s="64" t="s">
        <v>218</v>
      </c>
      <c r="CL177" s="107" t="s">
        <v>4344</v>
      </c>
      <c r="CM177" s="17"/>
      <c r="CN177" s="101"/>
      <c r="CO177" s="329" t="s">
        <v>4345</v>
      </c>
      <c r="CP177" s="499">
        <v>0</v>
      </c>
      <c r="CQ177" s="499" t="e">
        <v>#DIV/0!</v>
      </c>
      <c r="CR177" s="64" t="s">
        <v>218</v>
      </c>
      <c r="CS177" s="110" t="s">
        <v>4346</v>
      </c>
      <c r="CT177" s="110"/>
      <c r="CU177" s="112"/>
      <c r="CV177" s="329" t="s">
        <v>4347</v>
      </c>
      <c r="CW177" s="499">
        <v>0</v>
      </c>
      <c r="CX177" s="499" t="e">
        <v>#DIV/0!</v>
      </c>
      <c r="CY177" s="64" t="s">
        <v>218</v>
      </c>
      <c r="CZ177" s="73" t="s">
        <v>4348</v>
      </c>
      <c r="DA177" s="110"/>
      <c r="DB177" s="101"/>
      <c r="DC177" s="279" t="s">
        <v>4349</v>
      </c>
      <c r="DD177" s="499">
        <v>0</v>
      </c>
      <c r="DE177" s="499" t="e">
        <v>#DIV/0!</v>
      </c>
      <c r="DF177" s="64" t="s">
        <v>218</v>
      </c>
      <c r="DG177" s="158" t="s">
        <v>4146</v>
      </c>
      <c r="DH177" s="105"/>
      <c r="DI177" s="104"/>
      <c r="DJ177" s="279" t="s">
        <v>4350</v>
      </c>
      <c r="DK177" s="500">
        <v>0</v>
      </c>
      <c r="DL177" s="500" t="e">
        <v>#DIV/0!</v>
      </c>
      <c r="DM177" s="64" t="s">
        <v>218</v>
      </c>
      <c r="DN177" s="158" t="s">
        <v>4351</v>
      </c>
      <c r="DO177" s="110"/>
      <c r="DP177" s="117"/>
      <c r="DQ177" s="279" t="s">
        <v>4352</v>
      </c>
      <c r="DR177" s="499">
        <v>0</v>
      </c>
      <c r="DS177" s="499" t="e">
        <v>#DIV/0!</v>
      </c>
      <c r="DT177" s="73" t="s">
        <v>218</v>
      </c>
      <c r="DU177" s="14" t="s">
        <v>4353</v>
      </c>
      <c r="DV177" s="203"/>
      <c r="DW177" s="477"/>
      <c r="DX177" s="339" t="s">
        <v>4354</v>
      </c>
      <c r="DY177" s="188" t="s">
        <v>872</v>
      </c>
      <c r="DZ177" s="499" t="e">
        <v>#DIV/0!</v>
      </c>
      <c r="EA177" s="64" t="s">
        <v>218</v>
      </c>
      <c r="EB177" s="14" t="s">
        <v>4355</v>
      </c>
      <c r="EC177" s="277">
        <v>0</v>
      </c>
      <c r="ED177" s="275">
        <v>0</v>
      </c>
      <c r="EE177" s="275">
        <v>0</v>
      </c>
      <c r="EF177" s="275">
        <v>0</v>
      </c>
      <c r="EG177" s="275">
        <v>0</v>
      </c>
      <c r="EH177" s="275">
        <v>0</v>
      </c>
      <c r="EI177" s="275">
        <v>0</v>
      </c>
      <c r="EJ177" s="275">
        <v>0</v>
      </c>
      <c r="EK177" s="275">
        <v>0</v>
      </c>
      <c r="EL177" s="444">
        <v>0</v>
      </c>
      <c r="EM177" s="277">
        <v>0</v>
      </c>
      <c r="EN177" s="277">
        <v>0</v>
      </c>
      <c r="EO177" s="277">
        <v>0</v>
      </c>
      <c r="EP177" s="274">
        <v>0</v>
      </c>
      <c r="EQ177" s="276">
        <v>0</v>
      </c>
      <c r="ER177" s="276">
        <v>0</v>
      </c>
      <c r="ES177" s="276">
        <v>0</v>
      </c>
      <c r="ET177" s="276">
        <v>0</v>
      </c>
      <c r="EU177" s="276">
        <v>0</v>
      </c>
      <c r="EV177" s="276">
        <v>0</v>
      </c>
      <c r="EW177" s="276">
        <v>0</v>
      </c>
      <c r="EX177" s="276">
        <v>0</v>
      </c>
      <c r="EY177" s="276">
        <v>0</v>
      </c>
      <c r="EZ177" s="295">
        <v>0</v>
      </c>
      <c r="FA177" s="274">
        <v>0</v>
      </c>
      <c r="FB177" s="274">
        <v>0</v>
      </c>
      <c r="FC177" s="274">
        <v>0</v>
      </c>
      <c r="FD177" s="38">
        <v>0</v>
      </c>
      <c r="FE177" s="38">
        <v>0</v>
      </c>
      <c r="FF177" s="38">
        <v>0</v>
      </c>
      <c r="FG177" s="38">
        <v>0</v>
      </c>
      <c r="FH177" s="38">
        <v>0</v>
      </c>
      <c r="FI177" s="38">
        <v>0</v>
      </c>
      <c r="FJ177" s="38">
        <v>0</v>
      </c>
      <c r="FK177" s="38">
        <v>0</v>
      </c>
      <c r="FL177" s="38">
        <v>0</v>
      </c>
      <c r="FM177" s="38">
        <v>0</v>
      </c>
      <c r="FN177" s="230">
        <v>0</v>
      </c>
      <c r="FO177" s="230">
        <v>0</v>
      </c>
      <c r="FP177" s="55">
        <v>0</v>
      </c>
      <c r="FQ177" s="55">
        <v>0</v>
      </c>
      <c r="FR177" s="209">
        <v>0</v>
      </c>
      <c r="FS177" s="209">
        <v>0</v>
      </c>
      <c r="FT177" s="209">
        <v>0</v>
      </c>
      <c r="FU177" s="209">
        <v>0</v>
      </c>
      <c r="FV177" s="42">
        <v>0</v>
      </c>
      <c r="FW177" s="42">
        <v>0</v>
      </c>
      <c r="FX177" s="42">
        <v>0</v>
      </c>
      <c r="FY177" s="42">
        <v>0</v>
      </c>
      <c r="FZ177" s="42">
        <v>0</v>
      </c>
      <c r="GA177" s="42">
        <v>0</v>
      </c>
      <c r="GB177" s="42">
        <v>0</v>
      </c>
      <c r="GC177" s="42">
        <v>0</v>
      </c>
      <c r="GD177" s="138">
        <v>0</v>
      </c>
      <c r="GE177" s="42">
        <v>0</v>
      </c>
      <c r="GF177" s="137">
        <v>0</v>
      </c>
      <c r="GG177" s="136">
        <v>1</v>
      </c>
      <c r="GH177" s="50">
        <v>0</v>
      </c>
      <c r="GI177" s="50">
        <v>0</v>
      </c>
      <c r="GJ177" s="50">
        <v>0</v>
      </c>
      <c r="GK177" s="50">
        <v>0</v>
      </c>
      <c r="GL177" s="49">
        <v>0</v>
      </c>
      <c r="GM177" s="49">
        <v>0</v>
      </c>
      <c r="GN177" s="49">
        <v>0</v>
      </c>
      <c r="GO177" s="49">
        <v>0</v>
      </c>
      <c r="GP177" s="49">
        <v>0</v>
      </c>
      <c r="GQ177" s="49">
        <v>0</v>
      </c>
      <c r="GR177" s="48" t="b">
        <v>1</v>
      </c>
      <c r="GS177" s="336">
        <v>0</v>
      </c>
    </row>
    <row r="178" spans="1:201" ht="67.5" hidden="1" customHeight="1" x14ac:dyDescent="0.25">
      <c r="A178" s="380" t="s">
        <v>2227</v>
      </c>
      <c r="B178" s="380" t="s">
        <v>653</v>
      </c>
      <c r="C178" s="119" t="s">
        <v>519</v>
      </c>
      <c r="D178" s="380" t="s">
        <v>3888</v>
      </c>
      <c r="E178" s="380" t="s">
        <v>3889</v>
      </c>
      <c r="F178" s="380" t="s">
        <v>3343</v>
      </c>
      <c r="G178" s="380"/>
      <c r="H178" s="380" t="s">
        <v>2851</v>
      </c>
      <c r="I178" s="119" t="s">
        <v>4023</v>
      </c>
      <c r="J178" s="464"/>
      <c r="K178" s="380" t="s">
        <v>4024</v>
      </c>
      <c r="L178" s="494"/>
      <c r="M178" s="26" t="s">
        <v>4026</v>
      </c>
      <c r="N178" s="280" t="s">
        <v>4023</v>
      </c>
      <c r="O178" s="380"/>
      <c r="P178" s="380"/>
      <c r="Q178" s="380">
        <v>207</v>
      </c>
      <c r="R178" s="479" t="s">
        <v>4356</v>
      </c>
      <c r="S178" s="17" t="s">
        <v>869</v>
      </c>
      <c r="T178" s="119"/>
      <c r="U178" s="119"/>
      <c r="V178" s="119" t="s">
        <v>870</v>
      </c>
      <c r="W178" s="119"/>
      <c r="X178" s="119"/>
      <c r="Y178" s="119"/>
      <c r="Z178" s="119"/>
      <c r="AA178" s="119"/>
      <c r="AB178" s="119"/>
      <c r="AC178" s="119"/>
      <c r="AD178" s="119"/>
      <c r="AE178" s="119"/>
      <c r="AF178" s="119"/>
      <c r="AG178" s="119"/>
      <c r="AH178" s="92" t="s">
        <v>270</v>
      </c>
      <c r="AI178" s="119" t="s">
        <v>442</v>
      </c>
      <c r="AJ178" s="119" t="s">
        <v>244</v>
      </c>
      <c r="AK178" s="119" t="s">
        <v>271</v>
      </c>
      <c r="AL178" s="119" t="s">
        <v>4002</v>
      </c>
      <c r="AM178" s="119"/>
      <c r="AN178" s="119" t="s">
        <v>4357</v>
      </c>
      <c r="AO178" s="119"/>
      <c r="AP178" s="119">
        <v>140</v>
      </c>
      <c r="AQ178" s="119">
        <v>150</v>
      </c>
      <c r="AR178" s="119">
        <v>60</v>
      </c>
      <c r="AS178" s="119">
        <v>350</v>
      </c>
      <c r="AT178" s="177"/>
      <c r="AU178" s="119"/>
      <c r="AV178" s="250">
        <v>140</v>
      </c>
      <c r="AW178" s="478"/>
      <c r="AX178" s="477">
        <v>0</v>
      </c>
      <c r="AY178" s="473" t="s">
        <v>4358</v>
      </c>
      <c r="AZ178" s="475">
        <v>0</v>
      </c>
      <c r="BA178" s="474">
        <v>0</v>
      </c>
      <c r="BB178" s="174" t="s">
        <v>218</v>
      </c>
      <c r="BC178" s="158" t="s">
        <v>4359</v>
      </c>
      <c r="BD178" s="101">
        <v>1</v>
      </c>
      <c r="BE178" s="101">
        <v>1</v>
      </c>
      <c r="BF178" s="498" t="s">
        <v>4360</v>
      </c>
      <c r="BG178" s="472">
        <v>7.1428571428571426E-3</v>
      </c>
      <c r="BH178" s="472">
        <v>2.8571428571428571E-3</v>
      </c>
      <c r="BI178" s="173" t="s">
        <v>218</v>
      </c>
      <c r="BJ178" s="158" t="s">
        <v>4361</v>
      </c>
      <c r="BK178" s="110"/>
      <c r="BL178" s="101">
        <v>0</v>
      </c>
      <c r="BM178" s="487" t="s">
        <v>4362</v>
      </c>
      <c r="BN178" s="466">
        <v>7.1428571428571426E-3</v>
      </c>
      <c r="BO178" s="466">
        <v>2.8571428571428571E-3</v>
      </c>
      <c r="BP178" s="81" t="s">
        <v>218</v>
      </c>
      <c r="BQ178" s="158" t="s">
        <v>4363</v>
      </c>
      <c r="BR178" s="110"/>
      <c r="BS178" s="117"/>
      <c r="BT178" s="117" t="s">
        <v>4364</v>
      </c>
      <c r="BU178" s="466">
        <v>7.1428571428571426E-3</v>
      </c>
      <c r="BV178" s="466">
        <v>2.8571428571428571E-3</v>
      </c>
      <c r="BW178" s="64" t="s">
        <v>218</v>
      </c>
      <c r="BX178" s="107" t="s">
        <v>4365</v>
      </c>
      <c r="BY178" s="110"/>
      <c r="BZ178" s="117"/>
      <c r="CA178" s="279" t="s">
        <v>4366</v>
      </c>
      <c r="CB178" s="466">
        <v>7.1428571428571426E-3</v>
      </c>
      <c r="CC178" s="466">
        <v>2.8571428571428571E-3</v>
      </c>
      <c r="CD178" s="188" t="s">
        <v>218</v>
      </c>
      <c r="CE178" s="123" t="s">
        <v>4367</v>
      </c>
      <c r="CF178" s="17">
        <v>38</v>
      </c>
      <c r="CG178" s="101">
        <v>38</v>
      </c>
      <c r="CH178" s="117" t="s">
        <v>4368</v>
      </c>
      <c r="CI178" s="466">
        <v>0.27857142857142858</v>
      </c>
      <c r="CJ178" s="466">
        <v>0.11142857142857143</v>
      </c>
      <c r="CK178" s="17" t="s">
        <v>218</v>
      </c>
      <c r="CL178" s="158" t="s">
        <v>4369</v>
      </c>
      <c r="CM178" s="17"/>
      <c r="CN178" s="101">
        <v>1</v>
      </c>
      <c r="CO178" s="117" t="s">
        <v>4370</v>
      </c>
      <c r="CP178" s="466">
        <v>0.2857142857142857</v>
      </c>
      <c r="CQ178" s="466">
        <v>0.11428571428571428</v>
      </c>
      <c r="CR178" s="101" t="s">
        <v>218</v>
      </c>
      <c r="CS178" s="158" t="s">
        <v>4371</v>
      </c>
      <c r="CT178" s="17">
        <v>28</v>
      </c>
      <c r="CU178" s="101">
        <v>28</v>
      </c>
      <c r="CV178" s="279" t="s">
        <v>4372</v>
      </c>
      <c r="CW178" s="466">
        <v>0.48571428571428571</v>
      </c>
      <c r="CX178" s="466">
        <v>0.19428571428571428</v>
      </c>
      <c r="CY178" s="64" t="s">
        <v>218</v>
      </c>
      <c r="CZ178" s="73" t="s">
        <v>4373</v>
      </c>
      <c r="DA178" s="110"/>
      <c r="DB178" s="101">
        <v>0</v>
      </c>
      <c r="DC178" s="279" t="s">
        <v>4374</v>
      </c>
      <c r="DD178" s="466">
        <v>0.48571428571428571</v>
      </c>
      <c r="DE178" s="466">
        <v>0.19428571428571428</v>
      </c>
      <c r="DF178" s="101" t="s">
        <v>218</v>
      </c>
      <c r="DG178" s="158" t="s">
        <v>4375</v>
      </c>
      <c r="DH178" s="17"/>
      <c r="DI178" s="101"/>
      <c r="DJ178" s="279" t="s">
        <v>4376</v>
      </c>
      <c r="DK178" s="468">
        <v>0.48571428571428571</v>
      </c>
      <c r="DL178" s="468">
        <v>0.19428571428571428</v>
      </c>
      <c r="DM178" s="101" t="s">
        <v>218</v>
      </c>
      <c r="DN178" s="73" t="s">
        <v>4377</v>
      </c>
      <c r="DO178" s="110"/>
      <c r="DP178" s="101">
        <v>6</v>
      </c>
      <c r="DQ178" s="279" t="s">
        <v>4378</v>
      </c>
      <c r="DR178" s="466">
        <v>0.52857142857142858</v>
      </c>
      <c r="DS178" s="466">
        <v>0.21142857142857144</v>
      </c>
      <c r="DT178" s="279" t="s">
        <v>218</v>
      </c>
      <c r="DU178" s="158" t="s">
        <v>4379</v>
      </c>
      <c r="DV178" s="119">
        <v>73</v>
      </c>
      <c r="DW178" s="234">
        <v>44</v>
      </c>
      <c r="DX178" s="339" t="s">
        <v>4380</v>
      </c>
      <c r="DY178" s="188">
        <v>0.84285714285714286</v>
      </c>
      <c r="DZ178" s="466" t="s">
        <v>872</v>
      </c>
      <c r="EA178" s="101" t="s">
        <v>218</v>
      </c>
      <c r="EB178" s="158" t="s">
        <v>4381</v>
      </c>
      <c r="EC178" s="277">
        <v>1</v>
      </c>
      <c r="ED178" s="275">
        <v>1</v>
      </c>
      <c r="EE178" s="275">
        <v>1</v>
      </c>
      <c r="EF178" s="275">
        <v>39</v>
      </c>
      <c r="EG178" s="275">
        <v>39</v>
      </c>
      <c r="EH178" s="275">
        <v>67</v>
      </c>
      <c r="EI178" s="275">
        <v>67</v>
      </c>
      <c r="EJ178" s="275">
        <v>67</v>
      </c>
      <c r="EK178" s="275">
        <v>67</v>
      </c>
      <c r="EL178" s="444">
        <v>140</v>
      </c>
      <c r="EM178" s="277">
        <v>39</v>
      </c>
      <c r="EN178" s="277">
        <v>67</v>
      </c>
      <c r="EO178" s="277">
        <v>140</v>
      </c>
      <c r="EP178" s="274">
        <v>1</v>
      </c>
      <c r="EQ178" s="276">
        <v>1</v>
      </c>
      <c r="ER178" s="276">
        <v>1</v>
      </c>
      <c r="ES178" s="276">
        <v>39</v>
      </c>
      <c r="ET178" s="276">
        <v>40</v>
      </c>
      <c r="EU178" s="276">
        <v>68</v>
      </c>
      <c r="EV178" s="276">
        <v>68</v>
      </c>
      <c r="EW178" s="276">
        <v>68</v>
      </c>
      <c r="EX178" s="276">
        <v>74</v>
      </c>
      <c r="EY178" s="276">
        <v>118</v>
      </c>
      <c r="EZ178" s="295">
        <v>44</v>
      </c>
      <c r="FA178" s="274">
        <v>39</v>
      </c>
      <c r="FB178" s="274">
        <v>68</v>
      </c>
      <c r="FC178" s="274">
        <v>118</v>
      </c>
      <c r="FD178" s="38">
        <v>1</v>
      </c>
      <c r="FE178" s="38">
        <v>1</v>
      </c>
      <c r="FF178" s="38">
        <v>1</v>
      </c>
      <c r="FG178" s="38">
        <v>1</v>
      </c>
      <c r="FH178" s="38">
        <v>1.0256410256410255</v>
      </c>
      <c r="FI178" s="38">
        <v>1.0149253731343284</v>
      </c>
      <c r="FJ178" s="38">
        <v>1.0149253731343284</v>
      </c>
      <c r="FK178" s="38">
        <v>1.0149253731343284</v>
      </c>
      <c r="FL178" s="38">
        <v>1.1044776119402986</v>
      </c>
      <c r="FM178" s="38">
        <v>0.84285714285714286</v>
      </c>
      <c r="FN178" s="230">
        <v>7.1428571428571426E-3</v>
      </c>
      <c r="FO178" s="230">
        <v>7.1428571428571426E-3</v>
      </c>
      <c r="FP178" s="55">
        <v>7.1428571428571426E-3</v>
      </c>
      <c r="FQ178" s="55">
        <v>7.1428571428571426E-3</v>
      </c>
      <c r="FR178" s="209">
        <v>7.1428571428571426E-3</v>
      </c>
      <c r="FS178" s="209">
        <v>7.1428571428571426E-3</v>
      </c>
      <c r="FT178" s="209">
        <v>0.27857142857142858</v>
      </c>
      <c r="FU178" s="209">
        <v>0.27857142857142858</v>
      </c>
      <c r="FV178" s="42">
        <v>0.2857142857142857</v>
      </c>
      <c r="FW178" s="42">
        <v>0.27857142857142858</v>
      </c>
      <c r="FX178" s="42">
        <v>0.48571428571428571</v>
      </c>
      <c r="FY178" s="42">
        <v>0.47857142857142859</v>
      </c>
      <c r="FZ178" s="42">
        <v>0.48571428571428571</v>
      </c>
      <c r="GA178" s="42">
        <v>0.47857142857142859</v>
      </c>
      <c r="GB178" s="42">
        <v>0.48571428571428571</v>
      </c>
      <c r="GC178" s="42">
        <v>0.47857142857142859</v>
      </c>
      <c r="GD178" s="138">
        <v>0.52857142857142858</v>
      </c>
      <c r="GE178" s="42">
        <v>0.47857142857142859</v>
      </c>
      <c r="GF178" s="137">
        <v>0.84285714285714286</v>
      </c>
      <c r="GG178" s="136">
        <v>1</v>
      </c>
      <c r="GH178" s="50">
        <v>7.1428571428571426E-3</v>
      </c>
      <c r="GI178" s="50">
        <v>7.1428571428571426E-3</v>
      </c>
      <c r="GJ178" s="50">
        <v>7.1428571428571426E-3</v>
      </c>
      <c r="GK178" s="50">
        <v>0.27857142857142858</v>
      </c>
      <c r="GL178" s="49">
        <v>0.2857142857142857</v>
      </c>
      <c r="GM178" s="49">
        <v>0.48571428571428571</v>
      </c>
      <c r="GN178" s="49">
        <v>0.48571428571428571</v>
      </c>
      <c r="GO178" s="49">
        <v>0.48571428571428571</v>
      </c>
      <c r="GP178" s="49">
        <v>0.52857142857142858</v>
      </c>
      <c r="GQ178" s="49">
        <v>0.84285714285714286</v>
      </c>
      <c r="GR178" s="48" t="b">
        <v>1</v>
      </c>
      <c r="GS178" s="336">
        <v>0</v>
      </c>
    </row>
    <row r="179" spans="1:201" ht="67.5" hidden="1" customHeight="1" x14ac:dyDescent="0.25">
      <c r="A179" s="380" t="s">
        <v>2227</v>
      </c>
      <c r="B179" s="380" t="s">
        <v>653</v>
      </c>
      <c r="C179" s="119" t="s">
        <v>519</v>
      </c>
      <c r="D179" s="380" t="s">
        <v>3888</v>
      </c>
      <c r="E179" s="380" t="s">
        <v>4153</v>
      </c>
      <c r="F179" s="380" t="s">
        <v>2230</v>
      </c>
      <c r="G179" s="380"/>
      <c r="H179" s="380" t="s">
        <v>2851</v>
      </c>
      <c r="I179" s="119" t="s">
        <v>4023</v>
      </c>
      <c r="J179" s="464"/>
      <c r="K179" s="380" t="s">
        <v>4024</v>
      </c>
      <c r="L179" s="494"/>
      <c r="M179" s="495"/>
      <c r="N179" s="494"/>
      <c r="O179" s="380"/>
      <c r="P179" s="380"/>
      <c r="Q179" s="380">
        <v>210</v>
      </c>
      <c r="R179" s="479" t="s">
        <v>4382</v>
      </c>
      <c r="S179" s="17" t="s">
        <v>869</v>
      </c>
      <c r="T179" s="119"/>
      <c r="U179" s="119"/>
      <c r="V179" s="119" t="s">
        <v>870</v>
      </c>
      <c r="W179" s="119"/>
      <c r="X179" s="119"/>
      <c r="Y179" s="119"/>
      <c r="Z179" s="119"/>
      <c r="AA179" s="119"/>
      <c r="AB179" s="119"/>
      <c r="AC179" s="119"/>
      <c r="AD179" s="119"/>
      <c r="AE179" s="119"/>
      <c r="AF179" s="119"/>
      <c r="AG179" s="119"/>
      <c r="AH179" s="92" t="s">
        <v>211</v>
      </c>
      <c r="AI179" s="17" t="s">
        <v>417</v>
      </c>
      <c r="AJ179" s="119" t="s">
        <v>244</v>
      </c>
      <c r="AK179" s="119" t="s">
        <v>3405</v>
      </c>
      <c r="AL179" s="119" t="s">
        <v>4383</v>
      </c>
      <c r="AM179" s="119"/>
      <c r="AN179" s="119" t="s">
        <v>4357</v>
      </c>
      <c r="AO179" s="119"/>
      <c r="AP179" s="119"/>
      <c r="AQ179" s="119">
        <v>30</v>
      </c>
      <c r="AR179" s="119">
        <v>70</v>
      </c>
      <c r="AS179" s="119">
        <v>100</v>
      </c>
      <c r="AT179" s="177"/>
      <c r="AU179" s="119"/>
      <c r="AV179" s="493">
        <v>0</v>
      </c>
      <c r="AW179" s="478"/>
      <c r="AX179" s="477"/>
      <c r="AY179" s="473" t="s">
        <v>4384</v>
      </c>
      <c r="AZ179" s="475" t="s">
        <v>872</v>
      </c>
      <c r="BA179" s="474">
        <v>0</v>
      </c>
      <c r="BB179" s="174" t="s">
        <v>218</v>
      </c>
      <c r="BC179" s="158" t="s">
        <v>4359</v>
      </c>
      <c r="BD179" s="101"/>
      <c r="BE179" s="101"/>
      <c r="BF179" s="473" t="s">
        <v>4385</v>
      </c>
      <c r="BG179" s="472" t="s">
        <v>872</v>
      </c>
      <c r="BH179" s="472">
        <v>0</v>
      </c>
      <c r="BI179" s="485" t="s">
        <v>218</v>
      </c>
      <c r="BJ179" s="280" t="s">
        <v>4386</v>
      </c>
      <c r="BK179" s="489"/>
      <c r="BL179" s="497"/>
      <c r="BM179" s="487" t="s">
        <v>4387</v>
      </c>
      <c r="BN179" s="466" t="s">
        <v>872</v>
      </c>
      <c r="BO179" s="466">
        <v>0</v>
      </c>
      <c r="BP179" s="486" t="s">
        <v>218</v>
      </c>
      <c r="BQ179" s="158" t="s">
        <v>4388</v>
      </c>
      <c r="BR179" s="110"/>
      <c r="BS179" s="117"/>
      <c r="BT179" s="487" t="s">
        <v>4389</v>
      </c>
      <c r="BU179" s="466" t="s">
        <v>872</v>
      </c>
      <c r="BV179" s="466">
        <v>0</v>
      </c>
      <c r="BW179" s="485" t="s">
        <v>218</v>
      </c>
      <c r="BX179" s="158" t="s">
        <v>4390</v>
      </c>
      <c r="BY179" s="110"/>
      <c r="BZ179" s="117"/>
      <c r="CA179" s="496" t="s">
        <v>4391</v>
      </c>
      <c r="CB179" s="466" t="s">
        <v>872</v>
      </c>
      <c r="CC179" s="466">
        <v>0</v>
      </c>
      <c r="CD179" s="283" t="s">
        <v>218</v>
      </c>
      <c r="CE179" s="158" t="s">
        <v>4390</v>
      </c>
      <c r="CF179" s="17"/>
      <c r="CG179" s="101"/>
      <c r="CH179" s="259" t="s">
        <v>4392</v>
      </c>
      <c r="CI179" s="466" t="s">
        <v>872</v>
      </c>
      <c r="CJ179" s="466">
        <v>0</v>
      </c>
      <c r="CK179" s="421" t="s">
        <v>218</v>
      </c>
      <c r="CL179" s="158" t="s">
        <v>4393</v>
      </c>
      <c r="CM179" s="17"/>
      <c r="CN179" s="101"/>
      <c r="CO179" s="117" t="s">
        <v>4394</v>
      </c>
      <c r="CP179" s="466" t="s">
        <v>872</v>
      </c>
      <c r="CQ179" s="466">
        <v>0</v>
      </c>
      <c r="CR179" s="101" t="s">
        <v>218</v>
      </c>
      <c r="CS179" s="158" t="s">
        <v>4393</v>
      </c>
      <c r="CT179" s="110"/>
      <c r="CU179" s="117"/>
      <c r="CV179" s="296" t="s">
        <v>4395</v>
      </c>
      <c r="CW179" s="466" t="s">
        <v>872</v>
      </c>
      <c r="CX179" s="466">
        <v>0</v>
      </c>
      <c r="CY179" s="64" t="s">
        <v>218</v>
      </c>
      <c r="CZ179" s="73" t="s">
        <v>4396</v>
      </c>
      <c r="DA179" s="110"/>
      <c r="DB179" s="101"/>
      <c r="DC179" s="279" t="s">
        <v>4397</v>
      </c>
      <c r="DD179" s="466" t="s">
        <v>872</v>
      </c>
      <c r="DE179" s="466">
        <v>0</v>
      </c>
      <c r="DF179" s="64" t="s">
        <v>218</v>
      </c>
      <c r="DG179" s="73" t="s">
        <v>4398</v>
      </c>
      <c r="DH179" s="105"/>
      <c r="DI179" s="104"/>
      <c r="DJ179" s="279" t="s">
        <v>4399</v>
      </c>
      <c r="DK179" s="468" t="s">
        <v>872</v>
      </c>
      <c r="DL179" s="468">
        <v>0</v>
      </c>
      <c r="DM179" s="64" t="s">
        <v>218</v>
      </c>
      <c r="DN179" s="73" t="s">
        <v>4377</v>
      </c>
      <c r="DO179" s="110"/>
      <c r="DP179" s="117"/>
      <c r="DQ179" s="279" t="s">
        <v>4400</v>
      </c>
      <c r="DR179" s="466" t="s">
        <v>872</v>
      </c>
      <c r="DS179" s="466">
        <v>0</v>
      </c>
      <c r="DT179" s="73" t="s">
        <v>218</v>
      </c>
      <c r="DU179" s="158" t="s">
        <v>4401</v>
      </c>
      <c r="DV179" s="119"/>
      <c r="DW179" s="234"/>
      <c r="DX179" s="339" t="s">
        <v>4402</v>
      </c>
      <c r="DY179" s="188" t="s">
        <v>872</v>
      </c>
      <c r="DZ179" s="466" t="s">
        <v>872</v>
      </c>
      <c r="EA179" s="64" t="s">
        <v>218</v>
      </c>
      <c r="EB179" s="14" t="s">
        <v>4403</v>
      </c>
      <c r="EC179" s="277">
        <v>0</v>
      </c>
      <c r="ED179" s="275">
        <v>0</v>
      </c>
      <c r="EE179" s="275">
        <v>0</v>
      </c>
      <c r="EF179" s="275">
        <v>0</v>
      </c>
      <c r="EG179" s="275">
        <v>0</v>
      </c>
      <c r="EH179" s="275">
        <v>0</v>
      </c>
      <c r="EI179" s="275">
        <v>0</v>
      </c>
      <c r="EJ179" s="275">
        <v>0</v>
      </c>
      <c r="EK179" s="275">
        <v>0</v>
      </c>
      <c r="EL179" s="444">
        <v>0</v>
      </c>
      <c r="EM179" s="277">
        <v>0</v>
      </c>
      <c r="EN179" s="277">
        <v>0</v>
      </c>
      <c r="EO179" s="277">
        <v>0</v>
      </c>
      <c r="EP179" s="274">
        <v>0</v>
      </c>
      <c r="EQ179" s="276">
        <v>0</v>
      </c>
      <c r="ER179" s="276">
        <v>0</v>
      </c>
      <c r="ES179" s="276">
        <v>0</v>
      </c>
      <c r="ET179" s="276">
        <v>0</v>
      </c>
      <c r="EU179" s="276">
        <v>0</v>
      </c>
      <c r="EV179" s="276">
        <v>0</v>
      </c>
      <c r="EW179" s="276">
        <v>0</v>
      </c>
      <c r="EX179" s="276">
        <v>0</v>
      </c>
      <c r="EY179" s="276">
        <v>0</v>
      </c>
      <c r="EZ179" s="295">
        <v>0</v>
      </c>
      <c r="FA179" s="274">
        <v>0</v>
      </c>
      <c r="FB179" s="274">
        <v>0</v>
      </c>
      <c r="FC179" s="274">
        <v>0</v>
      </c>
      <c r="FD179" s="38">
        <v>0</v>
      </c>
      <c r="FE179" s="38">
        <v>0</v>
      </c>
      <c r="FF179" s="38">
        <v>0</v>
      </c>
      <c r="FG179" s="38">
        <v>0</v>
      </c>
      <c r="FH179" s="38">
        <v>0</v>
      </c>
      <c r="FI179" s="38">
        <v>0</v>
      </c>
      <c r="FJ179" s="38">
        <v>0</v>
      </c>
      <c r="FK179" s="38">
        <v>0</v>
      </c>
      <c r="FL179" s="38">
        <v>0</v>
      </c>
      <c r="FM179" s="38">
        <v>0</v>
      </c>
      <c r="FN179" s="230">
        <v>0</v>
      </c>
      <c r="FO179" s="230">
        <v>0</v>
      </c>
      <c r="FP179" s="490">
        <v>0</v>
      </c>
      <c r="FQ179" s="490">
        <v>0</v>
      </c>
      <c r="FR179" s="209">
        <v>0</v>
      </c>
      <c r="FS179" s="209">
        <v>0</v>
      </c>
      <c r="FT179" s="209">
        <v>0</v>
      </c>
      <c r="FU179" s="209">
        <v>0</v>
      </c>
      <c r="FV179" s="42">
        <v>0</v>
      </c>
      <c r="FW179" s="42">
        <v>0</v>
      </c>
      <c r="FX179" s="42">
        <v>0</v>
      </c>
      <c r="FY179" s="42">
        <v>0</v>
      </c>
      <c r="FZ179" s="42">
        <v>0</v>
      </c>
      <c r="GA179" s="42">
        <v>0</v>
      </c>
      <c r="GB179" s="42">
        <v>0</v>
      </c>
      <c r="GC179" s="42">
        <v>0</v>
      </c>
      <c r="GD179" s="138">
        <v>0</v>
      </c>
      <c r="GE179" s="42">
        <v>0</v>
      </c>
      <c r="GF179" s="137">
        <v>0</v>
      </c>
      <c r="GG179" s="136">
        <v>0</v>
      </c>
      <c r="GH179" s="50">
        <v>0</v>
      </c>
      <c r="GI179" s="50">
        <v>0</v>
      </c>
      <c r="GJ179" s="50">
        <v>0</v>
      </c>
      <c r="GK179" s="50">
        <v>0</v>
      </c>
      <c r="GL179" s="49">
        <v>0</v>
      </c>
      <c r="GM179" s="49">
        <v>0</v>
      </c>
      <c r="GN179" s="49">
        <v>0</v>
      </c>
      <c r="GO179" s="49">
        <v>0</v>
      </c>
      <c r="GP179" s="49">
        <v>0</v>
      </c>
      <c r="GQ179" s="49">
        <v>0</v>
      </c>
      <c r="GR179" s="48" t="b">
        <v>1</v>
      </c>
      <c r="GS179" s="336">
        <v>0</v>
      </c>
    </row>
    <row r="180" spans="1:201" ht="67.5" hidden="1" customHeight="1" x14ac:dyDescent="0.25">
      <c r="A180" s="380" t="s">
        <v>2227</v>
      </c>
      <c r="B180" s="380" t="s">
        <v>653</v>
      </c>
      <c r="C180" s="119" t="s">
        <v>519</v>
      </c>
      <c r="D180" s="380" t="s">
        <v>3888</v>
      </c>
      <c r="E180" s="380" t="s">
        <v>4153</v>
      </c>
      <c r="F180" s="380" t="s">
        <v>2230</v>
      </c>
      <c r="G180" s="380"/>
      <c r="H180" s="380" t="s">
        <v>2851</v>
      </c>
      <c r="I180" s="119" t="s">
        <v>4023</v>
      </c>
      <c r="J180" s="464"/>
      <c r="K180" s="465" t="s">
        <v>2386</v>
      </c>
      <c r="L180" s="494"/>
      <c r="M180" s="495"/>
      <c r="N180" s="494"/>
      <c r="O180" s="380"/>
      <c r="P180" s="380"/>
      <c r="Q180" s="480">
        <v>211</v>
      </c>
      <c r="R180" s="479" t="s">
        <v>4404</v>
      </c>
      <c r="S180" s="17" t="s">
        <v>890</v>
      </c>
      <c r="T180" s="119"/>
      <c r="U180" s="119"/>
      <c r="V180" s="92"/>
      <c r="W180" s="92">
        <v>2730</v>
      </c>
      <c r="X180" s="119"/>
      <c r="Y180" s="119"/>
      <c r="Z180" s="119"/>
      <c r="AA180" s="119"/>
      <c r="AB180" s="119"/>
      <c r="AC180" s="119"/>
      <c r="AD180" s="119"/>
      <c r="AE180" s="119"/>
      <c r="AF180" s="119"/>
      <c r="AG180" s="119"/>
      <c r="AH180" s="92" t="s">
        <v>211</v>
      </c>
      <c r="AI180" s="17" t="s">
        <v>417</v>
      </c>
      <c r="AJ180" s="119" t="s">
        <v>871</v>
      </c>
      <c r="AK180" s="119" t="s">
        <v>271</v>
      </c>
      <c r="AL180" s="119" t="s">
        <v>4405</v>
      </c>
      <c r="AM180" s="119"/>
      <c r="AN180" s="119">
        <v>0</v>
      </c>
      <c r="AO180" s="119"/>
      <c r="AP180" s="119"/>
      <c r="AQ180" s="119"/>
      <c r="AR180" s="119">
        <v>1</v>
      </c>
      <c r="AS180" s="119">
        <v>1</v>
      </c>
      <c r="AT180" s="177"/>
      <c r="AU180" s="119"/>
      <c r="AV180" s="493">
        <v>0</v>
      </c>
      <c r="AW180" s="478"/>
      <c r="AX180" s="477"/>
      <c r="AY180" s="476" t="s">
        <v>4406</v>
      </c>
      <c r="AZ180" s="475" t="s">
        <v>872</v>
      </c>
      <c r="BA180" s="474">
        <v>0</v>
      </c>
      <c r="BB180" s="174" t="s">
        <v>218</v>
      </c>
      <c r="BC180" s="158" t="s">
        <v>4359</v>
      </c>
      <c r="BD180" s="305"/>
      <c r="BE180" s="89"/>
      <c r="BF180" s="473" t="s">
        <v>4407</v>
      </c>
      <c r="BG180" s="472" t="s">
        <v>872</v>
      </c>
      <c r="BH180" s="472">
        <v>0</v>
      </c>
      <c r="BI180" s="67" t="s">
        <v>218</v>
      </c>
      <c r="BJ180" s="158" t="s">
        <v>4359</v>
      </c>
      <c r="BK180" s="80"/>
      <c r="BL180" s="89"/>
      <c r="BM180" s="492" t="s">
        <v>4408</v>
      </c>
      <c r="BN180" s="466" t="s">
        <v>872</v>
      </c>
      <c r="BO180" s="466">
        <v>0</v>
      </c>
      <c r="BP180" s="79" t="s">
        <v>218</v>
      </c>
      <c r="BQ180" s="158" t="s">
        <v>4409</v>
      </c>
      <c r="BR180" s="80"/>
      <c r="BS180" s="89"/>
      <c r="BT180" s="470" t="s">
        <v>4410</v>
      </c>
      <c r="BU180" s="466" t="s">
        <v>872</v>
      </c>
      <c r="BV180" s="466">
        <v>0</v>
      </c>
      <c r="BW180" s="67" t="s">
        <v>218</v>
      </c>
      <c r="BX180" s="158" t="s">
        <v>4411</v>
      </c>
      <c r="BY180" s="80"/>
      <c r="BZ180" s="89"/>
      <c r="CA180" s="491" t="s">
        <v>4412</v>
      </c>
      <c r="CB180" s="466" t="s">
        <v>872</v>
      </c>
      <c r="CC180" s="466">
        <v>0</v>
      </c>
      <c r="CD180" s="293" t="s">
        <v>218</v>
      </c>
      <c r="CE180" s="96" t="s">
        <v>4413</v>
      </c>
      <c r="CF180" s="75"/>
      <c r="CG180" s="67"/>
      <c r="CH180" s="89" t="s">
        <v>4414</v>
      </c>
      <c r="CI180" s="466" t="s">
        <v>872</v>
      </c>
      <c r="CJ180" s="466">
        <v>0</v>
      </c>
      <c r="CK180" s="128" t="s">
        <v>218</v>
      </c>
      <c r="CL180" s="158" t="s">
        <v>4393</v>
      </c>
      <c r="CM180" s="75"/>
      <c r="CN180" s="67"/>
      <c r="CO180" s="89" t="s">
        <v>4415</v>
      </c>
      <c r="CP180" s="466" t="s">
        <v>872</v>
      </c>
      <c r="CQ180" s="466">
        <v>0</v>
      </c>
      <c r="CR180" s="67" t="s">
        <v>218</v>
      </c>
      <c r="CS180" s="158" t="s">
        <v>4393</v>
      </c>
      <c r="CT180" s="80"/>
      <c r="CU180" s="89"/>
      <c r="CV180" s="296" t="s">
        <v>4416</v>
      </c>
      <c r="CW180" s="466" t="s">
        <v>872</v>
      </c>
      <c r="CX180" s="466">
        <v>0</v>
      </c>
      <c r="CY180" s="188" t="s">
        <v>218</v>
      </c>
      <c r="CZ180" s="73" t="s">
        <v>4417</v>
      </c>
      <c r="DA180" s="80"/>
      <c r="DB180" s="67"/>
      <c r="DC180" s="279" t="s">
        <v>4418</v>
      </c>
      <c r="DD180" s="466" t="s">
        <v>872</v>
      </c>
      <c r="DE180" s="466">
        <v>0</v>
      </c>
      <c r="DF180" s="64" t="s">
        <v>218</v>
      </c>
      <c r="DG180" s="73" t="s">
        <v>4419</v>
      </c>
      <c r="DH180" s="72"/>
      <c r="DI180" s="71"/>
      <c r="DJ180" s="279" t="s">
        <v>4420</v>
      </c>
      <c r="DK180" s="468" t="s">
        <v>872</v>
      </c>
      <c r="DL180" s="468">
        <v>0</v>
      </c>
      <c r="DM180" s="64" t="s">
        <v>218</v>
      </c>
      <c r="DN180" s="73" t="s">
        <v>4377</v>
      </c>
      <c r="DO180" s="80"/>
      <c r="DP180" s="89"/>
      <c r="DQ180" s="144" t="s">
        <v>4421</v>
      </c>
      <c r="DR180" s="466" t="s">
        <v>872</v>
      </c>
      <c r="DS180" s="466">
        <v>0</v>
      </c>
      <c r="DT180" s="73" t="s">
        <v>218</v>
      </c>
      <c r="DU180" s="158" t="s">
        <v>4401</v>
      </c>
      <c r="DV180" s="119"/>
      <c r="DW180" s="234"/>
      <c r="DX180" s="339" t="s">
        <v>4422</v>
      </c>
      <c r="DY180" s="188" t="s">
        <v>872</v>
      </c>
      <c r="DZ180" s="466">
        <v>0</v>
      </c>
      <c r="EA180" s="64" t="s">
        <v>218</v>
      </c>
      <c r="EB180" s="14" t="s">
        <v>4403</v>
      </c>
      <c r="EC180" s="277">
        <v>0</v>
      </c>
      <c r="ED180" s="275">
        <v>0</v>
      </c>
      <c r="EE180" s="275">
        <v>0</v>
      </c>
      <c r="EF180" s="275">
        <v>0</v>
      </c>
      <c r="EG180" s="275">
        <v>0</v>
      </c>
      <c r="EH180" s="275">
        <v>0</v>
      </c>
      <c r="EI180" s="275">
        <v>0</v>
      </c>
      <c r="EJ180" s="275">
        <v>0</v>
      </c>
      <c r="EK180" s="275">
        <v>0</v>
      </c>
      <c r="EL180" s="444">
        <v>0</v>
      </c>
      <c r="EM180" s="277">
        <v>0</v>
      </c>
      <c r="EN180" s="277">
        <v>0</v>
      </c>
      <c r="EO180" s="277">
        <v>0</v>
      </c>
      <c r="EP180" s="274">
        <v>0</v>
      </c>
      <c r="EQ180" s="276">
        <v>0</v>
      </c>
      <c r="ER180" s="276">
        <v>0</v>
      </c>
      <c r="ES180" s="276">
        <v>0</v>
      </c>
      <c r="ET180" s="276">
        <v>0</v>
      </c>
      <c r="EU180" s="276">
        <v>0</v>
      </c>
      <c r="EV180" s="276">
        <v>0</v>
      </c>
      <c r="EW180" s="276">
        <v>0</v>
      </c>
      <c r="EX180" s="276">
        <v>0</v>
      </c>
      <c r="EY180" s="276">
        <v>0</v>
      </c>
      <c r="EZ180" s="295">
        <v>0</v>
      </c>
      <c r="FA180" s="274">
        <v>0</v>
      </c>
      <c r="FB180" s="274">
        <v>0</v>
      </c>
      <c r="FC180" s="274">
        <v>0</v>
      </c>
      <c r="FD180" s="38">
        <v>0</v>
      </c>
      <c r="FE180" s="38">
        <v>0</v>
      </c>
      <c r="FF180" s="38">
        <v>0</v>
      </c>
      <c r="FG180" s="38">
        <v>0</v>
      </c>
      <c r="FH180" s="38">
        <v>0</v>
      </c>
      <c r="FI180" s="38">
        <v>0</v>
      </c>
      <c r="FJ180" s="38">
        <v>0</v>
      </c>
      <c r="FK180" s="38">
        <v>0</v>
      </c>
      <c r="FL180" s="38">
        <v>0</v>
      </c>
      <c r="FM180" s="38">
        <v>0</v>
      </c>
      <c r="FN180" s="230">
        <v>0</v>
      </c>
      <c r="FO180" s="230">
        <v>0</v>
      </c>
      <c r="FP180" s="490">
        <v>0</v>
      </c>
      <c r="FQ180" s="490">
        <v>0</v>
      </c>
      <c r="FR180" s="209">
        <v>0</v>
      </c>
      <c r="FS180" s="209">
        <v>0</v>
      </c>
      <c r="FT180" s="209">
        <v>0</v>
      </c>
      <c r="FU180" s="209">
        <v>0</v>
      </c>
      <c r="FV180" s="42">
        <v>0</v>
      </c>
      <c r="FW180" s="42">
        <v>0</v>
      </c>
      <c r="FX180" s="42">
        <v>0</v>
      </c>
      <c r="FY180" s="42">
        <v>0</v>
      </c>
      <c r="FZ180" s="42">
        <v>0</v>
      </c>
      <c r="GA180" s="42">
        <v>0</v>
      </c>
      <c r="GB180" s="42">
        <v>0</v>
      </c>
      <c r="GC180" s="42">
        <v>0</v>
      </c>
      <c r="GD180" s="138">
        <v>0</v>
      </c>
      <c r="GE180" s="42">
        <v>0</v>
      </c>
      <c r="GF180" s="137">
        <v>0</v>
      </c>
      <c r="GG180" s="136">
        <v>0</v>
      </c>
      <c r="GH180" s="50">
        <v>0</v>
      </c>
      <c r="GI180" s="50">
        <v>0</v>
      </c>
      <c r="GJ180" s="50">
        <v>0</v>
      </c>
      <c r="GK180" s="50">
        <v>0</v>
      </c>
      <c r="GL180" s="49">
        <v>0</v>
      </c>
      <c r="GM180" s="49">
        <v>0</v>
      </c>
      <c r="GN180" s="49">
        <v>0</v>
      </c>
      <c r="GO180" s="49">
        <v>0</v>
      </c>
      <c r="GP180" s="49">
        <v>0</v>
      </c>
      <c r="GQ180" s="49">
        <v>0</v>
      </c>
      <c r="GR180" s="48" t="b">
        <v>1</v>
      </c>
      <c r="GS180" s="336">
        <v>0</v>
      </c>
    </row>
    <row r="181" spans="1:201" ht="67.5" hidden="1" customHeight="1" x14ac:dyDescent="0.25">
      <c r="A181" s="380" t="s">
        <v>2227</v>
      </c>
      <c r="B181" s="380" t="s">
        <v>653</v>
      </c>
      <c r="C181" s="119" t="s">
        <v>519</v>
      </c>
      <c r="D181" s="380" t="s">
        <v>3888</v>
      </c>
      <c r="E181" s="380" t="s">
        <v>3889</v>
      </c>
      <c r="F181" s="380" t="s">
        <v>2230</v>
      </c>
      <c r="G181" s="380"/>
      <c r="H181" s="380" t="s">
        <v>2851</v>
      </c>
      <c r="I181" s="483" t="s">
        <v>4023</v>
      </c>
      <c r="J181" s="482"/>
      <c r="K181" s="164" t="s">
        <v>2386</v>
      </c>
      <c r="L181" s="481"/>
      <c r="M181" s="26" t="s">
        <v>4026</v>
      </c>
      <c r="N181" s="280" t="s">
        <v>4023</v>
      </c>
      <c r="O181" s="380"/>
      <c r="P181" s="380"/>
      <c r="Q181" s="480">
        <v>219</v>
      </c>
      <c r="R181" s="479" t="s">
        <v>4423</v>
      </c>
      <c r="S181" s="17" t="s">
        <v>3516</v>
      </c>
      <c r="T181" s="119"/>
      <c r="U181" s="119"/>
      <c r="V181" s="92"/>
      <c r="W181" s="92">
        <v>2730</v>
      </c>
      <c r="X181" s="119"/>
      <c r="Y181" s="119"/>
      <c r="Z181" s="119"/>
      <c r="AA181" s="119"/>
      <c r="AB181" s="119"/>
      <c r="AC181" s="119"/>
      <c r="AD181" s="119"/>
      <c r="AE181" s="119"/>
      <c r="AF181" s="119"/>
      <c r="AG181" s="119"/>
      <c r="AH181" s="92" t="s">
        <v>270</v>
      </c>
      <c r="AI181" s="17" t="s">
        <v>299</v>
      </c>
      <c r="AJ181" s="119" t="s">
        <v>418</v>
      </c>
      <c r="AK181" s="119" t="s">
        <v>3405</v>
      </c>
      <c r="AL181" s="119" t="s">
        <v>4424</v>
      </c>
      <c r="AM181" s="119"/>
      <c r="AN181" s="119">
        <v>0</v>
      </c>
      <c r="AO181" s="119"/>
      <c r="AP181" s="119">
        <v>100</v>
      </c>
      <c r="AQ181" s="119">
        <v>100</v>
      </c>
      <c r="AR181" s="119">
        <v>100</v>
      </c>
      <c r="AS181" s="119">
        <v>100</v>
      </c>
      <c r="AT181" s="177"/>
      <c r="AU181" s="119"/>
      <c r="AV181" s="250">
        <v>100</v>
      </c>
      <c r="AW181" s="478"/>
      <c r="AX181" s="477"/>
      <c r="AY181" s="473" t="s">
        <v>4425</v>
      </c>
      <c r="AZ181" s="475">
        <v>0</v>
      </c>
      <c r="BA181" s="474">
        <v>0</v>
      </c>
      <c r="BB181" s="174" t="s">
        <v>218</v>
      </c>
      <c r="BC181" s="158" t="s">
        <v>4426</v>
      </c>
      <c r="BD181" s="101"/>
      <c r="BE181" s="101"/>
      <c r="BF181" s="473" t="s">
        <v>4427</v>
      </c>
      <c r="BG181" s="472">
        <v>0</v>
      </c>
      <c r="BH181" s="472">
        <v>0</v>
      </c>
      <c r="BI181" s="485" t="s">
        <v>218</v>
      </c>
      <c r="BJ181" s="158" t="s">
        <v>4426</v>
      </c>
      <c r="BK181" s="489"/>
      <c r="BL181" s="488"/>
      <c r="BM181" s="487" t="s">
        <v>4428</v>
      </c>
      <c r="BN181" s="466">
        <v>0</v>
      </c>
      <c r="BO181" s="466">
        <v>0</v>
      </c>
      <c r="BP181" s="486" t="s">
        <v>218</v>
      </c>
      <c r="BQ181" s="158" t="s">
        <v>4390</v>
      </c>
      <c r="BR181" s="110"/>
      <c r="BS181" s="117"/>
      <c r="BT181" s="259" t="s">
        <v>4429</v>
      </c>
      <c r="BU181" s="466">
        <v>0</v>
      </c>
      <c r="BV181" s="466">
        <v>0</v>
      </c>
      <c r="BW181" s="485" t="s">
        <v>218</v>
      </c>
      <c r="BX181" s="107" t="s">
        <v>4430</v>
      </c>
      <c r="BY181" s="110"/>
      <c r="BZ181" s="101"/>
      <c r="CA181" s="279" t="s">
        <v>4431</v>
      </c>
      <c r="CB181" s="466">
        <v>0</v>
      </c>
      <c r="CC181" s="466">
        <v>0</v>
      </c>
      <c r="CD181" s="283" t="s">
        <v>218</v>
      </c>
      <c r="CE181" s="280" t="s">
        <v>4430</v>
      </c>
      <c r="CF181" s="17">
        <v>42</v>
      </c>
      <c r="CG181" s="101">
        <v>42</v>
      </c>
      <c r="CH181" s="117" t="s">
        <v>4432</v>
      </c>
      <c r="CI181" s="466">
        <v>0.42</v>
      </c>
      <c r="CJ181" s="466">
        <v>0.42</v>
      </c>
      <c r="CK181" s="421" t="s">
        <v>218</v>
      </c>
      <c r="CL181" s="158" t="s">
        <v>4430</v>
      </c>
      <c r="CM181" s="17"/>
      <c r="CN181" s="101"/>
      <c r="CO181" s="117" t="s">
        <v>4433</v>
      </c>
      <c r="CP181" s="466">
        <v>0.42</v>
      </c>
      <c r="CQ181" s="466">
        <v>0.42</v>
      </c>
      <c r="CR181" s="79" t="s">
        <v>218</v>
      </c>
      <c r="CS181" s="110" t="s">
        <v>4430</v>
      </c>
      <c r="CT181" s="110"/>
      <c r="CU181" s="484"/>
      <c r="CV181" s="296" t="s">
        <v>4434</v>
      </c>
      <c r="CW181" s="466">
        <v>0.42</v>
      </c>
      <c r="CX181" s="466">
        <v>0.42</v>
      </c>
      <c r="CY181" s="64" t="s">
        <v>218</v>
      </c>
      <c r="CZ181" s="73" t="s">
        <v>4430</v>
      </c>
      <c r="DA181" s="110"/>
      <c r="DB181" s="484"/>
      <c r="DC181" s="279" t="s">
        <v>4435</v>
      </c>
      <c r="DD181" s="466">
        <v>0.42</v>
      </c>
      <c r="DE181" s="466">
        <v>0.42</v>
      </c>
      <c r="DF181" s="17" t="s">
        <v>218</v>
      </c>
      <c r="DG181" s="73" t="s">
        <v>4430</v>
      </c>
      <c r="DH181" s="17"/>
      <c r="DI181" s="484"/>
      <c r="DJ181" s="279" t="s">
        <v>4436</v>
      </c>
      <c r="DK181" s="468">
        <v>0.42</v>
      </c>
      <c r="DL181" s="468">
        <v>0.42</v>
      </c>
      <c r="DM181" s="73" t="s">
        <v>218</v>
      </c>
      <c r="DN181" s="279" t="s">
        <v>4430</v>
      </c>
      <c r="DO181" s="110"/>
      <c r="DP181" s="117"/>
      <c r="DQ181" s="144" t="s">
        <v>4437</v>
      </c>
      <c r="DR181" s="466">
        <v>0</v>
      </c>
      <c r="DS181" s="466">
        <v>0</v>
      </c>
      <c r="DT181" s="64" t="s">
        <v>218</v>
      </c>
      <c r="DU181" s="158" t="s">
        <v>4430</v>
      </c>
      <c r="DV181" s="234">
        <v>100</v>
      </c>
      <c r="DW181" s="234">
        <v>100</v>
      </c>
      <c r="DX181" s="339" t="s">
        <v>4438</v>
      </c>
      <c r="DY181" s="188">
        <v>1</v>
      </c>
      <c r="DZ181" s="466">
        <v>1</v>
      </c>
      <c r="EA181" s="64" t="s">
        <v>218</v>
      </c>
      <c r="EB181" s="14" t="s">
        <v>4439</v>
      </c>
      <c r="EC181" s="277">
        <v>0</v>
      </c>
      <c r="ED181" s="275">
        <v>0</v>
      </c>
      <c r="EE181" s="275">
        <v>0</v>
      </c>
      <c r="EF181" s="275">
        <v>42</v>
      </c>
      <c r="EG181" s="275">
        <v>42</v>
      </c>
      <c r="EH181" s="275">
        <v>42</v>
      </c>
      <c r="EI181" s="275">
        <v>42</v>
      </c>
      <c r="EJ181" s="275">
        <v>42</v>
      </c>
      <c r="EK181" s="275">
        <v>42</v>
      </c>
      <c r="EL181" s="444">
        <v>100</v>
      </c>
      <c r="EM181" s="277">
        <v>42</v>
      </c>
      <c r="EN181" s="277">
        <v>42</v>
      </c>
      <c r="EO181" s="277">
        <v>0</v>
      </c>
      <c r="EP181" s="274">
        <v>0</v>
      </c>
      <c r="EQ181" s="276">
        <v>0</v>
      </c>
      <c r="ER181" s="276">
        <v>0</v>
      </c>
      <c r="ES181" s="276">
        <v>42</v>
      </c>
      <c r="ET181" s="276">
        <v>42</v>
      </c>
      <c r="EU181" s="276">
        <v>42</v>
      </c>
      <c r="EV181" s="276">
        <v>42</v>
      </c>
      <c r="EW181" s="276">
        <v>42</v>
      </c>
      <c r="EX181" s="276">
        <v>42</v>
      </c>
      <c r="EY181" s="276">
        <v>100</v>
      </c>
      <c r="EZ181" s="295">
        <v>100</v>
      </c>
      <c r="FA181" s="274">
        <v>42</v>
      </c>
      <c r="FB181" s="274">
        <v>42</v>
      </c>
      <c r="FC181" s="274">
        <v>142</v>
      </c>
      <c r="FD181" s="38">
        <v>0</v>
      </c>
      <c r="FE181" s="38">
        <v>0</v>
      </c>
      <c r="FF181" s="38">
        <v>0</v>
      </c>
      <c r="FG181" s="38">
        <v>1</v>
      </c>
      <c r="FH181" s="38">
        <v>1</v>
      </c>
      <c r="FI181" s="38">
        <v>1</v>
      </c>
      <c r="FJ181" s="38">
        <v>1</v>
      </c>
      <c r="FK181" s="38">
        <v>1</v>
      </c>
      <c r="FL181" s="38">
        <v>1</v>
      </c>
      <c r="FM181" s="38">
        <v>0</v>
      </c>
      <c r="FN181" s="230">
        <v>0</v>
      </c>
      <c r="FO181" s="230">
        <v>0</v>
      </c>
      <c r="FP181" s="55">
        <v>0</v>
      </c>
      <c r="FQ181" s="55">
        <v>0</v>
      </c>
      <c r="FR181" s="209">
        <v>0</v>
      </c>
      <c r="FS181" s="209">
        <v>0</v>
      </c>
      <c r="FT181" s="209">
        <v>0.42</v>
      </c>
      <c r="FU181" s="209">
        <v>0.42</v>
      </c>
      <c r="FV181" s="42">
        <v>0.42</v>
      </c>
      <c r="FW181" s="42">
        <v>0.42</v>
      </c>
      <c r="FX181" s="42">
        <v>0.42</v>
      </c>
      <c r="FY181" s="42">
        <v>0.42</v>
      </c>
      <c r="FZ181" s="42">
        <v>0.42</v>
      </c>
      <c r="GA181" s="42">
        <v>0.42</v>
      </c>
      <c r="GB181" s="42">
        <v>0.42</v>
      </c>
      <c r="GC181" s="42">
        <v>0.42</v>
      </c>
      <c r="GD181" s="138">
        <v>0.42</v>
      </c>
      <c r="GE181" s="42">
        <v>0.42</v>
      </c>
      <c r="GF181" s="137">
        <v>1</v>
      </c>
      <c r="GG181" s="136">
        <v>1</v>
      </c>
      <c r="GH181" s="50">
        <v>0</v>
      </c>
      <c r="GI181" s="50">
        <v>0</v>
      </c>
      <c r="GJ181" s="50">
        <v>0</v>
      </c>
      <c r="GK181" s="50">
        <v>0.42</v>
      </c>
      <c r="GL181" s="49">
        <v>0.42</v>
      </c>
      <c r="GM181" s="49">
        <v>0.42</v>
      </c>
      <c r="GN181" s="49">
        <v>0.42</v>
      </c>
      <c r="GO181" s="49">
        <v>0.42</v>
      </c>
      <c r="GP181" s="49">
        <v>0.42</v>
      </c>
      <c r="GQ181" s="49">
        <v>1</v>
      </c>
      <c r="GR181" s="48" t="b">
        <v>0</v>
      </c>
      <c r="GS181" s="336">
        <v>100</v>
      </c>
    </row>
    <row r="182" spans="1:201" ht="67.5" hidden="1" customHeight="1" x14ac:dyDescent="0.25">
      <c r="A182" s="380" t="s">
        <v>2227</v>
      </c>
      <c r="B182" s="380" t="s">
        <v>653</v>
      </c>
      <c r="C182" s="119" t="s">
        <v>519</v>
      </c>
      <c r="D182" s="380" t="s">
        <v>3888</v>
      </c>
      <c r="E182" s="380" t="s">
        <v>3889</v>
      </c>
      <c r="F182" s="380" t="s">
        <v>2230</v>
      </c>
      <c r="G182" s="380"/>
      <c r="H182" s="380" t="s">
        <v>2851</v>
      </c>
      <c r="I182" s="483" t="s">
        <v>4023</v>
      </c>
      <c r="J182" s="482"/>
      <c r="K182" s="164" t="s">
        <v>2386</v>
      </c>
      <c r="L182" s="481"/>
      <c r="M182" s="26" t="s">
        <v>4026</v>
      </c>
      <c r="N182" s="280" t="s">
        <v>4023</v>
      </c>
      <c r="O182" s="380"/>
      <c r="P182" s="380"/>
      <c r="Q182" s="480">
        <v>220</v>
      </c>
      <c r="R182" s="479" t="s">
        <v>4440</v>
      </c>
      <c r="S182" s="17" t="s">
        <v>3516</v>
      </c>
      <c r="T182" s="119"/>
      <c r="U182" s="119"/>
      <c r="V182" s="92"/>
      <c r="W182" s="92">
        <v>2730</v>
      </c>
      <c r="X182" s="119"/>
      <c r="Y182" s="119"/>
      <c r="Z182" s="119"/>
      <c r="AA182" s="119"/>
      <c r="AB182" s="119"/>
      <c r="AC182" s="119"/>
      <c r="AD182" s="119"/>
      <c r="AE182" s="119"/>
      <c r="AF182" s="119"/>
      <c r="AG182" s="119"/>
      <c r="AH182" s="92" t="s">
        <v>270</v>
      </c>
      <c r="AI182" s="17" t="s">
        <v>299</v>
      </c>
      <c r="AJ182" s="119" t="s">
        <v>244</v>
      </c>
      <c r="AK182" s="119" t="s">
        <v>3405</v>
      </c>
      <c r="AL182" s="119" t="s">
        <v>4441</v>
      </c>
      <c r="AM182" s="119"/>
      <c r="AN182" s="119">
        <v>0</v>
      </c>
      <c r="AO182" s="119">
        <v>15</v>
      </c>
      <c r="AP182" s="119">
        <v>20</v>
      </c>
      <c r="AQ182" s="119">
        <v>30</v>
      </c>
      <c r="AR182" s="119">
        <v>35</v>
      </c>
      <c r="AS182" s="119">
        <v>100</v>
      </c>
      <c r="AT182" s="177"/>
      <c r="AU182" s="119"/>
      <c r="AV182" s="250">
        <v>20</v>
      </c>
      <c r="AW182" s="478"/>
      <c r="AX182" s="477"/>
      <c r="AY182" s="476" t="s">
        <v>4442</v>
      </c>
      <c r="AZ182" s="475">
        <v>0</v>
      </c>
      <c r="BA182" s="474">
        <v>0</v>
      </c>
      <c r="BB182" s="286" t="s">
        <v>218</v>
      </c>
      <c r="BC182" s="158" t="s">
        <v>4359</v>
      </c>
      <c r="BD182" s="305"/>
      <c r="BE182" s="89"/>
      <c r="BF182" s="473" t="s">
        <v>4443</v>
      </c>
      <c r="BG182" s="472">
        <v>0</v>
      </c>
      <c r="BH182" s="472">
        <v>0</v>
      </c>
      <c r="BI182" s="67" t="s">
        <v>218</v>
      </c>
      <c r="BJ182" s="158" t="s">
        <v>4359</v>
      </c>
      <c r="BK182" s="80"/>
      <c r="BL182" s="67"/>
      <c r="BM182" s="471" t="s">
        <v>4444</v>
      </c>
      <c r="BN182" s="466">
        <v>0</v>
      </c>
      <c r="BO182" s="466">
        <v>0</v>
      </c>
      <c r="BP182" s="286" t="s">
        <v>218</v>
      </c>
      <c r="BQ182" s="158" t="s">
        <v>4445</v>
      </c>
      <c r="BR182" s="80"/>
      <c r="BS182" s="89"/>
      <c r="BT182" s="470" t="s">
        <v>4446</v>
      </c>
      <c r="BU182" s="466">
        <v>0</v>
      </c>
      <c r="BV182" s="466">
        <v>0</v>
      </c>
      <c r="BW182" s="67" t="s">
        <v>218</v>
      </c>
      <c r="BX182" s="76" t="s">
        <v>4390</v>
      </c>
      <c r="BY182" s="80"/>
      <c r="BZ182" s="67">
        <v>0</v>
      </c>
      <c r="CA182" s="296" t="s">
        <v>4447</v>
      </c>
      <c r="CB182" s="466">
        <v>0</v>
      </c>
      <c r="CC182" s="466">
        <v>0</v>
      </c>
      <c r="CD182" s="293" t="s">
        <v>218</v>
      </c>
      <c r="CE182" s="96" t="s">
        <v>4448</v>
      </c>
      <c r="CF182" s="75">
        <v>9</v>
      </c>
      <c r="CG182" s="67">
        <v>9</v>
      </c>
      <c r="CH182" s="89" t="s">
        <v>4449</v>
      </c>
      <c r="CI182" s="466">
        <v>0.45</v>
      </c>
      <c r="CJ182" s="466">
        <v>0.09</v>
      </c>
      <c r="CK182" s="128" t="s">
        <v>218</v>
      </c>
      <c r="CL182" s="158" t="s">
        <v>4450</v>
      </c>
      <c r="CM182" s="75"/>
      <c r="CN182" s="67">
        <v>0</v>
      </c>
      <c r="CO182" s="89" t="s">
        <v>4451</v>
      </c>
      <c r="CP182" s="466">
        <v>0.45</v>
      </c>
      <c r="CQ182" s="466">
        <v>0.09</v>
      </c>
      <c r="CR182" s="79" t="s">
        <v>218</v>
      </c>
      <c r="CS182" s="80"/>
      <c r="CT182" s="80"/>
      <c r="CU182" s="67">
        <v>0</v>
      </c>
      <c r="CV182" s="296" t="s">
        <v>4452</v>
      </c>
      <c r="CW182" s="466">
        <v>0.45</v>
      </c>
      <c r="CX182" s="466">
        <v>0.09</v>
      </c>
      <c r="CY182" s="64" t="s">
        <v>218</v>
      </c>
      <c r="CZ182" s="411" t="s">
        <v>4396</v>
      </c>
      <c r="DA182" s="80"/>
      <c r="DB182" s="469">
        <v>0</v>
      </c>
      <c r="DC182" s="279" t="s">
        <v>4453</v>
      </c>
      <c r="DD182" s="466">
        <v>0.45</v>
      </c>
      <c r="DE182" s="466">
        <v>0.09</v>
      </c>
      <c r="DF182" s="17" t="s">
        <v>218</v>
      </c>
      <c r="DG182" s="73" t="s">
        <v>4454</v>
      </c>
      <c r="DH182" s="75"/>
      <c r="DI182" s="469"/>
      <c r="DJ182" s="279" t="s">
        <v>4455</v>
      </c>
      <c r="DK182" s="468">
        <v>0.45</v>
      </c>
      <c r="DL182" s="468">
        <v>0.09</v>
      </c>
      <c r="DM182" s="73" t="s">
        <v>218</v>
      </c>
      <c r="DN182" s="279"/>
      <c r="DO182" s="80"/>
      <c r="DP182" s="89"/>
      <c r="DQ182" s="144" t="s">
        <v>4456</v>
      </c>
      <c r="DR182" s="466">
        <v>0.45</v>
      </c>
      <c r="DS182" s="466">
        <v>0.09</v>
      </c>
      <c r="DT182" s="64" t="s">
        <v>218</v>
      </c>
      <c r="DU182" s="158" t="s">
        <v>4457</v>
      </c>
      <c r="DV182" s="119"/>
      <c r="DW182" s="234">
        <v>20</v>
      </c>
      <c r="DX182" s="467" t="s">
        <v>4458</v>
      </c>
      <c r="DY182" s="188">
        <v>1</v>
      </c>
      <c r="DZ182" s="466">
        <v>0.2</v>
      </c>
      <c r="EA182" s="124" t="s">
        <v>218</v>
      </c>
      <c r="EB182" s="14" t="s">
        <v>4459</v>
      </c>
      <c r="EC182" s="277">
        <v>0</v>
      </c>
      <c r="ED182" s="275">
        <v>0</v>
      </c>
      <c r="EE182" s="275">
        <v>0</v>
      </c>
      <c r="EF182" s="275">
        <v>9</v>
      </c>
      <c r="EG182" s="275">
        <v>9</v>
      </c>
      <c r="EH182" s="275">
        <v>9</v>
      </c>
      <c r="EI182" s="275">
        <v>9</v>
      </c>
      <c r="EJ182" s="275">
        <v>9</v>
      </c>
      <c r="EK182" s="275">
        <v>9</v>
      </c>
      <c r="EL182" s="444">
        <v>0</v>
      </c>
      <c r="EM182" s="277">
        <v>9</v>
      </c>
      <c r="EN182" s="277">
        <v>9</v>
      </c>
      <c r="EO182" s="277">
        <v>0</v>
      </c>
      <c r="EP182" s="274">
        <v>0</v>
      </c>
      <c r="EQ182" s="276">
        <v>0</v>
      </c>
      <c r="ER182" s="276">
        <v>0</v>
      </c>
      <c r="ES182" s="276">
        <v>9</v>
      </c>
      <c r="ET182" s="276">
        <v>9</v>
      </c>
      <c r="EU182" s="276">
        <v>9</v>
      </c>
      <c r="EV182" s="276">
        <v>9</v>
      </c>
      <c r="EW182" s="276">
        <v>9</v>
      </c>
      <c r="EX182" s="276">
        <v>9</v>
      </c>
      <c r="EY182" s="276">
        <v>20</v>
      </c>
      <c r="EZ182" s="295">
        <v>20</v>
      </c>
      <c r="FA182" s="274">
        <v>9</v>
      </c>
      <c r="FB182" s="274">
        <v>9</v>
      </c>
      <c r="FC182" s="274">
        <v>29</v>
      </c>
      <c r="FD182" s="38">
        <v>0</v>
      </c>
      <c r="FE182" s="38">
        <v>0</v>
      </c>
      <c r="FF182" s="38">
        <v>0</v>
      </c>
      <c r="FG182" s="38">
        <v>1</v>
      </c>
      <c r="FH182" s="38">
        <v>1</v>
      </c>
      <c r="FI182" s="38">
        <v>1</v>
      </c>
      <c r="FJ182" s="38">
        <v>1</v>
      </c>
      <c r="FK182" s="38">
        <v>1</v>
      </c>
      <c r="FL182" s="38">
        <v>1</v>
      </c>
      <c r="FM182" s="38">
        <v>0</v>
      </c>
      <c r="FN182" s="230">
        <v>0</v>
      </c>
      <c r="FO182" s="230">
        <v>0</v>
      </c>
      <c r="FP182" s="55">
        <v>0</v>
      </c>
      <c r="FQ182" s="55">
        <v>0</v>
      </c>
      <c r="FR182" s="209">
        <v>0</v>
      </c>
      <c r="FS182" s="209">
        <v>0</v>
      </c>
      <c r="FT182" s="209">
        <v>0.45</v>
      </c>
      <c r="FU182" s="209">
        <v>0.45</v>
      </c>
      <c r="FV182" s="42">
        <v>0.45</v>
      </c>
      <c r="FW182" s="42">
        <v>0.45</v>
      </c>
      <c r="FX182" s="42">
        <v>0.45</v>
      </c>
      <c r="FY182" s="42">
        <v>0.45</v>
      </c>
      <c r="FZ182" s="42">
        <v>0.45</v>
      </c>
      <c r="GA182" s="42">
        <v>0.45</v>
      </c>
      <c r="GB182" s="42">
        <v>0.45</v>
      </c>
      <c r="GC182" s="42">
        <v>0.45</v>
      </c>
      <c r="GD182" s="138">
        <v>0.45</v>
      </c>
      <c r="GE182" s="42">
        <v>0.45</v>
      </c>
      <c r="GF182" s="137">
        <v>1.45</v>
      </c>
      <c r="GG182" s="136">
        <v>0</v>
      </c>
      <c r="GH182" s="50">
        <v>0</v>
      </c>
      <c r="GI182" s="50">
        <v>0</v>
      </c>
      <c r="GJ182" s="50">
        <v>0</v>
      </c>
      <c r="GK182" s="50">
        <v>0.45</v>
      </c>
      <c r="GL182" s="49">
        <v>0.45</v>
      </c>
      <c r="GM182" s="49">
        <v>0.45</v>
      </c>
      <c r="GN182" s="49">
        <v>0.45</v>
      </c>
      <c r="GO182" s="49">
        <v>0.45</v>
      </c>
      <c r="GP182" s="49">
        <v>0.45</v>
      </c>
      <c r="GQ182" s="49">
        <v>1</v>
      </c>
      <c r="GR182" s="48" t="b">
        <v>1</v>
      </c>
      <c r="GS182" s="336">
        <v>20</v>
      </c>
    </row>
    <row r="183" spans="1:201" ht="67.5" hidden="1" customHeight="1" x14ac:dyDescent="0.25">
      <c r="A183" s="465" t="s">
        <v>2227</v>
      </c>
      <c r="B183" s="465" t="s">
        <v>653</v>
      </c>
      <c r="C183" s="465" t="s">
        <v>4460</v>
      </c>
      <c r="D183" s="465" t="s">
        <v>3888</v>
      </c>
      <c r="E183" s="465" t="s">
        <v>4022</v>
      </c>
      <c r="F183" s="68" t="s">
        <v>2230</v>
      </c>
      <c r="G183" s="68"/>
      <c r="H183" s="68" t="s">
        <v>2851</v>
      </c>
      <c r="I183" s="68" t="s">
        <v>4023</v>
      </c>
      <c r="J183" s="464"/>
      <c r="K183" s="68" t="s">
        <v>2386</v>
      </c>
      <c r="L183" s="96"/>
      <c r="M183" s="26" t="s">
        <v>4026</v>
      </c>
      <c r="N183" s="280" t="s">
        <v>4023</v>
      </c>
      <c r="O183" s="68"/>
      <c r="P183" s="96"/>
      <c r="Q183" s="68">
        <v>232</v>
      </c>
      <c r="R183" s="142" t="s">
        <v>4461</v>
      </c>
      <c r="S183" s="463" t="s">
        <v>3516</v>
      </c>
      <c r="T183" s="75"/>
      <c r="U183" s="75"/>
      <c r="V183" s="75"/>
      <c r="W183" s="75">
        <v>2730</v>
      </c>
      <c r="X183" s="75"/>
      <c r="Y183" s="75"/>
      <c r="Z183" s="75"/>
      <c r="AA183" s="75"/>
      <c r="AB183" s="75"/>
      <c r="AC183" s="75"/>
      <c r="AD183" s="75"/>
      <c r="AE183" s="75"/>
      <c r="AF183" s="75"/>
      <c r="AG183" s="75"/>
      <c r="AH183" s="75" t="s">
        <v>211</v>
      </c>
      <c r="AI183" s="75" t="s">
        <v>299</v>
      </c>
      <c r="AJ183" s="75" t="s">
        <v>418</v>
      </c>
      <c r="AK183" s="75" t="s">
        <v>3405</v>
      </c>
      <c r="AL183" s="302" t="s">
        <v>4462</v>
      </c>
      <c r="AM183" s="80"/>
      <c r="AN183" s="75"/>
      <c r="AO183" s="75"/>
      <c r="AP183" s="463">
        <v>100</v>
      </c>
      <c r="AQ183" s="75">
        <v>100</v>
      </c>
      <c r="AR183" s="75">
        <v>100</v>
      </c>
      <c r="AS183" s="75">
        <v>100</v>
      </c>
      <c r="AT183" s="124"/>
      <c r="AU183" s="75"/>
      <c r="AV183" s="462">
        <v>100</v>
      </c>
      <c r="AW183" s="445"/>
      <c r="AX183" s="455"/>
      <c r="AY183" s="450" t="s">
        <v>4463</v>
      </c>
      <c r="AZ183" s="460" t="s">
        <v>872</v>
      </c>
      <c r="BA183" s="446">
        <v>0</v>
      </c>
      <c r="BB183" s="461" t="s">
        <v>218</v>
      </c>
      <c r="BC183" s="14" t="s">
        <v>4464</v>
      </c>
      <c r="BD183" s="450"/>
      <c r="BE183" s="450"/>
      <c r="BF183" s="450" t="s">
        <v>4465</v>
      </c>
      <c r="BG183" s="460" t="s">
        <v>872</v>
      </c>
      <c r="BH183" s="446"/>
      <c r="BI183" s="455" t="s">
        <v>218</v>
      </c>
      <c r="BJ183" s="14" t="s">
        <v>4464</v>
      </c>
      <c r="BK183" s="456"/>
      <c r="BL183" s="450"/>
      <c r="BM183" s="450" t="s">
        <v>4466</v>
      </c>
      <c r="BN183" s="450" t="s">
        <v>872</v>
      </c>
      <c r="BO183" s="450">
        <v>0</v>
      </c>
      <c r="BP183" s="450" t="s">
        <v>218</v>
      </c>
      <c r="BQ183" s="14" t="s">
        <v>4464</v>
      </c>
      <c r="BR183" s="450"/>
      <c r="BS183" s="450"/>
      <c r="BT183" s="450" t="s">
        <v>4467</v>
      </c>
      <c r="BU183" s="446" t="s">
        <v>872</v>
      </c>
      <c r="BV183" s="446">
        <v>0</v>
      </c>
      <c r="BW183" s="455" t="s">
        <v>218</v>
      </c>
      <c r="BX183" s="14" t="s">
        <v>4464</v>
      </c>
      <c r="BY183" s="456"/>
      <c r="BZ183" s="450">
        <v>0</v>
      </c>
      <c r="CA183" s="450" t="s">
        <v>4468</v>
      </c>
      <c r="CB183" s="458" t="s">
        <v>872</v>
      </c>
      <c r="CC183" s="446">
        <v>0</v>
      </c>
      <c r="CD183" s="458" t="s">
        <v>218</v>
      </c>
      <c r="CE183" s="14" t="s">
        <v>4464</v>
      </c>
      <c r="CF183" s="459">
        <v>10</v>
      </c>
      <c r="CG183" s="455">
        <v>10</v>
      </c>
      <c r="CH183" s="450" t="s">
        <v>4469</v>
      </c>
      <c r="CI183" s="458">
        <v>0.1</v>
      </c>
      <c r="CJ183" s="458">
        <v>0.1</v>
      </c>
      <c r="CK183" s="457" t="s">
        <v>218</v>
      </c>
      <c r="CL183" s="14" t="s">
        <v>4464</v>
      </c>
      <c r="CM183" s="456"/>
      <c r="CN183" s="455"/>
      <c r="CO183" s="450" t="s">
        <v>4470</v>
      </c>
      <c r="CP183" s="446">
        <v>0.2</v>
      </c>
      <c r="CQ183" s="446">
        <v>0</v>
      </c>
      <c r="CR183" s="455" t="s">
        <v>218</v>
      </c>
      <c r="CS183" s="14" t="s">
        <v>4464</v>
      </c>
      <c r="CT183" s="456"/>
      <c r="CU183" s="455"/>
      <c r="CV183" s="450" t="s">
        <v>4471</v>
      </c>
      <c r="CW183" s="446">
        <v>0.3</v>
      </c>
      <c r="CX183" s="446">
        <v>0.1</v>
      </c>
      <c r="CY183" s="445" t="s">
        <v>218</v>
      </c>
      <c r="CZ183" s="14" t="s">
        <v>4464</v>
      </c>
      <c r="DA183" s="452"/>
      <c r="DB183" s="453"/>
      <c r="DC183" s="450" t="s">
        <v>4472</v>
      </c>
      <c r="DD183" s="446">
        <v>0.5</v>
      </c>
      <c r="DE183" s="446">
        <v>0.1</v>
      </c>
      <c r="DF183" s="445" t="s">
        <v>218</v>
      </c>
      <c r="DG183" s="14" t="s">
        <v>4464</v>
      </c>
      <c r="DH183" s="454"/>
      <c r="DI183" s="453"/>
      <c r="DJ183" s="450" t="s">
        <v>4473</v>
      </c>
      <c r="DK183" s="446">
        <v>0.7</v>
      </c>
      <c r="DL183" s="446">
        <v>0</v>
      </c>
      <c r="DM183" s="445" t="s">
        <v>218</v>
      </c>
      <c r="DN183" s="14" t="s">
        <v>4464</v>
      </c>
      <c r="DO183" s="452"/>
      <c r="DP183" s="451"/>
      <c r="DQ183" s="450" t="s">
        <v>4474</v>
      </c>
      <c r="DR183" s="446">
        <v>0.9</v>
      </c>
      <c r="DS183" s="446">
        <v>0</v>
      </c>
      <c r="DT183" s="445" t="s">
        <v>218</v>
      </c>
      <c r="DU183" s="14" t="s">
        <v>4464</v>
      </c>
      <c r="DV183" s="449">
        <v>90</v>
      </c>
      <c r="DW183" s="448">
        <v>90</v>
      </c>
      <c r="DX183" s="447" t="s">
        <v>4475</v>
      </c>
      <c r="DY183" s="446">
        <v>1</v>
      </c>
      <c r="DZ183" s="446">
        <v>0.9</v>
      </c>
      <c r="EA183" s="445" t="s">
        <v>218</v>
      </c>
      <c r="EB183" s="14" t="s">
        <v>4476</v>
      </c>
      <c r="EC183" s="277">
        <v>0</v>
      </c>
      <c r="ED183" s="275">
        <v>0</v>
      </c>
      <c r="EE183" s="275">
        <v>0</v>
      </c>
      <c r="EF183" s="275">
        <v>10</v>
      </c>
      <c r="EG183" s="275">
        <v>10</v>
      </c>
      <c r="EH183" s="275">
        <v>10</v>
      </c>
      <c r="EI183" s="275">
        <v>10</v>
      </c>
      <c r="EJ183" s="275">
        <v>10</v>
      </c>
      <c r="EK183" s="275">
        <v>10</v>
      </c>
      <c r="EL183" s="444">
        <v>100</v>
      </c>
      <c r="EM183" s="277">
        <v>10</v>
      </c>
      <c r="EN183" s="277">
        <v>10</v>
      </c>
      <c r="EO183" s="277">
        <v>100</v>
      </c>
      <c r="EP183" s="274">
        <v>0</v>
      </c>
      <c r="EQ183" s="276">
        <v>0</v>
      </c>
      <c r="ER183" s="276">
        <v>0</v>
      </c>
      <c r="ES183" s="276">
        <v>10</v>
      </c>
      <c r="ET183" s="276">
        <v>10</v>
      </c>
      <c r="EU183" s="276">
        <v>10</v>
      </c>
      <c r="EV183" s="276">
        <v>10</v>
      </c>
      <c r="EW183" s="276">
        <v>10</v>
      </c>
      <c r="EX183" s="276">
        <v>10</v>
      </c>
      <c r="EY183" s="276">
        <v>100</v>
      </c>
      <c r="EZ183" s="295">
        <v>90</v>
      </c>
      <c r="FA183" s="274">
        <v>10</v>
      </c>
      <c r="FB183" s="274">
        <v>10</v>
      </c>
      <c r="FC183" s="274">
        <v>100</v>
      </c>
      <c r="FD183" s="38">
        <v>0</v>
      </c>
      <c r="FE183" s="38">
        <v>0</v>
      </c>
      <c r="FF183" s="38">
        <v>0</v>
      </c>
      <c r="FG183" s="38">
        <v>1</v>
      </c>
      <c r="FH183" s="38">
        <v>1</v>
      </c>
      <c r="FI183" s="38">
        <v>1</v>
      </c>
      <c r="FJ183" s="38">
        <v>1</v>
      </c>
      <c r="FK183" s="38">
        <v>1</v>
      </c>
      <c r="FL183" s="38">
        <v>1</v>
      </c>
      <c r="FM183" s="38">
        <v>1</v>
      </c>
      <c r="FN183" s="230">
        <v>0</v>
      </c>
      <c r="FO183" s="230">
        <v>0</v>
      </c>
      <c r="FP183" s="230">
        <v>0</v>
      </c>
      <c r="FQ183" s="230">
        <v>0</v>
      </c>
      <c r="FR183" s="230">
        <v>0</v>
      </c>
      <c r="FS183" s="230">
        <v>0</v>
      </c>
      <c r="FT183" s="230">
        <v>0.1</v>
      </c>
      <c r="FU183" s="230">
        <v>0.1</v>
      </c>
      <c r="FV183" s="230">
        <v>0.1</v>
      </c>
      <c r="FW183" s="230">
        <v>0.1</v>
      </c>
      <c r="FX183" s="230">
        <v>0.1</v>
      </c>
      <c r="FY183" s="230">
        <v>0.1</v>
      </c>
      <c r="FZ183" s="42">
        <v>0.1</v>
      </c>
      <c r="GA183" s="42">
        <v>0.1</v>
      </c>
      <c r="GB183" s="42">
        <v>0.1</v>
      </c>
      <c r="GC183" s="42">
        <v>0.1</v>
      </c>
      <c r="GD183" s="138">
        <v>0.1</v>
      </c>
      <c r="GE183" s="42">
        <v>0.1</v>
      </c>
      <c r="GF183" s="137">
        <v>1</v>
      </c>
      <c r="GG183" s="136">
        <v>1</v>
      </c>
      <c r="GH183" s="50">
        <v>0</v>
      </c>
      <c r="GI183" s="50">
        <v>0</v>
      </c>
      <c r="GJ183" s="50">
        <v>0</v>
      </c>
      <c r="GK183" s="50">
        <v>0.1</v>
      </c>
      <c r="GL183" s="49">
        <v>0.1</v>
      </c>
      <c r="GM183" s="49">
        <v>0.1</v>
      </c>
      <c r="GN183" s="49">
        <v>0.1</v>
      </c>
      <c r="GO183" s="49">
        <v>0</v>
      </c>
      <c r="GP183" s="49">
        <v>0.1</v>
      </c>
      <c r="GQ183" s="49">
        <v>1</v>
      </c>
      <c r="GR183" s="48" t="b">
        <v>1</v>
      </c>
      <c r="GS183" s="336">
        <v>0</v>
      </c>
    </row>
    <row r="184" spans="1:201" ht="67.5" hidden="1" customHeight="1" x14ac:dyDescent="0.25">
      <c r="A184" s="380" t="s">
        <v>2227</v>
      </c>
      <c r="B184" s="380" t="s">
        <v>653</v>
      </c>
      <c r="C184" s="119" t="s">
        <v>519</v>
      </c>
      <c r="D184" s="380" t="s">
        <v>4477</v>
      </c>
      <c r="E184" s="380" t="s">
        <v>4477</v>
      </c>
      <c r="F184" s="102" t="s">
        <v>2230</v>
      </c>
      <c r="G184" s="102" t="s">
        <v>205</v>
      </c>
      <c r="H184" s="102" t="s">
        <v>2851</v>
      </c>
      <c r="I184" s="102" t="s">
        <v>4478</v>
      </c>
      <c r="J184" s="443" t="s">
        <v>4479</v>
      </c>
      <c r="K184" s="443" t="s">
        <v>3278</v>
      </c>
      <c r="L184" s="123" t="s">
        <v>3278</v>
      </c>
      <c r="M184" s="379" t="s">
        <v>4480</v>
      </c>
      <c r="N184" s="123" t="s">
        <v>4478</v>
      </c>
      <c r="O184" s="102">
        <v>6</v>
      </c>
      <c r="P184" s="102" t="s">
        <v>4478</v>
      </c>
      <c r="Q184" s="102">
        <v>88</v>
      </c>
      <c r="R184" s="123" t="s">
        <v>4481</v>
      </c>
      <c r="S184" s="102" t="s">
        <v>19</v>
      </c>
      <c r="T184" s="102"/>
      <c r="U184" s="102"/>
      <c r="V184" s="102" t="s">
        <v>870</v>
      </c>
      <c r="W184" s="102"/>
      <c r="X184" s="102"/>
      <c r="Y184" s="102"/>
      <c r="Z184" s="102"/>
      <c r="AA184" s="102"/>
      <c r="AB184" s="102"/>
      <c r="AC184" s="102"/>
      <c r="AD184" s="102"/>
      <c r="AE184" s="102"/>
      <c r="AF184" s="102"/>
      <c r="AG184" s="102"/>
      <c r="AH184" s="123" t="s">
        <v>1366</v>
      </c>
      <c r="AI184" s="102" t="s">
        <v>212</v>
      </c>
      <c r="AJ184" s="102" t="s">
        <v>244</v>
      </c>
      <c r="AK184" s="102" t="s">
        <v>214</v>
      </c>
      <c r="AL184" s="123" t="s">
        <v>4482</v>
      </c>
      <c r="AM184" s="123" t="s">
        <v>4483</v>
      </c>
      <c r="AN184" s="102">
        <v>0</v>
      </c>
      <c r="AO184" s="102">
        <v>0</v>
      </c>
      <c r="AP184" s="102">
        <v>100</v>
      </c>
      <c r="AQ184" s="102">
        <v>100</v>
      </c>
      <c r="AR184" s="102">
        <v>100</v>
      </c>
      <c r="AS184" s="102">
        <v>100</v>
      </c>
      <c r="AT184" s="102"/>
      <c r="AU184" s="102"/>
      <c r="AV184" s="102">
        <v>100</v>
      </c>
      <c r="AW184" s="102"/>
      <c r="AX184" s="146">
        <v>3.125E-2</v>
      </c>
      <c r="AY184" s="248" t="s">
        <v>4484</v>
      </c>
      <c r="AZ184" s="441">
        <v>3.1250000000000001E-4</v>
      </c>
      <c r="BA184" s="442">
        <v>3.1250000000000001E-4</v>
      </c>
      <c r="BB184" s="441" t="s">
        <v>218</v>
      </c>
      <c r="BC184" s="123" t="s">
        <v>4485</v>
      </c>
      <c r="BD184" s="386"/>
      <c r="BE184" s="146">
        <v>4.1666666666666664E-2</v>
      </c>
      <c r="BF184" s="248" t="s">
        <v>4486</v>
      </c>
      <c r="BG184" s="247">
        <v>7.2916666666666659E-4</v>
      </c>
      <c r="BH184" s="370">
        <v>7.2916666666666659E-4</v>
      </c>
      <c r="BI184" s="386" t="s">
        <v>218</v>
      </c>
      <c r="BJ184" s="123" t="s">
        <v>4487</v>
      </c>
      <c r="BK184" s="102"/>
      <c r="BL184" s="146">
        <v>4.1666666666666664E-2</v>
      </c>
      <c r="BM184" s="329" t="s">
        <v>4488</v>
      </c>
      <c r="BN184" s="369">
        <v>1.1458333333333331E-3</v>
      </c>
      <c r="BO184" s="83">
        <v>1.1458333333333331E-3</v>
      </c>
      <c r="BP184" s="369" t="s">
        <v>218</v>
      </c>
      <c r="BQ184" s="123" t="s">
        <v>4489</v>
      </c>
      <c r="BR184" s="102">
        <v>30</v>
      </c>
      <c r="BS184" s="146"/>
      <c r="BT184" s="329"/>
      <c r="BU184" s="342">
        <v>1.1458333333333331E-3</v>
      </c>
      <c r="BV184" s="342">
        <v>1.1458333333333331E-3</v>
      </c>
      <c r="BW184" s="102" t="s">
        <v>218</v>
      </c>
      <c r="BX184" s="123" t="s">
        <v>4490</v>
      </c>
      <c r="BY184" s="102"/>
      <c r="BZ184" s="146"/>
      <c r="CA184" s="329"/>
      <c r="CB184" s="342">
        <v>1.1458333333333331E-3</v>
      </c>
      <c r="CC184" s="342">
        <v>1.1458333333333331E-3</v>
      </c>
      <c r="CD184" s="83" t="s">
        <v>218</v>
      </c>
      <c r="CE184" s="123" t="s">
        <v>4491</v>
      </c>
      <c r="CF184" s="102"/>
      <c r="CG184" s="146"/>
      <c r="CH184" s="329"/>
      <c r="CI184" s="342">
        <v>1.1458333333333331E-3</v>
      </c>
      <c r="CJ184" s="342">
        <v>1.1458333333333331E-3</v>
      </c>
      <c r="CK184" s="81" t="s">
        <v>218</v>
      </c>
      <c r="CL184" s="73" t="s">
        <v>4492</v>
      </c>
      <c r="CM184" s="280"/>
      <c r="CN184" s="279">
        <v>0.20833333333333334</v>
      </c>
      <c r="CO184" s="321" t="s">
        <v>4493</v>
      </c>
      <c r="CP184" s="342">
        <v>3.2291666666666662E-3</v>
      </c>
      <c r="CQ184" s="342">
        <v>3.2291666666666662E-3</v>
      </c>
      <c r="CR184" s="64" t="s">
        <v>218</v>
      </c>
      <c r="CS184" s="73" t="s">
        <v>4494</v>
      </c>
      <c r="CT184" s="102">
        <v>40</v>
      </c>
      <c r="CU184" s="329">
        <v>0.23958333333333334</v>
      </c>
      <c r="CV184" s="329" t="s">
        <v>4495</v>
      </c>
      <c r="CW184" s="342">
        <v>3.2291666666666662E-3</v>
      </c>
      <c r="CX184" s="342">
        <v>3.2291666666666662E-3</v>
      </c>
      <c r="CY184" s="64" t="s">
        <v>218</v>
      </c>
      <c r="CZ184" s="123" t="s">
        <v>4496</v>
      </c>
      <c r="DA184" s="64"/>
      <c r="DB184" s="101">
        <v>0.125</v>
      </c>
      <c r="DC184" s="279" t="s">
        <v>4497</v>
      </c>
      <c r="DD184" s="342">
        <v>4.479166666666666E-3</v>
      </c>
      <c r="DE184" s="342">
        <v>4.479166666666666E-3</v>
      </c>
      <c r="DF184" s="64" t="s">
        <v>218</v>
      </c>
      <c r="DG184" s="73" t="s">
        <v>4498</v>
      </c>
      <c r="DH184" s="73"/>
      <c r="DI184" s="279">
        <v>0.10416666666666667</v>
      </c>
      <c r="DJ184" s="279" t="s">
        <v>4499</v>
      </c>
      <c r="DK184" s="342">
        <v>5.5208333333333325E-3</v>
      </c>
      <c r="DL184" s="342">
        <v>4.479166666666666E-3</v>
      </c>
      <c r="DM184" s="101" t="s">
        <v>218</v>
      </c>
      <c r="DN184" s="73" t="s">
        <v>4500</v>
      </c>
      <c r="DO184" s="73"/>
      <c r="DP184" s="101">
        <v>0.125</v>
      </c>
      <c r="DQ184" s="279" t="s">
        <v>4501</v>
      </c>
      <c r="DR184" s="342">
        <v>6.7708333333333327E-3</v>
      </c>
      <c r="DS184" s="342">
        <v>6.7708333333333327E-3</v>
      </c>
      <c r="DT184" s="101" t="s">
        <v>218</v>
      </c>
      <c r="DU184" s="73" t="s">
        <v>4502</v>
      </c>
      <c r="DV184" s="64">
        <v>30</v>
      </c>
      <c r="DW184" s="101">
        <v>8.3333333333333329E-2</v>
      </c>
      <c r="DX184" s="279" t="s">
        <v>4503</v>
      </c>
      <c r="DY184" s="240">
        <v>7.6041666666666662E-3</v>
      </c>
      <c r="DZ184" s="342">
        <v>7.6041666666666662E-3</v>
      </c>
      <c r="EA184" s="417" t="s">
        <v>218</v>
      </c>
      <c r="EB184" s="123" t="s">
        <v>4504</v>
      </c>
      <c r="EC184" s="327">
        <v>0</v>
      </c>
      <c r="ED184" s="326">
        <v>30</v>
      </c>
      <c r="EE184" s="326">
        <v>30</v>
      </c>
      <c r="EF184" s="326">
        <v>30</v>
      </c>
      <c r="EG184" s="326">
        <v>30</v>
      </c>
      <c r="EH184" s="326">
        <v>70</v>
      </c>
      <c r="EI184" s="326">
        <v>70</v>
      </c>
      <c r="EJ184" s="326">
        <v>70</v>
      </c>
      <c r="EK184" s="326">
        <v>70</v>
      </c>
      <c r="EL184" s="326">
        <v>100</v>
      </c>
      <c r="EM184" s="327">
        <v>30</v>
      </c>
      <c r="EN184" s="327">
        <v>70</v>
      </c>
      <c r="EO184" s="327">
        <v>100</v>
      </c>
      <c r="EP184" s="325">
        <v>0</v>
      </c>
      <c r="EQ184" s="326">
        <v>0</v>
      </c>
      <c r="ER184" s="326">
        <v>0</v>
      </c>
      <c r="ES184" s="326">
        <v>0</v>
      </c>
      <c r="ET184" s="326">
        <v>0</v>
      </c>
      <c r="EU184" s="326">
        <v>0</v>
      </c>
      <c r="EV184" s="326">
        <v>0</v>
      </c>
      <c r="EW184" s="326">
        <v>0</v>
      </c>
      <c r="EX184" s="326">
        <v>13</v>
      </c>
      <c r="EY184" s="326">
        <v>100</v>
      </c>
      <c r="EZ184" s="326">
        <v>8.3333333333333329E-2</v>
      </c>
      <c r="FA184" s="325">
        <v>0</v>
      </c>
      <c r="FB184" s="325">
        <v>0</v>
      </c>
      <c r="FC184" s="325">
        <v>100</v>
      </c>
      <c r="FD184" s="38">
        <v>0</v>
      </c>
      <c r="FE184" s="38">
        <v>0</v>
      </c>
      <c r="FF184" s="38">
        <v>0</v>
      </c>
      <c r="FG184" s="38">
        <v>0</v>
      </c>
      <c r="FH184" s="38">
        <v>0</v>
      </c>
      <c r="FI184" s="38">
        <v>0</v>
      </c>
      <c r="FJ184" s="38">
        <v>0</v>
      </c>
      <c r="FK184" s="38">
        <v>0</v>
      </c>
      <c r="FL184" s="38">
        <v>0.18571428571428572</v>
      </c>
      <c r="FM184" s="38">
        <v>1</v>
      </c>
      <c r="FN184" s="230">
        <v>0</v>
      </c>
      <c r="FO184" s="230">
        <v>0</v>
      </c>
      <c r="FP184" s="273">
        <v>0</v>
      </c>
      <c r="FQ184" s="273">
        <v>0.3</v>
      </c>
      <c r="FR184" s="209">
        <v>0</v>
      </c>
      <c r="FS184" s="209">
        <v>0.3</v>
      </c>
      <c r="FT184" s="209">
        <v>0</v>
      </c>
      <c r="FU184" s="209">
        <v>0.3</v>
      </c>
      <c r="FV184" s="42">
        <v>0</v>
      </c>
      <c r="FW184" s="42">
        <v>0.3</v>
      </c>
      <c r="FX184" s="42">
        <v>0</v>
      </c>
      <c r="FY184" s="42">
        <v>0.7</v>
      </c>
      <c r="FZ184" s="42">
        <v>0</v>
      </c>
      <c r="GA184" s="42">
        <v>0.7</v>
      </c>
      <c r="GB184" s="42">
        <v>0</v>
      </c>
      <c r="GC184" s="42">
        <v>0.7</v>
      </c>
      <c r="GD184" s="138">
        <v>0.13</v>
      </c>
      <c r="GE184" s="42">
        <v>0.7</v>
      </c>
      <c r="GF184" s="137">
        <v>1</v>
      </c>
      <c r="GG184" s="136">
        <v>1</v>
      </c>
      <c r="GH184" s="50">
        <v>0</v>
      </c>
      <c r="GI184" s="50">
        <v>0</v>
      </c>
      <c r="GJ184" s="50">
        <v>0</v>
      </c>
      <c r="GK184" s="50">
        <v>0</v>
      </c>
      <c r="GL184" s="49">
        <v>0</v>
      </c>
      <c r="GM184" s="49">
        <v>0</v>
      </c>
      <c r="GN184" s="49">
        <v>0</v>
      </c>
      <c r="GO184" s="49">
        <v>0</v>
      </c>
      <c r="GP184" s="49">
        <v>0.13</v>
      </c>
      <c r="GQ184" s="49">
        <v>1</v>
      </c>
      <c r="GR184" s="48" t="b">
        <v>1</v>
      </c>
      <c r="GS184" s="336">
        <v>0</v>
      </c>
    </row>
    <row r="185" spans="1:201" ht="67.5" hidden="1" customHeight="1" x14ac:dyDescent="0.25">
      <c r="A185" s="119" t="s">
        <v>2227</v>
      </c>
      <c r="B185" s="119" t="s">
        <v>653</v>
      </c>
      <c r="C185" s="119" t="s">
        <v>519</v>
      </c>
      <c r="D185" s="119" t="s">
        <v>4477</v>
      </c>
      <c r="E185" s="119" t="s">
        <v>4505</v>
      </c>
      <c r="F185" s="17" t="s">
        <v>2230</v>
      </c>
      <c r="G185" s="17" t="s">
        <v>205</v>
      </c>
      <c r="H185" s="438" t="s">
        <v>206</v>
      </c>
      <c r="I185" s="17" t="s">
        <v>4478</v>
      </c>
      <c r="J185" s="102" t="s">
        <v>4479</v>
      </c>
      <c r="K185" s="17" t="s">
        <v>3296</v>
      </c>
      <c r="L185" s="280" t="s">
        <v>3296</v>
      </c>
      <c r="M185" s="26" t="s">
        <v>4480</v>
      </c>
      <c r="N185" s="280" t="s">
        <v>4478</v>
      </c>
      <c r="O185" s="17">
        <v>6</v>
      </c>
      <c r="P185" s="17" t="s">
        <v>4478</v>
      </c>
      <c r="Q185" s="17">
        <v>89</v>
      </c>
      <c r="R185" s="280" t="s">
        <v>4506</v>
      </c>
      <c r="S185" s="17" t="s">
        <v>19</v>
      </c>
      <c r="T185" s="17"/>
      <c r="U185" s="17"/>
      <c r="V185" s="17"/>
      <c r="W185" s="17"/>
      <c r="X185" s="17"/>
      <c r="Y185" s="17"/>
      <c r="Z185" s="17"/>
      <c r="AA185" s="17"/>
      <c r="AB185" s="17"/>
      <c r="AC185" s="17"/>
      <c r="AD185" s="17"/>
      <c r="AE185" s="17"/>
      <c r="AF185" s="17"/>
      <c r="AG185" s="17"/>
      <c r="AH185" s="280" t="s">
        <v>270</v>
      </c>
      <c r="AI185" s="17" t="s">
        <v>470</v>
      </c>
      <c r="AJ185" s="17" t="s">
        <v>244</v>
      </c>
      <c r="AK185" s="17" t="s">
        <v>271</v>
      </c>
      <c r="AL185" s="280" t="s">
        <v>4507</v>
      </c>
      <c r="AM185" s="280" t="s">
        <v>4508</v>
      </c>
      <c r="AN185" s="17">
        <v>0</v>
      </c>
      <c r="AO185" s="17">
        <v>0</v>
      </c>
      <c r="AP185" s="17">
        <v>96</v>
      </c>
      <c r="AQ185" s="17">
        <v>96</v>
      </c>
      <c r="AR185" s="17">
        <v>96</v>
      </c>
      <c r="AS185" s="17">
        <v>96</v>
      </c>
      <c r="AT185" s="17"/>
      <c r="AU185" s="17"/>
      <c r="AV185" s="17">
        <v>96</v>
      </c>
      <c r="AW185" s="17">
        <v>0</v>
      </c>
      <c r="AX185" s="146">
        <v>0</v>
      </c>
      <c r="AY185" s="248" t="s">
        <v>4509</v>
      </c>
      <c r="AZ185" s="391">
        <v>0</v>
      </c>
      <c r="BA185" s="390">
        <v>0</v>
      </c>
      <c r="BB185" s="391" t="s">
        <v>218</v>
      </c>
      <c r="BC185" s="280"/>
      <c r="BD185" s="389">
        <v>0</v>
      </c>
      <c r="BE185" s="146">
        <v>0</v>
      </c>
      <c r="BF185" s="248" t="s">
        <v>4510</v>
      </c>
      <c r="BG185" s="391">
        <v>0</v>
      </c>
      <c r="BH185" s="390">
        <v>0</v>
      </c>
      <c r="BI185" s="389" t="s">
        <v>218</v>
      </c>
      <c r="BJ185" s="280"/>
      <c r="BK185" s="17">
        <v>0</v>
      </c>
      <c r="BL185" s="146">
        <v>0</v>
      </c>
      <c r="BM185" s="329" t="s">
        <v>4511</v>
      </c>
      <c r="BN185" s="243">
        <v>0</v>
      </c>
      <c r="BO185" s="188">
        <v>0</v>
      </c>
      <c r="BP185" s="243" t="s">
        <v>218</v>
      </c>
      <c r="BQ185" s="280"/>
      <c r="BR185" s="17">
        <v>0</v>
      </c>
      <c r="BS185" s="146">
        <v>0</v>
      </c>
      <c r="BT185" s="329" t="s">
        <v>4512</v>
      </c>
      <c r="BU185" s="278">
        <v>0</v>
      </c>
      <c r="BV185" s="278">
        <v>0</v>
      </c>
      <c r="BW185" s="17" t="s">
        <v>218</v>
      </c>
      <c r="BX185" s="280" t="s">
        <v>4513</v>
      </c>
      <c r="BY185" s="17">
        <v>0</v>
      </c>
      <c r="BZ185" s="146">
        <v>0</v>
      </c>
      <c r="CA185" s="329" t="s">
        <v>4514</v>
      </c>
      <c r="CB185" s="278">
        <v>0</v>
      </c>
      <c r="CC185" s="278">
        <v>0</v>
      </c>
      <c r="CD185" s="188" t="s">
        <v>218</v>
      </c>
      <c r="CE185" s="280" t="s">
        <v>4515</v>
      </c>
      <c r="CF185" s="17"/>
      <c r="CG185" s="146">
        <v>96</v>
      </c>
      <c r="CH185" s="329" t="s">
        <v>4516</v>
      </c>
      <c r="CI185" s="278">
        <v>1</v>
      </c>
      <c r="CJ185" s="278">
        <v>1</v>
      </c>
      <c r="CK185" s="64" t="s">
        <v>218</v>
      </c>
      <c r="CL185" s="73" t="s">
        <v>4517</v>
      </c>
      <c r="CM185" s="280"/>
      <c r="CN185" s="279"/>
      <c r="CO185" s="279" t="s">
        <v>4518</v>
      </c>
      <c r="CP185" s="278">
        <v>1</v>
      </c>
      <c r="CQ185" s="278">
        <v>1</v>
      </c>
      <c r="CR185" s="64" t="s">
        <v>218</v>
      </c>
      <c r="CS185" s="73" t="s">
        <v>4519</v>
      </c>
      <c r="CT185" s="17"/>
      <c r="CU185" s="329"/>
      <c r="CV185" s="329" t="s">
        <v>4520</v>
      </c>
      <c r="CW185" s="278">
        <v>1</v>
      </c>
      <c r="CX185" s="278">
        <v>1</v>
      </c>
      <c r="CY185" s="17" t="s">
        <v>218</v>
      </c>
      <c r="CZ185" s="280" t="s">
        <v>4521</v>
      </c>
      <c r="DA185" s="64">
        <v>96</v>
      </c>
      <c r="DB185" s="101">
        <v>96</v>
      </c>
      <c r="DC185" s="279" t="s">
        <v>4522</v>
      </c>
      <c r="DD185" s="278">
        <v>1</v>
      </c>
      <c r="DE185" s="278">
        <v>1</v>
      </c>
      <c r="DF185" s="64" t="s">
        <v>218</v>
      </c>
      <c r="DG185" s="73" t="s">
        <v>4523</v>
      </c>
      <c r="DH185" s="73"/>
      <c r="DI185" s="279"/>
      <c r="DJ185" s="279" t="s">
        <v>4524</v>
      </c>
      <c r="DK185" s="278">
        <v>1</v>
      </c>
      <c r="DL185" s="278">
        <v>2</v>
      </c>
      <c r="DM185" s="101" t="s">
        <v>218</v>
      </c>
      <c r="DN185" s="73" t="s">
        <v>4525</v>
      </c>
      <c r="DO185" s="73"/>
      <c r="DP185" s="279"/>
      <c r="DQ185" s="279" t="s">
        <v>4526</v>
      </c>
      <c r="DR185" s="278">
        <v>2</v>
      </c>
      <c r="DS185" s="278">
        <v>2</v>
      </c>
      <c r="DT185" s="101" t="s">
        <v>218</v>
      </c>
      <c r="DU185" s="73" t="s">
        <v>4527</v>
      </c>
      <c r="DV185" s="64">
        <v>96</v>
      </c>
      <c r="DW185" s="101"/>
      <c r="DX185" s="279" t="s">
        <v>4528</v>
      </c>
      <c r="DY185" s="240">
        <v>1</v>
      </c>
      <c r="DZ185" s="278">
        <v>2</v>
      </c>
      <c r="EA185" s="17" t="s">
        <v>218</v>
      </c>
      <c r="EB185" s="123" t="s">
        <v>4529</v>
      </c>
      <c r="EC185" s="327">
        <v>0</v>
      </c>
      <c r="ED185" s="326">
        <v>0</v>
      </c>
      <c r="EE185" s="326">
        <v>0</v>
      </c>
      <c r="EF185" s="326">
        <v>0</v>
      </c>
      <c r="EG185" s="326">
        <v>0</v>
      </c>
      <c r="EH185" s="326">
        <v>0</v>
      </c>
      <c r="EI185" s="326">
        <v>96</v>
      </c>
      <c r="EJ185" s="326">
        <v>96</v>
      </c>
      <c r="EK185" s="326">
        <v>96</v>
      </c>
      <c r="EL185" s="326">
        <v>96</v>
      </c>
      <c r="EM185" s="327">
        <v>0</v>
      </c>
      <c r="EN185" s="327">
        <v>96</v>
      </c>
      <c r="EO185" s="327">
        <v>96</v>
      </c>
      <c r="EP185" s="325">
        <v>0</v>
      </c>
      <c r="EQ185" s="326">
        <v>0</v>
      </c>
      <c r="ER185" s="326">
        <v>0</v>
      </c>
      <c r="ES185" s="326">
        <v>96</v>
      </c>
      <c r="ET185" s="326">
        <v>96</v>
      </c>
      <c r="EU185" s="326">
        <v>96</v>
      </c>
      <c r="EV185" s="326">
        <v>96</v>
      </c>
      <c r="EW185" s="393">
        <v>96</v>
      </c>
      <c r="EX185" s="393">
        <v>96</v>
      </c>
      <c r="EY185" s="393">
        <v>96</v>
      </c>
      <c r="EZ185" s="393">
        <v>0</v>
      </c>
      <c r="FA185" s="325">
        <v>96</v>
      </c>
      <c r="FB185" s="325">
        <v>96</v>
      </c>
      <c r="FC185" s="325">
        <v>96</v>
      </c>
      <c r="FD185" s="38">
        <v>0</v>
      </c>
      <c r="FE185" s="38">
        <v>0</v>
      </c>
      <c r="FF185" s="38">
        <v>0</v>
      </c>
      <c r="FG185" s="38">
        <v>0</v>
      </c>
      <c r="FH185" s="38">
        <v>0</v>
      </c>
      <c r="FI185" s="38">
        <v>0</v>
      </c>
      <c r="FJ185" s="38">
        <v>1</v>
      </c>
      <c r="FK185" s="38">
        <v>1</v>
      </c>
      <c r="FL185" s="38">
        <v>1</v>
      </c>
      <c r="FM185" s="38">
        <v>1</v>
      </c>
      <c r="FN185" s="230">
        <v>0</v>
      </c>
      <c r="FO185" s="230">
        <v>0</v>
      </c>
      <c r="FP185" s="273">
        <v>0</v>
      </c>
      <c r="FQ185" s="273">
        <v>0</v>
      </c>
      <c r="FR185" s="209">
        <v>0</v>
      </c>
      <c r="FS185" s="209">
        <v>0</v>
      </c>
      <c r="FT185" s="209">
        <v>1</v>
      </c>
      <c r="FU185" s="209">
        <v>0</v>
      </c>
      <c r="FV185" s="42">
        <v>1</v>
      </c>
      <c r="FW185" s="42">
        <v>0</v>
      </c>
      <c r="FX185" s="42">
        <v>1</v>
      </c>
      <c r="FY185" s="42">
        <v>0</v>
      </c>
      <c r="FZ185" s="42">
        <v>1</v>
      </c>
      <c r="GA185" s="42">
        <v>1</v>
      </c>
      <c r="GB185" s="42">
        <v>1</v>
      </c>
      <c r="GC185" s="42">
        <v>1</v>
      </c>
      <c r="GD185" s="138">
        <v>1</v>
      </c>
      <c r="GE185" s="42">
        <v>1</v>
      </c>
      <c r="GF185" s="137">
        <v>1</v>
      </c>
      <c r="GG185" s="136">
        <v>1</v>
      </c>
      <c r="GH185" s="50">
        <v>0</v>
      </c>
      <c r="GI185" s="50">
        <v>0</v>
      </c>
      <c r="GJ185" s="50">
        <v>0</v>
      </c>
      <c r="GK185" s="50">
        <v>1</v>
      </c>
      <c r="GL185" s="49">
        <v>1</v>
      </c>
      <c r="GM185" s="49">
        <v>1</v>
      </c>
      <c r="GN185" s="49">
        <v>1</v>
      </c>
      <c r="GO185" s="49">
        <v>1</v>
      </c>
      <c r="GP185" s="49">
        <v>1</v>
      </c>
      <c r="GQ185" s="49">
        <v>1</v>
      </c>
      <c r="GR185" s="48" t="b">
        <v>1</v>
      </c>
      <c r="GS185" s="336">
        <v>0</v>
      </c>
    </row>
    <row r="186" spans="1:201" ht="67.5" hidden="1" customHeight="1" x14ac:dyDescent="0.25">
      <c r="A186" s="380" t="s">
        <v>2227</v>
      </c>
      <c r="B186" s="380" t="s">
        <v>653</v>
      </c>
      <c r="C186" s="119" t="s">
        <v>519</v>
      </c>
      <c r="D186" s="380" t="s">
        <v>4477</v>
      </c>
      <c r="E186" s="380" t="s">
        <v>4530</v>
      </c>
      <c r="F186" s="102" t="s">
        <v>2230</v>
      </c>
      <c r="G186" s="102" t="s">
        <v>205</v>
      </c>
      <c r="H186" s="438" t="s">
        <v>206</v>
      </c>
      <c r="I186" s="102" t="s">
        <v>4478</v>
      </c>
      <c r="J186" s="102" t="s">
        <v>4479</v>
      </c>
      <c r="K186" s="102" t="s">
        <v>4531</v>
      </c>
      <c r="L186" s="123" t="s">
        <v>3296</v>
      </c>
      <c r="M186" s="379" t="s">
        <v>4480</v>
      </c>
      <c r="N186" s="123" t="s">
        <v>4478</v>
      </c>
      <c r="O186" s="102">
        <v>6</v>
      </c>
      <c r="P186" s="102" t="s">
        <v>4478</v>
      </c>
      <c r="Q186" s="102">
        <v>90</v>
      </c>
      <c r="R186" s="123" t="s">
        <v>4532</v>
      </c>
      <c r="S186" s="102" t="s">
        <v>210</v>
      </c>
      <c r="T186" s="102"/>
      <c r="U186" s="102"/>
      <c r="V186" s="102"/>
      <c r="W186" s="102"/>
      <c r="X186" s="102"/>
      <c r="Y186" s="102"/>
      <c r="Z186" s="102"/>
      <c r="AA186" s="102"/>
      <c r="AB186" s="102"/>
      <c r="AC186" s="102"/>
      <c r="AD186" s="102"/>
      <c r="AE186" s="102"/>
      <c r="AF186" s="102"/>
      <c r="AG186" s="102"/>
      <c r="AH186" s="123" t="s">
        <v>1366</v>
      </c>
      <c r="AI186" s="440" t="s">
        <v>4533</v>
      </c>
      <c r="AJ186" s="102" t="s">
        <v>1908</v>
      </c>
      <c r="AK186" s="102" t="s">
        <v>271</v>
      </c>
      <c r="AL186" s="123" t="s">
        <v>4534</v>
      </c>
      <c r="AM186" s="123" t="s">
        <v>4535</v>
      </c>
      <c r="AN186" s="102">
        <v>39</v>
      </c>
      <c r="AO186" s="102">
        <v>29</v>
      </c>
      <c r="AP186" s="102">
        <v>20</v>
      </c>
      <c r="AQ186" s="102">
        <v>15</v>
      </c>
      <c r="AR186" s="102">
        <v>10</v>
      </c>
      <c r="AS186" s="102">
        <v>10</v>
      </c>
      <c r="AT186" s="102"/>
      <c r="AU186" s="102"/>
      <c r="AV186" s="102">
        <v>20</v>
      </c>
      <c r="AW186" s="102"/>
      <c r="AX186" s="146"/>
      <c r="AY186" s="248"/>
      <c r="AZ186" s="247">
        <v>0</v>
      </c>
      <c r="BA186" s="370">
        <v>0</v>
      </c>
      <c r="BB186" s="247" t="s">
        <v>218</v>
      </c>
      <c r="BC186" s="123" t="s">
        <v>4536</v>
      </c>
      <c r="BD186" s="386"/>
      <c r="BE186" s="146"/>
      <c r="BF186" s="248"/>
      <c r="BG186" s="247">
        <v>0</v>
      </c>
      <c r="BH186" s="370">
        <v>0</v>
      </c>
      <c r="BI186" s="247" t="s">
        <v>218</v>
      </c>
      <c r="BJ186" s="123" t="s">
        <v>4537</v>
      </c>
      <c r="BK186" s="102"/>
      <c r="BL186" s="146"/>
      <c r="BM186" s="329"/>
      <c r="BN186" s="369">
        <v>0</v>
      </c>
      <c r="BO186" s="83">
        <v>0</v>
      </c>
      <c r="BP186" s="369" t="s">
        <v>218</v>
      </c>
      <c r="BQ186" s="123" t="s">
        <v>4537</v>
      </c>
      <c r="BR186" s="102"/>
      <c r="BS186" s="146"/>
      <c r="BT186" s="329" t="s">
        <v>4538</v>
      </c>
      <c r="BU186" s="342">
        <v>0</v>
      </c>
      <c r="BV186" s="342">
        <v>0</v>
      </c>
      <c r="BW186" s="102" t="s">
        <v>218</v>
      </c>
      <c r="BX186" s="123" t="s">
        <v>4513</v>
      </c>
      <c r="BY186" s="102"/>
      <c r="BZ186" s="146"/>
      <c r="CA186" s="329" t="s">
        <v>4539</v>
      </c>
      <c r="CB186" s="342">
        <v>0</v>
      </c>
      <c r="CC186" s="342">
        <v>0</v>
      </c>
      <c r="CD186" s="83" t="s">
        <v>218</v>
      </c>
      <c r="CE186" s="123" t="s">
        <v>4540</v>
      </c>
      <c r="CF186" s="102"/>
      <c r="CG186" s="146">
        <v>21</v>
      </c>
      <c r="CH186" s="329" t="s">
        <v>4541</v>
      </c>
      <c r="CI186" s="342">
        <v>1.05</v>
      </c>
      <c r="CJ186" s="342">
        <v>2.1</v>
      </c>
      <c r="CK186" s="64" t="s">
        <v>218</v>
      </c>
      <c r="CL186" s="73" t="s">
        <v>4542</v>
      </c>
      <c r="CM186" s="17">
        <v>20</v>
      </c>
      <c r="CN186" s="279"/>
      <c r="CO186" s="279" t="s">
        <v>4543</v>
      </c>
      <c r="CP186" s="342">
        <v>1.05</v>
      </c>
      <c r="CQ186" s="342">
        <v>2.1</v>
      </c>
      <c r="CR186" s="64" t="s">
        <v>218</v>
      </c>
      <c r="CS186" s="73" t="s">
        <v>4544</v>
      </c>
      <c r="CT186" s="102"/>
      <c r="CU186" s="329"/>
      <c r="CV186" s="329"/>
      <c r="CW186" s="342">
        <v>1.05</v>
      </c>
      <c r="CX186" s="342">
        <v>2.1</v>
      </c>
      <c r="CY186" s="64" t="s">
        <v>218</v>
      </c>
      <c r="CZ186" s="123" t="s">
        <v>4545</v>
      </c>
      <c r="DA186" s="64"/>
      <c r="DB186" s="101"/>
      <c r="DC186" s="279" t="s">
        <v>4546</v>
      </c>
      <c r="DD186" s="342">
        <v>1.05</v>
      </c>
      <c r="DE186" s="342">
        <v>2.1</v>
      </c>
      <c r="DF186" s="64" t="s">
        <v>218</v>
      </c>
      <c r="DG186" s="73" t="s">
        <v>4547</v>
      </c>
      <c r="DH186" s="73"/>
      <c r="DI186" s="279"/>
      <c r="DJ186" s="279" t="s">
        <v>4546</v>
      </c>
      <c r="DK186" s="342">
        <v>1.05</v>
      </c>
      <c r="DL186" s="342">
        <v>2.1</v>
      </c>
      <c r="DM186" s="73" t="s">
        <v>218</v>
      </c>
      <c r="DN186" s="73" t="s">
        <v>4548</v>
      </c>
      <c r="DO186" s="73"/>
      <c r="DP186" s="279"/>
      <c r="DQ186" s="279" t="s">
        <v>4549</v>
      </c>
      <c r="DR186" s="342">
        <v>1.05</v>
      </c>
      <c r="DS186" s="342">
        <v>2.1</v>
      </c>
      <c r="DT186" s="101" t="s">
        <v>218</v>
      </c>
      <c r="DU186" s="73" t="s">
        <v>4550</v>
      </c>
      <c r="DV186" s="64"/>
      <c r="DW186" s="101"/>
      <c r="DX186" s="279" t="s">
        <v>4549</v>
      </c>
      <c r="DY186" s="240">
        <v>1.05</v>
      </c>
      <c r="DZ186" s="342">
        <v>2.1</v>
      </c>
      <c r="EA186" s="102" t="s">
        <v>218</v>
      </c>
      <c r="EB186" s="123" t="s">
        <v>4551</v>
      </c>
      <c r="EC186" s="327">
        <v>0</v>
      </c>
      <c r="ED186" s="326">
        <v>0</v>
      </c>
      <c r="EE186" s="326">
        <v>0</v>
      </c>
      <c r="EF186" s="326">
        <v>0</v>
      </c>
      <c r="EG186" s="326">
        <v>20</v>
      </c>
      <c r="EH186" s="326">
        <v>20</v>
      </c>
      <c r="EI186" s="326">
        <v>20</v>
      </c>
      <c r="EJ186" s="326">
        <v>20</v>
      </c>
      <c r="EK186" s="326">
        <v>20</v>
      </c>
      <c r="EL186" s="326">
        <v>20</v>
      </c>
      <c r="EM186" s="327">
        <v>0</v>
      </c>
      <c r="EN186" s="327">
        <v>20</v>
      </c>
      <c r="EO186" s="327">
        <v>20</v>
      </c>
      <c r="EP186" s="325">
        <v>0</v>
      </c>
      <c r="EQ186" s="326">
        <v>0</v>
      </c>
      <c r="ER186" s="326">
        <v>0</v>
      </c>
      <c r="ES186" s="326">
        <v>21</v>
      </c>
      <c r="ET186" s="326">
        <v>21</v>
      </c>
      <c r="EU186" s="326">
        <v>21</v>
      </c>
      <c r="EV186" s="326">
        <v>21</v>
      </c>
      <c r="EW186" s="326">
        <v>21</v>
      </c>
      <c r="EX186" s="326">
        <v>21</v>
      </c>
      <c r="EY186" s="326">
        <v>21</v>
      </c>
      <c r="EZ186" s="326">
        <v>0</v>
      </c>
      <c r="FA186" s="325">
        <v>21</v>
      </c>
      <c r="FB186" s="325">
        <v>21</v>
      </c>
      <c r="FC186" s="325">
        <v>21</v>
      </c>
      <c r="FD186" s="38">
        <v>0</v>
      </c>
      <c r="FE186" s="38">
        <v>0</v>
      </c>
      <c r="FF186" s="38">
        <v>0</v>
      </c>
      <c r="FG186" s="38">
        <v>0</v>
      </c>
      <c r="FH186" s="38">
        <v>1.05</v>
      </c>
      <c r="FI186" s="38">
        <v>1.05</v>
      </c>
      <c r="FJ186" s="38">
        <v>1.05</v>
      </c>
      <c r="FK186" s="38">
        <v>1.05</v>
      </c>
      <c r="FL186" s="38">
        <v>1.05</v>
      </c>
      <c r="FM186" s="38">
        <v>1.05</v>
      </c>
      <c r="FN186" s="230">
        <v>0</v>
      </c>
      <c r="FO186" s="230">
        <v>0</v>
      </c>
      <c r="FP186" s="273">
        <v>0</v>
      </c>
      <c r="FQ186" s="273">
        <v>0</v>
      </c>
      <c r="FR186" s="209">
        <v>0</v>
      </c>
      <c r="FS186" s="209">
        <v>0</v>
      </c>
      <c r="FT186" s="209">
        <v>1.05</v>
      </c>
      <c r="FU186" s="209">
        <v>0</v>
      </c>
      <c r="FV186" s="42">
        <v>1.05</v>
      </c>
      <c r="FW186" s="42">
        <v>1</v>
      </c>
      <c r="FX186" s="42">
        <v>1.05</v>
      </c>
      <c r="FY186" s="42">
        <v>1</v>
      </c>
      <c r="FZ186" s="42">
        <v>1.05</v>
      </c>
      <c r="GA186" s="42">
        <v>1</v>
      </c>
      <c r="GB186" s="42">
        <v>1.05</v>
      </c>
      <c r="GC186" s="42">
        <v>1</v>
      </c>
      <c r="GD186" s="138">
        <v>1.05</v>
      </c>
      <c r="GE186" s="42">
        <v>1</v>
      </c>
      <c r="GF186" s="137">
        <v>1.05</v>
      </c>
      <c r="GG186" s="136">
        <v>1</v>
      </c>
      <c r="GH186" s="50">
        <v>0</v>
      </c>
      <c r="GI186" s="50">
        <v>0</v>
      </c>
      <c r="GJ186" s="50">
        <v>0</v>
      </c>
      <c r="GK186" s="50">
        <v>1</v>
      </c>
      <c r="GL186" s="49">
        <v>1</v>
      </c>
      <c r="GM186" s="49">
        <v>1</v>
      </c>
      <c r="GN186" s="49">
        <v>1</v>
      </c>
      <c r="GO186" s="49">
        <v>1</v>
      </c>
      <c r="GP186" s="49">
        <v>1</v>
      </c>
      <c r="GQ186" s="49">
        <v>1</v>
      </c>
      <c r="GR186" s="48" t="b">
        <v>1</v>
      </c>
      <c r="GS186" s="336">
        <v>0</v>
      </c>
    </row>
    <row r="187" spans="1:201" ht="67.5" hidden="1" customHeight="1" x14ac:dyDescent="0.25">
      <c r="A187" s="119" t="s">
        <v>2227</v>
      </c>
      <c r="B187" s="119" t="s">
        <v>653</v>
      </c>
      <c r="C187" s="119" t="s">
        <v>519</v>
      </c>
      <c r="D187" s="119" t="s">
        <v>4477</v>
      </c>
      <c r="E187" s="119" t="s">
        <v>4530</v>
      </c>
      <c r="F187" s="17" t="s">
        <v>2230</v>
      </c>
      <c r="G187" s="17" t="s">
        <v>205</v>
      </c>
      <c r="H187" s="438" t="s">
        <v>206</v>
      </c>
      <c r="I187" s="17" t="s">
        <v>4478</v>
      </c>
      <c r="J187" s="102" t="s">
        <v>4479</v>
      </c>
      <c r="K187" s="17" t="s">
        <v>4531</v>
      </c>
      <c r="L187" s="280" t="s">
        <v>3296</v>
      </c>
      <c r="M187" s="26" t="s">
        <v>4480</v>
      </c>
      <c r="N187" s="280" t="s">
        <v>4478</v>
      </c>
      <c r="O187" s="17">
        <v>6</v>
      </c>
      <c r="P187" s="17" t="s">
        <v>4478</v>
      </c>
      <c r="Q187" s="203">
        <v>91</v>
      </c>
      <c r="R187" s="280" t="s">
        <v>4552</v>
      </c>
      <c r="S187" s="17" t="s">
        <v>210</v>
      </c>
      <c r="T187" s="17" t="s">
        <v>870</v>
      </c>
      <c r="U187" s="17"/>
      <c r="V187" s="17"/>
      <c r="W187" s="17"/>
      <c r="X187" s="17"/>
      <c r="Y187" s="17"/>
      <c r="Z187" s="17"/>
      <c r="AA187" s="17"/>
      <c r="AB187" s="17"/>
      <c r="AC187" s="17"/>
      <c r="AD187" s="17"/>
      <c r="AE187" s="17"/>
      <c r="AF187" s="17"/>
      <c r="AG187" s="17"/>
      <c r="AH187" s="280" t="s">
        <v>1366</v>
      </c>
      <c r="AI187" s="17" t="s">
        <v>470</v>
      </c>
      <c r="AJ187" s="17" t="s">
        <v>244</v>
      </c>
      <c r="AK187" s="17" t="s">
        <v>271</v>
      </c>
      <c r="AL187" s="280" t="s">
        <v>4553</v>
      </c>
      <c r="AM187" s="280" t="s">
        <v>4554</v>
      </c>
      <c r="AN187" s="17">
        <v>96</v>
      </c>
      <c r="AO187" s="17">
        <v>96</v>
      </c>
      <c r="AP187" s="17">
        <v>96</v>
      </c>
      <c r="AQ187" s="17">
        <v>100</v>
      </c>
      <c r="AR187" s="17">
        <v>100</v>
      </c>
      <c r="AS187" s="17">
        <v>100</v>
      </c>
      <c r="AT187" s="17"/>
      <c r="AU187" s="17"/>
      <c r="AV187" s="17">
        <v>96</v>
      </c>
      <c r="AW187" s="17"/>
      <c r="AX187" s="146"/>
      <c r="AY187" s="248" t="s">
        <v>4555</v>
      </c>
      <c r="AZ187" s="391">
        <v>0</v>
      </c>
      <c r="BA187" s="390">
        <v>0</v>
      </c>
      <c r="BB187" s="391" t="s">
        <v>218</v>
      </c>
      <c r="BC187" s="280" t="s">
        <v>4556</v>
      </c>
      <c r="BD187" s="389"/>
      <c r="BE187" s="146"/>
      <c r="BF187" s="248" t="s">
        <v>4557</v>
      </c>
      <c r="BG187" s="391">
        <v>0</v>
      </c>
      <c r="BH187" s="390">
        <v>0</v>
      </c>
      <c r="BI187" s="389" t="s">
        <v>218</v>
      </c>
      <c r="BJ187" s="280"/>
      <c r="BK187" s="17">
        <v>34</v>
      </c>
      <c r="BL187" s="146">
        <v>37</v>
      </c>
      <c r="BM187" s="329" t="s">
        <v>4558</v>
      </c>
      <c r="BN187" s="188">
        <v>0.38541666666666669</v>
      </c>
      <c r="BO187" s="188">
        <v>0.37</v>
      </c>
      <c r="BP187" s="243" t="s">
        <v>218</v>
      </c>
      <c r="BQ187" s="280" t="s">
        <v>4559</v>
      </c>
      <c r="BR187" s="17"/>
      <c r="BS187" s="146"/>
      <c r="BT187" s="329" t="s">
        <v>4560</v>
      </c>
      <c r="BU187" s="278">
        <v>0.38541666666666669</v>
      </c>
      <c r="BV187" s="278">
        <v>0.37</v>
      </c>
      <c r="BW187" s="17" t="s">
        <v>218</v>
      </c>
      <c r="BX187" s="280" t="s">
        <v>4561</v>
      </c>
      <c r="BY187" s="17"/>
      <c r="BZ187" s="146"/>
      <c r="CA187" s="329" t="s">
        <v>4562</v>
      </c>
      <c r="CB187" s="278">
        <v>0.38541666666666669</v>
      </c>
      <c r="CC187" s="278">
        <v>0.37</v>
      </c>
      <c r="CD187" s="188" t="s">
        <v>218</v>
      </c>
      <c r="CE187" s="280" t="s">
        <v>4563</v>
      </c>
      <c r="CF187" s="17">
        <v>44</v>
      </c>
      <c r="CG187" s="146">
        <v>44</v>
      </c>
      <c r="CH187" s="329" t="s">
        <v>4564</v>
      </c>
      <c r="CI187" s="278">
        <v>0.84375</v>
      </c>
      <c r="CJ187" s="278">
        <v>0.81</v>
      </c>
      <c r="CK187" s="64" t="s">
        <v>218</v>
      </c>
      <c r="CL187" s="73" t="s">
        <v>4565</v>
      </c>
      <c r="CM187" s="17"/>
      <c r="CN187" s="279"/>
      <c r="CO187" s="279" t="s">
        <v>4566</v>
      </c>
      <c r="CP187" s="278">
        <v>0.84375</v>
      </c>
      <c r="CQ187" s="278">
        <v>0.81</v>
      </c>
      <c r="CR187" s="64" t="s">
        <v>218</v>
      </c>
      <c r="CS187" s="73" t="s">
        <v>4567</v>
      </c>
      <c r="CT187" s="17"/>
      <c r="CU187" s="329"/>
      <c r="CV187" s="329" t="s">
        <v>4568</v>
      </c>
      <c r="CW187" s="278">
        <v>0.84375</v>
      </c>
      <c r="CX187" s="278">
        <v>0.81</v>
      </c>
      <c r="CY187" s="17" t="s">
        <v>218</v>
      </c>
      <c r="CZ187" s="280" t="s">
        <v>4521</v>
      </c>
      <c r="DA187" s="64">
        <v>8</v>
      </c>
      <c r="DB187" s="101">
        <v>14</v>
      </c>
      <c r="DC187" s="279" t="s">
        <v>4569</v>
      </c>
      <c r="DD187" s="278">
        <v>0.98958333333333337</v>
      </c>
      <c r="DE187" s="278">
        <v>0.95</v>
      </c>
      <c r="DF187" s="64" t="s">
        <v>218</v>
      </c>
      <c r="DG187" s="73" t="s">
        <v>4570</v>
      </c>
      <c r="DH187" s="64"/>
      <c r="DI187" s="279"/>
      <c r="DJ187" s="279" t="s">
        <v>4571</v>
      </c>
      <c r="DK187" s="278">
        <v>0.98958333333333337</v>
      </c>
      <c r="DL187" s="278">
        <v>0.95</v>
      </c>
      <c r="DM187" s="101" t="s">
        <v>218</v>
      </c>
      <c r="DN187" s="73" t="s">
        <v>4572</v>
      </c>
      <c r="DO187" s="64"/>
      <c r="DP187" s="279"/>
      <c r="DQ187" s="279" t="s">
        <v>4573</v>
      </c>
      <c r="DR187" s="278">
        <v>0.98958333333333337</v>
      </c>
      <c r="DS187" s="278">
        <v>0.95</v>
      </c>
      <c r="DT187" s="101" t="s">
        <v>218</v>
      </c>
      <c r="DU187" s="73" t="s">
        <v>4527</v>
      </c>
      <c r="DV187" s="64">
        <v>10</v>
      </c>
      <c r="DW187" s="101">
        <v>1</v>
      </c>
      <c r="DX187" s="279" t="s">
        <v>4574</v>
      </c>
      <c r="DY187" s="240">
        <v>1</v>
      </c>
      <c r="DZ187" s="278">
        <v>0.96</v>
      </c>
      <c r="EA187" s="102" t="s">
        <v>218</v>
      </c>
      <c r="EB187" s="123" t="s">
        <v>4575</v>
      </c>
      <c r="EC187" s="327">
        <v>34</v>
      </c>
      <c r="ED187" s="326">
        <v>34</v>
      </c>
      <c r="EE187" s="326">
        <v>34</v>
      </c>
      <c r="EF187" s="326">
        <v>78</v>
      </c>
      <c r="EG187" s="326">
        <v>78</v>
      </c>
      <c r="EH187" s="326">
        <v>78</v>
      </c>
      <c r="EI187" s="326">
        <v>86</v>
      </c>
      <c r="EJ187" s="326">
        <v>86</v>
      </c>
      <c r="EK187" s="326">
        <v>86</v>
      </c>
      <c r="EL187" s="326">
        <v>96</v>
      </c>
      <c r="EM187" s="327">
        <v>78</v>
      </c>
      <c r="EN187" s="327">
        <v>86</v>
      </c>
      <c r="EO187" s="327">
        <v>96</v>
      </c>
      <c r="EP187" s="325">
        <v>37</v>
      </c>
      <c r="EQ187" s="326">
        <v>45</v>
      </c>
      <c r="ER187" s="326">
        <v>60</v>
      </c>
      <c r="ES187" s="326">
        <v>82</v>
      </c>
      <c r="ET187" s="326">
        <v>82</v>
      </c>
      <c r="EU187" s="326">
        <v>82</v>
      </c>
      <c r="EV187" s="326">
        <v>96</v>
      </c>
      <c r="EW187" s="393">
        <v>96</v>
      </c>
      <c r="EX187" s="393">
        <v>96</v>
      </c>
      <c r="EY187" s="393">
        <v>192</v>
      </c>
      <c r="EZ187" s="393">
        <v>1</v>
      </c>
      <c r="FA187" s="325">
        <v>82</v>
      </c>
      <c r="FB187" s="325">
        <v>96</v>
      </c>
      <c r="FC187" s="325">
        <v>192</v>
      </c>
      <c r="FD187" s="38">
        <v>1.088235294117647</v>
      </c>
      <c r="FE187" s="38">
        <v>1.3235294117647058</v>
      </c>
      <c r="FF187" s="38">
        <v>1.7647058823529411</v>
      </c>
      <c r="FG187" s="38">
        <v>1.0512820512820513</v>
      </c>
      <c r="FH187" s="38">
        <v>1.0512820512820513</v>
      </c>
      <c r="FI187" s="38">
        <v>1.0512820512820513</v>
      </c>
      <c r="FJ187" s="38">
        <v>1.1162790697674418</v>
      </c>
      <c r="FK187" s="38">
        <v>1.1162790697674418</v>
      </c>
      <c r="FL187" s="38">
        <v>1.1162790697674418</v>
      </c>
      <c r="FM187" s="38">
        <v>2</v>
      </c>
      <c r="FN187" s="230">
        <v>0.38541666666666669</v>
      </c>
      <c r="FO187" s="230">
        <v>0.35416666666666669</v>
      </c>
      <c r="FP187" s="273">
        <v>0.46875</v>
      </c>
      <c r="FQ187" s="273">
        <v>0.35416666666666669</v>
      </c>
      <c r="FR187" s="209">
        <v>0.625</v>
      </c>
      <c r="FS187" s="209">
        <v>0.35416666666666669</v>
      </c>
      <c r="FT187" s="209">
        <v>0.85416666666666663</v>
      </c>
      <c r="FU187" s="209">
        <v>0.8125</v>
      </c>
      <c r="FV187" s="42">
        <v>0.85416666666666663</v>
      </c>
      <c r="FW187" s="42">
        <v>0.8125</v>
      </c>
      <c r="FX187" s="42">
        <v>0.85416666666666663</v>
      </c>
      <c r="FY187" s="42">
        <v>0.8125</v>
      </c>
      <c r="FZ187" s="42">
        <v>1</v>
      </c>
      <c r="GA187" s="42">
        <v>0.89583333333333337</v>
      </c>
      <c r="GB187" s="42">
        <v>1</v>
      </c>
      <c r="GC187" s="42">
        <v>0.89583333333333337</v>
      </c>
      <c r="GD187" s="138">
        <v>1</v>
      </c>
      <c r="GE187" s="42">
        <v>0.89583333333333337</v>
      </c>
      <c r="GF187" s="137">
        <v>2</v>
      </c>
      <c r="GG187" s="136">
        <v>1</v>
      </c>
      <c r="GH187" s="50">
        <v>0.38541666666666669</v>
      </c>
      <c r="GI187" s="50">
        <v>0.46875</v>
      </c>
      <c r="GJ187" s="50">
        <v>0.625</v>
      </c>
      <c r="GK187" s="50">
        <v>0.85416666666666663</v>
      </c>
      <c r="GL187" s="49">
        <v>0.85416666666666663</v>
      </c>
      <c r="GM187" s="49">
        <v>0.85416666666666663</v>
      </c>
      <c r="GN187" s="49">
        <v>1</v>
      </c>
      <c r="GO187" s="49">
        <v>1</v>
      </c>
      <c r="GP187" s="49">
        <v>1</v>
      </c>
      <c r="GQ187" s="49">
        <v>1</v>
      </c>
      <c r="GR187" s="48" t="b">
        <v>1</v>
      </c>
      <c r="GS187" s="336">
        <v>0</v>
      </c>
    </row>
    <row r="188" spans="1:201" ht="67.5" hidden="1" customHeight="1" x14ac:dyDescent="0.25">
      <c r="A188" s="380" t="s">
        <v>2227</v>
      </c>
      <c r="B188" s="380" t="s">
        <v>653</v>
      </c>
      <c r="C188" s="119" t="s">
        <v>519</v>
      </c>
      <c r="D188" s="380" t="s">
        <v>4477</v>
      </c>
      <c r="E188" s="380" t="s">
        <v>4576</v>
      </c>
      <c r="F188" s="102" t="s">
        <v>2230</v>
      </c>
      <c r="G188" s="102" t="s">
        <v>3123</v>
      </c>
      <c r="H188" s="438" t="s">
        <v>206</v>
      </c>
      <c r="I188" s="102" t="s">
        <v>4478</v>
      </c>
      <c r="J188" s="102" t="s">
        <v>4577</v>
      </c>
      <c r="K188" s="102" t="s">
        <v>4531</v>
      </c>
      <c r="L188" s="123" t="s">
        <v>3296</v>
      </c>
      <c r="M188" s="379" t="s">
        <v>4480</v>
      </c>
      <c r="N188" s="123" t="s">
        <v>4478</v>
      </c>
      <c r="O188" s="102">
        <v>6</v>
      </c>
      <c r="P188" s="102" t="s">
        <v>4478</v>
      </c>
      <c r="Q188" s="102">
        <v>189</v>
      </c>
      <c r="R188" s="123" t="s">
        <v>4578</v>
      </c>
      <c r="S188" s="102" t="s">
        <v>19</v>
      </c>
      <c r="T188" s="102" t="s">
        <v>870</v>
      </c>
      <c r="U188" s="102"/>
      <c r="V188" s="102"/>
      <c r="W188" s="102"/>
      <c r="X188" s="102"/>
      <c r="Y188" s="102"/>
      <c r="Z188" s="102"/>
      <c r="AA188" s="102"/>
      <c r="AB188" s="102"/>
      <c r="AC188" s="102"/>
      <c r="AD188" s="102"/>
      <c r="AE188" s="102"/>
      <c r="AF188" s="102"/>
      <c r="AG188" s="102"/>
      <c r="AH188" s="123" t="s">
        <v>1366</v>
      </c>
      <c r="AI188" s="102" t="s">
        <v>243</v>
      </c>
      <c r="AJ188" s="102" t="s">
        <v>244</v>
      </c>
      <c r="AK188" s="102" t="s">
        <v>214</v>
      </c>
      <c r="AL188" s="123" t="s">
        <v>4579</v>
      </c>
      <c r="AM188" s="123" t="s">
        <v>2763</v>
      </c>
      <c r="AN188" s="102"/>
      <c r="AO188" s="102"/>
      <c r="AP188" s="102">
        <v>70</v>
      </c>
      <c r="AQ188" s="102"/>
      <c r="AR188" s="102"/>
      <c r="AS188" s="102">
        <v>70</v>
      </c>
      <c r="AT188" s="102"/>
      <c r="AU188" s="102"/>
      <c r="AV188" s="102">
        <v>70</v>
      </c>
      <c r="AW188" s="102"/>
      <c r="AX188" s="146"/>
      <c r="AY188" s="439"/>
      <c r="AZ188" s="247">
        <v>0</v>
      </c>
      <c r="BA188" s="370">
        <v>0</v>
      </c>
      <c r="BB188" s="247" t="s">
        <v>218</v>
      </c>
      <c r="BC188" s="123"/>
      <c r="BD188" s="386"/>
      <c r="BE188" s="146"/>
      <c r="BF188" s="248"/>
      <c r="BG188" s="247">
        <v>0</v>
      </c>
      <c r="BH188" s="370">
        <v>0</v>
      </c>
      <c r="BI188" s="386" t="s">
        <v>218</v>
      </c>
      <c r="BJ188" s="123"/>
      <c r="BK188" s="102"/>
      <c r="BL188" s="146"/>
      <c r="BM188" s="329"/>
      <c r="BN188" s="369">
        <v>0</v>
      </c>
      <c r="BO188" s="83">
        <v>0</v>
      </c>
      <c r="BP188" s="369" t="s">
        <v>218</v>
      </c>
      <c r="BQ188" s="123"/>
      <c r="BR188" s="102"/>
      <c r="BS188" s="146"/>
      <c r="BT188" s="329"/>
      <c r="BU188" s="342">
        <v>0</v>
      </c>
      <c r="BV188" s="342">
        <v>0</v>
      </c>
      <c r="BW188" s="102" t="s">
        <v>218</v>
      </c>
      <c r="BX188" s="123"/>
      <c r="BY188" s="102"/>
      <c r="BZ188" s="146"/>
      <c r="CA188" s="329"/>
      <c r="CB188" s="342">
        <v>0</v>
      </c>
      <c r="CC188" s="342">
        <v>0</v>
      </c>
      <c r="CD188" s="83" t="s">
        <v>218</v>
      </c>
      <c r="CE188" s="123"/>
      <c r="CF188" s="102">
        <v>28</v>
      </c>
      <c r="CG188" s="146">
        <v>28</v>
      </c>
      <c r="CH188" s="329" t="s">
        <v>4580</v>
      </c>
      <c r="CI188" s="342">
        <v>0.4</v>
      </c>
      <c r="CJ188" s="342">
        <v>0.4</v>
      </c>
      <c r="CK188" s="64" t="s">
        <v>218</v>
      </c>
      <c r="CL188" s="73" t="s">
        <v>4565</v>
      </c>
      <c r="CM188" s="17"/>
      <c r="CN188" s="279"/>
      <c r="CO188" s="279" t="s">
        <v>4581</v>
      </c>
      <c r="CP188" s="342">
        <v>0.55714285714285716</v>
      </c>
      <c r="CQ188" s="342">
        <v>0.55714285714285716</v>
      </c>
      <c r="CR188" s="64" t="s">
        <v>218</v>
      </c>
      <c r="CS188" s="73" t="s">
        <v>4582</v>
      </c>
      <c r="CT188" s="102">
        <v>15</v>
      </c>
      <c r="CU188" s="329">
        <v>15</v>
      </c>
      <c r="CV188" s="329" t="s">
        <v>4583</v>
      </c>
      <c r="CW188" s="278">
        <v>0.21428571428571427</v>
      </c>
      <c r="CX188" s="342">
        <v>0.55714285714285716</v>
      </c>
      <c r="CY188" s="102" t="s">
        <v>218</v>
      </c>
      <c r="CZ188" s="123" t="s">
        <v>4584</v>
      </c>
      <c r="DA188" s="64"/>
      <c r="DB188" s="101"/>
      <c r="DC188" s="279" t="s">
        <v>4585</v>
      </c>
      <c r="DD188" s="342">
        <v>0.55714285714285716</v>
      </c>
      <c r="DE188" s="342">
        <v>0.55714285714285716</v>
      </c>
      <c r="DF188" s="64" t="s">
        <v>218</v>
      </c>
      <c r="DG188" s="73" t="s">
        <v>4586</v>
      </c>
      <c r="DH188" s="64">
        <v>15</v>
      </c>
      <c r="DI188" s="279">
        <v>15</v>
      </c>
      <c r="DJ188" s="279" t="s">
        <v>4587</v>
      </c>
      <c r="DK188" s="83">
        <v>0.82857142857142863</v>
      </c>
      <c r="DL188" s="342">
        <v>0.55714285714285716</v>
      </c>
      <c r="DM188" s="101" t="s">
        <v>218</v>
      </c>
      <c r="DN188" s="73" t="s">
        <v>4588</v>
      </c>
      <c r="DO188" s="64"/>
      <c r="DP188" s="279"/>
      <c r="DQ188" s="279" t="s">
        <v>4589</v>
      </c>
      <c r="DR188" s="342">
        <v>0.55714285714285716</v>
      </c>
      <c r="DS188" s="342">
        <v>0.55714285714285716</v>
      </c>
      <c r="DT188" s="101" t="s">
        <v>218</v>
      </c>
      <c r="DU188" s="73" t="s">
        <v>4590</v>
      </c>
      <c r="DV188" s="64">
        <v>12</v>
      </c>
      <c r="DW188" s="101">
        <v>14</v>
      </c>
      <c r="DX188" s="279" t="s">
        <v>4591</v>
      </c>
      <c r="DY188" s="240">
        <v>1.0285714285714285</v>
      </c>
      <c r="DZ188" s="342">
        <v>0.55714285714285716</v>
      </c>
      <c r="EA188" s="17" t="s">
        <v>218</v>
      </c>
      <c r="EB188" s="123" t="s">
        <v>4592</v>
      </c>
      <c r="EC188" s="327">
        <v>0</v>
      </c>
      <c r="ED188" s="326">
        <v>0</v>
      </c>
      <c r="EE188" s="326">
        <v>0</v>
      </c>
      <c r="EF188" s="326">
        <v>28</v>
      </c>
      <c r="EG188" s="326">
        <v>28</v>
      </c>
      <c r="EH188" s="326">
        <v>43</v>
      </c>
      <c r="EI188" s="326">
        <v>43</v>
      </c>
      <c r="EJ188" s="326">
        <v>58</v>
      </c>
      <c r="EK188" s="326">
        <v>58</v>
      </c>
      <c r="EL188" s="326">
        <v>70</v>
      </c>
      <c r="EM188" s="327">
        <v>28</v>
      </c>
      <c r="EN188" s="327">
        <v>43</v>
      </c>
      <c r="EO188" s="327">
        <v>70</v>
      </c>
      <c r="EP188" s="325">
        <v>0</v>
      </c>
      <c r="EQ188" s="326">
        <v>0</v>
      </c>
      <c r="ER188" s="326">
        <v>0</v>
      </c>
      <c r="ES188" s="326">
        <v>28</v>
      </c>
      <c r="ET188" s="326">
        <v>28</v>
      </c>
      <c r="EU188" s="326">
        <v>43</v>
      </c>
      <c r="EV188" s="326">
        <v>43</v>
      </c>
      <c r="EW188" s="326">
        <v>58</v>
      </c>
      <c r="EX188" s="326">
        <v>58</v>
      </c>
      <c r="EY188" s="326">
        <v>72</v>
      </c>
      <c r="EZ188" s="326">
        <v>14</v>
      </c>
      <c r="FA188" s="325">
        <v>28</v>
      </c>
      <c r="FB188" s="325">
        <v>43</v>
      </c>
      <c r="FC188" s="325">
        <v>72</v>
      </c>
      <c r="FD188" s="38">
        <v>0</v>
      </c>
      <c r="FE188" s="38">
        <v>0</v>
      </c>
      <c r="FF188" s="38">
        <v>0</v>
      </c>
      <c r="FG188" s="38">
        <v>1</v>
      </c>
      <c r="FH188" s="38">
        <v>1</v>
      </c>
      <c r="FI188" s="38">
        <v>1</v>
      </c>
      <c r="FJ188" s="38">
        <v>1</v>
      </c>
      <c r="FK188" s="38">
        <v>1</v>
      </c>
      <c r="FL188" s="38">
        <v>1</v>
      </c>
      <c r="FM188" s="38">
        <v>1.0285714285714285</v>
      </c>
      <c r="FN188" s="230">
        <v>0</v>
      </c>
      <c r="FO188" s="230">
        <v>0</v>
      </c>
      <c r="FP188" s="273">
        <v>0</v>
      </c>
      <c r="FQ188" s="273">
        <v>0</v>
      </c>
      <c r="FR188" s="209">
        <v>0</v>
      </c>
      <c r="FS188" s="209">
        <v>0</v>
      </c>
      <c r="FT188" s="209">
        <v>0.4</v>
      </c>
      <c r="FU188" s="209">
        <v>0.4</v>
      </c>
      <c r="FV188" s="42">
        <v>0.4</v>
      </c>
      <c r="FW188" s="42">
        <v>0.4</v>
      </c>
      <c r="FX188" s="42">
        <v>0.61428571428571432</v>
      </c>
      <c r="FY188" s="42">
        <v>0.61428571428571432</v>
      </c>
      <c r="FZ188" s="42">
        <v>0.61428571428571432</v>
      </c>
      <c r="GA188" s="42">
        <v>0.61428571428571432</v>
      </c>
      <c r="GB188" s="42">
        <v>0.82857142857142863</v>
      </c>
      <c r="GC188" s="42">
        <v>0.82857142857142863</v>
      </c>
      <c r="GD188" s="138">
        <v>0.82857142857142863</v>
      </c>
      <c r="GE188" s="42">
        <v>0.82857142857142863</v>
      </c>
      <c r="GF188" s="137">
        <v>1.0285714285714285</v>
      </c>
      <c r="GG188" s="136">
        <v>1</v>
      </c>
      <c r="GH188" s="50">
        <v>0</v>
      </c>
      <c r="GI188" s="50">
        <v>0</v>
      </c>
      <c r="GJ188" s="50">
        <v>0</v>
      </c>
      <c r="GK188" s="50">
        <v>0.4</v>
      </c>
      <c r="GL188" s="49">
        <v>0.4</v>
      </c>
      <c r="GM188" s="49">
        <v>0.61428571428571432</v>
      </c>
      <c r="GN188" s="49">
        <v>0.61428571428571432</v>
      </c>
      <c r="GO188" s="49">
        <v>0.82857142857142863</v>
      </c>
      <c r="GP188" s="49">
        <v>0.82857142857142863</v>
      </c>
      <c r="GQ188" s="49">
        <v>1</v>
      </c>
      <c r="GR188" s="48" t="b">
        <v>1</v>
      </c>
      <c r="GS188" s="336">
        <v>0</v>
      </c>
    </row>
    <row r="189" spans="1:201" ht="67.5" hidden="1" customHeight="1" x14ac:dyDescent="0.25">
      <c r="A189" s="119" t="s">
        <v>2227</v>
      </c>
      <c r="B189" s="119" t="s">
        <v>653</v>
      </c>
      <c r="C189" s="119" t="s">
        <v>519</v>
      </c>
      <c r="D189" s="119" t="s">
        <v>4477</v>
      </c>
      <c r="E189" s="119" t="s">
        <v>4576</v>
      </c>
      <c r="F189" s="17" t="s">
        <v>2230</v>
      </c>
      <c r="G189" s="17" t="s">
        <v>205</v>
      </c>
      <c r="H189" s="438" t="s">
        <v>206</v>
      </c>
      <c r="I189" s="17" t="s">
        <v>4478</v>
      </c>
      <c r="J189" s="17" t="s">
        <v>4593</v>
      </c>
      <c r="K189" s="17" t="s">
        <v>2563</v>
      </c>
      <c r="L189" s="280" t="s">
        <v>4594</v>
      </c>
      <c r="M189" s="26" t="s">
        <v>4480</v>
      </c>
      <c r="N189" s="280" t="s">
        <v>4478</v>
      </c>
      <c r="O189" s="17">
        <v>6</v>
      </c>
      <c r="P189" s="17" t="s">
        <v>4478</v>
      </c>
      <c r="Q189" s="17">
        <v>93</v>
      </c>
      <c r="R189" s="280" t="s">
        <v>4595</v>
      </c>
      <c r="S189" s="17" t="s">
        <v>19</v>
      </c>
      <c r="T189" s="17" t="s">
        <v>870</v>
      </c>
      <c r="U189" s="17"/>
      <c r="V189" s="17"/>
      <c r="W189" s="17"/>
      <c r="X189" s="17"/>
      <c r="Y189" s="17"/>
      <c r="Z189" s="17"/>
      <c r="AA189" s="17"/>
      <c r="AB189" s="17"/>
      <c r="AC189" s="17"/>
      <c r="AD189" s="17"/>
      <c r="AE189" s="17"/>
      <c r="AF189" s="17"/>
      <c r="AG189" s="17"/>
      <c r="AH189" s="280" t="s">
        <v>1366</v>
      </c>
      <c r="AI189" s="17" t="s">
        <v>470</v>
      </c>
      <c r="AJ189" s="17" t="s">
        <v>244</v>
      </c>
      <c r="AK189" s="17" t="s">
        <v>271</v>
      </c>
      <c r="AL189" s="280" t="s">
        <v>4596</v>
      </c>
      <c r="AM189" s="280" t="s">
        <v>4597</v>
      </c>
      <c r="AN189" s="17"/>
      <c r="AO189" s="17"/>
      <c r="AP189" s="17">
        <v>96</v>
      </c>
      <c r="AQ189" s="17">
        <v>48</v>
      </c>
      <c r="AR189" s="17">
        <v>48</v>
      </c>
      <c r="AS189" s="17">
        <v>96</v>
      </c>
      <c r="AT189" s="17"/>
      <c r="AU189" s="17"/>
      <c r="AV189" s="17">
        <v>96</v>
      </c>
      <c r="AW189" s="17">
        <v>10</v>
      </c>
      <c r="AX189" s="146">
        <v>10</v>
      </c>
      <c r="AY189" s="437" t="s">
        <v>4598</v>
      </c>
      <c r="AZ189" s="391">
        <v>0.10416666666666667</v>
      </c>
      <c r="BA189" s="390">
        <v>0.10416666666666667</v>
      </c>
      <c r="BB189" s="247" t="s">
        <v>218</v>
      </c>
      <c r="BC189" s="280" t="s">
        <v>4599</v>
      </c>
      <c r="BD189" s="389">
        <v>10</v>
      </c>
      <c r="BE189" s="146">
        <v>10</v>
      </c>
      <c r="BF189" s="248" t="s">
        <v>4600</v>
      </c>
      <c r="BG189" s="391">
        <v>0.20833333333333334</v>
      </c>
      <c r="BH189" s="390">
        <v>0.20833333333333334</v>
      </c>
      <c r="BI189" s="247" t="s">
        <v>218</v>
      </c>
      <c r="BJ189" s="280" t="s">
        <v>4601</v>
      </c>
      <c r="BK189" s="17"/>
      <c r="BL189" s="146">
        <v>2</v>
      </c>
      <c r="BM189" s="329" t="s">
        <v>4602</v>
      </c>
      <c r="BN189" s="243">
        <v>0.22916666666666666</v>
      </c>
      <c r="BO189" s="188">
        <v>0.22916666666666666</v>
      </c>
      <c r="BP189" s="243" t="s">
        <v>218</v>
      </c>
      <c r="BQ189" s="280" t="s">
        <v>4603</v>
      </c>
      <c r="BR189" s="17"/>
      <c r="BS189" s="146"/>
      <c r="BT189" s="329"/>
      <c r="BU189" s="278">
        <v>0.22916666666666666</v>
      </c>
      <c r="BV189" s="278">
        <v>0.22916666666666666</v>
      </c>
      <c r="BW189" s="17" t="s">
        <v>218</v>
      </c>
      <c r="BX189" s="280" t="s">
        <v>4490</v>
      </c>
      <c r="BY189" s="17">
        <v>0</v>
      </c>
      <c r="BZ189" s="146">
        <v>0</v>
      </c>
      <c r="CA189" s="329" t="s">
        <v>4604</v>
      </c>
      <c r="CB189" s="278">
        <v>0.22916666666666666</v>
      </c>
      <c r="CC189" s="278">
        <v>0.22916666666666666</v>
      </c>
      <c r="CD189" s="83" t="s">
        <v>218</v>
      </c>
      <c r="CE189" s="280" t="s">
        <v>4605</v>
      </c>
      <c r="CF189" s="17"/>
      <c r="CG189" s="146">
        <v>0</v>
      </c>
      <c r="CH189" s="329" t="s">
        <v>4606</v>
      </c>
      <c r="CI189" s="278">
        <v>0.22916666666666666</v>
      </c>
      <c r="CJ189" s="278">
        <v>0.22916666666666666</v>
      </c>
      <c r="CK189" s="81" t="s">
        <v>218</v>
      </c>
      <c r="CL189" s="73" t="s">
        <v>4607</v>
      </c>
      <c r="CM189" s="280"/>
      <c r="CN189" s="279"/>
      <c r="CO189" s="279"/>
      <c r="CP189" s="278">
        <v>0.22916666666666666</v>
      </c>
      <c r="CQ189" s="278">
        <v>0.22916666666666666</v>
      </c>
      <c r="CR189" s="79" t="s">
        <v>218</v>
      </c>
      <c r="CS189" s="73" t="s">
        <v>4608</v>
      </c>
      <c r="CT189" s="280"/>
      <c r="CU189" s="329"/>
      <c r="CV189" s="329" t="s">
        <v>4609</v>
      </c>
      <c r="CW189" s="278">
        <v>0.22916666666666666</v>
      </c>
      <c r="CX189" s="278">
        <v>0.22916666666666666</v>
      </c>
      <c r="CY189" s="17" t="s">
        <v>218</v>
      </c>
      <c r="CZ189" s="280" t="s">
        <v>4521</v>
      </c>
      <c r="DA189" s="64">
        <v>76</v>
      </c>
      <c r="DB189" s="101"/>
      <c r="DC189" s="279" t="s">
        <v>4610</v>
      </c>
      <c r="DD189" s="278">
        <v>0.22916666666666666</v>
      </c>
      <c r="DE189" s="278">
        <v>0.22916666666666666</v>
      </c>
      <c r="DF189" s="17" t="s">
        <v>218</v>
      </c>
      <c r="DG189" s="73" t="s">
        <v>4611</v>
      </c>
      <c r="DH189" s="64"/>
      <c r="DI189" s="279"/>
      <c r="DJ189" s="279"/>
      <c r="DK189" s="278">
        <v>0.22916666666666666</v>
      </c>
      <c r="DL189" s="278">
        <v>0.22916666666666666</v>
      </c>
      <c r="DM189" s="73" t="s">
        <v>218</v>
      </c>
      <c r="DN189" s="73" t="s">
        <v>4612</v>
      </c>
      <c r="DO189" s="73"/>
      <c r="DP189" s="279"/>
      <c r="DQ189" s="279" t="s">
        <v>4613</v>
      </c>
      <c r="DR189" s="278">
        <v>0.22916666666666666</v>
      </c>
      <c r="DS189" s="278">
        <v>0.22916666666666666</v>
      </c>
      <c r="DT189" s="101" t="s">
        <v>218</v>
      </c>
      <c r="DU189" s="73" t="s">
        <v>4527</v>
      </c>
      <c r="DV189" s="64"/>
      <c r="DW189" s="101">
        <v>0</v>
      </c>
      <c r="DX189" s="279" t="s">
        <v>4614</v>
      </c>
      <c r="DY189" s="240">
        <v>0.22916666666666666</v>
      </c>
      <c r="DZ189" s="278">
        <v>0</v>
      </c>
      <c r="EA189" s="17" t="s">
        <v>218</v>
      </c>
      <c r="EB189" s="123" t="s">
        <v>4615</v>
      </c>
      <c r="EC189" s="327">
        <v>20</v>
      </c>
      <c r="ED189" s="326">
        <v>20</v>
      </c>
      <c r="EE189" s="326">
        <v>20</v>
      </c>
      <c r="EF189" s="326">
        <v>20</v>
      </c>
      <c r="EG189" s="326">
        <v>20</v>
      </c>
      <c r="EH189" s="326">
        <v>20</v>
      </c>
      <c r="EI189" s="326">
        <v>96</v>
      </c>
      <c r="EJ189" s="326">
        <v>96</v>
      </c>
      <c r="EK189" s="326">
        <v>96</v>
      </c>
      <c r="EL189" s="326">
        <v>96</v>
      </c>
      <c r="EM189" s="327">
        <v>20</v>
      </c>
      <c r="EN189" s="327">
        <v>96</v>
      </c>
      <c r="EO189" s="327">
        <v>96</v>
      </c>
      <c r="EP189" s="325">
        <v>0</v>
      </c>
      <c r="EQ189" s="326">
        <v>0</v>
      </c>
      <c r="ER189" s="326">
        <v>0</v>
      </c>
      <c r="ES189" s="326">
        <v>0</v>
      </c>
      <c r="ET189" s="326">
        <v>0</v>
      </c>
      <c r="EU189" s="326">
        <v>0</v>
      </c>
      <c r="EV189" s="326">
        <v>0</v>
      </c>
      <c r="EW189" s="326">
        <v>0</v>
      </c>
      <c r="EX189" s="326">
        <v>0</v>
      </c>
      <c r="EY189" s="326">
        <v>0</v>
      </c>
      <c r="EZ189" s="326">
        <v>0</v>
      </c>
      <c r="FA189" s="325">
        <v>0</v>
      </c>
      <c r="FB189" s="325">
        <v>0</v>
      </c>
      <c r="FC189" s="325">
        <v>0</v>
      </c>
      <c r="FD189" s="38">
        <v>0</v>
      </c>
      <c r="FE189" s="38">
        <v>0</v>
      </c>
      <c r="FF189" s="38">
        <v>0</v>
      </c>
      <c r="FG189" s="38">
        <v>0</v>
      </c>
      <c r="FH189" s="38">
        <v>0</v>
      </c>
      <c r="FI189" s="38">
        <v>0</v>
      </c>
      <c r="FJ189" s="38">
        <v>0</v>
      </c>
      <c r="FK189" s="38">
        <v>0</v>
      </c>
      <c r="FL189" s="38">
        <v>0</v>
      </c>
      <c r="FM189" s="38">
        <v>0</v>
      </c>
      <c r="FN189" s="230">
        <v>0</v>
      </c>
      <c r="FO189" s="230">
        <v>0.20833333333333334</v>
      </c>
      <c r="FP189" s="273">
        <v>0</v>
      </c>
      <c r="FQ189" s="273">
        <v>0.20833333333333334</v>
      </c>
      <c r="FR189" s="209">
        <v>0</v>
      </c>
      <c r="FS189" s="209">
        <v>0.20833333333333334</v>
      </c>
      <c r="FT189" s="209">
        <v>0</v>
      </c>
      <c r="FU189" s="209">
        <v>0.20833333333333334</v>
      </c>
      <c r="FV189" s="42">
        <v>0</v>
      </c>
      <c r="FW189" s="42">
        <v>0.20833333333333334</v>
      </c>
      <c r="FX189" s="42">
        <v>0</v>
      </c>
      <c r="FY189" s="42">
        <v>0.20833333333333334</v>
      </c>
      <c r="FZ189" s="42">
        <v>0</v>
      </c>
      <c r="GA189" s="42">
        <v>1</v>
      </c>
      <c r="GB189" s="42">
        <v>0</v>
      </c>
      <c r="GC189" s="42">
        <v>1</v>
      </c>
      <c r="GD189" s="138">
        <v>0</v>
      </c>
      <c r="GE189" s="42">
        <v>1</v>
      </c>
      <c r="GF189" s="137">
        <v>0</v>
      </c>
      <c r="GG189" s="136">
        <v>1</v>
      </c>
      <c r="GH189" s="50">
        <v>0</v>
      </c>
      <c r="GI189" s="50">
        <v>0</v>
      </c>
      <c r="GJ189" s="50">
        <v>0</v>
      </c>
      <c r="GK189" s="50">
        <v>0</v>
      </c>
      <c r="GL189" s="49">
        <v>0</v>
      </c>
      <c r="GM189" s="49">
        <v>0</v>
      </c>
      <c r="GN189" s="49">
        <v>0</v>
      </c>
      <c r="GO189" s="49">
        <v>0</v>
      </c>
      <c r="GP189" s="49">
        <v>0</v>
      </c>
      <c r="GQ189" s="49">
        <v>0</v>
      </c>
      <c r="GR189" s="48" t="b">
        <v>1</v>
      </c>
      <c r="GS189" s="336">
        <v>0</v>
      </c>
    </row>
    <row r="190" spans="1:201" ht="67.5" hidden="1" customHeight="1" x14ac:dyDescent="0.25">
      <c r="A190" s="380" t="s">
        <v>2227</v>
      </c>
      <c r="B190" s="380" t="s">
        <v>653</v>
      </c>
      <c r="C190" s="119" t="s">
        <v>519</v>
      </c>
      <c r="D190" s="380" t="s">
        <v>4477</v>
      </c>
      <c r="E190" s="380" t="s">
        <v>4477</v>
      </c>
      <c r="F190" s="102" t="s">
        <v>2230</v>
      </c>
      <c r="G190" s="102" t="s">
        <v>205</v>
      </c>
      <c r="H190" s="102" t="s">
        <v>2851</v>
      </c>
      <c r="I190" s="102" t="s">
        <v>4478</v>
      </c>
      <c r="J190" s="102"/>
      <c r="K190" s="102" t="s">
        <v>3278</v>
      </c>
      <c r="L190" s="123" t="s">
        <v>3278</v>
      </c>
      <c r="M190" s="379" t="s">
        <v>4480</v>
      </c>
      <c r="N190" s="123" t="s">
        <v>4478</v>
      </c>
      <c r="O190" s="102">
        <v>6</v>
      </c>
      <c r="P190" s="102" t="s">
        <v>4478</v>
      </c>
      <c r="Q190" s="102">
        <v>468</v>
      </c>
      <c r="R190" s="338" t="s">
        <v>4616</v>
      </c>
      <c r="S190" s="17" t="s">
        <v>869</v>
      </c>
      <c r="T190" s="102"/>
      <c r="U190" s="102"/>
      <c r="V190" s="102" t="s">
        <v>870</v>
      </c>
      <c r="W190" s="102"/>
      <c r="X190" s="102"/>
      <c r="Y190" s="102"/>
      <c r="Z190" s="102"/>
      <c r="AA190" s="102"/>
      <c r="AB190" s="102"/>
      <c r="AC190" s="102"/>
      <c r="AD190" s="102"/>
      <c r="AE190" s="102"/>
      <c r="AF190" s="102"/>
      <c r="AG190" s="102"/>
      <c r="AH190" s="123" t="s">
        <v>270</v>
      </c>
      <c r="AI190" s="17" t="s">
        <v>417</v>
      </c>
      <c r="AJ190" s="102" t="s">
        <v>418</v>
      </c>
      <c r="AK190" s="102" t="s">
        <v>271</v>
      </c>
      <c r="AL190" s="123" t="s">
        <v>4617</v>
      </c>
      <c r="AM190" s="123" t="s">
        <v>4618</v>
      </c>
      <c r="AN190" s="102">
        <v>0</v>
      </c>
      <c r="AO190" s="102"/>
      <c r="AP190" s="102">
        <v>1</v>
      </c>
      <c r="AQ190" s="102"/>
      <c r="AR190" s="102">
        <v>1</v>
      </c>
      <c r="AS190" s="102">
        <v>1</v>
      </c>
      <c r="AT190" s="102"/>
      <c r="AU190" s="102"/>
      <c r="AV190" s="23">
        <v>1</v>
      </c>
      <c r="AW190" s="102"/>
      <c r="AX190" s="146"/>
      <c r="AY190" s="248" t="s">
        <v>4619</v>
      </c>
      <c r="AZ190" s="288">
        <v>0</v>
      </c>
      <c r="BA190" s="283">
        <v>0</v>
      </c>
      <c r="BB190" s="288" t="s">
        <v>218</v>
      </c>
      <c r="BC190" s="123" t="s">
        <v>4620</v>
      </c>
      <c r="BD190" s="432"/>
      <c r="BE190" s="288">
        <v>0</v>
      </c>
      <c r="BF190" s="248" t="s">
        <v>4621</v>
      </c>
      <c r="BG190" s="288">
        <v>0</v>
      </c>
      <c r="BH190" s="283">
        <v>0</v>
      </c>
      <c r="BI190" s="146" t="s">
        <v>218</v>
      </c>
      <c r="BJ190" s="123" t="s">
        <v>4622</v>
      </c>
      <c r="BK190" s="102"/>
      <c r="BL190" s="146"/>
      <c r="BM190" s="329" t="s">
        <v>4623</v>
      </c>
      <c r="BN190" s="283">
        <v>0</v>
      </c>
      <c r="BO190" s="283">
        <v>0</v>
      </c>
      <c r="BP190" s="288" t="s">
        <v>218</v>
      </c>
      <c r="BQ190" s="123" t="s">
        <v>4622</v>
      </c>
      <c r="BR190" s="102"/>
      <c r="BS190" s="146"/>
      <c r="BT190" s="123" t="s">
        <v>4624</v>
      </c>
      <c r="BU190" s="430">
        <v>0</v>
      </c>
      <c r="BV190" s="430">
        <v>0</v>
      </c>
      <c r="BW190" s="102" t="s">
        <v>218</v>
      </c>
      <c r="BX190" s="123" t="s">
        <v>4513</v>
      </c>
      <c r="BY190" s="102"/>
      <c r="BZ190" s="146"/>
      <c r="CA190" s="329" t="s">
        <v>4625</v>
      </c>
      <c r="CB190" s="430">
        <v>0</v>
      </c>
      <c r="CC190" s="430">
        <v>0</v>
      </c>
      <c r="CD190" s="283" t="s">
        <v>218</v>
      </c>
      <c r="CE190" s="123" t="s">
        <v>4626</v>
      </c>
      <c r="CF190" s="102"/>
      <c r="CG190" s="146"/>
      <c r="CH190" s="329" t="s">
        <v>4627</v>
      </c>
      <c r="CI190" s="342">
        <v>0</v>
      </c>
      <c r="CJ190" s="342">
        <v>0</v>
      </c>
      <c r="CK190" s="64" t="s">
        <v>218</v>
      </c>
      <c r="CL190" s="73" t="s">
        <v>4628</v>
      </c>
      <c r="CM190" s="280"/>
      <c r="CN190" s="279"/>
      <c r="CO190" s="73" t="s">
        <v>4629</v>
      </c>
      <c r="CP190" s="430">
        <v>0</v>
      </c>
      <c r="CQ190" s="430">
        <v>0</v>
      </c>
      <c r="CR190" s="64" t="s">
        <v>218</v>
      </c>
      <c r="CS190" s="107" t="s">
        <v>4630</v>
      </c>
      <c r="CT190" s="123"/>
      <c r="CU190" s="329"/>
      <c r="CV190" s="329" t="s">
        <v>4631</v>
      </c>
      <c r="CW190" s="430">
        <v>0</v>
      </c>
      <c r="CX190" s="430">
        <v>0</v>
      </c>
      <c r="CY190" s="146" t="s">
        <v>218</v>
      </c>
      <c r="CZ190" s="123" t="s">
        <v>4521</v>
      </c>
      <c r="DA190" s="64"/>
      <c r="DB190" s="101"/>
      <c r="DC190" s="436" t="s">
        <v>4632</v>
      </c>
      <c r="DD190" s="430">
        <v>0</v>
      </c>
      <c r="DE190" s="430">
        <v>0</v>
      </c>
      <c r="DF190" s="64" t="s">
        <v>218</v>
      </c>
      <c r="DG190" s="73" t="s">
        <v>4633</v>
      </c>
      <c r="DH190" s="64"/>
      <c r="DI190" s="279"/>
      <c r="DJ190" s="436" t="s">
        <v>4634</v>
      </c>
      <c r="DK190" s="430">
        <v>0</v>
      </c>
      <c r="DL190" s="430">
        <v>0</v>
      </c>
      <c r="DM190" s="101" t="s">
        <v>218</v>
      </c>
      <c r="DN190" s="73" t="s">
        <v>4635</v>
      </c>
      <c r="DO190" s="73"/>
      <c r="DP190" s="279"/>
      <c r="DQ190" s="279" t="s">
        <v>4636</v>
      </c>
      <c r="DR190" s="430">
        <v>0</v>
      </c>
      <c r="DS190" s="430">
        <v>0</v>
      </c>
      <c r="DT190" s="101" t="s">
        <v>218</v>
      </c>
      <c r="DU190" s="73" t="s">
        <v>4637</v>
      </c>
      <c r="DV190" s="64">
        <v>1</v>
      </c>
      <c r="DW190" s="101">
        <v>0</v>
      </c>
      <c r="DX190" s="279" t="s">
        <v>4638</v>
      </c>
      <c r="DY190" s="240">
        <v>0</v>
      </c>
      <c r="DZ190" s="430">
        <v>0</v>
      </c>
      <c r="EA190" s="64" t="s">
        <v>218</v>
      </c>
      <c r="EB190" s="123" t="s">
        <v>4639</v>
      </c>
      <c r="EC190" s="327">
        <v>0</v>
      </c>
      <c r="ED190" s="326">
        <v>0</v>
      </c>
      <c r="EE190" s="326">
        <v>0</v>
      </c>
      <c r="EF190" s="326">
        <v>0</v>
      </c>
      <c r="EG190" s="326">
        <v>0</v>
      </c>
      <c r="EH190" s="326">
        <v>0</v>
      </c>
      <c r="EI190" s="326">
        <v>0</v>
      </c>
      <c r="EJ190" s="326">
        <v>0</v>
      </c>
      <c r="EK190" s="326">
        <v>0</v>
      </c>
      <c r="EL190" s="326">
        <v>1</v>
      </c>
      <c r="EM190" s="327">
        <v>0</v>
      </c>
      <c r="EN190" s="327">
        <v>0</v>
      </c>
      <c r="EO190" s="327">
        <v>1</v>
      </c>
      <c r="EP190" s="325">
        <v>0</v>
      </c>
      <c r="EQ190" s="326">
        <v>0</v>
      </c>
      <c r="ER190" s="326">
        <v>0</v>
      </c>
      <c r="ES190" s="326">
        <v>0</v>
      </c>
      <c r="ET190" s="326">
        <v>0</v>
      </c>
      <c r="EU190" s="326">
        <v>0</v>
      </c>
      <c r="EV190" s="326">
        <v>0</v>
      </c>
      <c r="EW190" s="326">
        <v>0</v>
      </c>
      <c r="EX190" s="326">
        <v>0</v>
      </c>
      <c r="EY190" s="326">
        <v>0</v>
      </c>
      <c r="EZ190" s="326">
        <v>0</v>
      </c>
      <c r="FA190" s="325">
        <v>0</v>
      </c>
      <c r="FB190" s="325">
        <v>0</v>
      </c>
      <c r="FC190" s="325">
        <v>0</v>
      </c>
      <c r="FD190" s="38">
        <v>0</v>
      </c>
      <c r="FE190" s="38">
        <v>0</v>
      </c>
      <c r="FF190" s="38">
        <v>0</v>
      </c>
      <c r="FG190" s="38">
        <v>0</v>
      </c>
      <c r="FH190" s="38">
        <v>0</v>
      </c>
      <c r="FI190" s="38">
        <v>0</v>
      </c>
      <c r="FJ190" s="38">
        <v>0</v>
      </c>
      <c r="FK190" s="38">
        <v>0</v>
      </c>
      <c r="FL190" s="38">
        <v>0</v>
      </c>
      <c r="FM190" s="38">
        <v>0</v>
      </c>
      <c r="FN190" s="230">
        <v>0</v>
      </c>
      <c r="FO190" s="230">
        <v>0</v>
      </c>
      <c r="FP190" s="273">
        <v>0</v>
      </c>
      <c r="FQ190" s="273">
        <v>0</v>
      </c>
      <c r="FR190" s="209">
        <v>0</v>
      </c>
      <c r="FS190" s="209">
        <v>0</v>
      </c>
      <c r="FT190" s="209">
        <v>0</v>
      </c>
      <c r="FU190" s="209">
        <v>0</v>
      </c>
      <c r="FV190" s="42">
        <v>0</v>
      </c>
      <c r="FW190" s="42">
        <v>0</v>
      </c>
      <c r="FX190" s="42">
        <v>0</v>
      </c>
      <c r="FY190" s="42">
        <v>0</v>
      </c>
      <c r="FZ190" s="42">
        <v>0</v>
      </c>
      <c r="GA190" s="42">
        <v>0</v>
      </c>
      <c r="GB190" s="42">
        <v>0</v>
      </c>
      <c r="GC190" s="42">
        <v>0</v>
      </c>
      <c r="GD190" s="138">
        <v>0</v>
      </c>
      <c r="GE190" s="42">
        <v>0</v>
      </c>
      <c r="GF190" s="137">
        <v>0</v>
      </c>
      <c r="GG190" s="136">
        <v>1</v>
      </c>
      <c r="GH190" s="50">
        <v>0</v>
      </c>
      <c r="GI190" s="50">
        <v>0</v>
      </c>
      <c r="GJ190" s="50">
        <v>0</v>
      </c>
      <c r="GK190" s="50">
        <v>0</v>
      </c>
      <c r="GL190" s="49">
        <v>0</v>
      </c>
      <c r="GM190" s="49">
        <v>0</v>
      </c>
      <c r="GN190" s="49">
        <v>0</v>
      </c>
      <c r="GO190" s="49">
        <v>0</v>
      </c>
      <c r="GP190" s="49">
        <v>0</v>
      </c>
      <c r="GQ190" s="49">
        <v>0</v>
      </c>
      <c r="GR190" s="48" t="b">
        <v>1</v>
      </c>
      <c r="GS190" s="336">
        <v>0</v>
      </c>
    </row>
    <row r="191" spans="1:201" ht="67.5" hidden="1" customHeight="1" x14ac:dyDescent="0.25">
      <c r="A191" s="119" t="s">
        <v>2227</v>
      </c>
      <c r="B191" s="119" t="s">
        <v>653</v>
      </c>
      <c r="C191" s="119" t="s">
        <v>519</v>
      </c>
      <c r="D191" s="119" t="s">
        <v>4477</v>
      </c>
      <c r="E191" s="119" t="s">
        <v>4477</v>
      </c>
      <c r="F191" s="17" t="s">
        <v>2230</v>
      </c>
      <c r="G191" s="17" t="s">
        <v>205</v>
      </c>
      <c r="H191" s="17" t="s">
        <v>2851</v>
      </c>
      <c r="I191" s="17" t="s">
        <v>4478</v>
      </c>
      <c r="J191" s="17"/>
      <c r="K191" s="17" t="s">
        <v>3278</v>
      </c>
      <c r="L191" s="280" t="s">
        <v>3278</v>
      </c>
      <c r="M191" s="26" t="s">
        <v>4480</v>
      </c>
      <c r="N191" s="280" t="s">
        <v>4478</v>
      </c>
      <c r="O191" s="17">
        <v>6</v>
      </c>
      <c r="P191" s="17" t="s">
        <v>4478</v>
      </c>
      <c r="Q191" s="203">
        <v>469</v>
      </c>
      <c r="R191" s="435" t="s">
        <v>4640</v>
      </c>
      <c r="S191" s="17" t="s">
        <v>869</v>
      </c>
      <c r="T191" s="17"/>
      <c r="U191" s="17"/>
      <c r="V191" s="17" t="s">
        <v>870</v>
      </c>
      <c r="W191" s="17"/>
      <c r="X191" s="17"/>
      <c r="Y191" s="17"/>
      <c r="Z191" s="17"/>
      <c r="AA191" s="17"/>
      <c r="AB191" s="17"/>
      <c r="AC191" s="17"/>
      <c r="AD191" s="17"/>
      <c r="AE191" s="17"/>
      <c r="AF191" s="17"/>
      <c r="AG191" s="17"/>
      <c r="AH191" s="280" t="s">
        <v>270</v>
      </c>
      <c r="AI191" s="17" t="s">
        <v>417</v>
      </c>
      <c r="AJ191" s="17" t="s">
        <v>244</v>
      </c>
      <c r="AK191" s="17" t="s">
        <v>3405</v>
      </c>
      <c r="AL191" s="280" t="s">
        <v>4641</v>
      </c>
      <c r="AM191" s="280" t="s">
        <v>4642</v>
      </c>
      <c r="AN191" s="17"/>
      <c r="AO191" s="17"/>
      <c r="AP191" s="17">
        <v>30</v>
      </c>
      <c r="AQ191" s="17">
        <v>50</v>
      </c>
      <c r="AR191" s="17">
        <v>20</v>
      </c>
      <c r="AS191" s="17">
        <v>100</v>
      </c>
      <c r="AT191" s="17"/>
      <c r="AU191" s="17"/>
      <c r="AV191" s="23">
        <v>30</v>
      </c>
      <c r="AW191" s="17"/>
      <c r="AX191" s="146"/>
      <c r="AY191" s="248" t="s">
        <v>4643</v>
      </c>
      <c r="AZ191" s="288">
        <v>0</v>
      </c>
      <c r="BA191" s="283">
        <v>0</v>
      </c>
      <c r="BB191" s="288" t="s">
        <v>218</v>
      </c>
      <c r="BC191" s="280" t="s">
        <v>4620</v>
      </c>
      <c r="BD191" s="432"/>
      <c r="BE191" s="146"/>
      <c r="BF191" s="248" t="s">
        <v>4644</v>
      </c>
      <c r="BG191" s="288">
        <v>0</v>
      </c>
      <c r="BH191" s="283">
        <v>0</v>
      </c>
      <c r="BI191" s="146" t="s">
        <v>218</v>
      </c>
      <c r="BJ191" s="280" t="s">
        <v>4622</v>
      </c>
      <c r="BK191" s="17"/>
      <c r="BL191" s="146"/>
      <c r="BM191" s="329" t="s">
        <v>4645</v>
      </c>
      <c r="BN191" s="283">
        <v>0</v>
      </c>
      <c r="BO191" s="283">
        <v>0</v>
      </c>
      <c r="BP191" s="79" t="s">
        <v>218</v>
      </c>
      <c r="BQ191" s="280" t="s">
        <v>4646</v>
      </c>
      <c r="BR191" s="17"/>
      <c r="BS191" s="146"/>
      <c r="BT191" s="280" t="s">
        <v>4647</v>
      </c>
      <c r="BU191" s="430">
        <v>0</v>
      </c>
      <c r="BV191" s="430">
        <v>0</v>
      </c>
      <c r="BW191" s="17" t="s">
        <v>218</v>
      </c>
      <c r="BX191" s="280" t="s">
        <v>4513</v>
      </c>
      <c r="BY191" s="17"/>
      <c r="BZ191" s="146"/>
      <c r="CA191" s="329" t="s">
        <v>4648</v>
      </c>
      <c r="CB191" s="430">
        <v>0</v>
      </c>
      <c r="CC191" s="430">
        <v>0</v>
      </c>
      <c r="CD191" s="283" t="s">
        <v>218</v>
      </c>
      <c r="CE191" s="280" t="s">
        <v>4626</v>
      </c>
      <c r="CF191" s="17"/>
      <c r="CG191" s="146"/>
      <c r="CH191" s="329" t="s">
        <v>4649</v>
      </c>
      <c r="CI191" s="278">
        <v>0</v>
      </c>
      <c r="CJ191" s="278">
        <v>0</v>
      </c>
      <c r="CK191" s="64" t="s">
        <v>218</v>
      </c>
      <c r="CL191" s="73" t="s">
        <v>4628</v>
      </c>
      <c r="CM191" s="280"/>
      <c r="CN191" s="279"/>
      <c r="CO191" s="73" t="s">
        <v>4650</v>
      </c>
      <c r="CP191" s="430">
        <v>0</v>
      </c>
      <c r="CQ191" s="430">
        <v>0</v>
      </c>
      <c r="CR191" s="64" t="s">
        <v>218</v>
      </c>
      <c r="CS191" s="73" t="s">
        <v>4630</v>
      </c>
      <c r="CT191" s="280"/>
      <c r="CU191" s="329"/>
      <c r="CV191" s="329" t="s">
        <v>4651</v>
      </c>
      <c r="CW191" s="430">
        <v>0</v>
      </c>
      <c r="CX191" s="430">
        <v>0</v>
      </c>
      <c r="CY191" s="146" t="s">
        <v>218</v>
      </c>
      <c r="CZ191" s="280" t="s">
        <v>4521</v>
      </c>
      <c r="DA191" s="73"/>
      <c r="DB191" s="279"/>
      <c r="DC191" s="419" t="s">
        <v>4652</v>
      </c>
      <c r="DD191" s="430">
        <v>0</v>
      </c>
      <c r="DE191" s="430">
        <v>0</v>
      </c>
      <c r="DF191" s="64" t="s">
        <v>218</v>
      </c>
      <c r="DG191" s="73" t="s">
        <v>4653</v>
      </c>
      <c r="DH191" s="73"/>
      <c r="DI191" s="279"/>
      <c r="DJ191" s="419" t="s">
        <v>4654</v>
      </c>
      <c r="DK191" s="430">
        <v>0</v>
      </c>
      <c r="DL191" s="430">
        <v>0</v>
      </c>
      <c r="DM191" s="101" t="s">
        <v>218</v>
      </c>
      <c r="DN191" s="73" t="s">
        <v>4653</v>
      </c>
      <c r="DO191" s="73"/>
      <c r="DP191" s="279"/>
      <c r="DQ191" s="279" t="s">
        <v>4655</v>
      </c>
      <c r="DR191" s="430">
        <v>0</v>
      </c>
      <c r="DS191" s="430">
        <v>0</v>
      </c>
      <c r="DT191" s="101" t="s">
        <v>218</v>
      </c>
      <c r="DU191" s="73" t="s">
        <v>4637</v>
      </c>
      <c r="DV191" s="64">
        <v>30</v>
      </c>
      <c r="DW191" s="101"/>
      <c r="DX191" s="279" t="s">
        <v>4656</v>
      </c>
      <c r="DY191" s="240">
        <v>0</v>
      </c>
      <c r="DZ191" s="430">
        <v>0</v>
      </c>
      <c r="EA191" s="64" t="s">
        <v>218</v>
      </c>
      <c r="EB191" s="123" t="s">
        <v>4657</v>
      </c>
      <c r="EC191" s="327">
        <v>0</v>
      </c>
      <c r="ED191" s="326">
        <v>0</v>
      </c>
      <c r="EE191" s="326">
        <v>0</v>
      </c>
      <c r="EF191" s="326">
        <v>0</v>
      </c>
      <c r="EG191" s="326">
        <v>0</v>
      </c>
      <c r="EH191" s="326">
        <v>0</v>
      </c>
      <c r="EI191" s="326">
        <v>0</v>
      </c>
      <c r="EJ191" s="326">
        <v>0</v>
      </c>
      <c r="EK191" s="326">
        <v>0</v>
      </c>
      <c r="EL191" s="326">
        <v>30</v>
      </c>
      <c r="EM191" s="327">
        <v>0</v>
      </c>
      <c r="EN191" s="327">
        <v>0</v>
      </c>
      <c r="EO191" s="327">
        <v>30</v>
      </c>
      <c r="EP191" s="325">
        <v>0</v>
      </c>
      <c r="EQ191" s="326">
        <v>0</v>
      </c>
      <c r="ER191" s="326">
        <v>0</v>
      </c>
      <c r="ES191" s="326">
        <v>0</v>
      </c>
      <c r="ET191" s="326">
        <v>0</v>
      </c>
      <c r="EU191" s="326">
        <v>0</v>
      </c>
      <c r="EV191" s="326">
        <v>0</v>
      </c>
      <c r="EW191" s="326">
        <v>0</v>
      </c>
      <c r="EX191" s="326">
        <v>0</v>
      </c>
      <c r="EY191" s="326">
        <v>0</v>
      </c>
      <c r="EZ191" s="326">
        <v>0</v>
      </c>
      <c r="FA191" s="325">
        <v>0</v>
      </c>
      <c r="FB191" s="325">
        <v>0</v>
      </c>
      <c r="FC191" s="325">
        <v>0</v>
      </c>
      <c r="FD191" s="38">
        <v>0</v>
      </c>
      <c r="FE191" s="38">
        <v>0</v>
      </c>
      <c r="FF191" s="38">
        <v>0</v>
      </c>
      <c r="FG191" s="38">
        <v>0</v>
      </c>
      <c r="FH191" s="38">
        <v>0</v>
      </c>
      <c r="FI191" s="38">
        <v>0</v>
      </c>
      <c r="FJ191" s="38">
        <v>0</v>
      </c>
      <c r="FK191" s="38">
        <v>0</v>
      </c>
      <c r="FL191" s="38">
        <v>0</v>
      </c>
      <c r="FM191" s="38">
        <v>0</v>
      </c>
      <c r="FN191" s="230">
        <v>0</v>
      </c>
      <c r="FO191" s="230">
        <v>0</v>
      </c>
      <c r="FP191" s="273">
        <v>0</v>
      </c>
      <c r="FQ191" s="273">
        <v>0</v>
      </c>
      <c r="FR191" s="209">
        <v>0</v>
      </c>
      <c r="FS191" s="209">
        <v>0</v>
      </c>
      <c r="FT191" s="209">
        <v>0</v>
      </c>
      <c r="FU191" s="209">
        <v>0</v>
      </c>
      <c r="FV191" s="42">
        <v>0</v>
      </c>
      <c r="FW191" s="42">
        <v>0</v>
      </c>
      <c r="FX191" s="42">
        <v>0</v>
      </c>
      <c r="FY191" s="42">
        <v>0</v>
      </c>
      <c r="FZ191" s="42">
        <v>0</v>
      </c>
      <c r="GA191" s="42">
        <v>0</v>
      </c>
      <c r="GB191" s="42">
        <v>0</v>
      </c>
      <c r="GC191" s="42">
        <v>0</v>
      </c>
      <c r="GD191" s="138">
        <v>0</v>
      </c>
      <c r="GE191" s="42">
        <v>0</v>
      </c>
      <c r="GF191" s="137">
        <v>0</v>
      </c>
      <c r="GG191" s="136">
        <v>1</v>
      </c>
      <c r="GH191" s="50">
        <v>0</v>
      </c>
      <c r="GI191" s="50">
        <v>0</v>
      </c>
      <c r="GJ191" s="50">
        <v>0</v>
      </c>
      <c r="GK191" s="50">
        <v>0</v>
      </c>
      <c r="GL191" s="49">
        <v>0</v>
      </c>
      <c r="GM191" s="49">
        <v>0</v>
      </c>
      <c r="GN191" s="49">
        <v>0</v>
      </c>
      <c r="GO191" s="49">
        <v>0</v>
      </c>
      <c r="GP191" s="49">
        <v>0</v>
      </c>
      <c r="GQ191" s="49">
        <v>0</v>
      </c>
      <c r="GR191" s="48" t="b">
        <v>1</v>
      </c>
      <c r="GS191" s="336">
        <v>0</v>
      </c>
    </row>
    <row r="192" spans="1:201" ht="67.5" hidden="1" customHeight="1" x14ac:dyDescent="0.25">
      <c r="A192" s="380" t="s">
        <v>2227</v>
      </c>
      <c r="B192" s="380" t="s">
        <v>653</v>
      </c>
      <c r="C192" s="119" t="s">
        <v>519</v>
      </c>
      <c r="D192" s="380" t="s">
        <v>4477</v>
      </c>
      <c r="E192" s="380" t="s">
        <v>4477</v>
      </c>
      <c r="F192" s="102" t="s">
        <v>2230</v>
      </c>
      <c r="G192" s="102" t="s">
        <v>205</v>
      </c>
      <c r="H192" s="102" t="s">
        <v>2851</v>
      </c>
      <c r="I192" s="102" t="s">
        <v>4478</v>
      </c>
      <c r="J192" s="102"/>
      <c r="K192" s="102" t="s">
        <v>3278</v>
      </c>
      <c r="L192" s="123" t="s">
        <v>3278</v>
      </c>
      <c r="M192" s="379" t="s">
        <v>4480</v>
      </c>
      <c r="N192" s="123" t="s">
        <v>4478</v>
      </c>
      <c r="O192" s="102">
        <v>6</v>
      </c>
      <c r="P192" s="102" t="s">
        <v>4478</v>
      </c>
      <c r="Q192" s="102">
        <v>470</v>
      </c>
      <c r="R192" s="434" t="s">
        <v>4658</v>
      </c>
      <c r="S192" s="17" t="s">
        <v>869</v>
      </c>
      <c r="T192" s="102"/>
      <c r="U192" s="102"/>
      <c r="V192" s="102" t="s">
        <v>870</v>
      </c>
      <c r="W192" s="102"/>
      <c r="X192" s="102"/>
      <c r="Y192" s="102"/>
      <c r="Z192" s="102"/>
      <c r="AA192" s="102"/>
      <c r="AB192" s="102"/>
      <c r="AC192" s="102"/>
      <c r="AD192" s="102"/>
      <c r="AE192" s="102"/>
      <c r="AF192" s="102"/>
      <c r="AG192" s="102"/>
      <c r="AH192" s="123" t="s">
        <v>270</v>
      </c>
      <c r="AI192" s="17" t="s">
        <v>417</v>
      </c>
      <c r="AJ192" s="102" t="s">
        <v>418</v>
      </c>
      <c r="AK192" s="102" t="s">
        <v>3405</v>
      </c>
      <c r="AL192" s="123" t="s">
        <v>4659</v>
      </c>
      <c r="AM192" s="123" t="s">
        <v>4660</v>
      </c>
      <c r="AN192" s="102"/>
      <c r="AO192" s="102"/>
      <c r="AP192" s="102">
        <v>100</v>
      </c>
      <c r="AQ192" s="102"/>
      <c r="AR192" s="102"/>
      <c r="AS192" s="102">
        <v>100</v>
      </c>
      <c r="AT192" s="102"/>
      <c r="AU192" s="102"/>
      <c r="AV192" s="102">
        <v>100</v>
      </c>
      <c r="AW192" s="102"/>
      <c r="AX192" s="146"/>
      <c r="AY192" s="248" t="s">
        <v>4661</v>
      </c>
      <c r="AZ192" s="288">
        <v>0</v>
      </c>
      <c r="BA192" s="283">
        <v>0</v>
      </c>
      <c r="BB192" s="288" t="s">
        <v>218</v>
      </c>
      <c r="BC192" s="123" t="s">
        <v>4662</v>
      </c>
      <c r="BD192" s="432"/>
      <c r="BE192" s="146"/>
      <c r="BF192" s="248" t="s">
        <v>4663</v>
      </c>
      <c r="BG192" s="288">
        <v>0</v>
      </c>
      <c r="BH192" s="283">
        <v>0</v>
      </c>
      <c r="BI192" s="146" t="s">
        <v>218</v>
      </c>
      <c r="BJ192" s="123" t="s">
        <v>4664</v>
      </c>
      <c r="BK192" s="102"/>
      <c r="BL192" s="146"/>
      <c r="BM192" s="329" t="s">
        <v>4665</v>
      </c>
      <c r="BN192" s="283">
        <v>0</v>
      </c>
      <c r="BO192" s="283">
        <v>0</v>
      </c>
      <c r="BP192" s="79" t="s">
        <v>218</v>
      </c>
      <c r="BQ192" s="123" t="s">
        <v>4646</v>
      </c>
      <c r="BR192" s="102"/>
      <c r="BS192" s="146"/>
      <c r="BT192" s="123" t="s">
        <v>4666</v>
      </c>
      <c r="BU192" s="430">
        <v>0</v>
      </c>
      <c r="BV192" s="430">
        <v>0</v>
      </c>
      <c r="BW192" s="102" t="s">
        <v>218</v>
      </c>
      <c r="BX192" s="123" t="s">
        <v>4513</v>
      </c>
      <c r="BY192" s="102"/>
      <c r="BZ192" s="146"/>
      <c r="CA192" s="329" t="s">
        <v>4667</v>
      </c>
      <c r="CB192" s="430">
        <v>0</v>
      </c>
      <c r="CC192" s="430">
        <v>0</v>
      </c>
      <c r="CD192" s="283" t="s">
        <v>218</v>
      </c>
      <c r="CE192" s="123" t="s">
        <v>4668</v>
      </c>
      <c r="CF192" s="102"/>
      <c r="CG192" s="146"/>
      <c r="CH192" s="329" t="s">
        <v>4669</v>
      </c>
      <c r="CI192" s="342">
        <v>0</v>
      </c>
      <c r="CJ192" s="342">
        <v>0</v>
      </c>
      <c r="CK192" s="64" t="s">
        <v>218</v>
      </c>
      <c r="CL192" s="73" t="s">
        <v>4628</v>
      </c>
      <c r="CM192" s="280"/>
      <c r="CN192" s="279"/>
      <c r="CO192" s="279" t="s">
        <v>4670</v>
      </c>
      <c r="CP192" s="430">
        <v>0</v>
      </c>
      <c r="CQ192" s="430">
        <v>0</v>
      </c>
      <c r="CR192" s="64" t="s">
        <v>218</v>
      </c>
      <c r="CS192" s="73" t="s">
        <v>4630</v>
      </c>
      <c r="CT192" s="123"/>
      <c r="CU192" s="329"/>
      <c r="CV192" s="329" t="s">
        <v>4671</v>
      </c>
      <c r="CW192" s="430">
        <v>0</v>
      </c>
      <c r="CX192" s="430">
        <v>0</v>
      </c>
      <c r="CY192" s="146" t="s">
        <v>218</v>
      </c>
      <c r="CZ192" s="123" t="s">
        <v>4521</v>
      </c>
      <c r="DA192" s="73"/>
      <c r="DB192" s="279"/>
      <c r="DC192" s="419" t="s">
        <v>4672</v>
      </c>
      <c r="DD192" s="430">
        <v>0</v>
      </c>
      <c r="DE192" s="430">
        <v>0</v>
      </c>
      <c r="DF192" s="64" t="s">
        <v>218</v>
      </c>
      <c r="DG192" s="73" t="s">
        <v>4633</v>
      </c>
      <c r="DH192" s="73"/>
      <c r="DI192" s="279"/>
      <c r="DJ192" s="419" t="s">
        <v>4673</v>
      </c>
      <c r="DK192" s="430">
        <v>0</v>
      </c>
      <c r="DL192" s="430">
        <v>0</v>
      </c>
      <c r="DM192" s="101" t="s">
        <v>218</v>
      </c>
      <c r="DN192" s="73" t="s">
        <v>4674</v>
      </c>
      <c r="DO192" s="73"/>
      <c r="DP192" s="279"/>
      <c r="DQ192" s="279" t="s">
        <v>4675</v>
      </c>
      <c r="DR192" s="430">
        <v>0</v>
      </c>
      <c r="DS192" s="430">
        <v>0</v>
      </c>
      <c r="DT192" s="101" t="s">
        <v>218</v>
      </c>
      <c r="DU192" s="73" t="s">
        <v>4637</v>
      </c>
      <c r="DV192" s="64">
        <v>100</v>
      </c>
      <c r="DW192" s="101"/>
      <c r="DX192" s="279" t="s">
        <v>4676</v>
      </c>
      <c r="DY192" s="240">
        <v>0</v>
      </c>
      <c r="DZ192" s="430">
        <v>0</v>
      </c>
      <c r="EA192" s="64" t="s">
        <v>218</v>
      </c>
      <c r="EB192" s="123" t="s">
        <v>4677</v>
      </c>
      <c r="EC192" s="327">
        <v>0</v>
      </c>
      <c r="ED192" s="326">
        <v>0</v>
      </c>
      <c r="EE192" s="326">
        <v>0</v>
      </c>
      <c r="EF192" s="326">
        <v>0</v>
      </c>
      <c r="EG192" s="326">
        <v>0</v>
      </c>
      <c r="EH192" s="326">
        <v>0</v>
      </c>
      <c r="EI192" s="326">
        <v>0</v>
      </c>
      <c r="EJ192" s="326">
        <v>0</v>
      </c>
      <c r="EK192" s="326">
        <v>0</v>
      </c>
      <c r="EL192" s="326">
        <v>100</v>
      </c>
      <c r="EM192" s="327">
        <v>0</v>
      </c>
      <c r="EN192" s="327">
        <v>0</v>
      </c>
      <c r="EO192" s="327">
        <v>100</v>
      </c>
      <c r="EP192" s="325">
        <v>0</v>
      </c>
      <c r="EQ192" s="326">
        <v>0</v>
      </c>
      <c r="ER192" s="326">
        <v>0</v>
      </c>
      <c r="ES192" s="326">
        <v>0</v>
      </c>
      <c r="ET192" s="326">
        <v>0</v>
      </c>
      <c r="EU192" s="326">
        <v>0</v>
      </c>
      <c r="EV192" s="326">
        <v>0</v>
      </c>
      <c r="EW192" s="326">
        <v>0</v>
      </c>
      <c r="EX192" s="326">
        <v>0</v>
      </c>
      <c r="EY192" s="326">
        <v>0</v>
      </c>
      <c r="EZ192" s="326">
        <v>0</v>
      </c>
      <c r="FA192" s="325">
        <v>0</v>
      </c>
      <c r="FB192" s="325">
        <v>0</v>
      </c>
      <c r="FC192" s="325">
        <v>0</v>
      </c>
      <c r="FD192" s="38">
        <v>0</v>
      </c>
      <c r="FE192" s="38">
        <v>0</v>
      </c>
      <c r="FF192" s="38">
        <v>0</v>
      </c>
      <c r="FG192" s="38">
        <v>0</v>
      </c>
      <c r="FH192" s="38">
        <v>0</v>
      </c>
      <c r="FI192" s="38">
        <v>0</v>
      </c>
      <c r="FJ192" s="38">
        <v>0</v>
      </c>
      <c r="FK192" s="38">
        <v>0</v>
      </c>
      <c r="FL192" s="38">
        <v>0</v>
      </c>
      <c r="FM192" s="38">
        <v>0</v>
      </c>
      <c r="FN192" s="230">
        <v>0</v>
      </c>
      <c r="FO192" s="230">
        <v>0</v>
      </c>
      <c r="FP192" s="273">
        <v>0</v>
      </c>
      <c r="FQ192" s="273">
        <v>0</v>
      </c>
      <c r="FR192" s="209">
        <v>0</v>
      </c>
      <c r="FS192" s="209">
        <v>0</v>
      </c>
      <c r="FT192" s="209">
        <v>0</v>
      </c>
      <c r="FU192" s="209">
        <v>0</v>
      </c>
      <c r="FV192" s="42">
        <v>0</v>
      </c>
      <c r="FW192" s="42">
        <v>0</v>
      </c>
      <c r="FX192" s="42">
        <v>0</v>
      </c>
      <c r="FY192" s="42">
        <v>0</v>
      </c>
      <c r="FZ192" s="42">
        <v>0</v>
      </c>
      <c r="GA192" s="42">
        <v>0</v>
      </c>
      <c r="GB192" s="42">
        <v>0</v>
      </c>
      <c r="GC192" s="42">
        <v>0</v>
      </c>
      <c r="GD192" s="138">
        <v>0</v>
      </c>
      <c r="GE192" s="42">
        <v>0</v>
      </c>
      <c r="GF192" s="137">
        <v>0</v>
      </c>
      <c r="GG192" s="136">
        <v>1</v>
      </c>
      <c r="GH192" s="50">
        <v>0</v>
      </c>
      <c r="GI192" s="50">
        <v>0</v>
      </c>
      <c r="GJ192" s="50">
        <v>0</v>
      </c>
      <c r="GK192" s="50">
        <v>0</v>
      </c>
      <c r="GL192" s="49">
        <v>0</v>
      </c>
      <c r="GM192" s="49">
        <v>0</v>
      </c>
      <c r="GN192" s="49">
        <v>0</v>
      </c>
      <c r="GO192" s="49">
        <v>0</v>
      </c>
      <c r="GP192" s="49">
        <v>0</v>
      </c>
      <c r="GQ192" s="49">
        <v>0</v>
      </c>
      <c r="GR192" s="48" t="b">
        <v>1</v>
      </c>
      <c r="GS192" s="336">
        <v>0</v>
      </c>
    </row>
    <row r="193" spans="1:201" ht="67.5" hidden="1" customHeight="1" x14ac:dyDescent="0.25">
      <c r="A193" s="119" t="s">
        <v>2227</v>
      </c>
      <c r="B193" s="119" t="s">
        <v>653</v>
      </c>
      <c r="C193" s="119" t="s">
        <v>519</v>
      </c>
      <c r="D193" s="119" t="s">
        <v>4477</v>
      </c>
      <c r="E193" s="119" t="s">
        <v>4477</v>
      </c>
      <c r="F193" s="17" t="s">
        <v>2230</v>
      </c>
      <c r="G193" s="17" t="s">
        <v>205</v>
      </c>
      <c r="H193" s="17" t="s">
        <v>2851</v>
      </c>
      <c r="I193" s="17" t="s">
        <v>4478</v>
      </c>
      <c r="J193" s="17"/>
      <c r="K193" s="17" t="s">
        <v>3278</v>
      </c>
      <c r="L193" s="280" t="s">
        <v>3278</v>
      </c>
      <c r="M193" s="26" t="s">
        <v>4480</v>
      </c>
      <c r="N193" s="280" t="s">
        <v>4478</v>
      </c>
      <c r="O193" s="17">
        <v>6</v>
      </c>
      <c r="P193" s="17" t="s">
        <v>4478</v>
      </c>
      <c r="Q193" s="17">
        <v>471</v>
      </c>
      <c r="R193" s="338" t="s">
        <v>4678</v>
      </c>
      <c r="S193" s="17" t="s">
        <v>869</v>
      </c>
      <c r="T193" s="17"/>
      <c r="U193" s="17"/>
      <c r="V193" s="17" t="s">
        <v>870</v>
      </c>
      <c r="W193" s="17"/>
      <c r="X193" s="17"/>
      <c r="Y193" s="17"/>
      <c r="Z193" s="17"/>
      <c r="AA193" s="17"/>
      <c r="AB193" s="17"/>
      <c r="AC193" s="17"/>
      <c r="AD193" s="17"/>
      <c r="AE193" s="17"/>
      <c r="AF193" s="17"/>
      <c r="AG193" s="17"/>
      <c r="AH193" s="280" t="s">
        <v>211</v>
      </c>
      <c r="AI193" s="17" t="s">
        <v>417</v>
      </c>
      <c r="AJ193" s="17" t="s">
        <v>418</v>
      </c>
      <c r="AK193" s="17" t="s">
        <v>3405</v>
      </c>
      <c r="AL193" s="280" t="s">
        <v>4679</v>
      </c>
      <c r="AM193" s="280" t="s">
        <v>4680</v>
      </c>
      <c r="AN193" s="17">
        <v>100</v>
      </c>
      <c r="AO193" s="17"/>
      <c r="AP193" s="17"/>
      <c r="AQ193" s="17">
        <v>100</v>
      </c>
      <c r="AR193" s="17">
        <v>100</v>
      </c>
      <c r="AS193" s="17">
        <v>100</v>
      </c>
      <c r="AT193" s="17"/>
      <c r="AU193" s="17"/>
      <c r="AV193" s="23">
        <v>0</v>
      </c>
      <c r="AW193" s="17"/>
      <c r="AX193" s="146"/>
      <c r="AY193" s="248" t="s">
        <v>4681</v>
      </c>
      <c r="AZ193" s="288" t="s">
        <v>872</v>
      </c>
      <c r="BA193" s="283">
        <v>0</v>
      </c>
      <c r="BB193" s="288" t="s">
        <v>218</v>
      </c>
      <c r="BC193" s="280" t="s">
        <v>4620</v>
      </c>
      <c r="BD193" s="432"/>
      <c r="BE193" s="146"/>
      <c r="BF193" s="248" t="s">
        <v>4682</v>
      </c>
      <c r="BG193" s="288" t="s">
        <v>872</v>
      </c>
      <c r="BH193" s="283">
        <v>0</v>
      </c>
      <c r="BI193" s="146" t="s">
        <v>218</v>
      </c>
      <c r="BJ193" s="280" t="s">
        <v>4622</v>
      </c>
      <c r="BK193" s="17"/>
      <c r="BL193" s="146"/>
      <c r="BM193" s="329" t="s">
        <v>4683</v>
      </c>
      <c r="BN193" s="283" t="s">
        <v>872</v>
      </c>
      <c r="BO193" s="283">
        <v>0</v>
      </c>
      <c r="BP193" s="288" t="s">
        <v>218</v>
      </c>
      <c r="BQ193" s="280" t="s">
        <v>4684</v>
      </c>
      <c r="BR193" s="17"/>
      <c r="BS193" s="146"/>
      <c r="BT193" s="280" t="s">
        <v>4685</v>
      </c>
      <c r="BU193" s="430" t="s">
        <v>872</v>
      </c>
      <c r="BV193" s="430">
        <v>0</v>
      </c>
      <c r="BW193" s="79" t="s">
        <v>218</v>
      </c>
      <c r="BX193" s="280" t="s">
        <v>4686</v>
      </c>
      <c r="BY193" s="17"/>
      <c r="BZ193" s="146"/>
      <c r="CA193" s="329" t="s">
        <v>4687</v>
      </c>
      <c r="CB193" s="430" t="s">
        <v>872</v>
      </c>
      <c r="CC193" s="430">
        <v>0</v>
      </c>
      <c r="CD193" s="283" t="s">
        <v>218</v>
      </c>
      <c r="CE193" s="280" t="s">
        <v>4688</v>
      </c>
      <c r="CF193" s="17"/>
      <c r="CG193" s="146"/>
      <c r="CH193" s="329" t="s">
        <v>4689</v>
      </c>
      <c r="CI193" s="278" t="s">
        <v>872</v>
      </c>
      <c r="CJ193" s="278">
        <v>0</v>
      </c>
      <c r="CK193" s="64" t="s">
        <v>218</v>
      </c>
      <c r="CL193" s="73" t="s">
        <v>4628</v>
      </c>
      <c r="CM193" s="280"/>
      <c r="CN193" s="279"/>
      <c r="CO193" s="279" t="s">
        <v>4690</v>
      </c>
      <c r="CP193" s="430" t="s">
        <v>872</v>
      </c>
      <c r="CQ193" s="430">
        <v>0</v>
      </c>
      <c r="CR193" s="64" t="s">
        <v>218</v>
      </c>
      <c r="CS193" s="73" t="s">
        <v>4630</v>
      </c>
      <c r="CT193" s="280"/>
      <c r="CU193" s="329"/>
      <c r="CV193" s="329" t="s">
        <v>4691</v>
      </c>
      <c r="CW193" s="430" t="s">
        <v>872</v>
      </c>
      <c r="CX193" s="430">
        <v>0</v>
      </c>
      <c r="CY193" s="146" t="s">
        <v>218</v>
      </c>
      <c r="CZ193" s="280" t="s">
        <v>4521</v>
      </c>
      <c r="DA193" s="73"/>
      <c r="DB193" s="279"/>
      <c r="DC193" s="419" t="s">
        <v>4692</v>
      </c>
      <c r="DD193" s="430" t="s">
        <v>872</v>
      </c>
      <c r="DE193" s="430">
        <v>0</v>
      </c>
      <c r="DF193" s="64" t="s">
        <v>218</v>
      </c>
      <c r="DG193" s="73" t="s">
        <v>4653</v>
      </c>
      <c r="DH193" s="73"/>
      <c r="DI193" s="279"/>
      <c r="DJ193" s="419" t="s">
        <v>4693</v>
      </c>
      <c r="DK193" s="430" t="s">
        <v>872</v>
      </c>
      <c r="DL193" s="430">
        <v>0</v>
      </c>
      <c r="DM193" s="101" t="s">
        <v>218</v>
      </c>
      <c r="DN193" s="73" t="s">
        <v>4694</v>
      </c>
      <c r="DO193" s="73"/>
      <c r="DP193" s="279"/>
      <c r="DQ193" s="419" t="s">
        <v>4695</v>
      </c>
      <c r="DR193" s="430" t="s">
        <v>872</v>
      </c>
      <c r="DS193" s="430">
        <v>0</v>
      </c>
      <c r="DT193" s="101" t="s">
        <v>218</v>
      </c>
      <c r="DU193" s="73" t="s">
        <v>4637</v>
      </c>
      <c r="DV193" s="64">
        <v>0</v>
      </c>
      <c r="DW193" s="101">
        <v>100</v>
      </c>
      <c r="DX193" s="419" t="s">
        <v>4696</v>
      </c>
      <c r="DY193" s="240" t="s">
        <v>872</v>
      </c>
      <c r="DZ193" s="430">
        <v>0</v>
      </c>
      <c r="EA193" s="417" t="s">
        <v>218</v>
      </c>
      <c r="EB193" s="123" t="s">
        <v>4697</v>
      </c>
      <c r="EC193" s="327">
        <v>0</v>
      </c>
      <c r="ED193" s="326">
        <v>0</v>
      </c>
      <c r="EE193" s="326">
        <v>0</v>
      </c>
      <c r="EF193" s="326">
        <v>0</v>
      </c>
      <c r="EG193" s="326">
        <v>0</v>
      </c>
      <c r="EH193" s="326">
        <v>0</v>
      </c>
      <c r="EI193" s="326">
        <v>0</v>
      </c>
      <c r="EJ193" s="326">
        <v>0</v>
      </c>
      <c r="EK193" s="326">
        <v>0</v>
      </c>
      <c r="EL193" s="326">
        <v>0</v>
      </c>
      <c r="EM193" s="327">
        <v>0</v>
      </c>
      <c r="EN193" s="327">
        <v>0</v>
      </c>
      <c r="EO193" s="327">
        <v>0</v>
      </c>
      <c r="EP193" s="325">
        <v>0</v>
      </c>
      <c r="EQ193" s="326">
        <v>0</v>
      </c>
      <c r="ER193" s="326">
        <v>0</v>
      </c>
      <c r="ES193" s="326">
        <v>0</v>
      </c>
      <c r="ET193" s="326">
        <v>0</v>
      </c>
      <c r="EU193" s="326">
        <v>0</v>
      </c>
      <c r="EV193" s="326">
        <v>0</v>
      </c>
      <c r="EW193" s="326">
        <v>0</v>
      </c>
      <c r="EX193" s="326">
        <v>0</v>
      </c>
      <c r="EY193" s="326">
        <v>100</v>
      </c>
      <c r="EZ193" s="326">
        <v>100</v>
      </c>
      <c r="FA193" s="325">
        <v>0</v>
      </c>
      <c r="FB193" s="325">
        <v>0</v>
      </c>
      <c r="FC193" s="325">
        <v>100</v>
      </c>
      <c r="FD193" s="38">
        <v>0</v>
      </c>
      <c r="FE193" s="38">
        <v>0</v>
      </c>
      <c r="FF193" s="38">
        <v>0</v>
      </c>
      <c r="FG193" s="38">
        <v>0</v>
      </c>
      <c r="FH193" s="38">
        <v>0</v>
      </c>
      <c r="FI193" s="38">
        <v>0</v>
      </c>
      <c r="FJ193" s="38">
        <v>0</v>
      </c>
      <c r="FK193" s="38">
        <v>0</v>
      </c>
      <c r="FL193" s="38">
        <v>0</v>
      </c>
      <c r="FM193" s="38">
        <v>0</v>
      </c>
      <c r="FN193" s="230">
        <v>0</v>
      </c>
      <c r="FO193" s="230">
        <v>0</v>
      </c>
      <c r="FP193" s="273">
        <v>0</v>
      </c>
      <c r="FQ193" s="273">
        <v>0</v>
      </c>
      <c r="FR193" s="209">
        <v>0</v>
      </c>
      <c r="FS193" s="209">
        <v>0</v>
      </c>
      <c r="FT193" s="209">
        <v>0</v>
      </c>
      <c r="FU193" s="209">
        <v>0</v>
      </c>
      <c r="FV193" s="42">
        <v>0</v>
      </c>
      <c r="FW193" s="42">
        <v>0</v>
      </c>
      <c r="FX193" s="42">
        <v>0</v>
      </c>
      <c r="FY193" s="42">
        <v>0</v>
      </c>
      <c r="FZ193" s="42">
        <v>0</v>
      </c>
      <c r="GA193" s="42">
        <v>0</v>
      </c>
      <c r="GB193" s="42">
        <v>0</v>
      </c>
      <c r="GC193" s="42">
        <v>0</v>
      </c>
      <c r="GD193" s="138">
        <v>0</v>
      </c>
      <c r="GE193" s="42">
        <v>0</v>
      </c>
      <c r="GF193" s="137">
        <v>0</v>
      </c>
      <c r="GG193" s="136">
        <v>0</v>
      </c>
      <c r="GH193" s="50">
        <v>0</v>
      </c>
      <c r="GI193" s="50">
        <v>0</v>
      </c>
      <c r="GJ193" s="50">
        <v>0</v>
      </c>
      <c r="GK193" s="50">
        <v>0</v>
      </c>
      <c r="GL193" s="49">
        <v>0</v>
      </c>
      <c r="GM193" s="49">
        <v>0</v>
      </c>
      <c r="GN193" s="49">
        <v>0</v>
      </c>
      <c r="GO193" s="49">
        <v>0</v>
      </c>
      <c r="GP193" s="49">
        <v>0</v>
      </c>
      <c r="GQ193" s="49">
        <v>1</v>
      </c>
      <c r="GR193" s="48" t="b">
        <v>1</v>
      </c>
      <c r="GS193" s="336">
        <v>0</v>
      </c>
    </row>
    <row r="194" spans="1:201" ht="67.5" hidden="1" customHeight="1" x14ac:dyDescent="0.25">
      <c r="A194" s="380" t="s">
        <v>2227</v>
      </c>
      <c r="B194" s="380" t="s">
        <v>653</v>
      </c>
      <c r="C194" s="119" t="s">
        <v>519</v>
      </c>
      <c r="D194" s="380" t="s">
        <v>4477</v>
      </c>
      <c r="E194" s="380" t="s">
        <v>4477</v>
      </c>
      <c r="F194" s="102" t="s">
        <v>2230</v>
      </c>
      <c r="G194" s="102" t="s">
        <v>205</v>
      </c>
      <c r="H194" s="102" t="s">
        <v>2851</v>
      </c>
      <c r="I194" s="102" t="s">
        <v>4478</v>
      </c>
      <c r="J194" s="102"/>
      <c r="K194" s="102" t="s">
        <v>3278</v>
      </c>
      <c r="L194" s="123" t="s">
        <v>3278</v>
      </c>
      <c r="M194" s="379" t="s">
        <v>4480</v>
      </c>
      <c r="N194" s="123" t="s">
        <v>4478</v>
      </c>
      <c r="O194" s="102">
        <v>6</v>
      </c>
      <c r="P194" s="102" t="s">
        <v>4478</v>
      </c>
      <c r="Q194" s="102">
        <v>472</v>
      </c>
      <c r="R194" s="434" t="s">
        <v>4698</v>
      </c>
      <c r="S194" s="17" t="s">
        <v>869</v>
      </c>
      <c r="T194" s="102"/>
      <c r="U194" s="102"/>
      <c r="V194" s="102" t="s">
        <v>870</v>
      </c>
      <c r="W194" s="102"/>
      <c r="X194" s="102"/>
      <c r="Y194" s="102"/>
      <c r="Z194" s="102"/>
      <c r="AA194" s="102"/>
      <c r="AB194" s="102"/>
      <c r="AC194" s="102"/>
      <c r="AD194" s="102"/>
      <c r="AE194" s="102"/>
      <c r="AF194" s="102"/>
      <c r="AG194" s="102"/>
      <c r="AH194" s="123" t="s">
        <v>270</v>
      </c>
      <c r="AI194" s="17" t="s">
        <v>417</v>
      </c>
      <c r="AJ194" s="102" t="s">
        <v>418</v>
      </c>
      <c r="AK194" s="102" t="s">
        <v>271</v>
      </c>
      <c r="AL194" s="123" t="s">
        <v>4699</v>
      </c>
      <c r="AM194" s="123" t="s">
        <v>4700</v>
      </c>
      <c r="AN194" s="102"/>
      <c r="AO194" s="102"/>
      <c r="AP194" s="102"/>
      <c r="AQ194" s="102"/>
      <c r="AR194" s="102">
        <v>1</v>
      </c>
      <c r="AS194" s="102">
        <v>1</v>
      </c>
      <c r="AT194" s="102"/>
      <c r="AU194" s="102"/>
      <c r="AV194" s="23">
        <v>0</v>
      </c>
      <c r="AW194" s="102"/>
      <c r="AX194" s="146"/>
      <c r="AY194" s="248" t="s">
        <v>4701</v>
      </c>
      <c r="AZ194" s="288" t="s">
        <v>872</v>
      </c>
      <c r="BA194" s="283">
        <v>0</v>
      </c>
      <c r="BB194" s="288" t="s">
        <v>218</v>
      </c>
      <c r="BC194" s="123" t="s">
        <v>4620</v>
      </c>
      <c r="BD194" s="432"/>
      <c r="BE194" s="146"/>
      <c r="BF194" s="248" t="s">
        <v>4702</v>
      </c>
      <c r="BG194" s="288" t="s">
        <v>872</v>
      </c>
      <c r="BH194" s="283">
        <v>0</v>
      </c>
      <c r="BI194" s="146" t="s">
        <v>218</v>
      </c>
      <c r="BJ194" s="123" t="s">
        <v>4622</v>
      </c>
      <c r="BK194" s="102"/>
      <c r="BL194" s="146"/>
      <c r="BM194" s="329" t="s">
        <v>4703</v>
      </c>
      <c r="BN194" s="283" t="s">
        <v>872</v>
      </c>
      <c r="BO194" s="283">
        <v>0</v>
      </c>
      <c r="BP194" s="79" t="s">
        <v>218</v>
      </c>
      <c r="BQ194" s="123" t="s">
        <v>4646</v>
      </c>
      <c r="BR194" s="102"/>
      <c r="BS194" s="146"/>
      <c r="BT194" s="123" t="s">
        <v>4704</v>
      </c>
      <c r="BU194" s="430" t="s">
        <v>872</v>
      </c>
      <c r="BV194" s="430">
        <v>0</v>
      </c>
      <c r="BW194" s="102" t="s">
        <v>218</v>
      </c>
      <c r="BX194" s="123" t="s">
        <v>4513</v>
      </c>
      <c r="BY194" s="102"/>
      <c r="BZ194" s="146"/>
      <c r="CA194" s="329" t="s">
        <v>4705</v>
      </c>
      <c r="CB194" s="430" t="s">
        <v>872</v>
      </c>
      <c r="CC194" s="430">
        <v>0</v>
      </c>
      <c r="CD194" s="283" t="s">
        <v>218</v>
      </c>
      <c r="CE194" s="123" t="s">
        <v>4688</v>
      </c>
      <c r="CF194" s="102"/>
      <c r="CG194" s="146"/>
      <c r="CH194" s="329" t="s">
        <v>4706</v>
      </c>
      <c r="CI194" s="342" t="s">
        <v>872</v>
      </c>
      <c r="CJ194" s="342">
        <v>0</v>
      </c>
      <c r="CK194" s="64" t="s">
        <v>218</v>
      </c>
      <c r="CL194" s="73" t="s">
        <v>4628</v>
      </c>
      <c r="CM194" s="280"/>
      <c r="CN194" s="279"/>
      <c r="CO194" s="279" t="s">
        <v>4707</v>
      </c>
      <c r="CP194" s="430" t="s">
        <v>872</v>
      </c>
      <c r="CQ194" s="430">
        <v>0</v>
      </c>
      <c r="CR194" s="64" t="s">
        <v>218</v>
      </c>
      <c r="CS194" s="73" t="s">
        <v>4630</v>
      </c>
      <c r="CT194" s="123"/>
      <c r="CU194" s="329"/>
      <c r="CV194" s="329" t="s">
        <v>4708</v>
      </c>
      <c r="CW194" s="430" t="s">
        <v>872</v>
      </c>
      <c r="CX194" s="430">
        <v>0</v>
      </c>
      <c r="CY194" s="146" t="s">
        <v>218</v>
      </c>
      <c r="CZ194" s="123" t="s">
        <v>4521</v>
      </c>
      <c r="DA194" s="73"/>
      <c r="DB194" s="279"/>
      <c r="DC194" s="431" t="s">
        <v>4709</v>
      </c>
      <c r="DD194" s="430" t="s">
        <v>872</v>
      </c>
      <c r="DE194" s="430">
        <v>0</v>
      </c>
      <c r="DF194" s="64" t="s">
        <v>218</v>
      </c>
      <c r="DG194" s="73" t="s">
        <v>4633</v>
      </c>
      <c r="DH194" s="73"/>
      <c r="DI194" s="279"/>
      <c r="DJ194" s="431" t="s">
        <v>4710</v>
      </c>
      <c r="DK194" s="430" t="s">
        <v>872</v>
      </c>
      <c r="DL194" s="430">
        <v>0</v>
      </c>
      <c r="DM194" s="101" t="s">
        <v>218</v>
      </c>
      <c r="DN194" s="73" t="s">
        <v>4635</v>
      </c>
      <c r="DO194" s="73"/>
      <c r="DP194" s="279"/>
      <c r="DQ194" s="279" t="s">
        <v>4711</v>
      </c>
      <c r="DR194" s="430" t="s">
        <v>872</v>
      </c>
      <c r="DS194" s="430">
        <v>0</v>
      </c>
      <c r="DT194" s="101" t="s">
        <v>218</v>
      </c>
      <c r="DU194" s="73" t="s">
        <v>4637</v>
      </c>
      <c r="DV194" s="64"/>
      <c r="DW194" s="101"/>
      <c r="DX194" s="279" t="s">
        <v>4712</v>
      </c>
      <c r="DY194" s="240" t="s">
        <v>872</v>
      </c>
      <c r="DZ194" s="430">
        <v>0</v>
      </c>
      <c r="EA194" s="17" t="s">
        <v>218</v>
      </c>
      <c r="EB194" s="123" t="s">
        <v>4713</v>
      </c>
      <c r="EC194" s="327">
        <v>0</v>
      </c>
      <c r="ED194" s="326">
        <v>0</v>
      </c>
      <c r="EE194" s="326">
        <v>0</v>
      </c>
      <c r="EF194" s="326">
        <v>0</v>
      </c>
      <c r="EG194" s="326">
        <v>0</v>
      </c>
      <c r="EH194" s="326">
        <v>0</v>
      </c>
      <c r="EI194" s="326">
        <v>0</v>
      </c>
      <c r="EJ194" s="326">
        <v>0</v>
      </c>
      <c r="EK194" s="326">
        <v>0</v>
      </c>
      <c r="EL194" s="326">
        <v>0</v>
      </c>
      <c r="EM194" s="327">
        <v>0</v>
      </c>
      <c r="EN194" s="327">
        <v>0</v>
      </c>
      <c r="EO194" s="327">
        <v>0</v>
      </c>
      <c r="EP194" s="325">
        <v>0</v>
      </c>
      <c r="EQ194" s="326">
        <v>0</v>
      </c>
      <c r="ER194" s="326">
        <v>0</v>
      </c>
      <c r="ES194" s="326">
        <v>0</v>
      </c>
      <c r="ET194" s="326">
        <v>0</v>
      </c>
      <c r="EU194" s="326">
        <v>0</v>
      </c>
      <c r="EV194" s="326">
        <v>0</v>
      </c>
      <c r="EW194" s="326">
        <v>0</v>
      </c>
      <c r="EX194" s="326">
        <v>0</v>
      </c>
      <c r="EY194" s="326">
        <v>0</v>
      </c>
      <c r="EZ194" s="326">
        <v>0</v>
      </c>
      <c r="FA194" s="325">
        <v>0</v>
      </c>
      <c r="FB194" s="325">
        <v>0</v>
      </c>
      <c r="FC194" s="325">
        <v>0</v>
      </c>
      <c r="FD194" s="38">
        <v>0</v>
      </c>
      <c r="FE194" s="38">
        <v>0</v>
      </c>
      <c r="FF194" s="38">
        <v>0</v>
      </c>
      <c r="FG194" s="38">
        <v>0</v>
      </c>
      <c r="FH194" s="38">
        <v>0</v>
      </c>
      <c r="FI194" s="38">
        <v>0</v>
      </c>
      <c r="FJ194" s="38">
        <v>0</v>
      </c>
      <c r="FK194" s="38">
        <v>0</v>
      </c>
      <c r="FL194" s="38">
        <v>0</v>
      </c>
      <c r="FM194" s="38">
        <v>0</v>
      </c>
      <c r="FN194" s="230">
        <v>0</v>
      </c>
      <c r="FO194" s="230">
        <v>0</v>
      </c>
      <c r="FP194" s="273">
        <v>0</v>
      </c>
      <c r="FQ194" s="273">
        <v>0</v>
      </c>
      <c r="FR194" s="209">
        <v>0</v>
      </c>
      <c r="FS194" s="209">
        <v>0</v>
      </c>
      <c r="FT194" s="209">
        <v>0</v>
      </c>
      <c r="FU194" s="209">
        <v>0</v>
      </c>
      <c r="FV194" s="42">
        <v>0</v>
      </c>
      <c r="FW194" s="42">
        <v>0</v>
      </c>
      <c r="FX194" s="42">
        <v>0</v>
      </c>
      <c r="FY194" s="42">
        <v>0</v>
      </c>
      <c r="FZ194" s="42">
        <v>0</v>
      </c>
      <c r="GA194" s="42">
        <v>0</v>
      </c>
      <c r="GB194" s="42">
        <v>0</v>
      </c>
      <c r="GC194" s="42">
        <v>0</v>
      </c>
      <c r="GD194" s="138">
        <v>0</v>
      </c>
      <c r="GE194" s="42">
        <v>0</v>
      </c>
      <c r="GF194" s="137">
        <v>0</v>
      </c>
      <c r="GG194" s="136">
        <v>0</v>
      </c>
      <c r="GH194" s="50">
        <v>0</v>
      </c>
      <c r="GI194" s="50">
        <v>0</v>
      </c>
      <c r="GJ194" s="50">
        <v>0</v>
      </c>
      <c r="GK194" s="50">
        <v>0</v>
      </c>
      <c r="GL194" s="49">
        <v>0</v>
      </c>
      <c r="GM194" s="49">
        <v>0</v>
      </c>
      <c r="GN194" s="49">
        <v>0</v>
      </c>
      <c r="GO194" s="49">
        <v>0</v>
      </c>
      <c r="GP194" s="49">
        <v>0</v>
      </c>
      <c r="GQ194" s="49">
        <v>0</v>
      </c>
      <c r="GR194" s="48" t="b">
        <v>1</v>
      </c>
      <c r="GS194" s="336">
        <v>0</v>
      </c>
    </row>
    <row r="195" spans="1:201" ht="67.5" hidden="1" customHeight="1" x14ac:dyDescent="0.25">
      <c r="A195" s="119" t="s">
        <v>2227</v>
      </c>
      <c r="B195" s="119" t="s">
        <v>653</v>
      </c>
      <c r="C195" s="119" t="s">
        <v>519</v>
      </c>
      <c r="D195" s="119" t="s">
        <v>4477</v>
      </c>
      <c r="E195" s="119" t="s">
        <v>4477</v>
      </c>
      <c r="F195" s="17" t="s">
        <v>2230</v>
      </c>
      <c r="G195" s="17" t="s">
        <v>205</v>
      </c>
      <c r="H195" s="17" t="s">
        <v>2851</v>
      </c>
      <c r="I195" s="17" t="s">
        <v>4478</v>
      </c>
      <c r="J195" s="17"/>
      <c r="K195" s="17" t="s">
        <v>3278</v>
      </c>
      <c r="L195" s="280" t="s">
        <v>3278</v>
      </c>
      <c r="M195" s="26" t="s">
        <v>4480</v>
      </c>
      <c r="N195" s="280" t="s">
        <v>4478</v>
      </c>
      <c r="O195" s="17">
        <v>6</v>
      </c>
      <c r="P195" s="17" t="s">
        <v>4478</v>
      </c>
      <c r="Q195" s="17">
        <v>473</v>
      </c>
      <c r="R195" s="433" t="s">
        <v>4714</v>
      </c>
      <c r="S195" s="17" t="s">
        <v>869</v>
      </c>
      <c r="T195" s="17"/>
      <c r="U195" s="17"/>
      <c r="V195" s="17" t="s">
        <v>870</v>
      </c>
      <c r="W195" s="17"/>
      <c r="X195" s="17"/>
      <c r="Y195" s="17"/>
      <c r="Z195" s="17"/>
      <c r="AA195" s="17"/>
      <c r="AB195" s="17"/>
      <c r="AC195" s="17"/>
      <c r="AD195" s="17"/>
      <c r="AE195" s="17"/>
      <c r="AF195" s="17"/>
      <c r="AG195" s="17"/>
      <c r="AH195" s="280" t="s">
        <v>211</v>
      </c>
      <c r="AI195" s="17" t="s">
        <v>470</v>
      </c>
      <c r="AJ195" s="17" t="s">
        <v>418</v>
      </c>
      <c r="AK195" s="17" t="s">
        <v>3405</v>
      </c>
      <c r="AL195" s="280" t="s">
        <v>4715</v>
      </c>
      <c r="AM195" s="280" t="s">
        <v>4716</v>
      </c>
      <c r="AN195" s="17">
        <v>0</v>
      </c>
      <c r="AO195" s="17"/>
      <c r="AP195" s="17">
        <v>100</v>
      </c>
      <c r="AQ195" s="17">
        <v>100</v>
      </c>
      <c r="AR195" s="17">
        <v>100</v>
      </c>
      <c r="AS195" s="17">
        <v>100</v>
      </c>
      <c r="AT195" s="17"/>
      <c r="AU195" s="17"/>
      <c r="AV195" s="17">
        <v>100</v>
      </c>
      <c r="AW195" s="17"/>
      <c r="AX195" s="146"/>
      <c r="AY195" s="248" t="s">
        <v>4717</v>
      </c>
      <c r="AZ195" s="288">
        <v>0</v>
      </c>
      <c r="BA195" s="283">
        <v>0</v>
      </c>
      <c r="BB195" s="288" t="s">
        <v>218</v>
      </c>
      <c r="BC195" s="280" t="s">
        <v>4620</v>
      </c>
      <c r="BD195" s="432"/>
      <c r="BE195" s="146"/>
      <c r="BF195" s="248" t="s">
        <v>4718</v>
      </c>
      <c r="BG195" s="288">
        <v>0</v>
      </c>
      <c r="BH195" s="283">
        <v>0</v>
      </c>
      <c r="BI195" s="146" t="s">
        <v>218</v>
      </c>
      <c r="BJ195" s="280" t="s">
        <v>4622</v>
      </c>
      <c r="BK195" s="17"/>
      <c r="BL195" s="146"/>
      <c r="BM195" s="329" t="s">
        <v>4719</v>
      </c>
      <c r="BN195" s="283">
        <v>0</v>
      </c>
      <c r="BO195" s="283">
        <v>0</v>
      </c>
      <c r="BP195" s="288" t="s">
        <v>218</v>
      </c>
      <c r="BQ195" s="280" t="s">
        <v>4720</v>
      </c>
      <c r="BR195" s="17"/>
      <c r="BS195" s="146"/>
      <c r="BT195" s="280" t="s">
        <v>4721</v>
      </c>
      <c r="BU195" s="430">
        <v>0</v>
      </c>
      <c r="BV195" s="430">
        <v>0</v>
      </c>
      <c r="BW195" s="17" t="s">
        <v>218</v>
      </c>
      <c r="BX195" s="280" t="s">
        <v>4513</v>
      </c>
      <c r="BY195" s="17"/>
      <c r="BZ195" s="146"/>
      <c r="CA195" s="329" t="s">
        <v>4722</v>
      </c>
      <c r="CB195" s="430">
        <v>0</v>
      </c>
      <c r="CC195" s="430">
        <v>0</v>
      </c>
      <c r="CD195" s="283" t="s">
        <v>218</v>
      </c>
      <c r="CE195" s="280" t="s">
        <v>4723</v>
      </c>
      <c r="CF195" s="17"/>
      <c r="CG195" s="146"/>
      <c r="CH195" s="329" t="s">
        <v>4724</v>
      </c>
      <c r="CI195" s="278">
        <v>0</v>
      </c>
      <c r="CJ195" s="278">
        <v>0</v>
      </c>
      <c r="CK195" s="64" t="s">
        <v>218</v>
      </c>
      <c r="CL195" s="73" t="s">
        <v>4723</v>
      </c>
      <c r="CM195" s="280"/>
      <c r="CN195" s="279"/>
      <c r="CO195" s="279" t="s">
        <v>4725</v>
      </c>
      <c r="CP195" s="430">
        <v>0</v>
      </c>
      <c r="CQ195" s="430">
        <v>0</v>
      </c>
      <c r="CR195" s="64" t="s">
        <v>218</v>
      </c>
      <c r="CS195" s="73" t="s">
        <v>4567</v>
      </c>
      <c r="CT195" s="280"/>
      <c r="CU195" s="329"/>
      <c r="CV195" s="329" t="s">
        <v>4726</v>
      </c>
      <c r="CW195" s="430">
        <v>0</v>
      </c>
      <c r="CX195" s="430">
        <v>0</v>
      </c>
      <c r="CY195" s="146" t="s">
        <v>218</v>
      </c>
      <c r="CZ195" s="280" t="s">
        <v>4521</v>
      </c>
      <c r="DA195" s="73"/>
      <c r="DB195" s="279"/>
      <c r="DC195" s="431" t="s">
        <v>4727</v>
      </c>
      <c r="DD195" s="430">
        <v>0</v>
      </c>
      <c r="DE195" s="430">
        <v>0</v>
      </c>
      <c r="DF195" s="64" t="s">
        <v>218</v>
      </c>
      <c r="DG195" s="73" t="s">
        <v>4653</v>
      </c>
      <c r="DH195" s="73"/>
      <c r="DI195" s="279"/>
      <c r="DJ195" s="431" t="s">
        <v>4728</v>
      </c>
      <c r="DK195" s="430">
        <v>0</v>
      </c>
      <c r="DL195" s="430">
        <v>0</v>
      </c>
      <c r="DM195" s="101" t="s">
        <v>218</v>
      </c>
      <c r="DN195" s="73" t="s">
        <v>4694</v>
      </c>
      <c r="DO195" s="73"/>
      <c r="DP195" s="279"/>
      <c r="DQ195" s="279" t="s">
        <v>4729</v>
      </c>
      <c r="DR195" s="430">
        <v>0</v>
      </c>
      <c r="DS195" s="430">
        <v>0</v>
      </c>
      <c r="DT195" s="101" t="s">
        <v>218</v>
      </c>
      <c r="DU195" s="73" t="s">
        <v>4637</v>
      </c>
      <c r="DV195" s="64">
        <v>100</v>
      </c>
      <c r="DW195" s="101"/>
      <c r="DX195" s="279" t="s">
        <v>4730</v>
      </c>
      <c r="DY195" s="240">
        <v>0</v>
      </c>
      <c r="DZ195" s="430">
        <v>0</v>
      </c>
      <c r="EA195" s="64" t="s">
        <v>218</v>
      </c>
      <c r="EB195" s="123" t="s">
        <v>4731</v>
      </c>
      <c r="EC195" s="327">
        <v>0</v>
      </c>
      <c r="ED195" s="326">
        <v>0</v>
      </c>
      <c r="EE195" s="326">
        <v>0</v>
      </c>
      <c r="EF195" s="326">
        <v>0</v>
      </c>
      <c r="EG195" s="326">
        <v>0</v>
      </c>
      <c r="EH195" s="326">
        <v>0</v>
      </c>
      <c r="EI195" s="326">
        <v>0</v>
      </c>
      <c r="EJ195" s="326">
        <v>0</v>
      </c>
      <c r="EK195" s="326">
        <v>0</v>
      </c>
      <c r="EL195" s="326">
        <v>100</v>
      </c>
      <c r="EM195" s="327">
        <v>0</v>
      </c>
      <c r="EN195" s="327">
        <v>0</v>
      </c>
      <c r="EO195" s="327">
        <v>100</v>
      </c>
      <c r="EP195" s="325">
        <v>0</v>
      </c>
      <c r="EQ195" s="326">
        <v>0</v>
      </c>
      <c r="ER195" s="326">
        <v>0</v>
      </c>
      <c r="ES195" s="326">
        <v>0</v>
      </c>
      <c r="ET195" s="326">
        <v>0</v>
      </c>
      <c r="EU195" s="326">
        <v>0</v>
      </c>
      <c r="EV195" s="326">
        <v>0</v>
      </c>
      <c r="EW195" s="326">
        <v>0</v>
      </c>
      <c r="EX195" s="326">
        <v>0</v>
      </c>
      <c r="EY195" s="326">
        <v>0</v>
      </c>
      <c r="EZ195" s="326">
        <v>0</v>
      </c>
      <c r="FA195" s="325">
        <v>0</v>
      </c>
      <c r="FB195" s="325">
        <v>0</v>
      </c>
      <c r="FC195" s="325">
        <v>0</v>
      </c>
      <c r="FD195" s="38">
        <v>0</v>
      </c>
      <c r="FE195" s="38">
        <v>0</v>
      </c>
      <c r="FF195" s="38">
        <v>0</v>
      </c>
      <c r="FG195" s="38">
        <v>0</v>
      </c>
      <c r="FH195" s="38">
        <v>0</v>
      </c>
      <c r="FI195" s="38">
        <v>0</v>
      </c>
      <c r="FJ195" s="38">
        <v>0</v>
      </c>
      <c r="FK195" s="38">
        <v>0</v>
      </c>
      <c r="FL195" s="38">
        <v>0</v>
      </c>
      <c r="FM195" s="38">
        <v>0</v>
      </c>
      <c r="FN195" s="230">
        <v>0</v>
      </c>
      <c r="FO195" s="230">
        <v>0</v>
      </c>
      <c r="FP195" s="273">
        <v>0</v>
      </c>
      <c r="FQ195" s="273">
        <v>0</v>
      </c>
      <c r="FR195" s="209">
        <v>0</v>
      </c>
      <c r="FS195" s="209">
        <v>0</v>
      </c>
      <c r="FT195" s="209">
        <v>0</v>
      </c>
      <c r="FU195" s="209">
        <v>0</v>
      </c>
      <c r="FV195" s="42">
        <v>0</v>
      </c>
      <c r="FW195" s="42">
        <v>0</v>
      </c>
      <c r="FX195" s="42">
        <v>0</v>
      </c>
      <c r="FY195" s="42">
        <v>0</v>
      </c>
      <c r="FZ195" s="42">
        <v>0</v>
      </c>
      <c r="GA195" s="42">
        <v>0</v>
      </c>
      <c r="GB195" s="42">
        <v>0</v>
      </c>
      <c r="GC195" s="42">
        <v>0</v>
      </c>
      <c r="GD195" s="138">
        <v>0</v>
      </c>
      <c r="GE195" s="42">
        <v>0</v>
      </c>
      <c r="GF195" s="137">
        <v>0</v>
      </c>
      <c r="GG195" s="136">
        <v>1</v>
      </c>
      <c r="GH195" s="50">
        <v>0</v>
      </c>
      <c r="GI195" s="50">
        <v>0</v>
      </c>
      <c r="GJ195" s="50">
        <v>0</v>
      </c>
      <c r="GK195" s="50">
        <v>0</v>
      </c>
      <c r="GL195" s="49">
        <v>0</v>
      </c>
      <c r="GM195" s="49">
        <v>0</v>
      </c>
      <c r="GN195" s="49">
        <v>0</v>
      </c>
      <c r="GO195" s="49">
        <v>0</v>
      </c>
      <c r="GP195" s="49">
        <v>0</v>
      </c>
      <c r="GQ195" s="49">
        <v>0</v>
      </c>
      <c r="GR195" s="48" t="b">
        <v>1</v>
      </c>
      <c r="GS195" s="336">
        <v>0</v>
      </c>
    </row>
    <row r="196" spans="1:201" ht="67.5" hidden="1" customHeight="1" x14ac:dyDescent="0.25">
      <c r="A196" s="429" t="s">
        <v>2227</v>
      </c>
      <c r="B196" s="429" t="s">
        <v>653</v>
      </c>
      <c r="C196" s="119" t="s">
        <v>519</v>
      </c>
      <c r="D196" s="429" t="s">
        <v>4477</v>
      </c>
      <c r="E196" s="429" t="s">
        <v>4477</v>
      </c>
      <c r="F196" s="20" t="s">
        <v>2230</v>
      </c>
      <c r="G196" s="20" t="s">
        <v>205</v>
      </c>
      <c r="H196" s="20" t="s">
        <v>2851</v>
      </c>
      <c r="I196" s="20" t="s">
        <v>4478</v>
      </c>
      <c r="J196" s="20"/>
      <c r="K196" s="20" t="s">
        <v>3278</v>
      </c>
      <c r="L196" s="420" t="s">
        <v>3278</v>
      </c>
      <c r="M196" s="428" t="s">
        <v>4480</v>
      </c>
      <c r="N196" s="420" t="s">
        <v>4478</v>
      </c>
      <c r="O196" s="20">
        <v>6</v>
      </c>
      <c r="P196" s="20" t="s">
        <v>4478</v>
      </c>
      <c r="Q196" s="20">
        <v>474</v>
      </c>
      <c r="R196" s="427" t="s">
        <v>4732</v>
      </c>
      <c r="S196" s="17" t="s">
        <v>869</v>
      </c>
      <c r="T196" s="20"/>
      <c r="U196" s="20"/>
      <c r="V196" s="20" t="s">
        <v>870</v>
      </c>
      <c r="W196" s="20"/>
      <c r="X196" s="20"/>
      <c r="Y196" s="20"/>
      <c r="Z196" s="20"/>
      <c r="AA196" s="20"/>
      <c r="AB196" s="20"/>
      <c r="AC196" s="20"/>
      <c r="AD196" s="20"/>
      <c r="AE196" s="20"/>
      <c r="AF196" s="20"/>
      <c r="AG196" s="20"/>
      <c r="AH196" s="420" t="s">
        <v>270</v>
      </c>
      <c r="AI196" s="17" t="s">
        <v>417</v>
      </c>
      <c r="AJ196" s="20" t="s">
        <v>418</v>
      </c>
      <c r="AK196" s="20" t="s">
        <v>271</v>
      </c>
      <c r="AL196" s="420" t="s">
        <v>4733</v>
      </c>
      <c r="AM196" s="420" t="s">
        <v>4734</v>
      </c>
      <c r="AN196" s="20">
        <v>0</v>
      </c>
      <c r="AO196" s="20"/>
      <c r="AP196" s="20">
        <v>1</v>
      </c>
      <c r="AQ196" s="20"/>
      <c r="AR196" s="20">
        <v>1</v>
      </c>
      <c r="AS196" s="20">
        <v>1</v>
      </c>
      <c r="AT196" s="20"/>
      <c r="AU196" s="20"/>
      <c r="AV196" s="20">
        <v>1</v>
      </c>
      <c r="AW196" s="20"/>
      <c r="AX196" s="421"/>
      <c r="AY196" s="425" t="s">
        <v>4735</v>
      </c>
      <c r="AZ196" s="424">
        <v>0</v>
      </c>
      <c r="BA196" s="423">
        <v>0</v>
      </c>
      <c r="BB196" s="424" t="s">
        <v>218</v>
      </c>
      <c r="BC196" s="123" t="s">
        <v>4620</v>
      </c>
      <c r="BD196" s="426"/>
      <c r="BE196" s="421"/>
      <c r="BF196" s="425" t="s">
        <v>4736</v>
      </c>
      <c r="BG196" s="424">
        <v>0</v>
      </c>
      <c r="BH196" s="423">
        <v>0</v>
      </c>
      <c r="BI196" s="421" t="s">
        <v>218</v>
      </c>
      <c r="BJ196" s="420" t="s">
        <v>4622</v>
      </c>
      <c r="BK196" s="20"/>
      <c r="BL196" s="421"/>
      <c r="BM196" s="422" t="s">
        <v>4737</v>
      </c>
      <c r="BN196" s="423">
        <v>0</v>
      </c>
      <c r="BO196" s="423">
        <v>0</v>
      </c>
      <c r="BP196" s="424" t="s">
        <v>218</v>
      </c>
      <c r="BQ196" s="420" t="s">
        <v>4622</v>
      </c>
      <c r="BR196" s="20"/>
      <c r="BS196" s="421"/>
      <c r="BT196" s="420" t="s">
        <v>4738</v>
      </c>
      <c r="BU196" s="418">
        <v>0</v>
      </c>
      <c r="BV196" s="418">
        <v>0</v>
      </c>
      <c r="BW196" s="102" t="s">
        <v>218</v>
      </c>
      <c r="BX196" s="123" t="s">
        <v>4513</v>
      </c>
      <c r="BY196" s="20"/>
      <c r="BZ196" s="421"/>
      <c r="CA196" s="422" t="s">
        <v>4739</v>
      </c>
      <c r="CB196" s="418">
        <v>0</v>
      </c>
      <c r="CC196" s="418">
        <v>0</v>
      </c>
      <c r="CD196" s="423" t="s">
        <v>218</v>
      </c>
      <c r="CE196" s="420" t="s">
        <v>4688</v>
      </c>
      <c r="CF196" s="20"/>
      <c r="CG196" s="421"/>
      <c r="CH196" s="422" t="s">
        <v>4740</v>
      </c>
      <c r="CI196" s="342">
        <v>0</v>
      </c>
      <c r="CJ196" s="342">
        <v>0</v>
      </c>
      <c r="CK196" s="64" t="s">
        <v>218</v>
      </c>
      <c r="CL196" s="73" t="s">
        <v>4741</v>
      </c>
      <c r="CM196" s="297"/>
      <c r="CN196" s="296"/>
      <c r="CO196" s="73" t="s">
        <v>4742</v>
      </c>
      <c r="CP196" s="418">
        <v>0</v>
      </c>
      <c r="CQ196" s="418">
        <v>0</v>
      </c>
      <c r="CR196" s="64" t="s">
        <v>218</v>
      </c>
      <c r="CS196" s="73" t="s">
        <v>4630</v>
      </c>
      <c r="CT196" s="420"/>
      <c r="CU196" s="422"/>
      <c r="CV196" s="422" t="s">
        <v>4743</v>
      </c>
      <c r="CW196" s="418">
        <v>0</v>
      </c>
      <c r="CX196" s="418">
        <v>0</v>
      </c>
      <c r="CY196" s="421" t="s">
        <v>218</v>
      </c>
      <c r="CZ196" s="420" t="s">
        <v>4521</v>
      </c>
      <c r="DA196" s="411"/>
      <c r="DB196" s="296"/>
      <c r="DC196" s="419" t="s">
        <v>4744</v>
      </c>
      <c r="DD196" s="418">
        <v>0</v>
      </c>
      <c r="DE196" s="418">
        <v>0</v>
      </c>
      <c r="DF196" s="64" t="s">
        <v>218</v>
      </c>
      <c r="DG196" s="73" t="s">
        <v>4633</v>
      </c>
      <c r="DH196" s="411"/>
      <c r="DI196" s="296"/>
      <c r="DJ196" s="419" t="s">
        <v>4745</v>
      </c>
      <c r="DK196" s="418">
        <v>0</v>
      </c>
      <c r="DL196" s="418">
        <v>0</v>
      </c>
      <c r="DM196" s="67" t="s">
        <v>218</v>
      </c>
      <c r="DN196" s="411" t="s">
        <v>4635</v>
      </c>
      <c r="DO196" s="411"/>
      <c r="DP196" s="296"/>
      <c r="DQ196" s="279" t="s">
        <v>4746</v>
      </c>
      <c r="DR196" s="418">
        <v>0</v>
      </c>
      <c r="DS196" s="418">
        <v>0</v>
      </c>
      <c r="DT196" s="101" t="s">
        <v>218</v>
      </c>
      <c r="DU196" s="73" t="s">
        <v>4637</v>
      </c>
      <c r="DV196" s="124">
        <v>1</v>
      </c>
      <c r="DW196" s="67"/>
      <c r="DX196" s="279" t="s">
        <v>4747</v>
      </c>
      <c r="DY196" s="240">
        <v>0</v>
      </c>
      <c r="DZ196" s="418">
        <v>0</v>
      </c>
      <c r="EA196" s="64" t="s">
        <v>218</v>
      </c>
      <c r="EB196" s="123" t="s">
        <v>4748</v>
      </c>
      <c r="EC196" s="327">
        <v>0</v>
      </c>
      <c r="ED196" s="326">
        <v>0</v>
      </c>
      <c r="EE196" s="326">
        <v>0</v>
      </c>
      <c r="EF196" s="326">
        <v>0</v>
      </c>
      <c r="EG196" s="326">
        <v>0</v>
      </c>
      <c r="EH196" s="326">
        <v>0</v>
      </c>
      <c r="EI196" s="326">
        <v>0</v>
      </c>
      <c r="EJ196" s="326">
        <v>0</v>
      </c>
      <c r="EK196" s="326">
        <v>0</v>
      </c>
      <c r="EL196" s="326">
        <v>1</v>
      </c>
      <c r="EM196" s="327">
        <v>0</v>
      </c>
      <c r="EN196" s="327">
        <v>0</v>
      </c>
      <c r="EO196" s="327">
        <v>1</v>
      </c>
      <c r="EP196" s="325">
        <v>0</v>
      </c>
      <c r="EQ196" s="326">
        <v>0</v>
      </c>
      <c r="ER196" s="326">
        <v>0</v>
      </c>
      <c r="ES196" s="326">
        <v>0</v>
      </c>
      <c r="ET196" s="326">
        <v>0</v>
      </c>
      <c r="EU196" s="326">
        <v>0</v>
      </c>
      <c r="EV196" s="326">
        <v>0</v>
      </c>
      <c r="EW196" s="326">
        <v>0</v>
      </c>
      <c r="EX196" s="326">
        <v>0</v>
      </c>
      <c r="EY196" s="326">
        <v>0</v>
      </c>
      <c r="EZ196" s="326">
        <v>0</v>
      </c>
      <c r="FA196" s="325">
        <v>0</v>
      </c>
      <c r="FB196" s="325">
        <v>0</v>
      </c>
      <c r="FC196" s="325">
        <v>0</v>
      </c>
      <c r="FD196" s="38">
        <v>0</v>
      </c>
      <c r="FE196" s="38">
        <v>0</v>
      </c>
      <c r="FF196" s="38">
        <v>0</v>
      </c>
      <c r="FG196" s="38">
        <v>0</v>
      </c>
      <c r="FH196" s="38">
        <v>0</v>
      </c>
      <c r="FI196" s="38">
        <v>0</v>
      </c>
      <c r="FJ196" s="38">
        <v>0</v>
      </c>
      <c r="FK196" s="38">
        <v>0</v>
      </c>
      <c r="FL196" s="38">
        <v>0</v>
      </c>
      <c r="FM196" s="38">
        <v>0</v>
      </c>
      <c r="FN196" s="230">
        <v>0</v>
      </c>
      <c r="FO196" s="230">
        <v>0</v>
      </c>
      <c r="FP196" s="273">
        <v>0</v>
      </c>
      <c r="FQ196" s="273">
        <v>0</v>
      </c>
      <c r="FR196" s="209">
        <v>0</v>
      </c>
      <c r="FS196" s="209">
        <v>0</v>
      </c>
      <c r="FT196" s="209">
        <v>0</v>
      </c>
      <c r="FU196" s="209">
        <v>0</v>
      </c>
      <c r="FV196" s="42">
        <v>0</v>
      </c>
      <c r="FW196" s="42">
        <v>0</v>
      </c>
      <c r="FX196" s="42">
        <v>0</v>
      </c>
      <c r="FY196" s="42">
        <v>0</v>
      </c>
      <c r="FZ196" s="42">
        <v>0</v>
      </c>
      <c r="GA196" s="42">
        <v>0</v>
      </c>
      <c r="GB196" s="42">
        <v>0</v>
      </c>
      <c r="GC196" s="42">
        <v>0</v>
      </c>
      <c r="GD196" s="138">
        <v>0</v>
      </c>
      <c r="GE196" s="42">
        <v>0</v>
      </c>
      <c r="GF196" s="137">
        <v>0</v>
      </c>
      <c r="GG196" s="136">
        <v>1</v>
      </c>
      <c r="GH196" s="50">
        <v>0</v>
      </c>
      <c r="GI196" s="50">
        <v>0</v>
      </c>
      <c r="GJ196" s="50">
        <v>0</v>
      </c>
      <c r="GK196" s="50">
        <v>0</v>
      </c>
      <c r="GL196" s="49">
        <v>0</v>
      </c>
      <c r="GM196" s="49">
        <v>0</v>
      </c>
      <c r="GN196" s="49">
        <v>0</v>
      </c>
      <c r="GO196" s="49">
        <v>0</v>
      </c>
      <c r="GP196" s="49">
        <v>0</v>
      </c>
      <c r="GQ196" s="49">
        <v>0</v>
      </c>
      <c r="GR196" s="48" t="b">
        <v>1</v>
      </c>
      <c r="GS196" s="336">
        <v>0</v>
      </c>
    </row>
    <row r="197" spans="1:201" ht="67.5" hidden="1" customHeight="1" x14ac:dyDescent="0.25">
      <c r="A197" s="297" t="s">
        <v>2227</v>
      </c>
      <c r="B197" s="297" t="s">
        <v>653</v>
      </c>
      <c r="C197" s="119" t="s">
        <v>519</v>
      </c>
      <c r="D197" s="297" t="s">
        <v>4477</v>
      </c>
      <c r="E197" s="280" t="s">
        <v>4576</v>
      </c>
      <c r="F197" s="75" t="s">
        <v>2230</v>
      </c>
      <c r="G197" s="297" t="s">
        <v>205</v>
      </c>
      <c r="H197" s="297" t="s">
        <v>2851</v>
      </c>
      <c r="I197" s="297" t="s">
        <v>4478</v>
      </c>
      <c r="J197" s="297"/>
      <c r="K197" s="297" t="s">
        <v>3278</v>
      </c>
      <c r="L197" s="297" t="s">
        <v>3278</v>
      </c>
      <c r="M197" s="306" t="s">
        <v>4480</v>
      </c>
      <c r="N197" s="297" t="s">
        <v>4478</v>
      </c>
      <c r="O197" s="75">
        <v>6</v>
      </c>
      <c r="P197" s="75" t="s">
        <v>4478</v>
      </c>
      <c r="Q197" s="75">
        <v>106</v>
      </c>
      <c r="R197" s="297" t="s">
        <v>4749</v>
      </c>
      <c r="S197" s="75" t="s">
        <v>2904</v>
      </c>
      <c r="T197" s="75"/>
      <c r="U197" s="75"/>
      <c r="V197" s="75"/>
      <c r="W197" s="75"/>
      <c r="X197" s="75"/>
      <c r="Y197" s="75"/>
      <c r="Z197" s="75"/>
      <c r="AA197" s="75"/>
      <c r="AB197" s="75"/>
      <c r="AC197" s="75"/>
      <c r="AD197" s="75"/>
      <c r="AE197" s="75"/>
      <c r="AF197" s="75"/>
      <c r="AG197" s="75"/>
      <c r="AH197" s="297"/>
      <c r="AI197" s="17" t="s">
        <v>417</v>
      </c>
      <c r="AJ197" s="75"/>
      <c r="AK197" s="75"/>
      <c r="AL197" s="297"/>
      <c r="AM197" s="297"/>
      <c r="AN197" s="75"/>
      <c r="AO197" s="75"/>
      <c r="AP197" s="416">
        <v>0</v>
      </c>
      <c r="AQ197" s="75">
        <v>75</v>
      </c>
      <c r="AR197" s="75">
        <v>80</v>
      </c>
      <c r="AS197" s="75">
        <v>80</v>
      </c>
      <c r="AT197" s="75"/>
      <c r="AU197" s="75"/>
      <c r="AV197" s="415">
        <v>0</v>
      </c>
      <c r="AW197" s="75"/>
      <c r="AX197" s="128"/>
      <c r="AY197" s="414"/>
      <c r="AZ197" s="128"/>
      <c r="BA197" s="65">
        <v>0</v>
      </c>
      <c r="BB197" s="67"/>
      <c r="BC197" s="297"/>
      <c r="BD197" s="130"/>
      <c r="BE197" s="128"/>
      <c r="BF197" s="414"/>
      <c r="BG197" s="128"/>
      <c r="BH197" s="65">
        <v>0</v>
      </c>
      <c r="BI197" s="67"/>
      <c r="BJ197" s="297"/>
      <c r="BK197" s="75"/>
      <c r="BL197" s="128"/>
      <c r="BM197" s="331"/>
      <c r="BN197" s="65">
        <v>0</v>
      </c>
      <c r="BO197" s="65">
        <v>0</v>
      </c>
      <c r="BP197" s="67"/>
      <c r="BQ197" s="297"/>
      <c r="BR197" s="75"/>
      <c r="BS197" s="67"/>
      <c r="BT197" s="296"/>
      <c r="BU197" s="409">
        <v>0</v>
      </c>
      <c r="BV197" s="409">
        <v>0</v>
      </c>
      <c r="BW197" s="67"/>
      <c r="BX197" s="411"/>
      <c r="BY197" s="297"/>
      <c r="BZ197" s="296"/>
      <c r="CA197" s="296"/>
      <c r="CB197" s="409">
        <v>0</v>
      </c>
      <c r="CC197" s="409">
        <v>0</v>
      </c>
      <c r="CD197" s="296"/>
      <c r="CE197" s="411"/>
      <c r="CF197" s="75"/>
      <c r="CG197" s="67"/>
      <c r="CH197" s="296"/>
      <c r="CI197" s="412">
        <v>0</v>
      </c>
      <c r="CJ197" s="412">
        <v>0</v>
      </c>
      <c r="CK197" s="67" t="s">
        <v>2913</v>
      </c>
      <c r="CL197" s="411" t="s">
        <v>4750</v>
      </c>
      <c r="CM197" s="297"/>
      <c r="CN197" s="296"/>
      <c r="CO197" s="296"/>
      <c r="CP197" s="409">
        <v>0</v>
      </c>
      <c r="CQ197" s="409">
        <v>0</v>
      </c>
      <c r="CR197" s="67" t="s">
        <v>2913</v>
      </c>
      <c r="CS197" s="73" t="s">
        <v>4608</v>
      </c>
      <c r="CT197" s="297"/>
      <c r="CU197" s="296"/>
      <c r="CV197" s="296"/>
      <c r="CW197" s="409">
        <v>0</v>
      </c>
      <c r="CX197" s="409">
        <v>0</v>
      </c>
      <c r="CY197" s="67" t="s">
        <v>2913</v>
      </c>
      <c r="CZ197" s="411" t="s">
        <v>4751</v>
      </c>
      <c r="DA197" s="411"/>
      <c r="DB197" s="296"/>
      <c r="DC197" s="296"/>
      <c r="DD197" s="409">
        <v>0</v>
      </c>
      <c r="DE197" s="409">
        <v>0</v>
      </c>
      <c r="DF197" s="64" t="s">
        <v>2913</v>
      </c>
      <c r="DG197" s="73" t="s">
        <v>4752</v>
      </c>
      <c r="DH197" s="411"/>
      <c r="DI197" s="296"/>
      <c r="DJ197" s="296"/>
      <c r="DK197" s="410">
        <v>0</v>
      </c>
      <c r="DL197" s="410">
        <v>0</v>
      </c>
      <c r="DM197" s="67" t="s">
        <v>2913</v>
      </c>
      <c r="DN197" s="73" t="s">
        <v>4753</v>
      </c>
      <c r="DO197" s="411"/>
      <c r="DP197" s="296"/>
      <c r="DQ197" s="296"/>
      <c r="DR197" s="409">
        <v>0</v>
      </c>
      <c r="DS197" s="409">
        <v>0</v>
      </c>
      <c r="DT197" s="67" t="s">
        <v>2913</v>
      </c>
      <c r="DU197" s="73" t="s">
        <v>4754</v>
      </c>
      <c r="DV197" s="124"/>
      <c r="DW197" s="128">
        <v>0</v>
      </c>
      <c r="DX197" s="414" t="s">
        <v>4755</v>
      </c>
      <c r="DY197" s="240">
        <v>0</v>
      </c>
      <c r="DZ197" s="409">
        <v>0</v>
      </c>
      <c r="EA197" s="102"/>
      <c r="EB197" s="123"/>
      <c r="EC197" s="327">
        <v>0</v>
      </c>
      <c r="ED197" s="326">
        <v>0</v>
      </c>
      <c r="EE197" s="326">
        <v>0</v>
      </c>
      <c r="EF197" s="326">
        <v>0</v>
      </c>
      <c r="EG197" s="326">
        <v>0</v>
      </c>
      <c r="EH197" s="326">
        <v>0</v>
      </c>
      <c r="EI197" s="326">
        <v>0</v>
      </c>
      <c r="EJ197" s="326">
        <v>0</v>
      </c>
      <c r="EK197" s="326">
        <v>0</v>
      </c>
      <c r="EL197" s="326">
        <v>0</v>
      </c>
      <c r="EM197" s="327">
        <v>0</v>
      </c>
      <c r="EN197" s="327">
        <v>0</v>
      </c>
      <c r="EO197" s="327">
        <v>0</v>
      </c>
      <c r="EP197" s="325">
        <v>0</v>
      </c>
      <c r="EQ197" s="326">
        <v>0</v>
      </c>
      <c r="ER197" s="326">
        <v>0</v>
      </c>
      <c r="ES197" s="326">
        <v>0</v>
      </c>
      <c r="ET197" s="326">
        <v>0</v>
      </c>
      <c r="EU197" s="326">
        <v>0</v>
      </c>
      <c r="EV197" s="326">
        <v>0</v>
      </c>
      <c r="EW197" s="326">
        <v>0</v>
      </c>
      <c r="EX197" s="326">
        <v>0</v>
      </c>
      <c r="EY197" s="326">
        <v>0</v>
      </c>
      <c r="EZ197" s="326">
        <v>0</v>
      </c>
      <c r="FA197" s="325">
        <v>0</v>
      </c>
      <c r="FB197" s="325">
        <v>0</v>
      </c>
      <c r="FC197" s="325">
        <v>0</v>
      </c>
      <c r="FD197" s="38">
        <v>0</v>
      </c>
      <c r="FE197" s="38">
        <v>0</v>
      </c>
      <c r="FF197" s="38">
        <v>0</v>
      </c>
      <c r="FG197" s="38">
        <v>0</v>
      </c>
      <c r="FH197" s="38">
        <v>0</v>
      </c>
      <c r="FI197" s="38">
        <v>0</v>
      </c>
      <c r="FJ197" s="38">
        <v>0</v>
      </c>
      <c r="FK197" s="38">
        <v>0</v>
      </c>
      <c r="FL197" s="38">
        <v>0</v>
      </c>
      <c r="FM197" s="38">
        <v>0</v>
      </c>
      <c r="FN197" s="230">
        <v>0</v>
      </c>
      <c r="FO197" s="230">
        <v>0</v>
      </c>
      <c r="FP197" s="230">
        <v>0</v>
      </c>
      <c r="FQ197" s="230">
        <v>0</v>
      </c>
      <c r="FR197" s="230">
        <v>0</v>
      </c>
      <c r="FS197" s="230">
        <v>0</v>
      </c>
      <c r="FT197" s="230">
        <v>0</v>
      </c>
      <c r="FU197" s="230">
        <v>0</v>
      </c>
      <c r="FV197" s="230">
        <v>0</v>
      </c>
      <c r="FW197" s="230">
        <v>0</v>
      </c>
      <c r="FX197" s="230">
        <v>0</v>
      </c>
      <c r="FY197" s="230">
        <v>0</v>
      </c>
      <c r="FZ197" s="42">
        <v>0</v>
      </c>
      <c r="GA197" s="42">
        <v>0</v>
      </c>
      <c r="GB197" s="42">
        <v>0</v>
      </c>
      <c r="GC197" s="42">
        <v>0</v>
      </c>
      <c r="GD197" s="138">
        <v>0</v>
      </c>
      <c r="GE197" s="42">
        <v>0</v>
      </c>
      <c r="GF197" s="137">
        <v>0</v>
      </c>
      <c r="GG197" s="136">
        <v>0</v>
      </c>
      <c r="GH197" s="50">
        <v>0</v>
      </c>
      <c r="GI197" s="50">
        <v>0</v>
      </c>
      <c r="GJ197" s="50">
        <v>0</v>
      </c>
      <c r="GK197" s="50">
        <v>0</v>
      </c>
      <c r="GL197" s="49">
        <v>0</v>
      </c>
      <c r="GM197" s="49">
        <v>0</v>
      </c>
      <c r="GN197" s="49">
        <v>0</v>
      </c>
      <c r="GO197" s="49">
        <v>0</v>
      </c>
      <c r="GP197" s="49">
        <v>0</v>
      </c>
      <c r="GQ197" s="49">
        <v>0</v>
      </c>
      <c r="GR197" s="48" t="b">
        <v>1</v>
      </c>
      <c r="GS197" s="336">
        <v>0</v>
      </c>
    </row>
    <row r="198" spans="1:201" ht="67.5" hidden="1" customHeight="1" x14ac:dyDescent="0.25">
      <c r="A198" s="297" t="s">
        <v>2227</v>
      </c>
      <c r="B198" s="297" t="s">
        <v>653</v>
      </c>
      <c r="C198" s="119" t="s">
        <v>519</v>
      </c>
      <c r="D198" s="297" t="s">
        <v>4477</v>
      </c>
      <c r="E198" s="280" t="s">
        <v>4576</v>
      </c>
      <c r="F198" s="75" t="s">
        <v>2230</v>
      </c>
      <c r="G198" s="297" t="s">
        <v>205</v>
      </c>
      <c r="H198" s="297" t="s">
        <v>2851</v>
      </c>
      <c r="I198" s="297" t="s">
        <v>4478</v>
      </c>
      <c r="J198" s="297"/>
      <c r="K198" s="297" t="s">
        <v>3278</v>
      </c>
      <c r="L198" s="297" t="s">
        <v>3278</v>
      </c>
      <c r="M198" s="306" t="s">
        <v>4480</v>
      </c>
      <c r="N198" s="297" t="s">
        <v>4478</v>
      </c>
      <c r="O198" s="75">
        <v>6</v>
      </c>
      <c r="P198" s="75" t="s">
        <v>4478</v>
      </c>
      <c r="Q198" s="75">
        <v>107</v>
      </c>
      <c r="R198" s="297" t="s">
        <v>4756</v>
      </c>
      <c r="S198" s="75" t="s">
        <v>2904</v>
      </c>
      <c r="T198" s="75"/>
      <c r="U198" s="75"/>
      <c r="V198" s="75"/>
      <c r="W198" s="75"/>
      <c r="X198" s="75"/>
      <c r="Y198" s="75"/>
      <c r="Z198" s="75"/>
      <c r="AA198" s="75"/>
      <c r="AB198" s="75"/>
      <c r="AC198" s="75"/>
      <c r="AD198" s="75"/>
      <c r="AE198" s="75"/>
      <c r="AF198" s="75"/>
      <c r="AG198" s="75"/>
      <c r="AH198" s="297"/>
      <c r="AI198" s="17" t="s">
        <v>417</v>
      </c>
      <c r="AJ198" s="75"/>
      <c r="AK198" s="75"/>
      <c r="AL198" s="297"/>
      <c r="AM198" s="297"/>
      <c r="AN198" s="75"/>
      <c r="AO198" s="75"/>
      <c r="AP198" s="416">
        <v>70</v>
      </c>
      <c r="AQ198" s="75">
        <v>80</v>
      </c>
      <c r="AR198" s="75">
        <v>90</v>
      </c>
      <c r="AS198" s="75">
        <v>90</v>
      </c>
      <c r="AT198" s="75"/>
      <c r="AU198" s="75"/>
      <c r="AV198" s="75">
        <v>70</v>
      </c>
      <c r="AW198" s="75"/>
      <c r="AX198" s="128"/>
      <c r="AY198" s="414"/>
      <c r="AZ198" s="128"/>
      <c r="BA198" s="65">
        <v>0</v>
      </c>
      <c r="BB198" s="67"/>
      <c r="BC198" s="297"/>
      <c r="BD198" s="130"/>
      <c r="BE198" s="128"/>
      <c r="BF198" s="414"/>
      <c r="BG198" s="128"/>
      <c r="BH198" s="65">
        <v>0</v>
      </c>
      <c r="BI198" s="67"/>
      <c r="BJ198" s="297"/>
      <c r="BK198" s="75"/>
      <c r="BL198" s="128"/>
      <c r="BM198" s="331"/>
      <c r="BN198" s="65">
        <v>0</v>
      </c>
      <c r="BO198" s="65">
        <v>0</v>
      </c>
      <c r="BP198" s="67"/>
      <c r="BQ198" s="297"/>
      <c r="BR198" s="75"/>
      <c r="BS198" s="67"/>
      <c r="BT198" s="296"/>
      <c r="BU198" s="409">
        <v>0</v>
      </c>
      <c r="BV198" s="409">
        <v>0</v>
      </c>
      <c r="BW198" s="67"/>
      <c r="BX198" s="411"/>
      <c r="BY198" s="297"/>
      <c r="BZ198" s="296"/>
      <c r="CA198" s="296"/>
      <c r="CB198" s="409">
        <v>0</v>
      </c>
      <c r="CC198" s="409">
        <v>0</v>
      </c>
      <c r="CD198" s="296"/>
      <c r="CE198" s="411"/>
      <c r="CF198" s="75"/>
      <c r="CG198" s="67"/>
      <c r="CH198" s="296"/>
      <c r="CI198" s="412">
        <v>0</v>
      </c>
      <c r="CJ198" s="412">
        <v>0</v>
      </c>
      <c r="CK198" s="67" t="s">
        <v>2913</v>
      </c>
      <c r="CL198" s="411" t="s">
        <v>4757</v>
      </c>
      <c r="CM198" s="297"/>
      <c r="CN198" s="296"/>
      <c r="CO198" s="296"/>
      <c r="CP198" s="409">
        <v>0</v>
      </c>
      <c r="CQ198" s="409">
        <v>0</v>
      </c>
      <c r="CR198" s="67" t="s">
        <v>2913</v>
      </c>
      <c r="CS198" s="73" t="s">
        <v>4608</v>
      </c>
      <c r="CT198" s="297"/>
      <c r="CU198" s="296"/>
      <c r="CV198" s="296"/>
      <c r="CW198" s="409">
        <v>0</v>
      </c>
      <c r="CX198" s="409">
        <v>0</v>
      </c>
      <c r="CY198" s="67" t="s">
        <v>2913</v>
      </c>
      <c r="CZ198" s="411" t="s">
        <v>4751</v>
      </c>
      <c r="DA198" s="411"/>
      <c r="DB198" s="296"/>
      <c r="DC198" s="296"/>
      <c r="DD198" s="409">
        <v>0</v>
      </c>
      <c r="DE198" s="409">
        <v>0</v>
      </c>
      <c r="DF198" s="64" t="s">
        <v>2913</v>
      </c>
      <c r="DG198" s="73" t="s">
        <v>4752</v>
      </c>
      <c r="DH198" s="411"/>
      <c r="DI198" s="296"/>
      <c r="DJ198" s="296"/>
      <c r="DK198" s="410">
        <v>0</v>
      </c>
      <c r="DL198" s="410">
        <v>0</v>
      </c>
      <c r="DM198" s="67" t="s">
        <v>2913</v>
      </c>
      <c r="DN198" s="73" t="s">
        <v>4753</v>
      </c>
      <c r="DO198" s="411"/>
      <c r="DP198" s="296"/>
      <c r="DQ198" s="296" t="s">
        <v>4758</v>
      </c>
      <c r="DR198" s="409">
        <v>0</v>
      </c>
      <c r="DS198" s="409">
        <v>0</v>
      </c>
      <c r="DT198" s="67" t="s">
        <v>218</v>
      </c>
      <c r="DU198" s="73" t="s">
        <v>4759</v>
      </c>
      <c r="DV198" s="124"/>
      <c r="DW198" s="67"/>
      <c r="DX198" s="296" t="s">
        <v>4758</v>
      </c>
      <c r="DY198" s="240">
        <v>0</v>
      </c>
      <c r="DZ198" s="409">
        <v>0</v>
      </c>
      <c r="EA198" s="102"/>
      <c r="EB198" s="123"/>
      <c r="EC198" s="327">
        <v>0</v>
      </c>
      <c r="ED198" s="326">
        <v>0</v>
      </c>
      <c r="EE198" s="326">
        <v>0</v>
      </c>
      <c r="EF198" s="326">
        <v>0</v>
      </c>
      <c r="EG198" s="326">
        <v>0</v>
      </c>
      <c r="EH198" s="326">
        <v>0</v>
      </c>
      <c r="EI198" s="326">
        <v>0</v>
      </c>
      <c r="EJ198" s="326">
        <v>0</v>
      </c>
      <c r="EK198" s="326">
        <v>0</v>
      </c>
      <c r="EL198" s="326">
        <v>0</v>
      </c>
      <c r="EM198" s="327">
        <v>0</v>
      </c>
      <c r="EN198" s="327">
        <v>0</v>
      </c>
      <c r="EO198" s="327">
        <v>0</v>
      </c>
      <c r="EP198" s="325">
        <v>0</v>
      </c>
      <c r="EQ198" s="326">
        <v>0</v>
      </c>
      <c r="ER198" s="326">
        <v>0</v>
      </c>
      <c r="ES198" s="326">
        <v>0</v>
      </c>
      <c r="ET198" s="326">
        <v>0</v>
      </c>
      <c r="EU198" s="326">
        <v>0</v>
      </c>
      <c r="EV198" s="326">
        <v>0</v>
      </c>
      <c r="EW198" s="326">
        <v>0</v>
      </c>
      <c r="EX198" s="326">
        <v>0</v>
      </c>
      <c r="EY198" s="326">
        <v>0</v>
      </c>
      <c r="EZ198" s="326">
        <v>0</v>
      </c>
      <c r="FA198" s="325">
        <v>0</v>
      </c>
      <c r="FB198" s="325">
        <v>0</v>
      </c>
      <c r="FC198" s="325">
        <v>0</v>
      </c>
      <c r="FD198" s="38">
        <v>0</v>
      </c>
      <c r="FE198" s="38">
        <v>0</v>
      </c>
      <c r="FF198" s="38">
        <v>0</v>
      </c>
      <c r="FG198" s="38">
        <v>0</v>
      </c>
      <c r="FH198" s="38">
        <v>0</v>
      </c>
      <c r="FI198" s="38">
        <v>0</v>
      </c>
      <c r="FJ198" s="38">
        <v>0</v>
      </c>
      <c r="FK198" s="38">
        <v>0</v>
      </c>
      <c r="FL198" s="38">
        <v>0</v>
      </c>
      <c r="FM198" s="38">
        <v>0</v>
      </c>
      <c r="FN198" s="230">
        <v>0</v>
      </c>
      <c r="FO198" s="230">
        <v>0</v>
      </c>
      <c r="FP198" s="273">
        <v>0</v>
      </c>
      <c r="FQ198" s="273">
        <v>0</v>
      </c>
      <c r="FR198" s="209">
        <v>0</v>
      </c>
      <c r="FS198" s="209">
        <v>0</v>
      </c>
      <c r="FT198" s="209">
        <v>0</v>
      </c>
      <c r="FU198" s="209">
        <v>0</v>
      </c>
      <c r="FV198" s="42">
        <v>0</v>
      </c>
      <c r="FW198" s="42">
        <v>0</v>
      </c>
      <c r="FX198" s="42">
        <v>0</v>
      </c>
      <c r="FY198" s="42">
        <v>0</v>
      </c>
      <c r="FZ198" s="42">
        <v>0</v>
      </c>
      <c r="GA198" s="42">
        <v>0</v>
      </c>
      <c r="GB198" s="42">
        <v>0</v>
      </c>
      <c r="GC198" s="42">
        <v>0</v>
      </c>
      <c r="GD198" s="138">
        <v>0</v>
      </c>
      <c r="GE198" s="42">
        <v>0</v>
      </c>
      <c r="GF198" s="137">
        <v>0</v>
      </c>
      <c r="GG198" s="136">
        <v>0</v>
      </c>
      <c r="GH198" s="50">
        <v>0</v>
      </c>
      <c r="GI198" s="50">
        <v>0</v>
      </c>
      <c r="GJ198" s="50">
        <v>0</v>
      </c>
      <c r="GK198" s="50">
        <v>0</v>
      </c>
      <c r="GL198" s="49">
        <v>0</v>
      </c>
      <c r="GM198" s="49">
        <v>0</v>
      </c>
      <c r="GN198" s="49">
        <v>0</v>
      </c>
      <c r="GO198" s="49">
        <v>0</v>
      </c>
      <c r="GP198" s="49">
        <v>0</v>
      </c>
      <c r="GQ198" s="49">
        <v>0</v>
      </c>
      <c r="GR198" s="48" t="b">
        <v>0</v>
      </c>
      <c r="GS198" s="336">
        <v>70</v>
      </c>
    </row>
    <row r="199" spans="1:201" ht="67.5" hidden="1" customHeight="1" x14ac:dyDescent="0.25">
      <c r="A199" s="297" t="s">
        <v>2227</v>
      </c>
      <c r="B199" s="297" t="s">
        <v>653</v>
      </c>
      <c r="C199" s="119" t="s">
        <v>519</v>
      </c>
      <c r="D199" s="297" t="s">
        <v>4477</v>
      </c>
      <c r="E199" s="297" t="s">
        <v>4505</v>
      </c>
      <c r="F199" s="75" t="s">
        <v>2230</v>
      </c>
      <c r="G199" s="297" t="s">
        <v>205</v>
      </c>
      <c r="H199" s="297" t="s">
        <v>2851</v>
      </c>
      <c r="I199" s="297" t="s">
        <v>4478</v>
      </c>
      <c r="J199" s="102"/>
      <c r="K199" s="297" t="s">
        <v>3278</v>
      </c>
      <c r="L199" s="297" t="s">
        <v>3278</v>
      </c>
      <c r="M199" s="297" t="s">
        <v>4480</v>
      </c>
      <c r="N199" s="306" t="s">
        <v>4478</v>
      </c>
      <c r="O199" s="75">
        <v>6</v>
      </c>
      <c r="P199" s="75" t="s">
        <v>4478</v>
      </c>
      <c r="Q199" s="75">
        <v>221</v>
      </c>
      <c r="R199" s="297" t="s">
        <v>4760</v>
      </c>
      <c r="S199" s="75" t="s">
        <v>3516</v>
      </c>
      <c r="T199" s="75"/>
      <c r="U199" s="75"/>
      <c r="V199" s="75"/>
      <c r="W199" s="75"/>
      <c r="X199" s="75"/>
      <c r="Y199" s="75"/>
      <c r="Z199" s="75"/>
      <c r="AA199" s="75"/>
      <c r="AB199" s="75"/>
      <c r="AC199" s="75"/>
      <c r="AD199" s="75"/>
      <c r="AE199" s="75"/>
      <c r="AF199" s="75"/>
      <c r="AG199" s="75"/>
      <c r="AH199" s="297" t="s">
        <v>270</v>
      </c>
      <c r="AI199" s="17" t="s">
        <v>417</v>
      </c>
      <c r="AJ199" s="75" t="s">
        <v>244</v>
      </c>
      <c r="AK199" s="75" t="s">
        <v>271</v>
      </c>
      <c r="AL199" s="297" t="s">
        <v>4761</v>
      </c>
      <c r="AM199" s="297"/>
      <c r="AN199" s="75"/>
      <c r="AO199" s="75"/>
      <c r="AP199" s="416"/>
      <c r="AQ199" s="75"/>
      <c r="AR199" s="75">
        <v>1</v>
      </c>
      <c r="AS199" s="75">
        <v>1</v>
      </c>
      <c r="AT199" s="75"/>
      <c r="AU199" s="75"/>
      <c r="AV199" s="415">
        <v>0</v>
      </c>
      <c r="AW199" s="75"/>
      <c r="AX199" s="128"/>
      <c r="AY199" s="414" t="s">
        <v>4762</v>
      </c>
      <c r="AZ199" s="130" t="s">
        <v>872</v>
      </c>
      <c r="BA199" s="413">
        <v>0</v>
      </c>
      <c r="BB199" s="79" t="s">
        <v>218</v>
      </c>
      <c r="BC199" s="297"/>
      <c r="BD199" s="130"/>
      <c r="BE199" s="128"/>
      <c r="BF199" s="414" t="s">
        <v>4763</v>
      </c>
      <c r="BG199" s="130" t="s">
        <v>872</v>
      </c>
      <c r="BH199" s="413">
        <v>0</v>
      </c>
      <c r="BI199" s="79" t="s">
        <v>218</v>
      </c>
      <c r="BJ199" s="297"/>
      <c r="BK199" s="75"/>
      <c r="BL199" s="128"/>
      <c r="BM199" s="331" t="s">
        <v>4764</v>
      </c>
      <c r="BN199" s="65" t="s">
        <v>872</v>
      </c>
      <c r="BO199" s="65">
        <v>0</v>
      </c>
      <c r="BP199" s="79" t="s">
        <v>218</v>
      </c>
      <c r="BQ199" s="297"/>
      <c r="BR199" s="75"/>
      <c r="BS199" s="67"/>
      <c r="BT199" s="296" t="s">
        <v>4765</v>
      </c>
      <c r="BU199" s="409" t="s">
        <v>872</v>
      </c>
      <c r="BV199" s="409">
        <v>0</v>
      </c>
      <c r="BW199" s="67" t="s">
        <v>218</v>
      </c>
      <c r="BX199" s="411"/>
      <c r="BY199" s="297"/>
      <c r="BZ199" s="296"/>
      <c r="CA199" s="296" t="s">
        <v>4766</v>
      </c>
      <c r="CB199" s="409" t="s">
        <v>872</v>
      </c>
      <c r="CC199" s="409">
        <v>0</v>
      </c>
      <c r="CD199" s="83" t="s">
        <v>218</v>
      </c>
      <c r="CE199" s="411"/>
      <c r="CF199" s="75"/>
      <c r="CG199" s="67"/>
      <c r="CH199" s="296" t="s">
        <v>4767</v>
      </c>
      <c r="CI199" s="412" t="s">
        <v>872</v>
      </c>
      <c r="CJ199" s="412">
        <v>0</v>
      </c>
      <c r="CK199" s="81" t="s">
        <v>218</v>
      </c>
      <c r="CL199" s="411"/>
      <c r="CM199" s="297"/>
      <c r="CN199" s="296"/>
      <c r="CO199" s="296" t="s">
        <v>4768</v>
      </c>
      <c r="CP199" s="409" t="s">
        <v>872</v>
      </c>
      <c r="CQ199" s="409">
        <v>0</v>
      </c>
      <c r="CR199" s="79" t="s">
        <v>218</v>
      </c>
      <c r="CS199" s="73"/>
      <c r="CT199" s="297"/>
      <c r="CU199" s="296"/>
      <c r="CV199" s="296" t="s">
        <v>4769</v>
      </c>
      <c r="CW199" s="409" t="s">
        <v>872</v>
      </c>
      <c r="CX199" s="409">
        <v>0</v>
      </c>
      <c r="CY199" s="64" t="s">
        <v>218</v>
      </c>
      <c r="CZ199" s="411"/>
      <c r="DA199" s="73"/>
      <c r="DB199" s="279"/>
      <c r="DC199" s="279" t="s">
        <v>4770</v>
      </c>
      <c r="DD199" s="409" t="s">
        <v>872</v>
      </c>
      <c r="DE199" s="409">
        <v>0</v>
      </c>
      <c r="DF199" s="17" t="s">
        <v>218</v>
      </c>
      <c r="DG199" s="73" t="s">
        <v>4752</v>
      </c>
      <c r="DH199" s="73"/>
      <c r="DI199" s="279"/>
      <c r="DJ199" s="279" t="s">
        <v>4771</v>
      </c>
      <c r="DK199" s="410" t="s">
        <v>872</v>
      </c>
      <c r="DL199" s="410">
        <v>0</v>
      </c>
      <c r="DM199" s="73" t="s">
        <v>218</v>
      </c>
      <c r="DN199" s="73" t="s">
        <v>4753</v>
      </c>
      <c r="DO199" s="73"/>
      <c r="DP199" s="279"/>
      <c r="DQ199" s="279" t="s">
        <v>4772</v>
      </c>
      <c r="DR199" s="409" t="s">
        <v>872</v>
      </c>
      <c r="DS199" s="409">
        <v>0</v>
      </c>
      <c r="DT199" s="64" t="s">
        <v>218</v>
      </c>
      <c r="DU199" s="73" t="s">
        <v>4773</v>
      </c>
      <c r="DV199" s="64"/>
      <c r="DW199" s="101"/>
      <c r="DX199" s="279" t="s">
        <v>4774</v>
      </c>
      <c r="DY199" s="240" t="s">
        <v>872</v>
      </c>
      <c r="DZ199" s="409">
        <v>0</v>
      </c>
      <c r="EA199" s="417" t="s">
        <v>218</v>
      </c>
      <c r="EB199" s="123" t="s">
        <v>4775</v>
      </c>
      <c r="EC199" s="327">
        <v>0</v>
      </c>
      <c r="ED199" s="326">
        <v>0</v>
      </c>
      <c r="EE199" s="326">
        <v>0</v>
      </c>
      <c r="EF199" s="326">
        <v>0</v>
      </c>
      <c r="EG199" s="326">
        <v>0</v>
      </c>
      <c r="EH199" s="326">
        <v>0</v>
      </c>
      <c r="EI199" s="326">
        <v>0</v>
      </c>
      <c r="EJ199" s="326">
        <v>0</v>
      </c>
      <c r="EK199" s="326">
        <v>0</v>
      </c>
      <c r="EL199" s="326">
        <v>0</v>
      </c>
      <c r="EM199" s="327">
        <v>0</v>
      </c>
      <c r="EN199" s="327">
        <v>0</v>
      </c>
      <c r="EO199" s="327">
        <v>0</v>
      </c>
      <c r="EP199" s="325">
        <v>0</v>
      </c>
      <c r="EQ199" s="326">
        <v>0</v>
      </c>
      <c r="ER199" s="326">
        <v>0</v>
      </c>
      <c r="ES199" s="326">
        <v>0</v>
      </c>
      <c r="ET199" s="326">
        <v>0</v>
      </c>
      <c r="EU199" s="326">
        <v>0</v>
      </c>
      <c r="EV199" s="326">
        <v>0</v>
      </c>
      <c r="EW199" s="326">
        <v>0</v>
      </c>
      <c r="EX199" s="326">
        <v>0</v>
      </c>
      <c r="EY199" s="326">
        <v>0</v>
      </c>
      <c r="EZ199" s="326">
        <v>0</v>
      </c>
      <c r="FA199" s="325">
        <v>0</v>
      </c>
      <c r="FB199" s="325">
        <v>0</v>
      </c>
      <c r="FC199" s="325">
        <v>0</v>
      </c>
      <c r="FD199" s="38">
        <v>0</v>
      </c>
      <c r="FE199" s="38">
        <v>0</v>
      </c>
      <c r="FF199" s="38">
        <v>0</v>
      </c>
      <c r="FG199" s="38">
        <v>0</v>
      </c>
      <c r="FH199" s="38">
        <v>0</v>
      </c>
      <c r="FI199" s="38">
        <v>0</v>
      </c>
      <c r="FJ199" s="38">
        <v>0</v>
      </c>
      <c r="FK199" s="38">
        <v>0</v>
      </c>
      <c r="FL199" s="38">
        <v>0</v>
      </c>
      <c r="FM199" s="38">
        <v>0</v>
      </c>
      <c r="FN199" s="230">
        <v>0</v>
      </c>
      <c r="FO199" s="230">
        <v>0</v>
      </c>
      <c r="FP199" s="230">
        <v>0</v>
      </c>
      <c r="FQ199" s="230">
        <v>0</v>
      </c>
      <c r="FR199" s="230">
        <v>0</v>
      </c>
      <c r="FS199" s="230">
        <v>0</v>
      </c>
      <c r="FT199" s="230">
        <v>0</v>
      </c>
      <c r="FU199" s="230">
        <v>0</v>
      </c>
      <c r="FV199" s="230">
        <v>0</v>
      </c>
      <c r="FW199" s="230">
        <v>0</v>
      </c>
      <c r="FX199" s="230">
        <v>0</v>
      </c>
      <c r="FY199" s="230">
        <v>0</v>
      </c>
      <c r="FZ199" s="42">
        <v>0</v>
      </c>
      <c r="GA199" s="42">
        <v>0</v>
      </c>
      <c r="GB199" s="42">
        <v>0</v>
      </c>
      <c r="GC199" s="42">
        <v>0</v>
      </c>
      <c r="GD199" s="138">
        <v>0</v>
      </c>
      <c r="GE199" s="42">
        <v>0</v>
      </c>
      <c r="GF199" s="137">
        <v>0</v>
      </c>
      <c r="GG199" s="136">
        <v>0</v>
      </c>
      <c r="GH199" s="50">
        <v>0</v>
      </c>
      <c r="GI199" s="50">
        <v>0</v>
      </c>
      <c r="GJ199" s="50">
        <v>0</v>
      </c>
      <c r="GK199" s="50">
        <v>0</v>
      </c>
      <c r="GL199" s="49">
        <v>0</v>
      </c>
      <c r="GM199" s="49">
        <v>0</v>
      </c>
      <c r="GN199" s="49">
        <v>0</v>
      </c>
      <c r="GO199" s="49">
        <v>0</v>
      </c>
      <c r="GP199" s="49">
        <v>0</v>
      </c>
      <c r="GQ199" s="49">
        <v>0</v>
      </c>
      <c r="GR199" s="48" t="b">
        <v>1</v>
      </c>
      <c r="GS199" s="336">
        <v>0</v>
      </c>
    </row>
    <row r="200" spans="1:201" ht="67.5" hidden="1" customHeight="1" x14ac:dyDescent="0.25">
      <c r="A200" s="297" t="s">
        <v>2227</v>
      </c>
      <c r="B200" s="297" t="s">
        <v>653</v>
      </c>
      <c r="C200" s="119" t="s">
        <v>519</v>
      </c>
      <c r="D200" s="297" t="s">
        <v>4477</v>
      </c>
      <c r="E200" s="119" t="s">
        <v>4576</v>
      </c>
      <c r="F200" s="75" t="s">
        <v>2230</v>
      </c>
      <c r="G200" s="297" t="s">
        <v>205</v>
      </c>
      <c r="H200" s="297" t="s">
        <v>2851</v>
      </c>
      <c r="I200" s="297" t="s">
        <v>4478</v>
      </c>
      <c r="J200" s="102"/>
      <c r="K200" s="297" t="s">
        <v>3278</v>
      </c>
      <c r="L200" s="297" t="s">
        <v>3278</v>
      </c>
      <c r="M200" s="297" t="s">
        <v>4480</v>
      </c>
      <c r="N200" s="306" t="s">
        <v>4478</v>
      </c>
      <c r="O200" s="75">
        <v>6</v>
      </c>
      <c r="P200" s="75" t="s">
        <v>4478</v>
      </c>
      <c r="Q200" s="75">
        <v>222</v>
      </c>
      <c r="R200" s="297" t="s">
        <v>4776</v>
      </c>
      <c r="S200" s="75" t="s">
        <v>3516</v>
      </c>
      <c r="T200" s="75"/>
      <c r="U200" s="75"/>
      <c r="V200" s="75"/>
      <c r="W200" s="75"/>
      <c r="X200" s="75"/>
      <c r="Y200" s="75"/>
      <c r="Z200" s="75"/>
      <c r="AA200" s="75"/>
      <c r="AB200" s="75"/>
      <c r="AC200" s="75"/>
      <c r="AD200" s="75"/>
      <c r="AE200" s="75"/>
      <c r="AF200" s="75"/>
      <c r="AG200" s="75"/>
      <c r="AH200" s="297" t="s">
        <v>270</v>
      </c>
      <c r="AI200" s="17" t="s">
        <v>417</v>
      </c>
      <c r="AJ200" s="75" t="s">
        <v>244</v>
      </c>
      <c r="AK200" s="75" t="s">
        <v>271</v>
      </c>
      <c r="AL200" s="297" t="s">
        <v>4777</v>
      </c>
      <c r="AM200" s="297"/>
      <c r="AN200" s="75"/>
      <c r="AO200" s="75"/>
      <c r="AP200" s="416"/>
      <c r="AQ200" s="75">
        <v>1</v>
      </c>
      <c r="AR200" s="75"/>
      <c r="AS200" s="75">
        <v>1</v>
      </c>
      <c r="AT200" s="75"/>
      <c r="AU200" s="75"/>
      <c r="AV200" s="415">
        <v>0</v>
      </c>
      <c r="AW200" s="75"/>
      <c r="AX200" s="128"/>
      <c r="AY200" s="414"/>
      <c r="AZ200" s="130" t="s">
        <v>872</v>
      </c>
      <c r="BA200" s="413">
        <v>0</v>
      </c>
      <c r="BB200" s="79" t="s">
        <v>218</v>
      </c>
      <c r="BC200" s="297"/>
      <c r="BD200" s="130"/>
      <c r="BE200" s="128"/>
      <c r="BF200" s="414"/>
      <c r="BG200" s="130" t="s">
        <v>872</v>
      </c>
      <c r="BH200" s="413">
        <v>0</v>
      </c>
      <c r="BI200" s="79" t="s">
        <v>218</v>
      </c>
      <c r="BJ200" s="297"/>
      <c r="BK200" s="75"/>
      <c r="BL200" s="128"/>
      <c r="BM200" s="331"/>
      <c r="BN200" s="65" t="s">
        <v>872</v>
      </c>
      <c r="BO200" s="65">
        <v>0</v>
      </c>
      <c r="BP200" s="79" t="s">
        <v>218</v>
      </c>
      <c r="BQ200" s="297"/>
      <c r="BR200" s="75"/>
      <c r="BS200" s="67"/>
      <c r="BT200" s="296"/>
      <c r="BU200" s="409" t="s">
        <v>872</v>
      </c>
      <c r="BV200" s="409">
        <v>0</v>
      </c>
      <c r="BW200" s="67" t="s">
        <v>218</v>
      </c>
      <c r="BX200" s="411"/>
      <c r="BY200" s="297"/>
      <c r="BZ200" s="296"/>
      <c r="CA200" s="296"/>
      <c r="CB200" s="409" t="s">
        <v>872</v>
      </c>
      <c r="CC200" s="409">
        <v>0</v>
      </c>
      <c r="CD200" s="83" t="s">
        <v>218</v>
      </c>
      <c r="CE200" s="411"/>
      <c r="CF200" s="75"/>
      <c r="CG200" s="67"/>
      <c r="CH200" s="296"/>
      <c r="CI200" s="412" t="s">
        <v>872</v>
      </c>
      <c r="CJ200" s="412">
        <v>0</v>
      </c>
      <c r="CK200" s="81" t="s">
        <v>218</v>
      </c>
      <c r="CL200" s="411"/>
      <c r="CM200" s="297"/>
      <c r="CN200" s="296"/>
      <c r="CO200" s="296"/>
      <c r="CP200" s="409" t="s">
        <v>872</v>
      </c>
      <c r="CQ200" s="409">
        <v>0</v>
      </c>
      <c r="CR200" s="79" t="s">
        <v>218</v>
      </c>
      <c r="CS200" s="73"/>
      <c r="CT200" s="297"/>
      <c r="CU200" s="296"/>
      <c r="CV200" s="296"/>
      <c r="CW200" s="409" t="s">
        <v>872</v>
      </c>
      <c r="CX200" s="409">
        <v>0</v>
      </c>
      <c r="CY200" s="64" t="s">
        <v>218</v>
      </c>
      <c r="CZ200" s="411"/>
      <c r="DA200" s="73"/>
      <c r="DB200" s="279"/>
      <c r="DC200" s="279"/>
      <c r="DD200" s="409" t="s">
        <v>872</v>
      </c>
      <c r="DE200" s="409">
        <v>0</v>
      </c>
      <c r="DF200" s="17" t="s">
        <v>218</v>
      </c>
      <c r="DG200" s="73" t="s">
        <v>4752</v>
      </c>
      <c r="DH200" s="73"/>
      <c r="DI200" s="279"/>
      <c r="DJ200" s="279"/>
      <c r="DK200" s="410" t="s">
        <v>872</v>
      </c>
      <c r="DL200" s="410">
        <v>0</v>
      </c>
      <c r="DM200" s="73" t="s">
        <v>218</v>
      </c>
      <c r="DN200" s="73" t="s">
        <v>4753</v>
      </c>
      <c r="DO200" s="73"/>
      <c r="DP200" s="279"/>
      <c r="DQ200" s="279" t="s">
        <v>4778</v>
      </c>
      <c r="DR200" s="409" t="s">
        <v>872</v>
      </c>
      <c r="DS200" s="409">
        <v>0</v>
      </c>
      <c r="DT200" s="67" t="s">
        <v>218</v>
      </c>
      <c r="DU200" s="73" t="s">
        <v>4759</v>
      </c>
      <c r="DV200" s="64">
        <v>0</v>
      </c>
      <c r="DW200" s="101">
        <v>0</v>
      </c>
      <c r="DX200" s="279" t="s">
        <v>4779</v>
      </c>
      <c r="DY200" s="240" t="s">
        <v>872</v>
      </c>
      <c r="DZ200" s="409">
        <v>0</v>
      </c>
      <c r="EA200" s="64" t="s">
        <v>218</v>
      </c>
      <c r="EB200" s="123" t="s">
        <v>4780</v>
      </c>
      <c r="EC200" s="327">
        <v>0</v>
      </c>
      <c r="ED200" s="326">
        <v>0</v>
      </c>
      <c r="EE200" s="326">
        <v>0</v>
      </c>
      <c r="EF200" s="326">
        <v>0</v>
      </c>
      <c r="EG200" s="326">
        <v>0</v>
      </c>
      <c r="EH200" s="326">
        <v>0</v>
      </c>
      <c r="EI200" s="326">
        <v>0</v>
      </c>
      <c r="EJ200" s="326">
        <v>0</v>
      </c>
      <c r="EK200" s="326">
        <v>0</v>
      </c>
      <c r="EL200" s="326">
        <v>0</v>
      </c>
      <c r="EM200" s="327">
        <v>0</v>
      </c>
      <c r="EN200" s="327">
        <v>0</v>
      </c>
      <c r="EO200" s="327">
        <v>0</v>
      </c>
      <c r="EP200" s="325">
        <v>0</v>
      </c>
      <c r="EQ200" s="326">
        <v>0</v>
      </c>
      <c r="ER200" s="326">
        <v>0</v>
      </c>
      <c r="ES200" s="326">
        <v>0</v>
      </c>
      <c r="ET200" s="326">
        <v>0</v>
      </c>
      <c r="EU200" s="326">
        <v>0</v>
      </c>
      <c r="EV200" s="326">
        <v>0</v>
      </c>
      <c r="EW200" s="326">
        <v>0</v>
      </c>
      <c r="EX200" s="326">
        <v>0</v>
      </c>
      <c r="EY200" s="326">
        <v>0</v>
      </c>
      <c r="EZ200" s="326">
        <v>0</v>
      </c>
      <c r="FA200" s="325">
        <v>0</v>
      </c>
      <c r="FB200" s="325">
        <v>0</v>
      </c>
      <c r="FC200" s="325">
        <v>0</v>
      </c>
      <c r="FD200" s="38">
        <v>0</v>
      </c>
      <c r="FE200" s="38">
        <v>0</v>
      </c>
      <c r="FF200" s="38">
        <v>0</v>
      </c>
      <c r="FG200" s="38">
        <v>0</v>
      </c>
      <c r="FH200" s="38">
        <v>0</v>
      </c>
      <c r="FI200" s="38">
        <v>0</v>
      </c>
      <c r="FJ200" s="38">
        <v>0</v>
      </c>
      <c r="FK200" s="38">
        <v>0</v>
      </c>
      <c r="FL200" s="38">
        <v>0</v>
      </c>
      <c r="FM200" s="38">
        <v>0</v>
      </c>
      <c r="FN200" s="230">
        <v>0</v>
      </c>
      <c r="FO200" s="230">
        <v>0</v>
      </c>
      <c r="FP200" s="230">
        <v>0</v>
      </c>
      <c r="FQ200" s="230">
        <v>0</v>
      </c>
      <c r="FR200" s="230">
        <v>0</v>
      </c>
      <c r="FS200" s="230">
        <v>0</v>
      </c>
      <c r="FT200" s="230">
        <v>0</v>
      </c>
      <c r="FU200" s="230">
        <v>0</v>
      </c>
      <c r="FV200" s="230">
        <v>0</v>
      </c>
      <c r="FW200" s="230">
        <v>0</v>
      </c>
      <c r="FX200" s="230">
        <v>0</v>
      </c>
      <c r="FY200" s="230">
        <v>0</v>
      </c>
      <c r="FZ200" s="42">
        <v>0</v>
      </c>
      <c r="GA200" s="42">
        <v>0</v>
      </c>
      <c r="GB200" s="42">
        <v>0</v>
      </c>
      <c r="GC200" s="42">
        <v>0</v>
      </c>
      <c r="GD200" s="138">
        <v>0</v>
      </c>
      <c r="GE200" s="42">
        <v>0</v>
      </c>
      <c r="GF200" s="137">
        <v>0</v>
      </c>
      <c r="GG200" s="136">
        <v>0</v>
      </c>
      <c r="GH200" s="50">
        <v>0</v>
      </c>
      <c r="GI200" s="50">
        <v>0</v>
      </c>
      <c r="GJ200" s="50">
        <v>0</v>
      </c>
      <c r="GK200" s="50">
        <v>0</v>
      </c>
      <c r="GL200" s="49">
        <v>0</v>
      </c>
      <c r="GM200" s="49">
        <v>0</v>
      </c>
      <c r="GN200" s="49">
        <v>0</v>
      </c>
      <c r="GO200" s="49">
        <v>0</v>
      </c>
      <c r="GP200" s="49">
        <v>0</v>
      </c>
      <c r="GQ200" s="49">
        <v>0</v>
      </c>
      <c r="GR200" s="48" t="b">
        <v>1</v>
      </c>
      <c r="GS200" s="336">
        <v>0</v>
      </c>
    </row>
    <row r="201" spans="1:201" ht="67.5" hidden="1" customHeight="1" x14ac:dyDescent="0.25">
      <c r="A201" s="297" t="s">
        <v>2227</v>
      </c>
      <c r="B201" s="297" t="s">
        <v>653</v>
      </c>
      <c r="C201" s="119" t="s">
        <v>519</v>
      </c>
      <c r="D201" s="297" t="s">
        <v>4477</v>
      </c>
      <c r="E201" s="297" t="s">
        <v>4477</v>
      </c>
      <c r="F201" s="75" t="s">
        <v>2230</v>
      </c>
      <c r="G201" s="297" t="s">
        <v>205</v>
      </c>
      <c r="H201" s="297" t="s">
        <v>2851</v>
      </c>
      <c r="I201" s="297" t="s">
        <v>4478</v>
      </c>
      <c r="J201" s="102"/>
      <c r="K201" s="297" t="s">
        <v>3278</v>
      </c>
      <c r="L201" s="297" t="s">
        <v>3278</v>
      </c>
      <c r="M201" s="297" t="s">
        <v>4480</v>
      </c>
      <c r="N201" s="306" t="s">
        <v>4478</v>
      </c>
      <c r="O201" s="75">
        <v>6</v>
      </c>
      <c r="P201" s="75" t="s">
        <v>4478</v>
      </c>
      <c r="Q201" s="75">
        <v>223</v>
      </c>
      <c r="R201" s="297" t="s">
        <v>4781</v>
      </c>
      <c r="S201" s="75" t="s">
        <v>3516</v>
      </c>
      <c r="T201" s="75"/>
      <c r="U201" s="75"/>
      <c r="V201" s="75"/>
      <c r="W201" s="75"/>
      <c r="X201" s="75"/>
      <c r="Y201" s="75"/>
      <c r="Z201" s="75"/>
      <c r="AA201" s="75"/>
      <c r="AB201" s="75"/>
      <c r="AC201" s="75"/>
      <c r="AD201" s="75"/>
      <c r="AE201" s="75"/>
      <c r="AF201" s="75"/>
      <c r="AG201" s="75"/>
      <c r="AH201" s="297" t="s">
        <v>270</v>
      </c>
      <c r="AI201" s="17" t="s">
        <v>299</v>
      </c>
      <c r="AJ201" s="75" t="s">
        <v>244</v>
      </c>
      <c r="AK201" s="75" t="s">
        <v>3405</v>
      </c>
      <c r="AL201" s="297" t="s">
        <v>4782</v>
      </c>
      <c r="AM201" s="297"/>
      <c r="AN201" s="75"/>
      <c r="AO201" s="75"/>
      <c r="AP201" s="416">
        <v>1</v>
      </c>
      <c r="AQ201" s="75"/>
      <c r="AR201" s="75"/>
      <c r="AS201" s="75">
        <v>1</v>
      </c>
      <c r="AT201" s="75"/>
      <c r="AU201" s="75"/>
      <c r="AV201" s="415">
        <v>1</v>
      </c>
      <c r="AW201" s="75"/>
      <c r="AX201" s="128"/>
      <c r="AY201" s="414" t="s">
        <v>4783</v>
      </c>
      <c r="AZ201" s="130">
        <v>0.3</v>
      </c>
      <c r="BA201" s="413">
        <v>0.3</v>
      </c>
      <c r="BB201" s="334" t="s">
        <v>218</v>
      </c>
      <c r="BC201" s="297"/>
      <c r="BD201" s="130"/>
      <c r="BE201" s="128"/>
      <c r="BF201" s="414" t="s">
        <v>4784</v>
      </c>
      <c r="BG201" s="130">
        <v>0.3</v>
      </c>
      <c r="BH201" s="413">
        <v>0.6</v>
      </c>
      <c r="BI201" s="334" t="s">
        <v>218</v>
      </c>
      <c r="BJ201" s="297"/>
      <c r="BK201" s="75">
        <v>1</v>
      </c>
      <c r="BL201" s="128">
        <v>1</v>
      </c>
      <c r="BM201" s="331" t="s">
        <v>4785</v>
      </c>
      <c r="BN201" s="65">
        <v>1</v>
      </c>
      <c r="BO201" s="65">
        <v>1</v>
      </c>
      <c r="BP201" s="334" t="s">
        <v>218</v>
      </c>
      <c r="BQ201" s="297"/>
      <c r="BR201" s="75"/>
      <c r="BS201" s="67"/>
      <c r="BT201" s="296"/>
      <c r="BU201" s="409">
        <v>1</v>
      </c>
      <c r="BV201" s="409">
        <v>1</v>
      </c>
      <c r="BW201" s="334" t="s">
        <v>218</v>
      </c>
      <c r="BX201" s="411"/>
      <c r="BY201" s="297"/>
      <c r="BZ201" s="296"/>
      <c r="CA201" s="296"/>
      <c r="CB201" s="409">
        <v>1</v>
      </c>
      <c r="CC201" s="409">
        <v>1</v>
      </c>
      <c r="CD201" s="334" t="s">
        <v>218</v>
      </c>
      <c r="CE201" s="411"/>
      <c r="CF201" s="75"/>
      <c r="CG201" s="67"/>
      <c r="CH201" s="296"/>
      <c r="CI201" s="412">
        <v>1</v>
      </c>
      <c r="CJ201" s="412">
        <v>1</v>
      </c>
      <c r="CK201" s="334" t="s">
        <v>218</v>
      </c>
      <c r="CL201" s="411"/>
      <c r="CM201" s="297"/>
      <c r="CN201" s="296"/>
      <c r="CO201" s="296" t="s">
        <v>4786</v>
      </c>
      <c r="CP201" s="409">
        <v>1</v>
      </c>
      <c r="CQ201" s="409">
        <v>1</v>
      </c>
      <c r="CR201" s="334" t="s">
        <v>218</v>
      </c>
      <c r="CS201" s="73"/>
      <c r="CT201" s="297"/>
      <c r="CU201" s="296"/>
      <c r="CV201" s="296"/>
      <c r="CW201" s="409">
        <v>1</v>
      </c>
      <c r="CX201" s="409">
        <v>1</v>
      </c>
      <c r="CY201" s="334" t="s">
        <v>218</v>
      </c>
      <c r="CZ201" s="411"/>
      <c r="DA201" s="73"/>
      <c r="DB201" s="279"/>
      <c r="DC201" s="279"/>
      <c r="DD201" s="409">
        <v>1</v>
      </c>
      <c r="DE201" s="409">
        <v>1</v>
      </c>
      <c r="DF201" s="334" t="s">
        <v>218</v>
      </c>
      <c r="DG201" s="73" t="s">
        <v>4752</v>
      </c>
      <c r="DH201" s="73"/>
      <c r="DI201" s="279"/>
      <c r="DJ201" s="279"/>
      <c r="DK201" s="410">
        <v>1</v>
      </c>
      <c r="DL201" s="410">
        <v>1</v>
      </c>
      <c r="DM201" s="334" t="s">
        <v>218</v>
      </c>
      <c r="DN201" s="73" t="s">
        <v>4753</v>
      </c>
      <c r="DO201" s="73"/>
      <c r="DP201" s="279"/>
      <c r="DQ201" s="279"/>
      <c r="DR201" s="409">
        <v>1</v>
      </c>
      <c r="DS201" s="409">
        <v>1</v>
      </c>
      <c r="DT201" s="334" t="s">
        <v>218</v>
      </c>
      <c r="DU201" s="73" t="s">
        <v>4754</v>
      </c>
      <c r="DV201" s="64"/>
      <c r="DW201" s="101"/>
      <c r="DX201" s="279" t="s">
        <v>4787</v>
      </c>
      <c r="DY201" s="240">
        <v>0</v>
      </c>
      <c r="DZ201" s="409">
        <v>0</v>
      </c>
      <c r="EA201" s="64" t="s">
        <v>218</v>
      </c>
      <c r="EB201" s="123" t="s">
        <v>4788</v>
      </c>
      <c r="EC201" s="327">
        <v>1</v>
      </c>
      <c r="ED201" s="326">
        <v>1</v>
      </c>
      <c r="EE201" s="326">
        <v>1</v>
      </c>
      <c r="EF201" s="326">
        <v>1</v>
      </c>
      <c r="EG201" s="326">
        <v>1</v>
      </c>
      <c r="EH201" s="326">
        <v>1</v>
      </c>
      <c r="EI201" s="326">
        <v>1</v>
      </c>
      <c r="EJ201" s="326">
        <v>1</v>
      </c>
      <c r="EK201" s="326">
        <v>1</v>
      </c>
      <c r="EL201" s="326">
        <v>1</v>
      </c>
      <c r="EM201" s="327">
        <v>1</v>
      </c>
      <c r="EN201" s="327">
        <v>1</v>
      </c>
      <c r="EO201" s="327">
        <v>1</v>
      </c>
      <c r="EP201" s="325">
        <v>0</v>
      </c>
      <c r="EQ201" s="326">
        <v>0</v>
      </c>
      <c r="ER201" s="326">
        <v>0</v>
      </c>
      <c r="ES201" s="326">
        <v>0</v>
      </c>
      <c r="ET201" s="326">
        <v>0</v>
      </c>
      <c r="EU201" s="326">
        <v>0</v>
      </c>
      <c r="EV201" s="326">
        <v>0</v>
      </c>
      <c r="EW201" s="326">
        <v>0</v>
      </c>
      <c r="EX201" s="326">
        <v>0</v>
      </c>
      <c r="EY201" s="326">
        <v>1</v>
      </c>
      <c r="EZ201" s="326">
        <v>0</v>
      </c>
      <c r="FA201" s="325">
        <v>0</v>
      </c>
      <c r="FB201" s="325">
        <v>0</v>
      </c>
      <c r="FC201" s="325">
        <v>1</v>
      </c>
      <c r="FD201" s="38">
        <v>0</v>
      </c>
      <c r="FE201" s="38">
        <v>0</v>
      </c>
      <c r="FF201" s="38">
        <v>0</v>
      </c>
      <c r="FG201" s="38">
        <v>0</v>
      </c>
      <c r="FH201" s="38">
        <v>0</v>
      </c>
      <c r="FI201" s="38">
        <v>0</v>
      </c>
      <c r="FJ201" s="38">
        <v>0</v>
      </c>
      <c r="FK201" s="38">
        <v>0</v>
      </c>
      <c r="FL201" s="38">
        <v>0</v>
      </c>
      <c r="FM201" s="38">
        <v>1</v>
      </c>
      <c r="FN201" s="230">
        <v>0</v>
      </c>
      <c r="FO201" s="230">
        <v>1</v>
      </c>
      <c r="FP201" s="230">
        <v>0</v>
      </c>
      <c r="FQ201" s="230">
        <v>1</v>
      </c>
      <c r="FR201" s="230">
        <v>0</v>
      </c>
      <c r="FS201" s="230">
        <v>1</v>
      </c>
      <c r="FT201" s="230">
        <v>0</v>
      </c>
      <c r="FU201" s="230">
        <v>1</v>
      </c>
      <c r="FV201" s="230">
        <v>0</v>
      </c>
      <c r="FW201" s="230">
        <v>1</v>
      </c>
      <c r="FX201" s="230">
        <v>0</v>
      </c>
      <c r="FY201" s="230">
        <v>1</v>
      </c>
      <c r="FZ201" s="42">
        <v>0</v>
      </c>
      <c r="GA201" s="42">
        <v>1</v>
      </c>
      <c r="GB201" s="42">
        <v>0</v>
      </c>
      <c r="GC201" s="42">
        <v>1</v>
      </c>
      <c r="GD201" s="138">
        <v>0</v>
      </c>
      <c r="GE201" s="42">
        <v>1</v>
      </c>
      <c r="GF201" s="137">
        <v>1</v>
      </c>
      <c r="GG201" s="136">
        <v>1</v>
      </c>
      <c r="GH201" s="50">
        <v>0</v>
      </c>
      <c r="GI201" s="50">
        <v>0</v>
      </c>
      <c r="GJ201" s="50">
        <v>0</v>
      </c>
      <c r="GK201" s="50">
        <v>0</v>
      </c>
      <c r="GL201" s="49">
        <v>0</v>
      </c>
      <c r="GM201" s="49">
        <v>0</v>
      </c>
      <c r="GN201" s="49">
        <v>0</v>
      </c>
      <c r="GO201" s="49">
        <v>0</v>
      </c>
      <c r="GP201" s="49">
        <v>0</v>
      </c>
      <c r="GQ201" s="49">
        <v>1</v>
      </c>
      <c r="GR201" s="48" t="b">
        <v>1</v>
      </c>
      <c r="GS201" s="336">
        <v>0</v>
      </c>
    </row>
    <row r="202" spans="1:201" ht="67.5" hidden="1" customHeight="1" x14ac:dyDescent="0.25">
      <c r="A202" s="297" t="s">
        <v>2227</v>
      </c>
      <c r="B202" s="297" t="s">
        <v>653</v>
      </c>
      <c r="C202" s="119" t="s">
        <v>519</v>
      </c>
      <c r="D202" s="297" t="s">
        <v>4477</v>
      </c>
      <c r="E202" s="280" t="s">
        <v>4576</v>
      </c>
      <c r="F202" s="75" t="s">
        <v>2230</v>
      </c>
      <c r="G202" s="297" t="s">
        <v>205</v>
      </c>
      <c r="H202" s="297" t="s">
        <v>2851</v>
      </c>
      <c r="I202" s="297" t="s">
        <v>4478</v>
      </c>
      <c r="J202" s="102"/>
      <c r="K202" s="297" t="s">
        <v>3278</v>
      </c>
      <c r="L202" s="297" t="s">
        <v>3278</v>
      </c>
      <c r="M202" s="297" t="s">
        <v>4480</v>
      </c>
      <c r="N202" s="306" t="s">
        <v>4478</v>
      </c>
      <c r="O202" s="75">
        <v>6</v>
      </c>
      <c r="P202" s="75" t="s">
        <v>4478</v>
      </c>
      <c r="Q202" s="75">
        <v>224</v>
      </c>
      <c r="R202" s="297" t="s">
        <v>4789</v>
      </c>
      <c r="S202" s="75" t="s">
        <v>3516</v>
      </c>
      <c r="T202" s="75"/>
      <c r="U202" s="75"/>
      <c r="V202" s="75"/>
      <c r="W202" s="75"/>
      <c r="X202" s="75"/>
      <c r="Y202" s="75"/>
      <c r="Z202" s="75"/>
      <c r="AA202" s="75"/>
      <c r="AB202" s="75"/>
      <c r="AC202" s="75"/>
      <c r="AD202" s="75"/>
      <c r="AE202" s="75"/>
      <c r="AF202" s="75"/>
      <c r="AG202" s="75"/>
      <c r="AH202" s="297" t="s">
        <v>211</v>
      </c>
      <c r="AI202" s="17" t="s">
        <v>299</v>
      </c>
      <c r="AJ202" s="75" t="s">
        <v>4790</v>
      </c>
      <c r="AK202" s="75" t="s">
        <v>3405</v>
      </c>
      <c r="AL202" s="297" t="s">
        <v>4791</v>
      </c>
      <c r="AM202" s="297"/>
      <c r="AN202" s="75"/>
      <c r="AO202" s="75"/>
      <c r="AP202" s="416"/>
      <c r="AQ202" s="75"/>
      <c r="AR202" s="75">
        <v>100</v>
      </c>
      <c r="AS202" s="75">
        <v>100</v>
      </c>
      <c r="AT202" s="75"/>
      <c r="AU202" s="75"/>
      <c r="AV202" s="415">
        <v>0</v>
      </c>
      <c r="AW202" s="75"/>
      <c r="AX202" s="128"/>
      <c r="AY202" s="414"/>
      <c r="AZ202" s="130" t="s">
        <v>872</v>
      </c>
      <c r="BA202" s="413">
        <v>0</v>
      </c>
      <c r="BB202" s="79" t="s">
        <v>218</v>
      </c>
      <c r="BC202" s="297"/>
      <c r="BD202" s="130"/>
      <c r="BE202" s="128"/>
      <c r="BF202" s="414"/>
      <c r="BG202" s="130" t="s">
        <v>872</v>
      </c>
      <c r="BH202" s="413">
        <v>0</v>
      </c>
      <c r="BI202" s="79" t="s">
        <v>218</v>
      </c>
      <c r="BJ202" s="297"/>
      <c r="BK202" s="75"/>
      <c r="BL202" s="128"/>
      <c r="BM202" s="331"/>
      <c r="BN202" s="65" t="s">
        <v>872</v>
      </c>
      <c r="BO202" s="65">
        <v>0</v>
      </c>
      <c r="BP202" s="79" t="s">
        <v>218</v>
      </c>
      <c r="BQ202" s="297"/>
      <c r="BR202" s="75"/>
      <c r="BS202" s="67"/>
      <c r="BT202" s="296"/>
      <c r="BU202" s="409" t="s">
        <v>872</v>
      </c>
      <c r="BV202" s="409">
        <v>0</v>
      </c>
      <c r="BW202" s="67" t="s">
        <v>218</v>
      </c>
      <c r="BX202" s="411"/>
      <c r="BY202" s="297"/>
      <c r="BZ202" s="296"/>
      <c r="CA202" s="296"/>
      <c r="CB202" s="409" t="s">
        <v>872</v>
      </c>
      <c r="CC202" s="409">
        <v>0</v>
      </c>
      <c r="CD202" s="83" t="s">
        <v>218</v>
      </c>
      <c r="CE202" s="411"/>
      <c r="CF202" s="75"/>
      <c r="CG202" s="67"/>
      <c r="CH202" s="296"/>
      <c r="CI202" s="412" t="s">
        <v>872</v>
      </c>
      <c r="CJ202" s="412">
        <v>0</v>
      </c>
      <c r="CK202" s="81" t="s">
        <v>218</v>
      </c>
      <c r="CL202" s="411"/>
      <c r="CM202" s="297"/>
      <c r="CN202" s="296"/>
      <c r="CO202" s="296"/>
      <c r="CP202" s="409" t="s">
        <v>872</v>
      </c>
      <c r="CQ202" s="409">
        <v>0</v>
      </c>
      <c r="CR202" s="79" t="s">
        <v>218</v>
      </c>
      <c r="CS202" s="73"/>
      <c r="CT202" s="297"/>
      <c r="CU202" s="296"/>
      <c r="CV202" s="296"/>
      <c r="CW202" s="409" t="s">
        <v>872</v>
      </c>
      <c r="CX202" s="409">
        <v>0</v>
      </c>
      <c r="CY202" s="64" t="s">
        <v>218</v>
      </c>
      <c r="CZ202" s="411"/>
      <c r="DA202" s="73"/>
      <c r="DB202" s="279"/>
      <c r="DC202" s="279"/>
      <c r="DD202" s="409" t="s">
        <v>872</v>
      </c>
      <c r="DE202" s="409">
        <v>0</v>
      </c>
      <c r="DF202" s="17" t="s">
        <v>218</v>
      </c>
      <c r="DG202" s="73" t="s">
        <v>4752</v>
      </c>
      <c r="DH202" s="73"/>
      <c r="DI202" s="279"/>
      <c r="DJ202" s="279"/>
      <c r="DK202" s="410" t="s">
        <v>872</v>
      </c>
      <c r="DL202" s="410">
        <v>0</v>
      </c>
      <c r="DM202" s="73" t="s">
        <v>218</v>
      </c>
      <c r="DN202" s="73" t="s">
        <v>4753</v>
      </c>
      <c r="DO202" s="73"/>
      <c r="DP202" s="279"/>
      <c r="DQ202" s="279" t="s">
        <v>4792</v>
      </c>
      <c r="DR202" s="409" t="s">
        <v>872</v>
      </c>
      <c r="DS202" s="409">
        <v>0</v>
      </c>
      <c r="DT202" s="67" t="s">
        <v>218</v>
      </c>
      <c r="DU202" s="73" t="s">
        <v>4759</v>
      </c>
      <c r="DV202" s="64"/>
      <c r="DW202" s="101"/>
      <c r="DX202" s="279" t="s">
        <v>4793</v>
      </c>
      <c r="DY202" s="240" t="s">
        <v>872</v>
      </c>
      <c r="DZ202" s="409">
        <v>0</v>
      </c>
      <c r="EA202" s="64" t="s">
        <v>218</v>
      </c>
      <c r="EB202" s="123" t="s">
        <v>4794</v>
      </c>
      <c r="EC202" s="327">
        <v>0</v>
      </c>
      <c r="ED202" s="326">
        <v>0</v>
      </c>
      <c r="EE202" s="326">
        <v>0</v>
      </c>
      <c r="EF202" s="326">
        <v>0</v>
      </c>
      <c r="EG202" s="326">
        <v>0</v>
      </c>
      <c r="EH202" s="326">
        <v>0</v>
      </c>
      <c r="EI202" s="326">
        <v>0</v>
      </c>
      <c r="EJ202" s="326">
        <v>0</v>
      </c>
      <c r="EK202" s="326">
        <v>0</v>
      </c>
      <c r="EL202" s="326">
        <v>0</v>
      </c>
      <c r="EM202" s="327">
        <v>0</v>
      </c>
      <c r="EN202" s="327">
        <v>0</v>
      </c>
      <c r="EO202" s="327">
        <v>0</v>
      </c>
      <c r="EP202" s="325">
        <v>0</v>
      </c>
      <c r="EQ202" s="326">
        <v>0</v>
      </c>
      <c r="ER202" s="326">
        <v>0</v>
      </c>
      <c r="ES202" s="326">
        <v>0</v>
      </c>
      <c r="ET202" s="326">
        <v>0</v>
      </c>
      <c r="EU202" s="326">
        <v>0</v>
      </c>
      <c r="EV202" s="326">
        <v>0</v>
      </c>
      <c r="EW202" s="326">
        <v>0</v>
      </c>
      <c r="EX202" s="326">
        <v>0</v>
      </c>
      <c r="EY202" s="326">
        <v>0</v>
      </c>
      <c r="EZ202" s="326">
        <v>0</v>
      </c>
      <c r="FA202" s="325">
        <v>0</v>
      </c>
      <c r="FB202" s="325">
        <v>0</v>
      </c>
      <c r="FC202" s="325">
        <v>0</v>
      </c>
      <c r="FD202" s="38">
        <v>0</v>
      </c>
      <c r="FE202" s="38">
        <v>0</v>
      </c>
      <c r="FF202" s="38">
        <v>0</v>
      </c>
      <c r="FG202" s="38">
        <v>0</v>
      </c>
      <c r="FH202" s="38">
        <v>0</v>
      </c>
      <c r="FI202" s="38">
        <v>0</v>
      </c>
      <c r="FJ202" s="38">
        <v>0</v>
      </c>
      <c r="FK202" s="38">
        <v>0</v>
      </c>
      <c r="FL202" s="38">
        <v>0</v>
      </c>
      <c r="FM202" s="38">
        <v>0</v>
      </c>
      <c r="FN202" s="230">
        <v>0</v>
      </c>
      <c r="FO202" s="230">
        <v>0</v>
      </c>
      <c r="FP202" s="230">
        <v>0</v>
      </c>
      <c r="FQ202" s="230">
        <v>0</v>
      </c>
      <c r="FR202" s="230">
        <v>0</v>
      </c>
      <c r="FS202" s="230">
        <v>0</v>
      </c>
      <c r="FT202" s="230">
        <v>0</v>
      </c>
      <c r="FU202" s="230">
        <v>0</v>
      </c>
      <c r="FV202" s="230">
        <v>0</v>
      </c>
      <c r="FW202" s="230">
        <v>0</v>
      </c>
      <c r="FX202" s="230">
        <v>0</v>
      </c>
      <c r="FY202" s="230">
        <v>0</v>
      </c>
      <c r="FZ202" s="42">
        <v>0</v>
      </c>
      <c r="GA202" s="42">
        <v>0</v>
      </c>
      <c r="GB202" s="42">
        <v>0</v>
      </c>
      <c r="GC202" s="42">
        <v>0</v>
      </c>
      <c r="GD202" s="138">
        <v>0</v>
      </c>
      <c r="GE202" s="42">
        <v>0</v>
      </c>
      <c r="GF202" s="137">
        <v>0</v>
      </c>
      <c r="GG202" s="136">
        <v>0</v>
      </c>
      <c r="GH202" s="50">
        <v>0</v>
      </c>
      <c r="GI202" s="50">
        <v>0</v>
      </c>
      <c r="GJ202" s="50">
        <v>0</v>
      </c>
      <c r="GK202" s="50">
        <v>0</v>
      </c>
      <c r="GL202" s="49">
        <v>0</v>
      </c>
      <c r="GM202" s="49">
        <v>0</v>
      </c>
      <c r="GN202" s="49">
        <v>0</v>
      </c>
      <c r="GO202" s="49">
        <v>0</v>
      </c>
      <c r="GP202" s="49">
        <v>0</v>
      </c>
      <c r="GQ202" s="49">
        <v>0</v>
      </c>
      <c r="GR202" s="48" t="b">
        <v>1</v>
      </c>
      <c r="GS202" s="336">
        <v>0</v>
      </c>
    </row>
    <row r="203" spans="1:201" ht="67.5" hidden="1" customHeight="1" x14ac:dyDescent="0.25">
      <c r="A203" s="297" t="s">
        <v>2227</v>
      </c>
      <c r="B203" s="297" t="s">
        <v>653</v>
      </c>
      <c r="C203" s="119" t="s">
        <v>519</v>
      </c>
      <c r="D203" s="297" t="s">
        <v>4477</v>
      </c>
      <c r="E203" s="280" t="s">
        <v>4576</v>
      </c>
      <c r="F203" s="75" t="s">
        <v>2230</v>
      </c>
      <c r="G203" s="297" t="s">
        <v>205</v>
      </c>
      <c r="H203" s="297" t="s">
        <v>2851</v>
      </c>
      <c r="I203" s="297" t="s">
        <v>4478</v>
      </c>
      <c r="J203" s="102"/>
      <c r="K203" s="297" t="s">
        <v>3278</v>
      </c>
      <c r="L203" s="297" t="s">
        <v>3278</v>
      </c>
      <c r="M203" s="297" t="s">
        <v>4480</v>
      </c>
      <c r="N203" s="306" t="s">
        <v>4478</v>
      </c>
      <c r="O203" s="75">
        <v>6</v>
      </c>
      <c r="P203" s="75" t="s">
        <v>4478</v>
      </c>
      <c r="Q203" s="75">
        <v>225</v>
      </c>
      <c r="R203" s="297" t="s">
        <v>4795</v>
      </c>
      <c r="S203" s="75" t="s">
        <v>3516</v>
      </c>
      <c r="T203" s="75"/>
      <c r="U203" s="75"/>
      <c r="V203" s="75"/>
      <c r="W203" s="75"/>
      <c r="X203" s="75"/>
      <c r="Y203" s="75"/>
      <c r="Z203" s="75"/>
      <c r="AA203" s="75"/>
      <c r="AB203" s="75"/>
      <c r="AC203" s="75"/>
      <c r="AD203" s="75"/>
      <c r="AE203" s="75"/>
      <c r="AF203" s="75"/>
      <c r="AG203" s="75"/>
      <c r="AH203" s="297" t="s">
        <v>270</v>
      </c>
      <c r="AI203" s="17" t="s">
        <v>299</v>
      </c>
      <c r="AJ203" s="75" t="s">
        <v>244</v>
      </c>
      <c r="AK203" s="75" t="s">
        <v>3405</v>
      </c>
      <c r="AL203" s="297" t="s">
        <v>4796</v>
      </c>
      <c r="AM203" s="297"/>
      <c r="AN203" s="75"/>
      <c r="AO203" s="75"/>
      <c r="AP203" s="416">
        <v>50</v>
      </c>
      <c r="AQ203" s="75">
        <v>50</v>
      </c>
      <c r="AR203" s="75"/>
      <c r="AS203" s="75">
        <v>100</v>
      </c>
      <c r="AT203" s="75"/>
      <c r="AU203" s="75"/>
      <c r="AV203" s="415">
        <v>50</v>
      </c>
      <c r="AW203" s="75"/>
      <c r="AX203" s="128">
        <v>0</v>
      </c>
      <c r="AY203" s="414" t="s">
        <v>4797</v>
      </c>
      <c r="AZ203" s="130"/>
      <c r="BA203" s="413">
        <v>0</v>
      </c>
      <c r="BB203" s="334" t="s">
        <v>218</v>
      </c>
      <c r="BC203" s="297" t="s">
        <v>4798</v>
      </c>
      <c r="BD203" s="130"/>
      <c r="BE203" s="128">
        <v>0</v>
      </c>
      <c r="BF203" s="414" t="s">
        <v>4799</v>
      </c>
      <c r="BG203" s="130"/>
      <c r="BH203" s="413">
        <v>0</v>
      </c>
      <c r="BI203" s="334" t="s">
        <v>218</v>
      </c>
      <c r="BJ203" s="297" t="s">
        <v>4800</v>
      </c>
      <c r="BK203" s="75"/>
      <c r="BL203" s="128">
        <v>0</v>
      </c>
      <c r="BM203" s="331" t="s">
        <v>4801</v>
      </c>
      <c r="BN203" s="65">
        <v>0</v>
      </c>
      <c r="BO203" s="65">
        <v>0</v>
      </c>
      <c r="BP203" s="67" t="s">
        <v>218</v>
      </c>
      <c r="BQ203" s="297" t="s">
        <v>4800</v>
      </c>
      <c r="BR203" s="75"/>
      <c r="BS203" s="67">
        <v>0</v>
      </c>
      <c r="BT203" s="296" t="s">
        <v>4802</v>
      </c>
      <c r="BU203" s="409">
        <v>0</v>
      </c>
      <c r="BV203" s="409">
        <v>0</v>
      </c>
      <c r="BW203" s="67" t="s">
        <v>218</v>
      </c>
      <c r="BX203" s="411" t="s">
        <v>4800</v>
      </c>
      <c r="BY203" s="297"/>
      <c r="BZ203" s="296">
        <v>0</v>
      </c>
      <c r="CA203" s="296" t="s">
        <v>4803</v>
      </c>
      <c r="CB203" s="409">
        <v>0</v>
      </c>
      <c r="CC203" s="409">
        <v>0</v>
      </c>
      <c r="CD203" s="296" t="s">
        <v>218</v>
      </c>
      <c r="CE203" s="411" t="s">
        <v>4800</v>
      </c>
      <c r="CF203" s="75"/>
      <c r="CG203" s="67">
        <v>0</v>
      </c>
      <c r="CH203" s="296" t="s">
        <v>4804</v>
      </c>
      <c r="CI203" s="412">
        <v>0</v>
      </c>
      <c r="CJ203" s="412">
        <v>0</v>
      </c>
      <c r="CK203" s="67" t="s">
        <v>218</v>
      </c>
      <c r="CL203" s="411" t="s">
        <v>4800</v>
      </c>
      <c r="CM203" s="297"/>
      <c r="CN203" s="296">
        <v>0</v>
      </c>
      <c r="CO203" s="296" t="s">
        <v>4805</v>
      </c>
      <c r="CP203" s="409">
        <v>0</v>
      </c>
      <c r="CQ203" s="409">
        <v>0</v>
      </c>
      <c r="CR203" s="67" t="s">
        <v>218</v>
      </c>
      <c r="CS203" s="73" t="s">
        <v>4800</v>
      </c>
      <c r="CT203" s="297"/>
      <c r="CU203" s="296">
        <v>0</v>
      </c>
      <c r="CV203" s="296" t="s">
        <v>4806</v>
      </c>
      <c r="CW203" s="409">
        <v>0</v>
      </c>
      <c r="CX203" s="409">
        <v>0</v>
      </c>
      <c r="CY203" s="67" t="s">
        <v>218</v>
      </c>
      <c r="CZ203" s="411" t="s">
        <v>4800</v>
      </c>
      <c r="DA203" s="73"/>
      <c r="DB203" s="279">
        <v>0</v>
      </c>
      <c r="DC203" s="279" t="s">
        <v>4807</v>
      </c>
      <c r="DD203" s="409">
        <v>0</v>
      </c>
      <c r="DE203" s="409">
        <v>0</v>
      </c>
      <c r="DF203" s="64" t="s">
        <v>218</v>
      </c>
      <c r="DG203" s="73" t="s">
        <v>4752</v>
      </c>
      <c r="DH203" s="73">
        <v>10</v>
      </c>
      <c r="DI203" s="279">
        <v>10</v>
      </c>
      <c r="DJ203" s="279" t="s">
        <v>4808</v>
      </c>
      <c r="DK203" s="410">
        <v>0</v>
      </c>
      <c r="DL203" s="410">
        <v>0</v>
      </c>
      <c r="DM203" s="101" t="s">
        <v>218</v>
      </c>
      <c r="DN203" s="73" t="s">
        <v>4809</v>
      </c>
      <c r="DO203" s="73">
        <v>20</v>
      </c>
      <c r="DP203" s="279">
        <v>20</v>
      </c>
      <c r="DQ203" s="279" t="s">
        <v>4810</v>
      </c>
      <c r="DR203" s="409">
        <v>0</v>
      </c>
      <c r="DS203" s="409">
        <v>0</v>
      </c>
      <c r="DT203" s="67" t="s">
        <v>218</v>
      </c>
      <c r="DU203" s="73" t="s">
        <v>4809</v>
      </c>
      <c r="DV203" s="64">
        <v>20</v>
      </c>
      <c r="DW203" s="101">
        <v>20</v>
      </c>
      <c r="DX203" s="279" t="s">
        <v>4779</v>
      </c>
      <c r="DY203" s="240">
        <v>0.4</v>
      </c>
      <c r="DZ203" s="409">
        <v>0.2</v>
      </c>
      <c r="EA203" s="64" t="s">
        <v>218</v>
      </c>
      <c r="EB203" s="280" t="s">
        <v>4811</v>
      </c>
      <c r="EC203" s="327">
        <v>0</v>
      </c>
      <c r="ED203" s="326">
        <v>0</v>
      </c>
      <c r="EE203" s="326">
        <v>0</v>
      </c>
      <c r="EF203" s="326">
        <v>0</v>
      </c>
      <c r="EG203" s="326">
        <v>0</v>
      </c>
      <c r="EH203" s="326">
        <v>0</v>
      </c>
      <c r="EI203" s="326">
        <v>0</v>
      </c>
      <c r="EJ203" s="326">
        <v>10</v>
      </c>
      <c r="EK203" s="326">
        <v>30</v>
      </c>
      <c r="EL203" s="326">
        <v>50</v>
      </c>
      <c r="EM203" s="327">
        <v>0</v>
      </c>
      <c r="EN203" s="327">
        <v>0</v>
      </c>
      <c r="EO203" s="327">
        <v>50</v>
      </c>
      <c r="EP203" s="325">
        <v>0</v>
      </c>
      <c r="EQ203" s="326">
        <v>0</v>
      </c>
      <c r="ER203" s="326">
        <v>0</v>
      </c>
      <c r="ES203" s="326">
        <v>0</v>
      </c>
      <c r="ET203" s="326">
        <v>0</v>
      </c>
      <c r="EU203" s="326">
        <v>0</v>
      </c>
      <c r="EV203" s="326">
        <v>0</v>
      </c>
      <c r="EW203" s="326">
        <v>0</v>
      </c>
      <c r="EX203" s="326">
        <v>0</v>
      </c>
      <c r="EY203" s="326">
        <v>20</v>
      </c>
      <c r="EZ203" s="326">
        <v>20</v>
      </c>
      <c r="FA203" s="325">
        <v>0</v>
      </c>
      <c r="FB203" s="325">
        <v>0</v>
      </c>
      <c r="FC203" s="325">
        <v>20</v>
      </c>
      <c r="FD203" s="38">
        <v>0</v>
      </c>
      <c r="FE203" s="38">
        <v>0</v>
      </c>
      <c r="FF203" s="38">
        <v>0</v>
      </c>
      <c r="FG203" s="38">
        <v>0</v>
      </c>
      <c r="FH203" s="38">
        <v>0</v>
      </c>
      <c r="FI203" s="38">
        <v>0</v>
      </c>
      <c r="FJ203" s="38">
        <v>0</v>
      </c>
      <c r="FK203" s="38">
        <v>0</v>
      </c>
      <c r="FL203" s="38">
        <v>0</v>
      </c>
      <c r="FM203" s="38">
        <v>0.4</v>
      </c>
      <c r="FN203" s="230">
        <v>0</v>
      </c>
      <c r="FO203" s="230">
        <v>0</v>
      </c>
      <c r="FP203" s="230">
        <v>0</v>
      </c>
      <c r="FQ203" s="230">
        <v>0</v>
      </c>
      <c r="FR203" s="230">
        <v>0</v>
      </c>
      <c r="FS203" s="230">
        <v>0</v>
      </c>
      <c r="FT203" s="230">
        <v>0</v>
      </c>
      <c r="FU203" s="230">
        <v>0</v>
      </c>
      <c r="FV203" s="230">
        <v>0</v>
      </c>
      <c r="FW203" s="230">
        <v>0</v>
      </c>
      <c r="FX203" s="230">
        <v>0</v>
      </c>
      <c r="FY203" s="230">
        <v>0</v>
      </c>
      <c r="FZ203" s="42">
        <v>0</v>
      </c>
      <c r="GA203" s="42">
        <v>0</v>
      </c>
      <c r="GB203" s="42">
        <v>0</v>
      </c>
      <c r="GC203" s="42">
        <v>0.2</v>
      </c>
      <c r="GD203" s="138">
        <v>0</v>
      </c>
      <c r="GE203" s="42">
        <v>0.6</v>
      </c>
      <c r="GF203" s="137">
        <v>0.4</v>
      </c>
      <c r="GG203" s="136">
        <v>1</v>
      </c>
      <c r="GH203" s="50">
        <v>0</v>
      </c>
      <c r="GI203" s="50">
        <v>0</v>
      </c>
      <c r="GJ203" s="50">
        <v>0</v>
      </c>
      <c r="GK203" s="50">
        <v>0</v>
      </c>
      <c r="GL203" s="49">
        <v>0</v>
      </c>
      <c r="GM203" s="49">
        <v>0</v>
      </c>
      <c r="GN203" s="49">
        <v>0</v>
      </c>
      <c r="GO203" s="49">
        <v>0</v>
      </c>
      <c r="GP203" s="49">
        <v>0</v>
      </c>
      <c r="GQ203" s="49">
        <v>0.4</v>
      </c>
      <c r="GR203" s="48" t="b">
        <v>1</v>
      </c>
      <c r="GS203" s="336">
        <v>0</v>
      </c>
    </row>
    <row r="204" spans="1:201" ht="67.5" hidden="1" customHeight="1" x14ac:dyDescent="0.25">
      <c r="A204" s="297" t="s">
        <v>2227</v>
      </c>
      <c r="B204" s="297" t="s">
        <v>653</v>
      </c>
      <c r="C204" s="119" t="s">
        <v>519</v>
      </c>
      <c r="D204" s="297" t="s">
        <v>4477</v>
      </c>
      <c r="E204" s="280" t="s">
        <v>4576</v>
      </c>
      <c r="F204" s="75" t="s">
        <v>2230</v>
      </c>
      <c r="G204" s="297" t="s">
        <v>205</v>
      </c>
      <c r="H204" s="297" t="s">
        <v>2851</v>
      </c>
      <c r="I204" s="297" t="s">
        <v>4478</v>
      </c>
      <c r="J204" s="102"/>
      <c r="K204" s="297" t="s">
        <v>3278</v>
      </c>
      <c r="L204" s="297" t="s">
        <v>3278</v>
      </c>
      <c r="M204" s="297" t="s">
        <v>4480</v>
      </c>
      <c r="N204" s="306" t="s">
        <v>4478</v>
      </c>
      <c r="O204" s="75">
        <v>6</v>
      </c>
      <c r="P204" s="75" t="s">
        <v>4478</v>
      </c>
      <c r="Q204" s="75">
        <v>226</v>
      </c>
      <c r="R204" s="297" t="s">
        <v>4812</v>
      </c>
      <c r="S204" s="75" t="s">
        <v>3516</v>
      </c>
      <c r="T204" s="75"/>
      <c r="U204" s="75"/>
      <c r="V204" s="75"/>
      <c r="W204" s="75"/>
      <c r="X204" s="75"/>
      <c r="Y204" s="75"/>
      <c r="Z204" s="75"/>
      <c r="AA204" s="75"/>
      <c r="AB204" s="75"/>
      <c r="AC204" s="75"/>
      <c r="AD204" s="75"/>
      <c r="AE204" s="75"/>
      <c r="AF204" s="75"/>
      <c r="AG204" s="75"/>
      <c r="AH204" s="297" t="s">
        <v>270</v>
      </c>
      <c r="AI204" s="17" t="s">
        <v>299</v>
      </c>
      <c r="AJ204" s="75" t="s">
        <v>244</v>
      </c>
      <c r="AK204" s="75" t="s">
        <v>3405</v>
      </c>
      <c r="AL204" s="297" t="s">
        <v>4813</v>
      </c>
      <c r="AM204" s="297"/>
      <c r="AN204" s="75"/>
      <c r="AO204" s="75"/>
      <c r="AP204" s="416"/>
      <c r="AQ204" s="75"/>
      <c r="AR204" s="75">
        <v>100</v>
      </c>
      <c r="AS204" s="75">
        <v>100</v>
      </c>
      <c r="AT204" s="75"/>
      <c r="AU204" s="75"/>
      <c r="AV204" s="415">
        <v>0</v>
      </c>
      <c r="AW204" s="75"/>
      <c r="AX204" s="128"/>
      <c r="AY204" s="414"/>
      <c r="AZ204" s="130" t="s">
        <v>872</v>
      </c>
      <c r="BA204" s="413">
        <v>0</v>
      </c>
      <c r="BB204" s="79" t="s">
        <v>218</v>
      </c>
      <c r="BC204" s="297"/>
      <c r="BD204" s="130"/>
      <c r="BE204" s="128"/>
      <c r="BF204" s="414"/>
      <c r="BG204" s="130" t="s">
        <v>872</v>
      </c>
      <c r="BH204" s="413">
        <v>0</v>
      </c>
      <c r="BI204" s="79" t="s">
        <v>218</v>
      </c>
      <c r="BJ204" s="297"/>
      <c r="BK204" s="75"/>
      <c r="BL204" s="128"/>
      <c r="BM204" s="331"/>
      <c r="BN204" s="65" t="s">
        <v>872</v>
      </c>
      <c r="BO204" s="65">
        <v>0</v>
      </c>
      <c r="BP204" s="79" t="s">
        <v>218</v>
      </c>
      <c r="BQ204" s="297"/>
      <c r="BR204" s="75"/>
      <c r="BS204" s="67"/>
      <c r="BT204" s="296"/>
      <c r="BU204" s="409" t="s">
        <v>872</v>
      </c>
      <c r="BV204" s="409">
        <v>0</v>
      </c>
      <c r="BW204" s="67" t="s">
        <v>218</v>
      </c>
      <c r="BX204" s="411"/>
      <c r="BY204" s="297"/>
      <c r="BZ204" s="296"/>
      <c r="CA204" s="296"/>
      <c r="CB204" s="409" t="s">
        <v>872</v>
      </c>
      <c r="CC204" s="409">
        <v>0</v>
      </c>
      <c r="CD204" s="83" t="s">
        <v>218</v>
      </c>
      <c r="CE204" s="411"/>
      <c r="CF204" s="75"/>
      <c r="CG204" s="67"/>
      <c r="CH204" s="296"/>
      <c r="CI204" s="412" t="s">
        <v>872</v>
      </c>
      <c r="CJ204" s="412">
        <v>0</v>
      </c>
      <c r="CK204" s="81" t="s">
        <v>218</v>
      </c>
      <c r="CL204" s="411"/>
      <c r="CM204" s="297"/>
      <c r="CN204" s="296"/>
      <c r="CO204" s="296"/>
      <c r="CP204" s="409" t="s">
        <v>872</v>
      </c>
      <c r="CQ204" s="409">
        <v>0</v>
      </c>
      <c r="CR204" s="79" t="s">
        <v>218</v>
      </c>
      <c r="CS204" s="73"/>
      <c r="CT204" s="297"/>
      <c r="CU204" s="296"/>
      <c r="CV204" s="296"/>
      <c r="CW204" s="409" t="s">
        <v>872</v>
      </c>
      <c r="CX204" s="409">
        <v>0</v>
      </c>
      <c r="CY204" s="64" t="s">
        <v>218</v>
      </c>
      <c r="CZ204" s="411"/>
      <c r="DA204" s="73"/>
      <c r="DB204" s="279"/>
      <c r="DC204" s="279"/>
      <c r="DD204" s="409" t="s">
        <v>872</v>
      </c>
      <c r="DE204" s="409">
        <v>0</v>
      </c>
      <c r="DF204" s="17" t="s">
        <v>218</v>
      </c>
      <c r="DG204" s="73" t="s">
        <v>4752</v>
      </c>
      <c r="DH204" s="73"/>
      <c r="DI204" s="279"/>
      <c r="DJ204" s="279"/>
      <c r="DK204" s="410" t="s">
        <v>872</v>
      </c>
      <c r="DL204" s="410">
        <v>0</v>
      </c>
      <c r="DM204" s="73" t="s">
        <v>218</v>
      </c>
      <c r="DN204" s="73" t="s">
        <v>4753</v>
      </c>
      <c r="DO204" s="73"/>
      <c r="DP204" s="279"/>
      <c r="DQ204" s="279" t="s">
        <v>4792</v>
      </c>
      <c r="DR204" s="409" t="s">
        <v>872</v>
      </c>
      <c r="DS204" s="409">
        <v>0</v>
      </c>
      <c r="DT204" s="67" t="s">
        <v>218</v>
      </c>
      <c r="DU204" s="73" t="s">
        <v>4814</v>
      </c>
      <c r="DV204" s="64"/>
      <c r="DW204" s="101"/>
      <c r="DX204" s="279" t="s">
        <v>4815</v>
      </c>
      <c r="DY204" s="240" t="s">
        <v>872</v>
      </c>
      <c r="DZ204" s="409">
        <v>0</v>
      </c>
      <c r="EA204" s="64" t="s">
        <v>218</v>
      </c>
      <c r="EB204" s="123" t="s">
        <v>4816</v>
      </c>
      <c r="EC204" s="327">
        <v>0</v>
      </c>
      <c r="ED204" s="326">
        <v>0</v>
      </c>
      <c r="EE204" s="326">
        <v>0</v>
      </c>
      <c r="EF204" s="326">
        <v>0</v>
      </c>
      <c r="EG204" s="326">
        <v>0</v>
      </c>
      <c r="EH204" s="326">
        <v>0</v>
      </c>
      <c r="EI204" s="326">
        <v>0</v>
      </c>
      <c r="EJ204" s="326">
        <v>0</v>
      </c>
      <c r="EK204" s="326">
        <v>0</v>
      </c>
      <c r="EL204" s="326">
        <v>0</v>
      </c>
      <c r="EM204" s="327">
        <v>0</v>
      </c>
      <c r="EN204" s="327">
        <v>0</v>
      </c>
      <c r="EO204" s="327">
        <v>0</v>
      </c>
      <c r="EP204" s="325">
        <v>0</v>
      </c>
      <c r="EQ204" s="326">
        <v>0</v>
      </c>
      <c r="ER204" s="326">
        <v>0</v>
      </c>
      <c r="ES204" s="326">
        <v>0</v>
      </c>
      <c r="ET204" s="326">
        <v>0</v>
      </c>
      <c r="EU204" s="326">
        <v>0</v>
      </c>
      <c r="EV204" s="326">
        <v>0</v>
      </c>
      <c r="EW204" s="326">
        <v>0</v>
      </c>
      <c r="EX204" s="326">
        <v>0</v>
      </c>
      <c r="EY204" s="326">
        <v>0</v>
      </c>
      <c r="EZ204" s="326">
        <v>0</v>
      </c>
      <c r="FA204" s="325">
        <v>0</v>
      </c>
      <c r="FB204" s="325">
        <v>0</v>
      </c>
      <c r="FC204" s="325">
        <v>0</v>
      </c>
      <c r="FD204" s="38">
        <v>0</v>
      </c>
      <c r="FE204" s="38">
        <v>0</v>
      </c>
      <c r="FF204" s="38">
        <v>0</v>
      </c>
      <c r="FG204" s="38">
        <v>0</v>
      </c>
      <c r="FH204" s="38">
        <v>0</v>
      </c>
      <c r="FI204" s="38">
        <v>0</v>
      </c>
      <c r="FJ204" s="38">
        <v>0</v>
      </c>
      <c r="FK204" s="38">
        <v>0</v>
      </c>
      <c r="FL204" s="38">
        <v>0</v>
      </c>
      <c r="FM204" s="38">
        <v>0</v>
      </c>
      <c r="FN204" s="230">
        <v>0</v>
      </c>
      <c r="FO204" s="230">
        <v>0</v>
      </c>
      <c r="FP204" s="230">
        <v>0</v>
      </c>
      <c r="FQ204" s="230">
        <v>0</v>
      </c>
      <c r="FR204" s="230">
        <v>0</v>
      </c>
      <c r="FS204" s="230">
        <v>0</v>
      </c>
      <c r="FT204" s="230">
        <v>0</v>
      </c>
      <c r="FU204" s="230">
        <v>0</v>
      </c>
      <c r="FV204" s="230">
        <v>0</v>
      </c>
      <c r="FW204" s="230">
        <v>0</v>
      </c>
      <c r="FX204" s="230">
        <v>0</v>
      </c>
      <c r="FY204" s="230">
        <v>0</v>
      </c>
      <c r="FZ204" s="42">
        <v>0</v>
      </c>
      <c r="GA204" s="42">
        <v>0</v>
      </c>
      <c r="GB204" s="42">
        <v>0</v>
      </c>
      <c r="GC204" s="42">
        <v>0</v>
      </c>
      <c r="GD204" s="138">
        <v>0</v>
      </c>
      <c r="GE204" s="42">
        <v>0</v>
      </c>
      <c r="GF204" s="137">
        <v>0</v>
      </c>
      <c r="GG204" s="136">
        <v>0</v>
      </c>
      <c r="GH204" s="50">
        <v>0</v>
      </c>
      <c r="GI204" s="50">
        <v>0</v>
      </c>
      <c r="GJ204" s="50">
        <v>0</v>
      </c>
      <c r="GK204" s="50">
        <v>0</v>
      </c>
      <c r="GL204" s="49">
        <v>0</v>
      </c>
      <c r="GM204" s="49">
        <v>0</v>
      </c>
      <c r="GN204" s="49">
        <v>0</v>
      </c>
      <c r="GO204" s="49">
        <v>0</v>
      </c>
      <c r="GP204" s="49">
        <v>0</v>
      </c>
      <c r="GQ204" s="49">
        <v>0</v>
      </c>
      <c r="GR204" s="48" t="b">
        <v>1</v>
      </c>
      <c r="GS204" s="336">
        <v>0</v>
      </c>
    </row>
    <row r="205" spans="1:201" ht="67.5" hidden="1" customHeight="1" x14ac:dyDescent="0.25">
      <c r="A205" s="297" t="s">
        <v>2227</v>
      </c>
      <c r="B205" s="297" t="s">
        <v>653</v>
      </c>
      <c r="C205" s="119" t="s">
        <v>519</v>
      </c>
      <c r="D205" s="297" t="s">
        <v>4477</v>
      </c>
      <c r="E205" s="280" t="s">
        <v>4576</v>
      </c>
      <c r="F205" s="75" t="s">
        <v>2230</v>
      </c>
      <c r="G205" s="297" t="s">
        <v>205</v>
      </c>
      <c r="H205" s="297" t="s">
        <v>2851</v>
      </c>
      <c r="I205" s="297" t="s">
        <v>4478</v>
      </c>
      <c r="J205" s="102"/>
      <c r="K205" s="297" t="s">
        <v>3278</v>
      </c>
      <c r="L205" s="297" t="s">
        <v>3278</v>
      </c>
      <c r="M205" s="297" t="s">
        <v>4480</v>
      </c>
      <c r="N205" s="306" t="s">
        <v>4478</v>
      </c>
      <c r="O205" s="75">
        <v>6</v>
      </c>
      <c r="P205" s="75" t="s">
        <v>4478</v>
      </c>
      <c r="Q205" s="75">
        <v>227</v>
      </c>
      <c r="R205" s="297" t="s">
        <v>4817</v>
      </c>
      <c r="S205" s="75" t="s">
        <v>3516</v>
      </c>
      <c r="T205" s="75"/>
      <c r="U205" s="75"/>
      <c r="V205" s="75"/>
      <c r="W205" s="75"/>
      <c r="X205" s="75"/>
      <c r="Y205" s="75"/>
      <c r="Z205" s="75"/>
      <c r="AA205" s="75"/>
      <c r="AB205" s="75"/>
      <c r="AC205" s="75"/>
      <c r="AD205" s="75"/>
      <c r="AE205" s="75"/>
      <c r="AF205" s="75"/>
      <c r="AG205" s="75"/>
      <c r="AH205" s="297" t="s">
        <v>270</v>
      </c>
      <c r="AI205" s="17" t="s">
        <v>299</v>
      </c>
      <c r="AJ205" s="75" t="s">
        <v>244</v>
      </c>
      <c r="AK205" s="75" t="s">
        <v>3405</v>
      </c>
      <c r="AL205" s="297" t="s">
        <v>4818</v>
      </c>
      <c r="AM205" s="297"/>
      <c r="AN205" s="75"/>
      <c r="AO205" s="75"/>
      <c r="AP205" s="416"/>
      <c r="AQ205" s="75"/>
      <c r="AR205" s="75">
        <v>100</v>
      </c>
      <c r="AS205" s="75">
        <v>100</v>
      </c>
      <c r="AT205" s="75"/>
      <c r="AU205" s="75"/>
      <c r="AV205" s="415">
        <v>0</v>
      </c>
      <c r="AW205" s="75"/>
      <c r="AX205" s="128"/>
      <c r="AY205" s="414"/>
      <c r="AZ205" s="130" t="s">
        <v>872</v>
      </c>
      <c r="BA205" s="413">
        <v>0</v>
      </c>
      <c r="BB205" s="79" t="s">
        <v>218</v>
      </c>
      <c r="BC205" s="297"/>
      <c r="BD205" s="130"/>
      <c r="BE205" s="128"/>
      <c r="BF205" s="414"/>
      <c r="BG205" s="130" t="s">
        <v>872</v>
      </c>
      <c r="BH205" s="413">
        <v>0</v>
      </c>
      <c r="BI205" s="79" t="s">
        <v>218</v>
      </c>
      <c r="BJ205" s="297"/>
      <c r="BK205" s="75"/>
      <c r="BL205" s="128"/>
      <c r="BM205" s="331"/>
      <c r="BN205" s="65" t="s">
        <v>872</v>
      </c>
      <c r="BO205" s="65">
        <v>0</v>
      </c>
      <c r="BP205" s="79" t="s">
        <v>218</v>
      </c>
      <c r="BQ205" s="297"/>
      <c r="BR205" s="75"/>
      <c r="BS205" s="67"/>
      <c r="BT205" s="296"/>
      <c r="BU205" s="409" t="s">
        <v>872</v>
      </c>
      <c r="BV205" s="409">
        <v>0</v>
      </c>
      <c r="BW205" s="67" t="s">
        <v>218</v>
      </c>
      <c r="BX205" s="411"/>
      <c r="BY205" s="297"/>
      <c r="BZ205" s="296"/>
      <c r="CA205" s="296"/>
      <c r="CB205" s="409" t="s">
        <v>872</v>
      </c>
      <c r="CC205" s="409">
        <v>0</v>
      </c>
      <c r="CD205" s="83" t="s">
        <v>218</v>
      </c>
      <c r="CE205" s="411"/>
      <c r="CF205" s="75"/>
      <c r="CG205" s="67"/>
      <c r="CH205" s="296"/>
      <c r="CI205" s="412" t="s">
        <v>872</v>
      </c>
      <c r="CJ205" s="412">
        <v>0</v>
      </c>
      <c r="CK205" s="81" t="s">
        <v>218</v>
      </c>
      <c r="CL205" s="411"/>
      <c r="CM205" s="297"/>
      <c r="CN205" s="296"/>
      <c r="CO205" s="296"/>
      <c r="CP205" s="409" t="s">
        <v>872</v>
      </c>
      <c r="CQ205" s="409">
        <v>0</v>
      </c>
      <c r="CR205" s="79" t="s">
        <v>218</v>
      </c>
      <c r="CS205" s="73"/>
      <c r="CT205" s="297"/>
      <c r="CU205" s="296"/>
      <c r="CV205" s="296"/>
      <c r="CW205" s="409" t="s">
        <v>872</v>
      </c>
      <c r="CX205" s="409">
        <v>0</v>
      </c>
      <c r="CY205" s="64" t="s">
        <v>218</v>
      </c>
      <c r="CZ205" s="411"/>
      <c r="DA205" s="73"/>
      <c r="DB205" s="279"/>
      <c r="DC205" s="279"/>
      <c r="DD205" s="409" t="s">
        <v>872</v>
      </c>
      <c r="DE205" s="409">
        <v>0</v>
      </c>
      <c r="DF205" s="17" t="s">
        <v>218</v>
      </c>
      <c r="DG205" s="73" t="s">
        <v>4752</v>
      </c>
      <c r="DH205" s="73"/>
      <c r="DI205" s="279"/>
      <c r="DJ205" s="279"/>
      <c r="DK205" s="410" t="s">
        <v>872</v>
      </c>
      <c r="DL205" s="410">
        <v>0</v>
      </c>
      <c r="DM205" s="73" t="s">
        <v>218</v>
      </c>
      <c r="DN205" s="73" t="s">
        <v>4753</v>
      </c>
      <c r="DO205" s="73"/>
      <c r="DP205" s="279"/>
      <c r="DQ205" s="279" t="s">
        <v>4792</v>
      </c>
      <c r="DR205" s="409" t="s">
        <v>872</v>
      </c>
      <c r="DS205" s="409">
        <v>0</v>
      </c>
      <c r="DT205" s="67" t="s">
        <v>218</v>
      </c>
      <c r="DU205" s="73" t="s">
        <v>4759</v>
      </c>
      <c r="DV205" s="64"/>
      <c r="DW205" s="101"/>
      <c r="DX205" s="279" t="s">
        <v>4815</v>
      </c>
      <c r="DY205" s="240" t="s">
        <v>872</v>
      </c>
      <c r="DZ205" s="409">
        <v>0</v>
      </c>
      <c r="EA205" s="64" t="s">
        <v>218</v>
      </c>
      <c r="EB205" s="280" t="s">
        <v>4819</v>
      </c>
      <c r="EC205" s="327">
        <v>0</v>
      </c>
      <c r="ED205" s="326">
        <v>0</v>
      </c>
      <c r="EE205" s="326">
        <v>0</v>
      </c>
      <c r="EF205" s="326">
        <v>0</v>
      </c>
      <c r="EG205" s="326">
        <v>0</v>
      </c>
      <c r="EH205" s="326">
        <v>0</v>
      </c>
      <c r="EI205" s="326">
        <v>0</v>
      </c>
      <c r="EJ205" s="326">
        <v>0</v>
      </c>
      <c r="EK205" s="326">
        <v>0</v>
      </c>
      <c r="EL205" s="326">
        <v>0</v>
      </c>
      <c r="EM205" s="327">
        <v>0</v>
      </c>
      <c r="EN205" s="327">
        <v>0</v>
      </c>
      <c r="EO205" s="327">
        <v>0</v>
      </c>
      <c r="EP205" s="325">
        <v>0</v>
      </c>
      <c r="EQ205" s="326">
        <v>0</v>
      </c>
      <c r="ER205" s="326">
        <v>0</v>
      </c>
      <c r="ES205" s="326">
        <v>0</v>
      </c>
      <c r="ET205" s="326">
        <v>0</v>
      </c>
      <c r="EU205" s="326">
        <v>0</v>
      </c>
      <c r="EV205" s="326">
        <v>0</v>
      </c>
      <c r="EW205" s="326">
        <v>0</v>
      </c>
      <c r="EX205" s="326">
        <v>0</v>
      </c>
      <c r="EY205" s="326">
        <v>0</v>
      </c>
      <c r="EZ205" s="326">
        <v>0</v>
      </c>
      <c r="FA205" s="325">
        <v>0</v>
      </c>
      <c r="FB205" s="325">
        <v>0</v>
      </c>
      <c r="FC205" s="325">
        <v>0</v>
      </c>
      <c r="FD205" s="38">
        <v>0</v>
      </c>
      <c r="FE205" s="38">
        <v>0</v>
      </c>
      <c r="FF205" s="38">
        <v>0</v>
      </c>
      <c r="FG205" s="38">
        <v>0</v>
      </c>
      <c r="FH205" s="38">
        <v>0</v>
      </c>
      <c r="FI205" s="38">
        <v>0</v>
      </c>
      <c r="FJ205" s="38">
        <v>0</v>
      </c>
      <c r="FK205" s="38">
        <v>0</v>
      </c>
      <c r="FL205" s="38">
        <v>0</v>
      </c>
      <c r="FM205" s="38">
        <v>0</v>
      </c>
      <c r="FN205" s="230">
        <v>0</v>
      </c>
      <c r="FO205" s="230">
        <v>0</v>
      </c>
      <c r="FP205" s="230">
        <v>0</v>
      </c>
      <c r="FQ205" s="230">
        <v>0</v>
      </c>
      <c r="FR205" s="230">
        <v>0</v>
      </c>
      <c r="FS205" s="230">
        <v>0</v>
      </c>
      <c r="FT205" s="230">
        <v>0</v>
      </c>
      <c r="FU205" s="230">
        <v>0</v>
      </c>
      <c r="FV205" s="230">
        <v>0</v>
      </c>
      <c r="FW205" s="230">
        <v>0</v>
      </c>
      <c r="FX205" s="230">
        <v>0</v>
      </c>
      <c r="FY205" s="230">
        <v>0</v>
      </c>
      <c r="FZ205" s="42">
        <v>0</v>
      </c>
      <c r="GA205" s="42">
        <v>0</v>
      </c>
      <c r="GB205" s="42">
        <v>0</v>
      </c>
      <c r="GC205" s="42">
        <v>0</v>
      </c>
      <c r="GD205" s="138">
        <v>0</v>
      </c>
      <c r="GE205" s="42">
        <v>0</v>
      </c>
      <c r="GF205" s="137">
        <v>0</v>
      </c>
      <c r="GG205" s="136">
        <v>0</v>
      </c>
      <c r="GH205" s="50">
        <v>0</v>
      </c>
      <c r="GI205" s="50">
        <v>0</v>
      </c>
      <c r="GJ205" s="50">
        <v>0</v>
      </c>
      <c r="GK205" s="50">
        <v>0</v>
      </c>
      <c r="GL205" s="49">
        <v>0</v>
      </c>
      <c r="GM205" s="49">
        <v>0</v>
      </c>
      <c r="GN205" s="49">
        <v>0</v>
      </c>
      <c r="GO205" s="49">
        <v>0</v>
      </c>
      <c r="GP205" s="49">
        <v>0</v>
      </c>
      <c r="GQ205" s="49">
        <v>0</v>
      </c>
      <c r="GR205" s="48" t="b">
        <v>1</v>
      </c>
      <c r="GS205" s="336">
        <v>0</v>
      </c>
    </row>
    <row r="206" spans="1:201" ht="67.5" hidden="1" customHeight="1" x14ac:dyDescent="0.25">
      <c r="A206" s="297" t="s">
        <v>2227</v>
      </c>
      <c r="B206" s="297" t="s">
        <v>653</v>
      </c>
      <c r="C206" s="119" t="s">
        <v>519</v>
      </c>
      <c r="D206" s="297" t="s">
        <v>4477</v>
      </c>
      <c r="E206" s="280" t="s">
        <v>4576</v>
      </c>
      <c r="F206" s="75" t="s">
        <v>2230</v>
      </c>
      <c r="G206" s="297" t="s">
        <v>205</v>
      </c>
      <c r="H206" s="297" t="s">
        <v>2851</v>
      </c>
      <c r="I206" s="297" t="s">
        <v>4478</v>
      </c>
      <c r="J206" s="102"/>
      <c r="K206" s="297" t="s">
        <v>3278</v>
      </c>
      <c r="L206" s="297" t="s">
        <v>3278</v>
      </c>
      <c r="M206" s="297" t="s">
        <v>4480</v>
      </c>
      <c r="N206" s="306" t="s">
        <v>4478</v>
      </c>
      <c r="O206" s="75">
        <v>6</v>
      </c>
      <c r="P206" s="75" t="s">
        <v>4478</v>
      </c>
      <c r="Q206" s="75">
        <v>228</v>
      </c>
      <c r="R206" s="297" t="s">
        <v>4820</v>
      </c>
      <c r="S206" s="75" t="s">
        <v>3516</v>
      </c>
      <c r="T206" s="75"/>
      <c r="U206" s="75"/>
      <c r="V206" s="75"/>
      <c r="W206" s="75"/>
      <c r="X206" s="75"/>
      <c r="Y206" s="75"/>
      <c r="Z206" s="75"/>
      <c r="AA206" s="75"/>
      <c r="AB206" s="75"/>
      <c r="AC206" s="75"/>
      <c r="AD206" s="75"/>
      <c r="AE206" s="75"/>
      <c r="AF206" s="75"/>
      <c r="AG206" s="75"/>
      <c r="AH206" s="297" t="s">
        <v>211</v>
      </c>
      <c r="AI206" s="17" t="s">
        <v>2635</v>
      </c>
      <c r="AJ206" s="75" t="s">
        <v>244</v>
      </c>
      <c r="AK206" s="75" t="s">
        <v>3405</v>
      </c>
      <c r="AL206" s="297" t="s">
        <v>4821</v>
      </c>
      <c r="AM206" s="297"/>
      <c r="AN206" s="75"/>
      <c r="AO206" s="75"/>
      <c r="AP206" s="416"/>
      <c r="AQ206" s="75">
        <v>70</v>
      </c>
      <c r="AR206" s="75">
        <v>30</v>
      </c>
      <c r="AS206" s="75">
        <v>100</v>
      </c>
      <c r="AT206" s="75"/>
      <c r="AU206" s="75"/>
      <c r="AV206" s="415">
        <v>0</v>
      </c>
      <c r="AW206" s="75"/>
      <c r="AX206" s="128"/>
      <c r="AY206" s="414"/>
      <c r="AZ206" s="130" t="s">
        <v>872</v>
      </c>
      <c r="BA206" s="413">
        <v>0</v>
      </c>
      <c r="BB206" s="79" t="s">
        <v>218</v>
      </c>
      <c r="BC206" s="297"/>
      <c r="BD206" s="130"/>
      <c r="BE206" s="128"/>
      <c r="BF206" s="414"/>
      <c r="BG206" s="130" t="s">
        <v>872</v>
      </c>
      <c r="BH206" s="413">
        <v>0</v>
      </c>
      <c r="BI206" s="79" t="s">
        <v>218</v>
      </c>
      <c r="BJ206" s="297"/>
      <c r="BK206" s="75"/>
      <c r="BL206" s="128"/>
      <c r="BM206" s="331"/>
      <c r="BN206" s="65" t="s">
        <v>872</v>
      </c>
      <c r="BO206" s="65">
        <v>0</v>
      </c>
      <c r="BP206" s="79" t="s">
        <v>218</v>
      </c>
      <c r="BQ206" s="297"/>
      <c r="BR206" s="75"/>
      <c r="BS206" s="67"/>
      <c r="BT206" s="296"/>
      <c r="BU206" s="409" t="s">
        <v>872</v>
      </c>
      <c r="BV206" s="409">
        <v>0</v>
      </c>
      <c r="BW206" s="67" t="s">
        <v>218</v>
      </c>
      <c r="BX206" s="411"/>
      <c r="BY206" s="297"/>
      <c r="BZ206" s="296"/>
      <c r="CA206" s="296"/>
      <c r="CB206" s="409" t="s">
        <v>872</v>
      </c>
      <c r="CC206" s="409">
        <v>0</v>
      </c>
      <c r="CD206" s="83" t="s">
        <v>218</v>
      </c>
      <c r="CE206" s="411"/>
      <c r="CF206" s="75"/>
      <c r="CG206" s="67"/>
      <c r="CH206" s="296"/>
      <c r="CI206" s="412" t="s">
        <v>872</v>
      </c>
      <c r="CJ206" s="412">
        <v>0</v>
      </c>
      <c r="CK206" s="81" t="s">
        <v>218</v>
      </c>
      <c r="CL206" s="411"/>
      <c r="CM206" s="297"/>
      <c r="CN206" s="296"/>
      <c r="CO206" s="296"/>
      <c r="CP206" s="409" t="s">
        <v>872</v>
      </c>
      <c r="CQ206" s="409">
        <v>0</v>
      </c>
      <c r="CR206" s="79" t="s">
        <v>218</v>
      </c>
      <c r="CS206" s="73"/>
      <c r="CT206" s="297"/>
      <c r="CU206" s="296"/>
      <c r="CV206" s="296"/>
      <c r="CW206" s="409" t="s">
        <v>872</v>
      </c>
      <c r="CX206" s="409">
        <v>0</v>
      </c>
      <c r="CY206" s="64" t="s">
        <v>218</v>
      </c>
      <c r="CZ206" s="411"/>
      <c r="DA206" s="73"/>
      <c r="DB206" s="279"/>
      <c r="DC206" s="279"/>
      <c r="DD206" s="409" t="s">
        <v>872</v>
      </c>
      <c r="DE206" s="409">
        <v>0</v>
      </c>
      <c r="DF206" s="17" t="s">
        <v>218</v>
      </c>
      <c r="DG206" s="73" t="s">
        <v>4752</v>
      </c>
      <c r="DH206" s="73"/>
      <c r="DI206" s="279"/>
      <c r="DJ206" s="279"/>
      <c r="DK206" s="410" t="s">
        <v>872</v>
      </c>
      <c r="DL206" s="410">
        <v>0</v>
      </c>
      <c r="DM206" s="73" t="s">
        <v>218</v>
      </c>
      <c r="DN206" s="73" t="s">
        <v>4753</v>
      </c>
      <c r="DO206" s="73"/>
      <c r="DP206" s="279"/>
      <c r="DQ206" s="279" t="s">
        <v>4792</v>
      </c>
      <c r="DR206" s="409" t="s">
        <v>872</v>
      </c>
      <c r="DS206" s="409">
        <v>0</v>
      </c>
      <c r="DT206" s="67" t="s">
        <v>218</v>
      </c>
      <c r="DU206" s="73" t="s">
        <v>4759</v>
      </c>
      <c r="DV206" s="64"/>
      <c r="DW206" s="101"/>
      <c r="DX206" s="279" t="s">
        <v>4822</v>
      </c>
      <c r="DY206" s="240" t="s">
        <v>872</v>
      </c>
      <c r="DZ206" s="409">
        <v>0</v>
      </c>
      <c r="EA206" s="64" t="s">
        <v>218</v>
      </c>
      <c r="EB206" s="123" t="s">
        <v>4823</v>
      </c>
      <c r="EC206" s="327">
        <v>0</v>
      </c>
      <c r="ED206" s="326">
        <v>0</v>
      </c>
      <c r="EE206" s="326">
        <v>0</v>
      </c>
      <c r="EF206" s="326">
        <v>0</v>
      </c>
      <c r="EG206" s="326">
        <v>0</v>
      </c>
      <c r="EH206" s="326">
        <v>0</v>
      </c>
      <c r="EI206" s="326">
        <v>0</v>
      </c>
      <c r="EJ206" s="326">
        <v>0</v>
      </c>
      <c r="EK206" s="326">
        <v>0</v>
      </c>
      <c r="EL206" s="326">
        <v>0</v>
      </c>
      <c r="EM206" s="327">
        <v>0</v>
      </c>
      <c r="EN206" s="327">
        <v>0</v>
      </c>
      <c r="EO206" s="327">
        <v>0</v>
      </c>
      <c r="EP206" s="325">
        <v>0</v>
      </c>
      <c r="EQ206" s="326">
        <v>0</v>
      </c>
      <c r="ER206" s="326">
        <v>0</v>
      </c>
      <c r="ES206" s="326">
        <v>0</v>
      </c>
      <c r="ET206" s="326">
        <v>0</v>
      </c>
      <c r="EU206" s="326">
        <v>0</v>
      </c>
      <c r="EV206" s="326">
        <v>0</v>
      </c>
      <c r="EW206" s="326">
        <v>0</v>
      </c>
      <c r="EX206" s="326">
        <v>0</v>
      </c>
      <c r="EY206" s="326">
        <v>0</v>
      </c>
      <c r="EZ206" s="326">
        <v>0</v>
      </c>
      <c r="FA206" s="325">
        <v>0</v>
      </c>
      <c r="FB206" s="325">
        <v>0</v>
      </c>
      <c r="FC206" s="325">
        <v>0</v>
      </c>
      <c r="FD206" s="38">
        <v>0</v>
      </c>
      <c r="FE206" s="38">
        <v>0</v>
      </c>
      <c r="FF206" s="38">
        <v>0</v>
      </c>
      <c r="FG206" s="38">
        <v>0</v>
      </c>
      <c r="FH206" s="38">
        <v>0</v>
      </c>
      <c r="FI206" s="38">
        <v>0</v>
      </c>
      <c r="FJ206" s="38">
        <v>0</v>
      </c>
      <c r="FK206" s="38">
        <v>0</v>
      </c>
      <c r="FL206" s="38">
        <v>0</v>
      </c>
      <c r="FM206" s="38">
        <v>0</v>
      </c>
      <c r="FN206" s="230">
        <v>0</v>
      </c>
      <c r="FO206" s="230">
        <v>0</v>
      </c>
      <c r="FP206" s="230">
        <v>0</v>
      </c>
      <c r="FQ206" s="230">
        <v>0</v>
      </c>
      <c r="FR206" s="230">
        <v>0</v>
      </c>
      <c r="FS206" s="230">
        <v>0</v>
      </c>
      <c r="FT206" s="230">
        <v>0</v>
      </c>
      <c r="FU206" s="230">
        <v>0</v>
      </c>
      <c r="FV206" s="230">
        <v>0</v>
      </c>
      <c r="FW206" s="230">
        <v>0</v>
      </c>
      <c r="FX206" s="230">
        <v>0</v>
      </c>
      <c r="FY206" s="230">
        <v>0</v>
      </c>
      <c r="FZ206" s="42">
        <v>0</v>
      </c>
      <c r="GA206" s="42">
        <v>0</v>
      </c>
      <c r="GB206" s="42">
        <v>0</v>
      </c>
      <c r="GC206" s="42">
        <v>0</v>
      </c>
      <c r="GD206" s="138">
        <v>0</v>
      </c>
      <c r="GE206" s="42">
        <v>0</v>
      </c>
      <c r="GF206" s="137">
        <v>0</v>
      </c>
      <c r="GG206" s="136">
        <v>0</v>
      </c>
      <c r="GH206" s="50">
        <v>0</v>
      </c>
      <c r="GI206" s="50">
        <v>0</v>
      </c>
      <c r="GJ206" s="50">
        <v>0</v>
      </c>
      <c r="GK206" s="50">
        <v>0</v>
      </c>
      <c r="GL206" s="49">
        <v>0</v>
      </c>
      <c r="GM206" s="49">
        <v>0</v>
      </c>
      <c r="GN206" s="49">
        <v>0</v>
      </c>
      <c r="GO206" s="49">
        <v>0</v>
      </c>
      <c r="GP206" s="49">
        <v>0</v>
      </c>
      <c r="GQ206" s="49">
        <v>0</v>
      </c>
      <c r="GR206" s="48" t="b">
        <v>1</v>
      </c>
      <c r="GS206" s="336">
        <v>0</v>
      </c>
    </row>
    <row r="207" spans="1:201" ht="67.5" hidden="1" customHeight="1" x14ac:dyDescent="0.25">
      <c r="A207" s="380" t="s">
        <v>2227</v>
      </c>
      <c r="B207" s="380" t="s">
        <v>653</v>
      </c>
      <c r="C207" s="119" t="s">
        <v>519</v>
      </c>
      <c r="D207" s="380" t="s">
        <v>4824</v>
      </c>
      <c r="E207" s="380" t="s">
        <v>4824</v>
      </c>
      <c r="F207" s="102" t="s">
        <v>4247</v>
      </c>
      <c r="G207" s="102" t="s">
        <v>2929</v>
      </c>
      <c r="H207" s="102" t="s">
        <v>2851</v>
      </c>
      <c r="I207" s="102" t="s">
        <v>2930</v>
      </c>
      <c r="J207" s="102" t="s">
        <v>2931</v>
      </c>
      <c r="K207" s="102" t="s">
        <v>4024</v>
      </c>
      <c r="L207" s="102" t="s">
        <v>4025</v>
      </c>
      <c r="M207" s="379" t="s">
        <v>4825</v>
      </c>
      <c r="N207" s="102" t="s">
        <v>4826</v>
      </c>
      <c r="O207" s="102">
        <v>14</v>
      </c>
      <c r="P207" s="102" t="s">
        <v>4826</v>
      </c>
      <c r="Q207" s="102">
        <v>79</v>
      </c>
      <c r="R207" s="408" t="s">
        <v>4827</v>
      </c>
      <c r="S207" s="400" t="s">
        <v>2589</v>
      </c>
      <c r="T207" s="102" t="s">
        <v>870</v>
      </c>
      <c r="U207" s="102"/>
      <c r="V207" s="102" t="s">
        <v>4828</v>
      </c>
      <c r="W207" s="102" t="s">
        <v>4829</v>
      </c>
      <c r="X207" s="102"/>
      <c r="Y207" s="102"/>
      <c r="Z207" s="102"/>
      <c r="AA207" s="102"/>
      <c r="AB207" s="102"/>
      <c r="AC207" s="102"/>
      <c r="AD207" s="102"/>
      <c r="AE207" s="102"/>
      <c r="AF207" s="102"/>
      <c r="AG207" s="102"/>
      <c r="AH207" s="102" t="s">
        <v>1366</v>
      </c>
      <c r="AI207" s="17" t="s">
        <v>417</v>
      </c>
      <c r="AJ207" s="102" t="s">
        <v>418</v>
      </c>
      <c r="AK207" s="102" t="s">
        <v>214</v>
      </c>
      <c r="AL207" s="360" t="s">
        <v>4830</v>
      </c>
      <c r="AM207" s="376" t="s">
        <v>4831</v>
      </c>
      <c r="AN207" s="102">
        <v>55.3</v>
      </c>
      <c r="AO207" s="102">
        <v>58.44</v>
      </c>
      <c r="AP207" s="102">
        <v>61.63</v>
      </c>
      <c r="AQ207" s="102">
        <v>64.81</v>
      </c>
      <c r="AR207" s="102">
        <v>68</v>
      </c>
      <c r="AS207" s="102">
        <v>68</v>
      </c>
      <c r="AT207" s="102"/>
      <c r="AU207" s="102"/>
      <c r="AV207" s="102">
        <v>61.63</v>
      </c>
      <c r="AW207" s="175"/>
      <c r="AX207" s="112"/>
      <c r="AY207" s="248" t="s">
        <v>4832</v>
      </c>
      <c r="AZ207" s="247">
        <v>0</v>
      </c>
      <c r="BA207" s="370">
        <v>0</v>
      </c>
      <c r="BB207" s="247" t="s">
        <v>218</v>
      </c>
      <c r="BC207" s="175"/>
      <c r="BD207" s="372"/>
      <c r="BE207" s="112"/>
      <c r="BF207" s="133" t="s">
        <v>4833</v>
      </c>
      <c r="BG207" s="247">
        <v>0</v>
      </c>
      <c r="BH207" s="370">
        <v>0</v>
      </c>
      <c r="BI207" s="386" t="s">
        <v>218</v>
      </c>
      <c r="BJ207" s="175"/>
      <c r="BK207" s="175"/>
      <c r="BL207" s="112"/>
      <c r="BM207" s="112" t="s">
        <v>4834</v>
      </c>
      <c r="BN207" s="369">
        <v>0</v>
      </c>
      <c r="BO207" s="83">
        <v>0</v>
      </c>
      <c r="BP207" s="369" t="s">
        <v>218</v>
      </c>
      <c r="BQ207" s="175" t="s">
        <v>4835</v>
      </c>
      <c r="BR207" s="175"/>
      <c r="BS207" s="112"/>
      <c r="BT207" s="172" t="s">
        <v>4836</v>
      </c>
      <c r="BU207" s="83">
        <v>0</v>
      </c>
      <c r="BV207" s="83">
        <v>0</v>
      </c>
      <c r="BW207" s="102" t="s">
        <v>218</v>
      </c>
      <c r="BX207" s="360" t="s">
        <v>4837</v>
      </c>
      <c r="BY207" s="175"/>
      <c r="BZ207" s="112"/>
      <c r="CA207" s="112" t="s">
        <v>4838</v>
      </c>
      <c r="CB207" s="83">
        <v>0</v>
      </c>
      <c r="CC207" s="83">
        <v>0</v>
      </c>
      <c r="CD207" s="83" t="s">
        <v>218</v>
      </c>
      <c r="CE207" s="360" t="s">
        <v>4839</v>
      </c>
      <c r="CF207" s="102"/>
      <c r="CG207" s="146"/>
      <c r="CH207" s="172" t="s">
        <v>4840</v>
      </c>
      <c r="CI207" s="83">
        <v>0</v>
      </c>
      <c r="CJ207" s="83">
        <v>0</v>
      </c>
      <c r="CK207" s="102" t="s">
        <v>218</v>
      </c>
      <c r="CL207" s="360" t="s">
        <v>4841</v>
      </c>
      <c r="CM207" s="102"/>
      <c r="CN207" s="146">
        <v>0</v>
      </c>
      <c r="CO207" s="172" t="s">
        <v>4842</v>
      </c>
      <c r="CP207" s="83">
        <v>0</v>
      </c>
      <c r="CQ207" s="83">
        <v>0</v>
      </c>
      <c r="CR207" s="102" t="s">
        <v>218</v>
      </c>
      <c r="CS207" s="360" t="s">
        <v>4843</v>
      </c>
      <c r="CT207" s="102"/>
      <c r="CU207" s="101"/>
      <c r="CV207" s="172" t="s">
        <v>4844</v>
      </c>
      <c r="CW207" s="83">
        <v>0</v>
      </c>
      <c r="CX207" s="83">
        <v>0</v>
      </c>
      <c r="CY207" s="102" t="s">
        <v>218</v>
      </c>
      <c r="CZ207" s="366" t="s">
        <v>4845</v>
      </c>
      <c r="DA207" s="102"/>
      <c r="DB207" s="146"/>
      <c r="DC207" s="397" t="s">
        <v>4846</v>
      </c>
      <c r="DD207" s="83">
        <v>0</v>
      </c>
      <c r="DE207" s="83">
        <v>0</v>
      </c>
      <c r="DF207" s="102" t="s">
        <v>218</v>
      </c>
      <c r="DG207" s="360" t="s">
        <v>4847</v>
      </c>
      <c r="DH207" s="102"/>
      <c r="DI207" s="146"/>
      <c r="DJ207" s="395" t="s">
        <v>4848</v>
      </c>
      <c r="DK207" s="83">
        <v>0</v>
      </c>
      <c r="DL207" s="83">
        <v>0</v>
      </c>
      <c r="DM207" s="102" t="s">
        <v>218</v>
      </c>
      <c r="DN207" s="360" t="s">
        <v>4849</v>
      </c>
      <c r="DO207" s="102"/>
      <c r="DP207" s="146"/>
      <c r="DQ207" s="395" t="s">
        <v>4850</v>
      </c>
      <c r="DR207" s="83">
        <v>0</v>
      </c>
      <c r="DS207" s="83">
        <v>0</v>
      </c>
      <c r="DT207" s="102" t="s">
        <v>218</v>
      </c>
      <c r="DU207" s="360" t="s">
        <v>4851</v>
      </c>
      <c r="DV207" s="102">
        <v>61.63</v>
      </c>
      <c r="DW207" s="146"/>
      <c r="DX207" s="395" t="s">
        <v>4852</v>
      </c>
      <c r="DY207" s="83">
        <v>0</v>
      </c>
      <c r="DZ207" s="83">
        <v>0.93691176470588233</v>
      </c>
      <c r="EA207" s="102" t="s">
        <v>218</v>
      </c>
      <c r="EB207" s="360" t="s">
        <v>4853</v>
      </c>
      <c r="EC207" s="327">
        <v>0</v>
      </c>
      <c r="ED207" s="326">
        <v>0</v>
      </c>
      <c r="EE207" s="326">
        <v>0</v>
      </c>
      <c r="EF207" s="326">
        <v>0</v>
      </c>
      <c r="EG207" s="326">
        <v>0</v>
      </c>
      <c r="EH207" s="326">
        <v>0</v>
      </c>
      <c r="EI207" s="326">
        <v>0</v>
      </c>
      <c r="EJ207" s="326">
        <v>0</v>
      </c>
      <c r="EK207" s="326">
        <v>0</v>
      </c>
      <c r="EL207" s="326">
        <v>61.63</v>
      </c>
      <c r="EM207" s="327">
        <v>0</v>
      </c>
      <c r="EN207" s="327">
        <v>0</v>
      </c>
      <c r="EO207" s="327">
        <v>61.63</v>
      </c>
      <c r="EP207" s="325">
        <v>0</v>
      </c>
      <c r="EQ207" s="326">
        <v>0</v>
      </c>
      <c r="ER207" s="326">
        <v>0</v>
      </c>
      <c r="ES207" s="326">
        <v>0</v>
      </c>
      <c r="ET207" s="326">
        <v>0</v>
      </c>
      <c r="EU207" s="326">
        <v>0</v>
      </c>
      <c r="EV207" s="326">
        <v>0</v>
      </c>
      <c r="EW207" s="326">
        <v>0</v>
      </c>
      <c r="EX207" s="326">
        <v>0</v>
      </c>
      <c r="EY207" s="326">
        <v>0</v>
      </c>
      <c r="EZ207" s="326">
        <v>0</v>
      </c>
      <c r="FA207" s="325">
        <v>0</v>
      </c>
      <c r="FB207" s="325">
        <v>0</v>
      </c>
      <c r="FC207" s="325">
        <v>0</v>
      </c>
      <c r="FD207" s="38">
        <v>0</v>
      </c>
      <c r="FE207" s="38">
        <v>0</v>
      </c>
      <c r="FF207" s="38">
        <v>0</v>
      </c>
      <c r="FG207" s="38">
        <v>0</v>
      </c>
      <c r="FH207" s="38">
        <v>0</v>
      </c>
      <c r="FI207" s="38">
        <v>0</v>
      </c>
      <c r="FJ207" s="38">
        <v>0</v>
      </c>
      <c r="FK207" s="38">
        <v>0</v>
      </c>
      <c r="FL207" s="38">
        <v>0</v>
      </c>
      <c r="FM207" s="38">
        <v>0</v>
      </c>
      <c r="FN207" s="230">
        <v>0</v>
      </c>
      <c r="FO207" s="230">
        <v>0</v>
      </c>
      <c r="FP207" s="273">
        <v>0</v>
      </c>
      <c r="FQ207" s="273">
        <v>0</v>
      </c>
      <c r="FR207" s="209">
        <v>0</v>
      </c>
      <c r="FS207" s="209">
        <v>0</v>
      </c>
      <c r="FT207" s="209">
        <v>0</v>
      </c>
      <c r="FU207" s="209">
        <v>0</v>
      </c>
      <c r="FV207" s="42">
        <v>0</v>
      </c>
      <c r="FW207" s="42">
        <v>0</v>
      </c>
      <c r="FX207" s="42">
        <v>0</v>
      </c>
      <c r="FY207" s="42">
        <v>0</v>
      </c>
      <c r="FZ207" s="42">
        <v>0</v>
      </c>
      <c r="GA207" s="42">
        <v>0</v>
      </c>
      <c r="GB207" s="42">
        <v>0</v>
      </c>
      <c r="GC207" s="42">
        <v>0</v>
      </c>
      <c r="GD207" s="138">
        <v>0</v>
      </c>
      <c r="GE207" s="42">
        <v>0</v>
      </c>
      <c r="GF207" s="137">
        <v>0</v>
      </c>
      <c r="GG207" s="136">
        <v>1</v>
      </c>
      <c r="GH207" s="50">
        <v>0</v>
      </c>
      <c r="GI207" s="50">
        <v>0</v>
      </c>
      <c r="GJ207" s="50">
        <v>0</v>
      </c>
      <c r="GK207" s="50">
        <v>0</v>
      </c>
      <c r="GL207" s="49">
        <v>0</v>
      </c>
      <c r="GM207" s="49">
        <v>0</v>
      </c>
      <c r="GN207" s="49">
        <v>0</v>
      </c>
      <c r="GO207" s="49">
        <v>0</v>
      </c>
      <c r="GP207" s="49">
        <v>0</v>
      </c>
      <c r="GQ207" s="49">
        <v>0</v>
      </c>
      <c r="GR207" s="48" t="b">
        <v>1</v>
      </c>
      <c r="GS207" s="336">
        <v>0</v>
      </c>
    </row>
    <row r="208" spans="1:201" ht="67.5" hidden="1" customHeight="1" x14ac:dyDescent="0.25">
      <c r="A208" s="119" t="s">
        <v>2227</v>
      </c>
      <c r="B208" s="119" t="s">
        <v>653</v>
      </c>
      <c r="C208" s="119" t="s">
        <v>519</v>
      </c>
      <c r="D208" s="119" t="s">
        <v>4824</v>
      </c>
      <c r="E208" s="119" t="s">
        <v>4854</v>
      </c>
      <c r="F208" s="17" t="s">
        <v>4247</v>
      </c>
      <c r="G208" s="17" t="s">
        <v>2929</v>
      </c>
      <c r="H208" s="17" t="s">
        <v>2851</v>
      </c>
      <c r="I208" s="17" t="s">
        <v>2930</v>
      </c>
      <c r="J208" s="17" t="s">
        <v>4855</v>
      </c>
      <c r="K208" s="17" t="s">
        <v>2563</v>
      </c>
      <c r="L208" s="17" t="s">
        <v>2587</v>
      </c>
      <c r="M208" s="26" t="s">
        <v>4825</v>
      </c>
      <c r="N208" s="17" t="s">
        <v>4826</v>
      </c>
      <c r="O208" s="17">
        <v>14</v>
      </c>
      <c r="P208" s="17" t="s">
        <v>4826</v>
      </c>
      <c r="Q208" s="17">
        <v>80</v>
      </c>
      <c r="R208" s="18" t="s">
        <v>4856</v>
      </c>
      <c r="S208" s="17" t="s">
        <v>19</v>
      </c>
      <c r="T208" s="17"/>
      <c r="U208" s="17"/>
      <c r="V208" s="17"/>
      <c r="W208" s="17"/>
      <c r="X208" s="17"/>
      <c r="Y208" s="17"/>
      <c r="Z208" s="17"/>
      <c r="AA208" s="17"/>
      <c r="AB208" s="17"/>
      <c r="AC208" s="17"/>
      <c r="AD208" s="17" t="s">
        <v>870</v>
      </c>
      <c r="AE208" s="17"/>
      <c r="AF208" s="17"/>
      <c r="AG208" s="17"/>
      <c r="AH208" s="17" t="s">
        <v>270</v>
      </c>
      <c r="AI208" s="17" t="s">
        <v>299</v>
      </c>
      <c r="AJ208" s="17" t="s">
        <v>244</v>
      </c>
      <c r="AK208" s="17" t="s">
        <v>271</v>
      </c>
      <c r="AL208" s="14" t="s">
        <v>4857</v>
      </c>
      <c r="AM208" s="18" t="s">
        <v>4858</v>
      </c>
      <c r="AN208" s="407">
        <v>3920</v>
      </c>
      <c r="AO208" s="407">
        <v>13000</v>
      </c>
      <c r="AP208" s="407">
        <v>17000</v>
      </c>
      <c r="AQ208" s="407">
        <v>18000</v>
      </c>
      <c r="AR208" s="407">
        <v>19000</v>
      </c>
      <c r="AS208" s="407">
        <v>19000</v>
      </c>
      <c r="AT208" s="407">
        <v>12456</v>
      </c>
      <c r="AU208" s="407">
        <v>2460</v>
      </c>
      <c r="AV208" s="407">
        <v>17000</v>
      </c>
      <c r="AW208" s="110"/>
      <c r="AX208" s="112"/>
      <c r="AY208" s="248" t="s">
        <v>4859</v>
      </c>
      <c r="AZ208" s="391">
        <v>0</v>
      </c>
      <c r="BA208" s="390">
        <v>0.65557894736842104</v>
      </c>
      <c r="BB208" s="391" t="s">
        <v>218</v>
      </c>
      <c r="BC208" s="110"/>
      <c r="BD208" s="392"/>
      <c r="BE208" s="112"/>
      <c r="BF208" s="248" t="s">
        <v>4860</v>
      </c>
      <c r="BG208" s="391">
        <v>0</v>
      </c>
      <c r="BH208" s="390">
        <v>0.65557894736842104</v>
      </c>
      <c r="BI208" s="389" t="s">
        <v>218</v>
      </c>
      <c r="BJ208" s="280" t="s">
        <v>4861</v>
      </c>
      <c r="BK208" s="110"/>
      <c r="BL208" s="112"/>
      <c r="BM208" s="112" t="s">
        <v>4862</v>
      </c>
      <c r="BN208" s="243">
        <v>0</v>
      </c>
      <c r="BO208" s="188">
        <v>0.65557894736842104</v>
      </c>
      <c r="BP208" s="243" t="s">
        <v>218</v>
      </c>
      <c r="BQ208" s="110" t="s">
        <v>4863</v>
      </c>
      <c r="BR208" s="110"/>
      <c r="BS208" s="112"/>
      <c r="BT208" s="112" t="s">
        <v>4864</v>
      </c>
      <c r="BU208" s="188">
        <v>0</v>
      </c>
      <c r="BV208" s="188">
        <v>0.65557894736842104</v>
      </c>
      <c r="BW208" s="17" t="s">
        <v>218</v>
      </c>
      <c r="BX208" s="14" t="s">
        <v>4865</v>
      </c>
      <c r="BY208" s="110"/>
      <c r="BZ208" s="112"/>
      <c r="CA208" s="112" t="s">
        <v>4866</v>
      </c>
      <c r="CB208" s="188">
        <v>0</v>
      </c>
      <c r="CC208" s="188">
        <v>0.65557894736842104</v>
      </c>
      <c r="CD208" s="188" t="s">
        <v>218</v>
      </c>
      <c r="CE208" s="14"/>
      <c r="CF208" s="17">
        <v>12908</v>
      </c>
      <c r="CG208" s="146">
        <v>12850</v>
      </c>
      <c r="CH208" s="172" t="s">
        <v>4867</v>
      </c>
      <c r="CI208" s="188">
        <v>0.75588235294117645</v>
      </c>
      <c r="CJ208" s="188">
        <v>1.3318947368421052</v>
      </c>
      <c r="CK208" s="17" t="s">
        <v>218</v>
      </c>
      <c r="CL208" s="14" t="s">
        <v>4868</v>
      </c>
      <c r="CM208" s="17"/>
      <c r="CN208" s="146">
        <v>0</v>
      </c>
      <c r="CO208" s="172" t="s">
        <v>4869</v>
      </c>
      <c r="CP208" s="188">
        <v>0.75588235294117645</v>
      </c>
      <c r="CQ208" s="188">
        <v>1.3318947368421052</v>
      </c>
      <c r="CR208" s="17" t="s">
        <v>218</v>
      </c>
      <c r="CS208" s="14" t="s">
        <v>4870</v>
      </c>
      <c r="CT208" s="17"/>
      <c r="CU208" s="101"/>
      <c r="CV208" s="172" t="s">
        <v>4871</v>
      </c>
      <c r="CW208" s="188">
        <v>0.75588235294117645</v>
      </c>
      <c r="CX208" s="188">
        <v>1.3318947368421052</v>
      </c>
      <c r="CY208" s="17" t="s">
        <v>218</v>
      </c>
      <c r="CZ208" s="388" t="s">
        <v>4872</v>
      </c>
      <c r="DA208" s="17"/>
      <c r="DB208" s="146"/>
      <c r="DC208" s="397" t="s">
        <v>4873</v>
      </c>
      <c r="DD208" s="188">
        <v>0.75588235294117645</v>
      </c>
      <c r="DE208" s="188">
        <v>1.3318947368421052</v>
      </c>
      <c r="DF208" s="17" t="s">
        <v>218</v>
      </c>
      <c r="DG208" s="14" t="s">
        <v>4874</v>
      </c>
      <c r="DH208" s="17"/>
      <c r="DI208" s="146"/>
      <c r="DJ208" s="395" t="s">
        <v>4875</v>
      </c>
      <c r="DK208" s="188">
        <v>0.75588235294117645</v>
      </c>
      <c r="DL208" s="188">
        <v>1.3318947368421052</v>
      </c>
      <c r="DM208" s="17" t="s">
        <v>218</v>
      </c>
      <c r="DN208" s="394" t="s">
        <v>4876</v>
      </c>
      <c r="DO208" s="17"/>
      <c r="DP208" s="146"/>
      <c r="DQ208" s="364" t="s">
        <v>4877</v>
      </c>
      <c r="DR208" s="188">
        <v>0.75588235294117645</v>
      </c>
      <c r="DS208" s="188">
        <v>1.3318947368421052</v>
      </c>
      <c r="DT208" s="17" t="s">
        <v>218</v>
      </c>
      <c r="DU208" s="406" t="s">
        <v>4878</v>
      </c>
      <c r="DV208" s="17">
        <v>17000</v>
      </c>
      <c r="DW208" s="146"/>
      <c r="DX208" s="387" t="s">
        <v>4879</v>
      </c>
      <c r="DY208" s="188">
        <v>0.9884615384615385</v>
      </c>
      <c r="DZ208" s="188">
        <v>1.3318947368421052</v>
      </c>
      <c r="EA208" s="17" t="s">
        <v>218</v>
      </c>
      <c r="EB208" s="211" t="s">
        <v>4880</v>
      </c>
      <c r="EC208" s="327">
        <v>0</v>
      </c>
      <c r="ED208" s="326">
        <v>0</v>
      </c>
      <c r="EE208" s="326">
        <v>0</v>
      </c>
      <c r="EF208" s="326">
        <v>12908</v>
      </c>
      <c r="EG208" s="326">
        <v>12908</v>
      </c>
      <c r="EH208" s="326">
        <v>12908</v>
      </c>
      <c r="EI208" s="326">
        <v>12908</v>
      </c>
      <c r="EJ208" s="326">
        <v>12908</v>
      </c>
      <c r="EK208" s="326">
        <v>12908</v>
      </c>
      <c r="EL208" s="326">
        <v>17000</v>
      </c>
      <c r="EM208" s="327">
        <v>12908</v>
      </c>
      <c r="EN208" s="327">
        <v>12908</v>
      </c>
      <c r="EO208" s="327">
        <v>17000</v>
      </c>
      <c r="EP208" s="325">
        <v>0</v>
      </c>
      <c r="EQ208" s="326">
        <v>0</v>
      </c>
      <c r="ER208" s="326">
        <v>0</v>
      </c>
      <c r="ES208" s="326">
        <v>12850</v>
      </c>
      <c r="ET208" s="326">
        <v>12850</v>
      </c>
      <c r="EU208" s="326">
        <v>12850</v>
      </c>
      <c r="EV208" s="326">
        <v>12850</v>
      </c>
      <c r="EW208" s="326">
        <v>12850</v>
      </c>
      <c r="EX208" s="326">
        <v>12850</v>
      </c>
      <c r="EY208" s="326">
        <v>12850</v>
      </c>
      <c r="EZ208" s="326">
        <v>0</v>
      </c>
      <c r="FA208" s="325">
        <v>12850</v>
      </c>
      <c r="FB208" s="325">
        <v>12850</v>
      </c>
      <c r="FC208" s="325">
        <v>12850</v>
      </c>
      <c r="FD208" s="38">
        <v>0</v>
      </c>
      <c r="FE208" s="38">
        <v>0</v>
      </c>
      <c r="FF208" s="38">
        <v>0</v>
      </c>
      <c r="FG208" s="38">
        <v>0.99550666253486209</v>
      </c>
      <c r="FH208" s="38">
        <v>0.99550666253486209</v>
      </c>
      <c r="FI208" s="38">
        <v>0.99550666253486209</v>
      </c>
      <c r="FJ208" s="38">
        <v>0.99550666253486209</v>
      </c>
      <c r="FK208" s="38">
        <v>0.99550666253486209</v>
      </c>
      <c r="FL208" s="38">
        <v>0.99550666253486209</v>
      </c>
      <c r="FM208" s="38">
        <v>0.75588235294117645</v>
      </c>
      <c r="FN208" s="230">
        <v>0</v>
      </c>
      <c r="FO208" s="230">
        <v>0</v>
      </c>
      <c r="FP208" s="273">
        <v>0</v>
      </c>
      <c r="FQ208" s="273">
        <v>0</v>
      </c>
      <c r="FR208" s="209">
        <v>0</v>
      </c>
      <c r="FS208" s="209">
        <v>0</v>
      </c>
      <c r="FT208" s="209">
        <v>0.75588235294117645</v>
      </c>
      <c r="FU208" s="209">
        <v>0.75929411764705879</v>
      </c>
      <c r="FV208" s="42">
        <v>0.75588235294117645</v>
      </c>
      <c r="FW208" s="42">
        <v>0.75929411764705879</v>
      </c>
      <c r="FX208" s="42">
        <v>0.75588235294117645</v>
      </c>
      <c r="FY208" s="42">
        <v>0.75929411764705879</v>
      </c>
      <c r="FZ208" s="42">
        <v>0.75588235294117645</v>
      </c>
      <c r="GA208" s="42">
        <v>0.75929411764705879</v>
      </c>
      <c r="GB208" s="42">
        <v>0.75588235294117645</v>
      </c>
      <c r="GC208" s="42">
        <v>0.75929411764705879</v>
      </c>
      <c r="GD208" s="138">
        <v>0.75588235294117645</v>
      </c>
      <c r="GE208" s="42">
        <v>0.75929411764705879</v>
      </c>
      <c r="GF208" s="137">
        <v>0.75588235294117645</v>
      </c>
      <c r="GG208" s="136">
        <v>1</v>
      </c>
      <c r="GH208" s="50">
        <v>0</v>
      </c>
      <c r="GI208" s="50">
        <v>0</v>
      </c>
      <c r="GJ208" s="50">
        <v>0</v>
      </c>
      <c r="GK208" s="50">
        <v>0.75588235294117645</v>
      </c>
      <c r="GL208" s="49">
        <v>0.75588235294117645</v>
      </c>
      <c r="GM208" s="49">
        <v>0.75588235294117645</v>
      </c>
      <c r="GN208" s="49">
        <v>0.75588235294117645</v>
      </c>
      <c r="GO208" s="49">
        <v>0.75588235294117645</v>
      </c>
      <c r="GP208" s="49">
        <v>0.75588235294117645</v>
      </c>
      <c r="GQ208" s="49">
        <v>0.75588235294117645</v>
      </c>
      <c r="GR208" s="48" t="b">
        <v>1</v>
      </c>
      <c r="GS208" s="336">
        <v>0</v>
      </c>
    </row>
    <row r="209" spans="1:201" ht="67.5" hidden="1" customHeight="1" x14ac:dyDescent="0.25">
      <c r="A209" s="380" t="s">
        <v>2227</v>
      </c>
      <c r="B209" s="380" t="s">
        <v>653</v>
      </c>
      <c r="C209" s="119" t="s">
        <v>519</v>
      </c>
      <c r="D209" s="380" t="s">
        <v>4824</v>
      </c>
      <c r="E209" s="380" t="s">
        <v>4881</v>
      </c>
      <c r="F209" s="102" t="s">
        <v>4247</v>
      </c>
      <c r="G209" s="102" t="s">
        <v>2929</v>
      </c>
      <c r="H209" s="102" t="s">
        <v>2851</v>
      </c>
      <c r="I209" s="102" t="s">
        <v>2930</v>
      </c>
      <c r="J209" s="102" t="s">
        <v>2931</v>
      </c>
      <c r="K209" s="102" t="s">
        <v>2386</v>
      </c>
      <c r="L209" s="102" t="s">
        <v>4882</v>
      </c>
      <c r="M209" s="379" t="s">
        <v>4825</v>
      </c>
      <c r="N209" s="102" t="s">
        <v>4826</v>
      </c>
      <c r="O209" s="102">
        <v>14</v>
      </c>
      <c r="P209" s="102" t="s">
        <v>4826</v>
      </c>
      <c r="Q209" s="102">
        <v>81</v>
      </c>
      <c r="R209" s="376" t="s">
        <v>4883</v>
      </c>
      <c r="S209" s="102" t="s">
        <v>19</v>
      </c>
      <c r="T209" s="102"/>
      <c r="U209" s="102"/>
      <c r="V209" s="102"/>
      <c r="W209" s="102" t="s">
        <v>4884</v>
      </c>
      <c r="X209" s="102"/>
      <c r="Y209" s="102"/>
      <c r="Z209" s="102"/>
      <c r="AA209" s="102"/>
      <c r="AB209" s="102"/>
      <c r="AC209" s="102"/>
      <c r="AD209" s="102"/>
      <c r="AE209" s="102"/>
      <c r="AF209" s="102"/>
      <c r="AG209" s="102"/>
      <c r="AH209" s="102" t="s">
        <v>270</v>
      </c>
      <c r="AI209" s="102" t="s">
        <v>470</v>
      </c>
      <c r="AJ209" s="102" t="s">
        <v>418</v>
      </c>
      <c r="AK209" s="102" t="s">
        <v>214</v>
      </c>
      <c r="AL209" s="360" t="s">
        <v>4885</v>
      </c>
      <c r="AM209" s="376" t="s">
        <v>4886</v>
      </c>
      <c r="AN209" s="102" t="s">
        <v>204</v>
      </c>
      <c r="AO209" s="102">
        <v>20</v>
      </c>
      <c r="AP209" s="102">
        <v>50</v>
      </c>
      <c r="AQ209" s="102">
        <v>70</v>
      </c>
      <c r="AR209" s="102">
        <v>100</v>
      </c>
      <c r="AS209" s="102">
        <v>100</v>
      </c>
      <c r="AT209" s="102">
        <v>20</v>
      </c>
      <c r="AU209" s="102"/>
      <c r="AV209" s="102">
        <v>50</v>
      </c>
      <c r="AW209" s="175"/>
      <c r="AX209" s="112"/>
      <c r="AY209" s="248" t="s">
        <v>4887</v>
      </c>
      <c r="AZ209" s="247">
        <v>0</v>
      </c>
      <c r="BA209" s="370">
        <v>0.2</v>
      </c>
      <c r="BB209" s="247" t="s">
        <v>218</v>
      </c>
      <c r="BC209" s="175"/>
      <c r="BD209" s="372"/>
      <c r="BE209" s="112"/>
      <c r="BF209" s="248" t="s">
        <v>4888</v>
      </c>
      <c r="BG209" s="247">
        <v>0</v>
      </c>
      <c r="BH209" s="370">
        <v>0.2</v>
      </c>
      <c r="BI209" s="386" t="s">
        <v>218</v>
      </c>
      <c r="BJ209" s="175"/>
      <c r="BK209" s="175"/>
      <c r="BL209" s="405">
        <v>18</v>
      </c>
      <c r="BM209" s="329" t="s">
        <v>4889</v>
      </c>
      <c r="BN209" s="369">
        <v>0.36</v>
      </c>
      <c r="BO209" s="83">
        <v>0.2</v>
      </c>
      <c r="BP209" s="369" t="s">
        <v>218</v>
      </c>
      <c r="BQ209" s="175" t="s">
        <v>4890</v>
      </c>
      <c r="BR209" s="175"/>
      <c r="BS209" s="405"/>
      <c r="BT209" s="112" t="s">
        <v>4891</v>
      </c>
      <c r="BU209" s="83">
        <v>0.36</v>
      </c>
      <c r="BV209" s="83">
        <v>0.2</v>
      </c>
      <c r="BW209" s="102" t="s">
        <v>218</v>
      </c>
      <c r="BX209" s="360" t="s">
        <v>4892</v>
      </c>
      <c r="BY209" s="175"/>
      <c r="BZ209" s="112"/>
      <c r="CA209" s="112" t="s">
        <v>4893</v>
      </c>
      <c r="CB209" s="83">
        <v>0.36</v>
      </c>
      <c r="CC209" s="83">
        <v>0.38</v>
      </c>
      <c r="CD209" s="83" t="s">
        <v>218</v>
      </c>
      <c r="CE209" s="360"/>
      <c r="CF209" s="102">
        <v>20</v>
      </c>
      <c r="CG209" s="146">
        <v>18</v>
      </c>
      <c r="CH209" s="172" t="s">
        <v>4894</v>
      </c>
      <c r="CI209" s="83">
        <v>0.72</v>
      </c>
      <c r="CJ209" s="83">
        <v>0.56000000000000005</v>
      </c>
      <c r="CK209" s="102" t="s">
        <v>218</v>
      </c>
      <c r="CL209" s="360" t="s">
        <v>4895</v>
      </c>
      <c r="CM209" s="102"/>
      <c r="CN209" s="146">
        <v>0</v>
      </c>
      <c r="CO209" s="172" t="s">
        <v>4896</v>
      </c>
      <c r="CP209" s="83">
        <v>0.72</v>
      </c>
      <c r="CQ209" s="83">
        <v>0.56000000000000005</v>
      </c>
      <c r="CR209" s="102" t="s">
        <v>218</v>
      </c>
      <c r="CS209" s="360" t="s">
        <v>4897</v>
      </c>
      <c r="CT209" s="102"/>
      <c r="CU209" s="101"/>
      <c r="CV209" s="172" t="s">
        <v>4898</v>
      </c>
      <c r="CW209" s="83">
        <v>0.72</v>
      </c>
      <c r="CX209" s="83">
        <v>0.56000000000000005</v>
      </c>
      <c r="CY209" s="102" t="s">
        <v>218</v>
      </c>
      <c r="CZ209" s="366" t="s">
        <v>4899</v>
      </c>
      <c r="DA209" s="398">
        <v>30</v>
      </c>
      <c r="DB209" s="404">
        <v>21</v>
      </c>
      <c r="DC209" s="364" t="s">
        <v>4900</v>
      </c>
      <c r="DD209" s="83">
        <v>1.1399999999999999</v>
      </c>
      <c r="DE209" s="83">
        <v>0.77</v>
      </c>
      <c r="DF209" s="102" t="s">
        <v>218</v>
      </c>
      <c r="DG209" s="363" t="s">
        <v>4901</v>
      </c>
      <c r="DH209" s="102"/>
      <c r="DI209" s="146"/>
      <c r="DJ209" s="197" t="s">
        <v>4902</v>
      </c>
      <c r="DK209" s="83">
        <v>1.1399999999999999</v>
      </c>
      <c r="DL209" s="83">
        <v>0.77</v>
      </c>
      <c r="DM209" s="102" t="s">
        <v>218</v>
      </c>
      <c r="DN209" s="363" t="s">
        <v>4903</v>
      </c>
      <c r="DO209" s="102"/>
      <c r="DP209" s="146"/>
      <c r="DQ209" s="197" t="s">
        <v>4904</v>
      </c>
      <c r="DR209" s="83">
        <v>1.1399999999999999</v>
      </c>
      <c r="DS209" s="83">
        <v>0.77</v>
      </c>
      <c r="DT209" s="102" t="s">
        <v>218</v>
      </c>
      <c r="DU209" s="403" t="s">
        <v>4905</v>
      </c>
      <c r="DV209" s="102">
        <v>50</v>
      </c>
      <c r="DW209" s="146"/>
      <c r="DX209" s="387" t="s">
        <v>4906</v>
      </c>
      <c r="DY209" s="83">
        <v>2.85</v>
      </c>
      <c r="DZ209" s="83">
        <v>0.77</v>
      </c>
      <c r="EA209" s="102" t="s">
        <v>218</v>
      </c>
      <c r="EB209" s="402" t="s">
        <v>4880</v>
      </c>
      <c r="EC209" s="327">
        <v>0</v>
      </c>
      <c r="ED209" s="326">
        <v>0</v>
      </c>
      <c r="EE209" s="326">
        <v>0</v>
      </c>
      <c r="EF209" s="326">
        <v>20</v>
      </c>
      <c r="EG209" s="326">
        <v>20</v>
      </c>
      <c r="EH209" s="326">
        <v>20</v>
      </c>
      <c r="EI209" s="326">
        <v>50</v>
      </c>
      <c r="EJ209" s="326">
        <v>50</v>
      </c>
      <c r="EK209" s="326">
        <v>50</v>
      </c>
      <c r="EL209" s="326">
        <v>50</v>
      </c>
      <c r="EM209" s="327">
        <v>20</v>
      </c>
      <c r="EN209" s="327">
        <v>50</v>
      </c>
      <c r="EO209" s="327">
        <v>50</v>
      </c>
      <c r="EP209" s="325">
        <v>18</v>
      </c>
      <c r="EQ209" s="326">
        <v>18</v>
      </c>
      <c r="ER209" s="326">
        <v>18</v>
      </c>
      <c r="ES209" s="326">
        <v>36</v>
      </c>
      <c r="ET209" s="326">
        <v>36</v>
      </c>
      <c r="EU209" s="326">
        <v>36</v>
      </c>
      <c r="EV209" s="326">
        <v>57</v>
      </c>
      <c r="EW209" s="326">
        <v>57</v>
      </c>
      <c r="EX209" s="326">
        <v>57</v>
      </c>
      <c r="EY209" s="326">
        <v>57</v>
      </c>
      <c r="EZ209" s="326">
        <v>0</v>
      </c>
      <c r="FA209" s="325">
        <v>36</v>
      </c>
      <c r="FB209" s="325">
        <v>57</v>
      </c>
      <c r="FC209" s="325">
        <v>57</v>
      </c>
      <c r="FD209" s="38">
        <v>0</v>
      </c>
      <c r="FE209" s="38">
        <v>0</v>
      </c>
      <c r="FF209" s="38">
        <v>0</v>
      </c>
      <c r="FG209" s="38">
        <v>1.8</v>
      </c>
      <c r="FH209" s="38">
        <v>1.8</v>
      </c>
      <c r="FI209" s="38">
        <v>1.8</v>
      </c>
      <c r="FJ209" s="38">
        <v>1.1399999999999999</v>
      </c>
      <c r="FK209" s="38">
        <v>1.1399999999999999</v>
      </c>
      <c r="FL209" s="38">
        <v>1.1399999999999999</v>
      </c>
      <c r="FM209" s="38">
        <v>1.1399999999999999</v>
      </c>
      <c r="FN209" s="230">
        <v>0.36</v>
      </c>
      <c r="FO209" s="230">
        <v>0</v>
      </c>
      <c r="FP209" s="273">
        <v>0.36</v>
      </c>
      <c r="FQ209" s="273">
        <v>0</v>
      </c>
      <c r="FR209" s="209">
        <v>0.36</v>
      </c>
      <c r="FS209" s="209">
        <v>0</v>
      </c>
      <c r="FT209" s="209">
        <v>0.72</v>
      </c>
      <c r="FU209" s="209">
        <v>0.4</v>
      </c>
      <c r="FV209" s="42">
        <v>0.72</v>
      </c>
      <c r="FW209" s="42">
        <v>0.4</v>
      </c>
      <c r="FX209" s="42">
        <v>0.72</v>
      </c>
      <c r="FY209" s="42">
        <v>0.4</v>
      </c>
      <c r="FZ209" s="42">
        <v>1.1399999999999999</v>
      </c>
      <c r="GA209" s="42">
        <v>1</v>
      </c>
      <c r="GB209" s="42">
        <v>1.1399999999999999</v>
      </c>
      <c r="GC209" s="42">
        <v>1</v>
      </c>
      <c r="GD209" s="138">
        <v>1.1399999999999999</v>
      </c>
      <c r="GE209" s="42">
        <v>1</v>
      </c>
      <c r="GF209" s="137">
        <v>1.1399999999999999</v>
      </c>
      <c r="GG209" s="136">
        <v>1</v>
      </c>
      <c r="GH209" s="50">
        <v>0.36</v>
      </c>
      <c r="GI209" s="50">
        <v>0.36</v>
      </c>
      <c r="GJ209" s="50">
        <v>0.36</v>
      </c>
      <c r="GK209" s="50">
        <v>0.72</v>
      </c>
      <c r="GL209" s="49">
        <v>0.72</v>
      </c>
      <c r="GM209" s="49">
        <v>0.72</v>
      </c>
      <c r="GN209" s="49">
        <v>1</v>
      </c>
      <c r="GO209" s="49">
        <v>1</v>
      </c>
      <c r="GP209" s="49">
        <v>1</v>
      </c>
      <c r="GQ209" s="49">
        <v>1</v>
      </c>
      <c r="GR209" s="48" t="b">
        <v>1</v>
      </c>
      <c r="GS209" s="336">
        <v>0</v>
      </c>
    </row>
    <row r="210" spans="1:201" ht="67.5" hidden="1" customHeight="1" x14ac:dyDescent="0.25">
      <c r="A210" s="119" t="s">
        <v>2227</v>
      </c>
      <c r="B210" s="119" t="s">
        <v>653</v>
      </c>
      <c r="C210" s="119" t="s">
        <v>519</v>
      </c>
      <c r="D210" s="119" t="s">
        <v>4824</v>
      </c>
      <c r="E210" s="119" t="s">
        <v>4824</v>
      </c>
      <c r="F210" s="17" t="s">
        <v>4247</v>
      </c>
      <c r="G210" s="17" t="s">
        <v>2929</v>
      </c>
      <c r="H210" s="17" t="s">
        <v>2851</v>
      </c>
      <c r="I210" s="17" t="s">
        <v>2930</v>
      </c>
      <c r="J210" s="17" t="s">
        <v>2931</v>
      </c>
      <c r="K210" s="17" t="s">
        <v>4907</v>
      </c>
      <c r="L210" s="17" t="s">
        <v>4908</v>
      </c>
      <c r="M210" s="26" t="s">
        <v>4825</v>
      </c>
      <c r="N210" s="17" t="s">
        <v>4826</v>
      </c>
      <c r="O210" s="17">
        <v>14</v>
      </c>
      <c r="P210" s="17" t="s">
        <v>4826</v>
      </c>
      <c r="Q210" s="17">
        <v>82</v>
      </c>
      <c r="R210" s="401" t="s">
        <v>4909</v>
      </c>
      <c r="S210" s="400" t="s">
        <v>2277</v>
      </c>
      <c r="T210" s="17" t="s">
        <v>870</v>
      </c>
      <c r="U210" s="17"/>
      <c r="V210" s="17" t="s">
        <v>4828</v>
      </c>
      <c r="W210" s="17" t="s">
        <v>4884</v>
      </c>
      <c r="X210" s="17"/>
      <c r="Y210" s="17"/>
      <c r="Z210" s="17"/>
      <c r="AA210" s="17"/>
      <c r="AB210" s="17"/>
      <c r="AC210" s="17"/>
      <c r="AD210" s="17"/>
      <c r="AE210" s="17"/>
      <c r="AF210" s="17"/>
      <c r="AG210" s="17"/>
      <c r="AH210" s="17" t="s">
        <v>270</v>
      </c>
      <c r="AI210" s="17" t="s">
        <v>470</v>
      </c>
      <c r="AJ210" s="17" t="s">
        <v>418</v>
      </c>
      <c r="AK210" s="17" t="s">
        <v>271</v>
      </c>
      <c r="AL210" s="14" t="s">
        <v>4910</v>
      </c>
      <c r="AM210" s="18" t="s">
        <v>4886</v>
      </c>
      <c r="AN210" s="315">
        <v>68080</v>
      </c>
      <c r="AO210" s="315">
        <v>110000</v>
      </c>
      <c r="AP210" s="315">
        <v>260000</v>
      </c>
      <c r="AQ210" s="315">
        <v>400000</v>
      </c>
      <c r="AR210" s="315">
        <v>500000</v>
      </c>
      <c r="AS210" s="315">
        <v>500000</v>
      </c>
      <c r="AT210" s="282">
        <v>112869</v>
      </c>
      <c r="AU210" s="17">
        <v>0</v>
      </c>
      <c r="AV210" s="282">
        <v>260000</v>
      </c>
      <c r="AW210" s="110"/>
      <c r="AX210" s="112"/>
      <c r="AY210" s="248" t="s">
        <v>4911</v>
      </c>
      <c r="AZ210" s="391">
        <v>0</v>
      </c>
      <c r="BA210" s="390">
        <v>0.22573799999999999</v>
      </c>
      <c r="BB210" s="391" t="s">
        <v>218</v>
      </c>
      <c r="BC210" s="110"/>
      <c r="BD210" s="392"/>
      <c r="BE210" s="112"/>
      <c r="BF210" s="289" t="s">
        <v>4912</v>
      </c>
      <c r="BG210" s="391">
        <v>0</v>
      </c>
      <c r="BH210" s="390">
        <v>0.22573799999999999</v>
      </c>
      <c r="BI210" s="389" t="s">
        <v>218</v>
      </c>
      <c r="BJ210" s="110"/>
      <c r="BK210" s="110"/>
      <c r="BL210" s="368">
        <v>100782</v>
      </c>
      <c r="BM210" s="329" t="s">
        <v>4913</v>
      </c>
      <c r="BN210" s="243">
        <v>0.3876230769230769</v>
      </c>
      <c r="BO210" s="188">
        <v>0.22573799999999999</v>
      </c>
      <c r="BP210" s="243" t="s">
        <v>218</v>
      </c>
      <c r="BQ210" s="110" t="s">
        <v>4914</v>
      </c>
      <c r="BR210" s="110"/>
      <c r="BS210" s="260"/>
      <c r="BT210" s="112" t="s">
        <v>4915</v>
      </c>
      <c r="BU210" s="188">
        <v>0.3876230769230769</v>
      </c>
      <c r="BV210" s="188">
        <v>0.22573799999999999</v>
      </c>
      <c r="BW210" s="17" t="s">
        <v>218</v>
      </c>
      <c r="BX210" s="14" t="s">
        <v>4916</v>
      </c>
      <c r="BY210" s="110"/>
      <c r="BZ210" s="112"/>
      <c r="CA210" s="112" t="s">
        <v>4917</v>
      </c>
      <c r="CB210" s="188">
        <v>0.3876230769230769</v>
      </c>
      <c r="CC210" s="188">
        <v>0.42730200000000002</v>
      </c>
      <c r="CD210" s="188" t="s">
        <v>218</v>
      </c>
      <c r="CE210" s="14" t="s">
        <v>4918</v>
      </c>
      <c r="CF210" s="17">
        <v>102000</v>
      </c>
      <c r="CG210" s="146">
        <v>101229</v>
      </c>
      <c r="CH210" s="172" t="s">
        <v>4919</v>
      </c>
      <c r="CI210" s="188">
        <v>0.77696538461538467</v>
      </c>
      <c r="CJ210" s="188">
        <v>0.62975999999999999</v>
      </c>
      <c r="CK210" s="17" t="s">
        <v>218</v>
      </c>
      <c r="CL210" s="14" t="s">
        <v>4920</v>
      </c>
      <c r="CM210" s="17"/>
      <c r="CN210" s="146">
        <v>0</v>
      </c>
      <c r="CO210" s="172" t="s">
        <v>4921</v>
      </c>
      <c r="CP210" s="188">
        <v>0.77696538461538467</v>
      </c>
      <c r="CQ210" s="188">
        <v>0.62975999999999999</v>
      </c>
      <c r="CR210" s="17" t="s">
        <v>218</v>
      </c>
      <c r="CS210" s="14" t="s">
        <v>4922</v>
      </c>
      <c r="CT210" s="17"/>
      <c r="CU210" s="101"/>
      <c r="CV210" s="172" t="s">
        <v>4923</v>
      </c>
      <c r="CW210" s="188">
        <v>0.77696538461538467</v>
      </c>
      <c r="CX210" s="188">
        <v>0.62975999999999999</v>
      </c>
      <c r="CY210" s="17" t="s">
        <v>218</v>
      </c>
      <c r="CZ210" s="388" t="s">
        <v>4899</v>
      </c>
      <c r="DA210" s="282">
        <v>110000</v>
      </c>
      <c r="DB210" s="146">
        <v>120629</v>
      </c>
      <c r="DC210" s="364" t="s">
        <v>4924</v>
      </c>
      <c r="DD210" s="188">
        <v>1.240923076923077</v>
      </c>
      <c r="DE210" s="188">
        <v>0.87101799999999996</v>
      </c>
      <c r="DF210" s="17" t="s">
        <v>218</v>
      </c>
      <c r="DG210" s="14" t="s">
        <v>4925</v>
      </c>
      <c r="DH210" s="17"/>
      <c r="DI210" s="146"/>
      <c r="DJ210" s="395" t="s">
        <v>4926</v>
      </c>
      <c r="DK210" s="188">
        <v>1.240923076923077</v>
      </c>
      <c r="DL210" s="188">
        <v>0.87101799999999996</v>
      </c>
      <c r="DM210" s="17" t="s">
        <v>218</v>
      </c>
      <c r="DN210" s="14" t="s">
        <v>4927</v>
      </c>
      <c r="DO210" s="17"/>
      <c r="DP210" s="146"/>
      <c r="DQ210" s="395" t="s">
        <v>4928</v>
      </c>
      <c r="DR210" s="188">
        <v>1.240923076923077</v>
      </c>
      <c r="DS210" s="188">
        <v>0.87101799999999996</v>
      </c>
      <c r="DT210" s="17" t="s">
        <v>218</v>
      </c>
      <c r="DU210" s="14" t="s">
        <v>4929</v>
      </c>
      <c r="DV210" s="17">
        <v>260000</v>
      </c>
      <c r="DW210" s="146"/>
      <c r="DX210" s="395" t="s">
        <v>4930</v>
      </c>
      <c r="DY210" s="188">
        <v>2.9330909090909092</v>
      </c>
      <c r="DZ210" s="188">
        <v>0.87101799999999996</v>
      </c>
      <c r="EA210" s="17" t="s">
        <v>218</v>
      </c>
      <c r="EB210" s="360" t="s">
        <v>4931</v>
      </c>
      <c r="EC210" s="327">
        <v>0</v>
      </c>
      <c r="ED210" s="326">
        <v>0</v>
      </c>
      <c r="EE210" s="326">
        <v>0</v>
      </c>
      <c r="EF210" s="326">
        <v>102000</v>
      </c>
      <c r="EG210" s="326">
        <v>102000</v>
      </c>
      <c r="EH210" s="326">
        <v>102000</v>
      </c>
      <c r="EI210" s="326">
        <v>212000</v>
      </c>
      <c r="EJ210" s="326">
        <v>212000</v>
      </c>
      <c r="EK210" s="326">
        <v>212000</v>
      </c>
      <c r="EL210" s="326">
        <v>260000</v>
      </c>
      <c r="EM210" s="327">
        <v>102000</v>
      </c>
      <c r="EN210" s="327">
        <v>212000</v>
      </c>
      <c r="EO210" s="327">
        <v>260000</v>
      </c>
      <c r="EP210" s="325">
        <v>100782</v>
      </c>
      <c r="EQ210" s="326">
        <v>100782</v>
      </c>
      <c r="ER210" s="326">
        <v>100782</v>
      </c>
      <c r="ES210" s="326">
        <v>101229</v>
      </c>
      <c r="ET210" s="326">
        <v>101229</v>
      </c>
      <c r="EU210" s="326">
        <v>101229</v>
      </c>
      <c r="EV210" s="326">
        <v>221858</v>
      </c>
      <c r="EW210" s="326">
        <v>221858</v>
      </c>
      <c r="EX210" s="326">
        <v>221858</v>
      </c>
      <c r="EY210" s="326">
        <v>221858</v>
      </c>
      <c r="EZ210" s="326">
        <v>0</v>
      </c>
      <c r="FA210" s="325">
        <v>101229</v>
      </c>
      <c r="FB210" s="325">
        <v>221858</v>
      </c>
      <c r="FC210" s="325">
        <v>221858</v>
      </c>
      <c r="FD210" s="38">
        <v>0</v>
      </c>
      <c r="FE210" s="38">
        <v>0</v>
      </c>
      <c r="FF210" s="38">
        <v>0</v>
      </c>
      <c r="FG210" s="38">
        <v>0.99244117647058827</v>
      </c>
      <c r="FH210" s="38">
        <v>0.99244117647058827</v>
      </c>
      <c r="FI210" s="38">
        <v>0.99244117647058827</v>
      </c>
      <c r="FJ210" s="38">
        <v>1.0465</v>
      </c>
      <c r="FK210" s="38">
        <v>1.0465</v>
      </c>
      <c r="FL210" s="38">
        <v>1.0465</v>
      </c>
      <c r="FM210" s="38">
        <v>0.85329999999999995</v>
      </c>
      <c r="FN210" s="230">
        <v>0.3876230769230769</v>
      </c>
      <c r="FO210" s="230">
        <v>0</v>
      </c>
      <c r="FP210" s="273">
        <v>0.3876230769230769</v>
      </c>
      <c r="FQ210" s="273">
        <v>0</v>
      </c>
      <c r="FR210" s="209">
        <v>0.3876230769230769</v>
      </c>
      <c r="FS210" s="209">
        <v>0</v>
      </c>
      <c r="FT210" s="209">
        <v>0.38934230769230771</v>
      </c>
      <c r="FU210" s="209">
        <v>0.3923076923076923</v>
      </c>
      <c r="FV210" s="42">
        <v>0.38934230769230771</v>
      </c>
      <c r="FW210" s="42">
        <v>0.3923076923076923</v>
      </c>
      <c r="FX210" s="42">
        <v>0.38934230769230771</v>
      </c>
      <c r="FY210" s="42">
        <v>0.3923076923076923</v>
      </c>
      <c r="FZ210" s="42">
        <v>0.85329999999999995</v>
      </c>
      <c r="GA210" s="42">
        <v>0.81538461538461537</v>
      </c>
      <c r="GB210" s="42">
        <v>0.85329999999999995</v>
      </c>
      <c r="GC210" s="42">
        <v>0.81538461538461537</v>
      </c>
      <c r="GD210" s="138">
        <v>0.85329999999999995</v>
      </c>
      <c r="GE210" s="42">
        <v>0.81538461538461537</v>
      </c>
      <c r="GF210" s="137">
        <v>0.85329999999999995</v>
      </c>
      <c r="GG210" s="136">
        <v>1</v>
      </c>
      <c r="GH210" s="50">
        <v>0.3876230769230769</v>
      </c>
      <c r="GI210" s="50">
        <v>0.3876230769230769</v>
      </c>
      <c r="GJ210" s="50">
        <v>0.3876230769230769</v>
      </c>
      <c r="GK210" s="50">
        <v>0.38934230769230771</v>
      </c>
      <c r="GL210" s="49">
        <v>0.38934230769230771</v>
      </c>
      <c r="GM210" s="49">
        <v>0.38934230769230771</v>
      </c>
      <c r="GN210" s="49">
        <v>0.85329999999999995</v>
      </c>
      <c r="GO210" s="49">
        <v>0.85329999999999995</v>
      </c>
      <c r="GP210" s="49">
        <v>0.85329999999999995</v>
      </c>
      <c r="GQ210" s="49">
        <v>0.85329999999999995</v>
      </c>
      <c r="GR210" s="48" t="b">
        <v>1</v>
      </c>
      <c r="GS210" s="336">
        <v>0</v>
      </c>
    </row>
    <row r="211" spans="1:201" ht="67.5" hidden="1" customHeight="1" x14ac:dyDescent="0.25">
      <c r="A211" s="380" t="s">
        <v>2227</v>
      </c>
      <c r="B211" s="380" t="s">
        <v>653</v>
      </c>
      <c r="C211" s="119" t="s">
        <v>519</v>
      </c>
      <c r="D211" s="380" t="s">
        <v>4824</v>
      </c>
      <c r="E211" s="380" t="s">
        <v>4824</v>
      </c>
      <c r="F211" s="102" t="s">
        <v>4247</v>
      </c>
      <c r="G211" s="102" t="s">
        <v>2901</v>
      </c>
      <c r="H211" s="102" t="s">
        <v>2851</v>
      </c>
      <c r="I211" s="17" t="s">
        <v>4225</v>
      </c>
      <c r="J211" s="102" t="s">
        <v>2902</v>
      </c>
      <c r="K211" s="102" t="s">
        <v>3938</v>
      </c>
      <c r="L211" s="102" t="s">
        <v>2932</v>
      </c>
      <c r="M211" s="379" t="s">
        <v>4825</v>
      </c>
      <c r="N211" s="102" t="s">
        <v>4826</v>
      </c>
      <c r="O211" s="102">
        <v>14</v>
      </c>
      <c r="P211" s="102" t="s">
        <v>4826</v>
      </c>
      <c r="Q211" s="102">
        <v>83</v>
      </c>
      <c r="R211" s="376" t="s">
        <v>4932</v>
      </c>
      <c r="S211" s="102" t="s">
        <v>2904</v>
      </c>
      <c r="T211" s="102"/>
      <c r="U211" s="102"/>
      <c r="V211" s="102"/>
      <c r="W211" s="102"/>
      <c r="X211" s="102"/>
      <c r="Y211" s="102"/>
      <c r="Z211" s="102"/>
      <c r="AA211" s="102"/>
      <c r="AB211" s="102"/>
      <c r="AC211" s="102"/>
      <c r="AD211" s="102"/>
      <c r="AE211" s="102"/>
      <c r="AF211" s="102"/>
      <c r="AG211" s="102"/>
      <c r="AH211" s="102" t="s">
        <v>270</v>
      </c>
      <c r="AI211" s="102" t="s">
        <v>470</v>
      </c>
      <c r="AJ211" s="102" t="s">
        <v>418</v>
      </c>
      <c r="AK211" s="102" t="s">
        <v>214</v>
      </c>
      <c r="AL211" s="360" t="s">
        <v>4933</v>
      </c>
      <c r="AM211" s="376" t="s">
        <v>4886</v>
      </c>
      <c r="AN211" s="102">
        <v>60</v>
      </c>
      <c r="AO211" s="102">
        <v>61</v>
      </c>
      <c r="AP211" s="102">
        <v>62</v>
      </c>
      <c r="AQ211" s="102">
        <v>63</v>
      </c>
      <c r="AR211" s="102">
        <v>64</v>
      </c>
      <c r="AS211" s="102">
        <v>64</v>
      </c>
      <c r="AT211" s="102">
        <v>45</v>
      </c>
      <c r="AU211" s="102"/>
      <c r="AV211" s="17">
        <v>62</v>
      </c>
      <c r="AW211" s="175"/>
      <c r="AX211" s="112"/>
      <c r="AY211" s="248" t="s">
        <v>4934</v>
      </c>
      <c r="AZ211" s="247">
        <v>0</v>
      </c>
      <c r="BA211" s="370">
        <v>0.703125</v>
      </c>
      <c r="BB211" s="247" t="s">
        <v>2913</v>
      </c>
      <c r="BC211" s="175"/>
      <c r="BD211" s="372"/>
      <c r="BE211" s="112"/>
      <c r="BF211" s="248" t="s">
        <v>4935</v>
      </c>
      <c r="BG211" s="247">
        <v>0</v>
      </c>
      <c r="BH211" s="370">
        <v>0.703125</v>
      </c>
      <c r="BI211" s="386" t="s">
        <v>2913</v>
      </c>
      <c r="BJ211" s="175"/>
      <c r="BK211" s="175"/>
      <c r="BL211" s="146">
        <v>28</v>
      </c>
      <c r="BM211" s="329" t="s">
        <v>4936</v>
      </c>
      <c r="BN211" s="369">
        <v>0.45161290322580644</v>
      </c>
      <c r="BO211" s="83">
        <v>1.140625</v>
      </c>
      <c r="BP211" s="369" t="s">
        <v>218</v>
      </c>
      <c r="BQ211" s="175" t="s">
        <v>4937</v>
      </c>
      <c r="BR211" s="175"/>
      <c r="BS211" s="112"/>
      <c r="BT211" s="112" t="s">
        <v>4938</v>
      </c>
      <c r="BU211" s="83">
        <v>0.45161290322580644</v>
      </c>
      <c r="BV211" s="83">
        <v>1.140625</v>
      </c>
      <c r="BW211" s="102" t="s">
        <v>218</v>
      </c>
      <c r="BX211" s="175" t="s">
        <v>4939</v>
      </c>
      <c r="BY211" s="175"/>
      <c r="BZ211" s="112"/>
      <c r="CA211" s="112" t="s">
        <v>4938</v>
      </c>
      <c r="CB211" s="83">
        <v>0.45161290322580644</v>
      </c>
      <c r="CC211" s="83">
        <v>1.140625</v>
      </c>
      <c r="CD211" s="83" t="s">
        <v>218</v>
      </c>
      <c r="CE211" s="360" t="s">
        <v>4940</v>
      </c>
      <c r="CF211" s="102">
        <v>56</v>
      </c>
      <c r="CG211" s="146">
        <v>35</v>
      </c>
      <c r="CH211" s="172" t="s">
        <v>4941</v>
      </c>
      <c r="CI211" s="83">
        <v>1.0161290322580645</v>
      </c>
      <c r="CJ211" s="83">
        <v>1.6875</v>
      </c>
      <c r="CK211" s="102" t="s">
        <v>218</v>
      </c>
      <c r="CL211" s="360" t="s">
        <v>4942</v>
      </c>
      <c r="CM211" s="102"/>
      <c r="CN211" s="146">
        <v>0</v>
      </c>
      <c r="CO211" s="172" t="s">
        <v>4943</v>
      </c>
      <c r="CP211" s="83">
        <v>1.0161290322580645</v>
      </c>
      <c r="CQ211" s="83">
        <v>1.6875</v>
      </c>
      <c r="CR211" s="102" t="s">
        <v>218</v>
      </c>
      <c r="CS211" s="360" t="s">
        <v>4944</v>
      </c>
      <c r="CT211" s="102"/>
      <c r="CU211" s="101"/>
      <c r="CV211" s="172" t="s">
        <v>4945</v>
      </c>
      <c r="CW211" s="83">
        <v>1.0161290322580645</v>
      </c>
      <c r="CX211" s="83">
        <v>1.6875</v>
      </c>
      <c r="CY211" s="102" t="s">
        <v>218</v>
      </c>
      <c r="CZ211" s="366" t="s">
        <v>4946</v>
      </c>
      <c r="DA211" s="398">
        <v>58</v>
      </c>
      <c r="DB211" s="146"/>
      <c r="DC211" s="397" t="s">
        <v>4947</v>
      </c>
      <c r="DD211" s="83">
        <v>1.0161290322580645</v>
      </c>
      <c r="DE211" s="83">
        <v>1.6875</v>
      </c>
      <c r="DF211" s="102" t="s">
        <v>218</v>
      </c>
      <c r="DG211" s="394" t="s">
        <v>4948</v>
      </c>
      <c r="DH211" s="102"/>
      <c r="DI211" s="146"/>
      <c r="DJ211" s="395" t="s">
        <v>4949</v>
      </c>
      <c r="DK211" s="83">
        <v>1.0161290322580645</v>
      </c>
      <c r="DL211" s="83">
        <v>1.6875</v>
      </c>
      <c r="DM211" s="102" t="s">
        <v>218</v>
      </c>
      <c r="DN211" s="394" t="s">
        <v>4948</v>
      </c>
      <c r="DO211" s="102"/>
      <c r="DP211" s="146"/>
      <c r="DQ211" s="387" t="s">
        <v>4950</v>
      </c>
      <c r="DR211" s="83">
        <v>1.0161290322580645</v>
      </c>
      <c r="DS211" s="83">
        <v>1.6875</v>
      </c>
      <c r="DT211" s="102" t="s">
        <v>218</v>
      </c>
      <c r="DU211" s="394" t="s">
        <v>4951</v>
      </c>
      <c r="DV211" s="102">
        <v>62</v>
      </c>
      <c r="DW211" s="146"/>
      <c r="DX211" s="197" t="s">
        <v>4952</v>
      </c>
      <c r="DY211" s="83">
        <v>1.0161290322580645</v>
      </c>
      <c r="DZ211" s="83" t="s">
        <v>872</v>
      </c>
      <c r="EA211" s="102" t="s">
        <v>2918</v>
      </c>
      <c r="EB211" s="73" t="s">
        <v>4953</v>
      </c>
      <c r="EC211" s="327">
        <v>0</v>
      </c>
      <c r="ED211" s="326">
        <v>0</v>
      </c>
      <c r="EE211" s="326">
        <v>0</v>
      </c>
      <c r="EF211" s="326">
        <v>56</v>
      </c>
      <c r="EG211" s="326">
        <v>56</v>
      </c>
      <c r="EH211" s="326">
        <v>56</v>
      </c>
      <c r="EI211" s="326">
        <v>58</v>
      </c>
      <c r="EJ211" s="326">
        <v>58</v>
      </c>
      <c r="EK211" s="326">
        <v>58</v>
      </c>
      <c r="EL211" s="326">
        <v>62</v>
      </c>
      <c r="EM211" s="327">
        <v>56</v>
      </c>
      <c r="EN211" s="327">
        <v>58</v>
      </c>
      <c r="EO211" s="327">
        <v>62</v>
      </c>
      <c r="EP211" s="325">
        <v>28</v>
      </c>
      <c r="EQ211" s="326">
        <v>28</v>
      </c>
      <c r="ER211" s="326">
        <v>28</v>
      </c>
      <c r="ES211" s="326">
        <v>63</v>
      </c>
      <c r="ET211" s="326">
        <v>63</v>
      </c>
      <c r="EU211" s="326">
        <v>63</v>
      </c>
      <c r="EV211" s="326">
        <v>63</v>
      </c>
      <c r="EW211" s="326">
        <v>63</v>
      </c>
      <c r="EX211" s="326">
        <v>63</v>
      </c>
      <c r="EY211" s="399">
        <v>63</v>
      </c>
      <c r="EZ211" s="399">
        <v>0</v>
      </c>
      <c r="FA211" s="325">
        <v>63</v>
      </c>
      <c r="FB211" s="325">
        <v>63</v>
      </c>
      <c r="FC211" s="325">
        <v>63</v>
      </c>
      <c r="FD211" s="38">
        <v>0</v>
      </c>
      <c r="FE211" s="38">
        <v>0</v>
      </c>
      <c r="FF211" s="38">
        <v>0</v>
      </c>
      <c r="FG211" s="38">
        <v>1.125</v>
      </c>
      <c r="FH211" s="38">
        <v>1.125</v>
      </c>
      <c r="FI211" s="38">
        <v>1.125</v>
      </c>
      <c r="FJ211" s="38">
        <v>1.0862068965517242</v>
      </c>
      <c r="FK211" s="38">
        <v>1.0862068965517242</v>
      </c>
      <c r="FL211" s="38">
        <v>1.0862068965517242</v>
      </c>
      <c r="FM211" s="38">
        <v>1.0161290322580645</v>
      </c>
      <c r="FN211" s="230">
        <v>0.45161290322580644</v>
      </c>
      <c r="FO211" s="230">
        <v>0</v>
      </c>
      <c r="FP211" s="273">
        <v>0.45161290322580644</v>
      </c>
      <c r="FQ211" s="273">
        <v>0</v>
      </c>
      <c r="FR211" s="209">
        <v>0.45161290322580644</v>
      </c>
      <c r="FS211" s="209">
        <v>0</v>
      </c>
      <c r="FT211" s="209">
        <v>1.0161290322580645</v>
      </c>
      <c r="FU211" s="209">
        <v>0.90322580645161288</v>
      </c>
      <c r="FV211" s="42">
        <v>1.0161290322580645</v>
      </c>
      <c r="FW211" s="42">
        <v>0.90322580645161288</v>
      </c>
      <c r="FX211" s="42">
        <v>1.0161290322580645</v>
      </c>
      <c r="FY211" s="42">
        <v>0.90322580645161288</v>
      </c>
      <c r="FZ211" s="42">
        <v>1.0161290322580645</v>
      </c>
      <c r="GA211" s="42">
        <v>0.93548387096774188</v>
      </c>
      <c r="GB211" s="42">
        <v>1.0161290322580645</v>
      </c>
      <c r="GC211" s="42">
        <v>0.93548387096774188</v>
      </c>
      <c r="GD211" s="138">
        <v>1.0161290322580645</v>
      </c>
      <c r="GE211" s="42">
        <v>0.93548387096774188</v>
      </c>
      <c r="GF211" s="137">
        <v>1.0161290322580645</v>
      </c>
      <c r="GG211" s="136">
        <v>1</v>
      </c>
      <c r="GH211" s="50">
        <v>0.45161290322580644</v>
      </c>
      <c r="GI211" s="50">
        <v>0.45161290322580644</v>
      </c>
      <c r="GJ211" s="50">
        <v>0.45161290322580644</v>
      </c>
      <c r="GK211" s="50">
        <v>1</v>
      </c>
      <c r="GL211" s="49">
        <v>1</v>
      </c>
      <c r="GM211" s="49">
        <v>1</v>
      </c>
      <c r="GN211" s="49">
        <v>1</v>
      </c>
      <c r="GO211" s="49">
        <v>1</v>
      </c>
      <c r="GP211" s="49">
        <v>1</v>
      </c>
      <c r="GQ211" s="49">
        <v>1</v>
      </c>
      <c r="GR211" s="48" t="b">
        <v>1</v>
      </c>
      <c r="GS211" s="336">
        <v>0</v>
      </c>
    </row>
    <row r="212" spans="1:201" ht="67.5" hidden="1" customHeight="1" x14ac:dyDescent="0.25">
      <c r="A212" s="119" t="s">
        <v>2227</v>
      </c>
      <c r="B212" s="119" t="s">
        <v>653</v>
      </c>
      <c r="C212" s="119" t="s">
        <v>519</v>
      </c>
      <c r="D212" s="119" t="s">
        <v>4824</v>
      </c>
      <c r="E212" s="119" t="s">
        <v>4824</v>
      </c>
      <c r="F212" s="17" t="s">
        <v>4247</v>
      </c>
      <c r="G212" s="17" t="s">
        <v>2901</v>
      </c>
      <c r="H212" s="17" t="s">
        <v>2851</v>
      </c>
      <c r="I212" s="17" t="s">
        <v>4225</v>
      </c>
      <c r="J212" s="17" t="s">
        <v>2902</v>
      </c>
      <c r="K212" s="17" t="s">
        <v>3938</v>
      </c>
      <c r="L212" s="17" t="s">
        <v>2932</v>
      </c>
      <c r="M212" s="26" t="s">
        <v>4825</v>
      </c>
      <c r="N212" s="17" t="s">
        <v>4826</v>
      </c>
      <c r="O212" s="17">
        <v>14</v>
      </c>
      <c r="P212" s="17" t="s">
        <v>4826</v>
      </c>
      <c r="Q212" s="17">
        <v>84</v>
      </c>
      <c r="R212" s="18" t="s">
        <v>4954</v>
      </c>
      <c r="S212" s="17" t="s">
        <v>2904</v>
      </c>
      <c r="T212" s="17"/>
      <c r="U212" s="17"/>
      <c r="V212" s="17"/>
      <c r="W212" s="17"/>
      <c r="X212" s="17"/>
      <c r="Y212" s="17"/>
      <c r="Z212" s="17"/>
      <c r="AA212" s="17"/>
      <c r="AB212" s="17"/>
      <c r="AC212" s="17"/>
      <c r="AD212" s="17"/>
      <c r="AE212" s="17"/>
      <c r="AF212" s="17"/>
      <c r="AG212" s="17"/>
      <c r="AH212" s="17" t="s">
        <v>270</v>
      </c>
      <c r="AI212" s="17" t="s">
        <v>470</v>
      </c>
      <c r="AJ212" s="17" t="s">
        <v>244</v>
      </c>
      <c r="AK212" s="17" t="s">
        <v>214</v>
      </c>
      <c r="AL212" s="14" t="s">
        <v>4955</v>
      </c>
      <c r="AM212" s="18" t="s">
        <v>4886</v>
      </c>
      <c r="AN212" s="17">
        <v>60</v>
      </c>
      <c r="AO212" s="17">
        <v>61</v>
      </c>
      <c r="AP212" s="17">
        <v>62</v>
      </c>
      <c r="AQ212" s="17">
        <v>63</v>
      </c>
      <c r="AR212" s="17">
        <v>64</v>
      </c>
      <c r="AS212" s="17">
        <v>64</v>
      </c>
      <c r="AT212" s="17">
        <v>45</v>
      </c>
      <c r="AU212" s="17"/>
      <c r="AV212" s="17">
        <v>62</v>
      </c>
      <c r="AW212" s="110"/>
      <c r="AX212" s="112"/>
      <c r="AY212" s="248" t="s">
        <v>4956</v>
      </c>
      <c r="AZ212" s="391">
        <v>0</v>
      </c>
      <c r="BA212" s="390">
        <v>0.703125</v>
      </c>
      <c r="BB212" s="391" t="s">
        <v>2913</v>
      </c>
      <c r="BC212" s="110"/>
      <c r="BD212" s="392"/>
      <c r="BE212" s="112"/>
      <c r="BF212" s="248" t="s">
        <v>4957</v>
      </c>
      <c r="BG212" s="391">
        <v>0</v>
      </c>
      <c r="BH212" s="390">
        <v>0.703125</v>
      </c>
      <c r="BI212" s="389" t="s">
        <v>2913</v>
      </c>
      <c r="BJ212" s="110"/>
      <c r="BK212" s="110"/>
      <c r="BL212" s="146">
        <v>31</v>
      </c>
      <c r="BM212" s="329" t="s">
        <v>4958</v>
      </c>
      <c r="BN212" s="243">
        <v>0.5</v>
      </c>
      <c r="BO212" s="188">
        <v>1.1875</v>
      </c>
      <c r="BP212" s="243" t="s">
        <v>218</v>
      </c>
      <c r="BQ212" s="110" t="s">
        <v>4937</v>
      </c>
      <c r="BR212" s="110"/>
      <c r="BS212" s="112"/>
      <c r="BT212" s="112" t="s">
        <v>4959</v>
      </c>
      <c r="BU212" s="188">
        <v>0.5</v>
      </c>
      <c r="BV212" s="188">
        <v>1.1875</v>
      </c>
      <c r="BW212" s="17" t="s">
        <v>218</v>
      </c>
      <c r="BX212" s="110" t="s">
        <v>4939</v>
      </c>
      <c r="BY212" s="110"/>
      <c r="BZ212" s="112"/>
      <c r="CA212" s="112" t="s">
        <v>4959</v>
      </c>
      <c r="CB212" s="188">
        <v>0.5</v>
      </c>
      <c r="CC212" s="188">
        <v>1.1875</v>
      </c>
      <c r="CD212" s="188" t="s">
        <v>218</v>
      </c>
      <c r="CE212" s="14" t="s">
        <v>4940</v>
      </c>
      <c r="CF212" s="17">
        <v>56</v>
      </c>
      <c r="CG212" s="146">
        <v>34</v>
      </c>
      <c r="CH212" s="172" t="s">
        <v>4960</v>
      </c>
      <c r="CI212" s="188">
        <v>1.0483870967741935</v>
      </c>
      <c r="CJ212" s="188">
        <v>1.71875</v>
      </c>
      <c r="CK212" s="17" t="s">
        <v>218</v>
      </c>
      <c r="CL212" s="14" t="s">
        <v>4942</v>
      </c>
      <c r="CM212" s="17"/>
      <c r="CN212" s="146">
        <v>0</v>
      </c>
      <c r="CO212" s="172" t="s">
        <v>4961</v>
      </c>
      <c r="CP212" s="188">
        <v>1.0483870967741935</v>
      </c>
      <c r="CQ212" s="188">
        <v>1.71875</v>
      </c>
      <c r="CR212" s="17" t="s">
        <v>218</v>
      </c>
      <c r="CS212" s="14" t="s">
        <v>4944</v>
      </c>
      <c r="CT212" s="17"/>
      <c r="CU212" s="101"/>
      <c r="CV212" s="172" t="s">
        <v>4962</v>
      </c>
      <c r="CW212" s="188">
        <v>1.0483870967741935</v>
      </c>
      <c r="CX212" s="188">
        <v>1.71875</v>
      </c>
      <c r="CY212" s="17" t="s">
        <v>218</v>
      </c>
      <c r="CZ212" s="388" t="s">
        <v>3910</v>
      </c>
      <c r="DA212" s="398">
        <v>58</v>
      </c>
      <c r="DB212" s="146"/>
      <c r="DC212" s="397" t="s">
        <v>4963</v>
      </c>
      <c r="DD212" s="188">
        <v>1.0483870967741935</v>
      </c>
      <c r="DE212" s="188">
        <v>1.71875</v>
      </c>
      <c r="DF212" s="17" t="s">
        <v>218</v>
      </c>
      <c r="DG212" s="14" t="s">
        <v>4948</v>
      </c>
      <c r="DH212" s="17"/>
      <c r="DI212" s="146"/>
      <c r="DJ212" s="395" t="s">
        <v>4964</v>
      </c>
      <c r="DK212" s="188">
        <v>1.0483870967741935</v>
      </c>
      <c r="DL212" s="188">
        <v>1.71875</v>
      </c>
      <c r="DM212" s="17" t="s">
        <v>218</v>
      </c>
      <c r="DN212" s="107" t="s">
        <v>4948</v>
      </c>
      <c r="DO212" s="17"/>
      <c r="DP212" s="146"/>
      <c r="DQ212" s="387" t="s">
        <v>4965</v>
      </c>
      <c r="DR212" s="188">
        <v>1.0483870967741935</v>
      </c>
      <c r="DS212" s="188">
        <v>1.71875</v>
      </c>
      <c r="DT212" s="17" t="s">
        <v>218</v>
      </c>
      <c r="DU212" s="107" t="s">
        <v>4951</v>
      </c>
      <c r="DV212" s="17">
        <v>62</v>
      </c>
      <c r="DW212" s="146"/>
      <c r="DX212" s="197" t="s">
        <v>4966</v>
      </c>
      <c r="DY212" s="188">
        <v>1.0483870967741935</v>
      </c>
      <c r="DZ212" s="188" t="s">
        <v>872</v>
      </c>
      <c r="EA212" s="17" t="s">
        <v>2913</v>
      </c>
      <c r="EB212" s="73" t="s">
        <v>4953</v>
      </c>
      <c r="EC212" s="327">
        <v>0</v>
      </c>
      <c r="ED212" s="326">
        <v>0</v>
      </c>
      <c r="EE212" s="326">
        <v>0</v>
      </c>
      <c r="EF212" s="326">
        <v>56</v>
      </c>
      <c r="EG212" s="326">
        <v>56</v>
      </c>
      <c r="EH212" s="326">
        <v>56</v>
      </c>
      <c r="EI212" s="326">
        <v>58</v>
      </c>
      <c r="EJ212" s="326">
        <v>58</v>
      </c>
      <c r="EK212" s="326">
        <v>58</v>
      </c>
      <c r="EL212" s="326">
        <v>62</v>
      </c>
      <c r="EM212" s="327">
        <v>56</v>
      </c>
      <c r="EN212" s="327">
        <v>58</v>
      </c>
      <c r="EO212" s="327">
        <v>62</v>
      </c>
      <c r="EP212" s="325">
        <v>31</v>
      </c>
      <c r="EQ212" s="326">
        <v>31</v>
      </c>
      <c r="ER212" s="326">
        <v>31</v>
      </c>
      <c r="ES212" s="326">
        <v>65</v>
      </c>
      <c r="ET212" s="326">
        <v>65</v>
      </c>
      <c r="EU212" s="326">
        <v>65</v>
      </c>
      <c r="EV212" s="326">
        <v>65</v>
      </c>
      <c r="EW212" s="326">
        <v>65</v>
      </c>
      <c r="EX212" s="326">
        <v>65</v>
      </c>
      <c r="EY212" s="326">
        <v>65</v>
      </c>
      <c r="EZ212" s="326">
        <v>0</v>
      </c>
      <c r="FA212" s="325">
        <v>65</v>
      </c>
      <c r="FB212" s="325">
        <v>65</v>
      </c>
      <c r="FC212" s="325">
        <v>65</v>
      </c>
      <c r="FD212" s="38">
        <v>0</v>
      </c>
      <c r="FE212" s="38">
        <v>0</v>
      </c>
      <c r="FF212" s="38">
        <v>0</v>
      </c>
      <c r="FG212" s="38">
        <v>1.1607142857142858</v>
      </c>
      <c r="FH212" s="38">
        <v>1.1607142857142858</v>
      </c>
      <c r="FI212" s="38">
        <v>1.1607142857142858</v>
      </c>
      <c r="FJ212" s="38">
        <v>1.1206896551724137</v>
      </c>
      <c r="FK212" s="38">
        <v>1.1206896551724137</v>
      </c>
      <c r="FL212" s="38">
        <v>1.1206896551724137</v>
      </c>
      <c r="FM212" s="38">
        <v>1.0483870967741935</v>
      </c>
      <c r="FN212" s="230">
        <v>0.5</v>
      </c>
      <c r="FO212" s="230">
        <v>0</v>
      </c>
      <c r="FP212" s="273">
        <v>0.5</v>
      </c>
      <c r="FQ212" s="273">
        <v>0</v>
      </c>
      <c r="FR212" s="209">
        <v>0.5</v>
      </c>
      <c r="FS212" s="209">
        <v>0</v>
      </c>
      <c r="FT212" s="209">
        <v>1.0483870967741935</v>
      </c>
      <c r="FU212" s="209">
        <v>0.90322580645161288</v>
      </c>
      <c r="FV212" s="42">
        <v>1.0483870967741935</v>
      </c>
      <c r="FW212" s="42">
        <v>0.90322580645161288</v>
      </c>
      <c r="FX212" s="42">
        <v>1.0483870967741935</v>
      </c>
      <c r="FY212" s="42">
        <v>0.90322580645161288</v>
      </c>
      <c r="FZ212" s="42">
        <v>1.0483870967741935</v>
      </c>
      <c r="GA212" s="42">
        <v>0.93548387096774188</v>
      </c>
      <c r="GB212" s="42">
        <v>1.0483870967741935</v>
      </c>
      <c r="GC212" s="42">
        <v>0.93548387096774188</v>
      </c>
      <c r="GD212" s="138">
        <v>1.0483870967741935</v>
      </c>
      <c r="GE212" s="42">
        <v>0.93548387096774188</v>
      </c>
      <c r="GF212" s="137">
        <v>1.0483870967741935</v>
      </c>
      <c r="GG212" s="136">
        <v>1</v>
      </c>
      <c r="GH212" s="50">
        <v>0.5</v>
      </c>
      <c r="GI212" s="50">
        <v>0.5</v>
      </c>
      <c r="GJ212" s="50">
        <v>0.5</v>
      </c>
      <c r="GK212" s="50">
        <v>1</v>
      </c>
      <c r="GL212" s="49">
        <v>1</v>
      </c>
      <c r="GM212" s="49">
        <v>1</v>
      </c>
      <c r="GN212" s="49">
        <v>1</v>
      </c>
      <c r="GO212" s="49">
        <v>1</v>
      </c>
      <c r="GP212" s="49">
        <v>1</v>
      </c>
      <c r="GQ212" s="49">
        <v>1</v>
      </c>
      <c r="GR212" s="48" t="b">
        <v>1</v>
      </c>
      <c r="GS212" s="336">
        <v>0</v>
      </c>
    </row>
    <row r="213" spans="1:201" ht="67.5" hidden="1" customHeight="1" x14ac:dyDescent="0.25">
      <c r="A213" s="380" t="s">
        <v>2227</v>
      </c>
      <c r="B213" s="380" t="s">
        <v>653</v>
      </c>
      <c r="C213" s="119" t="s">
        <v>519</v>
      </c>
      <c r="D213" s="380" t="s">
        <v>4824</v>
      </c>
      <c r="E213" s="380" t="s">
        <v>4824</v>
      </c>
      <c r="F213" s="102" t="s">
        <v>4247</v>
      </c>
      <c r="G213" s="102" t="s">
        <v>2901</v>
      </c>
      <c r="H213" s="102" t="s">
        <v>2851</v>
      </c>
      <c r="I213" s="17" t="s">
        <v>4225</v>
      </c>
      <c r="J213" s="102" t="s">
        <v>2902</v>
      </c>
      <c r="K213" s="102" t="s">
        <v>3938</v>
      </c>
      <c r="L213" s="102" t="s">
        <v>2932</v>
      </c>
      <c r="M213" s="379" t="s">
        <v>4825</v>
      </c>
      <c r="N213" s="102" t="s">
        <v>4826</v>
      </c>
      <c r="O213" s="102">
        <v>14</v>
      </c>
      <c r="P213" s="102" t="s">
        <v>4826</v>
      </c>
      <c r="Q213" s="102">
        <v>85</v>
      </c>
      <c r="R213" s="376" t="s">
        <v>4967</v>
      </c>
      <c r="S213" s="102" t="s">
        <v>2904</v>
      </c>
      <c r="T213" s="102"/>
      <c r="U213" s="102"/>
      <c r="V213" s="102"/>
      <c r="W213" s="102"/>
      <c r="X213" s="102"/>
      <c r="Y213" s="102"/>
      <c r="Z213" s="102"/>
      <c r="AA213" s="102"/>
      <c r="AB213" s="102"/>
      <c r="AC213" s="102"/>
      <c r="AD213" s="102"/>
      <c r="AE213" s="102"/>
      <c r="AF213" s="102"/>
      <c r="AG213" s="102"/>
      <c r="AH213" s="102" t="s">
        <v>270</v>
      </c>
      <c r="AI213" s="102" t="s">
        <v>470</v>
      </c>
      <c r="AJ213" s="102" t="s">
        <v>418</v>
      </c>
      <c r="AK213" s="102" t="s">
        <v>214</v>
      </c>
      <c r="AL213" s="360" t="s">
        <v>4968</v>
      </c>
      <c r="AM213" s="376" t="s">
        <v>4886</v>
      </c>
      <c r="AN213" s="102">
        <v>29</v>
      </c>
      <c r="AO213" s="102">
        <v>30</v>
      </c>
      <c r="AP213" s="102">
        <v>31</v>
      </c>
      <c r="AQ213" s="102">
        <v>32</v>
      </c>
      <c r="AR213" s="102">
        <v>33</v>
      </c>
      <c r="AS213" s="102">
        <v>33</v>
      </c>
      <c r="AT213" s="102"/>
      <c r="AU213" s="102"/>
      <c r="AV213" s="17">
        <v>31</v>
      </c>
      <c r="AW213" s="175"/>
      <c r="AX213" s="112"/>
      <c r="AY213" s="248" t="s">
        <v>4969</v>
      </c>
      <c r="AZ213" s="247">
        <v>0</v>
      </c>
      <c r="BA213" s="370">
        <v>0</v>
      </c>
      <c r="BB213" s="247" t="s">
        <v>2913</v>
      </c>
      <c r="BC213" s="175"/>
      <c r="BD213" s="372"/>
      <c r="BE213" s="112"/>
      <c r="BF213" s="248" t="s">
        <v>4970</v>
      </c>
      <c r="BG213" s="247">
        <v>0</v>
      </c>
      <c r="BH213" s="370">
        <v>0</v>
      </c>
      <c r="BI213" s="386" t="s">
        <v>2913</v>
      </c>
      <c r="BJ213" s="175"/>
      <c r="BK213" s="175"/>
      <c r="BL213" s="146">
        <v>26</v>
      </c>
      <c r="BM213" s="329" t="s">
        <v>4971</v>
      </c>
      <c r="BN213" s="369">
        <v>0.83870967741935487</v>
      </c>
      <c r="BO213" s="83">
        <v>0.78787878787878785</v>
      </c>
      <c r="BP213" s="369" t="s">
        <v>218</v>
      </c>
      <c r="BQ213" s="175" t="s">
        <v>4937</v>
      </c>
      <c r="BR213" s="175"/>
      <c r="BS213" s="112"/>
      <c r="BT213" s="112" t="s">
        <v>4938</v>
      </c>
      <c r="BU213" s="83">
        <v>0.83870967741935487</v>
      </c>
      <c r="BV213" s="83">
        <v>0.78787878787878785</v>
      </c>
      <c r="BW213" s="102" t="s">
        <v>218</v>
      </c>
      <c r="BX213" s="175" t="s">
        <v>4939</v>
      </c>
      <c r="BY213" s="175"/>
      <c r="BZ213" s="112"/>
      <c r="CA213" s="112" t="s">
        <v>4938</v>
      </c>
      <c r="CB213" s="83">
        <v>0.83870967741935487</v>
      </c>
      <c r="CC213" s="83">
        <v>0.78787878787878785</v>
      </c>
      <c r="CD213" s="83" t="s">
        <v>218</v>
      </c>
      <c r="CE213" s="360" t="s">
        <v>4940</v>
      </c>
      <c r="CF213" s="102">
        <v>30</v>
      </c>
      <c r="CG213" s="146">
        <v>35</v>
      </c>
      <c r="CH213" s="172" t="s">
        <v>4972</v>
      </c>
      <c r="CI213" s="83">
        <v>1.1290322580645162</v>
      </c>
      <c r="CJ213" s="83">
        <v>1.8484848484848484</v>
      </c>
      <c r="CK213" s="102" t="s">
        <v>218</v>
      </c>
      <c r="CL213" s="360" t="s">
        <v>4942</v>
      </c>
      <c r="CM213" s="102"/>
      <c r="CN213" s="146">
        <v>0</v>
      </c>
      <c r="CO213" s="172" t="s">
        <v>4943</v>
      </c>
      <c r="CP213" s="83">
        <v>1.1290322580645162</v>
      </c>
      <c r="CQ213" s="83">
        <v>1.8484848484848484</v>
      </c>
      <c r="CR213" s="102" t="s">
        <v>218</v>
      </c>
      <c r="CS213" s="360" t="s">
        <v>4944</v>
      </c>
      <c r="CT213" s="102"/>
      <c r="CU213" s="101"/>
      <c r="CV213" s="172" t="s">
        <v>4973</v>
      </c>
      <c r="CW213" s="83">
        <v>1.1290322580645162</v>
      </c>
      <c r="CX213" s="83">
        <v>1.8484848484848484</v>
      </c>
      <c r="CY213" s="102" t="s">
        <v>218</v>
      </c>
      <c r="CZ213" s="366" t="s">
        <v>3910</v>
      </c>
      <c r="DA213" s="396">
        <v>30</v>
      </c>
      <c r="DB213" s="146"/>
      <c r="DC213" s="364" t="s">
        <v>4974</v>
      </c>
      <c r="DD213" s="83">
        <v>1.1290322580645162</v>
      </c>
      <c r="DE213" s="83">
        <v>1.8484848484848484</v>
      </c>
      <c r="DF213" s="102" t="s">
        <v>218</v>
      </c>
      <c r="DG213" s="394" t="s">
        <v>4948</v>
      </c>
      <c r="DH213" s="102"/>
      <c r="DI213" s="146"/>
      <c r="DJ213" s="395" t="s">
        <v>4975</v>
      </c>
      <c r="DK213" s="83">
        <v>1.1290322580645162</v>
      </c>
      <c r="DL213" s="83">
        <v>1.8484848484848484</v>
      </c>
      <c r="DM213" s="102" t="s">
        <v>218</v>
      </c>
      <c r="DN213" s="394" t="s">
        <v>4948</v>
      </c>
      <c r="DO213" s="102"/>
      <c r="DP213" s="146"/>
      <c r="DQ213" s="387" t="s">
        <v>4950</v>
      </c>
      <c r="DR213" s="83">
        <v>1.967741935483871</v>
      </c>
      <c r="DS213" s="83">
        <v>1.8484848484848484</v>
      </c>
      <c r="DT213" s="102" t="s">
        <v>218</v>
      </c>
      <c r="DU213" s="394" t="s">
        <v>4951</v>
      </c>
      <c r="DV213" s="102">
        <v>31</v>
      </c>
      <c r="DW213" s="146"/>
      <c r="DX213" s="197" t="s">
        <v>4976</v>
      </c>
      <c r="DY213" s="83">
        <v>1.967741935483871</v>
      </c>
      <c r="DZ213" s="83" t="s">
        <v>872</v>
      </c>
      <c r="EA213" s="102" t="s">
        <v>2918</v>
      </c>
      <c r="EB213" s="73" t="s">
        <v>4953</v>
      </c>
      <c r="EC213" s="327">
        <v>0</v>
      </c>
      <c r="ED213" s="326">
        <v>0</v>
      </c>
      <c r="EE213" s="326">
        <v>0</v>
      </c>
      <c r="EF213" s="326">
        <v>30</v>
      </c>
      <c r="EG213" s="326">
        <v>30</v>
      </c>
      <c r="EH213" s="326">
        <v>30</v>
      </c>
      <c r="EI213" s="326">
        <v>30</v>
      </c>
      <c r="EJ213" s="326">
        <v>30</v>
      </c>
      <c r="EK213" s="326">
        <v>30</v>
      </c>
      <c r="EL213" s="326">
        <v>31</v>
      </c>
      <c r="EM213" s="327">
        <v>30</v>
      </c>
      <c r="EN213" s="327">
        <v>30</v>
      </c>
      <c r="EO213" s="327">
        <v>31</v>
      </c>
      <c r="EP213" s="325">
        <v>26</v>
      </c>
      <c r="EQ213" s="326">
        <v>26</v>
      </c>
      <c r="ER213" s="326">
        <v>26</v>
      </c>
      <c r="ES213" s="393">
        <v>35</v>
      </c>
      <c r="ET213" s="393">
        <v>35</v>
      </c>
      <c r="EU213" s="393">
        <v>35</v>
      </c>
      <c r="EV213" s="393">
        <v>35</v>
      </c>
      <c r="EW213" s="393">
        <v>35</v>
      </c>
      <c r="EX213" s="393">
        <v>35</v>
      </c>
      <c r="EY213" s="393">
        <v>35</v>
      </c>
      <c r="EZ213" s="393">
        <v>0</v>
      </c>
      <c r="FA213" s="325">
        <v>35</v>
      </c>
      <c r="FB213" s="325">
        <v>35</v>
      </c>
      <c r="FC213" s="325">
        <v>35</v>
      </c>
      <c r="FD213" s="38">
        <v>0</v>
      </c>
      <c r="FE213" s="38">
        <v>0</v>
      </c>
      <c r="FF213" s="38">
        <v>0</v>
      </c>
      <c r="FG213" s="38">
        <v>1.1666666666666667</v>
      </c>
      <c r="FH213" s="38">
        <v>1.1666666666666667</v>
      </c>
      <c r="FI213" s="38">
        <v>1.1666666666666667</v>
      </c>
      <c r="FJ213" s="38">
        <v>1.1666666666666667</v>
      </c>
      <c r="FK213" s="38">
        <v>1.1666666666666667</v>
      </c>
      <c r="FL213" s="38">
        <v>1.1666666666666667</v>
      </c>
      <c r="FM213" s="38">
        <v>1.1290322580645162</v>
      </c>
      <c r="FN213" s="230">
        <v>0.83870967741935487</v>
      </c>
      <c r="FO213" s="230">
        <v>0</v>
      </c>
      <c r="FP213" s="273">
        <v>0.83870967741935487</v>
      </c>
      <c r="FQ213" s="273">
        <v>0</v>
      </c>
      <c r="FR213" s="209">
        <v>0.83870967741935487</v>
      </c>
      <c r="FS213" s="209">
        <v>0</v>
      </c>
      <c r="FT213" s="209">
        <v>1.1290322580645162</v>
      </c>
      <c r="FU213" s="209">
        <v>0.967741935483871</v>
      </c>
      <c r="FV213" s="42">
        <v>1.1290322580645162</v>
      </c>
      <c r="FW213" s="42">
        <v>0.967741935483871</v>
      </c>
      <c r="FX213" s="42">
        <v>1.1290322580645162</v>
      </c>
      <c r="FY213" s="42">
        <v>0.967741935483871</v>
      </c>
      <c r="FZ213" s="42">
        <v>1.1290322580645162</v>
      </c>
      <c r="GA213" s="42">
        <v>0.967741935483871</v>
      </c>
      <c r="GB213" s="42">
        <v>1.1290322580645162</v>
      </c>
      <c r="GC213" s="42">
        <v>0.967741935483871</v>
      </c>
      <c r="GD213" s="138">
        <v>1.1290322580645162</v>
      </c>
      <c r="GE213" s="42">
        <v>0.967741935483871</v>
      </c>
      <c r="GF213" s="137">
        <v>1.1290322580645162</v>
      </c>
      <c r="GG213" s="136">
        <v>1</v>
      </c>
      <c r="GH213" s="50">
        <v>0.83870967741935487</v>
      </c>
      <c r="GI213" s="50">
        <v>0.83870967741935487</v>
      </c>
      <c r="GJ213" s="50">
        <v>0.83870967741935487</v>
      </c>
      <c r="GK213" s="50">
        <v>1</v>
      </c>
      <c r="GL213" s="49">
        <v>1</v>
      </c>
      <c r="GM213" s="49">
        <v>1</v>
      </c>
      <c r="GN213" s="49">
        <v>1</v>
      </c>
      <c r="GO213" s="49">
        <v>1</v>
      </c>
      <c r="GP213" s="49">
        <v>1</v>
      </c>
      <c r="GQ213" s="49">
        <v>1</v>
      </c>
      <c r="GR213" s="48" t="b">
        <v>1</v>
      </c>
      <c r="GS213" s="336">
        <v>0</v>
      </c>
    </row>
    <row r="214" spans="1:201" ht="67.5" hidden="1" customHeight="1" x14ac:dyDescent="0.25">
      <c r="A214" s="119" t="s">
        <v>2227</v>
      </c>
      <c r="B214" s="119" t="s">
        <v>653</v>
      </c>
      <c r="C214" s="119" t="s">
        <v>519</v>
      </c>
      <c r="D214" s="119" t="s">
        <v>4824</v>
      </c>
      <c r="E214" s="119" t="s">
        <v>4824</v>
      </c>
      <c r="F214" s="17" t="s">
        <v>4247</v>
      </c>
      <c r="G214" s="17" t="s">
        <v>2901</v>
      </c>
      <c r="H214" s="17" t="s">
        <v>2851</v>
      </c>
      <c r="I214" s="17" t="s">
        <v>4225</v>
      </c>
      <c r="J214" s="17" t="s">
        <v>4049</v>
      </c>
      <c r="K214" s="17" t="s">
        <v>3938</v>
      </c>
      <c r="L214" s="17" t="s">
        <v>2932</v>
      </c>
      <c r="M214" s="26" t="s">
        <v>4825</v>
      </c>
      <c r="N214" s="17" t="s">
        <v>4826</v>
      </c>
      <c r="O214" s="17">
        <v>14</v>
      </c>
      <c r="P214" s="17" t="s">
        <v>4826</v>
      </c>
      <c r="Q214" s="17">
        <v>86</v>
      </c>
      <c r="R214" s="18" t="s">
        <v>4977</v>
      </c>
      <c r="S214" s="17" t="s">
        <v>2904</v>
      </c>
      <c r="T214" s="17"/>
      <c r="U214" s="17"/>
      <c r="V214" s="17"/>
      <c r="W214" s="17"/>
      <c r="X214" s="17"/>
      <c r="Y214" s="17"/>
      <c r="Z214" s="17"/>
      <c r="AA214" s="17"/>
      <c r="AB214" s="17"/>
      <c r="AC214" s="17"/>
      <c r="AD214" s="17"/>
      <c r="AE214" s="17"/>
      <c r="AF214" s="17"/>
      <c r="AG214" s="17"/>
      <c r="AH214" s="17" t="s">
        <v>270</v>
      </c>
      <c r="AI214" s="17" t="s">
        <v>470</v>
      </c>
      <c r="AJ214" s="17" t="s">
        <v>244</v>
      </c>
      <c r="AK214" s="17" t="s">
        <v>214</v>
      </c>
      <c r="AL214" s="14" t="s">
        <v>4978</v>
      </c>
      <c r="AM214" s="18" t="s">
        <v>4886</v>
      </c>
      <c r="AN214" s="17">
        <v>61</v>
      </c>
      <c r="AO214" s="17">
        <v>62</v>
      </c>
      <c r="AP214" s="17">
        <v>63</v>
      </c>
      <c r="AQ214" s="17">
        <v>64</v>
      </c>
      <c r="AR214" s="17">
        <v>65</v>
      </c>
      <c r="AS214" s="17">
        <v>65</v>
      </c>
      <c r="AT214" s="17">
        <v>48</v>
      </c>
      <c r="AU214" s="17"/>
      <c r="AV214" s="17">
        <v>63</v>
      </c>
      <c r="AW214" s="110"/>
      <c r="AX214" s="112"/>
      <c r="AY214" s="248" t="s">
        <v>4979</v>
      </c>
      <c r="AZ214" s="391">
        <v>0</v>
      </c>
      <c r="BA214" s="390">
        <v>0.7384615384615385</v>
      </c>
      <c r="BB214" s="391" t="s">
        <v>2913</v>
      </c>
      <c r="BC214" s="110"/>
      <c r="BD214" s="392"/>
      <c r="BE214" s="112"/>
      <c r="BF214" s="248" t="s">
        <v>4980</v>
      </c>
      <c r="BG214" s="391">
        <v>0</v>
      </c>
      <c r="BH214" s="390">
        <v>0.7384615384615385</v>
      </c>
      <c r="BI214" s="389" t="s">
        <v>2913</v>
      </c>
      <c r="BJ214" s="110"/>
      <c r="BK214" s="110"/>
      <c r="BL214" s="146">
        <v>38</v>
      </c>
      <c r="BM214" s="329" t="s">
        <v>4958</v>
      </c>
      <c r="BN214" s="243">
        <v>0.60317460317460314</v>
      </c>
      <c r="BO214" s="188">
        <v>1.323076923076923</v>
      </c>
      <c r="BP214" s="243" t="s">
        <v>218</v>
      </c>
      <c r="BQ214" s="110" t="s">
        <v>4937</v>
      </c>
      <c r="BR214" s="110"/>
      <c r="BS214" s="112"/>
      <c r="BT214" s="112" t="s">
        <v>4981</v>
      </c>
      <c r="BU214" s="188">
        <v>0.60317460317460314</v>
      </c>
      <c r="BV214" s="188">
        <v>1.323076923076923</v>
      </c>
      <c r="BW214" s="17" t="s">
        <v>218</v>
      </c>
      <c r="BX214" s="110" t="s">
        <v>4939</v>
      </c>
      <c r="BY214" s="110"/>
      <c r="BZ214" s="112"/>
      <c r="CA214" s="112" t="s">
        <v>4981</v>
      </c>
      <c r="CB214" s="188">
        <v>0.60317460317460314</v>
      </c>
      <c r="CC214" s="188">
        <v>1.323076923076923</v>
      </c>
      <c r="CD214" s="188" t="s">
        <v>218</v>
      </c>
      <c r="CE214" s="14" t="s">
        <v>4940</v>
      </c>
      <c r="CF214" s="17">
        <v>57</v>
      </c>
      <c r="CG214" s="146">
        <v>39</v>
      </c>
      <c r="CH214" s="172" t="s">
        <v>4982</v>
      </c>
      <c r="CI214" s="188">
        <v>1.2222222222222223</v>
      </c>
      <c r="CJ214" s="188">
        <v>1.9230769230769231</v>
      </c>
      <c r="CK214" s="17" t="s">
        <v>218</v>
      </c>
      <c r="CL214" s="14" t="s">
        <v>4942</v>
      </c>
      <c r="CM214" s="17"/>
      <c r="CN214" s="146">
        <v>0</v>
      </c>
      <c r="CO214" s="172" t="s">
        <v>4983</v>
      </c>
      <c r="CP214" s="188">
        <v>1.2222222222222223</v>
      </c>
      <c r="CQ214" s="188">
        <v>1.9230769230769231</v>
      </c>
      <c r="CR214" s="17" t="s">
        <v>218</v>
      </c>
      <c r="CS214" s="14" t="s">
        <v>4944</v>
      </c>
      <c r="CT214" s="17"/>
      <c r="CU214" s="101"/>
      <c r="CV214" s="172" t="s">
        <v>4984</v>
      </c>
      <c r="CW214" s="188">
        <v>1.2222222222222223</v>
      </c>
      <c r="CX214" s="188">
        <v>1.9230769230769231</v>
      </c>
      <c r="CY214" s="17" t="s">
        <v>218</v>
      </c>
      <c r="CZ214" s="388" t="s">
        <v>3910</v>
      </c>
      <c r="DA214" s="195">
        <v>59</v>
      </c>
      <c r="DB214" s="146"/>
      <c r="DC214" s="364" t="s">
        <v>4985</v>
      </c>
      <c r="DD214" s="188">
        <v>1.2222222222222223</v>
      </c>
      <c r="DE214" s="188">
        <v>1.9230769230769231</v>
      </c>
      <c r="DF214" s="17" t="s">
        <v>218</v>
      </c>
      <c r="DG214" s="14" t="s">
        <v>4948</v>
      </c>
      <c r="DH214" s="17"/>
      <c r="DI214" s="146"/>
      <c r="DJ214" s="197" t="s">
        <v>4986</v>
      </c>
      <c r="DK214" s="188">
        <v>1.2222222222222223</v>
      </c>
      <c r="DL214" s="188">
        <v>1.9230769230769231</v>
      </c>
      <c r="DM214" s="17" t="s">
        <v>218</v>
      </c>
      <c r="DN214" s="107" t="s">
        <v>4948</v>
      </c>
      <c r="DO214" s="17"/>
      <c r="DP214" s="146"/>
      <c r="DQ214" s="387" t="s">
        <v>4987</v>
      </c>
      <c r="DR214" s="188">
        <v>1.2222222222222223</v>
      </c>
      <c r="DS214" s="188">
        <v>1.9230769230769231</v>
      </c>
      <c r="DT214" s="17" t="s">
        <v>218</v>
      </c>
      <c r="DU214" s="107" t="s">
        <v>4951</v>
      </c>
      <c r="DV214" s="17">
        <v>63</v>
      </c>
      <c r="DW214" s="146"/>
      <c r="DX214" s="197" t="s">
        <v>4988</v>
      </c>
      <c r="DY214" s="188">
        <v>1.2222222222222223</v>
      </c>
      <c r="DZ214" s="188" t="s">
        <v>872</v>
      </c>
      <c r="EA214" s="17" t="s">
        <v>2913</v>
      </c>
      <c r="EB214" s="73" t="s">
        <v>4953</v>
      </c>
      <c r="EC214" s="327">
        <v>0</v>
      </c>
      <c r="ED214" s="326">
        <v>0</v>
      </c>
      <c r="EE214" s="326">
        <v>0</v>
      </c>
      <c r="EF214" s="326">
        <v>57</v>
      </c>
      <c r="EG214" s="326">
        <v>57</v>
      </c>
      <c r="EH214" s="326">
        <v>57</v>
      </c>
      <c r="EI214" s="326">
        <v>59</v>
      </c>
      <c r="EJ214" s="326">
        <v>59</v>
      </c>
      <c r="EK214" s="326">
        <v>59</v>
      </c>
      <c r="EL214" s="326">
        <v>63</v>
      </c>
      <c r="EM214" s="327">
        <v>57</v>
      </c>
      <c r="EN214" s="327">
        <v>59</v>
      </c>
      <c r="EO214" s="327">
        <v>63</v>
      </c>
      <c r="EP214" s="325">
        <v>38</v>
      </c>
      <c r="EQ214" s="326">
        <v>38</v>
      </c>
      <c r="ER214" s="326">
        <v>38</v>
      </c>
      <c r="ES214" s="326">
        <v>77</v>
      </c>
      <c r="ET214" s="326">
        <v>77</v>
      </c>
      <c r="EU214" s="326">
        <v>77</v>
      </c>
      <c r="EV214" s="326">
        <v>77</v>
      </c>
      <c r="EW214" s="326">
        <v>77</v>
      </c>
      <c r="EX214" s="326">
        <v>77</v>
      </c>
      <c r="EY214" s="326">
        <v>77</v>
      </c>
      <c r="EZ214" s="326">
        <v>0</v>
      </c>
      <c r="FA214" s="325">
        <v>77</v>
      </c>
      <c r="FB214" s="325">
        <v>77</v>
      </c>
      <c r="FC214" s="325">
        <v>77</v>
      </c>
      <c r="FD214" s="38">
        <v>0</v>
      </c>
      <c r="FE214" s="38">
        <v>0</v>
      </c>
      <c r="FF214" s="38">
        <v>0</v>
      </c>
      <c r="FG214" s="38">
        <v>1.3508771929824561</v>
      </c>
      <c r="FH214" s="38">
        <v>1.3508771929824561</v>
      </c>
      <c r="FI214" s="38">
        <v>1.3508771929824561</v>
      </c>
      <c r="FJ214" s="38">
        <v>1.3050847457627119</v>
      </c>
      <c r="FK214" s="38">
        <v>1.3050847457627119</v>
      </c>
      <c r="FL214" s="38">
        <v>1.3050847457627119</v>
      </c>
      <c r="FM214" s="38">
        <v>1.2222222222222223</v>
      </c>
      <c r="FN214" s="230">
        <v>0.60317460317460314</v>
      </c>
      <c r="FO214" s="230">
        <v>0</v>
      </c>
      <c r="FP214" s="273">
        <v>0.60317460317460314</v>
      </c>
      <c r="FQ214" s="273">
        <v>0</v>
      </c>
      <c r="FR214" s="209">
        <v>0.60317460317460314</v>
      </c>
      <c r="FS214" s="209">
        <v>0</v>
      </c>
      <c r="FT214" s="209">
        <v>1.2222222222222223</v>
      </c>
      <c r="FU214" s="209">
        <v>0.90476190476190477</v>
      </c>
      <c r="FV214" s="42">
        <v>1.2222222222222223</v>
      </c>
      <c r="FW214" s="42">
        <v>0.90476190476190477</v>
      </c>
      <c r="FX214" s="42">
        <v>1.2222222222222223</v>
      </c>
      <c r="FY214" s="42">
        <v>0.90476190476190477</v>
      </c>
      <c r="FZ214" s="42">
        <v>1.2222222222222223</v>
      </c>
      <c r="GA214" s="42">
        <v>0.93650793650793651</v>
      </c>
      <c r="GB214" s="42">
        <v>1.2222222222222223</v>
      </c>
      <c r="GC214" s="42">
        <v>0.93650793650793651</v>
      </c>
      <c r="GD214" s="138">
        <v>1.2222222222222223</v>
      </c>
      <c r="GE214" s="42">
        <v>0.93650793650793651</v>
      </c>
      <c r="GF214" s="137">
        <v>1.2222222222222223</v>
      </c>
      <c r="GG214" s="136">
        <v>1</v>
      </c>
      <c r="GH214" s="50">
        <v>0.60317460317460314</v>
      </c>
      <c r="GI214" s="50">
        <v>0.60317460317460314</v>
      </c>
      <c r="GJ214" s="50">
        <v>0.60317460317460314</v>
      </c>
      <c r="GK214" s="50">
        <v>1</v>
      </c>
      <c r="GL214" s="49">
        <v>1</v>
      </c>
      <c r="GM214" s="49">
        <v>1</v>
      </c>
      <c r="GN214" s="49">
        <v>1</v>
      </c>
      <c r="GO214" s="49">
        <v>1</v>
      </c>
      <c r="GP214" s="49">
        <v>1</v>
      </c>
      <c r="GQ214" s="49">
        <v>1</v>
      </c>
      <c r="GR214" s="48" t="b">
        <v>1</v>
      </c>
      <c r="GS214" s="336">
        <v>0</v>
      </c>
    </row>
    <row r="215" spans="1:201" ht="67.5" hidden="1" customHeight="1" x14ac:dyDescent="0.25">
      <c r="A215" s="380" t="s">
        <v>2227</v>
      </c>
      <c r="B215" s="380" t="s">
        <v>653</v>
      </c>
      <c r="C215" s="119" t="s">
        <v>519</v>
      </c>
      <c r="D215" s="380" t="s">
        <v>4824</v>
      </c>
      <c r="E215" s="380" t="s">
        <v>4854</v>
      </c>
      <c r="F215" s="102" t="s">
        <v>2230</v>
      </c>
      <c r="G215" s="102" t="s">
        <v>4989</v>
      </c>
      <c r="H215" s="102" t="s">
        <v>2851</v>
      </c>
      <c r="I215" s="102" t="s">
        <v>2930</v>
      </c>
      <c r="J215" s="102" t="s">
        <v>4990</v>
      </c>
      <c r="K215" s="102" t="s">
        <v>4531</v>
      </c>
      <c r="L215" s="102" t="s">
        <v>4991</v>
      </c>
      <c r="M215" s="379" t="s">
        <v>4825</v>
      </c>
      <c r="N215" s="102" t="s">
        <v>4826</v>
      </c>
      <c r="O215" s="102">
        <v>14</v>
      </c>
      <c r="P215" s="102" t="s">
        <v>4826</v>
      </c>
      <c r="Q215" s="102">
        <v>87</v>
      </c>
      <c r="R215" s="376" t="s">
        <v>4992</v>
      </c>
      <c r="S215" s="102" t="s">
        <v>19</v>
      </c>
      <c r="T215" s="102"/>
      <c r="U215" s="102"/>
      <c r="V215" s="102"/>
      <c r="W215" s="102"/>
      <c r="X215" s="102"/>
      <c r="Y215" s="102"/>
      <c r="Z215" s="102"/>
      <c r="AA215" s="102"/>
      <c r="AB215" s="102"/>
      <c r="AC215" s="102"/>
      <c r="AD215" s="102"/>
      <c r="AE215" s="102"/>
      <c r="AF215" s="102"/>
      <c r="AG215" s="102"/>
      <c r="AH215" s="102" t="s">
        <v>270</v>
      </c>
      <c r="AI215" s="102" t="s">
        <v>470</v>
      </c>
      <c r="AJ215" s="102" t="s">
        <v>244</v>
      </c>
      <c r="AK215" s="102" t="s">
        <v>271</v>
      </c>
      <c r="AL215" s="360" t="s">
        <v>4993</v>
      </c>
      <c r="AM215" s="376" t="s">
        <v>4858</v>
      </c>
      <c r="AN215" s="375">
        <v>2222</v>
      </c>
      <c r="AO215" s="375">
        <v>2900</v>
      </c>
      <c r="AP215" s="375">
        <v>3600</v>
      </c>
      <c r="AQ215" s="375">
        <v>4300</v>
      </c>
      <c r="AR215" s="375">
        <v>5000</v>
      </c>
      <c r="AS215" s="375">
        <v>5000</v>
      </c>
      <c r="AT215" s="375">
        <v>3119</v>
      </c>
      <c r="AU215" s="375">
        <v>2900</v>
      </c>
      <c r="AV215" s="17">
        <v>3600</v>
      </c>
      <c r="AW215" s="175"/>
      <c r="AX215" s="112"/>
      <c r="AY215" s="248" t="s">
        <v>4994</v>
      </c>
      <c r="AZ215" s="247">
        <v>0</v>
      </c>
      <c r="BA215" s="370">
        <v>0.62380000000000002</v>
      </c>
      <c r="BB215" s="247" t="s">
        <v>218</v>
      </c>
      <c r="BC215" s="175"/>
      <c r="BD215" s="372"/>
      <c r="BE215" s="112"/>
      <c r="BF215" s="248" t="s">
        <v>4995</v>
      </c>
      <c r="BG215" s="247">
        <v>0</v>
      </c>
      <c r="BH215" s="370">
        <v>0.62380000000000002</v>
      </c>
      <c r="BI215" s="386" t="s">
        <v>218</v>
      </c>
      <c r="BJ215" s="175"/>
      <c r="BK215" s="175"/>
      <c r="BL215" s="112"/>
      <c r="BM215" s="248" t="s">
        <v>4996</v>
      </c>
      <c r="BN215" s="369">
        <v>0</v>
      </c>
      <c r="BO215" s="83">
        <v>0.62380000000000002</v>
      </c>
      <c r="BP215" s="369" t="s">
        <v>218</v>
      </c>
      <c r="BQ215" s="175"/>
      <c r="BR215" s="175"/>
      <c r="BS215" s="368">
        <v>3119</v>
      </c>
      <c r="BT215" s="172" t="s">
        <v>4997</v>
      </c>
      <c r="BU215" s="83">
        <v>0.86638888888888888</v>
      </c>
      <c r="BV215" s="83">
        <v>1.2476</v>
      </c>
      <c r="BW215" s="102" t="s">
        <v>218</v>
      </c>
      <c r="BX215" s="360" t="s">
        <v>4998</v>
      </c>
      <c r="BY215" s="175"/>
      <c r="BZ215" s="112"/>
      <c r="CA215" s="112" t="s">
        <v>4999</v>
      </c>
      <c r="CB215" s="83">
        <v>0.86638888888888888</v>
      </c>
      <c r="CC215" s="83">
        <v>1.2476</v>
      </c>
      <c r="CD215" s="83" t="s">
        <v>218</v>
      </c>
      <c r="CE215" s="360" t="s">
        <v>5000</v>
      </c>
      <c r="CF215" s="102">
        <v>3200</v>
      </c>
      <c r="CG215" s="146">
        <v>3533</v>
      </c>
      <c r="CH215" s="172" t="s">
        <v>5001</v>
      </c>
      <c r="CI215" s="83">
        <v>0.98138888888888887</v>
      </c>
      <c r="CJ215" s="83">
        <v>1.9541999999999999</v>
      </c>
      <c r="CK215" s="102" t="s">
        <v>218</v>
      </c>
      <c r="CL215" s="360" t="s">
        <v>5002</v>
      </c>
      <c r="CM215" s="102"/>
      <c r="CN215" s="146">
        <v>0</v>
      </c>
      <c r="CO215" s="172" t="s">
        <v>5003</v>
      </c>
      <c r="CP215" s="83">
        <v>0.98138888888888887</v>
      </c>
      <c r="CQ215" s="83">
        <v>1.9541999999999999</v>
      </c>
      <c r="CR215" s="102" t="s">
        <v>218</v>
      </c>
      <c r="CS215" s="14" t="s">
        <v>5004</v>
      </c>
      <c r="CT215" s="68"/>
      <c r="CU215" s="67"/>
      <c r="CV215" s="172" t="s">
        <v>5005</v>
      </c>
      <c r="CW215" s="83">
        <v>0.98138888888888887</v>
      </c>
      <c r="CX215" s="83">
        <v>1.9541999999999999</v>
      </c>
      <c r="CY215" s="102" t="s">
        <v>218</v>
      </c>
      <c r="CZ215" s="366" t="s">
        <v>4521</v>
      </c>
      <c r="DA215" s="385">
        <v>3400</v>
      </c>
      <c r="DB215" s="128">
        <v>3640</v>
      </c>
      <c r="DC215" s="384" t="s">
        <v>5006</v>
      </c>
      <c r="DD215" s="83">
        <v>1.0111111111111111</v>
      </c>
      <c r="DE215" s="83">
        <v>2.6821999999999999</v>
      </c>
      <c r="DF215" s="68" t="s">
        <v>218</v>
      </c>
      <c r="DG215" s="363" t="s">
        <v>5007</v>
      </c>
      <c r="DH215" s="68"/>
      <c r="DI215" s="128"/>
      <c r="DJ215" s="382" t="s">
        <v>5008</v>
      </c>
      <c r="DK215" s="83">
        <v>1.0111111111111111</v>
      </c>
      <c r="DL215" s="83">
        <v>2.6821999999999999</v>
      </c>
      <c r="DM215" s="68" t="s">
        <v>218</v>
      </c>
      <c r="DN215" s="363" t="s">
        <v>5009</v>
      </c>
      <c r="DO215" s="68"/>
      <c r="DP215" s="128"/>
      <c r="DQ215" s="383" t="s">
        <v>5010</v>
      </c>
      <c r="DR215" s="83">
        <v>2.858888888888889</v>
      </c>
      <c r="DS215" s="83">
        <v>2.6821999999999999</v>
      </c>
      <c r="DT215" s="68" t="s">
        <v>218</v>
      </c>
      <c r="DU215" s="362" t="s">
        <v>5011</v>
      </c>
      <c r="DV215" s="102">
        <v>3600</v>
      </c>
      <c r="DW215" s="128">
        <v>3788</v>
      </c>
      <c r="DX215" s="382" t="s">
        <v>5012</v>
      </c>
      <c r="DY215" s="381">
        <v>1.3062068965517242</v>
      </c>
      <c r="DZ215" s="83">
        <v>2.6821999999999999</v>
      </c>
      <c r="EA215" s="68" t="s">
        <v>218</v>
      </c>
      <c r="EB215" s="360" t="s">
        <v>5013</v>
      </c>
      <c r="EC215" s="327">
        <v>0</v>
      </c>
      <c r="ED215" s="326">
        <v>0</v>
      </c>
      <c r="EE215" s="326">
        <v>0</v>
      </c>
      <c r="EF215" s="326">
        <v>3200</v>
      </c>
      <c r="EG215" s="326">
        <v>3200</v>
      </c>
      <c r="EH215" s="326">
        <v>3200</v>
      </c>
      <c r="EI215" s="326">
        <v>3400</v>
      </c>
      <c r="EJ215" s="326">
        <v>3400</v>
      </c>
      <c r="EK215" s="326">
        <v>3400</v>
      </c>
      <c r="EL215" s="326">
        <v>3600</v>
      </c>
      <c r="EM215" s="327">
        <v>3200</v>
      </c>
      <c r="EN215" s="327">
        <v>3400</v>
      </c>
      <c r="EO215" s="327">
        <v>3600</v>
      </c>
      <c r="EP215" s="325">
        <v>0</v>
      </c>
      <c r="EQ215" s="326">
        <v>3119</v>
      </c>
      <c r="ER215" s="326">
        <v>3119</v>
      </c>
      <c r="ES215" s="326">
        <v>3533</v>
      </c>
      <c r="ET215" s="326">
        <v>3533</v>
      </c>
      <c r="EU215" s="326">
        <v>3533</v>
      </c>
      <c r="EV215" s="326">
        <v>3640</v>
      </c>
      <c r="EW215" s="326">
        <v>3640</v>
      </c>
      <c r="EX215" s="326">
        <v>3640</v>
      </c>
      <c r="EY215" s="326">
        <v>7428</v>
      </c>
      <c r="EZ215" s="326">
        <v>3788</v>
      </c>
      <c r="FA215" s="325">
        <v>3533</v>
      </c>
      <c r="FB215" s="325">
        <v>3640</v>
      </c>
      <c r="FC215" s="325">
        <v>7428</v>
      </c>
      <c r="FD215" s="38">
        <v>0</v>
      </c>
      <c r="FE215" s="38">
        <v>0</v>
      </c>
      <c r="FF215" s="38">
        <v>0</v>
      </c>
      <c r="FG215" s="38">
        <v>1.1040624999999999</v>
      </c>
      <c r="FH215" s="38">
        <v>1.1040624999999999</v>
      </c>
      <c r="FI215" s="38">
        <v>1.1040624999999999</v>
      </c>
      <c r="FJ215" s="38">
        <v>1.0705882352941176</v>
      </c>
      <c r="FK215" s="38">
        <v>1.0705882352941176</v>
      </c>
      <c r="FL215" s="38">
        <v>1.0705882352941176</v>
      </c>
      <c r="FM215" s="38">
        <v>2.0633333333333335</v>
      </c>
      <c r="FN215" s="230">
        <v>0</v>
      </c>
      <c r="FO215" s="230">
        <v>0</v>
      </c>
      <c r="FP215" s="273">
        <v>0.86638888888888888</v>
      </c>
      <c r="FQ215" s="273">
        <v>0</v>
      </c>
      <c r="FR215" s="209">
        <v>0.86638888888888888</v>
      </c>
      <c r="FS215" s="209">
        <v>0</v>
      </c>
      <c r="FT215" s="209">
        <v>0.98138888888888887</v>
      </c>
      <c r="FU215" s="209">
        <v>0.88888888888888884</v>
      </c>
      <c r="FV215" s="42">
        <v>0.98138888888888887</v>
      </c>
      <c r="FW215" s="42">
        <v>0.88888888888888884</v>
      </c>
      <c r="FX215" s="42">
        <v>0.98138888888888887</v>
      </c>
      <c r="FY215" s="42">
        <v>0.88888888888888884</v>
      </c>
      <c r="FZ215" s="42">
        <v>1.0111111111111111</v>
      </c>
      <c r="GA215" s="42">
        <v>0.94444444444444442</v>
      </c>
      <c r="GB215" s="42">
        <v>1.0111111111111111</v>
      </c>
      <c r="GC215" s="42">
        <v>0.94444444444444442</v>
      </c>
      <c r="GD215" s="138">
        <v>1.0111111111111111</v>
      </c>
      <c r="GE215" s="42">
        <v>0.94444444444444442</v>
      </c>
      <c r="GF215" s="137">
        <v>2.0633333333333335</v>
      </c>
      <c r="GG215" s="136">
        <v>1</v>
      </c>
      <c r="GH215" s="50">
        <v>0</v>
      </c>
      <c r="GI215" s="50">
        <v>0.86638888888888888</v>
      </c>
      <c r="GJ215" s="50">
        <v>0.86638888888888888</v>
      </c>
      <c r="GK215" s="50">
        <v>0.98138888888888887</v>
      </c>
      <c r="GL215" s="49">
        <v>0.98138888888888887</v>
      </c>
      <c r="GM215" s="49">
        <v>0.98138888888888887</v>
      </c>
      <c r="GN215" s="49">
        <v>1</v>
      </c>
      <c r="GO215" s="49">
        <v>1</v>
      </c>
      <c r="GP215" s="49">
        <v>1</v>
      </c>
      <c r="GQ215" s="49">
        <v>1</v>
      </c>
      <c r="GR215" s="48" t="b">
        <v>1</v>
      </c>
      <c r="GS215" s="336">
        <v>0</v>
      </c>
    </row>
    <row r="216" spans="1:201" ht="67.5" hidden="1" customHeight="1" x14ac:dyDescent="0.25">
      <c r="A216" s="380" t="s">
        <v>2227</v>
      </c>
      <c r="B216" s="380" t="s">
        <v>653</v>
      </c>
      <c r="C216" s="119" t="s">
        <v>519</v>
      </c>
      <c r="D216" s="380" t="s">
        <v>4824</v>
      </c>
      <c r="E216" s="380" t="s">
        <v>4824</v>
      </c>
      <c r="F216" s="102" t="s">
        <v>2230</v>
      </c>
      <c r="G216" s="102" t="s">
        <v>205</v>
      </c>
      <c r="H216" s="102" t="s">
        <v>2851</v>
      </c>
      <c r="I216" s="102" t="s">
        <v>2930</v>
      </c>
      <c r="J216" s="102"/>
      <c r="K216" s="102" t="s">
        <v>4531</v>
      </c>
      <c r="L216" s="102" t="s">
        <v>4991</v>
      </c>
      <c r="M216" s="379" t="s">
        <v>4825</v>
      </c>
      <c r="N216" s="102" t="s">
        <v>4826</v>
      </c>
      <c r="O216" s="102">
        <v>14</v>
      </c>
      <c r="P216" s="102" t="s">
        <v>4826</v>
      </c>
      <c r="Q216" s="378">
        <v>218</v>
      </c>
      <c r="R216" s="377" t="s">
        <v>5014</v>
      </c>
      <c r="S216" s="17" t="s">
        <v>890</v>
      </c>
      <c r="T216" s="102"/>
      <c r="U216" s="102"/>
      <c r="V216" s="102"/>
      <c r="W216" s="102"/>
      <c r="X216" s="102"/>
      <c r="Y216" s="102"/>
      <c r="Z216" s="102"/>
      <c r="AA216" s="102"/>
      <c r="AB216" s="102"/>
      <c r="AC216" s="102"/>
      <c r="AD216" s="102"/>
      <c r="AE216" s="102"/>
      <c r="AF216" s="102"/>
      <c r="AG216" s="102"/>
      <c r="AH216" s="102" t="s">
        <v>211</v>
      </c>
      <c r="AI216" s="17" t="s">
        <v>417</v>
      </c>
      <c r="AJ216" s="102" t="s">
        <v>244</v>
      </c>
      <c r="AK216" s="102" t="s">
        <v>271</v>
      </c>
      <c r="AL216" s="360" t="s">
        <v>5015</v>
      </c>
      <c r="AM216" s="376"/>
      <c r="AN216" s="17"/>
      <c r="AO216" s="17"/>
      <c r="AP216" s="17"/>
      <c r="AQ216" s="17"/>
      <c r="AR216" s="17">
        <v>1</v>
      </c>
      <c r="AS216" s="17">
        <v>1</v>
      </c>
      <c r="AT216" s="375"/>
      <c r="AU216" s="375"/>
      <c r="AV216" s="374">
        <v>0</v>
      </c>
      <c r="AW216" s="175"/>
      <c r="AX216" s="112"/>
      <c r="AY216" s="373" t="s">
        <v>5016</v>
      </c>
      <c r="AZ216" s="247" t="s">
        <v>872</v>
      </c>
      <c r="BA216" s="370">
        <v>0</v>
      </c>
      <c r="BB216" s="247" t="s">
        <v>218</v>
      </c>
      <c r="BC216" s="175"/>
      <c r="BD216" s="372"/>
      <c r="BE216" s="112"/>
      <c r="BF216" s="371" t="s">
        <v>5017</v>
      </c>
      <c r="BG216" s="247" t="s">
        <v>872</v>
      </c>
      <c r="BH216" s="370">
        <v>0</v>
      </c>
      <c r="BI216" s="79" t="s">
        <v>218</v>
      </c>
      <c r="BJ216" s="175"/>
      <c r="BK216" s="175"/>
      <c r="BL216" s="112"/>
      <c r="BM216" s="329" t="s">
        <v>5018</v>
      </c>
      <c r="BN216" s="369" t="s">
        <v>872</v>
      </c>
      <c r="BO216" s="83">
        <v>0</v>
      </c>
      <c r="BP216" s="79" t="s">
        <v>218</v>
      </c>
      <c r="BQ216" s="175"/>
      <c r="BR216" s="175"/>
      <c r="BS216" s="368"/>
      <c r="BT216" s="172" t="s">
        <v>5019</v>
      </c>
      <c r="BU216" s="83" t="s">
        <v>872</v>
      </c>
      <c r="BV216" s="83">
        <v>0</v>
      </c>
      <c r="BW216" s="102" t="s">
        <v>218</v>
      </c>
      <c r="BX216" s="360"/>
      <c r="BY216" s="175"/>
      <c r="BZ216" s="112"/>
      <c r="CA216" s="367" t="s">
        <v>5020</v>
      </c>
      <c r="CB216" s="83" t="s">
        <v>872</v>
      </c>
      <c r="CC216" s="83">
        <v>0</v>
      </c>
      <c r="CD216" s="83" t="s">
        <v>218</v>
      </c>
      <c r="CE216" s="360"/>
      <c r="CF216" s="102"/>
      <c r="CG216" s="146"/>
      <c r="CH216" s="172" t="s">
        <v>5021</v>
      </c>
      <c r="CI216" s="83" t="s">
        <v>872</v>
      </c>
      <c r="CJ216" s="83">
        <v>0</v>
      </c>
      <c r="CK216" s="81" t="s">
        <v>218</v>
      </c>
      <c r="CL216" s="360"/>
      <c r="CM216" s="102"/>
      <c r="CN216" s="146"/>
      <c r="CO216" s="172" t="s">
        <v>5022</v>
      </c>
      <c r="CP216" s="83" t="s">
        <v>872</v>
      </c>
      <c r="CQ216" s="83">
        <v>0</v>
      </c>
      <c r="CR216" s="79" t="s">
        <v>218</v>
      </c>
      <c r="CS216" s="14"/>
      <c r="CT216" s="17"/>
      <c r="CU216" s="101"/>
      <c r="CV216" s="172" t="s">
        <v>5023</v>
      </c>
      <c r="CW216" s="83" t="s">
        <v>872</v>
      </c>
      <c r="CX216" s="83">
        <v>0</v>
      </c>
      <c r="CY216" s="102" t="s">
        <v>218</v>
      </c>
      <c r="CZ216" s="366" t="s">
        <v>4521</v>
      </c>
      <c r="DA216" s="365"/>
      <c r="DB216" s="146"/>
      <c r="DC216" s="364" t="s">
        <v>5024</v>
      </c>
      <c r="DD216" s="83" t="s">
        <v>872</v>
      </c>
      <c r="DE216" s="83">
        <v>0</v>
      </c>
      <c r="DF216" s="17" t="s">
        <v>218</v>
      </c>
      <c r="DG216" s="14" t="s">
        <v>5025</v>
      </c>
      <c r="DH216" s="17"/>
      <c r="DI216" s="146"/>
      <c r="DJ216" s="146" t="s">
        <v>5026</v>
      </c>
      <c r="DK216" s="83" t="s">
        <v>872</v>
      </c>
      <c r="DL216" s="83">
        <v>0</v>
      </c>
      <c r="DM216" s="73" t="s">
        <v>218</v>
      </c>
      <c r="DN216" s="363" t="s">
        <v>5027</v>
      </c>
      <c r="DO216" s="17"/>
      <c r="DP216" s="146"/>
      <c r="DQ216" s="18" t="s">
        <v>5028</v>
      </c>
      <c r="DR216" s="83" t="s">
        <v>872</v>
      </c>
      <c r="DS216" s="83">
        <v>0</v>
      </c>
      <c r="DT216" s="17" t="s">
        <v>218</v>
      </c>
      <c r="DU216" s="362" t="s">
        <v>5029</v>
      </c>
      <c r="DV216" s="102"/>
      <c r="DW216" s="146"/>
      <c r="DX216" s="361" t="s">
        <v>5030</v>
      </c>
      <c r="DY216" s="188" t="s">
        <v>872</v>
      </c>
      <c r="DZ216" s="83">
        <v>0</v>
      </c>
      <c r="EA216" s="17" t="s">
        <v>218</v>
      </c>
      <c r="EB216" s="360" t="s">
        <v>5031</v>
      </c>
      <c r="EC216" s="327">
        <v>0</v>
      </c>
      <c r="ED216" s="326">
        <v>0</v>
      </c>
      <c r="EE216" s="326">
        <v>0</v>
      </c>
      <c r="EF216" s="326">
        <v>0</v>
      </c>
      <c r="EG216" s="326">
        <v>0</v>
      </c>
      <c r="EH216" s="326">
        <v>0</v>
      </c>
      <c r="EI216" s="326">
        <v>0</v>
      </c>
      <c r="EJ216" s="326">
        <v>0</v>
      </c>
      <c r="EK216" s="326">
        <v>0</v>
      </c>
      <c r="EL216" s="326">
        <v>0</v>
      </c>
      <c r="EM216" s="327">
        <v>0</v>
      </c>
      <c r="EN216" s="327">
        <v>0</v>
      </c>
      <c r="EO216" s="327">
        <v>0</v>
      </c>
      <c r="EP216" s="325">
        <v>0</v>
      </c>
      <c r="EQ216" s="326">
        <v>0</v>
      </c>
      <c r="ER216" s="326">
        <v>0</v>
      </c>
      <c r="ES216" s="326">
        <v>0</v>
      </c>
      <c r="ET216" s="326">
        <v>0</v>
      </c>
      <c r="EU216" s="326">
        <v>0</v>
      </c>
      <c r="EV216" s="326">
        <v>0</v>
      </c>
      <c r="EW216" s="326">
        <v>0</v>
      </c>
      <c r="EX216" s="326">
        <v>0</v>
      </c>
      <c r="EY216" s="326">
        <v>0</v>
      </c>
      <c r="EZ216" s="326">
        <v>0</v>
      </c>
      <c r="FA216" s="325">
        <v>0</v>
      </c>
      <c r="FB216" s="325">
        <v>0</v>
      </c>
      <c r="FC216" s="325">
        <v>0</v>
      </c>
      <c r="FD216" s="38">
        <v>0</v>
      </c>
      <c r="FE216" s="38">
        <v>0</v>
      </c>
      <c r="FF216" s="38">
        <v>0</v>
      </c>
      <c r="FG216" s="38">
        <v>0</v>
      </c>
      <c r="FH216" s="38">
        <v>0</v>
      </c>
      <c r="FI216" s="38">
        <v>0</v>
      </c>
      <c r="FJ216" s="38">
        <v>0</v>
      </c>
      <c r="FK216" s="38">
        <v>0</v>
      </c>
      <c r="FL216" s="38">
        <v>0</v>
      </c>
      <c r="FM216" s="38">
        <v>0</v>
      </c>
      <c r="FN216" s="230">
        <v>0</v>
      </c>
      <c r="FO216" s="230">
        <v>0</v>
      </c>
      <c r="FP216" s="230">
        <v>0</v>
      </c>
      <c r="FQ216" s="230">
        <v>0</v>
      </c>
      <c r="FR216" s="230">
        <v>0</v>
      </c>
      <c r="FS216" s="230">
        <v>0</v>
      </c>
      <c r="FT216" s="230">
        <v>0</v>
      </c>
      <c r="FU216" s="230">
        <v>0</v>
      </c>
      <c r="FV216" s="230">
        <v>0</v>
      </c>
      <c r="FW216" s="230">
        <v>0</v>
      </c>
      <c r="FX216" s="230">
        <v>0</v>
      </c>
      <c r="FY216" s="230">
        <v>0</v>
      </c>
      <c r="FZ216" s="42">
        <v>0</v>
      </c>
      <c r="GA216" s="42">
        <v>0</v>
      </c>
      <c r="GB216" s="42">
        <v>0</v>
      </c>
      <c r="GC216" s="42">
        <v>0</v>
      </c>
      <c r="GD216" s="138">
        <v>0</v>
      </c>
      <c r="GE216" s="42">
        <v>0</v>
      </c>
      <c r="GF216" s="137">
        <v>0</v>
      </c>
      <c r="GG216" s="136">
        <v>0</v>
      </c>
      <c r="GH216" s="50">
        <v>0</v>
      </c>
      <c r="GI216" s="50">
        <v>0</v>
      </c>
      <c r="GJ216" s="50">
        <v>0</v>
      </c>
      <c r="GK216" s="50">
        <v>0</v>
      </c>
      <c r="GL216" s="49">
        <v>0</v>
      </c>
      <c r="GM216" s="49">
        <v>0</v>
      </c>
      <c r="GN216" s="49">
        <v>0</v>
      </c>
      <c r="GO216" s="49">
        <v>0</v>
      </c>
      <c r="GP216" s="49">
        <v>0</v>
      </c>
      <c r="GQ216" s="49">
        <v>0</v>
      </c>
      <c r="GR216" s="48" t="b">
        <v>1</v>
      </c>
      <c r="GS216" s="336">
        <v>0</v>
      </c>
    </row>
    <row r="217" spans="1:201" ht="67.5" hidden="1" customHeight="1" x14ac:dyDescent="0.25">
      <c r="A217" s="17" t="s">
        <v>2227</v>
      </c>
      <c r="B217" s="110" t="s">
        <v>5032</v>
      </c>
      <c r="C217" s="280" t="s">
        <v>202</v>
      </c>
      <c r="D217" s="14" t="s">
        <v>5033</v>
      </c>
      <c r="E217" s="14" t="s">
        <v>5033</v>
      </c>
      <c r="F217" s="14" t="s">
        <v>204</v>
      </c>
      <c r="G217" s="14" t="s">
        <v>2231</v>
      </c>
      <c r="H217" s="341" t="s">
        <v>2232</v>
      </c>
      <c r="I217" s="17" t="s">
        <v>207</v>
      </c>
      <c r="J217" s="102" t="s">
        <v>4593</v>
      </c>
      <c r="K217" s="110"/>
      <c r="L217" s="110"/>
      <c r="M217" s="17" t="s">
        <v>5034</v>
      </c>
      <c r="N217" s="17" t="s">
        <v>5035</v>
      </c>
      <c r="O217" s="110"/>
      <c r="P217" s="110"/>
      <c r="Q217" s="17">
        <v>111</v>
      </c>
      <c r="R217" s="14" t="s">
        <v>5036</v>
      </c>
      <c r="S217" s="17" t="s">
        <v>210</v>
      </c>
      <c r="T217" s="17"/>
      <c r="U217" s="17" t="s">
        <v>5037</v>
      </c>
      <c r="V217" s="17"/>
      <c r="W217" s="17"/>
      <c r="X217" s="17"/>
      <c r="Y217" s="17"/>
      <c r="Z217" s="17"/>
      <c r="AA217" s="17"/>
      <c r="AB217" s="17"/>
      <c r="AC217" s="17"/>
      <c r="AD217" s="17"/>
      <c r="AE217" s="17"/>
      <c r="AF217" s="17"/>
      <c r="AG217" s="17"/>
      <c r="AH217" s="17" t="s">
        <v>270</v>
      </c>
      <c r="AI217" s="17" t="s">
        <v>470</v>
      </c>
      <c r="AJ217" s="17" t="s">
        <v>418</v>
      </c>
      <c r="AK217" s="17" t="s">
        <v>271</v>
      </c>
      <c r="AL217" s="280" t="s">
        <v>5038</v>
      </c>
      <c r="AM217" s="280" t="s">
        <v>5039</v>
      </c>
      <c r="AN217" s="17">
        <v>0</v>
      </c>
      <c r="AO217" s="17">
        <v>220</v>
      </c>
      <c r="AP217" s="17">
        <v>320</v>
      </c>
      <c r="AQ217" s="17">
        <v>400</v>
      </c>
      <c r="AR217" s="17">
        <v>450</v>
      </c>
      <c r="AS217" s="17">
        <v>450</v>
      </c>
      <c r="AT217" s="17">
        <v>220</v>
      </c>
      <c r="AU217" s="17">
        <v>0</v>
      </c>
      <c r="AV217" s="15">
        <v>320</v>
      </c>
      <c r="AW217" s="17">
        <v>0</v>
      </c>
      <c r="AX217" s="101">
        <v>0</v>
      </c>
      <c r="AY217" s="100" t="s">
        <v>5040</v>
      </c>
      <c r="AZ217" s="132">
        <v>0</v>
      </c>
      <c r="BA217" s="151">
        <v>0.48888888888888887</v>
      </c>
      <c r="BB217" s="174" t="s">
        <v>218</v>
      </c>
      <c r="BC217" s="64"/>
      <c r="BD217" s="173">
        <v>0</v>
      </c>
      <c r="BE217" s="101">
        <v>0</v>
      </c>
      <c r="BF217" s="279" t="s">
        <v>5041</v>
      </c>
      <c r="BG217" s="132">
        <v>0</v>
      </c>
      <c r="BH217" s="151">
        <v>0.48888888888888887</v>
      </c>
      <c r="BI217" s="173" t="s">
        <v>218</v>
      </c>
      <c r="BJ217" s="64"/>
      <c r="BK217" s="17">
        <v>0</v>
      </c>
      <c r="BL217" s="101">
        <v>0</v>
      </c>
      <c r="BM217" s="279" t="s">
        <v>5042</v>
      </c>
      <c r="BN217" s="150">
        <v>0</v>
      </c>
      <c r="BO217" s="131">
        <v>0.48888888888888887</v>
      </c>
      <c r="BP217" s="150" t="s">
        <v>218</v>
      </c>
      <c r="BQ217" s="280" t="s">
        <v>5043</v>
      </c>
      <c r="BR217" s="17">
        <v>0</v>
      </c>
      <c r="BS217" s="101">
        <v>0</v>
      </c>
      <c r="BT217" s="117" t="s">
        <v>5044</v>
      </c>
      <c r="BU217" s="131">
        <v>0</v>
      </c>
      <c r="BV217" s="131">
        <v>0.48888888888888887</v>
      </c>
      <c r="BW217" s="17" t="s">
        <v>218</v>
      </c>
      <c r="BX217" s="158" t="s">
        <v>5045</v>
      </c>
      <c r="BY217" s="17">
        <v>0</v>
      </c>
      <c r="BZ217" s="101">
        <v>0</v>
      </c>
      <c r="CA217" s="279" t="s">
        <v>5046</v>
      </c>
      <c r="CB217" s="337">
        <v>0</v>
      </c>
      <c r="CC217" s="337">
        <v>0.48888888888888887</v>
      </c>
      <c r="CD217" s="240" t="s">
        <v>218</v>
      </c>
      <c r="CE217" s="73" t="s">
        <v>5047</v>
      </c>
      <c r="CF217" s="17">
        <v>0</v>
      </c>
      <c r="CG217" s="101">
        <v>0</v>
      </c>
      <c r="CH217" s="279" t="s">
        <v>5048</v>
      </c>
      <c r="CI217" s="131">
        <v>0</v>
      </c>
      <c r="CJ217" s="131">
        <v>0.48888888888888887</v>
      </c>
      <c r="CK217" s="64" t="s">
        <v>218</v>
      </c>
      <c r="CL217" s="73" t="s">
        <v>5049</v>
      </c>
      <c r="CM217" s="17">
        <v>0</v>
      </c>
      <c r="CN217" s="101">
        <v>0</v>
      </c>
      <c r="CO217" s="279" t="s">
        <v>5050</v>
      </c>
      <c r="CP217" s="131">
        <v>0</v>
      </c>
      <c r="CQ217" s="131">
        <v>0.48888888888888887</v>
      </c>
      <c r="CR217" s="64" t="s">
        <v>218</v>
      </c>
      <c r="CS217" s="239" t="s">
        <v>5051</v>
      </c>
      <c r="CT217" s="17"/>
      <c r="CU217" s="101"/>
      <c r="CV217" s="279" t="s">
        <v>5052</v>
      </c>
      <c r="CW217" s="131">
        <v>0</v>
      </c>
      <c r="CX217" s="131">
        <v>0.48888888888888887</v>
      </c>
      <c r="CY217" s="64" t="s">
        <v>218</v>
      </c>
      <c r="CZ217" s="176" t="s">
        <v>5053</v>
      </c>
      <c r="DA217" s="17">
        <v>160</v>
      </c>
      <c r="DB217" s="254">
        <v>160</v>
      </c>
      <c r="DC217" s="340" t="s">
        <v>5054</v>
      </c>
      <c r="DD217" s="83">
        <v>0.5</v>
      </c>
      <c r="DE217" s="83">
        <v>0.84444444444444444</v>
      </c>
      <c r="DF217" s="64" t="s">
        <v>218</v>
      </c>
      <c r="DG217" s="73" t="s">
        <v>5055</v>
      </c>
      <c r="DH217" s="123"/>
      <c r="DI217" s="329"/>
      <c r="DJ217" s="339" t="s">
        <v>5056</v>
      </c>
      <c r="DK217" s="83">
        <v>0.5</v>
      </c>
      <c r="DL217" s="83">
        <v>0.84444444444444444</v>
      </c>
      <c r="DM217" s="64" t="s">
        <v>218</v>
      </c>
      <c r="DN217" s="73" t="s">
        <v>5057</v>
      </c>
      <c r="DO217" s="280"/>
      <c r="DP217" s="279"/>
      <c r="DQ217" s="279" t="s">
        <v>5058</v>
      </c>
      <c r="DR217" s="342">
        <v>0.5</v>
      </c>
      <c r="DS217" s="342">
        <v>0.84444444444444444</v>
      </c>
      <c r="DT217" s="64" t="s">
        <v>218</v>
      </c>
      <c r="DU217" s="73" t="s">
        <v>5059</v>
      </c>
      <c r="DV217" s="123">
        <v>160</v>
      </c>
      <c r="DW217" s="329">
        <v>160</v>
      </c>
      <c r="DX217" s="117" t="s">
        <v>5060</v>
      </c>
      <c r="DY217" s="337">
        <v>1</v>
      </c>
      <c r="DZ217" s="342">
        <v>0.2733812949640288</v>
      </c>
      <c r="EA217" s="64" t="s">
        <v>218</v>
      </c>
      <c r="EB217" s="73" t="s">
        <v>5061</v>
      </c>
      <c r="EC217" s="327">
        <v>0</v>
      </c>
      <c r="ED217" s="326">
        <v>0</v>
      </c>
      <c r="EE217" s="326">
        <v>0</v>
      </c>
      <c r="EF217" s="326">
        <v>0</v>
      </c>
      <c r="EG217" s="326">
        <v>0</v>
      </c>
      <c r="EH217" s="326">
        <v>0</v>
      </c>
      <c r="EI217" s="326">
        <v>160</v>
      </c>
      <c r="EJ217" s="326">
        <v>160</v>
      </c>
      <c r="EK217" s="326">
        <v>160</v>
      </c>
      <c r="EL217" s="326">
        <v>320</v>
      </c>
      <c r="EM217" s="327">
        <v>0</v>
      </c>
      <c r="EN217" s="327">
        <v>160</v>
      </c>
      <c r="EO217" s="327">
        <v>320</v>
      </c>
      <c r="EP217" s="325">
        <v>0</v>
      </c>
      <c r="EQ217" s="326">
        <v>0</v>
      </c>
      <c r="ER217" s="326">
        <v>0</v>
      </c>
      <c r="ES217" s="326">
        <v>0</v>
      </c>
      <c r="ET217" s="326">
        <v>0</v>
      </c>
      <c r="EU217" s="326">
        <v>0</v>
      </c>
      <c r="EV217" s="326">
        <v>160</v>
      </c>
      <c r="EW217" s="326">
        <v>160</v>
      </c>
      <c r="EX217" s="326">
        <v>160</v>
      </c>
      <c r="EY217" s="326">
        <v>320</v>
      </c>
      <c r="EZ217" s="326">
        <v>160</v>
      </c>
      <c r="FA217" s="325">
        <v>0</v>
      </c>
      <c r="FB217" s="325">
        <v>160</v>
      </c>
      <c r="FC217" s="325">
        <v>320</v>
      </c>
      <c r="FD217" s="38">
        <v>0</v>
      </c>
      <c r="FE217" s="38">
        <v>0</v>
      </c>
      <c r="FF217" s="38">
        <v>0</v>
      </c>
      <c r="FG217" s="38">
        <v>0</v>
      </c>
      <c r="FH217" s="38">
        <v>0</v>
      </c>
      <c r="FI217" s="38">
        <v>0</v>
      </c>
      <c r="FJ217" s="38">
        <v>1</v>
      </c>
      <c r="FK217" s="38">
        <v>1</v>
      </c>
      <c r="FL217" s="38">
        <v>1</v>
      </c>
      <c r="FM217" s="38">
        <v>1</v>
      </c>
      <c r="FN217" s="230">
        <v>0</v>
      </c>
      <c r="FO217" s="230">
        <v>0</v>
      </c>
      <c r="FP217" s="273">
        <v>0</v>
      </c>
      <c r="FQ217" s="273">
        <v>0</v>
      </c>
      <c r="FR217" s="209">
        <v>0</v>
      </c>
      <c r="FS217" s="209">
        <v>0</v>
      </c>
      <c r="FT217" s="209">
        <v>0</v>
      </c>
      <c r="FU217" s="209">
        <v>0</v>
      </c>
      <c r="FV217" s="42">
        <v>0</v>
      </c>
      <c r="FW217" s="42">
        <v>0</v>
      </c>
      <c r="FX217" s="42">
        <v>0</v>
      </c>
      <c r="FY217" s="42">
        <v>0</v>
      </c>
      <c r="FZ217" s="42">
        <v>0.5</v>
      </c>
      <c r="GA217" s="42">
        <v>0.5</v>
      </c>
      <c r="GB217" s="42">
        <v>0.5</v>
      </c>
      <c r="GC217" s="42">
        <v>0.5</v>
      </c>
      <c r="GD217" s="138">
        <v>0.5</v>
      </c>
      <c r="GE217" s="42">
        <v>0.5</v>
      </c>
      <c r="GF217" s="137">
        <v>1</v>
      </c>
      <c r="GG217" s="136">
        <v>1</v>
      </c>
      <c r="GH217" s="50">
        <v>0</v>
      </c>
      <c r="GI217" s="50">
        <v>0</v>
      </c>
      <c r="GJ217" s="50">
        <v>0</v>
      </c>
      <c r="GK217" s="50">
        <v>0</v>
      </c>
      <c r="GL217" s="49">
        <v>0</v>
      </c>
      <c r="GM217" s="49">
        <v>0</v>
      </c>
      <c r="GN217" s="49">
        <v>0.5</v>
      </c>
      <c r="GO217" s="49">
        <v>0.5</v>
      </c>
      <c r="GP217" s="49">
        <v>0.5</v>
      </c>
      <c r="GQ217" s="49">
        <v>1</v>
      </c>
      <c r="GR217" s="48" t="b">
        <v>1</v>
      </c>
      <c r="GS217" s="336">
        <v>0</v>
      </c>
    </row>
    <row r="218" spans="1:201" ht="67.5" hidden="1" customHeight="1" x14ac:dyDescent="0.25">
      <c r="A218" s="17" t="s">
        <v>2227</v>
      </c>
      <c r="B218" s="110" t="s">
        <v>5032</v>
      </c>
      <c r="C218" s="280" t="s">
        <v>202</v>
      </c>
      <c r="D218" s="280" t="s">
        <v>5033</v>
      </c>
      <c r="E218" s="280" t="s">
        <v>5033</v>
      </c>
      <c r="F218" s="280" t="s">
        <v>204</v>
      </c>
      <c r="G218" s="280" t="s">
        <v>2231</v>
      </c>
      <c r="H218" s="359" t="s">
        <v>2232</v>
      </c>
      <c r="I218" s="17" t="s">
        <v>207</v>
      </c>
      <c r="J218" s="102" t="s">
        <v>4593</v>
      </c>
      <c r="K218" s="110"/>
      <c r="L218" s="110"/>
      <c r="M218" s="17" t="s">
        <v>5034</v>
      </c>
      <c r="N218" s="17" t="s">
        <v>5035</v>
      </c>
      <c r="O218" s="110"/>
      <c r="P218" s="110"/>
      <c r="Q218" s="17">
        <v>112</v>
      </c>
      <c r="R218" s="14" t="s">
        <v>5062</v>
      </c>
      <c r="S218" s="17" t="s">
        <v>210</v>
      </c>
      <c r="T218" s="17"/>
      <c r="U218" s="17" t="s">
        <v>5063</v>
      </c>
      <c r="V218" s="17"/>
      <c r="W218" s="17"/>
      <c r="X218" s="17"/>
      <c r="Y218" s="17"/>
      <c r="Z218" s="17"/>
      <c r="AA218" s="17"/>
      <c r="AB218" s="17"/>
      <c r="AC218" s="17"/>
      <c r="AD218" s="17"/>
      <c r="AE218" s="17"/>
      <c r="AF218" s="17"/>
      <c r="AG218" s="17"/>
      <c r="AH218" s="17" t="s">
        <v>270</v>
      </c>
      <c r="AI218" s="17" t="s">
        <v>417</v>
      </c>
      <c r="AJ218" s="17" t="s">
        <v>244</v>
      </c>
      <c r="AK218" s="17" t="s">
        <v>214</v>
      </c>
      <c r="AL218" s="280" t="s">
        <v>5062</v>
      </c>
      <c r="AM218" s="280" t="s">
        <v>5064</v>
      </c>
      <c r="AN218" s="17">
        <v>0</v>
      </c>
      <c r="AO218" s="17">
        <v>0</v>
      </c>
      <c r="AP218" s="17">
        <v>100</v>
      </c>
      <c r="AQ218" s="17">
        <v>100</v>
      </c>
      <c r="AR218" s="17">
        <v>100</v>
      </c>
      <c r="AS218" s="17">
        <v>100</v>
      </c>
      <c r="AT218" s="17"/>
      <c r="AU218" s="17"/>
      <c r="AV218" s="17">
        <v>100</v>
      </c>
      <c r="AW218" s="17">
        <v>0</v>
      </c>
      <c r="AX218" s="101">
        <v>0</v>
      </c>
      <c r="AY218" s="100" t="s">
        <v>5065</v>
      </c>
      <c r="AZ218" s="132">
        <v>0</v>
      </c>
      <c r="BA218" s="151">
        <v>0</v>
      </c>
      <c r="BB218" s="174" t="s">
        <v>218</v>
      </c>
      <c r="BC218" s="64"/>
      <c r="BD218" s="173">
        <v>0</v>
      </c>
      <c r="BE218" s="101">
        <v>0</v>
      </c>
      <c r="BF218" s="279" t="s">
        <v>5066</v>
      </c>
      <c r="BG218" s="132">
        <v>0</v>
      </c>
      <c r="BH218" s="151">
        <v>0</v>
      </c>
      <c r="BI218" s="173" t="s">
        <v>218</v>
      </c>
      <c r="BJ218" s="64"/>
      <c r="BK218" s="17">
        <v>10</v>
      </c>
      <c r="BL218" s="101">
        <v>10</v>
      </c>
      <c r="BM218" s="279" t="s">
        <v>5067</v>
      </c>
      <c r="BN218" s="150">
        <v>0.1</v>
      </c>
      <c r="BO218" s="131">
        <v>0.1</v>
      </c>
      <c r="BP218" s="150" t="s">
        <v>218</v>
      </c>
      <c r="BQ218" s="280" t="s">
        <v>5068</v>
      </c>
      <c r="BR218" s="110"/>
      <c r="BS218" s="117"/>
      <c r="BT218" s="279" t="s">
        <v>5069</v>
      </c>
      <c r="BU218" s="131">
        <v>0.1</v>
      </c>
      <c r="BV218" s="131">
        <v>0.1</v>
      </c>
      <c r="BW218" s="17" t="s">
        <v>218</v>
      </c>
      <c r="BX218" s="107"/>
      <c r="BY218" s="280"/>
      <c r="BZ218" s="101"/>
      <c r="CA218" s="279" t="s">
        <v>5070</v>
      </c>
      <c r="CB218" s="337">
        <v>0.1</v>
      </c>
      <c r="CC218" s="337">
        <v>0.1</v>
      </c>
      <c r="CD218" s="240" t="s">
        <v>218</v>
      </c>
      <c r="CE218" s="73"/>
      <c r="CF218" s="17">
        <v>40</v>
      </c>
      <c r="CG218" s="101">
        <v>40</v>
      </c>
      <c r="CH218" s="279" t="s">
        <v>5071</v>
      </c>
      <c r="CI218" s="337">
        <v>0.5</v>
      </c>
      <c r="CJ218" s="337">
        <v>0.5</v>
      </c>
      <c r="CK218" s="64" t="s">
        <v>218</v>
      </c>
      <c r="CL218" s="73"/>
      <c r="CM218" s="280"/>
      <c r="CN218" s="279"/>
      <c r="CO218" s="279" t="s">
        <v>5072</v>
      </c>
      <c r="CP218" s="131">
        <v>0.5</v>
      </c>
      <c r="CQ218" s="131">
        <v>0.5</v>
      </c>
      <c r="CR218" s="64" t="s">
        <v>218</v>
      </c>
      <c r="CS218" s="239" t="s">
        <v>5073</v>
      </c>
      <c r="CT218" s="280"/>
      <c r="CU218" s="279"/>
      <c r="CV218" s="279" t="s">
        <v>5074</v>
      </c>
      <c r="CW218" s="131">
        <v>0.5</v>
      </c>
      <c r="CX218" s="131">
        <v>0.5</v>
      </c>
      <c r="CY218" s="64" t="s">
        <v>218</v>
      </c>
      <c r="CZ218" s="176" t="s">
        <v>5075</v>
      </c>
      <c r="DA218" s="355">
        <v>25</v>
      </c>
      <c r="DB218" s="353">
        <v>25</v>
      </c>
      <c r="DC218" s="340" t="s">
        <v>5076</v>
      </c>
      <c r="DD218" s="188">
        <v>0.75</v>
      </c>
      <c r="DE218" s="188">
        <v>0.75</v>
      </c>
      <c r="DF218" s="64" t="s">
        <v>218</v>
      </c>
      <c r="DG218" s="98" t="s">
        <v>5077</v>
      </c>
      <c r="DH218" s="280"/>
      <c r="DI218" s="329"/>
      <c r="DJ218" s="339" t="s">
        <v>5078</v>
      </c>
      <c r="DK218" s="188">
        <v>0.75</v>
      </c>
      <c r="DL218" s="188">
        <v>0.75</v>
      </c>
      <c r="DM218" s="64" t="s">
        <v>218</v>
      </c>
      <c r="DN218" s="98" t="s">
        <v>5079</v>
      </c>
      <c r="DO218" s="280"/>
      <c r="DP218" s="279"/>
      <c r="DQ218" s="279" t="s">
        <v>5080</v>
      </c>
      <c r="DR218" s="278">
        <v>0.75</v>
      </c>
      <c r="DS218" s="278">
        <v>0.75</v>
      </c>
      <c r="DT218" s="64" t="s">
        <v>218</v>
      </c>
      <c r="DU218" s="98" t="s">
        <v>5081</v>
      </c>
      <c r="DV218" s="280">
        <v>25</v>
      </c>
      <c r="DW218" s="329">
        <v>25</v>
      </c>
      <c r="DX218" s="117" t="s">
        <v>5082</v>
      </c>
      <c r="DY218" s="337">
        <v>1</v>
      </c>
      <c r="DZ218" s="278">
        <v>0.75</v>
      </c>
      <c r="EA218" s="64" t="s">
        <v>218</v>
      </c>
      <c r="EB218" s="73" t="s">
        <v>5061</v>
      </c>
      <c r="EC218" s="327">
        <v>10</v>
      </c>
      <c r="ED218" s="326">
        <v>10</v>
      </c>
      <c r="EE218" s="326">
        <v>10</v>
      </c>
      <c r="EF218" s="326">
        <v>50</v>
      </c>
      <c r="EG218" s="326">
        <v>50</v>
      </c>
      <c r="EH218" s="326">
        <v>50</v>
      </c>
      <c r="EI218" s="326">
        <v>75</v>
      </c>
      <c r="EJ218" s="326">
        <v>75</v>
      </c>
      <c r="EK218" s="326">
        <v>75</v>
      </c>
      <c r="EL218" s="326">
        <v>100</v>
      </c>
      <c r="EM218" s="327">
        <v>50</v>
      </c>
      <c r="EN218" s="327">
        <v>75</v>
      </c>
      <c r="EO218" s="327">
        <v>100</v>
      </c>
      <c r="EP218" s="325">
        <v>10</v>
      </c>
      <c r="EQ218" s="326">
        <v>10</v>
      </c>
      <c r="ER218" s="326">
        <v>10</v>
      </c>
      <c r="ES218" s="326">
        <v>50</v>
      </c>
      <c r="ET218" s="326">
        <v>50</v>
      </c>
      <c r="EU218" s="326">
        <v>50</v>
      </c>
      <c r="EV218" s="326">
        <v>75</v>
      </c>
      <c r="EW218" s="326">
        <v>75</v>
      </c>
      <c r="EX218" s="326">
        <v>75</v>
      </c>
      <c r="EY218" s="326">
        <v>100</v>
      </c>
      <c r="EZ218" s="326">
        <v>25</v>
      </c>
      <c r="FA218" s="325">
        <v>50</v>
      </c>
      <c r="FB218" s="325">
        <v>75</v>
      </c>
      <c r="FC218" s="325">
        <v>100</v>
      </c>
      <c r="FD218" s="38">
        <v>1</v>
      </c>
      <c r="FE218" s="38">
        <v>1</v>
      </c>
      <c r="FF218" s="38">
        <v>1</v>
      </c>
      <c r="FG218" s="38">
        <v>1</v>
      </c>
      <c r="FH218" s="38">
        <v>1</v>
      </c>
      <c r="FI218" s="38">
        <v>1</v>
      </c>
      <c r="FJ218" s="38">
        <v>1</v>
      </c>
      <c r="FK218" s="38">
        <v>1</v>
      </c>
      <c r="FL218" s="38">
        <v>1</v>
      </c>
      <c r="FM218" s="38">
        <v>1</v>
      </c>
      <c r="FN218" s="230">
        <v>0.1</v>
      </c>
      <c r="FO218" s="230">
        <v>0.1</v>
      </c>
      <c r="FP218" s="273">
        <v>0.1</v>
      </c>
      <c r="FQ218" s="273">
        <v>0.1</v>
      </c>
      <c r="FR218" s="209">
        <v>0.1</v>
      </c>
      <c r="FS218" s="209">
        <v>0.1</v>
      </c>
      <c r="FT218" s="209">
        <v>0.5</v>
      </c>
      <c r="FU218" s="209">
        <v>0.5</v>
      </c>
      <c r="FV218" s="42">
        <v>0.5</v>
      </c>
      <c r="FW218" s="42">
        <v>0.5</v>
      </c>
      <c r="FX218" s="42">
        <v>0.5</v>
      </c>
      <c r="FY218" s="42">
        <v>0.5</v>
      </c>
      <c r="FZ218" s="42">
        <v>0.75</v>
      </c>
      <c r="GA218" s="42">
        <v>0.75</v>
      </c>
      <c r="GB218" s="42">
        <v>0.75</v>
      </c>
      <c r="GC218" s="42">
        <v>0.75</v>
      </c>
      <c r="GD218" s="138">
        <v>0.75</v>
      </c>
      <c r="GE218" s="42">
        <v>0.75</v>
      </c>
      <c r="GF218" s="137">
        <v>1</v>
      </c>
      <c r="GG218" s="136">
        <v>1</v>
      </c>
      <c r="GH218" s="50">
        <v>0.1</v>
      </c>
      <c r="GI218" s="50">
        <v>0.1</v>
      </c>
      <c r="GJ218" s="50">
        <v>0.1</v>
      </c>
      <c r="GK218" s="50">
        <v>0.5</v>
      </c>
      <c r="GL218" s="49">
        <v>0.5</v>
      </c>
      <c r="GM218" s="49">
        <v>0.5</v>
      </c>
      <c r="GN218" s="49">
        <v>0.75</v>
      </c>
      <c r="GO218" s="49">
        <v>0.75</v>
      </c>
      <c r="GP218" s="49">
        <v>0.75</v>
      </c>
      <c r="GQ218" s="49">
        <v>1</v>
      </c>
      <c r="GR218" s="48" t="b">
        <v>1</v>
      </c>
      <c r="GS218" s="336">
        <v>0</v>
      </c>
    </row>
    <row r="219" spans="1:201" ht="67.5" hidden="1" customHeight="1" x14ac:dyDescent="0.25">
      <c r="A219" s="17" t="s">
        <v>2227</v>
      </c>
      <c r="B219" s="110" t="s">
        <v>5032</v>
      </c>
      <c r="C219" s="280" t="s">
        <v>202</v>
      </c>
      <c r="D219" s="14" t="s">
        <v>5033</v>
      </c>
      <c r="E219" s="14" t="s">
        <v>5033</v>
      </c>
      <c r="F219" s="14" t="s">
        <v>204</v>
      </c>
      <c r="G219" s="14" t="s">
        <v>2231</v>
      </c>
      <c r="H219" s="341" t="s">
        <v>2232</v>
      </c>
      <c r="I219" s="17" t="s">
        <v>207</v>
      </c>
      <c r="J219" s="102"/>
      <c r="K219" s="110"/>
      <c r="L219" s="110"/>
      <c r="M219" s="17" t="s">
        <v>5034</v>
      </c>
      <c r="N219" s="17" t="s">
        <v>5035</v>
      </c>
      <c r="O219" s="110"/>
      <c r="P219" s="110"/>
      <c r="Q219" s="17">
        <v>113</v>
      </c>
      <c r="R219" s="14" t="s">
        <v>5083</v>
      </c>
      <c r="S219" s="17" t="s">
        <v>210</v>
      </c>
      <c r="T219" s="17"/>
      <c r="U219" s="17" t="s">
        <v>5037</v>
      </c>
      <c r="V219" s="17"/>
      <c r="W219" s="17"/>
      <c r="X219" s="17"/>
      <c r="Y219" s="17"/>
      <c r="Z219" s="17"/>
      <c r="AA219" s="17"/>
      <c r="AB219" s="17"/>
      <c r="AC219" s="17"/>
      <c r="AD219" s="17"/>
      <c r="AE219" s="17"/>
      <c r="AF219" s="17"/>
      <c r="AG219" s="17"/>
      <c r="AH219" s="17" t="s">
        <v>270</v>
      </c>
      <c r="AI219" s="17" t="s">
        <v>470</v>
      </c>
      <c r="AJ219" s="17" t="s">
        <v>244</v>
      </c>
      <c r="AK219" s="17" t="s">
        <v>214</v>
      </c>
      <c r="AL219" s="280" t="s">
        <v>5084</v>
      </c>
      <c r="AM219" s="280" t="s">
        <v>5085</v>
      </c>
      <c r="AN219" s="17">
        <v>0</v>
      </c>
      <c r="AO219" s="17">
        <v>0</v>
      </c>
      <c r="AP219" s="349">
        <v>100</v>
      </c>
      <c r="AQ219" s="17">
        <v>100</v>
      </c>
      <c r="AR219" s="17">
        <v>100</v>
      </c>
      <c r="AS219" s="358">
        <v>100</v>
      </c>
      <c r="AT219" s="17"/>
      <c r="AU219" s="17">
        <v>0</v>
      </c>
      <c r="AV219" s="349">
        <v>100</v>
      </c>
      <c r="AW219" s="17">
        <v>0</v>
      </c>
      <c r="AX219" s="101">
        <v>0</v>
      </c>
      <c r="AY219" s="100" t="s">
        <v>5086</v>
      </c>
      <c r="AZ219" s="132">
        <v>0</v>
      </c>
      <c r="BA219" s="151">
        <v>0</v>
      </c>
      <c r="BB219" s="174" t="s">
        <v>218</v>
      </c>
      <c r="BC219" s="64"/>
      <c r="BD219" s="173">
        <v>0</v>
      </c>
      <c r="BE219" s="101">
        <v>0</v>
      </c>
      <c r="BF219" s="100" t="s">
        <v>5087</v>
      </c>
      <c r="BG219" s="132">
        <v>0</v>
      </c>
      <c r="BH219" s="151">
        <v>0</v>
      </c>
      <c r="BI219" s="173" t="s">
        <v>218</v>
      </c>
      <c r="BJ219" s="64"/>
      <c r="BK219" s="17">
        <v>20</v>
      </c>
      <c r="BL219" s="101">
        <v>20</v>
      </c>
      <c r="BM219" s="279" t="s">
        <v>5088</v>
      </c>
      <c r="BN219" s="150">
        <v>0.2</v>
      </c>
      <c r="BO219" s="131">
        <v>0.2</v>
      </c>
      <c r="BP219" s="150" t="s">
        <v>218</v>
      </c>
      <c r="BQ219" s="280" t="s">
        <v>5089</v>
      </c>
      <c r="BR219" s="110"/>
      <c r="BS219" s="117"/>
      <c r="BT219" s="117" t="s">
        <v>5090</v>
      </c>
      <c r="BU219" s="131">
        <v>0.2</v>
      </c>
      <c r="BV219" s="131">
        <v>0.2</v>
      </c>
      <c r="BW219" s="17" t="s">
        <v>218</v>
      </c>
      <c r="BX219" s="158" t="s">
        <v>5091</v>
      </c>
      <c r="BY219" s="280"/>
      <c r="BZ219" s="101">
        <v>0</v>
      </c>
      <c r="CA219" s="279" t="s">
        <v>5092</v>
      </c>
      <c r="CB219" s="337">
        <v>0.2</v>
      </c>
      <c r="CC219" s="337">
        <v>0.2</v>
      </c>
      <c r="CD219" s="240" t="s">
        <v>218</v>
      </c>
      <c r="CE219" s="73" t="s">
        <v>5047</v>
      </c>
      <c r="CF219" s="355">
        <v>20</v>
      </c>
      <c r="CG219" s="357">
        <v>20</v>
      </c>
      <c r="CH219" s="279" t="s">
        <v>5093</v>
      </c>
      <c r="CI219" s="131">
        <v>0.4</v>
      </c>
      <c r="CJ219" s="131">
        <v>0.4</v>
      </c>
      <c r="CK219" s="64" t="s">
        <v>218</v>
      </c>
      <c r="CL219" s="73"/>
      <c r="CM219" s="17"/>
      <c r="CN219" s="101"/>
      <c r="CO219" s="279" t="s">
        <v>5094</v>
      </c>
      <c r="CP219" s="131">
        <v>0.4</v>
      </c>
      <c r="CQ219" s="131">
        <v>0.4</v>
      </c>
      <c r="CR219" s="64" t="s">
        <v>218</v>
      </c>
      <c r="CS219" s="356" t="s">
        <v>5095</v>
      </c>
      <c r="CT219" s="17"/>
      <c r="CU219" s="101"/>
      <c r="CV219" s="279" t="s">
        <v>5096</v>
      </c>
      <c r="CW219" s="131">
        <v>0.4</v>
      </c>
      <c r="CX219" s="131">
        <v>0.4</v>
      </c>
      <c r="CY219" s="64" t="s">
        <v>218</v>
      </c>
      <c r="CZ219" s="176" t="s">
        <v>5097</v>
      </c>
      <c r="DA219" s="355">
        <v>25</v>
      </c>
      <c r="DB219" s="353">
        <v>25</v>
      </c>
      <c r="DC219" s="340" t="s">
        <v>5098</v>
      </c>
      <c r="DD219" s="83">
        <v>0.65</v>
      </c>
      <c r="DE219" s="83">
        <v>0.65</v>
      </c>
      <c r="DF219" s="64" t="s">
        <v>218</v>
      </c>
      <c r="DG219" s="98" t="s">
        <v>5099</v>
      </c>
      <c r="DH219" s="123"/>
      <c r="DI219" s="329"/>
      <c r="DJ219" s="339" t="s">
        <v>5100</v>
      </c>
      <c r="DK219" s="83">
        <v>0.65</v>
      </c>
      <c r="DL219" s="83">
        <v>0.65</v>
      </c>
      <c r="DM219" s="64" t="s">
        <v>218</v>
      </c>
      <c r="DN219" s="98" t="s">
        <v>5101</v>
      </c>
      <c r="DO219" s="280"/>
      <c r="DP219" s="279"/>
      <c r="DQ219" s="354" t="s">
        <v>5102</v>
      </c>
      <c r="DR219" s="342">
        <v>0.65</v>
      </c>
      <c r="DS219" s="342">
        <v>0.65</v>
      </c>
      <c r="DT219" s="64" t="s">
        <v>218</v>
      </c>
      <c r="DU219" s="98" t="s">
        <v>5103</v>
      </c>
      <c r="DV219" s="123">
        <v>35</v>
      </c>
      <c r="DW219" s="329">
        <v>35</v>
      </c>
      <c r="DX219" s="117" t="s">
        <v>5104</v>
      </c>
      <c r="DY219" s="337">
        <v>1</v>
      </c>
      <c r="DZ219" s="342">
        <v>0.65</v>
      </c>
      <c r="EA219" s="64" t="s">
        <v>218</v>
      </c>
      <c r="EB219" s="73" t="s">
        <v>5105</v>
      </c>
      <c r="EC219" s="327">
        <v>20</v>
      </c>
      <c r="ED219" s="326">
        <v>20</v>
      </c>
      <c r="EE219" s="326">
        <v>20</v>
      </c>
      <c r="EF219" s="326">
        <v>40</v>
      </c>
      <c r="EG219" s="326">
        <v>40</v>
      </c>
      <c r="EH219" s="326">
        <v>40</v>
      </c>
      <c r="EI219" s="326">
        <v>65</v>
      </c>
      <c r="EJ219" s="326">
        <v>65</v>
      </c>
      <c r="EK219" s="326">
        <v>65</v>
      </c>
      <c r="EL219" s="326">
        <v>100</v>
      </c>
      <c r="EM219" s="327">
        <v>40</v>
      </c>
      <c r="EN219" s="327">
        <v>65</v>
      </c>
      <c r="EO219" s="327">
        <v>100</v>
      </c>
      <c r="EP219" s="325">
        <v>20</v>
      </c>
      <c r="EQ219" s="326">
        <v>20</v>
      </c>
      <c r="ER219" s="326">
        <v>20</v>
      </c>
      <c r="ES219" s="326">
        <v>40</v>
      </c>
      <c r="ET219" s="326">
        <v>40</v>
      </c>
      <c r="EU219" s="326">
        <v>40</v>
      </c>
      <c r="EV219" s="326">
        <v>65</v>
      </c>
      <c r="EW219" s="326">
        <v>65</v>
      </c>
      <c r="EX219" s="326">
        <v>65</v>
      </c>
      <c r="EY219" s="326">
        <v>100</v>
      </c>
      <c r="EZ219" s="326">
        <v>35</v>
      </c>
      <c r="FA219" s="325">
        <v>40</v>
      </c>
      <c r="FB219" s="325">
        <v>65</v>
      </c>
      <c r="FC219" s="325">
        <v>100</v>
      </c>
      <c r="FD219" s="38">
        <v>1</v>
      </c>
      <c r="FE219" s="38">
        <v>1</v>
      </c>
      <c r="FF219" s="38">
        <v>1</v>
      </c>
      <c r="FG219" s="38">
        <v>1</v>
      </c>
      <c r="FH219" s="38">
        <v>1</v>
      </c>
      <c r="FI219" s="38">
        <v>1</v>
      </c>
      <c r="FJ219" s="38">
        <v>1</v>
      </c>
      <c r="FK219" s="38">
        <v>1</v>
      </c>
      <c r="FL219" s="38">
        <v>1</v>
      </c>
      <c r="FM219" s="38">
        <v>1</v>
      </c>
      <c r="FN219" s="230">
        <v>0.2</v>
      </c>
      <c r="FO219" s="230">
        <v>0.2</v>
      </c>
      <c r="FP219" s="273">
        <v>0.2</v>
      </c>
      <c r="FQ219" s="273">
        <v>0.2</v>
      </c>
      <c r="FR219" s="209">
        <v>0.2</v>
      </c>
      <c r="FS219" s="209">
        <v>0.2</v>
      </c>
      <c r="FT219" s="209">
        <v>0.4</v>
      </c>
      <c r="FU219" s="209">
        <v>0.4</v>
      </c>
      <c r="FV219" s="42">
        <v>0.4</v>
      </c>
      <c r="FW219" s="42">
        <v>0.4</v>
      </c>
      <c r="FX219" s="42">
        <v>0.4</v>
      </c>
      <c r="FY219" s="42">
        <v>0.4</v>
      </c>
      <c r="FZ219" s="42">
        <v>0.65</v>
      </c>
      <c r="GA219" s="42">
        <v>0.65</v>
      </c>
      <c r="GB219" s="42">
        <v>0.65</v>
      </c>
      <c r="GC219" s="42">
        <v>0.65</v>
      </c>
      <c r="GD219" s="138">
        <v>0.65</v>
      </c>
      <c r="GE219" s="42">
        <v>0.65</v>
      </c>
      <c r="GF219" s="137">
        <v>1</v>
      </c>
      <c r="GG219" s="136">
        <v>1</v>
      </c>
      <c r="GH219" s="50">
        <v>0.2</v>
      </c>
      <c r="GI219" s="50">
        <v>0.2</v>
      </c>
      <c r="GJ219" s="50">
        <v>0.2</v>
      </c>
      <c r="GK219" s="50">
        <v>0.4</v>
      </c>
      <c r="GL219" s="49">
        <v>0.4</v>
      </c>
      <c r="GM219" s="49">
        <v>0.4</v>
      </c>
      <c r="GN219" s="49">
        <v>0.65</v>
      </c>
      <c r="GO219" s="49">
        <v>0.65</v>
      </c>
      <c r="GP219" s="49">
        <v>0.65</v>
      </c>
      <c r="GQ219" s="49">
        <v>1</v>
      </c>
      <c r="GR219" s="48" t="b">
        <v>1</v>
      </c>
      <c r="GS219" s="336">
        <v>0</v>
      </c>
    </row>
    <row r="220" spans="1:201" ht="67.5" hidden="1" customHeight="1" x14ac:dyDescent="0.25">
      <c r="A220" s="17" t="s">
        <v>2227</v>
      </c>
      <c r="B220" s="110" t="s">
        <v>5032</v>
      </c>
      <c r="C220" s="280" t="s">
        <v>202</v>
      </c>
      <c r="D220" s="14" t="s">
        <v>5033</v>
      </c>
      <c r="E220" s="14" t="s">
        <v>5033</v>
      </c>
      <c r="F220" s="14" t="s">
        <v>204</v>
      </c>
      <c r="G220" s="14" t="s">
        <v>2231</v>
      </c>
      <c r="H220" s="341" t="s">
        <v>2232</v>
      </c>
      <c r="I220" s="17" t="s">
        <v>207</v>
      </c>
      <c r="J220" s="17" t="s">
        <v>5106</v>
      </c>
      <c r="K220" s="110"/>
      <c r="L220" s="110"/>
      <c r="M220" s="17" t="s">
        <v>5034</v>
      </c>
      <c r="N220" s="17" t="s">
        <v>5035</v>
      </c>
      <c r="O220" s="110"/>
      <c r="P220" s="110"/>
      <c r="Q220" s="17">
        <v>114</v>
      </c>
      <c r="R220" s="14" t="s">
        <v>5107</v>
      </c>
      <c r="S220" s="17" t="s">
        <v>210</v>
      </c>
      <c r="T220" s="17"/>
      <c r="U220" s="17" t="s">
        <v>5063</v>
      </c>
      <c r="V220" s="17"/>
      <c r="W220" s="17"/>
      <c r="X220" s="17"/>
      <c r="Y220" s="17"/>
      <c r="Z220" s="17"/>
      <c r="AA220" s="17"/>
      <c r="AB220" s="17"/>
      <c r="AC220" s="17"/>
      <c r="AD220" s="17"/>
      <c r="AE220" s="17"/>
      <c r="AF220" s="17"/>
      <c r="AG220" s="17"/>
      <c r="AH220" s="17" t="s">
        <v>270</v>
      </c>
      <c r="AI220" s="17" t="s">
        <v>470</v>
      </c>
      <c r="AJ220" s="17" t="s">
        <v>5108</v>
      </c>
      <c r="AK220" s="17" t="s">
        <v>214</v>
      </c>
      <c r="AL220" s="280" t="s">
        <v>5084</v>
      </c>
      <c r="AM220" s="280" t="s">
        <v>5109</v>
      </c>
      <c r="AN220" s="17">
        <v>0</v>
      </c>
      <c r="AO220" s="17">
        <v>100</v>
      </c>
      <c r="AP220" s="17">
        <v>100</v>
      </c>
      <c r="AQ220" s="17">
        <v>100</v>
      </c>
      <c r="AR220" s="17">
        <v>100</v>
      </c>
      <c r="AS220" s="17">
        <v>100</v>
      </c>
      <c r="AT220" s="17">
        <v>100</v>
      </c>
      <c r="AU220" s="17">
        <v>0</v>
      </c>
      <c r="AV220" s="349">
        <v>100</v>
      </c>
      <c r="AW220" s="17">
        <v>0</v>
      </c>
      <c r="AX220" s="101">
        <v>0</v>
      </c>
      <c r="AY220" s="100" t="s">
        <v>5110</v>
      </c>
      <c r="AZ220" s="132">
        <v>0</v>
      </c>
      <c r="BA220" s="151">
        <v>1</v>
      </c>
      <c r="BB220" s="174" t="s">
        <v>218</v>
      </c>
      <c r="BC220" s="64"/>
      <c r="BD220" s="173">
        <v>0</v>
      </c>
      <c r="BE220" s="101">
        <v>0</v>
      </c>
      <c r="BF220" s="279" t="s">
        <v>5111</v>
      </c>
      <c r="BG220" s="132">
        <v>0</v>
      </c>
      <c r="BH220" s="151">
        <v>1</v>
      </c>
      <c r="BI220" s="173" t="s">
        <v>218</v>
      </c>
      <c r="BJ220" s="64"/>
      <c r="BK220" s="17">
        <v>10</v>
      </c>
      <c r="BL220" s="101">
        <v>10</v>
      </c>
      <c r="BM220" s="279" t="s">
        <v>5112</v>
      </c>
      <c r="BN220" s="150">
        <v>0.1</v>
      </c>
      <c r="BO220" s="131">
        <v>1</v>
      </c>
      <c r="BP220" s="150" t="s">
        <v>218</v>
      </c>
      <c r="BQ220" s="280" t="s">
        <v>5113</v>
      </c>
      <c r="BR220" s="110"/>
      <c r="BS220" s="117"/>
      <c r="BT220" s="100" t="s">
        <v>5114</v>
      </c>
      <c r="BU220" s="131">
        <v>0.1</v>
      </c>
      <c r="BV220" s="131">
        <v>0.1</v>
      </c>
      <c r="BW220" s="17" t="s">
        <v>218</v>
      </c>
      <c r="BX220" s="158" t="s">
        <v>5115</v>
      </c>
      <c r="BY220" s="280"/>
      <c r="BZ220" s="101">
        <v>0</v>
      </c>
      <c r="CA220" s="279" t="s">
        <v>5116</v>
      </c>
      <c r="CB220" s="337">
        <v>0.1</v>
      </c>
      <c r="CC220" s="337">
        <v>0.1</v>
      </c>
      <c r="CD220" s="240" t="s">
        <v>218</v>
      </c>
      <c r="CE220" s="73" t="s">
        <v>5047</v>
      </c>
      <c r="CF220" s="17">
        <v>10</v>
      </c>
      <c r="CG220" s="101">
        <v>10</v>
      </c>
      <c r="CH220" s="279" t="s">
        <v>5117</v>
      </c>
      <c r="CI220" s="131">
        <v>0.2</v>
      </c>
      <c r="CJ220" s="131">
        <v>0.2</v>
      </c>
      <c r="CK220" s="64" t="s">
        <v>218</v>
      </c>
      <c r="CL220" s="73"/>
      <c r="CM220" s="17"/>
      <c r="CN220" s="101"/>
      <c r="CO220" s="279" t="s">
        <v>5118</v>
      </c>
      <c r="CP220" s="131">
        <v>0.2</v>
      </c>
      <c r="CQ220" s="131">
        <v>0.2</v>
      </c>
      <c r="CR220" s="64" t="s">
        <v>218</v>
      </c>
      <c r="CS220" s="239" t="s">
        <v>5119</v>
      </c>
      <c r="CT220" s="17"/>
      <c r="CU220" s="101"/>
      <c r="CV220" s="279" t="s">
        <v>5120</v>
      </c>
      <c r="CW220" s="131">
        <v>0.2</v>
      </c>
      <c r="CX220" s="131">
        <v>0.2</v>
      </c>
      <c r="CY220" s="64" t="s">
        <v>218</v>
      </c>
      <c r="CZ220" s="176" t="s">
        <v>5121</v>
      </c>
      <c r="DA220" s="17">
        <v>40</v>
      </c>
      <c r="DB220" s="353">
        <v>40</v>
      </c>
      <c r="DC220" s="340" t="s">
        <v>5122</v>
      </c>
      <c r="DD220" s="188">
        <v>0.6</v>
      </c>
      <c r="DE220" s="188">
        <v>1.6</v>
      </c>
      <c r="DF220" s="64" t="s">
        <v>218</v>
      </c>
      <c r="DG220" s="98" t="s">
        <v>5123</v>
      </c>
      <c r="DH220" s="280"/>
      <c r="DI220" s="329"/>
      <c r="DJ220" s="339" t="s">
        <v>5124</v>
      </c>
      <c r="DK220" s="188">
        <v>0.6</v>
      </c>
      <c r="DL220" s="188">
        <v>1.6</v>
      </c>
      <c r="DM220" s="64" t="s">
        <v>218</v>
      </c>
      <c r="DN220" s="98" t="s">
        <v>5125</v>
      </c>
      <c r="DO220" s="280"/>
      <c r="DP220" s="279"/>
      <c r="DQ220" s="279" t="s">
        <v>5126</v>
      </c>
      <c r="DR220" s="278">
        <v>0.6</v>
      </c>
      <c r="DS220" s="278">
        <v>1.6</v>
      </c>
      <c r="DT220" s="64" t="s">
        <v>218</v>
      </c>
      <c r="DU220" s="98" t="s">
        <v>5127</v>
      </c>
      <c r="DV220" s="280">
        <v>40</v>
      </c>
      <c r="DW220" s="329">
        <v>40</v>
      </c>
      <c r="DX220" s="117" t="s">
        <v>5128</v>
      </c>
      <c r="DY220" s="337">
        <v>1</v>
      </c>
      <c r="DZ220" s="278">
        <v>0.6</v>
      </c>
      <c r="EA220" s="64" t="s">
        <v>218</v>
      </c>
      <c r="EB220" s="73" t="s">
        <v>5129</v>
      </c>
      <c r="EC220" s="327">
        <v>10</v>
      </c>
      <c r="ED220" s="326">
        <v>10</v>
      </c>
      <c r="EE220" s="326">
        <v>10</v>
      </c>
      <c r="EF220" s="326">
        <v>20</v>
      </c>
      <c r="EG220" s="326">
        <v>20</v>
      </c>
      <c r="EH220" s="326">
        <v>20</v>
      </c>
      <c r="EI220" s="326">
        <v>60</v>
      </c>
      <c r="EJ220" s="326">
        <v>60</v>
      </c>
      <c r="EK220" s="326">
        <v>60</v>
      </c>
      <c r="EL220" s="326">
        <v>100</v>
      </c>
      <c r="EM220" s="327">
        <v>20</v>
      </c>
      <c r="EN220" s="327">
        <v>60</v>
      </c>
      <c r="EO220" s="327">
        <v>100</v>
      </c>
      <c r="EP220" s="325">
        <v>10</v>
      </c>
      <c r="EQ220" s="326">
        <v>10</v>
      </c>
      <c r="ER220" s="326">
        <v>10</v>
      </c>
      <c r="ES220" s="326">
        <v>20</v>
      </c>
      <c r="ET220" s="326">
        <v>20</v>
      </c>
      <c r="EU220" s="326">
        <v>20</v>
      </c>
      <c r="EV220" s="326">
        <v>60</v>
      </c>
      <c r="EW220" s="326">
        <v>60</v>
      </c>
      <c r="EX220" s="326">
        <v>60</v>
      </c>
      <c r="EY220" s="326">
        <v>100</v>
      </c>
      <c r="EZ220" s="326">
        <v>40</v>
      </c>
      <c r="FA220" s="325">
        <v>20</v>
      </c>
      <c r="FB220" s="325">
        <v>60</v>
      </c>
      <c r="FC220" s="325">
        <v>100</v>
      </c>
      <c r="FD220" s="38">
        <v>1</v>
      </c>
      <c r="FE220" s="38">
        <v>1</v>
      </c>
      <c r="FF220" s="38">
        <v>1</v>
      </c>
      <c r="FG220" s="38">
        <v>1</v>
      </c>
      <c r="FH220" s="38">
        <v>1</v>
      </c>
      <c r="FI220" s="38">
        <v>1</v>
      </c>
      <c r="FJ220" s="38">
        <v>1</v>
      </c>
      <c r="FK220" s="38">
        <v>1</v>
      </c>
      <c r="FL220" s="38">
        <v>1</v>
      </c>
      <c r="FM220" s="38">
        <v>1</v>
      </c>
      <c r="FN220" s="230">
        <v>0.1</v>
      </c>
      <c r="FO220" s="230">
        <v>0.1</v>
      </c>
      <c r="FP220" s="273">
        <v>0.1</v>
      </c>
      <c r="FQ220" s="273">
        <v>0.1</v>
      </c>
      <c r="FR220" s="209">
        <v>0.1</v>
      </c>
      <c r="FS220" s="209">
        <v>0.1</v>
      </c>
      <c r="FT220" s="209">
        <v>0.2</v>
      </c>
      <c r="FU220" s="209">
        <v>0.2</v>
      </c>
      <c r="FV220" s="42">
        <v>0.2</v>
      </c>
      <c r="FW220" s="42">
        <v>0.2</v>
      </c>
      <c r="FX220" s="42">
        <v>0.2</v>
      </c>
      <c r="FY220" s="42">
        <v>0.2</v>
      </c>
      <c r="FZ220" s="42">
        <v>0.6</v>
      </c>
      <c r="GA220" s="42">
        <v>0.6</v>
      </c>
      <c r="GB220" s="42">
        <v>0.6</v>
      </c>
      <c r="GC220" s="42">
        <v>0.6</v>
      </c>
      <c r="GD220" s="138">
        <v>0.6</v>
      </c>
      <c r="GE220" s="42">
        <v>0.6</v>
      </c>
      <c r="GF220" s="137">
        <v>1</v>
      </c>
      <c r="GG220" s="136">
        <v>1</v>
      </c>
      <c r="GH220" s="50">
        <v>0.1</v>
      </c>
      <c r="GI220" s="50">
        <v>0.1</v>
      </c>
      <c r="GJ220" s="50">
        <v>0.1</v>
      </c>
      <c r="GK220" s="50">
        <v>0.2</v>
      </c>
      <c r="GL220" s="49">
        <v>0.2</v>
      </c>
      <c r="GM220" s="49">
        <v>0.2</v>
      </c>
      <c r="GN220" s="49">
        <v>0.6</v>
      </c>
      <c r="GO220" s="49">
        <v>0.6</v>
      </c>
      <c r="GP220" s="49">
        <v>0.6</v>
      </c>
      <c r="GQ220" s="49">
        <v>1</v>
      </c>
      <c r="GR220" s="48" t="b">
        <v>1</v>
      </c>
      <c r="GS220" s="336">
        <v>0</v>
      </c>
    </row>
    <row r="221" spans="1:201" ht="67.5" hidden="1" customHeight="1" x14ac:dyDescent="0.25">
      <c r="A221" s="17" t="s">
        <v>2227</v>
      </c>
      <c r="B221" s="110" t="s">
        <v>5032</v>
      </c>
      <c r="C221" s="280" t="s">
        <v>202</v>
      </c>
      <c r="D221" s="14" t="s">
        <v>5033</v>
      </c>
      <c r="E221" s="14" t="s">
        <v>5033</v>
      </c>
      <c r="F221" s="14" t="s">
        <v>204</v>
      </c>
      <c r="G221" s="14" t="s">
        <v>2231</v>
      </c>
      <c r="H221" s="341" t="s">
        <v>2232</v>
      </c>
      <c r="I221" s="17" t="s">
        <v>207</v>
      </c>
      <c r="J221" s="102" t="s">
        <v>4577</v>
      </c>
      <c r="K221" s="110"/>
      <c r="L221" s="110"/>
      <c r="M221" s="17" t="s">
        <v>5034</v>
      </c>
      <c r="N221" s="17" t="s">
        <v>5035</v>
      </c>
      <c r="O221" s="110"/>
      <c r="P221" s="110"/>
      <c r="Q221" s="17">
        <v>115</v>
      </c>
      <c r="R221" s="14" t="s">
        <v>5130</v>
      </c>
      <c r="S221" s="17" t="s">
        <v>210</v>
      </c>
      <c r="T221" s="17"/>
      <c r="U221" s="17" t="s">
        <v>2589</v>
      </c>
      <c r="V221" s="17"/>
      <c r="W221" s="17"/>
      <c r="X221" s="17"/>
      <c r="Y221" s="17"/>
      <c r="Z221" s="17"/>
      <c r="AA221" s="17"/>
      <c r="AB221" s="17"/>
      <c r="AC221" s="17"/>
      <c r="AD221" s="17"/>
      <c r="AE221" s="17"/>
      <c r="AF221" s="17"/>
      <c r="AG221" s="17"/>
      <c r="AH221" s="17" t="s">
        <v>270</v>
      </c>
      <c r="AI221" s="17" t="s">
        <v>470</v>
      </c>
      <c r="AJ221" s="17" t="s">
        <v>244</v>
      </c>
      <c r="AK221" s="17" t="s">
        <v>214</v>
      </c>
      <c r="AL221" s="280" t="s">
        <v>5131</v>
      </c>
      <c r="AM221" s="280" t="s">
        <v>5132</v>
      </c>
      <c r="AN221" s="17">
        <v>0</v>
      </c>
      <c r="AO221" s="17">
        <v>0</v>
      </c>
      <c r="AP221" s="17">
        <v>100</v>
      </c>
      <c r="AQ221" s="17">
        <v>100</v>
      </c>
      <c r="AR221" s="17">
        <v>100</v>
      </c>
      <c r="AS221" s="17">
        <v>100</v>
      </c>
      <c r="AT221" s="17"/>
      <c r="AU221" s="17">
        <v>0</v>
      </c>
      <c r="AV221" s="349">
        <v>100</v>
      </c>
      <c r="AW221" s="17">
        <v>0</v>
      </c>
      <c r="AX221" s="101">
        <v>0</v>
      </c>
      <c r="AY221" s="100" t="s">
        <v>5133</v>
      </c>
      <c r="AZ221" s="132">
        <v>0</v>
      </c>
      <c r="BA221" s="151">
        <v>0</v>
      </c>
      <c r="BB221" s="174" t="s">
        <v>218</v>
      </c>
      <c r="BC221" s="64"/>
      <c r="BD221" s="173">
        <v>0</v>
      </c>
      <c r="BE221" s="101">
        <v>0</v>
      </c>
      <c r="BF221" s="279" t="s">
        <v>5134</v>
      </c>
      <c r="BG221" s="132">
        <v>0</v>
      </c>
      <c r="BH221" s="151">
        <v>0</v>
      </c>
      <c r="BI221" s="173" t="s">
        <v>218</v>
      </c>
      <c r="BJ221" s="64"/>
      <c r="BK221" s="17">
        <v>15</v>
      </c>
      <c r="BL221" s="101">
        <v>15</v>
      </c>
      <c r="BM221" s="100" t="s">
        <v>5135</v>
      </c>
      <c r="BN221" s="150">
        <v>0.15</v>
      </c>
      <c r="BO221" s="131">
        <v>0.15</v>
      </c>
      <c r="BP221" s="150" t="s">
        <v>218</v>
      </c>
      <c r="BQ221" s="280" t="s">
        <v>5136</v>
      </c>
      <c r="BR221" s="110"/>
      <c r="BS221" s="117"/>
      <c r="BT221" s="117" t="s">
        <v>5137</v>
      </c>
      <c r="BU221" s="131">
        <v>0.15</v>
      </c>
      <c r="BV221" s="131">
        <v>0.15</v>
      </c>
      <c r="BW221" s="17" t="s">
        <v>218</v>
      </c>
      <c r="BX221" s="107"/>
      <c r="BY221" s="280"/>
      <c r="BZ221" s="101">
        <v>0</v>
      </c>
      <c r="CA221" s="279" t="s">
        <v>5138</v>
      </c>
      <c r="CB221" s="337">
        <v>0.15</v>
      </c>
      <c r="CC221" s="337">
        <v>0.15</v>
      </c>
      <c r="CD221" s="240" t="s">
        <v>218</v>
      </c>
      <c r="CE221" s="73" t="s">
        <v>5047</v>
      </c>
      <c r="CF221" s="17">
        <v>30</v>
      </c>
      <c r="CG221" s="101">
        <v>30</v>
      </c>
      <c r="CH221" s="279" t="s">
        <v>5139</v>
      </c>
      <c r="CI221" s="131">
        <v>0.45</v>
      </c>
      <c r="CJ221" s="131">
        <v>0.45</v>
      </c>
      <c r="CK221" s="64" t="s">
        <v>218</v>
      </c>
      <c r="CL221" s="352" t="s">
        <v>5140</v>
      </c>
      <c r="CM221" s="17"/>
      <c r="CN221" s="101"/>
      <c r="CO221" s="279" t="s">
        <v>5141</v>
      </c>
      <c r="CP221" s="131">
        <v>0.45</v>
      </c>
      <c r="CQ221" s="131">
        <v>0.45</v>
      </c>
      <c r="CR221" s="64" t="s">
        <v>218</v>
      </c>
      <c r="CS221" s="239" t="s">
        <v>5119</v>
      </c>
      <c r="CT221" s="17"/>
      <c r="CU221" s="101"/>
      <c r="CV221" s="279" t="s">
        <v>5142</v>
      </c>
      <c r="CW221" s="131">
        <v>0.45</v>
      </c>
      <c r="CX221" s="131">
        <v>0.45</v>
      </c>
      <c r="CY221" s="64" t="s">
        <v>218</v>
      </c>
      <c r="CZ221" s="176" t="s">
        <v>5143</v>
      </c>
      <c r="DA221" s="17">
        <v>30</v>
      </c>
      <c r="DB221" s="348">
        <v>30</v>
      </c>
      <c r="DC221" s="340" t="s">
        <v>5144</v>
      </c>
      <c r="DD221" s="83">
        <v>0.75</v>
      </c>
      <c r="DE221" s="83">
        <v>0.75</v>
      </c>
      <c r="DF221" s="64" t="s">
        <v>218</v>
      </c>
      <c r="DG221" s="98" t="s">
        <v>5145</v>
      </c>
      <c r="DH221" s="123"/>
      <c r="DI221" s="329"/>
      <c r="DJ221" s="339" t="s">
        <v>5146</v>
      </c>
      <c r="DK221" s="83">
        <v>0.75</v>
      </c>
      <c r="DL221" s="83">
        <v>0.75</v>
      </c>
      <c r="DM221" s="64" t="s">
        <v>218</v>
      </c>
      <c r="DN221" s="98" t="s">
        <v>5147</v>
      </c>
      <c r="DO221" s="280"/>
      <c r="DP221" s="279"/>
      <c r="DQ221" s="279" t="s">
        <v>5148</v>
      </c>
      <c r="DR221" s="342">
        <v>0.75</v>
      </c>
      <c r="DS221" s="342">
        <v>0.75</v>
      </c>
      <c r="DT221" s="64" t="s">
        <v>218</v>
      </c>
      <c r="DU221" s="158" t="s">
        <v>5149</v>
      </c>
      <c r="DV221" s="123">
        <v>25</v>
      </c>
      <c r="DW221" s="329">
        <v>25</v>
      </c>
      <c r="DX221" s="117" t="s">
        <v>5150</v>
      </c>
      <c r="DY221" s="337">
        <v>1</v>
      </c>
      <c r="DZ221" s="342">
        <v>0.75</v>
      </c>
      <c r="EA221" s="64" t="s">
        <v>218</v>
      </c>
      <c r="EB221" s="73" t="s">
        <v>5151</v>
      </c>
      <c r="EC221" s="327">
        <v>15</v>
      </c>
      <c r="ED221" s="326">
        <v>15</v>
      </c>
      <c r="EE221" s="326">
        <v>15</v>
      </c>
      <c r="EF221" s="326">
        <v>45</v>
      </c>
      <c r="EG221" s="326">
        <v>45</v>
      </c>
      <c r="EH221" s="326">
        <v>45</v>
      </c>
      <c r="EI221" s="326">
        <v>75</v>
      </c>
      <c r="EJ221" s="326">
        <v>75</v>
      </c>
      <c r="EK221" s="326">
        <v>75</v>
      </c>
      <c r="EL221" s="326">
        <v>100</v>
      </c>
      <c r="EM221" s="327">
        <v>45</v>
      </c>
      <c r="EN221" s="327">
        <v>75</v>
      </c>
      <c r="EO221" s="327">
        <v>100</v>
      </c>
      <c r="EP221" s="325">
        <v>15</v>
      </c>
      <c r="EQ221" s="326">
        <v>15</v>
      </c>
      <c r="ER221" s="326">
        <v>15</v>
      </c>
      <c r="ES221" s="326">
        <v>45</v>
      </c>
      <c r="ET221" s="326">
        <v>45</v>
      </c>
      <c r="EU221" s="326">
        <v>45</v>
      </c>
      <c r="EV221" s="326">
        <v>75</v>
      </c>
      <c r="EW221" s="326">
        <v>75</v>
      </c>
      <c r="EX221" s="326">
        <v>75</v>
      </c>
      <c r="EY221" s="326">
        <v>100</v>
      </c>
      <c r="EZ221" s="326">
        <v>25</v>
      </c>
      <c r="FA221" s="325">
        <v>45</v>
      </c>
      <c r="FB221" s="325">
        <v>75</v>
      </c>
      <c r="FC221" s="325">
        <v>100</v>
      </c>
      <c r="FD221" s="38">
        <v>1</v>
      </c>
      <c r="FE221" s="38">
        <v>1</v>
      </c>
      <c r="FF221" s="38">
        <v>1</v>
      </c>
      <c r="FG221" s="38">
        <v>1</v>
      </c>
      <c r="FH221" s="38">
        <v>1</v>
      </c>
      <c r="FI221" s="38">
        <v>1</v>
      </c>
      <c r="FJ221" s="38">
        <v>1</v>
      </c>
      <c r="FK221" s="38">
        <v>1</v>
      </c>
      <c r="FL221" s="38">
        <v>1</v>
      </c>
      <c r="FM221" s="38">
        <v>1</v>
      </c>
      <c r="FN221" s="230">
        <v>0.15</v>
      </c>
      <c r="FO221" s="230">
        <v>0.15</v>
      </c>
      <c r="FP221" s="273">
        <v>0.15</v>
      </c>
      <c r="FQ221" s="273">
        <v>0.15</v>
      </c>
      <c r="FR221" s="209">
        <v>0.15</v>
      </c>
      <c r="FS221" s="209">
        <v>0.15</v>
      </c>
      <c r="FT221" s="209">
        <v>0.45</v>
      </c>
      <c r="FU221" s="209">
        <v>0.45</v>
      </c>
      <c r="FV221" s="42">
        <v>0.45</v>
      </c>
      <c r="FW221" s="42">
        <v>0.45</v>
      </c>
      <c r="FX221" s="42">
        <v>0.45</v>
      </c>
      <c r="FY221" s="42">
        <v>0.45</v>
      </c>
      <c r="FZ221" s="42">
        <v>0.75</v>
      </c>
      <c r="GA221" s="42">
        <v>0.75</v>
      </c>
      <c r="GB221" s="42">
        <v>0.75</v>
      </c>
      <c r="GC221" s="42">
        <v>0.75</v>
      </c>
      <c r="GD221" s="138">
        <v>0.75</v>
      </c>
      <c r="GE221" s="42">
        <v>0.75</v>
      </c>
      <c r="GF221" s="137">
        <v>1</v>
      </c>
      <c r="GG221" s="136">
        <v>1</v>
      </c>
      <c r="GH221" s="50">
        <v>0.15</v>
      </c>
      <c r="GI221" s="50">
        <v>0.15</v>
      </c>
      <c r="GJ221" s="50">
        <v>0.15</v>
      </c>
      <c r="GK221" s="50">
        <v>0.45</v>
      </c>
      <c r="GL221" s="49">
        <v>0.45</v>
      </c>
      <c r="GM221" s="49">
        <v>0.45</v>
      </c>
      <c r="GN221" s="49">
        <v>0.75</v>
      </c>
      <c r="GO221" s="49">
        <v>0.75</v>
      </c>
      <c r="GP221" s="49">
        <v>0.75</v>
      </c>
      <c r="GQ221" s="49">
        <v>1</v>
      </c>
      <c r="GR221" s="48" t="b">
        <v>1</v>
      </c>
      <c r="GS221" s="336">
        <v>0</v>
      </c>
    </row>
    <row r="222" spans="1:201" ht="67.5" hidden="1" customHeight="1" x14ac:dyDescent="0.25">
      <c r="A222" s="17" t="s">
        <v>2227</v>
      </c>
      <c r="B222" s="110" t="s">
        <v>5032</v>
      </c>
      <c r="C222" s="280" t="s">
        <v>202</v>
      </c>
      <c r="D222" s="14" t="s">
        <v>5033</v>
      </c>
      <c r="E222" s="14" t="s">
        <v>5033</v>
      </c>
      <c r="F222" s="14" t="s">
        <v>204</v>
      </c>
      <c r="G222" s="14" t="s">
        <v>2231</v>
      </c>
      <c r="H222" s="341" t="s">
        <v>2232</v>
      </c>
      <c r="I222" s="17" t="s">
        <v>207</v>
      </c>
      <c r="J222" s="17" t="s">
        <v>4593</v>
      </c>
      <c r="K222" s="110"/>
      <c r="L222" s="110"/>
      <c r="M222" s="17" t="s">
        <v>5034</v>
      </c>
      <c r="N222" s="17" t="s">
        <v>5035</v>
      </c>
      <c r="O222" s="110"/>
      <c r="P222" s="110"/>
      <c r="Q222" s="17">
        <v>116</v>
      </c>
      <c r="R222" s="14" t="s">
        <v>5152</v>
      </c>
      <c r="S222" s="17" t="s">
        <v>210</v>
      </c>
      <c r="T222" s="17"/>
      <c r="U222" s="17" t="s">
        <v>5153</v>
      </c>
      <c r="V222" s="17"/>
      <c r="W222" s="17"/>
      <c r="X222" s="17"/>
      <c r="Y222" s="17"/>
      <c r="Z222" s="17"/>
      <c r="AA222" s="17"/>
      <c r="AB222" s="17"/>
      <c r="AC222" s="17"/>
      <c r="AD222" s="17"/>
      <c r="AE222" s="17"/>
      <c r="AF222" s="17"/>
      <c r="AG222" s="17"/>
      <c r="AH222" s="17" t="s">
        <v>270</v>
      </c>
      <c r="AI222" s="17" t="s">
        <v>470</v>
      </c>
      <c r="AJ222" s="17" t="s">
        <v>244</v>
      </c>
      <c r="AK222" s="17" t="s">
        <v>214</v>
      </c>
      <c r="AL222" s="280" t="s">
        <v>5154</v>
      </c>
      <c r="AM222" s="280" t="s">
        <v>5155</v>
      </c>
      <c r="AN222" s="17">
        <v>0</v>
      </c>
      <c r="AO222" s="17">
        <v>0</v>
      </c>
      <c r="AP222" s="17">
        <v>100</v>
      </c>
      <c r="AQ222" s="17">
        <v>100</v>
      </c>
      <c r="AR222" s="17">
        <v>100</v>
      </c>
      <c r="AS222" s="17">
        <v>100</v>
      </c>
      <c r="AT222" s="17"/>
      <c r="AU222" s="17">
        <v>0</v>
      </c>
      <c r="AV222" s="349">
        <v>100</v>
      </c>
      <c r="AW222" s="17">
        <v>0</v>
      </c>
      <c r="AX222" s="101">
        <v>0</v>
      </c>
      <c r="AY222" s="100" t="s">
        <v>5156</v>
      </c>
      <c r="AZ222" s="132">
        <v>0</v>
      </c>
      <c r="BA222" s="151">
        <v>0</v>
      </c>
      <c r="BB222" s="174" t="s">
        <v>218</v>
      </c>
      <c r="BC222" s="64"/>
      <c r="BD222" s="173">
        <v>0</v>
      </c>
      <c r="BE222" s="101">
        <v>0</v>
      </c>
      <c r="BF222" s="279" t="s">
        <v>5157</v>
      </c>
      <c r="BG222" s="132">
        <v>0</v>
      </c>
      <c r="BH222" s="151">
        <v>0</v>
      </c>
      <c r="BI222" s="173" t="s">
        <v>218</v>
      </c>
      <c r="BJ222" s="64"/>
      <c r="BK222" s="17">
        <v>10</v>
      </c>
      <c r="BL222" s="101">
        <v>10</v>
      </c>
      <c r="BM222" s="279" t="s">
        <v>5158</v>
      </c>
      <c r="BN222" s="150">
        <v>0.1</v>
      </c>
      <c r="BO222" s="131">
        <v>0.1</v>
      </c>
      <c r="BP222" s="150" t="s">
        <v>218</v>
      </c>
      <c r="BQ222" s="280" t="s">
        <v>5159</v>
      </c>
      <c r="BR222" s="110"/>
      <c r="BS222" s="117"/>
      <c r="BT222" s="117" t="s">
        <v>5160</v>
      </c>
      <c r="BU222" s="131">
        <v>0.1</v>
      </c>
      <c r="BV222" s="131">
        <v>0.1</v>
      </c>
      <c r="BW222" s="17" t="s">
        <v>218</v>
      </c>
      <c r="BX222" s="107"/>
      <c r="BY222" s="280"/>
      <c r="BZ222" s="101">
        <v>0</v>
      </c>
      <c r="CA222" s="279" t="s">
        <v>5161</v>
      </c>
      <c r="CB222" s="337">
        <v>0.1</v>
      </c>
      <c r="CC222" s="337">
        <v>0.1</v>
      </c>
      <c r="CD222" s="240" t="s">
        <v>218</v>
      </c>
      <c r="CE222" s="73" t="s">
        <v>5047</v>
      </c>
      <c r="CF222" s="195">
        <v>30</v>
      </c>
      <c r="CG222" s="308">
        <v>30</v>
      </c>
      <c r="CH222" s="279" t="s">
        <v>5162</v>
      </c>
      <c r="CI222" s="131">
        <v>0.4</v>
      </c>
      <c r="CJ222" s="131">
        <v>0.4</v>
      </c>
      <c r="CK222" s="64" t="s">
        <v>218</v>
      </c>
      <c r="CL222" s="351" t="s">
        <v>5163</v>
      </c>
      <c r="CM222" s="17"/>
      <c r="CN222" s="101"/>
      <c r="CO222" s="279" t="s">
        <v>5164</v>
      </c>
      <c r="CP222" s="131">
        <v>0.4</v>
      </c>
      <c r="CQ222" s="131">
        <v>0.4</v>
      </c>
      <c r="CR222" s="64" t="s">
        <v>218</v>
      </c>
      <c r="CS222" s="239" t="s">
        <v>5165</v>
      </c>
      <c r="CT222" s="17"/>
      <c r="CU222" s="101"/>
      <c r="CV222" s="279" t="s">
        <v>5166</v>
      </c>
      <c r="CW222" s="131">
        <v>0.4</v>
      </c>
      <c r="CX222" s="131">
        <v>0.4</v>
      </c>
      <c r="CY222" s="64" t="s">
        <v>218</v>
      </c>
      <c r="CZ222" s="176" t="s">
        <v>5167</v>
      </c>
      <c r="DA222" s="195">
        <v>30</v>
      </c>
      <c r="DB222" s="348">
        <v>30</v>
      </c>
      <c r="DC222" s="350" t="s">
        <v>5144</v>
      </c>
      <c r="DD222" s="188">
        <v>0.7</v>
      </c>
      <c r="DE222" s="188">
        <v>0.7</v>
      </c>
      <c r="DF222" s="64" t="s">
        <v>218</v>
      </c>
      <c r="DG222" s="98" t="s">
        <v>5145</v>
      </c>
      <c r="DH222" s="280"/>
      <c r="DI222" s="329"/>
      <c r="DJ222" s="339" t="s">
        <v>5168</v>
      </c>
      <c r="DK222" s="188">
        <v>0.7</v>
      </c>
      <c r="DL222" s="188">
        <v>0.7</v>
      </c>
      <c r="DM222" s="64" t="s">
        <v>218</v>
      </c>
      <c r="DN222" s="98" t="s">
        <v>5169</v>
      </c>
      <c r="DO222" s="280"/>
      <c r="DP222" s="279"/>
      <c r="DQ222" s="144" t="s">
        <v>5170</v>
      </c>
      <c r="DR222" s="278">
        <v>0.7</v>
      </c>
      <c r="DS222" s="278">
        <v>0.7</v>
      </c>
      <c r="DT222" s="64" t="s">
        <v>218</v>
      </c>
      <c r="DU222" s="98" t="s">
        <v>5171</v>
      </c>
      <c r="DV222" s="280">
        <v>30</v>
      </c>
      <c r="DW222" s="329">
        <v>30</v>
      </c>
      <c r="DX222" s="117" t="s">
        <v>5172</v>
      </c>
      <c r="DY222" s="337">
        <v>1</v>
      </c>
      <c r="DZ222" s="278">
        <v>0.7</v>
      </c>
      <c r="EA222" s="64" t="s">
        <v>218</v>
      </c>
      <c r="EB222" s="73" t="s">
        <v>5173</v>
      </c>
      <c r="EC222" s="327">
        <v>10</v>
      </c>
      <c r="ED222" s="326">
        <v>10</v>
      </c>
      <c r="EE222" s="326">
        <v>10</v>
      </c>
      <c r="EF222" s="326">
        <v>40</v>
      </c>
      <c r="EG222" s="326">
        <v>40</v>
      </c>
      <c r="EH222" s="326">
        <v>40</v>
      </c>
      <c r="EI222" s="326">
        <v>70</v>
      </c>
      <c r="EJ222" s="326">
        <v>70</v>
      </c>
      <c r="EK222" s="326">
        <v>70</v>
      </c>
      <c r="EL222" s="326">
        <v>100</v>
      </c>
      <c r="EM222" s="327">
        <v>40</v>
      </c>
      <c r="EN222" s="327">
        <v>70</v>
      </c>
      <c r="EO222" s="327">
        <v>100</v>
      </c>
      <c r="EP222" s="325">
        <v>10</v>
      </c>
      <c r="EQ222" s="326">
        <v>10</v>
      </c>
      <c r="ER222" s="326">
        <v>10</v>
      </c>
      <c r="ES222" s="326">
        <v>40</v>
      </c>
      <c r="ET222" s="326">
        <v>40</v>
      </c>
      <c r="EU222" s="326">
        <v>40</v>
      </c>
      <c r="EV222" s="326">
        <v>70</v>
      </c>
      <c r="EW222" s="326">
        <v>70</v>
      </c>
      <c r="EX222" s="326">
        <v>70</v>
      </c>
      <c r="EY222" s="326">
        <v>100</v>
      </c>
      <c r="EZ222" s="326">
        <v>30</v>
      </c>
      <c r="FA222" s="325">
        <v>40</v>
      </c>
      <c r="FB222" s="325">
        <v>70</v>
      </c>
      <c r="FC222" s="325">
        <v>100</v>
      </c>
      <c r="FD222" s="38">
        <v>1</v>
      </c>
      <c r="FE222" s="38">
        <v>1</v>
      </c>
      <c r="FF222" s="38">
        <v>1</v>
      </c>
      <c r="FG222" s="38">
        <v>1</v>
      </c>
      <c r="FH222" s="38">
        <v>1</v>
      </c>
      <c r="FI222" s="38">
        <v>1</v>
      </c>
      <c r="FJ222" s="38">
        <v>1</v>
      </c>
      <c r="FK222" s="38">
        <v>1</v>
      </c>
      <c r="FL222" s="38">
        <v>1</v>
      </c>
      <c r="FM222" s="38">
        <v>1</v>
      </c>
      <c r="FN222" s="230">
        <v>0.1</v>
      </c>
      <c r="FO222" s="230">
        <v>0.1</v>
      </c>
      <c r="FP222" s="273">
        <v>0.1</v>
      </c>
      <c r="FQ222" s="273">
        <v>0.1</v>
      </c>
      <c r="FR222" s="209">
        <v>0.1</v>
      </c>
      <c r="FS222" s="209">
        <v>0.1</v>
      </c>
      <c r="FT222" s="209">
        <v>0.4</v>
      </c>
      <c r="FU222" s="209">
        <v>0.4</v>
      </c>
      <c r="FV222" s="42">
        <v>0.4</v>
      </c>
      <c r="FW222" s="42">
        <v>0.4</v>
      </c>
      <c r="FX222" s="42">
        <v>0.4</v>
      </c>
      <c r="FY222" s="42">
        <v>0.4</v>
      </c>
      <c r="FZ222" s="42">
        <v>0.7</v>
      </c>
      <c r="GA222" s="42">
        <v>0.7</v>
      </c>
      <c r="GB222" s="42">
        <v>0.7</v>
      </c>
      <c r="GC222" s="42">
        <v>0.7</v>
      </c>
      <c r="GD222" s="138">
        <v>0.7</v>
      </c>
      <c r="GE222" s="42">
        <v>0.7</v>
      </c>
      <c r="GF222" s="137">
        <v>1</v>
      </c>
      <c r="GG222" s="136">
        <v>1</v>
      </c>
      <c r="GH222" s="50">
        <v>0.1</v>
      </c>
      <c r="GI222" s="50">
        <v>0.1</v>
      </c>
      <c r="GJ222" s="50">
        <v>0.1</v>
      </c>
      <c r="GK222" s="50">
        <v>0.4</v>
      </c>
      <c r="GL222" s="49">
        <v>0.4</v>
      </c>
      <c r="GM222" s="49">
        <v>0.4</v>
      </c>
      <c r="GN222" s="49">
        <v>0.7</v>
      </c>
      <c r="GO222" s="49">
        <v>0.7</v>
      </c>
      <c r="GP222" s="49">
        <v>0.7</v>
      </c>
      <c r="GQ222" s="49">
        <v>1</v>
      </c>
      <c r="GR222" s="48" t="b">
        <v>1</v>
      </c>
      <c r="GS222" s="336">
        <v>0</v>
      </c>
    </row>
    <row r="223" spans="1:201" ht="67.5" hidden="1" customHeight="1" x14ac:dyDescent="0.25">
      <c r="A223" s="17" t="s">
        <v>2227</v>
      </c>
      <c r="B223" s="110" t="s">
        <v>5032</v>
      </c>
      <c r="C223" s="280" t="s">
        <v>202</v>
      </c>
      <c r="D223" s="14" t="s">
        <v>5033</v>
      </c>
      <c r="E223" s="14" t="s">
        <v>5033</v>
      </c>
      <c r="F223" s="14" t="s">
        <v>204</v>
      </c>
      <c r="G223" s="14" t="s">
        <v>2231</v>
      </c>
      <c r="H223" s="341" t="s">
        <v>2232</v>
      </c>
      <c r="I223" s="17" t="s">
        <v>207</v>
      </c>
      <c r="J223" s="102"/>
      <c r="K223" s="110"/>
      <c r="L223" s="110"/>
      <c r="M223" s="17" t="s">
        <v>5034</v>
      </c>
      <c r="N223" s="17" t="s">
        <v>5035</v>
      </c>
      <c r="O223" s="110"/>
      <c r="P223" s="110"/>
      <c r="Q223" s="17">
        <v>117</v>
      </c>
      <c r="R223" s="14" t="s">
        <v>5174</v>
      </c>
      <c r="S223" s="17" t="s">
        <v>210</v>
      </c>
      <c r="T223" s="17"/>
      <c r="U223" s="17" t="s">
        <v>5063</v>
      </c>
      <c r="V223" s="17"/>
      <c r="W223" s="17"/>
      <c r="X223" s="17"/>
      <c r="Y223" s="17"/>
      <c r="Z223" s="17"/>
      <c r="AA223" s="17"/>
      <c r="AB223" s="17"/>
      <c r="AC223" s="17"/>
      <c r="AD223" s="17"/>
      <c r="AE223" s="17"/>
      <c r="AF223" s="17"/>
      <c r="AG223" s="17"/>
      <c r="AH223" s="17" t="s">
        <v>270</v>
      </c>
      <c r="AI223" s="17" t="s">
        <v>470</v>
      </c>
      <c r="AJ223" s="17" t="s">
        <v>244</v>
      </c>
      <c r="AK223" s="17" t="s">
        <v>214</v>
      </c>
      <c r="AL223" s="280" t="s">
        <v>5175</v>
      </c>
      <c r="AM223" s="280" t="s">
        <v>5176</v>
      </c>
      <c r="AN223" s="17">
        <v>0</v>
      </c>
      <c r="AO223" s="17">
        <v>0</v>
      </c>
      <c r="AP223" s="349">
        <v>100</v>
      </c>
      <c r="AQ223" s="349">
        <v>100</v>
      </c>
      <c r="AR223" s="349">
        <v>100</v>
      </c>
      <c r="AS223" s="349">
        <v>100</v>
      </c>
      <c r="AT223" s="17"/>
      <c r="AU223" s="17">
        <v>0</v>
      </c>
      <c r="AV223" s="349">
        <v>100</v>
      </c>
      <c r="AW223" s="17">
        <v>0</v>
      </c>
      <c r="AX223" s="101">
        <v>0</v>
      </c>
      <c r="AY223" s="100" t="s">
        <v>5177</v>
      </c>
      <c r="AZ223" s="132">
        <v>0</v>
      </c>
      <c r="BA223" s="151">
        <v>0</v>
      </c>
      <c r="BB223" s="174" t="s">
        <v>218</v>
      </c>
      <c r="BC223" s="64"/>
      <c r="BD223" s="173">
        <v>0</v>
      </c>
      <c r="BE223" s="101">
        <v>0</v>
      </c>
      <c r="BF223" s="279" t="s">
        <v>5178</v>
      </c>
      <c r="BG223" s="132">
        <v>0</v>
      </c>
      <c r="BH223" s="151">
        <v>0</v>
      </c>
      <c r="BI223" s="173" t="s">
        <v>218</v>
      </c>
      <c r="BJ223" s="64"/>
      <c r="BK223" s="17">
        <v>10</v>
      </c>
      <c r="BL223" s="101">
        <v>10</v>
      </c>
      <c r="BM223" s="279" t="s">
        <v>5179</v>
      </c>
      <c r="BN223" s="150">
        <v>0.1</v>
      </c>
      <c r="BO223" s="131">
        <v>0.1</v>
      </c>
      <c r="BP223" s="150" t="s">
        <v>218</v>
      </c>
      <c r="BQ223" s="280" t="s">
        <v>5180</v>
      </c>
      <c r="BR223" s="110"/>
      <c r="BS223" s="117"/>
      <c r="BT223" s="117" t="s">
        <v>5181</v>
      </c>
      <c r="BU223" s="131">
        <v>0.1</v>
      </c>
      <c r="BV223" s="131">
        <v>0.1</v>
      </c>
      <c r="BW223" s="17" t="s">
        <v>218</v>
      </c>
      <c r="BX223" s="107"/>
      <c r="BY223" s="280"/>
      <c r="BZ223" s="101">
        <v>0</v>
      </c>
      <c r="CA223" s="279" t="s">
        <v>5182</v>
      </c>
      <c r="CB223" s="337">
        <v>0.1</v>
      </c>
      <c r="CC223" s="337">
        <v>0.1</v>
      </c>
      <c r="CD223" s="240" t="s">
        <v>218</v>
      </c>
      <c r="CE223" s="73" t="s">
        <v>5047</v>
      </c>
      <c r="CF223" s="17">
        <v>35</v>
      </c>
      <c r="CG223" s="101">
        <v>35</v>
      </c>
      <c r="CH223" s="279" t="s">
        <v>5183</v>
      </c>
      <c r="CI223" s="131">
        <v>0.45</v>
      </c>
      <c r="CJ223" s="131">
        <v>0.45</v>
      </c>
      <c r="CK223" s="64" t="s">
        <v>218</v>
      </c>
      <c r="CL223" s="73"/>
      <c r="CM223" s="17"/>
      <c r="CN223" s="101"/>
      <c r="CO223" s="279" t="s">
        <v>5184</v>
      </c>
      <c r="CP223" s="131">
        <v>0.45</v>
      </c>
      <c r="CQ223" s="131">
        <v>0.45</v>
      </c>
      <c r="CR223" s="64" t="s">
        <v>218</v>
      </c>
      <c r="CS223" s="239" t="s">
        <v>5165</v>
      </c>
      <c r="CT223" s="17"/>
      <c r="CU223" s="101"/>
      <c r="CV223" s="279" t="s">
        <v>5185</v>
      </c>
      <c r="CW223" s="131">
        <v>0.45</v>
      </c>
      <c r="CX223" s="131">
        <v>0.45</v>
      </c>
      <c r="CY223" s="64" t="s">
        <v>218</v>
      </c>
      <c r="CZ223" s="176" t="s">
        <v>5186</v>
      </c>
      <c r="DA223" s="17">
        <v>30</v>
      </c>
      <c r="DB223" s="348">
        <v>30</v>
      </c>
      <c r="DC223" s="347" t="s">
        <v>5187</v>
      </c>
      <c r="DD223" s="83">
        <v>0.75</v>
      </c>
      <c r="DE223" s="83">
        <v>0.75</v>
      </c>
      <c r="DF223" s="64" t="s">
        <v>218</v>
      </c>
      <c r="DG223" s="98" t="s">
        <v>5123</v>
      </c>
      <c r="DH223" s="123"/>
      <c r="DI223" s="329"/>
      <c r="DJ223" s="339" t="s">
        <v>5188</v>
      </c>
      <c r="DK223" s="83">
        <v>0.75</v>
      </c>
      <c r="DL223" s="83">
        <v>0.75</v>
      </c>
      <c r="DM223" s="64" t="s">
        <v>218</v>
      </c>
      <c r="DN223" s="98" t="s">
        <v>5189</v>
      </c>
      <c r="DO223" s="280"/>
      <c r="DP223" s="279"/>
      <c r="DQ223" s="144" t="s">
        <v>5190</v>
      </c>
      <c r="DR223" s="342">
        <v>0.75</v>
      </c>
      <c r="DS223" s="342">
        <v>0.75</v>
      </c>
      <c r="DT223" s="64" t="s">
        <v>218</v>
      </c>
      <c r="DU223" s="98" t="s">
        <v>5191</v>
      </c>
      <c r="DV223" s="123">
        <v>25</v>
      </c>
      <c r="DW223" s="329">
        <v>25</v>
      </c>
      <c r="DX223" s="117" t="s">
        <v>5192</v>
      </c>
      <c r="DY223" s="337">
        <v>1</v>
      </c>
      <c r="DZ223" s="342">
        <v>0.75</v>
      </c>
      <c r="EA223" s="64" t="s">
        <v>218</v>
      </c>
      <c r="EB223" s="73" t="s">
        <v>5193</v>
      </c>
      <c r="EC223" s="327">
        <v>10</v>
      </c>
      <c r="ED223" s="326">
        <v>10</v>
      </c>
      <c r="EE223" s="326">
        <v>10</v>
      </c>
      <c r="EF223" s="326">
        <v>45</v>
      </c>
      <c r="EG223" s="326">
        <v>45</v>
      </c>
      <c r="EH223" s="326">
        <v>45</v>
      </c>
      <c r="EI223" s="326">
        <v>75</v>
      </c>
      <c r="EJ223" s="326">
        <v>75</v>
      </c>
      <c r="EK223" s="326">
        <v>75</v>
      </c>
      <c r="EL223" s="326">
        <v>100</v>
      </c>
      <c r="EM223" s="327">
        <v>45</v>
      </c>
      <c r="EN223" s="327">
        <v>75</v>
      </c>
      <c r="EO223" s="327">
        <v>100</v>
      </c>
      <c r="EP223" s="325">
        <v>10</v>
      </c>
      <c r="EQ223" s="326">
        <v>10</v>
      </c>
      <c r="ER223" s="326">
        <v>10</v>
      </c>
      <c r="ES223" s="326">
        <v>45</v>
      </c>
      <c r="ET223" s="326">
        <v>45</v>
      </c>
      <c r="EU223" s="326">
        <v>45</v>
      </c>
      <c r="EV223" s="326">
        <v>75</v>
      </c>
      <c r="EW223" s="326">
        <v>75</v>
      </c>
      <c r="EX223" s="326">
        <v>75</v>
      </c>
      <c r="EY223" s="326">
        <v>100</v>
      </c>
      <c r="EZ223" s="326">
        <v>25</v>
      </c>
      <c r="FA223" s="325">
        <v>45</v>
      </c>
      <c r="FB223" s="325">
        <v>75</v>
      </c>
      <c r="FC223" s="325">
        <v>100</v>
      </c>
      <c r="FD223" s="38">
        <v>1</v>
      </c>
      <c r="FE223" s="38">
        <v>1</v>
      </c>
      <c r="FF223" s="38">
        <v>1</v>
      </c>
      <c r="FG223" s="38">
        <v>1</v>
      </c>
      <c r="FH223" s="38">
        <v>1</v>
      </c>
      <c r="FI223" s="38">
        <v>1</v>
      </c>
      <c r="FJ223" s="38">
        <v>1</v>
      </c>
      <c r="FK223" s="38">
        <v>1</v>
      </c>
      <c r="FL223" s="38">
        <v>1</v>
      </c>
      <c r="FM223" s="38">
        <v>1</v>
      </c>
      <c r="FN223" s="230">
        <v>0.1</v>
      </c>
      <c r="FO223" s="230">
        <v>0.1</v>
      </c>
      <c r="FP223" s="273">
        <v>0.1</v>
      </c>
      <c r="FQ223" s="273">
        <v>0.1</v>
      </c>
      <c r="FR223" s="209">
        <v>0.1</v>
      </c>
      <c r="FS223" s="209">
        <v>0.1</v>
      </c>
      <c r="FT223" s="209">
        <v>0.45</v>
      </c>
      <c r="FU223" s="209">
        <v>0.45</v>
      </c>
      <c r="FV223" s="42">
        <v>0.45</v>
      </c>
      <c r="FW223" s="42">
        <v>0.45</v>
      </c>
      <c r="FX223" s="42">
        <v>0.45</v>
      </c>
      <c r="FY223" s="42">
        <v>0.45</v>
      </c>
      <c r="FZ223" s="42">
        <v>0.75</v>
      </c>
      <c r="GA223" s="42">
        <v>0.75</v>
      </c>
      <c r="GB223" s="42">
        <v>0.75</v>
      </c>
      <c r="GC223" s="42">
        <v>0.75</v>
      </c>
      <c r="GD223" s="138">
        <v>0.75</v>
      </c>
      <c r="GE223" s="42">
        <v>0.75</v>
      </c>
      <c r="GF223" s="137">
        <v>1</v>
      </c>
      <c r="GG223" s="136">
        <v>1</v>
      </c>
      <c r="GH223" s="50">
        <v>0.1</v>
      </c>
      <c r="GI223" s="50">
        <v>0.1</v>
      </c>
      <c r="GJ223" s="50">
        <v>0.1</v>
      </c>
      <c r="GK223" s="50">
        <v>0.45</v>
      </c>
      <c r="GL223" s="49">
        <v>0.45</v>
      </c>
      <c r="GM223" s="49">
        <v>0.45</v>
      </c>
      <c r="GN223" s="49">
        <v>0.75</v>
      </c>
      <c r="GO223" s="49">
        <v>0.75</v>
      </c>
      <c r="GP223" s="49">
        <v>0.75</v>
      </c>
      <c r="GQ223" s="49">
        <v>1</v>
      </c>
      <c r="GR223" s="48" t="b">
        <v>1</v>
      </c>
      <c r="GS223" s="336">
        <v>0</v>
      </c>
    </row>
    <row r="224" spans="1:201" ht="67.5" hidden="1" customHeight="1" x14ac:dyDescent="0.25">
      <c r="A224" s="17" t="s">
        <v>2227</v>
      </c>
      <c r="B224" s="17" t="s">
        <v>5032</v>
      </c>
      <c r="C224" s="280" t="s">
        <v>202</v>
      </c>
      <c r="D224" s="14" t="s">
        <v>5033</v>
      </c>
      <c r="E224" s="14" t="s">
        <v>5033</v>
      </c>
      <c r="F224" s="14" t="s">
        <v>204</v>
      </c>
      <c r="G224" s="14" t="s">
        <v>2231</v>
      </c>
      <c r="H224" s="341" t="s">
        <v>2232</v>
      </c>
      <c r="I224" s="17" t="s">
        <v>207</v>
      </c>
      <c r="J224" s="17" t="s">
        <v>4577</v>
      </c>
      <c r="K224" s="17"/>
      <c r="L224" s="17"/>
      <c r="M224" s="17" t="s">
        <v>5034</v>
      </c>
      <c r="N224" s="17" t="s">
        <v>5035</v>
      </c>
      <c r="O224" s="17"/>
      <c r="P224" s="17"/>
      <c r="Q224" s="17">
        <v>118</v>
      </c>
      <c r="R224" s="346" t="s">
        <v>5194</v>
      </c>
      <c r="S224" s="17" t="s">
        <v>210</v>
      </c>
      <c r="T224" s="17"/>
      <c r="U224" s="17" t="s">
        <v>5037</v>
      </c>
      <c r="V224" s="17"/>
      <c r="W224" s="17"/>
      <c r="X224" s="17"/>
      <c r="Y224" s="17"/>
      <c r="Z224" s="17"/>
      <c r="AA224" s="17"/>
      <c r="AB224" s="17"/>
      <c r="AC224" s="17"/>
      <c r="AD224" s="17"/>
      <c r="AE224" s="17"/>
      <c r="AF224" s="17"/>
      <c r="AG224" s="17"/>
      <c r="AH224" s="17" t="s">
        <v>270</v>
      </c>
      <c r="AI224" s="17" t="s">
        <v>470</v>
      </c>
      <c r="AJ224" s="17" t="s">
        <v>244</v>
      </c>
      <c r="AK224" s="17" t="s">
        <v>271</v>
      </c>
      <c r="AL224" s="280" t="s">
        <v>5195</v>
      </c>
      <c r="AM224" s="17" t="s">
        <v>5196</v>
      </c>
      <c r="AN224" s="17">
        <v>0</v>
      </c>
      <c r="AO224" s="17">
        <v>450</v>
      </c>
      <c r="AP224" s="17">
        <v>400</v>
      </c>
      <c r="AQ224" s="17">
        <v>0</v>
      </c>
      <c r="AR224" s="17">
        <v>0</v>
      </c>
      <c r="AS224" s="17">
        <v>850</v>
      </c>
      <c r="AT224" s="17"/>
      <c r="AU224" s="17"/>
      <c r="AV224" s="17">
        <v>400</v>
      </c>
      <c r="AW224" s="17">
        <v>0</v>
      </c>
      <c r="AX224" s="101">
        <v>0</v>
      </c>
      <c r="AY224" s="100" t="s">
        <v>5197</v>
      </c>
      <c r="AZ224" s="132">
        <v>0</v>
      </c>
      <c r="BA224" s="151">
        <v>0</v>
      </c>
      <c r="BB224" s="174" t="s">
        <v>218</v>
      </c>
      <c r="BC224" s="64"/>
      <c r="BD224" s="173">
        <v>0</v>
      </c>
      <c r="BE224" s="101">
        <v>0</v>
      </c>
      <c r="BF224" s="345" t="s">
        <v>5198</v>
      </c>
      <c r="BG224" s="132">
        <v>0</v>
      </c>
      <c r="BH224" s="151">
        <v>0</v>
      </c>
      <c r="BI224" s="173" t="s">
        <v>218</v>
      </c>
      <c r="BJ224" s="64"/>
      <c r="BK224" s="17">
        <v>0</v>
      </c>
      <c r="BL224" s="101">
        <v>0</v>
      </c>
      <c r="BM224" s="144" t="s">
        <v>5199</v>
      </c>
      <c r="BN224" s="150">
        <v>0</v>
      </c>
      <c r="BO224" s="131">
        <v>0</v>
      </c>
      <c r="BP224" s="150" t="s">
        <v>218</v>
      </c>
      <c r="BQ224" s="280"/>
      <c r="BR224" s="110"/>
      <c r="BS224" s="117"/>
      <c r="BT224" s="117" t="s">
        <v>5200</v>
      </c>
      <c r="BU224" s="131">
        <v>0</v>
      </c>
      <c r="BV224" s="131">
        <v>0</v>
      </c>
      <c r="BW224" s="17" t="s">
        <v>218</v>
      </c>
      <c r="BX224" s="107"/>
      <c r="BY224" s="280"/>
      <c r="BZ224" s="101">
        <v>0</v>
      </c>
      <c r="CA224" s="279" t="s">
        <v>5201</v>
      </c>
      <c r="CB224" s="337">
        <v>0</v>
      </c>
      <c r="CC224" s="337">
        <v>0</v>
      </c>
      <c r="CD224" s="240" t="s">
        <v>218</v>
      </c>
      <c r="CE224" s="73" t="s">
        <v>5047</v>
      </c>
      <c r="CF224" s="17">
        <v>150</v>
      </c>
      <c r="CG224" s="101">
        <v>150</v>
      </c>
      <c r="CH224" s="279" t="s">
        <v>5202</v>
      </c>
      <c r="CI224" s="131">
        <v>0.375</v>
      </c>
      <c r="CJ224" s="131">
        <v>0.17647058823529413</v>
      </c>
      <c r="CK224" s="64" t="s">
        <v>218</v>
      </c>
      <c r="CL224" s="73" t="s">
        <v>5203</v>
      </c>
      <c r="CM224" s="17"/>
      <c r="CN224" s="101"/>
      <c r="CO224" s="279" t="s">
        <v>5204</v>
      </c>
      <c r="CP224" s="131">
        <v>0.375</v>
      </c>
      <c r="CQ224" s="131">
        <v>0.17647058823529413</v>
      </c>
      <c r="CR224" s="64" t="s">
        <v>218</v>
      </c>
      <c r="CS224" s="239" t="s">
        <v>5165</v>
      </c>
      <c r="CT224" s="17"/>
      <c r="CU224" s="101"/>
      <c r="CV224" s="279" t="s">
        <v>5205</v>
      </c>
      <c r="CW224" s="131">
        <v>0.375</v>
      </c>
      <c r="CX224" s="131">
        <v>0.17647058823529413</v>
      </c>
      <c r="CY224" s="64" t="s">
        <v>218</v>
      </c>
      <c r="CZ224" s="176" t="s">
        <v>5206</v>
      </c>
      <c r="DA224" s="17">
        <v>200</v>
      </c>
      <c r="DB224" s="254">
        <v>200</v>
      </c>
      <c r="DC224" s="340" t="s">
        <v>5207</v>
      </c>
      <c r="DD224" s="188">
        <v>0.875</v>
      </c>
      <c r="DE224" s="188">
        <v>0.41176470588235292</v>
      </c>
      <c r="DF224" s="64" t="s">
        <v>218</v>
      </c>
      <c r="DG224" s="98" t="s">
        <v>5208</v>
      </c>
      <c r="DH224" s="280"/>
      <c r="DI224" s="329"/>
      <c r="DJ224" s="339" t="s">
        <v>5209</v>
      </c>
      <c r="DK224" s="188">
        <v>0.875</v>
      </c>
      <c r="DL224" s="188">
        <v>0.41176470588235292</v>
      </c>
      <c r="DM224" s="64" t="s">
        <v>218</v>
      </c>
      <c r="DN224" s="98" t="s">
        <v>5210</v>
      </c>
      <c r="DO224" s="280"/>
      <c r="DP224" s="279"/>
      <c r="DQ224" s="144" t="s">
        <v>5211</v>
      </c>
      <c r="DR224" s="278">
        <v>0.875</v>
      </c>
      <c r="DS224" s="278">
        <v>0.41176470588235292</v>
      </c>
      <c r="DT224" s="64" t="s">
        <v>218</v>
      </c>
      <c r="DU224" s="98" t="s">
        <v>5212</v>
      </c>
      <c r="DV224" s="280">
        <v>50</v>
      </c>
      <c r="DW224" s="329">
        <v>53</v>
      </c>
      <c r="DX224" s="117" t="s">
        <v>5213</v>
      </c>
      <c r="DY224" s="337">
        <v>1.0075000000000001</v>
      </c>
      <c r="DZ224" s="278">
        <v>0.41176470588235292</v>
      </c>
      <c r="EA224" s="64" t="s">
        <v>218</v>
      </c>
      <c r="EB224" s="73" t="s">
        <v>5214</v>
      </c>
      <c r="EC224" s="327">
        <v>0</v>
      </c>
      <c r="ED224" s="326">
        <v>0</v>
      </c>
      <c r="EE224" s="326">
        <v>0</v>
      </c>
      <c r="EF224" s="326">
        <v>150</v>
      </c>
      <c r="EG224" s="326">
        <v>150</v>
      </c>
      <c r="EH224" s="326">
        <v>150</v>
      </c>
      <c r="EI224" s="326">
        <v>350</v>
      </c>
      <c r="EJ224" s="326">
        <v>350</v>
      </c>
      <c r="EK224" s="326">
        <v>350</v>
      </c>
      <c r="EL224" s="326">
        <v>400</v>
      </c>
      <c r="EM224" s="327">
        <v>150</v>
      </c>
      <c r="EN224" s="327">
        <v>350</v>
      </c>
      <c r="EO224" s="327">
        <v>400</v>
      </c>
      <c r="EP224" s="325">
        <v>0</v>
      </c>
      <c r="EQ224" s="326">
        <v>0</v>
      </c>
      <c r="ER224" s="326">
        <v>0</v>
      </c>
      <c r="ES224" s="326">
        <v>150</v>
      </c>
      <c r="ET224" s="326">
        <v>150</v>
      </c>
      <c r="EU224" s="326">
        <v>150</v>
      </c>
      <c r="EV224" s="326">
        <v>350</v>
      </c>
      <c r="EW224" s="326">
        <v>350</v>
      </c>
      <c r="EX224" s="326">
        <v>350</v>
      </c>
      <c r="EY224" s="326">
        <v>403</v>
      </c>
      <c r="EZ224" s="326">
        <v>53</v>
      </c>
      <c r="FA224" s="325">
        <v>150</v>
      </c>
      <c r="FB224" s="325">
        <v>350</v>
      </c>
      <c r="FC224" s="325">
        <v>403</v>
      </c>
      <c r="FD224" s="38">
        <v>0</v>
      </c>
      <c r="FE224" s="38">
        <v>0</v>
      </c>
      <c r="FF224" s="38">
        <v>0</v>
      </c>
      <c r="FG224" s="38">
        <v>1</v>
      </c>
      <c r="FH224" s="38">
        <v>1</v>
      </c>
      <c r="FI224" s="38">
        <v>1</v>
      </c>
      <c r="FJ224" s="38">
        <v>1</v>
      </c>
      <c r="FK224" s="38">
        <v>1</v>
      </c>
      <c r="FL224" s="38">
        <v>1</v>
      </c>
      <c r="FM224" s="38">
        <v>1.0075000000000001</v>
      </c>
      <c r="FN224" s="230">
        <v>0</v>
      </c>
      <c r="FO224" s="230">
        <v>0</v>
      </c>
      <c r="FP224" s="273">
        <v>0</v>
      </c>
      <c r="FQ224" s="273">
        <v>0</v>
      </c>
      <c r="FR224" s="209">
        <v>0</v>
      </c>
      <c r="FS224" s="209">
        <v>0</v>
      </c>
      <c r="FT224" s="209">
        <v>0.375</v>
      </c>
      <c r="FU224" s="209">
        <v>0.375</v>
      </c>
      <c r="FV224" s="42">
        <v>0.375</v>
      </c>
      <c r="FW224" s="42">
        <v>0.375</v>
      </c>
      <c r="FX224" s="42">
        <v>0.375</v>
      </c>
      <c r="FY224" s="42">
        <v>0.375</v>
      </c>
      <c r="FZ224" s="42">
        <v>0.875</v>
      </c>
      <c r="GA224" s="42">
        <v>0.875</v>
      </c>
      <c r="GB224" s="42">
        <v>0.875</v>
      </c>
      <c r="GC224" s="42">
        <v>0.875</v>
      </c>
      <c r="GD224" s="138">
        <v>0.875</v>
      </c>
      <c r="GE224" s="42">
        <v>0.875</v>
      </c>
      <c r="GF224" s="137">
        <v>1.0075000000000001</v>
      </c>
      <c r="GG224" s="136">
        <v>1</v>
      </c>
      <c r="GH224" s="50">
        <v>0</v>
      </c>
      <c r="GI224" s="50">
        <v>0</v>
      </c>
      <c r="GJ224" s="50">
        <v>0</v>
      </c>
      <c r="GK224" s="50">
        <v>0.375</v>
      </c>
      <c r="GL224" s="49">
        <v>0.375</v>
      </c>
      <c r="GM224" s="49">
        <v>0.375</v>
      </c>
      <c r="GN224" s="49">
        <v>0.875</v>
      </c>
      <c r="GO224" s="49">
        <v>0.875</v>
      </c>
      <c r="GP224" s="49">
        <v>0.875</v>
      </c>
      <c r="GQ224" s="49">
        <v>1</v>
      </c>
      <c r="GR224" s="48" t="b">
        <v>1</v>
      </c>
      <c r="GS224" s="336">
        <v>0</v>
      </c>
    </row>
    <row r="225" spans="1:201" ht="67.5" hidden="1" customHeight="1" x14ac:dyDescent="0.25">
      <c r="A225" s="17" t="s">
        <v>2227</v>
      </c>
      <c r="B225" s="110" t="s">
        <v>5032</v>
      </c>
      <c r="C225" s="280" t="s">
        <v>202</v>
      </c>
      <c r="D225" s="14" t="s">
        <v>5033</v>
      </c>
      <c r="E225" s="14" t="s">
        <v>5033</v>
      </c>
      <c r="F225" s="14" t="s">
        <v>204</v>
      </c>
      <c r="G225" s="14" t="s">
        <v>2231</v>
      </c>
      <c r="H225" s="341" t="s">
        <v>2232</v>
      </c>
      <c r="I225" s="17" t="s">
        <v>207</v>
      </c>
      <c r="J225" s="102" t="s">
        <v>4577</v>
      </c>
      <c r="K225" s="110"/>
      <c r="L225" s="110"/>
      <c r="M225" s="17" t="s">
        <v>5034</v>
      </c>
      <c r="N225" s="17" t="s">
        <v>5035</v>
      </c>
      <c r="O225" s="110"/>
      <c r="P225" s="110"/>
      <c r="Q225" s="17">
        <v>119</v>
      </c>
      <c r="R225" s="14" t="s">
        <v>5215</v>
      </c>
      <c r="S225" s="17" t="s">
        <v>210</v>
      </c>
      <c r="T225" s="17"/>
      <c r="U225" s="17" t="s">
        <v>5037</v>
      </c>
      <c r="V225" s="17"/>
      <c r="W225" s="17"/>
      <c r="X225" s="17"/>
      <c r="Y225" s="17"/>
      <c r="Z225" s="17"/>
      <c r="AA225" s="17"/>
      <c r="AB225" s="17"/>
      <c r="AC225" s="17"/>
      <c r="AD225" s="17"/>
      <c r="AE225" s="17"/>
      <c r="AF225" s="17"/>
      <c r="AG225" s="17"/>
      <c r="AH225" s="17" t="s">
        <v>270</v>
      </c>
      <c r="AI225" s="17" t="s">
        <v>470</v>
      </c>
      <c r="AJ225" s="17" t="s">
        <v>244</v>
      </c>
      <c r="AK225" s="17" t="s">
        <v>271</v>
      </c>
      <c r="AL225" s="280" t="s">
        <v>5216</v>
      </c>
      <c r="AM225" s="17" t="s">
        <v>5217</v>
      </c>
      <c r="AN225" s="17">
        <v>0</v>
      </c>
      <c r="AO225" s="17">
        <v>0</v>
      </c>
      <c r="AP225" s="282">
        <v>2000</v>
      </c>
      <c r="AQ225" s="282">
        <v>1000</v>
      </c>
      <c r="AR225" s="282">
        <v>1000</v>
      </c>
      <c r="AS225" s="282">
        <v>4000</v>
      </c>
      <c r="AT225" s="282"/>
      <c r="AU225" s="282">
        <v>0</v>
      </c>
      <c r="AV225" s="282">
        <v>2000</v>
      </c>
      <c r="AW225" s="17">
        <v>0</v>
      </c>
      <c r="AX225" s="101">
        <v>0</v>
      </c>
      <c r="AY225" s="100" t="s">
        <v>5218</v>
      </c>
      <c r="AZ225" s="132">
        <v>0</v>
      </c>
      <c r="BA225" s="151">
        <v>0</v>
      </c>
      <c r="BB225" s="174" t="s">
        <v>218</v>
      </c>
      <c r="BC225" s="64"/>
      <c r="BD225" s="173">
        <v>0</v>
      </c>
      <c r="BE225" s="101">
        <v>0</v>
      </c>
      <c r="BF225" s="279" t="s">
        <v>5219</v>
      </c>
      <c r="BG225" s="132">
        <v>0</v>
      </c>
      <c r="BH225" s="151">
        <v>0</v>
      </c>
      <c r="BI225" s="173" t="s">
        <v>218</v>
      </c>
      <c r="BJ225" s="64"/>
      <c r="BK225" s="17">
        <v>0</v>
      </c>
      <c r="BL225" s="101">
        <v>0</v>
      </c>
      <c r="BM225" s="279" t="s">
        <v>5220</v>
      </c>
      <c r="BN225" s="150">
        <v>0</v>
      </c>
      <c r="BO225" s="131">
        <v>0</v>
      </c>
      <c r="BP225" s="150" t="s">
        <v>218</v>
      </c>
      <c r="BQ225" s="280" t="s">
        <v>5221</v>
      </c>
      <c r="BR225" s="110"/>
      <c r="BS225" s="117"/>
      <c r="BT225" s="117" t="s">
        <v>5222</v>
      </c>
      <c r="BU225" s="131">
        <v>0</v>
      </c>
      <c r="BV225" s="131">
        <v>0</v>
      </c>
      <c r="BW225" s="17" t="s">
        <v>218</v>
      </c>
      <c r="BX225" s="107"/>
      <c r="BY225" s="280"/>
      <c r="BZ225" s="101">
        <v>0</v>
      </c>
      <c r="CA225" s="279" t="s">
        <v>5223</v>
      </c>
      <c r="CB225" s="337">
        <v>0</v>
      </c>
      <c r="CC225" s="337">
        <v>0</v>
      </c>
      <c r="CD225" s="240" t="s">
        <v>218</v>
      </c>
      <c r="CE225" s="73" t="s">
        <v>5047</v>
      </c>
      <c r="CF225" s="17">
        <v>0</v>
      </c>
      <c r="CG225" s="101">
        <v>0</v>
      </c>
      <c r="CH225" s="279" t="s">
        <v>5224</v>
      </c>
      <c r="CI225" s="131">
        <v>0</v>
      </c>
      <c r="CJ225" s="131">
        <v>0</v>
      </c>
      <c r="CK225" s="64" t="s">
        <v>218</v>
      </c>
      <c r="CL225" s="73" t="s">
        <v>5225</v>
      </c>
      <c r="CM225" s="17"/>
      <c r="CN225" s="101">
        <v>0</v>
      </c>
      <c r="CO225" s="279" t="s">
        <v>5226</v>
      </c>
      <c r="CP225" s="131">
        <v>0</v>
      </c>
      <c r="CQ225" s="131">
        <v>0</v>
      </c>
      <c r="CR225" s="64" t="s">
        <v>218</v>
      </c>
      <c r="CS225" s="239" t="s">
        <v>5165</v>
      </c>
      <c r="CT225" s="17"/>
      <c r="CU225" s="101"/>
      <c r="CV225" s="279" t="s">
        <v>5227</v>
      </c>
      <c r="CW225" s="131">
        <v>0</v>
      </c>
      <c r="CX225" s="131">
        <v>0</v>
      </c>
      <c r="CY225" s="64" t="s">
        <v>218</v>
      </c>
      <c r="CZ225" s="176" t="s">
        <v>5228</v>
      </c>
      <c r="DA225" s="17">
        <v>1000</v>
      </c>
      <c r="DB225" s="17">
        <v>725</v>
      </c>
      <c r="DC225" s="340" t="s">
        <v>5229</v>
      </c>
      <c r="DD225" s="83">
        <v>0.36249999999999999</v>
      </c>
      <c r="DE225" s="83">
        <v>0.18124999999999999</v>
      </c>
      <c r="DF225" s="64" t="s">
        <v>218</v>
      </c>
      <c r="DG225" s="343" t="s">
        <v>5230</v>
      </c>
      <c r="DH225" s="123"/>
      <c r="DI225" s="329"/>
      <c r="DJ225" s="339" t="s">
        <v>5231</v>
      </c>
      <c r="DK225" s="83">
        <v>0.36249999999999999</v>
      </c>
      <c r="DL225" s="83">
        <v>0.18124999999999999</v>
      </c>
      <c r="DM225" s="64" t="s">
        <v>218</v>
      </c>
      <c r="DN225" s="343" t="s">
        <v>5232</v>
      </c>
      <c r="DO225" s="280"/>
      <c r="DP225" s="279"/>
      <c r="DQ225" s="344" t="s">
        <v>5233</v>
      </c>
      <c r="DR225" s="342">
        <v>0.36249999999999999</v>
      </c>
      <c r="DS225" s="342">
        <v>0.18124999999999999</v>
      </c>
      <c r="DT225" s="64" t="s">
        <v>218</v>
      </c>
      <c r="DU225" s="343" t="s">
        <v>5234</v>
      </c>
      <c r="DV225" s="123">
        <v>1000</v>
      </c>
      <c r="DW225" s="329">
        <v>1275</v>
      </c>
      <c r="DX225" s="117" t="s">
        <v>5235</v>
      </c>
      <c r="DY225" s="337">
        <v>1</v>
      </c>
      <c r="DZ225" s="342">
        <v>0.18124999999999999</v>
      </c>
      <c r="EA225" s="64" t="s">
        <v>218</v>
      </c>
      <c r="EB225" s="73" t="s">
        <v>5236</v>
      </c>
      <c r="EC225" s="327">
        <v>0</v>
      </c>
      <c r="ED225" s="326">
        <v>0</v>
      </c>
      <c r="EE225" s="326">
        <v>0</v>
      </c>
      <c r="EF225" s="326">
        <v>0</v>
      </c>
      <c r="EG225" s="326">
        <v>0</v>
      </c>
      <c r="EH225" s="326">
        <v>0</v>
      </c>
      <c r="EI225" s="326">
        <v>1000</v>
      </c>
      <c r="EJ225" s="326">
        <v>1000</v>
      </c>
      <c r="EK225" s="326">
        <v>1000</v>
      </c>
      <c r="EL225" s="326">
        <v>2000</v>
      </c>
      <c r="EM225" s="327">
        <v>0</v>
      </c>
      <c r="EN225" s="327">
        <v>1000</v>
      </c>
      <c r="EO225" s="327">
        <v>2000</v>
      </c>
      <c r="EP225" s="325">
        <v>0</v>
      </c>
      <c r="EQ225" s="326">
        <v>0</v>
      </c>
      <c r="ER225" s="326">
        <v>0</v>
      </c>
      <c r="ES225" s="326">
        <v>0</v>
      </c>
      <c r="ET225" s="326">
        <v>0</v>
      </c>
      <c r="EU225" s="326">
        <v>0</v>
      </c>
      <c r="EV225" s="326">
        <v>725</v>
      </c>
      <c r="EW225" s="326">
        <v>725</v>
      </c>
      <c r="EX225" s="326">
        <v>725</v>
      </c>
      <c r="EY225" s="326">
        <v>2000</v>
      </c>
      <c r="EZ225" s="326">
        <v>1275</v>
      </c>
      <c r="FA225" s="325">
        <v>0</v>
      </c>
      <c r="FB225" s="325">
        <v>725</v>
      </c>
      <c r="FC225" s="325">
        <v>2000</v>
      </c>
      <c r="FD225" s="38">
        <v>0</v>
      </c>
      <c r="FE225" s="38">
        <v>0</v>
      </c>
      <c r="FF225" s="38">
        <v>0</v>
      </c>
      <c r="FG225" s="38">
        <v>0</v>
      </c>
      <c r="FH225" s="38">
        <v>0</v>
      </c>
      <c r="FI225" s="38">
        <v>0</v>
      </c>
      <c r="FJ225" s="38">
        <v>0.72499999999999998</v>
      </c>
      <c r="FK225" s="38">
        <v>0.72499999999999998</v>
      </c>
      <c r="FL225" s="38">
        <v>0.72499999999999998</v>
      </c>
      <c r="FM225" s="38">
        <v>1</v>
      </c>
      <c r="FN225" s="230">
        <v>0</v>
      </c>
      <c r="FO225" s="230">
        <v>0</v>
      </c>
      <c r="FP225" s="273">
        <v>0</v>
      </c>
      <c r="FQ225" s="273">
        <v>0</v>
      </c>
      <c r="FR225" s="209">
        <v>0</v>
      </c>
      <c r="FS225" s="209">
        <v>0</v>
      </c>
      <c r="FT225" s="209">
        <v>0</v>
      </c>
      <c r="FU225" s="209">
        <v>0</v>
      </c>
      <c r="FV225" s="42">
        <v>0</v>
      </c>
      <c r="FW225" s="42">
        <v>0</v>
      </c>
      <c r="FX225" s="42">
        <v>0</v>
      </c>
      <c r="FY225" s="42">
        <v>0</v>
      </c>
      <c r="FZ225" s="42">
        <v>0.36249999999999999</v>
      </c>
      <c r="GA225" s="42">
        <v>0.5</v>
      </c>
      <c r="GB225" s="42">
        <v>0.36249999999999999</v>
      </c>
      <c r="GC225" s="42">
        <v>0.5</v>
      </c>
      <c r="GD225" s="138">
        <v>0.36249999999999999</v>
      </c>
      <c r="GE225" s="42">
        <v>0.5</v>
      </c>
      <c r="GF225" s="137">
        <v>1</v>
      </c>
      <c r="GG225" s="136">
        <v>1</v>
      </c>
      <c r="GH225" s="50">
        <v>0</v>
      </c>
      <c r="GI225" s="50">
        <v>0</v>
      </c>
      <c r="GJ225" s="50">
        <v>0</v>
      </c>
      <c r="GK225" s="50">
        <v>0</v>
      </c>
      <c r="GL225" s="49">
        <v>0</v>
      </c>
      <c r="GM225" s="49">
        <v>0</v>
      </c>
      <c r="GN225" s="49">
        <v>0.36249999999999999</v>
      </c>
      <c r="GO225" s="49">
        <v>0.36249999999999999</v>
      </c>
      <c r="GP225" s="49">
        <v>0.36249999999999999</v>
      </c>
      <c r="GQ225" s="49">
        <v>1</v>
      </c>
      <c r="GR225" s="48" t="b">
        <v>1</v>
      </c>
      <c r="GS225" s="336">
        <v>0</v>
      </c>
    </row>
    <row r="226" spans="1:201" ht="67.5" hidden="1" customHeight="1" x14ac:dyDescent="0.25">
      <c r="A226" s="17" t="s">
        <v>2227</v>
      </c>
      <c r="B226" s="110" t="s">
        <v>5032</v>
      </c>
      <c r="C226" s="280" t="s">
        <v>202</v>
      </c>
      <c r="D226" s="14" t="s">
        <v>5033</v>
      </c>
      <c r="E226" s="14" t="s">
        <v>5033</v>
      </c>
      <c r="F226" s="14" t="s">
        <v>204</v>
      </c>
      <c r="G226" s="14" t="s">
        <v>2231</v>
      </c>
      <c r="H226" s="341" t="s">
        <v>2232</v>
      </c>
      <c r="I226" s="17" t="s">
        <v>207</v>
      </c>
      <c r="J226" s="17" t="s">
        <v>4593</v>
      </c>
      <c r="K226" s="110"/>
      <c r="L226" s="110"/>
      <c r="M226" s="17" t="s">
        <v>5034</v>
      </c>
      <c r="N226" s="17" t="s">
        <v>5035</v>
      </c>
      <c r="O226" s="110"/>
      <c r="P226" s="110"/>
      <c r="Q226" s="17">
        <v>120</v>
      </c>
      <c r="R226" s="14" t="s">
        <v>5237</v>
      </c>
      <c r="S226" s="17" t="s">
        <v>210</v>
      </c>
      <c r="T226" s="17"/>
      <c r="U226" s="17" t="s">
        <v>5037</v>
      </c>
      <c r="V226" s="17"/>
      <c r="W226" s="17"/>
      <c r="X226" s="17"/>
      <c r="Y226" s="17"/>
      <c r="Z226" s="17"/>
      <c r="AA226" s="17"/>
      <c r="AB226" s="17"/>
      <c r="AC226" s="17"/>
      <c r="AD226" s="17"/>
      <c r="AE226" s="17"/>
      <c r="AF226" s="17"/>
      <c r="AG226" s="17"/>
      <c r="AH226" s="17" t="s">
        <v>270</v>
      </c>
      <c r="AI226" s="17" t="s">
        <v>470</v>
      </c>
      <c r="AJ226" s="17" t="s">
        <v>244</v>
      </c>
      <c r="AK226" s="17" t="s">
        <v>271</v>
      </c>
      <c r="AL226" s="280" t="s">
        <v>5238</v>
      </c>
      <c r="AM226" s="17" t="s">
        <v>5217</v>
      </c>
      <c r="AN226" s="17">
        <v>0</v>
      </c>
      <c r="AO226" s="17">
        <v>0</v>
      </c>
      <c r="AP226" s="17">
        <v>30</v>
      </c>
      <c r="AQ226" s="17">
        <v>40</v>
      </c>
      <c r="AR226" s="17">
        <v>50</v>
      </c>
      <c r="AS226" s="17">
        <v>50</v>
      </c>
      <c r="AT226" s="17"/>
      <c r="AU226" s="17">
        <v>0</v>
      </c>
      <c r="AV226" s="17">
        <v>30</v>
      </c>
      <c r="AW226" s="17">
        <v>0</v>
      </c>
      <c r="AX226" s="101">
        <v>0</v>
      </c>
      <c r="AY226" s="100" t="s">
        <v>5239</v>
      </c>
      <c r="AZ226" s="132">
        <v>0</v>
      </c>
      <c r="BA226" s="151">
        <v>0</v>
      </c>
      <c r="BB226" s="174" t="s">
        <v>218</v>
      </c>
      <c r="BC226" s="64"/>
      <c r="BD226" s="173">
        <v>0</v>
      </c>
      <c r="BE226" s="101">
        <v>0</v>
      </c>
      <c r="BF226" s="279" t="s">
        <v>5240</v>
      </c>
      <c r="BG226" s="132">
        <v>0</v>
      </c>
      <c r="BH226" s="151">
        <v>0</v>
      </c>
      <c r="BI226" s="173" t="s">
        <v>218</v>
      </c>
      <c r="BJ226" s="64"/>
      <c r="BK226" s="17">
        <v>0</v>
      </c>
      <c r="BL226" s="101">
        <v>0</v>
      </c>
      <c r="BM226" s="279" t="s">
        <v>5241</v>
      </c>
      <c r="BN226" s="150">
        <v>0</v>
      </c>
      <c r="BO226" s="131">
        <v>0</v>
      </c>
      <c r="BP226" s="150" t="s">
        <v>218</v>
      </c>
      <c r="BQ226" s="280"/>
      <c r="BR226" s="110"/>
      <c r="BS226" s="117"/>
      <c r="BT226" s="100" t="s">
        <v>5242</v>
      </c>
      <c r="BU226" s="131">
        <v>0</v>
      </c>
      <c r="BV226" s="131">
        <v>0</v>
      </c>
      <c r="BW226" s="17" t="s">
        <v>218</v>
      </c>
      <c r="BX226" s="107"/>
      <c r="BY226" s="17">
        <v>6</v>
      </c>
      <c r="BZ226" s="101">
        <v>6</v>
      </c>
      <c r="CA226" s="279" t="s">
        <v>5243</v>
      </c>
      <c r="CB226" s="337">
        <v>0.2</v>
      </c>
      <c r="CC226" s="337">
        <v>0.12</v>
      </c>
      <c r="CD226" s="240" t="s">
        <v>218</v>
      </c>
      <c r="CE226" s="73" t="s">
        <v>5244</v>
      </c>
      <c r="CF226" s="17">
        <v>6</v>
      </c>
      <c r="CG226" s="101">
        <v>6</v>
      </c>
      <c r="CH226" s="279" t="s">
        <v>5245</v>
      </c>
      <c r="CI226" s="131">
        <v>0.4</v>
      </c>
      <c r="CJ226" s="131">
        <v>0.24</v>
      </c>
      <c r="CK226" s="64" t="s">
        <v>218</v>
      </c>
      <c r="CL226" s="73" t="s">
        <v>5246</v>
      </c>
      <c r="CM226" s="17"/>
      <c r="CN226" s="101">
        <v>0</v>
      </c>
      <c r="CO226" s="279" t="s">
        <v>5247</v>
      </c>
      <c r="CP226" s="131">
        <v>0.4</v>
      </c>
      <c r="CQ226" s="131">
        <v>0.24</v>
      </c>
      <c r="CR226" s="64" t="s">
        <v>218</v>
      </c>
      <c r="CS226" s="239" t="s">
        <v>5248</v>
      </c>
      <c r="CT226" s="17"/>
      <c r="CU226" s="101"/>
      <c r="CV226" s="279" t="s">
        <v>5249</v>
      </c>
      <c r="CW226" s="131">
        <v>0.4</v>
      </c>
      <c r="CX226" s="131">
        <v>0.24</v>
      </c>
      <c r="CY226" s="64" t="s">
        <v>218</v>
      </c>
      <c r="CZ226" s="176" t="s">
        <v>5250</v>
      </c>
      <c r="DA226" s="17">
        <v>10</v>
      </c>
      <c r="DB226" s="254">
        <v>14</v>
      </c>
      <c r="DC226" s="340" t="s">
        <v>5251</v>
      </c>
      <c r="DD226" s="188">
        <v>0.8666666666666667</v>
      </c>
      <c r="DE226" s="188">
        <v>0.52</v>
      </c>
      <c r="DF226" s="64" t="s">
        <v>218</v>
      </c>
      <c r="DG226" s="158" t="s">
        <v>5252</v>
      </c>
      <c r="DH226" s="280"/>
      <c r="DI226" s="329"/>
      <c r="DJ226" s="339" t="s">
        <v>5253</v>
      </c>
      <c r="DK226" s="188">
        <v>0.8666666666666667</v>
      </c>
      <c r="DL226" s="188">
        <v>0.52</v>
      </c>
      <c r="DM226" s="64" t="s">
        <v>218</v>
      </c>
      <c r="DN226" s="158" t="s">
        <v>5125</v>
      </c>
      <c r="DO226" s="280"/>
      <c r="DP226" s="279"/>
      <c r="DQ226" s="144" t="s">
        <v>5254</v>
      </c>
      <c r="DR226" s="278">
        <v>0.8666666666666667</v>
      </c>
      <c r="DS226" s="278">
        <v>0.52</v>
      </c>
      <c r="DT226" s="64" t="s">
        <v>218</v>
      </c>
      <c r="DU226" s="158" t="s">
        <v>5255</v>
      </c>
      <c r="DV226" s="280">
        <v>8</v>
      </c>
      <c r="DW226" s="338">
        <v>4</v>
      </c>
      <c r="DX226" s="117" t="s">
        <v>5256</v>
      </c>
      <c r="DY226" s="337">
        <v>1</v>
      </c>
      <c r="DZ226" s="278">
        <v>0.52</v>
      </c>
      <c r="EA226" s="64" t="s">
        <v>218</v>
      </c>
      <c r="EB226" s="73" t="s">
        <v>5236</v>
      </c>
      <c r="EC226" s="327">
        <v>0</v>
      </c>
      <c r="ED226" s="326">
        <v>0</v>
      </c>
      <c r="EE226" s="326">
        <v>6</v>
      </c>
      <c r="EF226" s="326">
        <v>12</v>
      </c>
      <c r="EG226" s="326">
        <v>12</v>
      </c>
      <c r="EH226" s="326">
        <v>12</v>
      </c>
      <c r="EI226" s="326">
        <v>22</v>
      </c>
      <c r="EJ226" s="326">
        <v>22</v>
      </c>
      <c r="EK226" s="326">
        <v>22</v>
      </c>
      <c r="EL226" s="326">
        <v>30</v>
      </c>
      <c r="EM226" s="327">
        <v>12</v>
      </c>
      <c r="EN226" s="327">
        <v>22</v>
      </c>
      <c r="EO226" s="327">
        <v>30</v>
      </c>
      <c r="EP226" s="325">
        <v>0</v>
      </c>
      <c r="EQ226" s="326">
        <v>0</v>
      </c>
      <c r="ER226" s="326">
        <v>6</v>
      </c>
      <c r="ES226" s="326">
        <v>12</v>
      </c>
      <c r="ET226" s="326">
        <v>12</v>
      </c>
      <c r="EU226" s="326">
        <v>12</v>
      </c>
      <c r="EV226" s="326">
        <v>26</v>
      </c>
      <c r="EW226" s="326">
        <v>26</v>
      </c>
      <c r="EX226" s="326">
        <v>26</v>
      </c>
      <c r="EY226" s="326">
        <v>30</v>
      </c>
      <c r="EZ226" s="326">
        <v>4</v>
      </c>
      <c r="FA226" s="325">
        <v>12</v>
      </c>
      <c r="FB226" s="325">
        <v>26</v>
      </c>
      <c r="FC226" s="325">
        <v>30</v>
      </c>
      <c r="FD226" s="38">
        <v>0</v>
      </c>
      <c r="FE226" s="38">
        <v>0</v>
      </c>
      <c r="FF226" s="38">
        <v>1</v>
      </c>
      <c r="FG226" s="38">
        <v>1</v>
      </c>
      <c r="FH226" s="38">
        <v>1</v>
      </c>
      <c r="FI226" s="38">
        <v>1</v>
      </c>
      <c r="FJ226" s="38">
        <v>1.1818181818181819</v>
      </c>
      <c r="FK226" s="38">
        <v>1.1818181818181819</v>
      </c>
      <c r="FL226" s="38">
        <v>1.1818181818181819</v>
      </c>
      <c r="FM226" s="38">
        <v>1</v>
      </c>
      <c r="FN226" s="230">
        <v>0</v>
      </c>
      <c r="FO226" s="230">
        <v>0</v>
      </c>
      <c r="FP226" s="273">
        <v>0</v>
      </c>
      <c r="FQ226" s="273">
        <v>0</v>
      </c>
      <c r="FR226" s="209">
        <v>0.2</v>
      </c>
      <c r="FS226" s="209">
        <v>0.2</v>
      </c>
      <c r="FT226" s="209">
        <v>0.4</v>
      </c>
      <c r="FU226" s="209">
        <v>0.4</v>
      </c>
      <c r="FV226" s="42">
        <v>0.4</v>
      </c>
      <c r="FW226" s="42">
        <v>0.4</v>
      </c>
      <c r="FX226" s="42">
        <v>0.4</v>
      </c>
      <c r="FY226" s="42">
        <v>0.4</v>
      </c>
      <c r="FZ226" s="42">
        <v>0.8666666666666667</v>
      </c>
      <c r="GA226" s="42">
        <v>0.73333333333333328</v>
      </c>
      <c r="GB226" s="42">
        <v>0.8666666666666667</v>
      </c>
      <c r="GC226" s="42">
        <v>0.73333333333333328</v>
      </c>
      <c r="GD226" s="138">
        <v>0.8666666666666667</v>
      </c>
      <c r="GE226" s="42">
        <v>0.73333333333333328</v>
      </c>
      <c r="GF226" s="137">
        <v>1</v>
      </c>
      <c r="GG226" s="136">
        <v>1</v>
      </c>
      <c r="GH226" s="50">
        <v>0</v>
      </c>
      <c r="GI226" s="50">
        <v>0</v>
      </c>
      <c r="GJ226" s="50">
        <v>0.2</v>
      </c>
      <c r="GK226" s="50">
        <v>0.4</v>
      </c>
      <c r="GL226" s="49">
        <v>0.4</v>
      </c>
      <c r="GM226" s="49">
        <v>0.4</v>
      </c>
      <c r="GN226" s="49">
        <v>0.8666666666666667</v>
      </c>
      <c r="GO226" s="49">
        <v>0.8666666666666667</v>
      </c>
      <c r="GP226" s="49">
        <v>0.8666666666666667</v>
      </c>
      <c r="GQ226" s="49">
        <v>1</v>
      </c>
      <c r="GR226" s="48" t="b">
        <v>1</v>
      </c>
      <c r="GS226" s="336">
        <v>0</v>
      </c>
    </row>
    <row r="227" spans="1:201" s="324" customFormat="1" ht="67.5" hidden="1" customHeight="1" x14ac:dyDescent="0.25">
      <c r="A227" s="75" t="s">
        <v>2227</v>
      </c>
      <c r="B227" s="80" t="s">
        <v>653</v>
      </c>
      <c r="C227" s="119" t="s">
        <v>519</v>
      </c>
      <c r="D227" s="302" t="s">
        <v>5033</v>
      </c>
      <c r="E227" s="302" t="s">
        <v>5033</v>
      </c>
      <c r="F227" s="297" t="s">
        <v>2850</v>
      </c>
      <c r="G227" s="297" t="s">
        <v>3429</v>
      </c>
      <c r="H227" s="19" t="s">
        <v>2851</v>
      </c>
      <c r="I227" s="75"/>
      <c r="J227" s="280"/>
      <c r="K227" s="302" t="s">
        <v>3134</v>
      </c>
      <c r="L227" s="302" t="s">
        <v>2979</v>
      </c>
      <c r="M227" s="75" t="s">
        <v>5034</v>
      </c>
      <c r="N227" s="75" t="s">
        <v>5035</v>
      </c>
      <c r="O227" s="80"/>
      <c r="P227" s="80"/>
      <c r="Q227" s="335">
        <v>492</v>
      </c>
      <c r="R227" s="302" t="s">
        <v>5257</v>
      </c>
      <c r="S227" s="17" t="s">
        <v>890</v>
      </c>
      <c r="T227" s="75"/>
      <c r="U227" s="75"/>
      <c r="V227" s="75"/>
      <c r="W227" s="75" t="s">
        <v>870</v>
      </c>
      <c r="X227" s="75"/>
      <c r="Y227" s="75"/>
      <c r="Z227" s="75"/>
      <c r="AA227" s="75"/>
      <c r="AB227" s="75"/>
      <c r="AC227" s="75"/>
      <c r="AD227" s="75"/>
      <c r="AE227" s="75"/>
      <c r="AF227" s="75"/>
      <c r="AG227" s="75"/>
      <c r="AH227" s="75" t="s">
        <v>211</v>
      </c>
      <c r="AI227" s="17" t="s">
        <v>417</v>
      </c>
      <c r="AJ227" s="75" t="s">
        <v>3496</v>
      </c>
      <c r="AK227" s="75" t="s">
        <v>271</v>
      </c>
      <c r="AL227" s="297" t="s">
        <v>5258</v>
      </c>
      <c r="AM227" s="297"/>
      <c r="AN227" s="75">
        <v>0</v>
      </c>
      <c r="AO227" s="75"/>
      <c r="AP227" s="75"/>
      <c r="AQ227" s="75"/>
      <c r="AR227" s="75">
        <v>1</v>
      </c>
      <c r="AS227" s="75">
        <v>1</v>
      </c>
      <c r="AT227" s="75"/>
      <c r="AU227" s="75"/>
      <c r="AV227" s="75"/>
      <c r="AW227" s="75"/>
      <c r="AX227" s="67"/>
      <c r="AY227" s="66" t="s">
        <v>5259</v>
      </c>
      <c r="AZ227" s="87">
        <v>0</v>
      </c>
      <c r="BA227" s="74">
        <v>0</v>
      </c>
      <c r="BB227" s="286" t="s">
        <v>218</v>
      </c>
      <c r="BC227" s="73" t="s">
        <v>5260</v>
      </c>
      <c r="BD227" s="334"/>
      <c r="BE227" s="67"/>
      <c r="BF227" s="296" t="s">
        <v>5261</v>
      </c>
      <c r="BG227" s="87">
        <v>0</v>
      </c>
      <c r="BH227" s="74">
        <v>0</v>
      </c>
      <c r="BI227" s="67" t="s">
        <v>218</v>
      </c>
      <c r="BJ227" s="73" t="s">
        <v>5260</v>
      </c>
      <c r="BK227" s="75"/>
      <c r="BL227" s="333"/>
      <c r="BM227" s="296" t="s">
        <v>5262</v>
      </c>
      <c r="BN227" s="74">
        <v>0</v>
      </c>
      <c r="BO227" s="74">
        <v>0</v>
      </c>
      <c r="BP227" s="87" t="s">
        <v>218</v>
      </c>
      <c r="BQ227" s="73" t="s">
        <v>5260</v>
      </c>
      <c r="BR227" s="72"/>
      <c r="BS227" s="71"/>
      <c r="BT227" s="332" t="s">
        <v>5263</v>
      </c>
      <c r="BU227" s="74">
        <v>0</v>
      </c>
      <c r="BV227" s="74">
        <v>0</v>
      </c>
      <c r="BW227" s="128" t="s">
        <v>218</v>
      </c>
      <c r="BX227" s="73" t="s">
        <v>5260</v>
      </c>
      <c r="BY227" s="297"/>
      <c r="BZ227" s="67"/>
      <c r="CA227" s="296" t="s">
        <v>5264</v>
      </c>
      <c r="CB227" s="328" t="s">
        <v>872</v>
      </c>
      <c r="CC227" s="328">
        <v>0</v>
      </c>
      <c r="CD227" s="300" t="s">
        <v>218</v>
      </c>
      <c r="CE227" s="73" t="s">
        <v>5260</v>
      </c>
      <c r="CF227" s="297"/>
      <c r="CG227" s="296"/>
      <c r="CH227" s="296" t="s">
        <v>5265</v>
      </c>
      <c r="CI227" s="328" t="s">
        <v>872</v>
      </c>
      <c r="CJ227" s="328">
        <v>0</v>
      </c>
      <c r="CK227" s="67" t="s">
        <v>218</v>
      </c>
      <c r="CL227" s="73" t="s">
        <v>5260</v>
      </c>
      <c r="CM227" s="297"/>
      <c r="CN227" s="296"/>
      <c r="CO227" s="296" t="s">
        <v>5266</v>
      </c>
      <c r="CP227" s="328" t="s">
        <v>872</v>
      </c>
      <c r="CQ227" s="328">
        <v>0</v>
      </c>
      <c r="CR227" s="67" t="s">
        <v>218</v>
      </c>
      <c r="CS227" s="73" t="s">
        <v>5260</v>
      </c>
      <c r="CT227" s="297"/>
      <c r="CU227" s="296"/>
      <c r="CV227" s="331" t="s">
        <v>5267</v>
      </c>
      <c r="CW227" s="74" t="s">
        <v>872</v>
      </c>
      <c r="CX227" s="74">
        <v>0</v>
      </c>
      <c r="CY227" s="67" t="s">
        <v>218</v>
      </c>
      <c r="CZ227" s="73" t="s">
        <v>5260</v>
      </c>
      <c r="DA227" s="297"/>
      <c r="DB227" s="296"/>
      <c r="DC227" s="330" t="s">
        <v>5268</v>
      </c>
      <c r="DD227" s="188" t="s">
        <v>872</v>
      </c>
      <c r="DE227" s="188">
        <v>0</v>
      </c>
      <c r="DF227" s="17" t="s">
        <v>218</v>
      </c>
      <c r="DG227" s="73" t="s">
        <v>5260</v>
      </c>
      <c r="DH227" s="280"/>
      <c r="DI227" s="329"/>
      <c r="DJ227" s="296" t="s">
        <v>5269</v>
      </c>
      <c r="DK227" s="188" t="s">
        <v>872</v>
      </c>
      <c r="DL227" s="188">
        <v>0</v>
      </c>
      <c r="DM227" s="67" t="s">
        <v>218</v>
      </c>
      <c r="DN227" s="73" t="s">
        <v>5260</v>
      </c>
      <c r="DO227" s="297"/>
      <c r="DP227" s="296"/>
      <c r="DQ227" s="296" t="s">
        <v>5270</v>
      </c>
      <c r="DR227" s="278" t="s">
        <v>872</v>
      </c>
      <c r="DS227" s="278">
        <v>0</v>
      </c>
      <c r="DT227" s="67" t="s">
        <v>218</v>
      </c>
      <c r="DU227" s="73" t="s">
        <v>5260</v>
      </c>
      <c r="DV227" s="280"/>
      <c r="DW227" s="329"/>
      <c r="DX227" s="296" t="s">
        <v>5271</v>
      </c>
      <c r="DY227" s="328" t="s">
        <v>872</v>
      </c>
      <c r="DZ227" s="278">
        <v>0</v>
      </c>
      <c r="EA227" s="286" t="s">
        <v>218</v>
      </c>
      <c r="EB227" s="73" t="s">
        <v>5260</v>
      </c>
      <c r="EC227" s="327">
        <v>0</v>
      </c>
      <c r="ED227" s="326">
        <v>0</v>
      </c>
      <c r="EE227" s="326">
        <v>0</v>
      </c>
      <c r="EF227" s="326">
        <v>0</v>
      </c>
      <c r="EG227" s="326">
        <v>0</v>
      </c>
      <c r="EH227" s="326">
        <v>0</v>
      </c>
      <c r="EI227" s="326">
        <v>0</v>
      </c>
      <c r="EJ227" s="326">
        <v>0</v>
      </c>
      <c r="EK227" s="326">
        <v>0</v>
      </c>
      <c r="EL227" s="326">
        <v>0</v>
      </c>
      <c r="EM227" s="327">
        <v>0</v>
      </c>
      <c r="EN227" s="327">
        <v>0</v>
      </c>
      <c r="EO227" s="327">
        <v>0</v>
      </c>
      <c r="EP227" s="325">
        <v>0</v>
      </c>
      <c r="EQ227" s="326">
        <v>0</v>
      </c>
      <c r="ER227" s="326">
        <v>0</v>
      </c>
      <c r="ES227" s="326">
        <v>0</v>
      </c>
      <c r="ET227" s="326">
        <v>0</v>
      </c>
      <c r="EU227" s="326">
        <v>0</v>
      </c>
      <c r="EV227" s="326">
        <v>0</v>
      </c>
      <c r="EW227" s="326">
        <v>0</v>
      </c>
      <c r="EX227" s="326">
        <v>0</v>
      </c>
      <c r="EY227" s="326">
        <v>0</v>
      </c>
      <c r="EZ227" s="326">
        <v>0</v>
      </c>
      <c r="FA227" s="325">
        <v>0</v>
      </c>
      <c r="FB227" s="325">
        <v>0</v>
      </c>
      <c r="FC227" s="325">
        <v>0</v>
      </c>
      <c r="FD227" s="38">
        <v>0</v>
      </c>
      <c r="FE227" s="38">
        <v>0</v>
      </c>
      <c r="FF227" s="38">
        <v>0</v>
      </c>
      <c r="FG227" s="38">
        <v>0</v>
      </c>
      <c r="FH227" s="38">
        <v>0</v>
      </c>
      <c r="FI227" s="38">
        <v>0</v>
      </c>
      <c r="FJ227" s="38">
        <v>0</v>
      </c>
      <c r="FK227" s="38">
        <v>0</v>
      </c>
      <c r="FL227" s="38">
        <v>0</v>
      </c>
      <c r="FM227" s="38">
        <v>0</v>
      </c>
      <c r="FN227" s="230">
        <v>0</v>
      </c>
      <c r="FO227" s="230">
        <v>0</v>
      </c>
      <c r="FP227" s="273">
        <v>0</v>
      </c>
      <c r="FQ227" s="273">
        <v>0</v>
      </c>
      <c r="FR227" s="209">
        <v>0</v>
      </c>
      <c r="FS227" s="209">
        <v>0</v>
      </c>
      <c r="FT227" s="209">
        <v>0</v>
      </c>
      <c r="FU227" s="209">
        <v>0</v>
      </c>
      <c r="FV227" s="42">
        <v>0</v>
      </c>
      <c r="FW227" s="42">
        <v>0</v>
      </c>
      <c r="FX227" s="42">
        <v>0</v>
      </c>
      <c r="FY227" s="42">
        <v>0</v>
      </c>
      <c r="FZ227" s="42">
        <v>0</v>
      </c>
      <c r="GA227" s="42">
        <v>0</v>
      </c>
      <c r="GB227" s="42">
        <v>0</v>
      </c>
      <c r="GC227" s="42">
        <v>0</v>
      </c>
      <c r="GD227" s="138">
        <v>0</v>
      </c>
      <c r="GE227" s="42">
        <v>0</v>
      </c>
      <c r="GF227" s="137">
        <v>0</v>
      </c>
      <c r="GG227" s="136">
        <v>0</v>
      </c>
      <c r="GH227" s="50">
        <v>0</v>
      </c>
      <c r="GI227" s="50">
        <v>0</v>
      </c>
      <c r="GJ227" s="50">
        <v>0</v>
      </c>
      <c r="GK227" s="50">
        <v>0</v>
      </c>
      <c r="GL227" s="49">
        <v>0</v>
      </c>
      <c r="GM227" s="49">
        <v>0</v>
      </c>
      <c r="GN227" s="49">
        <v>0</v>
      </c>
      <c r="GO227" s="49">
        <v>0</v>
      </c>
      <c r="GP227" s="49">
        <v>0</v>
      </c>
      <c r="GQ227" s="49">
        <v>0</v>
      </c>
      <c r="GR227" s="48" t="b">
        <v>1</v>
      </c>
    </row>
    <row r="228" spans="1:201" ht="67.5" hidden="1" customHeight="1" x14ac:dyDescent="0.25">
      <c r="A228" s="119" t="s">
        <v>5272</v>
      </c>
      <c r="B228" s="319" t="s">
        <v>653</v>
      </c>
      <c r="C228" s="119" t="s">
        <v>519</v>
      </c>
      <c r="D228" s="119" t="s">
        <v>5273</v>
      </c>
      <c r="E228" s="119" t="s">
        <v>5274</v>
      </c>
      <c r="F228" s="17" t="s">
        <v>2230</v>
      </c>
      <c r="G228" s="17" t="s">
        <v>2231</v>
      </c>
      <c r="H228" s="17" t="s">
        <v>2851</v>
      </c>
      <c r="I228" s="280" t="s">
        <v>5275</v>
      </c>
      <c r="J228" s="280" t="s">
        <v>5276</v>
      </c>
      <c r="K228" s="280" t="s">
        <v>2386</v>
      </c>
      <c r="L228" s="280" t="s">
        <v>5277</v>
      </c>
      <c r="M228" s="26" t="s">
        <v>5278</v>
      </c>
      <c r="N228" s="17" t="s">
        <v>5274</v>
      </c>
      <c r="O228" s="17">
        <v>5</v>
      </c>
      <c r="P228" s="17" t="s">
        <v>5274</v>
      </c>
      <c r="Q228" s="17">
        <v>63</v>
      </c>
      <c r="R228" s="15" t="s">
        <v>5279</v>
      </c>
      <c r="S228" s="17" t="s">
        <v>2589</v>
      </c>
      <c r="T228" s="17" t="s">
        <v>870</v>
      </c>
      <c r="U228" s="17">
        <v>3944</v>
      </c>
      <c r="V228" s="17"/>
      <c r="W228" s="17"/>
      <c r="X228" s="17"/>
      <c r="Y228" s="17"/>
      <c r="Z228" s="17"/>
      <c r="AA228" s="17"/>
      <c r="AB228" s="17"/>
      <c r="AC228" s="17"/>
      <c r="AD228" s="17"/>
      <c r="AE228" s="17"/>
      <c r="AF228" s="17"/>
      <c r="AG228" s="17"/>
      <c r="AH228" s="17" t="s">
        <v>270</v>
      </c>
      <c r="AI228" s="17" t="s">
        <v>442</v>
      </c>
      <c r="AJ228" s="17" t="s">
        <v>418</v>
      </c>
      <c r="AK228" s="17" t="s">
        <v>271</v>
      </c>
      <c r="AL228" s="14" t="s">
        <v>5280</v>
      </c>
      <c r="AM228" s="17" t="s">
        <v>5281</v>
      </c>
      <c r="AN228" s="282">
        <v>5300000</v>
      </c>
      <c r="AO228" s="282">
        <v>5600000</v>
      </c>
      <c r="AP228" s="282">
        <v>6033000</v>
      </c>
      <c r="AQ228" s="282">
        <v>6469000</v>
      </c>
      <c r="AR228" s="282">
        <v>7000000</v>
      </c>
      <c r="AS228" s="282">
        <v>7000000</v>
      </c>
      <c r="AT228" s="320">
        <v>5605793</v>
      </c>
      <c r="AU228" s="110"/>
      <c r="AV228" s="282">
        <v>6033000</v>
      </c>
      <c r="AW228" s="320">
        <v>240400</v>
      </c>
      <c r="AX228" s="101"/>
      <c r="AY228" s="248" t="s">
        <v>5282</v>
      </c>
      <c r="AZ228" s="245">
        <v>0</v>
      </c>
      <c r="BA228" s="245">
        <v>0</v>
      </c>
      <c r="BB228" s="174" t="s">
        <v>218</v>
      </c>
      <c r="BC228" s="110"/>
      <c r="BD228" s="290">
        <v>1502500</v>
      </c>
      <c r="BE228" s="323">
        <v>2167846</v>
      </c>
      <c r="BF228" s="248" t="s">
        <v>5283</v>
      </c>
      <c r="BG228" s="79">
        <v>0.35933134427316427</v>
      </c>
      <c r="BH228" s="245">
        <v>0</v>
      </c>
      <c r="BI228" s="173" t="s">
        <v>218</v>
      </c>
      <c r="BJ228" s="110"/>
      <c r="BK228" s="315">
        <v>3203330</v>
      </c>
      <c r="BL228" s="317">
        <v>2220467</v>
      </c>
      <c r="BM228" s="248" t="s">
        <v>5284</v>
      </c>
      <c r="BN228" s="188">
        <v>0.7273848831427151</v>
      </c>
      <c r="BO228" s="245">
        <v>0</v>
      </c>
      <c r="BP228" s="81" t="s">
        <v>218</v>
      </c>
      <c r="BQ228" s="319" t="s">
        <v>5285</v>
      </c>
      <c r="BR228" s="315">
        <v>3658287</v>
      </c>
      <c r="BS228" s="322">
        <v>3023330</v>
      </c>
      <c r="BT228" s="248" t="s">
        <v>5286</v>
      </c>
      <c r="BU228" s="188">
        <v>1.2285169898889441</v>
      </c>
      <c r="BV228" s="245">
        <v>0</v>
      </c>
      <c r="BW228" s="64" t="s">
        <v>218</v>
      </c>
      <c r="BX228" s="158" t="s">
        <v>5287</v>
      </c>
      <c r="BY228" s="317">
        <v>4874711</v>
      </c>
      <c r="BZ228" s="281">
        <v>4136923</v>
      </c>
      <c r="CA228" s="117" t="s">
        <v>5288</v>
      </c>
      <c r="CB228" s="188">
        <v>0.68571573015083709</v>
      </c>
      <c r="CC228" s="245">
        <v>0</v>
      </c>
      <c r="CD228" s="240" t="s">
        <v>218</v>
      </c>
      <c r="CE228" s="158" t="s">
        <v>5289</v>
      </c>
      <c r="CF228" s="317">
        <v>5192640.0000000009</v>
      </c>
      <c r="CG228" s="281">
        <v>4317981</v>
      </c>
      <c r="CH228" s="117" t="s">
        <v>5290</v>
      </c>
      <c r="CI228" s="188">
        <v>0.71572700149179513</v>
      </c>
      <c r="CJ228" s="188">
        <v>0.80082757142857142</v>
      </c>
      <c r="CK228" s="64" t="s">
        <v>218</v>
      </c>
      <c r="CL228" s="107" t="s">
        <v>5291</v>
      </c>
      <c r="CM228" s="315">
        <v>5410202</v>
      </c>
      <c r="CN228" s="314">
        <v>4493415</v>
      </c>
      <c r="CO228" s="117" t="s">
        <v>5292</v>
      </c>
      <c r="CP228" s="188">
        <v>3.3747657881650919</v>
      </c>
      <c r="CQ228" s="245">
        <v>0</v>
      </c>
      <c r="CR228" s="64" t="s">
        <v>218</v>
      </c>
      <c r="CS228" s="107" t="s">
        <v>5293</v>
      </c>
      <c r="CT228" s="317">
        <v>5649400</v>
      </c>
      <c r="CU228" s="316">
        <v>5271156</v>
      </c>
      <c r="CV228" s="117" t="s">
        <v>5294</v>
      </c>
      <c r="CW228" s="188">
        <v>0.87372053704624564</v>
      </c>
      <c r="CX228" s="188">
        <v>0.75302228571428576</v>
      </c>
      <c r="CY228" s="64" t="s">
        <v>218</v>
      </c>
      <c r="CZ228" s="107" t="s">
        <v>5295</v>
      </c>
      <c r="DA228" s="315">
        <v>5821286</v>
      </c>
      <c r="DB228" s="101">
        <v>5479138</v>
      </c>
      <c r="DC228" s="321" t="s">
        <v>5296</v>
      </c>
      <c r="DD228" s="188">
        <v>1.7819151334327863</v>
      </c>
      <c r="DE228" s="245">
        <v>0</v>
      </c>
      <c r="DF228" s="64" t="s">
        <v>218</v>
      </c>
      <c r="DG228" s="107" t="s">
        <v>5297</v>
      </c>
      <c r="DH228" s="213">
        <v>5937880</v>
      </c>
      <c r="DI228" s="314">
        <v>5636985</v>
      </c>
      <c r="DJ228" s="321" t="s">
        <v>5298</v>
      </c>
      <c r="DK228" s="188">
        <v>0.93435852809547493</v>
      </c>
      <c r="DL228" s="245">
        <v>0</v>
      </c>
      <c r="DM228" s="64" t="s">
        <v>218</v>
      </c>
      <c r="DN228" s="107" t="s">
        <v>5299</v>
      </c>
      <c r="DO228" s="313">
        <v>6003990</v>
      </c>
      <c r="DP228" s="312">
        <v>5689190</v>
      </c>
      <c r="DQ228" s="117" t="s">
        <v>5300</v>
      </c>
      <c r="DR228" s="278">
        <v>0.94301176860600033</v>
      </c>
      <c r="DS228" s="245">
        <v>0</v>
      </c>
      <c r="DT228" s="64" t="s">
        <v>218</v>
      </c>
      <c r="DU228" s="107" t="s">
        <v>5301</v>
      </c>
      <c r="DV228" s="311">
        <v>6033000</v>
      </c>
      <c r="DW228" s="281">
        <v>5692734</v>
      </c>
      <c r="DX228" s="117" t="s">
        <v>5302</v>
      </c>
      <c r="DY228" s="131">
        <v>0.94359920437593237</v>
      </c>
      <c r="DZ228" s="245">
        <v>0.80082757142857142</v>
      </c>
      <c r="EA228" s="64" t="s">
        <v>218</v>
      </c>
      <c r="EB228" s="107" t="s">
        <v>5303</v>
      </c>
      <c r="EC228" s="277">
        <v>3203330</v>
      </c>
      <c r="ED228" s="275">
        <v>3658287</v>
      </c>
      <c r="EE228" s="275">
        <v>4874711</v>
      </c>
      <c r="EF228" s="275">
        <v>5192640.0000000009</v>
      </c>
      <c r="EG228" s="275">
        <v>5410202</v>
      </c>
      <c r="EH228" s="275">
        <v>5649400</v>
      </c>
      <c r="EI228" s="275">
        <v>5821286</v>
      </c>
      <c r="EJ228" s="275">
        <v>5937880</v>
      </c>
      <c r="EK228" s="275">
        <v>6003990</v>
      </c>
      <c r="EL228" s="275">
        <v>6033000</v>
      </c>
      <c r="EM228" s="277">
        <v>5192640.0000000009</v>
      </c>
      <c r="EN228" s="277">
        <v>5821286</v>
      </c>
      <c r="EO228" s="277">
        <v>6033000</v>
      </c>
      <c r="EP228" s="274">
        <v>2220467</v>
      </c>
      <c r="EQ228" s="275">
        <v>3023330</v>
      </c>
      <c r="ER228" s="275">
        <v>4136923</v>
      </c>
      <c r="ES228" s="310">
        <v>4317981</v>
      </c>
      <c r="ET228" s="275">
        <v>4493415</v>
      </c>
      <c r="EU228" s="275">
        <v>5271156</v>
      </c>
      <c r="EV228" s="275">
        <v>5479138</v>
      </c>
      <c r="EW228" s="275">
        <v>5636985</v>
      </c>
      <c r="EX228" s="275">
        <v>5689190</v>
      </c>
      <c r="EY228" s="275">
        <v>5692734</v>
      </c>
      <c r="EZ228" s="275">
        <v>5692734</v>
      </c>
      <c r="FA228" s="274">
        <v>4317981</v>
      </c>
      <c r="FB228" s="274">
        <v>5479138</v>
      </c>
      <c r="FC228" s="274">
        <v>5692734</v>
      </c>
      <c r="FD228" s="38">
        <v>0.69317460267908704</v>
      </c>
      <c r="FE228" s="38">
        <v>0.82643324594270484</v>
      </c>
      <c r="FF228" s="38">
        <v>0.84864989945044944</v>
      </c>
      <c r="FG228" s="38">
        <v>0.83155793584766113</v>
      </c>
      <c r="FH228" s="38">
        <v>0.83054477448346664</v>
      </c>
      <c r="FI228" s="38">
        <v>0.93304704924416748</v>
      </c>
      <c r="FJ228" s="38">
        <v>0.94122467097476403</v>
      </c>
      <c r="FK228" s="38">
        <v>0.94932619049222955</v>
      </c>
      <c r="FL228" s="38">
        <v>0.94756820048001411</v>
      </c>
      <c r="FM228" s="38">
        <v>0.94359920437593237</v>
      </c>
      <c r="FN228" s="230">
        <v>0.36805353886955078</v>
      </c>
      <c r="FO228" s="230">
        <v>0.53096800928228083</v>
      </c>
      <c r="FP228" s="307">
        <v>0.5011321067462291</v>
      </c>
      <c r="FQ228" s="307">
        <v>0.60637941322725009</v>
      </c>
      <c r="FR228" s="209">
        <v>0.68571573015083709</v>
      </c>
      <c r="FS228" s="209">
        <v>0.80800779048566218</v>
      </c>
      <c r="FT228" s="209">
        <v>0.71572700149179513</v>
      </c>
      <c r="FU228" s="209">
        <v>0.86070611636002003</v>
      </c>
      <c r="FV228" s="42">
        <v>0.74480606663351567</v>
      </c>
      <c r="FW228" s="42">
        <v>0.89676810873528923</v>
      </c>
      <c r="FX228" s="42">
        <v>0.87372053704624564</v>
      </c>
      <c r="FY228" s="42">
        <v>0.93641637659539201</v>
      </c>
      <c r="FZ228" s="42">
        <v>0.90819459638654065</v>
      </c>
      <c r="GA228" s="42">
        <v>0.9649073429471241</v>
      </c>
      <c r="GB228" s="42">
        <v>0.93435852809547493</v>
      </c>
      <c r="GC228" s="42">
        <v>0.98423338305983754</v>
      </c>
      <c r="GD228" s="138">
        <v>0.94301176860600033</v>
      </c>
      <c r="GE228" s="42">
        <v>0.99519144704127305</v>
      </c>
      <c r="GF228" s="137">
        <v>0.94359920437593237</v>
      </c>
      <c r="GG228" s="136">
        <v>1</v>
      </c>
      <c r="GH228" s="50">
        <v>0.36805353886955078</v>
      </c>
      <c r="GI228" s="50">
        <v>0.5011321067462291</v>
      </c>
      <c r="GJ228" s="50">
        <v>0.68571573015083709</v>
      </c>
      <c r="GK228" s="50">
        <v>0.71572700149179513</v>
      </c>
      <c r="GL228" s="49">
        <v>0.71572700149179513</v>
      </c>
      <c r="GM228" s="49">
        <v>0.87372053704624564</v>
      </c>
      <c r="GN228" s="49">
        <v>0.90819459638654065</v>
      </c>
      <c r="GO228" s="49">
        <v>0.93435852809547493</v>
      </c>
      <c r="GP228" s="49">
        <v>0.94301176860600033</v>
      </c>
      <c r="GQ228" s="49">
        <v>0.94359920437593237</v>
      </c>
      <c r="GR228" s="48" t="b">
        <v>1</v>
      </c>
    </row>
    <row r="229" spans="1:201" ht="67.5" hidden="1" customHeight="1" x14ac:dyDescent="0.25">
      <c r="A229" s="119" t="s">
        <v>5272</v>
      </c>
      <c r="B229" s="319" t="s">
        <v>653</v>
      </c>
      <c r="C229" s="119" t="s">
        <v>519</v>
      </c>
      <c r="D229" s="119" t="s">
        <v>5273</v>
      </c>
      <c r="E229" s="119" t="s">
        <v>5274</v>
      </c>
      <c r="F229" s="17" t="s">
        <v>2230</v>
      </c>
      <c r="G229" s="17" t="s">
        <v>2901</v>
      </c>
      <c r="H229" s="17" t="s">
        <v>2851</v>
      </c>
      <c r="I229" s="280" t="s">
        <v>5275</v>
      </c>
      <c r="J229" s="280" t="s">
        <v>5276</v>
      </c>
      <c r="K229" s="280" t="s">
        <v>2386</v>
      </c>
      <c r="L229" s="280" t="s">
        <v>5277</v>
      </c>
      <c r="M229" s="26" t="s">
        <v>5278</v>
      </c>
      <c r="N229" s="17" t="s">
        <v>5274</v>
      </c>
      <c r="O229" s="17">
        <v>5</v>
      </c>
      <c r="P229" s="17" t="s">
        <v>5274</v>
      </c>
      <c r="Q229" s="17">
        <v>64</v>
      </c>
      <c r="R229" s="15" t="s">
        <v>5304</v>
      </c>
      <c r="S229" s="17" t="s">
        <v>2589</v>
      </c>
      <c r="T229" s="17" t="s">
        <v>870</v>
      </c>
      <c r="U229" s="17"/>
      <c r="V229" s="17"/>
      <c r="W229" s="17"/>
      <c r="X229" s="17"/>
      <c r="Y229" s="17"/>
      <c r="Z229" s="17"/>
      <c r="AA229" s="17"/>
      <c r="AB229" s="17"/>
      <c r="AC229" s="17"/>
      <c r="AD229" s="17"/>
      <c r="AE229" s="17"/>
      <c r="AF229" s="17"/>
      <c r="AG229" s="17"/>
      <c r="AH229" s="17" t="s">
        <v>270</v>
      </c>
      <c r="AI229" s="17" t="s">
        <v>442</v>
      </c>
      <c r="AJ229" s="17" t="s">
        <v>418</v>
      </c>
      <c r="AK229" s="17" t="s">
        <v>271</v>
      </c>
      <c r="AL229" s="14" t="s">
        <v>5305</v>
      </c>
      <c r="AM229" s="17" t="s">
        <v>5281</v>
      </c>
      <c r="AN229" s="282">
        <v>1780000</v>
      </c>
      <c r="AO229" s="282">
        <v>1824000</v>
      </c>
      <c r="AP229" s="282">
        <v>1862000</v>
      </c>
      <c r="AQ229" s="282">
        <v>1900000</v>
      </c>
      <c r="AR229" s="282">
        <v>1900000</v>
      </c>
      <c r="AS229" s="282">
        <v>1900000</v>
      </c>
      <c r="AT229" s="320">
        <v>1872907</v>
      </c>
      <c r="AU229" s="110"/>
      <c r="AV229" s="17">
        <v>1862000</v>
      </c>
      <c r="AW229" s="304">
        <v>74480</v>
      </c>
      <c r="AX229" s="101"/>
      <c r="AY229" s="248" t="s">
        <v>5306</v>
      </c>
      <c r="AZ229" s="245">
        <v>0</v>
      </c>
      <c r="BA229" s="245">
        <v>0</v>
      </c>
      <c r="BB229" s="174" t="s">
        <v>218</v>
      </c>
      <c r="BC229" s="110"/>
      <c r="BD229" s="304">
        <v>463725</v>
      </c>
      <c r="BE229" s="304">
        <v>849010</v>
      </c>
      <c r="BF229" s="248" t="s">
        <v>5307</v>
      </c>
      <c r="BG229" s="79">
        <v>0.45596670247046189</v>
      </c>
      <c r="BH229" s="245">
        <v>0</v>
      </c>
      <c r="BI229" s="173" t="s">
        <v>218</v>
      </c>
      <c r="BJ229" s="110"/>
      <c r="BK229" s="318">
        <v>988662</v>
      </c>
      <c r="BL229" s="318">
        <v>1016578</v>
      </c>
      <c r="BM229" s="248" t="s">
        <v>5308</v>
      </c>
      <c r="BN229" s="188">
        <v>1.0019269602577874</v>
      </c>
      <c r="BO229" s="245">
        <v>0</v>
      </c>
      <c r="BP229" s="81" t="s">
        <v>218</v>
      </c>
      <c r="BQ229" s="319" t="s">
        <v>5309</v>
      </c>
      <c r="BR229" s="318">
        <v>1129078</v>
      </c>
      <c r="BS229" s="260">
        <v>1150520</v>
      </c>
      <c r="BT229" s="248" t="s">
        <v>5310</v>
      </c>
      <c r="BU229" s="188">
        <v>1.6198216970998927</v>
      </c>
      <c r="BV229" s="188">
        <v>2.5731657894736841</v>
      </c>
      <c r="BW229" s="64" t="s">
        <v>218</v>
      </c>
      <c r="BX229" s="158" t="s">
        <v>5311</v>
      </c>
      <c r="BY229" s="317">
        <v>1504511</v>
      </c>
      <c r="BZ229" s="281">
        <v>1421085</v>
      </c>
      <c r="CA229" s="117" t="s">
        <v>5312</v>
      </c>
      <c r="CB229" s="188">
        <v>0.76320354457572503</v>
      </c>
      <c r="CC229" s="188">
        <v>3.3211052631578948</v>
      </c>
      <c r="CD229" s="240" t="s">
        <v>218</v>
      </c>
      <c r="CE229" s="98" t="s">
        <v>5313</v>
      </c>
      <c r="CF229" s="317">
        <v>1602635</v>
      </c>
      <c r="CG229" s="281">
        <v>1505348</v>
      </c>
      <c r="CH229" s="117" t="s">
        <v>5314</v>
      </c>
      <c r="CI229" s="188">
        <v>0.80845757250268524</v>
      </c>
      <c r="CJ229" s="188">
        <v>0.98574052631578946</v>
      </c>
      <c r="CK229" s="64" t="s">
        <v>218</v>
      </c>
      <c r="CL229" s="107" t="s">
        <v>5315</v>
      </c>
      <c r="CM229" s="315">
        <v>1669782</v>
      </c>
      <c r="CN229" s="314">
        <v>1615318</v>
      </c>
      <c r="CO229" s="117" t="s">
        <v>5316</v>
      </c>
      <c r="CP229" s="188">
        <v>4.059000537056928</v>
      </c>
      <c r="CQ229" s="188">
        <v>4.9635610526315785</v>
      </c>
      <c r="CR229" s="64" t="s">
        <v>218</v>
      </c>
      <c r="CS229" s="107" t="s">
        <v>5317</v>
      </c>
      <c r="CT229" s="317">
        <v>1743607</v>
      </c>
      <c r="CU229" s="316">
        <v>1781547</v>
      </c>
      <c r="CV229" s="117" t="s">
        <v>5318</v>
      </c>
      <c r="CW229" s="188">
        <v>0.95679215896885073</v>
      </c>
      <c r="CX229" s="188">
        <v>0.93765631578947373</v>
      </c>
      <c r="CY229" s="64" t="s">
        <v>218</v>
      </c>
      <c r="CZ229" s="107" t="s">
        <v>5319</v>
      </c>
      <c r="DA229" s="315">
        <v>1796657</v>
      </c>
      <c r="DB229" s="101">
        <v>1845366</v>
      </c>
      <c r="DC229" s="100" t="s">
        <v>5320</v>
      </c>
      <c r="DD229" s="188">
        <v>1.9478587540279269</v>
      </c>
      <c r="DE229" s="188">
        <v>6.872462631578947</v>
      </c>
      <c r="DF229" s="64" t="s">
        <v>218</v>
      </c>
      <c r="DG229" s="107" t="s">
        <v>5297</v>
      </c>
      <c r="DH229" s="213">
        <v>1832643</v>
      </c>
      <c r="DI229" s="314">
        <v>1914424</v>
      </c>
      <c r="DJ229" s="100" t="s">
        <v>5321</v>
      </c>
      <c r="DK229" s="188">
        <v>1.0281546723952739</v>
      </c>
      <c r="DL229" s="188">
        <v>7.8800542105263158</v>
      </c>
      <c r="DM229" s="64" t="s">
        <v>218</v>
      </c>
      <c r="DN229" s="107" t="s">
        <v>5322</v>
      </c>
      <c r="DO229" s="313">
        <v>1853046</v>
      </c>
      <c r="DP229" s="312">
        <v>1924409</v>
      </c>
      <c r="DQ229" s="117" t="s">
        <v>5323</v>
      </c>
      <c r="DR229" s="278">
        <v>1.0335171858216972</v>
      </c>
      <c r="DS229" s="278">
        <v>2.0204384210526314</v>
      </c>
      <c r="DT229" s="64" t="s">
        <v>218</v>
      </c>
      <c r="DU229" s="107" t="s">
        <v>5324</v>
      </c>
      <c r="DV229" s="311">
        <v>1862000</v>
      </c>
      <c r="DW229" s="281">
        <v>1924729</v>
      </c>
      <c r="DX229" s="117" t="s">
        <v>5325</v>
      </c>
      <c r="DY229" s="131">
        <v>1.0336890440386681</v>
      </c>
      <c r="DZ229" s="188">
        <v>8.8929010526315793</v>
      </c>
      <c r="EA229" s="64" t="s">
        <v>218</v>
      </c>
      <c r="EB229" s="98" t="s">
        <v>5326</v>
      </c>
      <c r="EC229" s="277">
        <v>988662</v>
      </c>
      <c r="ED229" s="275">
        <v>1129078</v>
      </c>
      <c r="EE229" s="275">
        <v>1504511</v>
      </c>
      <c r="EF229" s="275">
        <v>1602635</v>
      </c>
      <c r="EG229" s="275">
        <v>1669782</v>
      </c>
      <c r="EH229" s="275">
        <v>1743607</v>
      </c>
      <c r="EI229" s="275">
        <v>1796657</v>
      </c>
      <c r="EJ229" s="275">
        <v>1832643</v>
      </c>
      <c r="EK229" s="275">
        <v>1853046</v>
      </c>
      <c r="EL229" s="275">
        <v>1862000</v>
      </c>
      <c r="EM229" s="277">
        <v>1602635</v>
      </c>
      <c r="EN229" s="277">
        <v>1796657</v>
      </c>
      <c r="EO229" s="277">
        <v>1862000</v>
      </c>
      <c r="EP229" s="274">
        <v>1016578</v>
      </c>
      <c r="EQ229" s="275">
        <v>1150520</v>
      </c>
      <c r="ER229" s="275">
        <v>1421085</v>
      </c>
      <c r="ES229" s="310">
        <v>1505348</v>
      </c>
      <c r="ET229" s="275">
        <v>1615318</v>
      </c>
      <c r="EU229" s="275">
        <v>1781547</v>
      </c>
      <c r="EV229" s="275">
        <v>1845366</v>
      </c>
      <c r="EW229" s="275">
        <v>1914424</v>
      </c>
      <c r="EX229" s="275">
        <v>1924409</v>
      </c>
      <c r="EY229" s="275">
        <v>1924729</v>
      </c>
      <c r="EZ229" s="275">
        <v>1924729</v>
      </c>
      <c r="FA229" s="274">
        <v>1505348</v>
      </c>
      <c r="FB229" s="274">
        <v>1845366</v>
      </c>
      <c r="FC229" s="274">
        <v>1924729</v>
      </c>
      <c r="FD229" s="38">
        <v>1.0282361413708629</v>
      </c>
      <c r="FE229" s="38">
        <v>1.0189907163189789</v>
      </c>
      <c r="FF229" s="38">
        <v>0.94454942502912909</v>
      </c>
      <c r="FG229" s="38">
        <v>0.93929559756276382</v>
      </c>
      <c r="FH229" s="38">
        <v>0.96738256850295423</v>
      </c>
      <c r="FI229" s="38">
        <v>1.0217594905273952</v>
      </c>
      <c r="FJ229" s="38">
        <v>1.0271109065336343</v>
      </c>
      <c r="FK229" s="38">
        <v>1.0446246213801598</v>
      </c>
      <c r="FL229" s="38">
        <v>1.0385111864465317</v>
      </c>
      <c r="FM229" s="38">
        <v>1.0336890440386681</v>
      </c>
      <c r="FN229" s="230">
        <v>0.54596025778732549</v>
      </c>
      <c r="FO229" s="230">
        <v>0.53096777658431793</v>
      </c>
      <c r="FP229" s="307">
        <v>0.61789473684210527</v>
      </c>
      <c r="FQ229" s="307">
        <v>0.60637916219119226</v>
      </c>
      <c r="FR229" s="209">
        <v>0.76320354457572503</v>
      </c>
      <c r="FS229" s="209">
        <v>0.80800805585392055</v>
      </c>
      <c r="FT229" s="209">
        <v>0.80845757250268524</v>
      </c>
      <c r="FU229" s="209">
        <v>0.86070622986036516</v>
      </c>
      <c r="FV229" s="42">
        <v>0.86751772287862516</v>
      </c>
      <c r="FW229" s="42">
        <v>0.89676799140708918</v>
      </c>
      <c r="FX229" s="42">
        <v>0.95679215896885073</v>
      </c>
      <c r="FY229" s="42">
        <v>0.93641621911922668</v>
      </c>
      <c r="FZ229" s="42">
        <v>0.99106659505907624</v>
      </c>
      <c r="GA229" s="42">
        <v>0.96490708915145007</v>
      </c>
      <c r="GB229" s="42">
        <v>1.0281546723952739</v>
      </c>
      <c r="GC229" s="42">
        <v>0.98423361976369494</v>
      </c>
      <c r="GD229" s="138">
        <v>1.0335171858216972</v>
      </c>
      <c r="GE229" s="42">
        <v>0.9951911922663802</v>
      </c>
      <c r="GF229" s="137">
        <v>1.0336890440386681</v>
      </c>
      <c r="GG229" s="136">
        <v>1</v>
      </c>
      <c r="GH229" s="50">
        <v>0.54596025778732549</v>
      </c>
      <c r="GI229" s="50">
        <v>0.61789473684210527</v>
      </c>
      <c r="GJ229" s="50">
        <v>0.76320354457572503</v>
      </c>
      <c r="GK229" s="50">
        <v>0.80845757250268524</v>
      </c>
      <c r="GL229" s="49">
        <v>0.80845757250268524</v>
      </c>
      <c r="GM229" s="49">
        <v>0.95679215896885073</v>
      </c>
      <c r="GN229" s="49">
        <v>0.99106659505907624</v>
      </c>
      <c r="GO229" s="49">
        <v>1</v>
      </c>
      <c r="GP229" s="49">
        <v>1</v>
      </c>
      <c r="GQ229" s="49">
        <v>1</v>
      </c>
      <c r="GR229" s="48" t="b">
        <v>1</v>
      </c>
    </row>
    <row r="230" spans="1:201" ht="67.5" hidden="1" customHeight="1" x14ac:dyDescent="0.25">
      <c r="A230" s="119" t="s">
        <v>5272</v>
      </c>
      <c r="B230" s="119" t="s">
        <v>653</v>
      </c>
      <c r="C230" s="119" t="s">
        <v>519</v>
      </c>
      <c r="D230" s="119" t="s">
        <v>5273</v>
      </c>
      <c r="E230" s="119" t="s">
        <v>5274</v>
      </c>
      <c r="F230" s="17" t="s">
        <v>2230</v>
      </c>
      <c r="G230" s="17" t="s">
        <v>4268</v>
      </c>
      <c r="H230" s="17" t="s">
        <v>2851</v>
      </c>
      <c r="I230" s="17" t="s">
        <v>5275</v>
      </c>
      <c r="J230" s="17"/>
      <c r="K230" s="17" t="s">
        <v>2386</v>
      </c>
      <c r="L230" s="17" t="s">
        <v>5277</v>
      </c>
      <c r="M230" s="26" t="s">
        <v>5278</v>
      </c>
      <c r="N230" s="17" t="s">
        <v>5274</v>
      </c>
      <c r="O230" s="17">
        <v>5</v>
      </c>
      <c r="P230" s="17" t="s">
        <v>5274</v>
      </c>
      <c r="Q230" s="17">
        <v>477</v>
      </c>
      <c r="R230" s="17" t="s">
        <v>5327</v>
      </c>
      <c r="S230" s="17" t="s">
        <v>869</v>
      </c>
      <c r="T230" s="17"/>
      <c r="U230" s="17"/>
      <c r="V230" s="17" t="s">
        <v>870</v>
      </c>
      <c r="W230" s="17"/>
      <c r="X230" s="17"/>
      <c r="Y230" s="17"/>
      <c r="Z230" s="17"/>
      <c r="AA230" s="17"/>
      <c r="AB230" s="17"/>
      <c r="AC230" s="17"/>
      <c r="AD230" s="17"/>
      <c r="AE230" s="17"/>
      <c r="AF230" s="17"/>
      <c r="AG230" s="17"/>
      <c r="AH230" s="17" t="s">
        <v>211</v>
      </c>
      <c r="AI230" s="17" t="s">
        <v>470</v>
      </c>
      <c r="AJ230" s="17" t="s">
        <v>213</v>
      </c>
      <c r="AK230" s="17" t="s">
        <v>3405</v>
      </c>
      <c r="AL230" s="14" t="s">
        <v>5328</v>
      </c>
      <c r="AM230" s="294"/>
      <c r="AN230" s="105"/>
      <c r="AO230" s="105"/>
      <c r="AP230" s="17">
        <v>100</v>
      </c>
      <c r="AQ230" s="17">
        <v>100</v>
      </c>
      <c r="AR230" s="17">
        <v>100</v>
      </c>
      <c r="AS230" s="17">
        <v>100</v>
      </c>
      <c r="AT230" s="64"/>
      <c r="AU230" s="17"/>
      <c r="AV230" s="17">
        <v>100</v>
      </c>
      <c r="AW230" s="64">
        <v>0</v>
      </c>
      <c r="AX230" s="292"/>
      <c r="AY230" s="248" t="s">
        <v>5329</v>
      </c>
      <c r="AZ230" s="79">
        <v>0</v>
      </c>
      <c r="BA230" s="283">
        <v>0</v>
      </c>
      <c r="BB230" s="292" t="s">
        <v>218</v>
      </c>
      <c r="BC230" s="280" t="s">
        <v>5330</v>
      </c>
      <c r="BD230" s="291">
        <v>0</v>
      </c>
      <c r="BE230" s="290"/>
      <c r="BF230" s="289" t="s">
        <v>5331</v>
      </c>
      <c r="BG230" s="288">
        <v>0</v>
      </c>
      <c r="BH230" s="283">
        <v>0</v>
      </c>
      <c r="BI230" s="101" t="s">
        <v>218</v>
      </c>
      <c r="BJ230" s="280" t="s">
        <v>5332</v>
      </c>
      <c r="BK230" s="185">
        <v>36</v>
      </c>
      <c r="BL230" s="185">
        <v>36</v>
      </c>
      <c r="BM230" s="112" t="s">
        <v>5333</v>
      </c>
      <c r="BN230" s="283">
        <v>0.36</v>
      </c>
      <c r="BO230" s="283">
        <v>0.36</v>
      </c>
      <c r="BP230" s="292" t="s">
        <v>218</v>
      </c>
      <c r="BQ230" s="14" t="s">
        <v>5334</v>
      </c>
      <c r="BR230" s="110"/>
      <c r="BS230" s="112"/>
      <c r="BT230" s="112" t="s">
        <v>5335</v>
      </c>
      <c r="BU230" s="283">
        <v>0.36</v>
      </c>
      <c r="BV230" s="283">
        <v>0.36</v>
      </c>
      <c r="BW230" s="101" t="s">
        <v>218</v>
      </c>
      <c r="BX230" s="158" t="s">
        <v>5336</v>
      </c>
      <c r="BY230" s="282"/>
      <c r="BZ230" s="281">
        <v>0</v>
      </c>
      <c r="CA230" s="117" t="s">
        <v>5337</v>
      </c>
      <c r="CB230" s="283">
        <v>0.36</v>
      </c>
      <c r="CC230" s="283">
        <v>0.36</v>
      </c>
      <c r="CD230" s="284" t="s">
        <v>218</v>
      </c>
      <c r="CE230" s="98" t="s">
        <v>5338</v>
      </c>
      <c r="CF230" s="17">
        <v>40</v>
      </c>
      <c r="CG230" s="101">
        <v>40</v>
      </c>
      <c r="CH230" s="117" t="s">
        <v>5339</v>
      </c>
      <c r="CI230" s="188">
        <v>0.4</v>
      </c>
      <c r="CJ230" s="188">
        <v>0</v>
      </c>
      <c r="CK230" s="101" t="s">
        <v>218</v>
      </c>
      <c r="CL230" s="107" t="s">
        <v>5340</v>
      </c>
      <c r="CM230" s="110"/>
      <c r="CN230" s="117"/>
      <c r="CO230" s="117" t="s">
        <v>5341</v>
      </c>
      <c r="CP230" s="188">
        <v>0.76</v>
      </c>
      <c r="CQ230" s="188">
        <v>0.76</v>
      </c>
      <c r="CR230" s="64" t="s">
        <v>218</v>
      </c>
      <c r="CS230" s="107" t="s">
        <v>5342</v>
      </c>
      <c r="CT230" s="309"/>
      <c r="CU230" s="281"/>
      <c r="CV230" s="117" t="s">
        <v>5343</v>
      </c>
      <c r="CW230" s="188">
        <v>0.76</v>
      </c>
      <c r="CX230" s="188">
        <v>0.76</v>
      </c>
      <c r="CY230" s="64" t="s">
        <v>218</v>
      </c>
      <c r="CZ230" s="107" t="s">
        <v>5344</v>
      </c>
      <c r="DA230" s="17">
        <v>96</v>
      </c>
      <c r="DB230" s="308">
        <v>96</v>
      </c>
      <c r="DC230" s="117" t="s">
        <v>5345</v>
      </c>
      <c r="DD230" s="188">
        <v>0.96</v>
      </c>
      <c r="DE230" s="188">
        <v>1.72</v>
      </c>
      <c r="DF230" s="64" t="s">
        <v>218</v>
      </c>
      <c r="DG230" s="107" t="s">
        <v>5346</v>
      </c>
      <c r="DH230" s="110"/>
      <c r="DI230" s="308"/>
      <c r="DJ230" s="117" t="s">
        <v>5347</v>
      </c>
      <c r="DK230" s="188">
        <v>0.96</v>
      </c>
      <c r="DL230" s="188">
        <v>1.72</v>
      </c>
      <c r="DM230" s="64" t="s">
        <v>218</v>
      </c>
      <c r="DN230" s="107" t="s">
        <v>5348</v>
      </c>
      <c r="DO230" s="280">
        <v>100</v>
      </c>
      <c r="DP230" s="279">
        <v>128</v>
      </c>
      <c r="DQ230" s="117" t="s">
        <v>5349</v>
      </c>
      <c r="DR230" s="278">
        <v>1.28</v>
      </c>
      <c r="DS230" s="278">
        <v>3</v>
      </c>
      <c r="DT230" s="64" t="s">
        <v>218</v>
      </c>
      <c r="DU230" s="107" t="s">
        <v>5350</v>
      </c>
      <c r="DV230" s="110"/>
      <c r="DW230" s="101">
        <v>128</v>
      </c>
      <c r="DX230" s="117" t="s">
        <v>5351</v>
      </c>
      <c r="DY230" s="131">
        <v>1.28</v>
      </c>
      <c r="DZ230" s="188">
        <v>5.36</v>
      </c>
      <c r="EA230" s="64" t="s">
        <v>218</v>
      </c>
      <c r="EB230" s="158" t="s">
        <v>5352</v>
      </c>
      <c r="EC230" s="277">
        <v>36</v>
      </c>
      <c r="ED230" s="276">
        <v>36</v>
      </c>
      <c r="EE230" s="276">
        <v>36</v>
      </c>
      <c r="EF230" s="276">
        <v>76</v>
      </c>
      <c r="EG230" s="276">
        <v>76</v>
      </c>
      <c r="EH230" s="276">
        <v>76</v>
      </c>
      <c r="EI230" s="276">
        <v>96</v>
      </c>
      <c r="EJ230" s="276">
        <v>96</v>
      </c>
      <c r="EK230" s="276">
        <v>100</v>
      </c>
      <c r="EL230" s="276">
        <v>100</v>
      </c>
      <c r="EM230" s="277">
        <v>40</v>
      </c>
      <c r="EN230" s="277">
        <v>96</v>
      </c>
      <c r="EO230" s="277">
        <v>100</v>
      </c>
      <c r="EP230" s="274">
        <v>36</v>
      </c>
      <c r="EQ230" s="276">
        <v>36</v>
      </c>
      <c r="ER230" s="276">
        <v>36</v>
      </c>
      <c r="ES230" s="276">
        <v>76</v>
      </c>
      <c r="ET230" s="276">
        <v>76</v>
      </c>
      <c r="EU230" s="276">
        <v>76</v>
      </c>
      <c r="EV230" s="276">
        <v>96</v>
      </c>
      <c r="EW230" s="276">
        <v>96</v>
      </c>
      <c r="EX230" s="276">
        <v>128</v>
      </c>
      <c r="EY230" s="276">
        <v>128</v>
      </c>
      <c r="EZ230" s="295">
        <v>128</v>
      </c>
      <c r="FA230" s="274">
        <v>76</v>
      </c>
      <c r="FB230" s="274">
        <v>96</v>
      </c>
      <c r="FC230" s="274">
        <v>128</v>
      </c>
      <c r="FD230" s="38">
        <v>1</v>
      </c>
      <c r="FE230" s="38">
        <v>1</v>
      </c>
      <c r="FF230" s="38">
        <v>1</v>
      </c>
      <c r="FG230" s="38">
        <v>1</v>
      </c>
      <c r="FH230" s="38">
        <v>1</v>
      </c>
      <c r="FI230" s="38">
        <v>1</v>
      </c>
      <c r="FJ230" s="38">
        <v>1</v>
      </c>
      <c r="FK230" s="38">
        <v>1</v>
      </c>
      <c r="FL230" s="38">
        <v>1.28</v>
      </c>
      <c r="FM230" s="38">
        <v>1.28</v>
      </c>
      <c r="FN230" s="230">
        <v>0.36</v>
      </c>
      <c r="FO230" s="230">
        <v>0.36</v>
      </c>
      <c r="FP230" s="307">
        <v>0.36</v>
      </c>
      <c r="FQ230" s="307">
        <v>0.36</v>
      </c>
      <c r="FR230" s="209">
        <v>0.36</v>
      </c>
      <c r="FS230" s="209">
        <v>0.36</v>
      </c>
      <c r="FT230" s="209">
        <v>0.76</v>
      </c>
      <c r="FU230" s="209">
        <v>0.76</v>
      </c>
      <c r="FV230" s="42">
        <v>0.76</v>
      </c>
      <c r="FW230" s="42">
        <v>0.76</v>
      </c>
      <c r="FX230" s="42">
        <v>0.76</v>
      </c>
      <c r="FY230" s="42">
        <v>0.76</v>
      </c>
      <c r="FZ230" s="42">
        <v>0.96</v>
      </c>
      <c r="GA230" s="42">
        <v>0.96</v>
      </c>
      <c r="GB230" s="42">
        <v>0.96</v>
      </c>
      <c r="GC230" s="42">
        <v>0.96</v>
      </c>
      <c r="GD230" s="138">
        <v>1.28</v>
      </c>
      <c r="GE230" s="42">
        <v>1</v>
      </c>
      <c r="GF230" s="137">
        <v>1.28</v>
      </c>
      <c r="GG230" s="136">
        <v>1</v>
      </c>
      <c r="GH230" s="50">
        <v>0.36</v>
      </c>
      <c r="GI230" s="50">
        <v>0.36</v>
      </c>
      <c r="GJ230" s="50">
        <v>0.36</v>
      </c>
      <c r="GK230" s="50">
        <v>0.76</v>
      </c>
      <c r="GL230" s="49">
        <v>0.76</v>
      </c>
      <c r="GM230" s="49">
        <v>0.76</v>
      </c>
      <c r="GN230" s="49">
        <v>0.96</v>
      </c>
      <c r="GO230" s="49">
        <v>0.96</v>
      </c>
      <c r="GP230" s="49">
        <v>1</v>
      </c>
      <c r="GQ230" s="49">
        <v>1</v>
      </c>
      <c r="GR230" s="48" t="b">
        <v>1</v>
      </c>
    </row>
    <row r="231" spans="1:201" ht="67.5" hidden="1" customHeight="1" x14ac:dyDescent="0.25">
      <c r="A231" s="119" t="s">
        <v>5272</v>
      </c>
      <c r="B231" s="92" t="s">
        <v>653</v>
      </c>
      <c r="C231" s="119" t="s">
        <v>519</v>
      </c>
      <c r="D231" s="119" t="s">
        <v>5273</v>
      </c>
      <c r="E231" s="119" t="s">
        <v>5274</v>
      </c>
      <c r="F231" s="75" t="s">
        <v>2230</v>
      </c>
      <c r="G231" s="75" t="s">
        <v>4268</v>
      </c>
      <c r="H231" s="75" t="s">
        <v>2851</v>
      </c>
      <c r="I231" s="75" t="s">
        <v>5275</v>
      </c>
      <c r="J231" s="75"/>
      <c r="K231" s="75" t="s">
        <v>2386</v>
      </c>
      <c r="L231" s="75" t="s">
        <v>5277</v>
      </c>
      <c r="M231" s="306" t="s">
        <v>5278</v>
      </c>
      <c r="N231" s="17" t="s">
        <v>5274</v>
      </c>
      <c r="O231" s="75">
        <v>5</v>
      </c>
      <c r="P231" s="17" t="s">
        <v>5274</v>
      </c>
      <c r="Q231" s="75">
        <v>478</v>
      </c>
      <c r="R231" s="75" t="s">
        <v>5353</v>
      </c>
      <c r="S231" s="17" t="s">
        <v>890</v>
      </c>
      <c r="T231" s="75"/>
      <c r="U231" s="75"/>
      <c r="V231" s="75"/>
      <c r="W231" s="75" t="s">
        <v>870</v>
      </c>
      <c r="X231" s="75"/>
      <c r="Y231" s="75"/>
      <c r="Z231" s="75"/>
      <c r="AA231" s="75"/>
      <c r="AB231" s="75"/>
      <c r="AC231" s="75"/>
      <c r="AD231" s="75"/>
      <c r="AE231" s="75"/>
      <c r="AF231" s="75"/>
      <c r="AG231" s="75"/>
      <c r="AH231" s="75" t="s">
        <v>270</v>
      </c>
      <c r="AI231" s="17" t="s">
        <v>417</v>
      </c>
      <c r="AJ231" s="75" t="s">
        <v>418</v>
      </c>
      <c r="AK231" s="75" t="s">
        <v>271</v>
      </c>
      <c r="AL231" s="302" t="s">
        <v>5353</v>
      </c>
      <c r="AM231" s="69"/>
      <c r="AN231" s="72"/>
      <c r="AO231" s="72"/>
      <c r="AP231" s="75">
        <v>0</v>
      </c>
      <c r="AQ231" s="75"/>
      <c r="AR231" s="75">
        <v>1</v>
      </c>
      <c r="AS231" s="75">
        <v>1</v>
      </c>
      <c r="AT231" s="124"/>
      <c r="AU231" s="75"/>
      <c r="AV231" s="23">
        <v>0</v>
      </c>
      <c r="AW231" s="69"/>
      <c r="AX231" s="67"/>
      <c r="AY231" s="248" t="s">
        <v>5354</v>
      </c>
      <c r="AZ231" s="245" t="s">
        <v>872</v>
      </c>
      <c r="BA231" s="293">
        <v>0</v>
      </c>
      <c r="BB231" s="286" t="s">
        <v>218</v>
      </c>
      <c r="BC231" s="302" t="s">
        <v>5355</v>
      </c>
      <c r="BD231" s="305"/>
      <c r="BE231" s="304"/>
      <c r="BF231" s="289" t="s">
        <v>5356</v>
      </c>
      <c r="BG231" s="303" t="s">
        <v>872</v>
      </c>
      <c r="BH231" s="293">
        <v>0</v>
      </c>
      <c r="BI231" s="79" t="s">
        <v>218</v>
      </c>
      <c r="BJ231" s="302" t="s">
        <v>5357</v>
      </c>
      <c r="BK231" s="80"/>
      <c r="BL231" s="84"/>
      <c r="BM231" s="66" t="s">
        <v>5358</v>
      </c>
      <c r="BN231" s="293" t="s">
        <v>872</v>
      </c>
      <c r="BO231" s="293">
        <v>0</v>
      </c>
      <c r="BP231" s="79" t="s">
        <v>218</v>
      </c>
      <c r="BQ231" s="302" t="s">
        <v>5359</v>
      </c>
      <c r="BR231" s="80"/>
      <c r="BS231" s="84"/>
      <c r="BT231" s="84" t="s">
        <v>5360</v>
      </c>
      <c r="BU231" s="293" t="s">
        <v>872</v>
      </c>
      <c r="BV231" s="293">
        <v>0</v>
      </c>
      <c r="BW231" s="79" t="s">
        <v>218</v>
      </c>
      <c r="BX231" s="158" t="s">
        <v>5361</v>
      </c>
      <c r="BY231" s="301"/>
      <c r="BZ231" s="298"/>
      <c r="CA231" s="89" t="s">
        <v>5362</v>
      </c>
      <c r="CB231" s="293" t="s">
        <v>872</v>
      </c>
      <c r="CC231" s="293">
        <v>0</v>
      </c>
      <c r="CD231" s="300" t="s">
        <v>218</v>
      </c>
      <c r="CE231" s="63" t="s">
        <v>5363</v>
      </c>
      <c r="CF231" s="80"/>
      <c r="CG231" s="67"/>
      <c r="CH231" s="89" t="s">
        <v>5364</v>
      </c>
      <c r="CI231" s="293" t="s">
        <v>872</v>
      </c>
      <c r="CJ231" s="293">
        <v>0</v>
      </c>
      <c r="CK231" s="67" t="s">
        <v>218</v>
      </c>
      <c r="CL231" s="76" t="s">
        <v>5365</v>
      </c>
      <c r="CM231" s="80"/>
      <c r="CN231" s="89"/>
      <c r="CO231" s="89" t="s">
        <v>5366</v>
      </c>
      <c r="CP231" s="188" t="s">
        <v>872</v>
      </c>
      <c r="CQ231" s="188">
        <v>0</v>
      </c>
      <c r="CR231" s="79" t="s">
        <v>218</v>
      </c>
      <c r="CS231" s="107" t="s">
        <v>5367</v>
      </c>
      <c r="CT231" s="299"/>
      <c r="CU231" s="298"/>
      <c r="CV231" s="89" t="s">
        <v>5368</v>
      </c>
      <c r="CW231" s="188" t="s">
        <v>872</v>
      </c>
      <c r="CX231" s="188">
        <v>0</v>
      </c>
      <c r="CY231" s="64" t="s">
        <v>218</v>
      </c>
      <c r="CZ231" s="76" t="s">
        <v>5369</v>
      </c>
      <c r="DA231" s="80"/>
      <c r="DB231" s="89"/>
      <c r="DC231" s="89" t="s">
        <v>5370</v>
      </c>
      <c r="DD231" s="188" t="s">
        <v>872</v>
      </c>
      <c r="DE231" s="188">
        <v>0</v>
      </c>
      <c r="DF231" s="17" t="s">
        <v>218</v>
      </c>
      <c r="DG231" s="107" t="s">
        <v>5371</v>
      </c>
      <c r="DH231" s="80"/>
      <c r="DI231" s="89"/>
      <c r="DJ231" s="117" t="s">
        <v>5372</v>
      </c>
      <c r="DK231" s="188" t="s">
        <v>872</v>
      </c>
      <c r="DL231" s="188">
        <v>0</v>
      </c>
      <c r="DM231" s="64" t="s">
        <v>218</v>
      </c>
      <c r="DN231" s="107" t="s">
        <v>5373</v>
      </c>
      <c r="DO231" s="297"/>
      <c r="DP231" s="296"/>
      <c r="DQ231" s="117" t="s">
        <v>5374</v>
      </c>
      <c r="DR231" s="278" t="s">
        <v>872</v>
      </c>
      <c r="DS231" s="278">
        <v>0</v>
      </c>
      <c r="DT231" s="64" t="s">
        <v>218</v>
      </c>
      <c r="DU231" s="107" t="s">
        <v>5375</v>
      </c>
      <c r="DV231" s="80"/>
      <c r="DW231" s="67"/>
      <c r="DX231" s="117" t="s">
        <v>5376</v>
      </c>
      <c r="DY231" s="188" t="s">
        <v>872</v>
      </c>
      <c r="DZ231" s="188">
        <v>0</v>
      </c>
      <c r="EA231" s="64" t="s">
        <v>218</v>
      </c>
      <c r="EB231" s="158" t="s">
        <v>5352</v>
      </c>
      <c r="EC231" s="277">
        <v>0</v>
      </c>
      <c r="ED231" s="276">
        <v>0</v>
      </c>
      <c r="EE231" s="276">
        <v>0</v>
      </c>
      <c r="EF231" s="276">
        <v>0</v>
      </c>
      <c r="EG231" s="276">
        <v>0</v>
      </c>
      <c r="EH231" s="276">
        <v>0</v>
      </c>
      <c r="EI231" s="276">
        <v>0</v>
      </c>
      <c r="EJ231" s="276">
        <v>0</v>
      </c>
      <c r="EK231" s="276">
        <v>0</v>
      </c>
      <c r="EL231" s="276">
        <v>0</v>
      </c>
      <c r="EM231" s="277">
        <v>0</v>
      </c>
      <c r="EN231" s="277">
        <v>0</v>
      </c>
      <c r="EO231" s="277">
        <v>0</v>
      </c>
      <c r="EP231" s="274">
        <v>0</v>
      </c>
      <c r="EQ231" s="276">
        <v>0</v>
      </c>
      <c r="ER231" s="276">
        <v>0</v>
      </c>
      <c r="ES231" s="276">
        <v>0</v>
      </c>
      <c r="ET231" s="276">
        <v>0</v>
      </c>
      <c r="EU231" s="276">
        <v>0</v>
      </c>
      <c r="EV231" s="276">
        <v>0</v>
      </c>
      <c r="EW231" s="276">
        <v>0</v>
      </c>
      <c r="EX231" s="276">
        <v>0</v>
      </c>
      <c r="EY231" s="276">
        <v>0</v>
      </c>
      <c r="EZ231" s="295">
        <v>0</v>
      </c>
      <c r="FA231" s="274">
        <v>0</v>
      </c>
      <c r="FB231" s="274">
        <v>0</v>
      </c>
      <c r="FC231" s="274">
        <v>0</v>
      </c>
      <c r="FD231" s="38">
        <v>0</v>
      </c>
      <c r="FE231" s="38">
        <v>0</v>
      </c>
      <c r="FF231" s="38">
        <v>0</v>
      </c>
      <c r="FG231" s="38">
        <v>0</v>
      </c>
      <c r="FH231" s="38">
        <v>0</v>
      </c>
      <c r="FI231" s="38">
        <v>0</v>
      </c>
      <c r="FJ231" s="38">
        <v>0</v>
      </c>
      <c r="FK231" s="38">
        <v>0</v>
      </c>
      <c r="FL231" s="38">
        <v>0</v>
      </c>
      <c r="FM231" s="38">
        <v>0</v>
      </c>
      <c r="FN231" s="230">
        <v>0</v>
      </c>
      <c r="FO231" s="230">
        <v>0</v>
      </c>
      <c r="FP231" s="273">
        <v>0</v>
      </c>
      <c r="FQ231" s="273">
        <v>0</v>
      </c>
      <c r="FR231" s="209">
        <v>0</v>
      </c>
      <c r="FS231" s="209">
        <v>0</v>
      </c>
      <c r="FT231" s="209">
        <v>0</v>
      </c>
      <c r="FU231" s="209">
        <v>0</v>
      </c>
      <c r="FV231" s="42">
        <v>0</v>
      </c>
      <c r="FW231" s="42">
        <v>0</v>
      </c>
      <c r="FX231" s="42">
        <v>0</v>
      </c>
      <c r="FY231" s="42">
        <v>0</v>
      </c>
      <c r="FZ231" s="42">
        <v>0</v>
      </c>
      <c r="GA231" s="42">
        <v>0</v>
      </c>
      <c r="GB231" s="42">
        <v>0</v>
      </c>
      <c r="GC231" s="42">
        <v>0</v>
      </c>
      <c r="GD231" s="138">
        <v>0</v>
      </c>
      <c r="GE231" s="42">
        <v>0</v>
      </c>
      <c r="GF231" s="137">
        <v>0</v>
      </c>
      <c r="GG231" s="136">
        <v>0</v>
      </c>
      <c r="GH231" s="50">
        <v>0</v>
      </c>
      <c r="GI231" s="50">
        <v>0</v>
      </c>
      <c r="GJ231" s="50">
        <v>0</v>
      </c>
      <c r="GK231" s="50">
        <v>0</v>
      </c>
      <c r="GL231" s="49">
        <v>0</v>
      </c>
      <c r="GM231" s="49">
        <v>0</v>
      </c>
      <c r="GN231" s="49">
        <v>0</v>
      </c>
      <c r="GO231" s="49">
        <v>0</v>
      </c>
      <c r="GP231" s="49">
        <v>0</v>
      </c>
      <c r="GQ231" s="49">
        <v>0</v>
      </c>
      <c r="GR231" s="48" t="b">
        <v>1</v>
      </c>
    </row>
    <row r="232" spans="1:201" ht="67.5" hidden="1" customHeight="1" x14ac:dyDescent="0.25">
      <c r="A232" s="119" t="s">
        <v>5272</v>
      </c>
      <c r="B232" s="119" t="s">
        <v>653</v>
      </c>
      <c r="C232" s="119" t="s">
        <v>519</v>
      </c>
      <c r="D232" s="119" t="s">
        <v>5273</v>
      </c>
      <c r="E232" s="119" t="s">
        <v>5274</v>
      </c>
      <c r="F232" s="17" t="s">
        <v>4247</v>
      </c>
      <c r="G232" s="17" t="s">
        <v>2901</v>
      </c>
      <c r="H232" s="17" t="s">
        <v>2851</v>
      </c>
      <c r="I232" s="17" t="s">
        <v>4023</v>
      </c>
      <c r="J232" s="17"/>
      <c r="K232" s="17" t="s">
        <v>3891</v>
      </c>
      <c r="L232" s="17" t="s">
        <v>3892</v>
      </c>
      <c r="M232" s="26" t="s">
        <v>4026</v>
      </c>
      <c r="N232" s="17" t="s">
        <v>5274</v>
      </c>
      <c r="O232" s="17">
        <v>12</v>
      </c>
      <c r="P232" s="17" t="s">
        <v>5274</v>
      </c>
      <c r="Q232" s="17">
        <v>509</v>
      </c>
      <c r="R232" s="17" t="s">
        <v>5377</v>
      </c>
      <c r="S232" s="17" t="s">
        <v>2904</v>
      </c>
      <c r="T232" s="17"/>
      <c r="U232" s="17"/>
      <c r="V232" s="17"/>
      <c r="W232" s="17"/>
      <c r="X232" s="17"/>
      <c r="Y232" s="17"/>
      <c r="Z232" s="17"/>
      <c r="AA232" s="17"/>
      <c r="AB232" s="17"/>
      <c r="AC232" s="17"/>
      <c r="AD232" s="17"/>
      <c r="AE232" s="17"/>
      <c r="AF232" s="17"/>
      <c r="AG232" s="17"/>
      <c r="AH232" s="75" t="s">
        <v>270</v>
      </c>
      <c r="AI232" s="17" t="s">
        <v>299</v>
      </c>
      <c r="AJ232" s="17" t="s">
        <v>213</v>
      </c>
      <c r="AK232" s="17" t="s">
        <v>271</v>
      </c>
      <c r="AL232" s="14" t="s">
        <v>5378</v>
      </c>
      <c r="AM232" s="294"/>
      <c r="AN232" s="105"/>
      <c r="AO232" s="105"/>
      <c r="AP232" s="17">
        <v>95</v>
      </c>
      <c r="AQ232" s="17"/>
      <c r="AR232" s="17"/>
      <c r="AS232" s="17"/>
      <c r="AT232" s="64"/>
      <c r="AU232" s="17"/>
      <c r="AV232" s="23">
        <v>95</v>
      </c>
      <c r="AW232" s="64"/>
      <c r="AX232" s="292"/>
      <c r="AY232" s="248"/>
      <c r="AZ232" s="79"/>
      <c r="BA232" s="293" t="e">
        <v>#DIV/0!</v>
      </c>
      <c r="BB232" s="292" t="s">
        <v>2913</v>
      </c>
      <c r="BC232" s="158" t="s">
        <v>5379</v>
      </c>
      <c r="BD232" s="291"/>
      <c r="BE232" s="290"/>
      <c r="BF232" s="289"/>
      <c r="BG232" s="288"/>
      <c r="BH232" s="283" t="e">
        <v>#DIV/0!</v>
      </c>
      <c r="BI232" s="67" t="s">
        <v>2913</v>
      </c>
      <c r="BJ232" s="158" t="s">
        <v>5379</v>
      </c>
      <c r="BK232" s="185"/>
      <c r="BL232" s="287"/>
      <c r="BM232" s="112"/>
      <c r="BN232" s="283">
        <v>0</v>
      </c>
      <c r="BO232" s="283" t="e">
        <v>#DIV/0!</v>
      </c>
      <c r="BP232" s="286" t="s">
        <v>2913</v>
      </c>
      <c r="BQ232" s="158" t="s">
        <v>5379</v>
      </c>
      <c r="BR232" s="110"/>
      <c r="BS232" s="112"/>
      <c r="BT232" s="112"/>
      <c r="BU232" s="283">
        <v>0</v>
      </c>
      <c r="BV232" s="283" t="e">
        <v>#DIV/0!</v>
      </c>
      <c r="BW232" s="285" t="s">
        <v>2913</v>
      </c>
      <c r="BX232" s="158" t="s">
        <v>5379</v>
      </c>
      <c r="BY232" s="282">
        <v>95</v>
      </c>
      <c r="BZ232" s="281">
        <v>93</v>
      </c>
      <c r="CA232" s="117" t="s">
        <v>5380</v>
      </c>
      <c r="CB232" s="188">
        <v>0.97894736842105268</v>
      </c>
      <c r="CC232" s="283" t="s">
        <v>872</v>
      </c>
      <c r="CD232" s="284" t="s">
        <v>218</v>
      </c>
      <c r="CE232" s="98" t="s">
        <v>5381</v>
      </c>
      <c r="CF232" s="17">
        <v>95</v>
      </c>
      <c r="CG232" s="101">
        <v>94</v>
      </c>
      <c r="CH232" s="117" t="s">
        <v>5382</v>
      </c>
      <c r="CI232" s="188">
        <v>0.98947368421052628</v>
      </c>
      <c r="CJ232" s="283" t="s">
        <v>872</v>
      </c>
      <c r="CK232" s="101" t="s">
        <v>218</v>
      </c>
      <c r="CL232" s="107" t="s">
        <v>5383</v>
      </c>
      <c r="CM232" s="17">
        <v>95</v>
      </c>
      <c r="CN232" s="101">
        <v>95</v>
      </c>
      <c r="CO232" s="117" t="s">
        <v>5384</v>
      </c>
      <c r="CP232" s="188">
        <v>1</v>
      </c>
      <c r="CQ232" s="188" t="s">
        <v>872</v>
      </c>
      <c r="CR232" s="64" t="s">
        <v>218</v>
      </c>
      <c r="CS232" s="241" t="s">
        <v>5383</v>
      </c>
      <c r="CT232" s="282">
        <v>95</v>
      </c>
      <c r="CU232" s="281">
        <v>95</v>
      </c>
      <c r="CV232" s="117" t="s">
        <v>5385</v>
      </c>
      <c r="CW232" s="188">
        <v>1</v>
      </c>
      <c r="CX232" s="188" t="s">
        <v>872</v>
      </c>
      <c r="CY232" s="280" t="s">
        <v>2918</v>
      </c>
      <c r="CZ232" s="107"/>
      <c r="DA232" s="17">
        <v>95</v>
      </c>
      <c r="DB232" s="101">
        <v>95</v>
      </c>
      <c r="DC232" s="117" t="s">
        <v>5386</v>
      </c>
      <c r="DD232" s="188">
        <v>3.9684210526315788</v>
      </c>
      <c r="DE232" s="188" t="s">
        <v>872</v>
      </c>
      <c r="DF232" s="64" t="s">
        <v>218</v>
      </c>
      <c r="DG232" s="107" t="s">
        <v>4207</v>
      </c>
      <c r="DH232" s="17">
        <v>95</v>
      </c>
      <c r="DI232" s="101">
        <v>95</v>
      </c>
      <c r="DJ232" s="117" t="s">
        <v>5387</v>
      </c>
      <c r="DK232" s="188">
        <v>4.9684210526315793</v>
      </c>
      <c r="DL232" s="188" t="s">
        <v>872</v>
      </c>
      <c r="DM232" s="64" t="s">
        <v>218</v>
      </c>
      <c r="DN232" s="107" t="s">
        <v>5388</v>
      </c>
      <c r="DO232" s="280">
        <v>95</v>
      </c>
      <c r="DP232" s="279">
        <v>95</v>
      </c>
      <c r="DQ232" s="117" t="s">
        <v>5389</v>
      </c>
      <c r="DR232" s="278">
        <v>1</v>
      </c>
      <c r="DS232" s="278" t="s">
        <v>872</v>
      </c>
      <c r="DT232" s="64" t="s">
        <v>218</v>
      </c>
      <c r="DU232" s="107" t="s">
        <v>5390</v>
      </c>
      <c r="DV232" s="17">
        <v>95</v>
      </c>
      <c r="DW232" s="101">
        <v>95</v>
      </c>
      <c r="DX232" s="117" t="s">
        <v>5391</v>
      </c>
      <c r="DY232" s="188">
        <v>1</v>
      </c>
      <c r="DZ232" s="188" t="s">
        <v>872</v>
      </c>
      <c r="EA232" s="64" t="s">
        <v>2918</v>
      </c>
      <c r="EB232" s="73" t="s">
        <v>3918</v>
      </c>
      <c r="EC232" s="277">
        <v>0</v>
      </c>
      <c r="ED232" s="276">
        <v>0</v>
      </c>
      <c r="EE232" s="276">
        <v>95</v>
      </c>
      <c r="EF232" s="276">
        <v>95</v>
      </c>
      <c r="EG232" s="276">
        <v>95</v>
      </c>
      <c r="EH232" s="276">
        <v>95</v>
      </c>
      <c r="EI232" s="276">
        <v>95</v>
      </c>
      <c r="EJ232" s="276">
        <v>95</v>
      </c>
      <c r="EK232" s="276">
        <v>95</v>
      </c>
      <c r="EL232" s="276">
        <v>95</v>
      </c>
      <c r="EM232" s="277">
        <v>190</v>
      </c>
      <c r="EN232" s="277">
        <v>285</v>
      </c>
      <c r="EO232" s="277">
        <v>285</v>
      </c>
      <c r="EP232" s="274">
        <v>0</v>
      </c>
      <c r="EQ232" s="276">
        <v>0</v>
      </c>
      <c r="ER232" s="276">
        <v>93</v>
      </c>
      <c r="ES232" s="276">
        <v>94</v>
      </c>
      <c r="ET232" s="276">
        <v>95</v>
      </c>
      <c r="EU232" s="275">
        <v>95</v>
      </c>
      <c r="EV232" s="275">
        <v>95</v>
      </c>
      <c r="EW232" s="275">
        <v>95</v>
      </c>
      <c r="EX232" s="275">
        <v>95</v>
      </c>
      <c r="EY232" s="275">
        <v>95</v>
      </c>
      <c r="EZ232" s="275">
        <v>95</v>
      </c>
      <c r="FA232" s="274">
        <v>94</v>
      </c>
      <c r="FB232" s="274">
        <v>95</v>
      </c>
      <c r="FC232" s="274">
        <v>95</v>
      </c>
      <c r="FD232" s="38">
        <v>0</v>
      </c>
      <c r="FE232" s="38">
        <v>0</v>
      </c>
      <c r="FF232" s="38">
        <v>0.97894736842105268</v>
      </c>
      <c r="FG232" s="38">
        <v>0.98947368421052628</v>
      </c>
      <c r="FH232" s="38">
        <v>1</v>
      </c>
      <c r="FI232" s="38">
        <v>1</v>
      </c>
      <c r="FJ232" s="38">
        <v>1</v>
      </c>
      <c r="FK232" s="38">
        <v>1</v>
      </c>
      <c r="FL232" s="38">
        <v>1</v>
      </c>
      <c r="FM232" s="38">
        <v>1</v>
      </c>
      <c r="FN232" s="230">
        <v>0</v>
      </c>
      <c r="FO232" s="230">
        <v>0</v>
      </c>
      <c r="FP232" s="273">
        <v>0</v>
      </c>
      <c r="FQ232" s="273">
        <v>0</v>
      </c>
      <c r="FR232" s="209">
        <v>0.97894736842105268</v>
      </c>
      <c r="FS232" s="209">
        <v>1</v>
      </c>
      <c r="FT232" s="209">
        <v>0.98947368421052628</v>
      </c>
      <c r="FU232" s="209">
        <v>1</v>
      </c>
      <c r="FV232" s="42">
        <v>1</v>
      </c>
      <c r="FW232" s="42">
        <v>1</v>
      </c>
      <c r="FX232" s="42">
        <v>1</v>
      </c>
      <c r="FY232" s="42">
        <v>1</v>
      </c>
      <c r="FZ232" s="42">
        <v>1</v>
      </c>
      <c r="GA232" s="42">
        <v>1</v>
      </c>
      <c r="GB232" s="42">
        <v>1</v>
      </c>
      <c r="GC232" s="42">
        <v>1</v>
      </c>
      <c r="GD232" s="138">
        <v>1</v>
      </c>
      <c r="GE232" s="42">
        <v>1</v>
      </c>
      <c r="GF232" s="137">
        <v>1</v>
      </c>
      <c r="GG232" s="136">
        <v>1</v>
      </c>
      <c r="GH232" s="50">
        <v>0</v>
      </c>
      <c r="GI232" s="50">
        <v>0</v>
      </c>
      <c r="GJ232" s="50">
        <v>0.97894736842105268</v>
      </c>
      <c r="GK232" s="50">
        <v>0.98947368421052628</v>
      </c>
      <c r="GL232" s="49">
        <v>1</v>
      </c>
      <c r="GM232" s="49">
        <v>1</v>
      </c>
      <c r="GN232" s="49">
        <v>1</v>
      </c>
      <c r="GO232" s="49">
        <v>1</v>
      </c>
      <c r="GP232" s="49">
        <v>1</v>
      </c>
      <c r="GQ232" s="49">
        <v>1</v>
      </c>
      <c r="GR232" s="48" t="b">
        <v>1</v>
      </c>
    </row>
    <row r="233" spans="1:201" ht="67.5" hidden="1" customHeight="1" x14ac:dyDescent="0.25">
      <c r="A233" s="119" t="s">
        <v>5392</v>
      </c>
      <c r="B233" s="119" t="s">
        <v>653</v>
      </c>
      <c r="C233" s="119" t="s">
        <v>519</v>
      </c>
      <c r="D233" s="119" t="s">
        <v>5393</v>
      </c>
      <c r="E233" s="119" t="s">
        <v>5393</v>
      </c>
      <c r="F233" s="17" t="s">
        <v>5394</v>
      </c>
      <c r="G233" s="17" t="s">
        <v>951</v>
      </c>
      <c r="H233" s="17" t="s">
        <v>952</v>
      </c>
      <c r="I233" s="17" t="s">
        <v>5395</v>
      </c>
      <c r="J233" s="17" t="s">
        <v>5396</v>
      </c>
      <c r="K233" s="17" t="s">
        <v>5397</v>
      </c>
      <c r="L233" s="17" t="s">
        <v>5398</v>
      </c>
      <c r="M233" s="26" t="s">
        <v>5399</v>
      </c>
      <c r="N233" s="17" t="s">
        <v>5400</v>
      </c>
      <c r="O233" s="17"/>
      <c r="P233" s="17" t="s">
        <v>5401</v>
      </c>
      <c r="Q233" s="17">
        <v>143</v>
      </c>
      <c r="R233" s="15" t="s">
        <v>5402</v>
      </c>
      <c r="S233" s="17" t="s">
        <v>2589</v>
      </c>
      <c r="T233" s="17" t="s">
        <v>870</v>
      </c>
      <c r="U233" s="17"/>
      <c r="V233" s="17"/>
      <c r="W233" s="17"/>
      <c r="X233" s="17"/>
      <c r="Y233" s="17"/>
      <c r="Z233" s="17"/>
      <c r="AA233" s="17"/>
      <c r="AB233" s="17"/>
      <c r="AC233" s="17"/>
      <c r="AD233" s="17"/>
      <c r="AE233" s="17"/>
      <c r="AF233" s="17"/>
      <c r="AG233" s="17"/>
      <c r="AH233" s="17" t="s">
        <v>270</v>
      </c>
      <c r="AI233" s="17" t="s">
        <v>299</v>
      </c>
      <c r="AJ233" s="17" t="s">
        <v>871</v>
      </c>
      <c r="AK233" s="17" t="s">
        <v>214</v>
      </c>
      <c r="AL233" s="272" t="s">
        <v>5403</v>
      </c>
      <c r="AM233" s="110"/>
      <c r="AN233" s="17">
        <v>0</v>
      </c>
      <c r="AO233" s="17">
        <v>30</v>
      </c>
      <c r="AP233" s="17">
        <v>50</v>
      </c>
      <c r="AQ233" s="17">
        <v>75</v>
      </c>
      <c r="AR233" s="17">
        <v>100</v>
      </c>
      <c r="AS233" s="17">
        <v>100</v>
      </c>
      <c r="AT233" s="17">
        <v>28.5</v>
      </c>
      <c r="AU233" s="17">
        <v>1.5</v>
      </c>
      <c r="AV233" s="17">
        <v>50</v>
      </c>
      <c r="AW233" s="250"/>
      <c r="AX233" s="249"/>
      <c r="AY233" s="248" t="s">
        <v>5404</v>
      </c>
      <c r="AZ233" s="79">
        <v>0</v>
      </c>
      <c r="BA233" s="245">
        <v>0.28499999999999998</v>
      </c>
      <c r="BB233" s="174" t="s">
        <v>218</v>
      </c>
      <c r="BC233" s="107" t="s">
        <v>5405</v>
      </c>
      <c r="BD233" s="246"/>
      <c r="BE233" s="235"/>
      <c r="BF233" s="133" t="s">
        <v>5406</v>
      </c>
      <c r="BG233" s="79">
        <v>0</v>
      </c>
      <c r="BH233" s="245">
        <v>0.28499999999999998</v>
      </c>
      <c r="BI233" s="244" t="s">
        <v>218</v>
      </c>
      <c r="BJ233" s="241" t="s">
        <v>5407</v>
      </c>
      <c r="BK233" s="119"/>
      <c r="BL233" s="235"/>
      <c r="BM233" s="112" t="s">
        <v>5408</v>
      </c>
      <c r="BN233" s="243">
        <v>0</v>
      </c>
      <c r="BO233" s="188">
        <v>0.28499999999999998</v>
      </c>
      <c r="BP233" s="243" t="s">
        <v>218</v>
      </c>
      <c r="BQ233" s="14" t="s">
        <v>5409</v>
      </c>
      <c r="BR233" s="119"/>
      <c r="BS233" s="235"/>
      <c r="BT233" s="117" t="s">
        <v>5410</v>
      </c>
      <c r="BU233" s="188">
        <v>0</v>
      </c>
      <c r="BV233" s="188">
        <v>0.28499999999999998</v>
      </c>
      <c r="BW233" s="242" t="s">
        <v>218</v>
      </c>
      <c r="BX233" s="241" t="s">
        <v>5411</v>
      </c>
      <c r="BY233" s="119"/>
      <c r="BZ233" s="235"/>
      <c r="CA233" s="100" t="s">
        <v>5412</v>
      </c>
      <c r="CB233" s="188">
        <v>0</v>
      </c>
      <c r="CC233" s="188">
        <v>0.28499999999999998</v>
      </c>
      <c r="CD233" s="240" t="s">
        <v>218</v>
      </c>
      <c r="CE233" s="158" t="s">
        <v>5413</v>
      </c>
      <c r="CF233" s="119"/>
      <c r="CG233" s="235"/>
      <c r="CH233" s="100" t="s">
        <v>5414</v>
      </c>
      <c r="CI233" s="257">
        <v>0</v>
      </c>
      <c r="CJ233" s="188">
        <v>0</v>
      </c>
      <c r="CK233" s="64" t="s">
        <v>218</v>
      </c>
      <c r="CL233" s="158" t="s">
        <v>5415</v>
      </c>
      <c r="CM233" s="119"/>
      <c r="CN233" s="235"/>
      <c r="CO233" s="100" t="s">
        <v>5416</v>
      </c>
      <c r="CP233" s="257">
        <v>-1.3255813953488371</v>
      </c>
      <c r="CQ233" s="188">
        <v>0</v>
      </c>
      <c r="CR233" s="64" t="s">
        <v>218</v>
      </c>
      <c r="CS233" s="158" t="s">
        <v>5417</v>
      </c>
      <c r="CT233" s="119"/>
      <c r="CU233" s="235"/>
      <c r="CV233" s="101" t="s">
        <v>5418</v>
      </c>
      <c r="CW233" s="257">
        <v>-1.3255813953488371</v>
      </c>
      <c r="CX233" s="188">
        <v>0</v>
      </c>
      <c r="CY233" s="64" t="s">
        <v>218</v>
      </c>
      <c r="CZ233" s="239" t="s">
        <v>4521</v>
      </c>
      <c r="DA233" s="119"/>
      <c r="DB233" s="235"/>
      <c r="DC233" s="103" t="s">
        <v>5419</v>
      </c>
      <c r="DD233" s="257">
        <v>-1.3255813953488371</v>
      </c>
      <c r="DE233" s="188">
        <v>0</v>
      </c>
      <c r="DF233" s="17" t="s">
        <v>218</v>
      </c>
      <c r="DG233" s="237" t="s">
        <v>5420</v>
      </c>
      <c r="DH233" s="119"/>
      <c r="DI233" s="234"/>
      <c r="DJ233" s="228" t="s">
        <v>5421</v>
      </c>
      <c r="DK233" s="257">
        <v>-1.3255813953488371</v>
      </c>
      <c r="DL233" s="188">
        <v>0</v>
      </c>
      <c r="DM233" s="177" t="s">
        <v>218</v>
      </c>
      <c r="DN233" s="236" t="s">
        <v>5422</v>
      </c>
      <c r="DO233" s="119"/>
      <c r="DP233" s="146">
        <v>10.8</v>
      </c>
      <c r="DQ233" s="112" t="s">
        <v>5423</v>
      </c>
      <c r="DR233" s="188">
        <v>-1.3255813953488371</v>
      </c>
      <c r="DS233" s="188">
        <v>0</v>
      </c>
      <c r="DT233" s="119" t="s">
        <v>218</v>
      </c>
      <c r="DU233" s="119" t="s">
        <v>5424</v>
      </c>
      <c r="DV233" s="119">
        <v>50</v>
      </c>
      <c r="DW233" s="234">
        <v>50</v>
      </c>
      <c r="DX233" s="265" t="s">
        <v>5425</v>
      </c>
      <c r="DY233" s="229">
        <v>1.216</v>
      </c>
      <c r="DZ233" s="188">
        <v>0.28499999999999998</v>
      </c>
      <c r="EA233" s="177" t="s">
        <v>218</v>
      </c>
      <c r="EB233" s="177" t="s">
        <v>5426</v>
      </c>
      <c r="EC233" s="62">
        <v>0</v>
      </c>
      <c r="ED233" s="61">
        <v>0</v>
      </c>
      <c r="EE233" s="61">
        <v>0</v>
      </c>
      <c r="EF233" s="61">
        <v>0</v>
      </c>
      <c r="EG233" s="61">
        <v>0</v>
      </c>
      <c r="EH233" s="61">
        <v>0</v>
      </c>
      <c r="EI233" s="61">
        <v>0</v>
      </c>
      <c r="EJ233" s="61">
        <v>0</v>
      </c>
      <c r="EK233" s="61">
        <v>0</v>
      </c>
      <c r="EL233" s="61">
        <v>50</v>
      </c>
      <c r="EM233" s="62">
        <v>0</v>
      </c>
      <c r="EN233" s="62">
        <v>0</v>
      </c>
      <c r="EO233" s="62">
        <v>50</v>
      </c>
      <c r="EP233" s="60">
        <v>0</v>
      </c>
      <c r="EQ233" s="61">
        <v>0</v>
      </c>
      <c r="ER233" s="61">
        <v>0</v>
      </c>
      <c r="ES233" s="61">
        <v>0</v>
      </c>
      <c r="ET233" s="61">
        <v>0</v>
      </c>
      <c r="EU233" s="61">
        <v>0</v>
      </c>
      <c r="EV233" s="61">
        <v>0</v>
      </c>
      <c r="EW233" s="61">
        <v>0</v>
      </c>
      <c r="EX233" s="61">
        <v>10.8</v>
      </c>
      <c r="EY233" s="61">
        <v>50</v>
      </c>
      <c r="EZ233" s="61">
        <v>50</v>
      </c>
      <c r="FA233" s="60">
        <v>0</v>
      </c>
      <c r="FB233" s="60">
        <v>0</v>
      </c>
      <c r="FC233" s="60">
        <v>10.8</v>
      </c>
      <c r="FD233" s="38">
        <v>0</v>
      </c>
      <c r="FE233" s="38">
        <v>0</v>
      </c>
      <c r="FF233" s="38">
        <v>0</v>
      </c>
      <c r="FG233" s="38">
        <v>0</v>
      </c>
      <c r="FH233" s="38">
        <v>0</v>
      </c>
      <c r="FI233" s="38">
        <v>0</v>
      </c>
      <c r="FJ233" s="38">
        <v>0</v>
      </c>
      <c r="FK233" s="38">
        <v>0</v>
      </c>
      <c r="FL233" s="38">
        <v>0</v>
      </c>
      <c r="FM233" s="38">
        <v>0.21600000000000003</v>
      </c>
      <c r="FN233" s="230">
        <v>0</v>
      </c>
      <c r="FO233" s="230">
        <v>0</v>
      </c>
      <c r="FP233" s="55">
        <v>0</v>
      </c>
      <c r="FQ233" s="55">
        <v>0</v>
      </c>
      <c r="FR233" s="209">
        <v>0</v>
      </c>
      <c r="FS233" s="209">
        <v>0</v>
      </c>
      <c r="FT233" s="209">
        <v>0</v>
      </c>
      <c r="FU233" s="209">
        <v>0</v>
      </c>
      <c r="FV233" s="42">
        <v>0</v>
      </c>
      <c r="FW233" s="42">
        <v>0</v>
      </c>
      <c r="FX233" s="42">
        <v>0</v>
      </c>
      <c r="FY233" s="42">
        <v>0</v>
      </c>
      <c r="FZ233" s="42">
        <v>0</v>
      </c>
      <c r="GA233" s="42">
        <v>0</v>
      </c>
      <c r="GB233" s="42">
        <v>0</v>
      </c>
      <c r="GC233" s="42">
        <v>0</v>
      </c>
      <c r="GD233" s="138">
        <v>0.21600000000000003</v>
      </c>
      <c r="GE233" s="42">
        <v>0</v>
      </c>
      <c r="GF233" s="137">
        <v>0.21600000000000003</v>
      </c>
      <c r="GG233" s="136">
        <v>1</v>
      </c>
      <c r="GH233" s="50">
        <v>0</v>
      </c>
      <c r="GI233" s="50">
        <v>0</v>
      </c>
      <c r="GJ233" s="50">
        <v>0</v>
      </c>
      <c r="GK233" s="50">
        <v>0</v>
      </c>
      <c r="GL233" s="49">
        <v>0</v>
      </c>
      <c r="GM233" s="49">
        <v>0</v>
      </c>
      <c r="GN233" s="49">
        <v>0</v>
      </c>
      <c r="GO233" s="49">
        <v>0</v>
      </c>
      <c r="GP233" s="49">
        <v>0.21600000000000003</v>
      </c>
      <c r="GQ233" s="49">
        <v>0.21600000000000003</v>
      </c>
      <c r="GR233" s="48" t="b">
        <v>1</v>
      </c>
    </row>
    <row r="234" spans="1:201" ht="67.5" hidden="1" customHeight="1" x14ac:dyDescent="0.25">
      <c r="A234" s="119" t="s">
        <v>5392</v>
      </c>
      <c r="B234" s="119" t="s">
        <v>653</v>
      </c>
      <c r="C234" s="119" t="s">
        <v>519</v>
      </c>
      <c r="D234" s="119" t="s">
        <v>5393</v>
      </c>
      <c r="E234" s="119" t="s">
        <v>5393</v>
      </c>
      <c r="F234" s="17" t="s">
        <v>5394</v>
      </c>
      <c r="G234" s="17" t="s">
        <v>951</v>
      </c>
      <c r="H234" s="17" t="s">
        <v>952</v>
      </c>
      <c r="I234" s="17" t="s">
        <v>5395</v>
      </c>
      <c r="J234" s="17" t="s">
        <v>5396</v>
      </c>
      <c r="K234" s="17" t="s">
        <v>5397</v>
      </c>
      <c r="L234" s="17" t="s">
        <v>5427</v>
      </c>
      <c r="M234" s="26" t="s">
        <v>5399</v>
      </c>
      <c r="N234" s="17" t="s">
        <v>5400</v>
      </c>
      <c r="O234" s="17"/>
      <c r="P234" s="17" t="s">
        <v>5401</v>
      </c>
      <c r="Q234" s="17">
        <v>100</v>
      </c>
      <c r="R234" s="17" t="s">
        <v>5428</v>
      </c>
      <c r="S234" s="17" t="s">
        <v>19</v>
      </c>
      <c r="T234" s="17" t="s">
        <v>870</v>
      </c>
      <c r="U234" s="17"/>
      <c r="V234" s="17"/>
      <c r="W234" s="17"/>
      <c r="X234" s="17"/>
      <c r="Y234" s="17"/>
      <c r="Z234" s="17"/>
      <c r="AA234" s="17"/>
      <c r="AB234" s="17"/>
      <c r="AC234" s="17"/>
      <c r="AD234" s="17"/>
      <c r="AE234" s="17"/>
      <c r="AF234" s="17"/>
      <c r="AG234" s="17"/>
      <c r="AH234" s="17" t="s">
        <v>270</v>
      </c>
      <c r="AI234" s="17" t="s">
        <v>470</v>
      </c>
      <c r="AJ234" s="17" t="s">
        <v>418</v>
      </c>
      <c r="AK234" s="17" t="s">
        <v>271</v>
      </c>
      <c r="AL234" s="110" t="s">
        <v>5429</v>
      </c>
      <c r="AM234" s="110" t="s">
        <v>5430</v>
      </c>
      <c r="AN234" s="17">
        <v>0</v>
      </c>
      <c r="AO234" s="17">
        <v>0</v>
      </c>
      <c r="AP234" s="17">
        <v>5</v>
      </c>
      <c r="AQ234" s="17">
        <v>3</v>
      </c>
      <c r="AR234" s="17">
        <v>3</v>
      </c>
      <c r="AS234" s="17">
        <v>11</v>
      </c>
      <c r="AT234" s="17">
        <v>0</v>
      </c>
      <c r="AU234" s="17">
        <v>0</v>
      </c>
      <c r="AV234" s="23">
        <v>5</v>
      </c>
      <c r="AW234" s="250"/>
      <c r="AX234" s="249"/>
      <c r="AY234" s="248" t="s">
        <v>5431</v>
      </c>
      <c r="AZ234" s="79">
        <v>0</v>
      </c>
      <c r="BA234" s="245">
        <v>0</v>
      </c>
      <c r="BB234" s="174" t="s">
        <v>218</v>
      </c>
      <c r="BC234" s="107" t="s">
        <v>5432</v>
      </c>
      <c r="BD234" s="271"/>
      <c r="BE234" s="235"/>
      <c r="BF234" s="133" t="s">
        <v>5433</v>
      </c>
      <c r="BG234" s="79">
        <v>0</v>
      </c>
      <c r="BH234" s="245">
        <v>0</v>
      </c>
      <c r="BI234" s="244" t="s">
        <v>218</v>
      </c>
      <c r="BJ234" s="241" t="s">
        <v>5407</v>
      </c>
      <c r="BK234" s="258"/>
      <c r="BL234" s="235"/>
      <c r="BM234" s="112" t="s">
        <v>5434</v>
      </c>
      <c r="BN234" s="243">
        <v>0</v>
      </c>
      <c r="BO234" s="188">
        <v>0</v>
      </c>
      <c r="BP234" s="81" t="s">
        <v>218</v>
      </c>
      <c r="BQ234" s="158" t="s">
        <v>5435</v>
      </c>
      <c r="BR234" s="119"/>
      <c r="BS234" s="235"/>
      <c r="BT234" s="117" t="s">
        <v>5436</v>
      </c>
      <c r="BU234" s="188">
        <v>0</v>
      </c>
      <c r="BV234" s="188">
        <v>0</v>
      </c>
      <c r="BW234" s="242" t="s">
        <v>218</v>
      </c>
      <c r="BX234" s="241" t="s">
        <v>5411</v>
      </c>
      <c r="BY234" s="258">
        <v>2</v>
      </c>
      <c r="BZ234" s="235">
        <v>1</v>
      </c>
      <c r="CA234" s="100" t="s">
        <v>5437</v>
      </c>
      <c r="CB234" s="188">
        <v>0.2</v>
      </c>
      <c r="CC234" s="188">
        <v>9.0909090909090912E-2</v>
      </c>
      <c r="CD234" s="240" t="s">
        <v>218</v>
      </c>
      <c r="CE234" s="158" t="s">
        <v>5438</v>
      </c>
      <c r="CF234" s="258">
        <v>0</v>
      </c>
      <c r="CG234" s="235">
        <v>1</v>
      </c>
      <c r="CH234" s="100" t="s">
        <v>5439</v>
      </c>
      <c r="CI234" s="188">
        <v>0.4</v>
      </c>
      <c r="CJ234" s="188">
        <v>0.18181818181818182</v>
      </c>
      <c r="CK234" s="64" t="s">
        <v>218</v>
      </c>
      <c r="CL234" s="158" t="s">
        <v>5440</v>
      </c>
      <c r="CM234" s="258">
        <v>1</v>
      </c>
      <c r="CN234" s="235"/>
      <c r="CO234" s="100" t="s">
        <v>5441</v>
      </c>
      <c r="CP234" s="188">
        <v>0.4</v>
      </c>
      <c r="CQ234" s="188">
        <v>0.18181818181818182</v>
      </c>
      <c r="CR234" s="64" t="s">
        <v>218</v>
      </c>
      <c r="CS234" s="158" t="s">
        <v>5442</v>
      </c>
      <c r="CT234" s="258">
        <v>0</v>
      </c>
      <c r="CU234" s="235"/>
      <c r="CV234" s="101" t="s">
        <v>5443</v>
      </c>
      <c r="CW234" s="188">
        <v>0.4</v>
      </c>
      <c r="CX234" s="188">
        <v>0.18181818181818182</v>
      </c>
      <c r="CY234" s="64" t="s">
        <v>218</v>
      </c>
      <c r="CZ234" s="239" t="s">
        <v>4521</v>
      </c>
      <c r="DA234" s="258">
        <v>1</v>
      </c>
      <c r="DB234" s="235">
        <v>0</v>
      </c>
      <c r="DC234" s="103" t="s">
        <v>5444</v>
      </c>
      <c r="DD234" s="188">
        <v>0.4</v>
      </c>
      <c r="DE234" s="188">
        <v>0.18181818181818182</v>
      </c>
      <c r="DF234" s="119" t="s">
        <v>218</v>
      </c>
      <c r="DG234" s="237" t="s">
        <v>5445</v>
      </c>
      <c r="DH234" s="119"/>
      <c r="DI234" s="254"/>
      <c r="DJ234" s="228" t="s">
        <v>5446</v>
      </c>
      <c r="DK234" s="188">
        <v>0.4</v>
      </c>
      <c r="DL234" s="188">
        <v>0.18181818181818182</v>
      </c>
      <c r="DM234" s="177" t="s">
        <v>218</v>
      </c>
      <c r="DN234" s="236" t="s">
        <v>5447</v>
      </c>
      <c r="DO234" s="119"/>
      <c r="DP234" s="235"/>
      <c r="DQ234" s="112" t="s">
        <v>5448</v>
      </c>
      <c r="DR234" s="188">
        <v>0.4</v>
      </c>
      <c r="DS234" s="188">
        <v>0.18181818181818182</v>
      </c>
      <c r="DT234" s="119" t="s">
        <v>218</v>
      </c>
      <c r="DU234" s="119" t="s">
        <v>5449</v>
      </c>
      <c r="DV234" s="258">
        <v>1</v>
      </c>
      <c r="DW234" s="234">
        <v>2</v>
      </c>
      <c r="DX234" s="265" t="s">
        <v>5450</v>
      </c>
      <c r="DY234" s="229">
        <v>0.8</v>
      </c>
      <c r="DZ234" s="188">
        <v>0.36363636363636365</v>
      </c>
      <c r="EA234" s="177" t="s">
        <v>218</v>
      </c>
      <c r="EB234" s="177" t="s">
        <v>5451</v>
      </c>
      <c r="EC234" s="62">
        <v>0</v>
      </c>
      <c r="ED234" s="61">
        <v>0</v>
      </c>
      <c r="EE234" s="61">
        <v>2</v>
      </c>
      <c r="EF234" s="61">
        <v>2</v>
      </c>
      <c r="EG234" s="61">
        <v>3</v>
      </c>
      <c r="EH234" s="61">
        <v>3</v>
      </c>
      <c r="EI234" s="61">
        <v>4</v>
      </c>
      <c r="EJ234" s="61">
        <v>4</v>
      </c>
      <c r="EK234" s="61">
        <v>4</v>
      </c>
      <c r="EL234" s="61">
        <v>5</v>
      </c>
      <c r="EM234" s="62">
        <v>2</v>
      </c>
      <c r="EN234" s="62">
        <v>4</v>
      </c>
      <c r="EO234" s="62">
        <v>5</v>
      </c>
      <c r="EP234" s="60">
        <v>0</v>
      </c>
      <c r="EQ234" s="61">
        <v>0</v>
      </c>
      <c r="ER234" s="61">
        <v>1</v>
      </c>
      <c r="ES234" s="61">
        <v>2</v>
      </c>
      <c r="ET234" s="61">
        <v>2</v>
      </c>
      <c r="EU234" s="61">
        <v>2</v>
      </c>
      <c r="EV234" s="61">
        <v>2</v>
      </c>
      <c r="EW234" s="61">
        <v>2</v>
      </c>
      <c r="EX234" s="61">
        <v>2</v>
      </c>
      <c r="EY234" s="61">
        <v>4</v>
      </c>
      <c r="EZ234" s="61">
        <v>2</v>
      </c>
      <c r="FA234" s="60">
        <v>2</v>
      </c>
      <c r="FB234" s="60">
        <v>2</v>
      </c>
      <c r="FC234" s="60">
        <v>4</v>
      </c>
      <c r="FD234" s="38">
        <v>0</v>
      </c>
      <c r="FE234" s="38">
        <v>0</v>
      </c>
      <c r="FF234" s="38">
        <v>0.5</v>
      </c>
      <c r="FG234" s="38">
        <v>1</v>
      </c>
      <c r="FH234" s="38">
        <v>0.66666666666666663</v>
      </c>
      <c r="FI234" s="38">
        <v>0.66666666666666663</v>
      </c>
      <c r="FJ234" s="38">
        <v>0.5</v>
      </c>
      <c r="FK234" s="38">
        <v>0.5</v>
      </c>
      <c r="FL234" s="38">
        <v>0.5</v>
      </c>
      <c r="FM234" s="38">
        <v>0.8</v>
      </c>
      <c r="FN234" s="230">
        <v>0</v>
      </c>
      <c r="FO234" s="230">
        <v>0</v>
      </c>
      <c r="FP234" s="55">
        <v>0</v>
      </c>
      <c r="FQ234" s="55">
        <v>0</v>
      </c>
      <c r="FR234" s="209">
        <v>0.2</v>
      </c>
      <c r="FS234" s="209">
        <v>0.4</v>
      </c>
      <c r="FT234" s="209">
        <v>0.4</v>
      </c>
      <c r="FU234" s="209">
        <v>0.4</v>
      </c>
      <c r="FV234" s="42">
        <v>0.4</v>
      </c>
      <c r="FW234" s="42">
        <v>0.6</v>
      </c>
      <c r="FX234" s="42">
        <v>0.4</v>
      </c>
      <c r="FY234" s="42">
        <v>0.6</v>
      </c>
      <c r="FZ234" s="42">
        <v>0.4</v>
      </c>
      <c r="GA234" s="42">
        <v>0.8</v>
      </c>
      <c r="GB234" s="42">
        <v>0.4</v>
      </c>
      <c r="GC234" s="42">
        <v>0.8</v>
      </c>
      <c r="GD234" s="138">
        <v>0.4</v>
      </c>
      <c r="GE234" s="42">
        <v>0.8</v>
      </c>
      <c r="GF234" s="137">
        <v>0.8</v>
      </c>
      <c r="GG234" s="136">
        <v>1</v>
      </c>
      <c r="GH234" s="50">
        <v>0</v>
      </c>
      <c r="GI234" s="50">
        <v>0</v>
      </c>
      <c r="GJ234" s="50">
        <v>0.2</v>
      </c>
      <c r="GK234" s="50">
        <v>0.4</v>
      </c>
      <c r="GL234" s="49">
        <v>0.4</v>
      </c>
      <c r="GM234" s="49">
        <v>0.4</v>
      </c>
      <c r="GN234" s="49">
        <v>0.4</v>
      </c>
      <c r="GO234" s="49">
        <v>0.4</v>
      </c>
      <c r="GP234" s="49">
        <v>0.4</v>
      </c>
      <c r="GQ234" s="49">
        <v>0.8</v>
      </c>
      <c r="GR234" s="48" t="b">
        <v>1</v>
      </c>
    </row>
    <row r="235" spans="1:201" ht="67.5" hidden="1" customHeight="1" x14ac:dyDescent="0.25">
      <c r="A235" s="119" t="s">
        <v>5392</v>
      </c>
      <c r="B235" s="119" t="s">
        <v>653</v>
      </c>
      <c r="C235" s="119" t="s">
        <v>519</v>
      </c>
      <c r="D235" s="119" t="s">
        <v>5393</v>
      </c>
      <c r="E235" s="119" t="s">
        <v>5393</v>
      </c>
      <c r="F235" s="17" t="s">
        <v>5394</v>
      </c>
      <c r="G235" s="17" t="s">
        <v>951</v>
      </c>
      <c r="H235" s="17" t="s">
        <v>952</v>
      </c>
      <c r="I235" s="17" t="s">
        <v>5395</v>
      </c>
      <c r="J235" s="17" t="s">
        <v>5396</v>
      </c>
      <c r="K235" s="17" t="s">
        <v>5397</v>
      </c>
      <c r="L235" s="17" t="s">
        <v>5452</v>
      </c>
      <c r="M235" s="26" t="s">
        <v>5399</v>
      </c>
      <c r="N235" s="17" t="s">
        <v>5400</v>
      </c>
      <c r="O235" s="17"/>
      <c r="P235" s="17" t="s">
        <v>5401</v>
      </c>
      <c r="Q235" s="17">
        <v>146</v>
      </c>
      <c r="R235" s="17" t="s">
        <v>5453</v>
      </c>
      <c r="S235" s="17" t="s">
        <v>19</v>
      </c>
      <c r="T235" s="17" t="s">
        <v>870</v>
      </c>
      <c r="U235" s="17"/>
      <c r="V235" s="17"/>
      <c r="W235" s="17"/>
      <c r="X235" s="17"/>
      <c r="Y235" s="17"/>
      <c r="Z235" s="17"/>
      <c r="AA235" s="17"/>
      <c r="AB235" s="17"/>
      <c r="AC235" s="17"/>
      <c r="AD235" s="17"/>
      <c r="AE235" s="17"/>
      <c r="AF235" s="17"/>
      <c r="AG235" s="17"/>
      <c r="AH235" s="17" t="s">
        <v>211</v>
      </c>
      <c r="AI235" s="17" t="s">
        <v>470</v>
      </c>
      <c r="AJ235" s="17" t="s">
        <v>244</v>
      </c>
      <c r="AK235" s="17" t="s">
        <v>214</v>
      </c>
      <c r="AL235" s="110" t="s">
        <v>5454</v>
      </c>
      <c r="AM235" s="110" t="s">
        <v>5455</v>
      </c>
      <c r="AN235" s="17">
        <v>0</v>
      </c>
      <c r="AO235" s="17">
        <v>30</v>
      </c>
      <c r="AP235" s="17">
        <v>20</v>
      </c>
      <c r="AQ235" s="17">
        <v>25</v>
      </c>
      <c r="AR235" s="17">
        <v>25</v>
      </c>
      <c r="AS235" s="17">
        <v>100</v>
      </c>
      <c r="AT235" s="17">
        <v>18.5</v>
      </c>
      <c r="AU235" s="17">
        <v>11.5</v>
      </c>
      <c r="AV235" s="17">
        <v>20</v>
      </c>
      <c r="AW235" s="250"/>
      <c r="AX235" s="249"/>
      <c r="AY235" s="248" t="s">
        <v>5456</v>
      </c>
      <c r="AZ235" s="79">
        <v>0</v>
      </c>
      <c r="BA235" s="245">
        <v>0.185</v>
      </c>
      <c r="BB235" s="174" t="s">
        <v>218</v>
      </c>
      <c r="BC235" s="107" t="s">
        <v>5432</v>
      </c>
      <c r="BD235" s="246"/>
      <c r="BE235" s="235"/>
      <c r="BF235" s="133" t="s">
        <v>5457</v>
      </c>
      <c r="BG235" s="79">
        <v>0</v>
      </c>
      <c r="BH235" s="245">
        <v>0.185</v>
      </c>
      <c r="BI235" s="244" t="s">
        <v>218</v>
      </c>
      <c r="BJ235" s="241" t="s">
        <v>5407</v>
      </c>
      <c r="BK235" s="119"/>
      <c r="BL235" s="235"/>
      <c r="BM235" s="112" t="s">
        <v>5458</v>
      </c>
      <c r="BN235" s="243">
        <v>0</v>
      </c>
      <c r="BO235" s="188">
        <v>0.185</v>
      </c>
      <c r="BP235" s="81" t="s">
        <v>218</v>
      </c>
      <c r="BQ235" s="158" t="s">
        <v>5459</v>
      </c>
      <c r="BR235" s="119"/>
      <c r="BS235" s="235"/>
      <c r="BT235" s="117" t="s">
        <v>5460</v>
      </c>
      <c r="BU235" s="188">
        <v>0</v>
      </c>
      <c r="BV235" s="188">
        <v>0.185</v>
      </c>
      <c r="BW235" s="242" t="s">
        <v>218</v>
      </c>
      <c r="BX235" s="241" t="s">
        <v>5411</v>
      </c>
      <c r="BY235" s="119">
        <v>1</v>
      </c>
      <c r="BZ235" s="235"/>
      <c r="CA235" s="100" t="s">
        <v>5461</v>
      </c>
      <c r="CB235" s="188">
        <v>0</v>
      </c>
      <c r="CC235" s="188">
        <v>0.185</v>
      </c>
      <c r="CD235" s="240" t="s">
        <v>218</v>
      </c>
      <c r="CE235" s="158" t="s">
        <v>5462</v>
      </c>
      <c r="CF235" s="119"/>
      <c r="CG235" s="235"/>
      <c r="CH235" s="100" t="s">
        <v>5463</v>
      </c>
      <c r="CI235" s="188">
        <v>0</v>
      </c>
      <c r="CJ235" s="188">
        <v>0.185</v>
      </c>
      <c r="CK235" s="64" t="s">
        <v>218</v>
      </c>
      <c r="CL235" s="158" t="s">
        <v>5464</v>
      </c>
      <c r="CM235" s="119"/>
      <c r="CN235" s="235"/>
      <c r="CO235" s="100" t="s">
        <v>5465</v>
      </c>
      <c r="CP235" s="188">
        <v>0</v>
      </c>
      <c r="CQ235" s="188">
        <v>0.185</v>
      </c>
      <c r="CR235" s="64" t="s">
        <v>218</v>
      </c>
      <c r="CS235" s="158" t="s">
        <v>5442</v>
      </c>
      <c r="CT235" s="119"/>
      <c r="CU235" s="235">
        <v>1</v>
      </c>
      <c r="CV235" s="101" t="s">
        <v>5466</v>
      </c>
      <c r="CW235" s="188">
        <v>0.05</v>
      </c>
      <c r="CX235" s="188">
        <v>0.19500000000000001</v>
      </c>
      <c r="CY235" s="64" t="s">
        <v>218</v>
      </c>
      <c r="CZ235" s="239" t="s">
        <v>5467</v>
      </c>
      <c r="DA235" s="119">
        <v>5</v>
      </c>
      <c r="DB235" s="235">
        <v>0</v>
      </c>
      <c r="DC235" s="103" t="s">
        <v>5468</v>
      </c>
      <c r="DD235" s="188">
        <v>0.05</v>
      </c>
      <c r="DE235" s="188">
        <v>0.19500000000000001</v>
      </c>
      <c r="DF235" s="119" t="s">
        <v>218</v>
      </c>
      <c r="DG235" s="237" t="s">
        <v>5469</v>
      </c>
      <c r="DH235" s="119">
        <v>7</v>
      </c>
      <c r="DI235" s="234">
        <v>7</v>
      </c>
      <c r="DJ235" s="251" t="s">
        <v>5470</v>
      </c>
      <c r="DK235" s="188">
        <v>0.4</v>
      </c>
      <c r="DL235" s="188">
        <v>0.26500000000000001</v>
      </c>
      <c r="DM235" s="177" t="s">
        <v>218</v>
      </c>
      <c r="DN235" s="236" t="s">
        <v>5471</v>
      </c>
      <c r="DO235" s="119"/>
      <c r="DP235" s="235">
        <v>5</v>
      </c>
      <c r="DQ235" s="112" t="s">
        <v>5472</v>
      </c>
      <c r="DR235" s="188">
        <v>0.65</v>
      </c>
      <c r="DS235" s="188">
        <v>0.315</v>
      </c>
      <c r="DT235" s="119" t="s">
        <v>218</v>
      </c>
      <c r="DU235" s="119" t="s">
        <v>5473</v>
      </c>
      <c r="DV235" s="119">
        <v>7</v>
      </c>
      <c r="DW235" s="234">
        <v>7</v>
      </c>
      <c r="DX235" s="233" t="s">
        <v>5474</v>
      </c>
      <c r="DY235" s="229">
        <v>1</v>
      </c>
      <c r="DZ235" s="188">
        <v>0.38500000000000001</v>
      </c>
      <c r="EA235" s="177" t="s">
        <v>218</v>
      </c>
      <c r="EB235" s="177" t="s">
        <v>5475</v>
      </c>
      <c r="EC235" s="62">
        <v>0</v>
      </c>
      <c r="ED235" s="61">
        <v>0</v>
      </c>
      <c r="EE235" s="61">
        <v>1</v>
      </c>
      <c r="EF235" s="61">
        <v>1</v>
      </c>
      <c r="EG235" s="61">
        <v>1</v>
      </c>
      <c r="EH235" s="61">
        <v>1</v>
      </c>
      <c r="EI235" s="61">
        <v>6</v>
      </c>
      <c r="EJ235" s="61">
        <v>13</v>
      </c>
      <c r="EK235" s="61">
        <v>13</v>
      </c>
      <c r="EL235" s="61">
        <v>20</v>
      </c>
      <c r="EM235" s="62">
        <v>1</v>
      </c>
      <c r="EN235" s="62">
        <v>6</v>
      </c>
      <c r="EO235" s="62">
        <v>20</v>
      </c>
      <c r="EP235" s="60">
        <v>0</v>
      </c>
      <c r="EQ235" s="61">
        <v>0</v>
      </c>
      <c r="ER235" s="61">
        <v>0</v>
      </c>
      <c r="ES235" s="61">
        <v>0</v>
      </c>
      <c r="ET235" s="61">
        <v>0</v>
      </c>
      <c r="EU235" s="61">
        <v>1</v>
      </c>
      <c r="EV235" s="61">
        <v>1</v>
      </c>
      <c r="EW235" s="61">
        <v>8</v>
      </c>
      <c r="EX235" s="61">
        <v>13</v>
      </c>
      <c r="EY235" s="61">
        <v>20</v>
      </c>
      <c r="EZ235" s="61">
        <v>7</v>
      </c>
      <c r="FA235" s="60">
        <v>0</v>
      </c>
      <c r="FB235" s="60">
        <v>1</v>
      </c>
      <c r="FC235" s="60">
        <v>20</v>
      </c>
      <c r="FD235" s="38">
        <v>0</v>
      </c>
      <c r="FE235" s="38">
        <v>0</v>
      </c>
      <c r="FF235" s="38">
        <v>0</v>
      </c>
      <c r="FG235" s="38">
        <v>0</v>
      </c>
      <c r="FH235" s="38">
        <v>0</v>
      </c>
      <c r="FI235" s="38">
        <v>1</v>
      </c>
      <c r="FJ235" s="38">
        <v>0.16666666666666666</v>
      </c>
      <c r="FK235" s="38">
        <v>0.61538461538461542</v>
      </c>
      <c r="FL235" s="38">
        <v>1</v>
      </c>
      <c r="FM235" s="38">
        <v>1</v>
      </c>
      <c r="FN235" s="230">
        <v>0</v>
      </c>
      <c r="FO235" s="230">
        <v>0</v>
      </c>
      <c r="FP235" s="55">
        <v>0</v>
      </c>
      <c r="FQ235" s="55">
        <v>0</v>
      </c>
      <c r="FR235" s="209">
        <v>0</v>
      </c>
      <c r="FS235" s="209">
        <v>0.05</v>
      </c>
      <c r="FT235" s="209">
        <v>0</v>
      </c>
      <c r="FU235" s="209">
        <v>0.05</v>
      </c>
      <c r="FV235" s="42">
        <v>0</v>
      </c>
      <c r="FW235" s="42">
        <v>0.05</v>
      </c>
      <c r="FX235" s="42">
        <v>0.05</v>
      </c>
      <c r="FY235" s="42">
        <v>0.05</v>
      </c>
      <c r="FZ235" s="42">
        <v>0.05</v>
      </c>
      <c r="GA235" s="42">
        <v>0.3</v>
      </c>
      <c r="GB235" s="42">
        <v>0.4</v>
      </c>
      <c r="GC235" s="42">
        <v>0.65</v>
      </c>
      <c r="GD235" s="138">
        <v>0.65</v>
      </c>
      <c r="GE235" s="42">
        <v>0.65</v>
      </c>
      <c r="GF235" s="137">
        <v>1</v>
      </c>
      <c r="GG235" s="136">
        <v>1</v>
      </c>
      <c r="GH235" s="50">
        <v>0</v>
      </c>
      <c r="GI235" s="50">
        <v>0</v>
      </c>
      <c r="GJ235" s="50">
        <v>0</v>
      </c>
      <c r="GK235" s="50">
        <v>0</v>
      </c>
      <c r="GL235" s="49">
        <v>0</v>
      </c>
      <c r="GM235" s="49">
        <v>0.05</v>
      </c>
      <c r="GN235" s="49">
        <v>0.05</v>
      </c>
      <c r="GO235" s="49">
        <v>0.4</v>
      </c>
      <c r="GP235" s="49">
        <v>0.65</v>
      </c>
      <c r="GQ235" s="49">
        <v>1</v>
      </c>
      <c r="GR235" s="48" t="b">
        <v>1</v>
      </c>
    </row>
    <row r="236" spans="1:201" ht="67.5" hidden="1" customHeight="1" x14ac:dyDescent="0.25">
      <c r="A236" s="119" t="s">
        <v>5392</v>
      </c>
      <c r="B236" s="119" t="s">
        <v>653</v>
      </c>
      <c r="C236" s="119" t="s">
        <v>519</v>
      </c>
      <c r="D236" s="119" t="s">
        <v>5393</v>
      </c>
      <c r="E236" s="119" t="s">
        <v>5476</v>
      </c>
      <c r="F236" s="17" t="s">
        <v>5394</v>
      </c>
      <c r="G236" s="17" t="s">
        <v>951</v>
      </c>
      <c r="H236" s="17" t="s">
        <v>952</v>
      </c>
      <c r="I236" s="17" t="s">
        <v>5395</v>
      </c>
      <c r="J236" s="17" t="s">
        <v>5396</v>
      </c>
      <c r="K236" s="17" t="s">
        <v>5397</v>
      </c>
      <c r="L236" s="17" t="s">
        <v>5398</v>
      </c>
      <c r="M236" s="26" t="s">
        <v>5399</v>
      </c>
      <c r="N236" s="17" t="s">
        <v>5400</v>
      </c>
      <c r="O236" s="17"/>
      <c r="P236" s="17" t="s">
        <v>5401</v>
      </c>
      <c r="Q236" s="17">
        <v>147</v>
      </c>
      <c r="R236" s="17" t="s">
        <v>5477</v>
      </c>
      <c r="S236" s="17" t="s">
        <v>2568</v>
      </c>
      <c r="T236" s="17" t="s">
        <v>870</v>
      </c>
      <c r="U236" s="17"/>
      <c r="V236" s="17"/>
      <c r="W236" s="17"/>
      <c r="X236" s="17"/>
      <c r="Y236" s="17"/>
      <c r="Z236" s="17"/>
      <c r="AA236" s="17"/>
      <c r="AB236" s="17"/>
      <c r="AC236" s="17"/>
      <c r="AD236" s="17"/>
      <c r="AE236" s="17"/>
      <c r="AF236" s="17"/>
      <c r="AG236" s="17"/>
      <c r="AH236" s="17" t="s">
        <v>211</v>
      </c>
      <c r="AI236" s="17" t="s">
        <v>470</v>
      </c>
      <c r="AJ236" s="17" t="s">
        <v>244</v>
      </c>
      <c r="AK236" s="17" t="s">
        <v>214</v>
      </c>
      <c r="AL236" s="110" t="s">
        <v>5478</v>
      </c>
      <c r="AM236" s="110" t="s">
        <v>5479</v>
      </c>
      <c r="AN236" s="17">
        <v>0</v>
      </c>
      <c r="AO236" s="17">
        <v>70</v>
      </c>
      <c r="AP236" s="17">
        <v>20</v>
      </c>
      <c r="AQ236" s="17">
        <v>5</v>
      </c>
      <c r="AR236" s="17">
        <v>5</v>
      </c>
      <c r="AS236" s="17">
        <v>100</v>
      </c>
      <c r="AT236" s="17">
        <v>21</v>
      </c>
      <c r="AU236" s="17"/>
      <c r="AV236" s="17">
        <v>20</v>
      </c>
      <c r="AW236" s="250"/>
      <c r="AX236" s="249"/>
      <c r="AY236" s="248" t="s">
        <v>5480</v>
      </c>
      <c r="AZ236" s="79">
        <v>0</v>
      </c>
      <c r="BA236" s="245">
        <v>0.21</v>
      </c>
      <c r="BB236" s="174" t="s">
        <v>218</v>
      </c>
      <c r="BC236" s="107" t="s">
        <v>5459</v>
      </c>
      <c r="BD236" s="246"/>
      <c r="BE236" s="235"/>
      <c r="BF236" s="133" t="s">
        <v>5481</v>
      </c>
      <c r="BG236" s="79">
        <v>0</v>
      </c>
      <c r="BH236" s="245">
        <v>0.21</v>
      </c>
      <c r="BI236" s="244" t="s">
        <v>218</v>
      </c>
      <c r="BJ236" s="241" t="s">
        <v>5407</v>
      </c>
      <c r="BK236" s="119"/>
      <c r="BL236" s="235"/>
      <c r="BM236" s="112" t="s">
        <v>5482</v>
      </c>
      <c r="BN236" s="243">
        <v>0</v>
      </c>
      <c r="BO236" s="188">
        <v>0.21</v>
      </c>
      <c r="BP236" s="81" t="s">
        <v>218</v>
      </c>
      <c r="BQ236" s="158" t="s">
        <v>5459</v>
      </c>
      <c r="BR236" s="270">
        <v>0</v>
      </c>
      <c r="BS236" s="235"/>
      <c r="BT236" s="117" t="s">
        <v>5483</v>
      </c>
      <c r="BU236" s="188">
        <v>0</v>
      </c>
      <c r="BV236" s="188">
        <v>0.21</v>
      </c>
      <c r="BW236" s="242" t="s">
        <v>218</v>
      </c>
      <c r="BX236" s="241" t="s">
        <v>5411</v>
      </c>
      <c r="BY236" s="250">
        <v>2</v>
      </c>
      <c r="BZ236" s="235"/>
      <c r="CA236" s="100" t="s">
        <v>5484</v>
      </c>
      <c r="CB236" s="188">
        <v>0</v>
      </c>
      <c r="CC236" s="188">
        <v>0.21</v>
      </c>
      <c r="CD236" s="240" t="s">
        <v>218</v>
      </c>
      <c r="CE236" s="158" t="s">
        <v>5485</v>
      </c>
      <c r="CF236" s="250">
        <v>2</v>
      </c>
      <c r="CG236" s="235"/>
      <c r="CH236" s="100" t="s">
        <v>5486</v>
      </c>
      <c r="CI236" s="188">
        <v>0</v>
      </c>
      <c r="CJ236" s="188">
        <v>0.21</v>
      </c>
      <c r="CK236" s="64" t="s">
        <v>218</v>
      </c>
      <c r="CL236" s="158" t="s">
        <v>5487</v>
      </c>
      <c r="CM236" s="119"/>
      <c r="CN236" s="235"/>
      <c r="CO236" s="100" t="s">
        <v>5488</v>
      </c>
      <c r="CP236" s="188">
        <v>0</v>
      </c>
      <c r="CQ236" s="188">
        <v>0.21</v>
      </c>
      <c r="CR236" s="64" t="s">
        <v>218</v>
      </c>
      <c r="CS236" s="158" t="s">
        <v>5442</v>
      </c>
      <c r="CT236" s="119"/>
      <c r="CU236" s="235"/>
      <c r="CV236" s="101"/>
      <c r="CW236" s="188">
        <v>0</v>
      </c>
      <c r="CX236" s="188">
        <v>0.21</v>
      </c>
      <c r="CY236" s="64" t="s">
        <v>218</v>
      </c>
      <c r="CZ236" s="239" t="s">
        <v>5489</v>
      </c>
      <c r="DA236" s="258"/>
      <c r="DB236" s="235"/>
      <c r="DC236" s="103" t="s">
        <v>5490</v>
      </c>
      <c r="DD236" s="188">
        <v>0</v>
      </c>
      <c r="DE236" s="188">
        <v>0.21</v>
      </c>
      <c r="DF236" s="119" t="s">
        <v>218</v>
      </c>
      <c r="DG236" s="237" t="s">
        <v>5491</v>
      </c>
      <c r="DH236" s="250">
        <v>12</v>
      </c>
      <c r="DI236" s="234"/>
      <c r="DJ236" s="228" t="s">
        <v>5492</v>
      </c>
      <c r="DK236" s="188">
        <v>0</v>
      </c>
      <c r="DL236" s="188">
        <v>0.21</v>
      </c>
      <c r="DM236" s="73" t="s">
        <v>218</v>
      </c>
      <c r="DN236" s="236" t="s">
        <v>5493</v>
      </c>
      <c r="DO236" s="270">
        <v>4</v>
      </c>
      <c r="DP236" s="146">
        <v>0</v>
      </c>
      <c r="DQ236" s="112" t="s">
        <v>5494</v>
      </c>
      <c r="DR236" s="188">
        <v>0</v>
      </c>
      <c r="DS236" s="188">
        <v>0.21</v>
      </c>
      <c r="DT236" s="119" t="s">
        <v>218</v>
      </c>
      <c r="DU236" s="119" t="s">
        <v>5495</v>
      </c>
      <c r="DV236" s="258"/>
      <c r="DW236" s="234">
        <v>35</v>
      </c>
      <c r="DX236" s="265" t="s">
        <v>5496</v>
      </c>
      <c r="DY236" s="229">
        <v>1.75</v>
      </c>
      <c r="DZ236" s="188">
        <v>0.56000000000000005</v>
      </c>
      <c r="EA236" s="177" t="s">
        <v>218</v>
      </c>
      <c r="EB236" s="177" t="s">
        <v>5497</v>
      </c>
      <c r="EC236" s="62">
        <v>0</v>
      </c>
      <c r="ED236" s="61">
        <v>0</v>
      </c>
      <c r="EE236" s="61">
        <v>2</v>
      </c>
      <c r="EF236" s="61">
        <v>4</v>
      </c>
      <c r="EG236" s="61">
        <v>4</v>
      </c>
      <c r="EH236" s="61">
        <v>4</v>
      </c>
      <c r="EI236" s="61">
        <v>4</v>
      </c>
      <c r="EJ236" s="61">
        <v>16</v>
      </c>
      <c r="EK236" s="61">
        <v>20</v>
      </c>
      <c r="EL236" s="61">
        <v>20</v>
      </c>
      <c r="EM236" s="62">
        <v>4</v>
      </c>
      <c r="EN236" s="62">
        <v>4</v>
      </c>
      <c r="EO236" s="62">
        <v>20</v>
      </c>
      <c r="EP236" s="60">
        <v>0</v>
      </c>
      <c r="EQ236" s="61">
        <v>0</v>
      </c>
      <c r="ER236" s="61">
        <v>0</v>
      </c>
      <c r="ES236" s="61">
        <v>0</v>
      </c>
      <c r="ET236" s="61">
        <v>0</v>
      </c>
      <c r="EU236" s="61">
        <v>0</v>
      </c>
      <c r="EV236" s="61">
        <v>0</v>
      </c>
      <c r="EW236" s="61">
        <v>0</v>
      </c>
      <c r="EX236" s="61">
        <v>0</v>
      </c>
      <c r="EY236" s="61">
        <v>35</v>
      </c>
      <c r="EZ236" s="61">
        <v>35</v>
      </c>
      <c r="FA236" s="60">
        <v>0</v>
      </c>
      <c r="FB236" s="60">
        <v>0</v>
      </c>
      <c r="FC236" s="60">
        <v>35</v>
      </c>
      <c r="FD236" s="38">
        <v>0</v>
      </c>
      <c r="FE236" s="38">
        <v>0</v>
      </c>
      <c r="FF236" s="38">
        <v>0</v>
      </c>
      <c r="FG236" s="38">
        <v>0</v>
      </c>
      <c r="FH236" s="38">
        <v>0</v>
      </c>
      <c r="FI236" s="38">
        <v>0</v>
      </c>
      <c r="FJ236" s="38">
        <v>0</v>
      </c>
      <c r="FK236" s="38">
        <v>0</v>
      </c>
      <c r="FL236" s="38">
        <v>0</v>
      </c>
      <c r="FM236" s="38">
        <v>1.75</v>
      </c>
      <c r="FN236" s="230">
        <v>0</v>
      </c>
      <c r="FO236" s="230">
        <v>0</v>
      </c>
      <c r="FP236" s="55">
        <v>0</v>
      </c>
      <c r="FQ236" s="55">
        <v>0</v>
      </c>
      <c r="FR236" s="209">
        <v>0</v>
      </c>
      <c r="FS236" s="209">
        <v>0.1</v>
      </c>
      <c r="FT236" s="209">
        <v>0</v>
      </c>
      <c r="FU236" s="209">
        <v>0.2</v>
      </c>
      <c r="FV236" s="42">
        <v>0</v>
      </c>
      <c r="FW236" s="42">
        <v>0.2</v>
      </c>
      <c r="FX236" s="42">
        <v>0</v>
      </c>
      <c r="FY236" s="42">
        <v>0.2</v>
      </c>
      <c r="FZ236" s="42">
        <v>0</v>
      </c>
      <c r="GA236" s="42">
        <v>0.2</v>
      </c>
      <c r="GB236" s="42">
        <v>0</v>
      </c>
      <c r="GC236" s="42">
        <v>0.8</v>
      </c>
      <c r="GD236" s="138">
        <v>0</v>
      </c>
      <c r="GE236" s="42">
        <v>1</v>
      </c>
      <c r="GF236" s="137">
        <v>1.75</v>
      </c>
      <c r="GG236" s="136">
        <v>1</v>
      </c>
      <c r="GH236" s="50">
        <v>0</v>
      </c>
      <c r="GI236" s="50">
        <v>0</v>
      </c>
      <c r="GJ236" s="50">
        <v>0</v>
      </c>
      <c r="GK236" s="50">
        <v>0</v>
      </c>
      <c r="GL236" s="49">
        <v>0</v>
      </c>
      <c r="GM236" s="49">
        <v>0</v>
      </c>
      <c r="GN236" s="49">
        <v>0</v>
      </c>
      <c r="GO236" s="49">
        <v>0</v>
      </c>
      <c r="GP236" s="49">
        <v>0</v>
      </c>
      <c r="GQ236" s="49">
        <v>1</v>
      </c>
      <c r="GR236" s="48" t="b">
        <v>1</v>
      </c>
    </row>
    <row r="237" spans="1:201" ht="67.5" hidden="1" customHeight="1" x14ac:dyDescent="0.25">
      <c r="A237" s="119" t="s">
        <v>5392</v>
      </c>
      <c r="B237" s="119" t="s">
        <v>653</v>
      </c>
      <c r="C237" s="119" t="s">
        <v>519</v>
      </c>
      <c r="D237" s="119" t="s">
        <v>5393</v>
      </c>
      <c r="E237" s="119" t="s">
        <v>5393</v>
      </c>
      <c r="F237" s="17" t="s">
        <v>5394</v>
      </c>
      <c r="G237" s="17" t="s">
        <v>951</v>
      </c>
      <c r="H237" s="17" t="s">
        <v>952</v>
      </c>
      <c r="I237" s="17" t="s">
        <v>5395</v>
      </c>
      <c r="J237" s="17" t="s">
        <v>5396</v>
      </c>
      <c r="K237" s="15" t="s">
        <v>5498</v>
      </c>
      <c r="L237" s="15" t="s">
        <v>5498</v>
      </c>
      <c r="M237" s="26" t="s">
        <v>5399</v>
      </c>
      <c r="N237" s="17" t="s">
        <v>5400</v>
      </c>
      <c r="O237" s="17"/>
      <c r="P237" s="17" t="s">
        <v>5401</v>
      </c>
      <c r="Q237" s="17">
        <v>101</v>
      </c>
      <c r="R237" s="17" t="s">
        <v>5499</v>
      </c>
      <c r="S237" s="17" t="s">
        <v>19</v>
      </c>
      <c r="T237" s="17" t="s">
        <v>870</v>
      </c>
      <c r="U237" s="17"/>
      <c r="V237" s="17"/>
      <c r="W237" s="17"/>
      <c r="X237" s="17"/>
      <c r="Y237" s="17"/>
      <c r="Z237" s="17"/>
      <c r="AA237" s="17"/>
      <c r="AB237" s="17"/>
      <c r="AC237" s="17"/>
      <c r="AD237" s="17"/>
      <c r="AE237" s="17"/>
      <c r="AF237" s="17"/>
      <c r="AG237" s="17"/>
      <c r="AH237" s="17" t="s">
        <v>211</v>
      </c>
      <c r="AI237" s="17" t="s">
        <v>470</v>
      </c>
      <c r="AJ237" s="17" t="s">
        <v>418</v>
      </c>
      <c r="AK237" s="17" t="s">
        <v>214</v>
      </c>
      <c r="AL237" s="110" t="s">
        <v>5500</v>
      </c>
      <c r="AM237" s="110" t="s">
        <v>5501</v>
      </c>
      <c r="AN237" s="17">
        <v>0</v>
      </c>
      <c r="AO237" s="17">
        <v>0</v>
      </c>
      <c r="AP237" s="17">
        <v>100</v>
      </c>
      <c r="AQ237" s="17"/>
      <c r="AR237" s="17"/>
      <c r="AS237" s="17">
        <v>100</v>
      </c>
      <c r="AT237" s="17"/>
      <c r="AU237" s="17"/>
      <c r="AV237" s="23">
        <v>100</v>
      </c>
      <c r="AW237" s="250"/>
      <c r="AX237" s="249"/>
      <c r="AY237" s="248" t="s">
        <v>5502</v>
      </c>
      <c r="AZ237" s="79">
        <v>0</v>
      </c>
      <c r="BA237" s="245">
        <v>0</v>
      </c>
      <c r="BB237" s="174" t="s">
        <v>218</v>
      </c>
      <c r="BC237" s="107" t="s">
        <v>5459</v>
      </c>
      <c r="BD237" s="246"/>
      <c r="BE237" s="235"/>
      <c r="BF237" s="133" t="s">
        <v>5503</v>
      </c>
      <c r="BG237" s="79">
        <v>0</v>
      </c>
      <c r="BH237" s="245">
        <v>0</v>
      </c>
      <c r="BI237" s="244" t="s">
        <v>218</v>
      </c>
      <c r="BJ237" s="241" t="s">
        <v>5459</v>
      </c>
      <c r="BK237" s="119">
        <v>30</v>
      </c>
      <c r="BL237" s="235"/>
      <c r="BM237" s="112" t="s">
        <v>5504</v>
      </c>
      <c r="BN237" s="243">
        <v>0</v>
      </c>
      <c r="BO237" s="188">
        <v>0</v>
      </c>
      <c r="BP237" s="81" t="s">
        <v>218</v>
      </c>
      <c r="BQ237" s="158" t="s">
        <v>5459</v>
      </c>
      <c r="BR237" s="119"/>
      <c r="BS237" s="235"/>
      <c r="BT237" s="117" t="s">
        <v>5505</v>
      </c>
      <c r="BU237" s="188">
        <v>0</v>
      </c>
      <c r="BV237" s="188">
        <v>0</v>
      </c>
      <c r="BW237" s="242" t="s">
        <v>218</v>
      </c>
      <c r="BX237" s="241" t="s">
        <v>5411</v>
      </c>
      <c r="BY237" s="119"/>
      <c r="BZ237" s="235"/>
      <c r="CA237" s="100" t="s">
        <v>5506</v>
      </c>
      <c r="CB237" s="188">
        <v>0</v>
      </c>
      <c r="CC237" s="188">
        <v>0</v>
      </c>
      <c r="CD237" s="240" t="s">
        <v>218</v>
      </c>
      <c r="CE237" s="158" t="s">
        <v>5507</v>
      </c>
      <c r="CF237" s="119">
        <v>30</v>
      </c>
      <c r="CG237" s="235"/>
      <c r="CH237" s="100" t="s">
        <v>5508</v>
      </c>
      <c r="CI237" s="188">
        <v>0</v>
      </c>
      <c r="CJ237" s="188">
        <v>0</v>
      </c>
      <c r="CK237" s="64" t="s">
        <v>218</v>
      </c>
      <c r="CL237" s="158" t="s">
        <v>5509</v>
      </c>
      <c r="CM237" s="119"/>
      <c r="CN237" s="235"/>
      <c r="CO237" s="100" t="s">
        <v>5510</v>
      </c>
      <c r="CP237" s="188">
        <v>0</v>
      </c>
      <c r="CQ237" s="188">
        <v>0</v>
      </c>
      <c r="CR237" s="64" t="s">
        <v>218</v>
      </c>
      <c r="CS237" s="158" t="s">
        <v>5511</v>
      </c>
      <c r="CT237" s="119"/>
      <c r="CU237" s="235"/>
      <c r="CV237" s="101"/>
      <c r="CW237" s="188">
        <v>0</v>
      </c>
      <c r="CX237" s="188">
        <v>0</v>
      </c>
      <c r="CY237" s="64" t="s">
        <v>218</v>
      </c>
      <c r="CZ237" s="239" t="s">
        <v>5489</v>
      </c>
      <c r="DA237" s="119"/>
      <c r="DB237" s="235">
        <v>30</v>
      </c>
      <c r="DC237" s="103" t="s">
        <v>5512</v>
      </c>
      <c r="DD237" s="188">
        <v>0.3</v>
      </c>
      <c r="DE237" s="188">
        <v>0.3</v>
      </c>
      <c r="DF237" s="119" t="s">
        <v>218</v>
      </c>
      <c r="DG237" s="237" t="s">
        <v>5513</v>
      </c>
      <c r="DH237" s="119">
        <v>30</v>
      </c>
      <c r="DI237" s="234"/>
      <c r="DJ237" s="251" t="s">
        <v>5514</v>
      </c>
      <c r="DK237" s="188">
        <v>0.3</v>
      </c>
      <c r="DL237" s="188">
        <v>0.3</v>
      </c>
      <c r="DM237" s="177" t="s">
        <v>218</v>
      </c>
      <c r="DN237" s="236" t="s">
        <v>5515</v>
      </c>
      <c r="DO237" s="119"/>
      <c r="DP237" s="235"/>
      <c r="DQ237" s="235"/>
      <c r="DR237" s="188">
        <v>0.3</v>
      </c>
      <c r="DS237" s="188">
        <v>0.3</v>
      </c>
      <c r="DT237" s="64" t="s">
        <v>218</v>
      </c>
      <c r="DU237" s="119" t="s">
        <v>5516</v>
      </c>
      <c r="DV237" s="119">
        <v>10</v>
      </c>
      <c r="DW237" s="234">
        <v>70</v>
      </c>
      <c r="DX237" s="233" t="s">
        <v>5517</v>
      </c>
      <c r="DY237" s="229">
        <v>1</v>
      </c>
      <c r="DZ237" s="188" t="s">
        <v>872</v>
      </c>
      <c r="EA237" s="177" t="s">
        <v>218</v>
      </c>
      <c r="EB237" s="177" t="s">
        <v>5518</v>
      </c>
      <c r="EC237" s="62">
        <v>30</v>
      </c>
      <c r="ED237" s="61">
        <v>30</v>
      </c>
      <c r="EE237" s="61">
        <v>30</v>
      </c>
      <c r="EF237" s="61">
        <v>60</v>
      </c>
      <c r="EG237" s="61">
        <v>60</v>
      </c>
      <c r="EH237" s="61">
        <v>60</v>
      </c>
      <c r="EI237" s="61">
        <v>60</v>
      </c>
      <c r="EJ237" s="61">
        <v>90</v>
      </c>
      <c r="EK237" s="61">
        <v>90</v>
      </c>
      <c r="EL237" s="61">
        <v>100</v>
      </c>
      <c r="EM237" s="62">
        <v>60</v>
      </c>
      <c r="EN237" s="62">
        <v>60</v>
      </c>
      <c r="EO237" s="62">
        <v>100</v>
      </c>
      <c r="EP237" s="60">
        <v>0</v>
      </c>
      <c r="EQ237" s="61">
        <v>0</v>
      </c>
      <c r="ER237" s="61">
        <v>0</v>
      </c>
      <c r="ES237" s="61">
        <v>0</v>
      </c>
      <c r="ET237" s="61">
        <v>0</v>
      </c>
      <c r="EU237" s="61">
        <v>0</v>
      </c>
      <c r="EV237" s="61">
        <v>30</v>
      </c>
      <c r="EW237" s="61">
        <v>30</v>
      </c>
      <c r="EX237" s="61">
        <v>30</v>
      </c>
      <c r="EY237" s="61">
        <v>30</v>
      </c>
      <c r="EZ237" s="61">
        <v>70</v>
      </c>
      <c r="FA237" s="60">
        <v>0</v>
      </c>
      <c r="FB237" s="60">
        <v>30</v>
      </c>
      <c r="FC237" s="60">
        <v>30</v>
      </c>
      <c r="FD237" s="38">
        <v>0</v>
      </c>
      <c r="FE237" s="38">
        <v>0</v>
      </c>
      <c r="FF237" s="38">
        <v>0</v>
      </c>
      <c r="FG237" s="38">
        <v>0</v>
      </c>
      <c r="FH237" s="38">
        <v>0</v>
      </c>
      <c r="FI237" s="38">
        <v>0</v>
      </c>
      <c r="FJ237" s="38">
        <v>0.5</v>
      </c>
      <c r="FK237" s="38">
        <v>0.33333333333333331</v>
      </c>
      <c r="FL237" s="38">
        <v>0.33333333333333331</v>
      </c>
      <c r="FM237" s="38">
        <v>0.3</v>
      </c>
      <c r="FN237" s="230">
        <v>0</v>
      </c>
      <c r="FO237" s="230">
        <v>0.3</v>
      </c>
      <c r="FP237" s="55">
        <v>0</v>
      </c>
      <c r="FQ237" s="55">
        <v>0.3</v>
      </c>
      <c r="FR237" s="209">
        <v>0</v>
      </c>
      <c r="FS237" s="209">
        <v>0.3</v>
      </c>
      <c r="FT237" s="209">
        <v>0</v>
      </c>
      <c r="FU237" s="209">
        <v>0.6</v>
      </c>
      <c r="FV237" s="42">
        <v>0</v>
      </c>
      <c r="FW237" s="42">
        <v>0.6</v>
      </c>
      <c r="FX237" s="42">
        <v>0</v>
      </c>
      <c r="FY237" s="42">
        <v>0.6</v>
      </c>
      <c r="FZ237" s="42">
        <v>0.3</v>
      </c>
      <c r="GA237" s="42">
        <v>0.6</v>
      </c>
      <c r="GB237" s="42">
        <v>0.3</v>
      </c>
      <c r="GC237" s="42">
        <v>0.9</v>
      </c>
      <c r="GD237" s="138">
        <v>0.3</v>
      </c>
      <c r="GE237" s="42">
        <v>0.9</v>
      </c>
      <c r="GF237" s="137">
        <v>0.3</v>
      </c>
      <c r="GG237" s="136">
        <v>1</v>
      </c>
      <c r="GH237" s="50">
        <v>0</v>
      </c>
      <c r="GI237" s="50">
        <v>0</v>
      </c>
      <c r="GJ237" s="50">
        <v>0</v>
      </c>
      <c r="GK237" s="50">
        <v>0</v>
      </c>
      <c r="GL237" s="49">
        <v>0</v>
      </c>
      <c r="GM237" s="49">
        <v>0</v>
      </c>
      <c r="GN237" s="49">
        <v>0.3</v>
      </c>
      <c r="GO237" s="49">
        <v>0.3</v>
      </c>
      <c r="GP237" s="49">
        <v>0.3</v>
      </c>
      <c r="GQ237" s="49">
        <v>0.3</v>
      </c>
      <c r="GR237" s="48" t="b">
        <v>1</v>
      </c>
    </row>
    <row r="238" spans="1:201" ht="67.5" hidden="1" customHeight="1" x14ac:dyDescent="0.25">
      <c r="A238" s="119" t="s">
        <v>5392</v>
      </c>
      <c r="B238" s="119" t="s">
        <v>653</v>
      </c>
      <c r="C238" s="119" t="s">
        <v>519</v>
      </c>
      <c r="D238" s="119" t="s">
        <v>5393</v>
      </c>
      <c r="E238" s="119" t="s">
        <v>5393</v>
      </c>
      <c r="F238" s="17" t="s">
        <v>5394</v>
      </c>
      <c r="G238" s="17" t="s">
        <v>951</v>
      </c>
      <c r="H238" s="17" t="s">
        <v>5519</v>
      </c>
      <c r="I238" s="17" t="s">
        <v>5395</v>
      </c>
      <c r="J238" s="17" t="s">
        <v>5396</v>
      </c>
      <c r="K238" s="15" t="s">
        <v>5520</v>
      </c>
      <c r="L238" s="15" t="s">
        <v>5520</v>
      </c>
      <c r="M238" s="26" t="s">
        <v>5399</v>
      </c>
      <c r="N238" s="17" t="s">
        <v>5400</v>
      </c>
      <c r="O238" s="17"/>
      <c r="P238" s="17" t="s">
        <v>5401</v>
      </c>
      <c r="Q238" s="17">
        <v>102</v>
      </c>
      <c r="R238" s="17" t="s">
        <v>5521</v>
      </c>
      <c r="S238" s="17" t="s">
        <v>19</v>
      </c>
      <c r="T238" s="17" t="s">
        <v>870</v>
      </c>
      <c r="U238" s="17"/>
      <c r="V238" s="17"/>
      <c r="W238" s="17"/>
      <c r="X238" s="17"/>
      <c r="Y238" s="17"/>
      <c r="Z238" s="17"/>
      <c r="AA238" s="17"/>
      <c r="AB238" s="17"/>
      <c r="AC238" s="17"/>
      <c r="AD238" s="17"/>
      <c r="AE238" s="17"/>
      <c r="AF238" s="17"/>
      <c r="AG238" s="17"/>
      <c r="AH238" s="17" t="s">
        <v>211</v>
      </c>
      <c r="AI238" s="17" t="s">
        <v>470</v>
      </c>
      <c r="AJ238" s="17" t="s">
        <v>418</v>
      </c>
      <c r="AK238" s="17" t="s">
        <v>214</v>
      </c>
      <c r="AL238" s="110" t="s">
        <v>5522</v>
      </c>
      <c r="AM238" s="110" t="s">
        <v>5523</v>
      </c>
      <c r="AN238" s="17">
        <v>0</v>
      </c>
      <c r="AO238" s="17">
        <v>10</v>
      </c>
      <c r="AP238" s="17">
        <v>40</v>
      </c>
      <c r="AQ238" s="17">
        <v>20</v>
      </c>
      <c r="AR238" s="17">
        <v>30</v>
      </c>
      <c r="AS238" s="17">
        <v>100</v>
      </c>
      <c r="AT238" s="17"/>
      <c r="AU238" s="17"/>
      <c r="AV238" s="17">
        <v>40</v>
      </c>
      <c r="AW238" s="250"/>
      <c r="AX238" s="249"/>
      <c r="AY238" s="248" t="s">
        <v>5524</v>
      </c>
      <c r="AZ238" s="79">
        <v>0</v>
      </c>
      <c r="BA238" s="245">
        <v>0</v>
      </c>
      <c r="BB238" s="174" t="s">
        <v>218</v>
      </c>
      <c r="BC238" s="107" t="s">
        <v>5525</v>
      </c>
      <c r="BD238" s="246"/>
      <c r="BE238" s="235"/>
      <c r="BF238" s="133" t="s">
        <v>5526</v>
      </c>
      <c r="BG238" s="79">
        <v>0</v>
      </c>
      <c r="BH238" s="245">
        <v>0</v>
      </c>
      <c r="BI238" s="244" t="s">
        <v>218</v>
      </c>
      <c r="BJ238" s="241" t="s">
        <v>5459</v>
      </c>
      <c r="BK238" s="119">
        <v>8</v>
      </c>
      <c r="BL238" s="235"/>
      <c r="BM238" s="112" t="s">
        <v>5527</v>
      </c>
      <c r="BN238" s="243">
        <v>0</v>
      </c>
      <c r="BO238" s="188">
        <v>0</v>
      </c>
      <c r="BP238" s="81" t="s">
        <v>218</v>
      </c>
      <c r="BQ238" s="158" t="s">
        <v>5459</v>
      </c>
      <c r="BR238" s="119">
        <v>12</v>
      </c>
      <c r="BS238" s="235"/>
      <c r="BT238" s="117" t="s">
        <v>5528</v>
      </c>
      <c r="BU238" s="188">
        <v>0</v>
      </c>
      <c r="BV238" s="188">
        <v>0</v>
      </c>
      <c r="BW238" s="242" t="s">
        <v>218</v>
      </c>
      <c r="BX238" s="241" t="s">
        <v>5459</v>
      </c>
      <c r="BY238" s="119">
        <v>8</v>
      </c>
      <c r="BZ238" s="235"/>
      <c r="CA238" s="100" t="s">
        <v>5529</v>
      </c>
      <c r="CB238" s="188">
        <v>0</v>
      </c>
      <c r="CC238" s="188">
        <v>0</v>
      </c>
      <c r="CD238" s="83" t="s">
        <v>218</v>
      </c>
      <c r="CE238" s="158" t="s">
        <v>5530</v>
      </c>
      <c r="CF238" s="119"/>
      <c r="CG238" s="235"/>
      <c r="CH238" s="100" t="s">
        <v>5531</v>
      </c>
      <c r="CI238" s="188">
        <v>0</v>
      </c>
      <c r="CJ238" s="188">
        <v>0</v>
      </c>
      <c r="CK238" s="81" t="s">
        <v>218</v>
      </c>
      <c r="CL238" s="158" t="s">
        <v>5532</v>
      </c>
      <c r="CM238" s="119"/>
      <c r="CN238" s="235"/>
      <c r="CO238" s="100" t="s">
        <v>5533</v>
      </c>
      <c r="CP238" s="188">
        <v>0</v>
      </c>
      <c r="CQ238" s="188">
        <v>0</v>
      </c>
      <c r="CR238" s="64" t="s">
        <v>218</v>
      </c>
      <c r="CS238" s="158" t="s">
        <v>5442</v>
      </c>
      <c r="CT238" s="119"/>
      <c r="CU238" s="235"/>
      <c r="CV238" s="101"/>
      <c r="CW238" s="188">
        <v>0</v>
      </c>
      <c r="CX238" s="188">
        <v>0</v>
      </c>
      <c r="CY238" s="64" t="s">
        <v>218</v>
      </c>
      <c r="CZ238" s="239" t="s">
        <v>5489</v>
      </c>
      <c r="DA238" s="119"/>
      <c r="DB238" s="235"/>
      <c r="DC238" s="103" t="s">
        <v>5534</v>
      </c>
      <c r="DD238" s="188">
        <v>0</v>
      </c>
      <c r="DE238" s="188">
        <v>0</v>
      </c>
      <c r="DF238" s="119" t="s">
        <v>218</v>
      </c>
      <c r="DG238" s="237" t="s">
        <v>5535</v>
      </c>
      <c r="DH238" s="119"/>
      <c r="DI238" s="234"/>
      <c r="DJ238" s="251" t="s">
        <v>5536</v>
      </c>
      <c r="DK238" s="188">
        <v>0</v>
      </c>
      <c r="DL238" s="188">
        <v>0</v>
      </c>
      <c r="DM238" s="177" t="s">
        <v>218</v>
      </c>
      <c r="DN238" s="236" t="s">
        <v>5537</v>
      </c>
      <c r="DO238" s="119">
        <v>12</v>
      </c>
      <c r="DP238" s="235"/>
      <c r="DQ238" s="235"/>
      <c r="DR238" s="188">
        <v>0</v>
      </c>
      <c r="DS238" s="188">
        <v>0</v>
      </c>
      <c r="DT238" s="64" t="s">
        <v>218</v>
      </c>
      <c r="DU238" s="119" t="s">
        <v>5516</v>
      </c>
      <c r="DV238" s="119"/>
      <c r="DW238" s="234">
        <v>10</v>
      </c>
      <c r="DX238" s="233" t="s">
        <v>5538</v>
      </c>
      <c r="DY238" s="229">
        <v>0.25</v>
      </c>
      <c r="DZ238" s="188">
        <v>0</v>
      </c>
      <c r="EA238" s="177" t="s">
        <v>218</v>
      </c>
      <c r="EB238" s="177" t="s">
        <v>5539</v>
      </c>
      <c r="EC238" s="62">
        <v>8</v>
      </c>
      <c r="ED238" s="61">
        <v>20</v>
      </c>
      <c r="EE238" s="61">
        <v>28</v>
      </c>
      <c r="EF238" s="61">
        <v>28</v>
      </c>
      <c r="EG238" s="61">
        <v>28</v>
      </c>
      <c r="EH238" s="61">
        <v>28</v>
      </c>
      <c r="EI238" s="61">
        <v>28</v>
      </c>
      <c r="EJ238" s="61">
        <v>28</v>
      </c>
      <c r="EK238" s="61">
        <v>40</v>
      </c>
      <c r="EL238" s="61">
        <v>40</v>
      </c>
      <c r="EM238" s="62">
        <v>28</v>
      </c>
      <c r="EN238" s="62">
        <v>28</v>
      </c>
      <c r="EO238" s="62">
        <v>40</v>
      </c>
      <c r="EP238" s="60">
        <v>0</v>
      </c>
      <c r="EQ238" s="61">
        <v>0</v>
      </c>
      <c r="ER238" s="61">
        <v>0</v>
      </c>
      <c r="ES238" s="61">
        <v>0</v>
      </c>
      <c r="ET238" s="61">
        <v>0</v>
      </c>
      <c r="EU238" s="61">
        <v>0</v>
      </c>
      <c r="EV238" s="61">
        <v>0</v>
      </c>
      <c r="EW238" s="61">
        <v>0</v>
      </c>
      <c r="EX238" s="61">
        <v>0</v>
      </c>
      <c r="EY238" s="61">
        <v>0</v>
      </c>
      <c r="EZ238" s="61">
        <v>10</v>
      </c>
      <c r="FA238" s="60">
        <v>0</v>
      </c>
      <c r="FB238" s="60">
        <v>0</v>
      </c>
      <c r="FC238" s="60">
        <v>0</v>
      </c>
      <c r="FD238" s="38">
        <v>0</v>
      </c>
      <c r="FE238" s="38">
        <v>0</v>
      </c>
      <c r="FF238" s="38">
        <v>0</v>
      </c>
      <c r="FG238" s="38">
        <v>0</v>
      </c>
      <c r="FH238" s="38">
        <v>0</v>
      </c>
      <c r="FI238" s="38">
        <v>0</v>
      </c>
      <c r="FJ238" s="38">
        <v>0</v>
      </c>
      <c r="FK238" s="38">
        <v>0</v>
      </c>
      <c r="FL238" s="38">
        <v>0</v>
      </c>
      <c r="FM238" s="38">
        <v>0</v>
      </c>
      <c r="FN238" s="230">
        <v>0</v>
      </c>
      <c r="FO238" s="230">
        <v>0.2</v>
      </c>
      <c r="FP238" s="55">
        <v>0</v>
      </c>
      <c r="FQ238" s="55">
        <v>0.5</v>
      </c>
      <c r="FR238" s="209">
        <v>0</v>
      </c>
      <c r="FS238" s="209">
        <v>0.7</v>
      </c>
      <c r="FT238" s="209">
        <v>0</v>
      </c>
      <c r="FU238" s="209">
        <v>0.7</v>
      </c>
      <c r="FV238" s="42">
        <v>0</v>
      </c>
      <c r="FW238" s="42">
        <v>0.7</v>
      </c>
      <c r="FX238" s="42">
        <v>0</v>
      </c>
      <c r="FY238" s="42">
        <v>0.7</v>
      </c>
      <c r="FZ238" s="42">
        <v>0</v>
      </c>
      <c r="GA238" s="42">
        <v>0.7</v>
      </c>
      <c r="GB238" s="42">
        <v>0</v>
      </c>
      <c r="GC238" s="42">
        <v>0.7</v>
      </c>
      <c r="GD238" s="138">
        <v>0</v>
      </c>
      <c r="GE238" s="42">
        <v>1</v>
      </c>
      <c r="GF238" s="137">
        <v>0</v>
      </c>
      <c r="GG238" s="136">
        <v>1</v>
      </c>
      <c r="GH238" s="50">
        <v>0</v>
      </c>
      <c r="GI238" s="50">
        <v>0</v>
      </c>
      <c r="GJ238" s="50">
        <v>0</v>
      </c>
      <c r="GK238" s="50">
        <v>0</v>
      </c>
      <c r="GL238" s="49">
        <v>0</v>
      </c>
      <c r="GM238" s="49">
        <v>0</v>
      </c>
      <c r="GN238" s="49">
        <v>0</v>
      </c>
      <c r="GO238" s="49">
        <v>0</v>
      </c>
      <c r="GP238" s="49">
        <v>0</v>
      </c>
      <c r="GQ238" s="49">
        <v>0</v>
      </c>
      <c r="GR238" s="48" t="b">
        <v>1</v>
      </c>
    </row>
    <row r="239" spans="1:201" ht="67.5" hidden="1" customHeight="1" x14ac:dyDescent="0.25">
      <c r="A239" s="119" t="s">
        <v>5392</v>
      </c>
      <c r="B239" s="119" t="s">
        <v>653</v>
      </c>
      <c r="C239" s="119" t="s">
        <v>519</v>
      </c>
      <c r="D239" s="119" t="s">
        <v>5393</v>
      </c>
      <c r="E239" s="119" t="s">
        <v>5393</v>
      </c>
      <c r="F239" s="17" t="s">
        <v>5394</v>
      </c>
      <c r="G239" s="17" t="s">
        <v>951</v>
      </c>
      <c r="H239" s="17" t="s">
        <v>952</v>
      </c>
      <c r="I239" s="17" t="s">
        <v>5395</v>
      </c>
      <c r="J239" s="17" t="s">
        <v>5396</v>
      </c>
      <c r="K239" s="17" t="s">
        <v>5397</v>
      </c>
      <c r="L239" s="17" t="s">
        <v>5398</v>
      </c>
      <c r="M239" s="26" t="s">
        <v>5399</v>
      </c>
      <c r="N239" s="17" t="s">
        <v>5400</v>
      </c>
      <c r="O239" s="17"/>
      <c r="P239" s="17" t="s">
        <v>5401</v>
      </c>
      <c r="Q239" s="17">
        <v>103</v>
      </c>
      <c r="R239" s="17" t="s">
        <v>5540</v>
      </c>
      <c r="S239" s="17" t="s">
        <v>210</v>
      </c>
      <c r="T239" s="17"/>
      <c r="U239" s="17"/>
      <c r="V239" s="17"/>
      <c r="W239" s="17"/>
      <c r="X239" s="17"/>
      <c r="Y239" s="17"/>
      <c r="Z239" s="17"/>
      <c r="AA239" s="17"/>
      <c r="AB239" s="17"/>
      <c r="AC239" s="17"/>
      <c r="AD239" s="17"/>
      <c r="AE239" s="17"/>
      <c r="AF239" s="17"/>
      <c r="AG239" s="17"/>
      <c r="AH239" s="17" t="s">
        <v>211</v>
      </c>
      <c r="AI239" s="17" t="s">
        <v>470</v>
      </c>
      <c r="AJ239" s="17" t="s">
        <v>244</v>
      </c>
      <c r="AK239" s="17" t="s">
        <v>214</v>
      </c>
      <c r="AL239" s="110" t="s">
        <v>5541</v>
      </c>
      <c r="AM239" s="110" t="s">
        <v>2101</v>
      </c>
      <c r="AN239" s="17">
        <v>0</v>
      </c>
      <c r="AO239" s="17">
        <v>0</v>
      </c>
      <c r="AP239" s="17">
        <v>60</v>
      </c>
      <c r="AQ239" s="17">
        <v>20</v>
      </c>
      <c r="AR239" s="17">
        <v>10</v>
      </c>
      <c r="AS239" s="17">
        <v>90</v>
      </c>
      <c r="AT239" s="17"/>
      <c r="AU239" s="17"/>
      <c r="AV239" s="17">
        <v>60</v>
      </c>
      <c r="AW239" s="250"/>
      <c r="AX239" s="249"/>
      <c r="AY239" s="248" t="s">
        <v>5542</v>
      </c>
      <c r="AZ239" s="79">
        <v>0</v>
      </c>
      <c r="BA239" s="245">
        <v>0</v>
      </c>
      <c r="BB239" s="174" t="s">
        <v>218</v>
      </c>
      <c r="BC239" s="107" t="s">
        <v>5459</v>
      </c>
      <c r="BD239" s="271"/>
      <c r="BE239" s="235"/>
      <c r="BF239" s="133" t="s">
        <v>5543</v>
      </c>
      <c r="BG239" s="79">
        <v>0</v>
      </c>
      <c r="BH239" s="245">
        <v>0</v>
      </c>
      <c r="BI239" s="244" t="s">
        <v>218</v>
      </c>
      <c r="BJ239" s="241" t="s">
        <v>5459</v>
      </c>
      <c r="BK239" s="119"/>
      <c r="BL239" s="235"/>
      <c r="BM239" s="112" t="s">
        <v>5544</v>
      </c>
      <c r="BN239" s="243">
        <v>0</v>
      </c>
      <c r="BO239" s="188">
        <v>0</v>
      </c>
      <c r="BP239" s="81" t="s">
        <v>218</v>
      </c>
      <c r="BQ239" s="158" t="s">
        <v>5459</v>
      </c>
      <c r="BR239" s="119"/>
      <c r="BS239" s="235"/>
      <c r="BT239" s="117" t="s">
        <v>5545</v>
      </c>
      <c r="BU239" s="188">
        <v>0</v>
      </c>
      <c r="BV239" s="188">
        <v>0</v>
      </c>
      <c r="BW239" s="242" t="s">
        <v>218</v>
      </c>
      <c r="BX239" s="241" t="s">
        <v>5459</v>
      </c>
      <c r="BY239" s="119"/>
      <c r="BZ239" s="235"/>
      <c r="CA239" s="100" t="s">
        <v>5546</v>
      </c>
      <c r="CB239" s="188">
        <v>0</v>
      </c>
      <c r="CC239" s="188">
        <v>0</v>
      </c>
      <c r="CD239" s="240" t="s">
        <v>218</v>
      </c>
      <c r="CE239" s="158" t="s">
        <v>5547</v>
      </c>
      <c r="CF239" s="258">
        <v>10</v>
      </c>
      <c r="CG239" s="266">
        <v>10</v>
      </c>
      <c r="CH239" s="100" t="s">
        <v>5548</v>
      </c>
      <c r="CI239" s="188">
        <v>0.16666666666666666</v>
      </c>
      <c r="CJ239" s="188">
        <v>0.1111111111111111</v>
      </c>
      <c r="CK239" s="64" t="s">
        <v>218</v>
      </c>
      <c r="CL239" s="158" t="s">
        <v>5549</v>
      </c>
      <c r="CM239" s="258"/>
      <c r="CN239" s="235"/>
      <c r="CO239" s="100" t="s">
        <v>5550</v>
      </c>
      <c r="CP239" s="188">
        <v>0.16666666666666666</v>
      </c>
      <c r="CQ239" s="188">
        <v>0.1111111111111111</v>
      </c>
      <c r="CR239" s="64" t="s">
        <v>218</v>
      </c>
      <c r="CS239" s="158" t="s">
        <v>5442</v>
      </c>
      <c r="CT239" s="119"/>
      <c r="CU239" s="235"/>
      <c r="CV239" s="101" t="s">
        <v>5551</v>
      </c>
      <c r="CW239" s="188">
        <v>0.16666666666666666</v>
      </c>
      <c r="CX239" s="188">
        <v>0.1111111111111111</v>
      </c>
      <c r="CY239" s="64" t="s">
        <v>218</v>
      </c>
      <c r="CZ239" s="239" t="s">
        <v>4521</v>
      </c>
      <c r="DA239" s="119"/>
      <c r="DB239" s="235"/>
      <c r="DC239" s="103" t="s">
        <v>5552</v>
      </c>
      <c r="DD239" s="188">
        <v>0.16666666666666666</v>
      </c>
      <c r="DE239" s="188">
        <v>0.1111111111111111</v>
      </c>
      <c r="DF239" s="119" t="s">
        <v>218</v>
      </c>
      <c r="DG239" s="237" t="s">
        <v>5553</v>
      </c>
      <c r="DH239" s="119"/>
      <c r="DI239" s="234"/>
      <c r="DJ239" s="251" t="s">
        <v>5554</v>
      </c>
      <c r="DK239" s="188">
        <v>0.16666666666666666</v>
      </c>
      <c r="DL239" s="188">
        <v>0.1111111111111111</v>
      </c>
      <c r="DM239" s="177" t="s">
        <v>218</v>
      </c>
      <c r="DN239" s="236" t="s">
        <v>5555</v>
      </c>
      <c r="DO239" s="270">
        <v>30</v>
      </c>
      <c r="DP239" s="260">
        <v>30</v>
      </c>
      <c r="DQ239" s="112" t="s">
        <v>5556</v>
      </c>
      <c r="DR239" s="188">
        <v>0.66666666666666663</v>
      </c>
      <c r="DS239" s="188">
        <v>0.44444444444444442</v>
      </c>
      <c r="DT239" s="119" t="s">
        <v>218</v>
      </c>
      <c r="DU239" s="119" t="s">
        <v>5557</v>
      </c>
      <c r="DV239" s="270">
        <v>20</v>
      </c>
      <c r="DW239" s="234">
        <v>20</v>
      </c>
      <c r="DX239" s="269" t="s">
        <v>5558</v>
      </c>
      <c r="DY239" s="229">
        <v>1</v>
      </c>
      <c r="DZ239" s="188">
        <v>0.33666666666666667</v>
      </c>
      <c r="EA239" s="177" t="s">
        <v>218</v>
      </c>
      <c r="EB239" s="177" t="s">
        <v>5559</v>
      </c>
      <c r="EC239" s="62">
        <v>0</v>
      </c>
      <c r="ED239" s="61">
        <v>0</v>
      </c>
      <c r="EE239" s="61">
        <v>0</v>
      </c>
      <c r="EF239" s="61">
        <v>10</v>
      </c>
      <c r="EG239" s="61">
        <v>10</v>
      </c>
      <c r="EH239" s="61">
        <v>10</v>
      </c>
      <c r="EI239" s="61">
        <v>10</v>
      </c>
      <c r="EJ239" s="61">
        <v>10</v>
      </c>
      <c r="EK239" s="61">
        <v>40</v>
      </c>
      <c r="EL239" s="61">
        <v>60</v>
      </c>
      <c r="EM239" s="62">
        <v>10</v>
      </c>
      <c r="EN239" s="62">
        <v>10</v>
      </c>
      <c r="EO239" s="62">
        <v>60</v>
      </c>
      <c r="EP239" s="60">
        <v>0</v>
      </c>
      <c r="EQ239" s="61">
        <v>0</v>
      </c>
      <c r="ER239" s="61">
        <v>0</v>
      </c>
      <c r="ES239" s="61">
        <v>10</v>
      </c>
      <c r="ET239" s="61">
        <v>10</v>
      </c>
      <c r="EU239" s="61">
        <v>10</v>
      </c>
      <c r="EV239" s="61">
        <v>10</v>
      </c>
      <c r="EW239" s="61">
        <v>10</v>
      </c>
      <c r="EX239" s="61">
        <v>40</v>
      </c>
      <c r="EY239" s="61">
        <v>60</v>
      </c>
      <c r="EZ239" s="61">
        <v>20</v>
      </c>
      <c r="FA239" s="60">
        <v>10</v>
      </c>
      <c r="FB239" s="60">
        <v>10</v>
      </c>
      <c r="FC239" s="60">
        <v>60</v>
      </c>
      <c r="FD239" s="38">
        <v>0</v>
      </c>
      <c r="FE239" s="38">
        <v>0</v>
      </c>
      <c r="FF239" s="38">
        <v>0</v>
      </c>
      <c r="FG239" s="38">
        <v>1</v>
      </c>
      <c r="FH239" s="38">
        <v>1</v>
      </c>
      <c r="FI239" s="38">
        <v>1</v>
      </c>
      <c r="FJ239" s="38">
        <v>1</v>
      </c>
      <c r="FK239" s="38">
        <v>1</v>
      </c>
      <c r="FL239" s="38">
        <v>1</v>
      </c>
      <c r="FM239" s="38">
        <v>1</v>
      </c>
      <c r="FN239" s="230">
        <v>0</v>
      </c>
      <c r="FO239" s="230">
        <v>0</v>
      </c>
      <c r="FP239" s="55">
        <v>0</v>
      </c>
      <c r="FQ239" s="55">
        <v>0</v>
      </c>
      <c r="FR239" s="209">
        <v>0</v>
      </c>
      <c r="FS239" s="209">
        <v>0</v>
      </c>
      <c r="FT239" s="209">
        <v>0.16666666666666666</v>
      </c>
      <c r="FU239" s="209">
        <v>0.16666666666666666</v>
      </c>
      <c r="FV239" s="42">
        <v>0.16666666666666666</v>
      </c>
      <c r="FW239" s="42">
        <v>0.16666666666666666</v>
      </c>
      <c r="FX239" s="42">
        <v>0.16666666666666666</v>
      </c>
      <c r="FY239" s="42">
        <v>0.16666666666666666</v>
      </c>
      <c r="FZ239" s="42">
        <v>0.16666666666666666</v>
      </c>
      <c r="GA239" s="42">
        <v>0.16666666666666666</v>
      </c>
      <c r="GB239" s="42">
        <v>0.16666666666666666</v>
      </c>
      <c r="GC239" s="42">
        <v>0.16666666666666666</v>
      </c>
      <c r="GD239" s="138">
        <v>0.66666666666666663</v>
      </c>
      <c r="GE239" s="42">
        <v>0.66666666666666663</v>
      </c>
      <c r="GF239" s="137">
        <v>1</v>
      </c>
      <c r="GG239" s="136">
        <v>1</v>
      </c>
      <c r="GH239" s="50">
        <v>0</v>
      </c>
      <c r="GI239" s="50">
        <v>0</v>
      </c>
      <c r="GJ239" s="50">
        <v>0</v>
      </c>
      <c r="GK239" s="50">
        <v>0.16666666666666666</v>
      </c>
      <c r="GL239" s="49">
        <v>0.16666666666666666</v>
      </c>
      <c r="GM239" s="49">
        <v>0.16666666666666666</v>
      </c>
      <c r="GN239" s="49">
        <v>0.16666666666666666</v>
      </c>
      <c r="GO239" s="49">
        <v>0.16666666666666666</v>
      </c>
      <c r="GP239" s="49">
        <v>0.66666666666666663</v>
      </c>
      <c r="GQ239" s="49">
        <v>1</v>
      </c>
      <c r="GR239" s="48" t="b">
        <v>1</v>
      </c>
    </row>
    <row r="240" spans="1:201" ht="67.5" hidden="1" customHeight="1" x14ac:dyDescent="0.25">
      <c r="A240" s="119" t="s">
        <v>5392</v>
      </c>
      <c r="B240" s="119" t="s">
        <v>653</v>
      </c>
      <c r="C240" s="119" t="s">
        <v>519</v>
      </c>
      <c r="D240" s="119" t="s">
        <v>5393</v>
      </c>
      <c r="E240" s="119" t="s">
        <v>5476</v>
      </c>
      <c r="F240" s="17" t="s">
        <v>5394</v>
      </c>
      <c r="G240" s="17" t="s">
        <v>951</v>
      </c>
      <c r="H240" s="17" t="s">
        <v>952</v>
      </c>
      <c r="I240" s="17" t="s">
        <v>5395</v>
      </c>
      <c r="J240" s="17" t="s">
        <v>5396</v>
      </c>
      <c r="K240" s="17" t="s">
        <v>5397</v>
      </c>
      <c r="L240" s="17" t="s">
        <v>5398</v>
      </c>
      <c r="M240" s="26" t="s">
        <v>5399</v>
      </c>
      <c r="N240" s="17" t="s">
        <v>5400</v>
      </c>
      <c r="O240" s="17"/>
      <c r="P240" s="17" t="s">
        <v>5401</v>
      </c>
      <c r="Q240" s="17">
        <v>148</v>
      </c>
      <c r="R240" s="17" t="s">
        <v>5560</v>
      </c>
      <c r="S240" s="17" t="s">
        <v>19</v>
      </c>
      <c r="T240" s="17" t="s">
        <v>870</v>
      </c>
      <c r="U240" s="17"/>
      <c r="V240" s="17"/>
      <c r="W240" s="17"/>
      <c r="X240" s="17"/>
      <c r="Y240" s="17"/>
      <c r="Z240" s="17"/>
      <c r="AA240" s="17"/>
      <c r="AB240" s="17"/>
      <c r="AC240" s="17"/>
      <c r="AD240" s="17"/>
      <c r="AE240" s="17"/>
      <c r="AF240" s="17"/>
      <c r="AG240" s="17"/>
      <c r="AH240" s="17" t="s">
        <v>211</v>
      </c>
      <c r="AI240" s="17" t="s">
        <v>5561</v>
      </c>
      <c r="AJ240" s="17" t="s">
        <v>418</v>
      </c>
      <c r="AK240" s="17" t="s">
        <v>214</v>
      </c>
      <c r="AL240" s="110" t="s">
        <v>5562</v>
      </c>
      <c r="AM240" s="110" t="s">
        <v>5563</v>
      </c>
      <c r="AN240" s="17">
        <v>0</v>
      </c>
      <c r="AO240" s="17">
        <v>0</v>
      </c>
      <c r="AP240" s="17">
        <v>100</v>
      </c>
      <c r="AQ240" s="17">
        <v>0</v>
      </c>
      <c r="AR240" s="17">
        <v>0</v>
      </c>
      <c r="AS240" s="17">
        <v>100</v>
      </c>
      <c r="AT240" s="17">
        <v>50</v>
      </c>
      <c r="AU240" s="17"/>
      <c r="AV240" s="17">
        <v>100</v>
      </c>
      <c r="AW240" s="250"/>
      <c r="AX240" s="249"/>
      <c r="AY240" s="248" t="s">
        <v>5564</v>
      </c>
      <c r="AZ240" s="79">
        <v>0</v>
      </c>
      <c r="BA240" s="245">
        <v>0.5</v>
      </c>
      <c r="BB240" s="174" t="s">
        <v>218</v>
      </c>
      <c r="BC240" s="107" t="s">
        <v>5459</v>
      </c>
      <c r="BD240" s="246"/>
      <c r="BE240" s="235"/>
      <c r="BF240" s="133" t="s">
        <v>5564</v>
      </c>
      <c r="BG240" s="79">
        <v>0</v>
      </c>
      <c r="BH240" s="245">
        <v>0.5</v>
      </c>
      <c r="BI240" s="244" t="s">
        <v>218</v>
      </c>
      <c r="BJ240" s="241" t="s">
        <v>5459</v>
      </c>
      <c r="BK240" s="119"/>
      <c r="BL240" s="235"/>
      <c r="BM240" s="112" t="s">
        <v>5564</v>
      </c>
      <c r="BN240" s="243">
        <v>0</v>
      </c>
      <c r="BO240" s="188">
        <v>0.5</v>
      </c>
      <c r="BP240" s="81" t="s">
        <v>218</v>
      </c>
      <c r="BQ240" s="158" t="s">
        <v>5459</v>
      </c>
      <c r="BR240" s="119"/>
      <c r="BS240" s="235"/>
      <c r="BT240" s="117" t="s">
        <v>5564</v>
      </c>
      <c r="BU240" s="188">
        <v>0</v>
      </c>
      <c r="BV240" s="188">
        <v>0.5</v>
      </c>
      <c r="BW240" s="242" t="s">
        <v>218</v>
      </c>
      <c r="BX240" s="241" t="s">
        <v>5459</v>
      </c>
      <c r="BY240" s="119">
        <v>30</v>
      </c>
      <c r="BZ240" s="235">
        <v>30</v>
      </c>
      <c r="CA240" s="100" t="s">
        <v>5565</v>
      </c>
      <c r="CB240" s="188">
        <v>0.3</v>
      </c>
      <c r="CC240" s="188">
        <v>0.8</v>
      </c>
      <c r="CD240" s="240" t="s">
        <v>218</v>
      </c>
      <c r="CE240" s="158" t="s">
        <v>5566</v>
      </c>
      <c r="CF240" s="119"/>
      <c r="CG240" s="268"/>
      <c r="CH240" s="100" t="s">
        <v>5567</v>
      </c>
      <c r="CI240" s="188">
        <v>0.3</v>
      </c>
      <c r="CJ240" s="188">
        <v>0.8</v>
      </c>
      <c r="CK240" s="64" t="s">
        <v>218</v>
      </c>
      <c r="CL240" s="158" t="s">
        <v>5568</v>
      </c>
      <c r="CM240" s="267">
        <v>30</v>
      </c>
      <c r="CN240" s="262">
        <v>30</v>
      </c>
      <c r="CO240" s="100" t="s">
        <v>5569</v>
      </c>
      <c r="CP240" s="188">
        <v>0.6</v>
      </c>
      <c r="CQ240" s="188">
        <v>1.1000000000000001</v>
      </c>
      <c r="CR240" s="64" t="s">
        <v>218</v>
      </c>
      <c r="CS240" s="158" t="s">
        <v>5570</v>
      </c>
      <c r="CT240" s="119"/>
      <c r="CU240" s="235"/>
      <c r="CV240" s="101" t="s">
        <v>5571</v>
      </c>
      <c r="CW240" s="188">
        <v>0.6</v>
      </c>
      <c r="CX240" s="188">
        <v>1.1000000000000001</v>
      </c>
      <c r="CY240" s="64" t="s">
        <v>218</v>
      </c>
      <c r="CZ240" s="239" t="s">
        <v>4521</v>
      </c>
      <c r="DA240" s="119"/>
      <c r="DB240" s="261"/>
      <c r="DC240" s="103" t="s">
        <v>5572</v>
      </c>
      <c r="DD240" s="188">
        <v>0.6</v>
      </c>
      <c r="DE240" s="188">
        <v>1.1000000000000001</v>
      </c>
      <c r="DF240" s="119" t="s">
        <v>218</v>
      </c>
      <c r="DG240" s="237" t="s">
        <v>5573</v>
      </c>
      <c r="DH240" s="119"/>
      <c r="DI240" s="234"/>
      <c r="DJ240" s="251" t="s">
        <v>5574</v>
      </c>
      <c r="DK240" s="188">
        <v>0.6</v>
      </c>
      <c r="DL240" s="188">
        <v>1.1000000000000001</v>
      </c>
      <c r="DM240" s="177" t="s">
        <v>218</v>
      </c>
      <c r="DN240" s="236" t="s">
        <v>5575</v>
      </c>
      <c r="DO240" s="119"/>
      <c r="DP240" s="235"/>
      <c r="DQ240" s="112" t="s">
        <v>5576</v>
      </c>
      <c r="DR240" s="188">
        <v>0.6</v>
      </c>
      <c r="DS240" s="188">
        <v>1.1000000000000001</v>
      </c>
      <c r="DT240" s="119" t="s">
        <v>218</v>
      </c>
      <c r="DU240" s="119" t="s">
        <v>5577</v>
      </c>
      <c r="DV240" s="119">
        <v>40</v>
      </c>
      <c r="DW240" s="234">
        <v>35</v>
      </c>
      <c r="DX240" s="233" t="s">
        <v>5578</v>
      </c>
      <c r="DY240" s="229">
        <v>0.95</v>
      </c>
      <c r="DZ240" s="188" t="s">
        <v>872</v>
      </c>
      <c r="EA240" s="177" t="s">
        <v>218</v>
      </c>
      <c r="EB240" s="177" t="s">
        <v>5579</v>
      </c>
      <c r="EC240" s="62">
        <v>0</v>
      </c>
      <c r="ED240" s="61">
        <v>0</v>
      </c>
      <c r="EE240" s="61">
        <v>30</v>
      </c>
      <c r="EF240" s="61">
        <v>30</v>
      </c>
      <c r="EG240" s="61">
        <v>60</v>
      </c>
      <c r="EH240" s="61">
        <v>60</v>
      </c>
      <c r="EI240" s="61">
        <v>60</v>
      </c>
      <c r="EJ240" s="61">
        <v>60</v>
      </c>
      <c r="EK240" s="61">
        <v>60</v>
      </c>
      <c r="EL240" s="61">
        <v>100</v>
      </c>
      <c r="EM240" s="62">
        <v>30</v>
      </c>
      <c r="EN240" s="62">
        <v>60</v>
      </c>
      <c r="EO240" s="62">
        <v>100</v>
      </c>
      <c r="EP240" s="60">
        <v>0</v>
      </c>
      <c r="EQ240" s="61">
        <v>0</v>
      </c>
      <c r="ER240" s="61">
        <v>30</v>
      </c>
      <c r="ES240" s="61">
        <v>30</v>
      </c>
      <c r="ET240" s="61">
        <v>60</v>
      </c>
      <c r="EU240" s="61">
        <v>60</v>
      </c>
      <c r="EV240" s="61">
        <v>60</v>
      </c>
      <c r="EW240" s="61">
        <v>60</v>
      </c>
      <c r="EX240" s="61">
        <v>60</v>
      </c>
      <c r="EY240" s="61">
        <v>95</v>
      </c>
      <c r="EZ240" s="61">
        <v>35</v>
      </c>
      <c r="FA240" s="60">
        <v>30</v>
      </c>
      <c r="FB240" s="60">
        <v>60</v>
      </c>
      <c r="FC240" s="60">
        <v>95</v>
      </c>
      <c r="FD240" s="38">
        <v>0</v>
      </c>
      <c r="FE240" s="38">
        <v>0</v>
      </c>
      <c r="FF240" s="38">
        <v>1</v>
      </c>
      <c r="FG240" s="38">
        <v>1</v>
      </c>
      <c r="FH240" s="38">
        <v>1</v>
      </c>
      <c r="FI240" s="38">
        <v>1</v>
      </c>
      <c r="FJ240" s="38">
        <v>1</v>
      </c>
      <c r="FK240" s="38">
        <v>1</v>
      </c>
      <c r="FL240" s="38">
        <v>1</v>
      </c>
      <c r="FM240" s="38">
        <v>0.95</v>
      </c>
      <c r="FN240" s="230">
        <v>0</v>
      </c>
      <c r="FO240" s="230">
        <v>0</v>
      </c>
      <c r="FP240" s="55">
        <v>0</v>
      </c>
      <c r="FQ240" s="55">
        <v>0</v>
      </c>
      <c r="FR240" s="209">
        <v>0.3</v>
      </c>
      <c r="FS240" s="209">
        <v>0.3</v>
      </c>
      <c r="FT240" s="209">
        <v>0.3</v>
      </c>
      <c r="FU240" s="209">
        <v>0.3</v>
      </c>
      <c r="FV240" s="42">
        <v>0.6</v>
      </c>
      <c r="FW240" s="42">
        <v>0.6</v>
      </c>
      <c r="FX240" s="42">
        <v>0.6</v>
      </c>
      <c r="FY240" s="42">
        <v>0.6</v>
      </c>
      <c r="FZ240" s="42">
        <v>0.6</v>
      </c>
      <c r="GA240" s="42">
        <v>0.6</v>
      </c>
      <c r="GB240" s="42">
        <v>0.6</v>
      </c>
      <c r="GC240" s="42">
        <v>0.6</v>
      </c>
      <c r="GD240" s="138">
        <v>0.6</v>
      </c>
      <c r="GE240" s="42">
        <v>0.6</v>
      </c>
      <c r="GF240" s="137">
        <v>0.95</v>
      </c>
      <c r="GG240" s="136">
        <v>1</v>
      </c>
      <c r="GH240" s="50">
        <v>0</v>
      </c>
      <c r="GI240" s="50">
        <v>0</v>
      </c>
      <c r="GJ240" s="50">
        <v>0.3</v>
      </c>
      <c r="GK240" s="50">
        <v>0.3</v>
      </c>
      <c r="GL240" s="49">
        <v>0.6</v>
      </c>
      <c r="GM240" s="49">
        <v>0.6</v>
      </c>
      <c r="GN240" s="49">
        <v>0.6</v>
      </c>
      <c r="GO240" s="49">
        <v>0.6</v>
      </c>
      <c r="GP240" s="49">
        <v>0.6</v>
      </c>
      <c r="GQ240" s="49">
        <v>0.95</v>
      </c>
      <c r="GR240" s="48" t="b">
        <v>1</v>
      </c>
    </row>
    <row r="241" spans="1:200" ht="67.5" hidden="1" customHeight="1" x14ac:dyDescent="0.25">
      <c r="A241" s="119" t="s">
        <v>5392</v>
      </c>
      <c r="B241" s="119" t="s">
        <v>653</v>
      </c>
      <c r="C241" s="119" t="s">
        <v>519</v>
      </c>
      <c r="D241" s="119" t="s">
        <v>5393</v>
      </c>
      <c r="E241" s="119" t="s">
        <v>5476</v>
      </c>
      <c r="F241" s="17" t="s">
        <v>5394</v>
      </c>
      <c r="G241" s="17" t="s">
        <v>951</v>
      </c>
      <c r="H241" s="17" t="s">
        <v>952</v>
      </c>
      <c r="I241" s="17" t="s">
        <v>5395</v>
      </c>
      <c r="J241" s="17" t="s">
        <v>5396</v>
      </c>
      <c r="K241" s="17" t="s">
        <v>5397</v>
      </c>
      <c r="L241" s="17" t="s">
        <v>5398</v>
      </c>
      <c r="M241" s="26" t="s">
        <v>5399</v>
      </c>
      <c r="N241" s="17" t="s">
        <v>5400</v>
      </c>
      <c r="O241" s="17"/>
      <c r="P241" s="17" t="s">
        <v>5401</v>
      </c>
      <c r="Q241" s="17">
        <v>149</v>
      </c>
      <c r="R241" s="17" t="s">
        <v>5580</v>
      </c>
      <c r="S241" s="17" t="s">
        <v>2568</v>
      </c>
      <c r="T241" s="17" t="s">
        <v>870</v>
      </c>
      <c r="U241" s="17"/>
      <c r="V241" s="17"/>
      <c r="W241" s="17"/>
      <c r="X241" s="17"/>
      <c r="Y241" s="17"/>
      <c r="Z241" s="17"/>
      <c r="AA241" s="17"/>
      <c r="AB241" s="17"/>
      <c r="AC241" s="17"/>
      <c r="AD241" s="17"/>
      <c r="AE241" s="17"/>
      <c r="AF241" s="17"/>
      <c r="AG241" s="17"/>
      <c r="AH241" s="17" t="s">
        <v>270</v>
      </c>
      <c r="AI241" s="17" t="s">
        <v>442</v>
      </c>
      <c r="AJ241" s="17" t="s">
        <v>418</v>
      </c>
      <c r="AK241" s="17" t="s">
        <v>214</v>
      </c>
      <c r="AL241" s="110" t="s">
        <v>5581</v>
      </c>
      <c r="AM241" s="110" t="s">
        <v>5582</v>
      </c>
      <c r="AN241" s="17">
        <v>0</v>
      </c>
      <c r="AO241" s="17">
        <v>60</v>
      </c>
      <c r="AP241" s="17">
        <v>65</v>
      </c>
      <c r="AQ241" s="17">
        <v>70</v>
      </c>
      <c r="AR241" s="17">
        <v>75</v>
      </c>
      <c r="AS241" s="17">
        <v>75</v>
      </c>
      <c r="AT241" s="17">
        <v>34</v>
      </c>
      <c r="AU241" s="17"/>
      <c r="AV241" s="17">
        <v>65</v>
      </c>
      <c r="AW241" s="250">
        <v>0</v>
      </c>
      <c r="AX241" s="249">
        <v>0</v>
      </c>
      <c r="AY241" s="248" t="s">
        <v>5583</v>
      </c>
      <c r="AZ241" s="79">
        <v>0</v>
      </c>
      <c r="BA241" s="245">
        <v>0.45333333333333331</v>
      </c>
      <c r="BB241" s="247" t="s">
        <v>218</v>
      </c>
      <c r="BC241" s="107" t="s">
        <v>5584</v>
      </c>
      <c r="BD241" s="246">
        <v>5</v>
      </c>
      <c r="BE241" s="235">
        <v>12</v>
      </c>
      <c r="BF241" s="133" t="s">
        <v>5585</v>
      </c>
      <c r="BG241" s="79">
        <v>0.18461538461538463</v>
      </c>
      <c r="BH241" s="245">
        <v>0.61333333333333329</v>
      </c>
      <c r="BI241" s="247" t="s">
        <v>218</v>
      </c>
      <c r="BJ241" s="241" t="s">
        <v>5586</v>
      </c>
      <c r="BK241" s="119">
        <v>10</v>
      </c>
      <c r="BL241" s="235">
        <v>14</v>
      </c>
      <c r="BM241" s="112" t="s">
        <v>5587</v>
      </c>
      <c r="BN241" s="243">
        <v>0.4</v>
      </c>
      <c r="BO241" s="188">
        <v>0.8</v>
      </c>
      <c r="BP241" s="174" t="s">
        <v>218</v>
      </c>
      <c r="BQ241" s="158" t="s">
        <v>5586</v>
      </c>
      <c r="BR241" s="119">
        <v>5</v>
      </c>
      <c r="BS241" s="235">
        <v>14</v>
      </c>
      <c r="BT241" s="117" t="s">
        <v>5588</v>
      </c>
      <c r="BU241" s="188">
        <v>0.61538461538461542</v>
      </c>
      <c r="BV241" s="188">
        <v>0.98666666666666669</v>
      </c>
      <c r="BW241" s="242" t="s">
        <v>218</v>
      </c>
      <c r="BX241" s="241" t="s">
        <v>5586</v>
      </c>
      <c r="BY241" s="119">
        <v>5</v>
      </c>
      <c r="BZ241" s="235">
        <v>16</v>
      </c>
      <c r="CA241" s="100" t="s">
        <v>5589</v>
      </c>
      <c r="CB241" s="188">
        <v>0.86153846153846159</v>
      </c>
      <c r="CC241" s="188">
        <v>1.2</v>
      </c>
      <c r="CD241" s="240" t="s">
        <v>218</v>
      </c>
      <c r="CE241" s="158" t="s">
        <v>5590</v>
      </c>
      <c r="CF241" s="119">
        <v>5</v>
      </c>
      <c r="CG241" s="266">
        <v>16</v>
      </c>
      <c r="CH241" s="100" t="s">
        <v>5591</v>
      </c>
      <c r="CI241" s="188">
        <v>1.1076923076923078</v>
      </c>
      <c r="CJ241" s="188">
        <v>1.4133333333333333</v>
      </c>
      <c r="CK241" s="64" t="s">
        <v>218</v>
      </c>
      <c r="CL241" s="158" t="s">
        <v>5592</v>
      </c>
      <c r="CM241" s="119">
        <v>5</v>
      </c>
      <c r="CN241" s="235">
        <v>17</v>
      </c>
      <c r="CO241" s="100" t="s">
        <v>5593</v>
      </c>
      <c r="CP241" s="188">
        <v>1.3692307692307693</v>
      </c>
      <c r="CQ241" s="188">
        <v>1.64</v>
      </c>
      <c r="CR241" s="64" t="s">
        <v>218</v>
      </c>
      <c r="CS241" s="158" t="s">
        <v>5594</v>
      </c>
      <c r="CT241" s="119">
        <v>5</v>
      </c>
      <c r="CU241" s="235">
        <v>19</v>
      </c>
      <c r="CV241" s="101" t="s">
        <v>5595</v>
      </c>
      <c r="CW241" s="188">
        <v>1.6615384615384616</v>
      </c>
      <c r="CX241" s="188">
        <v>1.8933333333333333</v>
      </c>
      <c r="CY241" s="64" t="s">
        <v>218</v>
      </c>
      <c r="CZ241" s="239" t="s">
        <v>5596</v>
      </c>
      <c r="DA241" s="119">
        <v>5</v>
      </c>
      <c r="DB241" s="235">
        <v>18</v>
      </c>
      <c r="DC241" s="103" t="s">
        <v>5597</v>
      </c>
      <c r="DD241" s="188">
        <v>1.9384615384615385</v>
      </c>
      <c r="DE241" s="188">
        <v>2.1333333333333333</v>
      </c>
      <c r="DF241" s="119" t="s">
        <v>218</v>
      </c>
      <c r="DG241" s="237" t="s">
        <v>5573</v>
      </c>
      <c r="DH241" s="119">
        <v>5</v>
      </c>
      <c r="DI241" s="234">
        <v>23</v>
      </c>
      <c r="DJ241" s="251" t="s">
        <v>5598</v>
      </c>
      <c r="DK241" s="188">
        <v>2.2923076923076922</v>
      </c>
      <c r="DL241" s="188">
        <v>2.44</v>
      </c>
      <c r="DM241" s="177" t="s">
        <v>218</v>
      </c>
      <c r="DN241" s="236" t="s">
        <v>5599</v>
      </c>
      <c r="DO241" s="119">
        <v>5</v>
      </c>
      <c r="DP241" s="146">
        <v>24</v>
      </c>
      <c r="DQ241" s="112" t="s">
        <v>5600</v>
      </c>
      <c r="DR241" s="188">
        <v>2.6615384615384614</v>
      </c>
      <c r="DS241" s="188">
        <v>2.76</v>
      </c>
      <c r="DT241" s="119" t="s">
        <v>218</v>
      </c>
      <c r="DU241" s="119" t="s">
        <v>5601</v>
      </c>
      <c r="DV241" s="119">
        <v>10</v>
      </c>
      <c r="DW241" s="234">
        <v>24</v>
      </c>
      <c r="DX241" s="233" t="s">
        <v>5602</v>
      </c>
      <c r="DY241" s="229">
        <v>3.0307692307692307</v>
      </c>
      <c r="DZ241" s="188">
        <v>2.8266666666666667</v>
      </c>
      <c r="EA241" s="177" t="s">
        <v>218</v>
      </c>
      <c r="EB241" s="177" t="s">
        <v>5603</v>
      </c>
      <c r="EC241" s="62">
        <v>15</v>
      </c>
      <c r="ED241" s="61">
        <v>20</v>
      </c>
      <c r="EE241" s="61">
        <v>25</v>
      </c>
      <c r="EF241" s="61">
        <v>30</v>
      </c>
      <c r="EG241" s="61">
        <v>35</v>
      </c>
      <c r="EH241" s="61">
        <v>40</v>
      </c>
      <c r="EI241" s="61">
        <v>45</v>
      </c>
      <c r="EJ241" s="61">
        <v>50</v>
      </c>
      <c r="EK241" s="61">
        <v>55</v>
      </c>
      <c r="EL241" s="61">
        <v>65</v>
      </c>
      <c r="EM241" s="62">
        <v>30</v>
      </c>
      <c r="EN241" s="62">
        <v>45</v>
      </c>
      <c r="EO241" s="62">
        <v>65</v>
      </c>
      <c r="EP241" s="60">
        <v>26</v>
      </c>
      <c r="EQ241" s="61">
        <v>40</v>
      </c>
      <c r="ER241" s="61">
        <v>56</v>
      </c>
      <c r="ES241" s="61">
        <v>72</v>
      </c>
      <c r="ET241" s="61">
        <v>89</v>
      </c>
      <c r="EU241" s="61">
        <v>89</v>
      </c>
      <c r="EV241" s="61">
        <v>107</v>
      </c>
      <c r="EW241" s="61">
        <v>130</v>
      </c>
      <c r="EX241" s="61">
        <v>154</v>
      </c>
      <c r="EY241" s="61">
        <v>178</v>
      </c>
      <c r="EZ241" s="61">
        <v>24</v>
      </c>
      <c r="FA241" s="60">
        <v>72</v>
      </c>
      <c r="FB241" s="60">
        <v>107</v>
      </c>
      <c r="FC241" s="60">
        <v>178</v>
      </c>
      <c r="FD241" s="38">
        <v>1.7333333333333334</v>
      </c>
      <c r="FE241" s="38">
        <v>2</v>
      </c>
      <c r="FF241" s="38">
        <v>2.2400000000000002</v>
      </c>
      <c r="FG241" s="38">
        <v>2.4</v>
      </c>
      <c r="FH241" s="38">
        <v>2.5428571428571427</v>
      </c>
      <c r="FI241" s="38">
        <v>2.2250000000000001</v>
      </c>
      <c r="FJ241" s="38">
        <v>2.3777777777777778</v>
      </c>
      <c r="FK241" s="38">
        <v>2.6</v>
      </c>
      <c r="FL241" s="38">
        <v>2.8</v>
      </c>
      <c r="FM241" s="38">
        <v>2.7384615384615385</v>
      </c>
      <c r="FN241" s="230">
        <v>0.4</v>
      </c>
      <c r="FO241" s="230">
        <v>0.23076923076923078</v>
      </c>
      <c r="FP241" s="55">
        <v>0.61538461538461542</v>
      </c>
      <c r="FQ241" s="55">
        <v>0.30769230769230771</v>
      </c>
      <c r="FR241" s="209">
        <v>0.86153846153846159</v>
      </c>
      <c r="FS241" s="209">
        <v>0.38461538461538464</v>
      </c>
      <c r="FT241" s="209">
        <v>1.1076923076923078</v>
      </c>
      <c r="FU241" s="209">
        <v>0.46153846153846156</v>
      </c>
      <c r="FV241" s="42">
        <v>1.3692307692307693</v>
      </c>
      <c r="FW241" s="42">
        <v>0.53846153846153844</v>
      </c>
      <c r="FX241" s="42">
        <v>1.3692307692307693</v>
      </c>
      <c r="FY241" s="42">
        <v>0.61538461538461542</v>
      </c>
      <c r="FZ241" s="42">
        <v>1.6461538461538461</v>
      </c>
      <c r="GA241" s="42">
        <v>0.69230769230769229</v>
      </c>
      <c r="GB241" s="42">
        <v>2</v>
      </c>
      <c r="GC241" s="42">
        <v>0.76923076923076927</v>
      </c>
      <c r="GD241" s="138">
        <v>2.3692307692307693</v>
      </c>
      <c r="GE241" s="42">
        <v>0.84615384615384615</v>
      </c>
      <c r="GF241" s="137">
        <v>2.7384615384615385</v>
      </c>
      <c r="GG241" s="136">
        <v>1</v>
      </c>
      <c r="GH241" s="50">
        <v>0.4</v>
      </c>
      <c r="GI241" s="50">
        <v>0.61538461538461542</v>
      </c>
      <c r="GJ241" s="50">
        <v>0.86153846153846159</v>
      </c>
      <c r="GK241" s="50">
        <v>1</v>
      </c>
      <c r="GL241" s="49">
        <v>1</v>
      </c>
      <c r="GM241" s="49">
        <v>1</v>
      </c>
      <c r="GN241" s="49">
        <v>1</v>
      </c>
      <c r="GO241" s="49">
        <v>1</v>
      </c>
      <c r="GP241" s="49">
        <v>1</v>
      </c>
      <c r="GQ241" s="49">
        <v>1</v>
      </c>
      <c r="GR241" s="48" t="b">
        <v>1</v>
      </c>
    </row>
    <row r="242" spans="1:200" ht="67.5" hidden="1" customHeight="1" x14ac:dyDescent="0.25">
      <c r="A242" s="119" t="s">
        <v>5392</v>
      </c>
      <c r="B242" s="119" t="s">
        <v>653</v>
      </c>
      <c r="C242" s="119" t="s">
        <v>519</v>
      </c>
      <c r="D242" s="119" t="s">
        <v>5393</v>
      </c>
      <c r="E242" s="119" t="s">
        <v>5476</v>
      </c>
      <c r="F242" s="17" t="s">
        <v>5394</v>
      </c>
      <c r="G242" s="17" t="s">
        <v>951</v>
      </c>
      <c r="H242" s="17" t="s">
        <v>952</v>
      </c>
      <c r="I242" s="17" t="s">
        <v>5395</v>
      </c>
      <c r="J242" s="17" t="s">
        <v>5396</v>
      </c>
      <c r="K242" s="17" t="s">
        <v>5397</v>
      </c>
      <c r="L242" s="17" t="s">
        <v>5398</v>
      </c>
      <c r="M242" s="26" t="s">
        <v>5399</v>
      </c>
      <c r="N242" s="17" t="s">
        <v>5400</v>
      </c>
      <c r="O242" s="17"/>
      <c r="P242" s="17" t="s">
        <v>5401</v>
      </c>
      <c r="Q242" s="17">
        <v>104</v>
      </c>
      <c r="R242" s="17" t="s">
        <v>5604</v>
      </c>
      <c r="S242" s="17" t="s">
        <v>210</v>
      </c>
      <c r="T242" s="17"/>
      <c r="U242" s="17"/>
      <c r="V242" s="17"/>
      <c r="W242" s="17"/>
      <c r="X242" s="17"/>
      <c r="Y242" s="17"/>
      <c r="Z242" s="17"/>
      <c r="AA242" s="17"/>
      <c r="AB242" s="17"/>
      <c r="AC242" s="17"/>
      <c r="AD242" s="17"/>
      <c r="AE242" s="17"/>
      <c r="AF242" s="17"/>
      <c r="AG242" s="17"/>
      <c r="AH242" s="17" t="s">
        <v>211</v>
      </c>
      <c r="AI242" s="17" t="s">
        <v>5561</v>
      </c>
      <c r="AJ242" s="17" t="s">
        <v>418</v>
      </c>
      <c r="AK242" s="17" t="s">
        <v>214</v>
      </c>
      <c r="AL242" s="110" t="s">
        <v>5605</v>
      </c>
      <c r="AM242" s="110" t="s">
        <v>5606</v>
      </c>
      <c r="AN242" s="17">
        <v>0</v>
      </c>
      <c r="AO242" s="17">
        <v>0</v>
      </c>
      <c r="AP242" s="17">
        <v>100</v>
      </c>
      <c r="AQ242" s="17"/>
      <c r="AR242" s="17"/>
      <c r="AS242" s="17">
        <v>100</v>
      </c>
      <c r="AT242" s="17"/>
      <c r="AU242" s="17"/>
      <c r="AV242" s="23">
        <v>100</v>
      </c>
      <c r="AW242" s="250">
        <v>0</v>
      </c>
      <c r="AX242" s="249"/>
      <c r="AY242" s="248" t="s">
        <v>5607</v>
      </c>
      <c r="AZ242" s="79">
        <v>0</v>
      </c>
      <c r="BA242" s="245">
        <v>0</v>
      </c>
      <c r="BB242" s="174" t="s">
        <v>218</v>
      </c>
      <c r="BC242" s="107" t="s">
        <v>5608</v>
      </c>
      <c r="BD242" s="246">
        <v>0</v>
      </c>
      <c r="BE242" s="235"/>
      <c r="BF242" s="133" t="s">
        <v>5609</v>
      </c>
      <c r="BG242" s="79">
        <v>0</v>
      </c>
      <c r="BH242" s="245">
        <v>0</v>
      </c>
      <c r="BI242" s="244" t="s">
        <v>218</v>
      </c>
      <c r="BJ242" s="241" t="s">
        <v>5525</v>
      </c>
      <c r="BK242" s="119">
        <v>0</v>
      </c>
      <c r="BL242" s="235"/>
      <c r="BM242" s="112" t="s">
        <v>5610</v>
      </c>
      <c r="BN242" s="243">
        <v>0</v>
      </c>
      <c r="BO242" s="188">
        <v>0</v>
      </c>
      <c r="BP242" s="81" t="s">
        <v>218</v>
      </c>
      <c r="BQ242" s="158" t="s">
        <v>5586</v>
      </c>
      <c r="BR242" s="119"/>
      <c r="BS242" s="235"/>
      <c r="BT242" s="117" t="s">
        <v>5611</v>
      </c>
      <c r="BU242" s="188">
        <v>0</v>
      </c>
      <c r="BV242" s="188">
        <v>0</v>
      </c>
      <c r="BW242" s="242" t="s">
        <v>218</v>
      </c>
      <c r="BX242" s="241" t="s">
        <v>5612</v>
      </c>
      <c r="BY242" s="119"/>
      <c r="BZ242" s="235"/>
      <c r="CA242" s="100" t="s">
        <v>5613</v>
      </c>
      <c r="CB242" s="188">
        <v>0</v>
      </c>
      <c r="CC242" s="188">
        <v>0</v>
      </c>
      <c r="CD242" s="240" t="s">
        <v>218</v>
      </c>
      <c r="CE242" s="158" t="s">
        <v>5614</v>
      </c>
      <c r="CF242" s="119"/>
      <c r="CG242" s="235"/>
      <c r="CH242" s="100" t="s">
        <v>5615</v>
      </c>
      <c r="CI242" s="188">
        <v>0</v>
      </c>
      <c r="CJ242" s="188">
        <v>0</v>
      </c>
      <c r="CK242" s="64" t="s">
        <v>218</v>
      </c>
      <c r="CL242" s="158" t="s">
        <v>5616</v>
      </c>
      <c r="CM242" s="119"/>
      <c r="CN242" s="235"/>
      <c r="CO242" s="100" t="s">
        <v>5617</v>
      </c>
      <c r="CP242" s="188">
        <v>0</v>
      </c>
      <c r="CQ242" s="188">
        <v>0</v>
      </c>
      <c r="CR242" s="64" t="s">
        <v>218</v>
      </c>
      <c r="CS242" s="158" t="s">
        <v>5442</v>
      </c>
      <c r="CT242" s="119">
        <v>0</v>
      </c>
      <c r="CU242" s="235"/>
      <c r="CV242" s="101" t="s">
        <v>5618</v>
      </c>
      <c r="CW242" s="188">
        <v>0</v>
      </c>
      <c r="CX242" s="188">
        <v>0</v>
      </c>
      <c r="CY242" s="64" t="s">
        <v>218</v>
      </c>
      <c r="CZ242" s="239" t="s">
        <v>4521</v>
      </c>
      <c r="DA242" s="119">
        <v>40</v>
      </c>
      <c r="DB242" s="235">
        <v>80</v>
      </c>
      <c r="DC242" s="103" t="s">
        <v>5619</v>
      </c>
      <c r="DD242" s="188">
        <v>0.8</v>
      </c>
      <c r="DE242" s="188">
        <v>0.8</v>
      </c>
      <c r="DF242" s="119" t="s">
        <v>218</v>
      </c>
      <c r="DG242" s="237" t="s">
        <v>5620</v>
      </c>
      <c r="DH242" s="119"/>
      <c r="DI242" s="234"/>
      <c r="DJ242" s="251" t="s">
        <v>5621</v>
      </c>
      <c r="DK242" s="188">
        <v>0.8</v>
      </c>
      <c r="DL242" s="188">
        <v>0.8</v>
      </c>
      <c r="DM242" s="177" t="s">
        <v>218</v>
      </c>
      <c r="DN242" s="236" t="s">
        <v>5575</v>
      </c>
      <c r="DO242" s="119">
        <v>40</v>
      </c>
      <c r="DP242" s="235"/>
      <c r="DQ242" s="112" t="s">
        <v>5622</v>
      </c>
      <c r="DR242" s="188">
        <v>0.8</v>
      </c>
      <c r="DS242" s="188">
        <v>0.8</v>
      </c>
      <c r="DT242" s="119" t="s">
        <v>218</v>
      </c>
      <c r="DU242" s="119" t="s">
        <v>5623</v>
      </c>
      <c r="DV242" s="119">
        <v>20</v>
      </c>
      <c r="DW242" s="234">
        <v>20</v>
      </c>
      <c r="DX242" s="265" t="s">
        <v>5624</v>
      </c>
      <c r="DY242" s="229">
        <v>1</v>
      </c>
      <c r="DZ242" s="188">
        <v>0.8</v>
      </c>
      <c r="EA242" s="177" t="s">
        <v>218</v>
      </c>
      <c r="EB242" s="177" t="s">
        <v>5625</v>
      </c>
      <c r="EC242" s="62">
        <v>0</v>
      </c>
      <c r="ED242" s="61">
        <v>0</v>
      </c>
      <c r="EE242" s="61">
        <v>0</v>
      </c>
      <c r="EF242" s="61">
        <v>0</v>
      </c>
      <c r="EG242" s="61">
        <v>0</v>
      </c>
      <c r="EH242" s="61">
        <v>0</v>
      </c>
      <c r="EI242" s="61">
        <v>40</v>
      </c>
      <c r="EJ242" s="61">
        <v>40</v>
      </c>
      <c r="EK242" s="61">
        <v>80</v>
      </c>
      <c r="EL242" s="61">
        <v>100</v>
      </c>
      <c r="EM242" s="62">
        <v>0</v>
      </c>
      <c r="EN242" s="62">
        <v>40</v>
      </c>
      <c r="EO242" s="62">
        <v>100</v>
      </c>
      <c r="EP242" s="60">
        <v>0</v>
      </c>
      <c r="EQ242" s="61">
        <v>0</v>
      </c>
      <c r="ER242" s="61">
        <v>0</v>
      </c>
      <c r="ES242" s="61">
        <v>0</v>
      </c>
      <c r="ET242" s="61">
        <v>0</v>
      </c>
      <c r="EU242" s="61">
        <v>0</v>
      </c>
      <c r="EV242" s="61">
        <v>80</v>
      </c>
      <c r="EW242" s="61">
        <v>80</v>
      </c>
      <c r="EX242" s="61">
        <v>80</v>
      </c>
      <c r="EY242" s="61">
        <v>100</v>
      </c>
      <c r="EZ242" s="61">
        <v>20</v>
      </c>
      <c r="FA242" s="60">
        <v>0</v>
      </c>
      <c r="FB242" s="60">
        <v>80</v>
      </c>
      <c r="FC242" s="60">
        <v>100</v>
      </c>
      <c r="FD242" s="38">
        <v>0</v>
      </c>
      <c r="FE242" s="38">
        <v>0</v>
      </c>
      <c r="FF242" s="38">
        <v>0</v>
      </c>
      <c r="FG242" s="38">
        <v>0</v>
      </c>
      <c r="FH242" s="38">
        <v>0</v>
      </c>
      <c r="FI242" s="38">
        <v>0</v>
      </c>
      <c r="FJ242" s="38">
        <v>2</v>
      </c>
      <c r="FK242" s="38">
        <v>2</v>
      </c>
      <c r="FL242" s="38">
        <v>1</v>
      </c>
      <c r="FM242" s="38">
        <v>1</v>
      </c>
      <c r="FN242" s="230">
        <v>0</v>
      </c>
      <c r="FO242" s="230">
        <v>0</v>
      </c>
      <c r="FP242" s="55">
        <v>0</v>
      </c>
      <c r="FQ242" s="55">
        <v>0</v>
      </c>
      <c r="FR242" s="209">
        <v>0</v>
      </c>
      <c r="FS242" s="209">
        <v>0</v>
      </c>
      <c r="FT242" s="209">
        <v>0</v>
      </c>
      <c r="FU242" s="209">
        <v>0</v>
      </c>
      <c r="FV242" s="42">
        <v>0</v>
      </c>
      <c r="FW242" s="42">
        <v>0</v>
      </c>
      <c r="FX242" s="42">
        <v>0</v>
      </c>
      <c r="FY242" s="42">
        <v>0</v>
      </c>
      <c r="FZ242" s="42">
        <v>0.8</v>
      </c>
      <c r="GA242" s="42">
        <v>0.4</v>
      </c>
      <c r="GB242" s="42">
        <v>0.8</v>
      </c>
      <c r="GC242" s="42">
        <v>0.4</v>
      </c>
      <c r="GD242" s="138">
        <v>0.8</v>
      </c>
      <c r="GE242" s="42">
        <v>0.8</v>
      </c>
      <c r="GF242" s="137">
        <v>1</v>
      </c>
      <c r="GG242" s="136">
        <v>1</v>
      </c>
      <c r="GH242" s="50">
        <v>0</v>
      </c>
      <c r="GI242" s="50">
        <v>0</v>
      </c>
      <c r="GJ242" s="50">
        <v>0</v>
      </c>
      <c r="GK242" s="50">
        <v>0</v>
      </c>
      <c r="GL242" s="49">
        <v>0</v>
      </c>
      <c r="GM242" s="49">
        <v>0</v>
      </c>
      <c r="GN242" s="49">
        <v>0.8</v>
      </c>
      <c r="GO242" s="49">
        <v>0.8</v>
      </c>
      <c r="GP242" s="49">
        <v>0.8</v>
      </c>
      <c r="GQ242" s="49">
        <v>1</v>
      </c>
      <c r="GR242" s="48" t="b">
        <v>1</v>
      </c>
    </row>
    <row r="243" spans="1:200" ht="67.5" hidden="1" customHeight="1" x14ac:dyDescent="0.25">
      <c r="A243" s="119" t="s">
        <v>5392</v>
      </c>
      <c r="B243" s="119" t="s">
        <v>653</v>
      </c>
      <c r="C243" s="119" t="s">
        <v>519</v>
      </c>
      <c r="D243" s="119" t="s">
        <v>5393</v>
      </c>
      <c r="E243" s="119" t="s">
        <v>5476</v>
      </c>
      <c r="F243" s="17" t="s">
        <v>5394</v>
      </c>
      <c r="G243" s="17" t="s">
        <v>951</v>
      </c>
      <c r="H243" s="17" t="s">
        <v>952</v>
      </c>
      <c r="I243" s="17" t="s">
        <v>5395</v>
      </c>
      <c r="J243" s="17" t="s">
        <v>5396</v>
      </c>
      <c r="K243" s="17" t="s">
        <v>5397</v>
      </c>
      <c r="L243" s="17" t="s">
        <v>5626</v>
      </c>
      <c r="M243" s="26" t="s">
        <v>5399</v>
      </c>
      <c r="N243" s="17" t="s">
        <v>5400</v>
      </c>
      <c r="O243" s="17"/>
      <c r="P243" s="17" t="s">
        <v>5401</v>
      </c>
      <c r="Q243" s="17">
        <v>105</v>
      </c>
      <c r="R243" s="17" t="s">
        <v>5627</v>
      </c>
      <c r="S243" s="17" t="s">
        <v>5628</v>
      </c>
      <c r="T243" s="17"/>
      <c r="U243" s="17">
        <v>3950</v>
      </c>
      <c r="V243" s="17"/>
      <c r="W243" s="17"/>
      <c r="X243" s="17"/>
      <c r="Y243" s="17"/>
      <c r="Z243" s="17"/>
      <c r="AA243" s="17"/>
      <c r="AB243" s="17"/>
      <c r="AC243" s="17"/>
      <c r="AD243" s="17"/>
      <c r="AE243" s="17"/>
      <c r="AF243" s="17"/>
      <c r="AG243" s="17"/>
      <c r="AH243" s="17" t="s">
        <v>270</v>
      </c>
      <c r="AI243" s="17" t="s">
        <v>5629</v>
      </c>
      <c r="AJ243" s="17" t="s">
        <v>418</v>
      </c>
      <c r="AK243" s="17" t="s">
        <v>214</v>
      </c>
      <c r="AL243" s="110" t="s">
        <v>5630</v>
      </c>
      <c r="AM243" s="14" t="s">
        <v>5631</v>
      </c>
      <c r="AN243" s="17"/>
      <c r="AO243" s="17"/>
      <c r="AP243" s="17">
        <v>80</v>
      </c>
      <c r="AQ243" s="17"/>
      <c r="AR243" s="17"/>
      <c r="AS243" s="17">
        <v>80</v>
      </c>
      <c r="AT243" s="17"/>
      <c r="AU243" s="110"/>
      <c r="AV243" s="17">
        <v>80</v>
      </c>
      <c r="AW243" s="250">
        <v>30</v>
      </c>
      <c r="AX243" s="249">
        <v>26</v>
      </c>
      <c r="AY243" s="248" t="s">
        <v>5632</v>
      </c>
      <c r="AZ243" s="79">
        <v>0.32500000000000001</v>
      </c>
      <c r="BA243" s="245">
        <v>0.32500000000000001</v>
      </c>
      <c r="BB243" s="174" t="s">
        <v>218</v>
      </c>
      <c r="BC243" s="107" t="s">
        <v>5633</v>
      </c>
      <c r="BD243" s="246">
        <v>30</v>
      </c>
      <c r="BE243" s="235">
        <v>12</v>
      </c>
      <c r="BF243" s="133" t="s">
        <v>5634</v>
      </c>
      <c r="BG243" s="79">
        <v>0.15</v>
      </c>
      <c r="BH243" s="245">
        <v>0.47499999999999998</v>
      </c>
      <c r="BI243" s="244" t="s">
        <v>218</v>
      </c>
      <c r="BJ243" s="241" t="s">
        <v>5586</v>
      </c>
      <c r="BK243" s="119">
        <v>30</v>
      </c>
      <c r="BL243" s="235">
        <v>18</v>
      </c>
      <c r="BM243" s="112" t="s">
        <v>5635</v>
      </c>
      <c r="BN243" s="243">
        <v>0.22500000000000001</v>
      </c>
      <c r="BO243" s="188">
        <v>0.7</v>
      </c>
      <c r="BP243" s="81" t="s">
        <v>218</v>
      </c>
      <c r="BQ243" s="158" t="s">
        <v>5586</v>
      </c>
      <c r="BR243" s="119">
        <v>50</v>
      </c>
      <c r="BS243" s="235">
        <v>17</v>
      </c>
      <c r="BT243" s="117" t="s">
        <v>5636</v>
      </c>
      <c r="BU243" s="188">
        <v>0.21249999999999999</v>
      </c>
      <c r="BV243" s="188">
        <v>0.91249999999999998</v>
      </c>
      <c r="BW243" s="242" t="s">
        <v>218</v>
      </c>
      <c r="BX243" s="241" t="s">
        <v>5586</v>
      </c>
      <c r="BY243" s="119">
        <v>50</v>
      </c>
      <c r="BZ243" s="235">
        <v>33</v>
      </c>
      <c r="CA243" s="100" t="s">
        <v>5637</v>
      </c>
      <c r="CB243" s="188">
        <v>0.41249999999999998</v>
      </c>
      <c r="CC243" s="188">
        <v>1.325</v>
      </c>
      <c r="CD243" s="240" t="s">
        <v>218</v>
      </c>
      <c r="CE243" s="158" t="s">
        <v>5638</v>
      </c>
      <c r="CF243" s="119">
        <v>50</v>
      </c>
      <c r="CG243" s="235">
        <v>46</v>
      </c>
      <c r="CH243" s="100" t="s">
        <v>5639</v>
      </c>
      <c r="CI243" s="188">
        <v>0.57499999999999996</v>
      </c>
      <c r="CJ243" s="188">
        <v>1.9</v>
      </c>
      <c r="CK243" s="64" t="s">
        <v>218</v>
      </c>
      <c r="CL243" s="158" t="s">
        <v>5549</v>
      </c>
      <c r="CM243" s="119">
        <v>65</v>
      </c>
      <c r="CN243" s="235">
        <v>66</v>
      </c>
      <c r="CO243" s="100" t="s">
        <v>5640</v>
      </c>
      <c r="CP243" s="188">
        <v>0.82499999999999996</v>
      </c>
      <c r="CQ243" s="188">
        <v>2.7250000000000001</v>
      </c>
      <c r="CR243" s="79" t="s">
        <v>218</v>
      </c>
      <c r="CS243" s="158" t="s">
        <v>5641</v>
      </c>
      <c r="CT243" s="119">
        <v>65</v>
      </c>
      <c r="CU243" s="235">
        <v>68</v>
      </c>
      <c r="CV243" s="101" t="s">
        <v>5642</v>
      </c>
      <c r="CW243" s="188">
        <v>0.85</v>
      </c>
      <c r="CX243" s="188">
        <v>3.5750000000000002</v>
      </c>
      <c r="CY243" s="64" t="s">
        <v>218</v>
      </c>
      <c r="CZ243" s="239" t="s">
        <v>5643</v>
      </c>
      <c r="DA243" s="119">
        <v>65</v>
      </c>
      <c r="DB243" s="238">
        <v>72</v>
      </c>
      <c r="DC243" s="103" t="s">
        <v>5644</v>
      </c>
      <c r="DD243" s="188">
        <v>0.9</v>
      </c>
      <c r="DE243" s="188">
        <v>4.4749999999999996</v>
      </c>
      <c r="DF243" s="119" t="s">
        <v>218</v>
      </c>
      <c r="DG243" s="237" t="s">
        <v>5645</v>
      </c>
      <c r="DH243" s="119">
        <v>80</v>
      </c>
      <c r="DI243" s="254">
        <v>74</v>
      </c>
      <c r="DJ243" s="264" t="s">
        <v>5646</v>
      </c>
      <c r="DK243" s="188">
        <v>0.92500000000000004</v>
      </c>
      <c r="DL243" s="188">
        <v>5.4</v>
      </c>
      <c r="DM243" s="177" t="s">
        <v>218</v>
      </c>
      <c r="DN243" s="236" t="s">
        <v>5647</v>
      </c>
      <c r="DO243" s="119">
        <v>80</v>
      </c>
      <c r="DP243" s="146">
        <v>77</v>
      </c>
      <c r="DQ243" s="112" t="s">
        <v>5648</v>
      </c>
      <c r="DR243" s="188">
        <v>0.96250000000000002</v>
      </c>
      <c r="DS243" s="188">
        <v>6.3624999999999998</v>
      </c>
      <c r="DT243" s="119" t="s">
        <v>218</v>
      </c>
      <c r="DU243" s="119" t="s">
        <v>5649</v>
      </c>
      <c r="DV243" s="119">
        <v>80</v>
      </c>
      <c r="DW243" s="234">
        <v>77</v>
      </c>
      <c r="DX243" s="233" t="s">
        <v>5650</v>
      </c>
      <c r="DY243" s="229">
        <v>0.96250000000000002</v>
      </c>
      <c r="DZ243" s="188">
        <v>6.3624999999999998</v>
      </c>
      <c r="EA243" s="177" t="s">
        <v>218</v>
      </c>
      <c r="EB243" s="177" t="s">
        <v>5651</v>
      </c>
      <c r="EC243" s="62">
        <v>30</v>
      </c>
      <c r="ED243" s="61">
        <v>50</v>
      </c>
      <c r="EE243" s="61">
        <v>50</v>
      </c>
      <c r="EF243" s="61">
        <v>50</v>
      </c>
      <c r="EG243" s="61">
        <v>65</v>
      </c>
      <c r="EH243" s="61">
        <v>65</v>
      </c>
      <c r="EI243" s="61">
        <v>65</v>
      </c>
      <c r="EJ243" s="61">
        <v>80</v>
      </c>
      <c r="EK243" s="61">
        <v>80</v>
      </c>
      <c r="EL243" s="263">
        <v>80</v>
      </c>
      <c r="EM243" s="62">
        <v>50</v>
      </c>
      <c r="EN243" s="62">
        <v>65</v>
      </c>
      <c r="EO243" s="62">
        <v>80</v>
      </c>
      <c r="EP243" s="60">
        <v>56</v>
      </c>
      <c r="EQ243" s="61">
        <v>17</v>
      </c>
      <c r="ER243" s="61">
        <v>33</v>
      </c>
      <c r="ES243" s="61">
        <v>46</v>
      </c>
      <c r="ET243" s="61">
        <v>46</v>
      </c>
      <c r="EU243" s="61">
        <v>68</v>
      </c>
      <c r="EV243" s="61">
        <v>72</v>
      </c>
      <c r="EW243" s="61">
        <v>74</v>
      </c>
      <c r="EX243" s="232">
        <v>77</v>
      </c>
      <c r="EY243" s="232">
        <v>77</v>
      </c>
      <c r="EZ243" s="232">
        <v>77</v>
      </c>
      <c r="FA243" s="60">
        <v>46</v>
      </c>
      <c r="FB243" s="60">
        <v>72</v>
      </c>
      <c r="FC243" s="60">
        <v>77</v>
      </c>
      <c r="FD243" s="38">
        <v>1.8666666666666667</v>
      </c>
      <c r="FE243" s="38">
        <v>0.34</v>
      </c>
      <c r="FF243" s="38">
        <v>0.66</v>
      </c>
      <c r="FG243" s="38">
        <v>0.92</v>
      </c>
      <c r="FH243" s="38">
        <v>0.70769230769230773</v>
      </c>
      <c r="FI243" s="38">
        <v>1.0461538461538462</v>
      </c>
      <c r="FJ243" s="38">
        <v>1.1076923076923078</v>
      </c>
      <c r="FK243" s="38">
        <v>0.92500000000000004</v>
      </c>
      <c r="FL243" s="38">
        <v>0.96250000000000002</v>
      </c>
      <c r="FM243" s="38">
        <v>0.96250000000000002</v>
      </c>
      <c r="FN243" s="230">
        <v>0.7</v>
      </c>
      <c r="FO243" s="230">
        <v>0.375</v>
      </c>
      <c r="FP243" s="55">
        <v>0.21249999999999999</v>
      </c>
      <c r="FQ243" s="55">
        <v>0.625</v>
      </c>
      <c r="FR243" s="209">
        <v>0.41249999999999998</v>
      </c>
      <c r="FS243" s="209">
        <v>0.625</v>
      </c>
      <c r="FT243" s="209">
        <v>0.57499999999999996</v>
      </c>
      <c r="FU243" s="209">
        <v>0.625</v>
      </c>
      <c r="FV243" s="42">
        <v>0.57499999999999996</v>
      </c>
      <c r="FW243" s="42">
        <v>0.8125</v>
      </c>
      <c r="FX243" s="42">
        <v>0.85</v>
      </c>
      <c r="FY243" s="42">
        <v>0.8125</v>
      </c>
      <c r="FZ243" s="42">
        <v>0.9</v>
      </c>
      <c r="GA243" s="42">
        <v>0.8125</v>
      </c>
      <c r="GB243" s="42">
        <v>0.92500000000000004</v>
      </c>
      <c r="GC243" s="42">
        <v>1</v>
      </c>
      <c r="GD243" s="138">
        <v>0.96250000000000002</v>
      </c>
      <c r="GE243" s="42">
        <v>1</v>
      </c>
      <c r="GF243" s="137">
        <v>0.96250000000000002</v>
      </c>
      <c r="GG243" s="136">
        <v>1</v>
      </c>
      <c r="GH243" s="50">
        <v>0.7</v>
      </c>
      <c r="GI243" s="50">
        <v>0.21249999999999999</v>
      </c>
      <c r="GJ243" s="50">
        <v>0.41249999999999998</v>
      </c>
      <c r="GK243" s="50">
        <v>0.57499999999999996</v>
      </c>
      <c r="GL243" s="49">
        <v>0.57499999999999996</v>
      </c>
      <c r="GM243" s="49">
        <v>0.85</v>
      </c>
      <c r="GN243" s="49">
        <v>0.9</v>
      </c>
      <c r="GO243" s="49">
        <v>0.92500000000000004</v>
      </c>
      <c r="GP243" s="49">
        <v>0.96250000000000002</v>
      </c>
      <c r="GQ243" s="49">
        <v>0.96250000000000002</v>
      </c>
      <c r="GR243" s="48" t="b">
        <v>1</v>
      </c>
    </row>
    <row r="244" spans="1:200" ht="67.5" hidden="1" customHeight="1" x14ac:dyDescent="0.25">
      <c r="A244" s="119" t="s">
        <v>5392</v>
      </c>
      <c r="B244" s="119" t="s">
        <v>653</v>
      </c>
      <c r="C244" s="119" t="s">
        <v>519</v>
      </c>
      <c r="D244" s="119" t="s">
        <v>5393</v>
      </c>
      <c r="E244" s="119" t="s">
        <v>5476</v>
      </c>
      <c r="F244" s="17" t="s">
        <v>5394</v>
      </c>
      <c r="G244" s="17" t="s">
        <v>951</v>
      </c>
      <c r="H244" s="17" t="s">
        <v>952</v>
      </c>
      <c r="I244" s="17" t="s">
        <v>5395</v>
      </c>
      <c r="J244" s="17" t="s">
        <v>5396</v>
      </c>
      <c r="K244" s="17" t="s">
        <v>5397</v>
      </c>
      <c r="L244" s="17" t="s">
        <v>5626</v>
      </c>
      <c r="M244" s="26" t="s">
        <v>5399</v>
      </c>
      <c r="N244" s="17" t="s">
        <v>5400</v>
      </c>
      <c r="O244" s="17"/>
      <c r="P244" s="17" t="s">
        <v>5401</v>
      </c>
      <c r="Q244" s="17">
        <v>194</v>
      </c>
      <c r="R244" s="17" t="s">
        <v>5652</v>
      </c>
      <c r="S244" s="17" t="s">
        <v>19</v>
      </c>
      <c r="T244" s="17" t="s">
        <v>870</v>
      </c>
      <c r="U244" s="17">
        <v>3950</v>
      </c>
      <c r="V244" s="17"/>
      <c r="W244" s="17"/>
      <c r="X244" s="17"/>
      <c r="Y244" s="17"/>
      <c r="Z244" s="17"/>
      <c r="AA244" s="17"/>
      <c r="AB244" s="17"/>
      <c r="AC244" s="17"/>
      <c r="AD244" s="17"/>
      <c r="AE244" s="17"/>
      <c r="AF244" s="17"/>
      <c r="AG244" s="17"/>
      <c r="AH244" s="17" t="s">
        <v>211</v>
      </c>
      <c r="AI244" s="17" t="s">
        <v>470</v>
      </c>
      <c r="AJ244" s="17" t="s">
        <v>244</v>
      </c>
      <c r="AK244" s="17" t="s">
        <v>214</v>
      </c>
      <c r="AL244" s="110" t="s">
        <v>5653</v>
      </c>
      <c r="AM244" s="110" t="s">
        <v>5654</v>
      </c>
      <c r="AN244" s="17">
        <v>0</v>
      </c>
      <c r="AO244" s="17">
        <v>66</v>
      </c>
      <c r="AP244" s="17">
        <v>30</v>
      </c>
      <c r="AQ244" s="17">
        <v>4</v>
      </c>
      <c r="AR244" s="17">
        <v>0</v>
      </c>
      <c r="AS244" s="17">
        <v>100</v>
      </c>
      <c r="AT244" s="17">
        <v>26</v>
      </c>
      <c r="AU244" s="110"/>
      <c r="AV244" s="17">
        <v>30</v>
      </c>
      <c r="AW244" s="250"/>
      <c r="AX244" s="249"/>
      <c r="AY244" s="248" t="s">
        <v>5655</v>
      </c>
      <c r="AZ244" s="79">
        <v>0</v>
      </c>
      <c r="BA244" s="245">
        <v>0.26</v>
      </c>
      <c r="BB244" s="174" t="s">
        <v>218</v>
      </c>
      <c r="BC244" s="107" t="s">
        <v>5459</v>
      </c>
      <c r="BD244" s="246"/>
      <c r="BE244" s="235"/>
      <c r="BF244" s="133" t="s">
        <v>5656</v>
      </c>
      <c r="BG244" s="79">
        <v>0</v>
      </c>
      <c r="BH244" s="245">
        <v>0.26</v>
      </c>
      <c r="BI244" s="244" t="s">
        <v>218</v>
      </c>
      <c r="BJ244" s="241" t="s">
        <v>5459</v>
      </c>
      <c r="BK244" s="119"/>
      <c r="BL244" s="249">
        <v>2</v>
      </c>
      <c r="BM244" s="112" t="s">
        <v>5657</v>
      </c>
      <c r="BN244" s="243">
        <v>6.6666666666666666E-2</v>
      </c>
      <c r="BO244" s="188">
        <v>0.28000000000000003</v>
      </c>
      <c r="BP244" s="173" t="s">
        <v>218</v>
      </c>
      <c r="BQ244" s="158" t="s">
        <v>5586</v>
      </c>
      <c r="BR244" s="119"/>
      <c r="BS244" s="235"/>
      <c r="BT244" s="117" t="s">
        <v>5658</v>
      </c>
      <c r="BU244" s="188">
        <v>6.6666666666666666E-2</v>
      </c>
      <c r="BV244" s="188">
        <v>0.28000000000000003</v>
      </c>
      <c r="BW244" s="242" t="s">
        <v>218</v>
      </c>
      <c r="BX244" s="241" t="s">
        <v>5612</v>
      </c>
      <c r="BY244" s="119"/>
      <c r="BZ244" s="262">
        <v>4.5</v>
      </c>
      <c r="CA244" s="100" t="s">
        <v>5659</v>
      </c>
      <c r="CB244" s="188">
        <v>0.21666666666666667</v>
      </c>
      <c r="CC244" s="188">
        <v>0.32500000000000001</v>
      </c>
      <c r="CD244" s="240" t="s">
        <v>218</v>
      </c>
      <c r="CE244" s="158" t="s">
        <v>5660</v>
      </c>
      <c r="CF244" s="119">
        <v>6</v>
      </c>
      <c r="CG244" s="235">
        <v>6</v>
      </c>
      <c r="CH244" s="100" t="s">
        <v>5661</v>
      </c>
      <c r="CI244" s="188">
        <v>0.41666666666666669</v>
      </c>
      <c r="CJ244" s="188">
        <v>0.38500000000000001</v>
      </c>
      <c r="CK244" s="64" t="s">
        <v>218</v>
      </c>
      <c r="CL244" s="158" t="s">
        <v>5662</v>
      </c>
      <c r="CM244" s="119"/>
      <c r="CN244" s="235"/>
      <c r="CO244" s="100" t="s">
        <v>5663</v>
      </c>
      <c r="CP244" s="188">
        <v>0.41666666666666669</v>
      </c>
      <c r="CQ244" s="188">
        <v>0.38500000000000001</v>
      </c>
      <c r="CR244" s="64" t="s">
        <v>218</v>
      </c>
      <c r="CS244" s="158" t="s">
        <v>5664</v>
      </c>
      <c r="CT244" s="119"/>
      <c r="CU244" s="235"/>
      <c r="CV244" s="101" t="s">
        <v>5665</v>
      </c>
      <c r="CW244" s="188">
        <v>0.41666666666666669</v>
      </c>
      <c r="CX244" s="188">
        <v>0.38500000000000001</v>
      </c>
      <c r="CY244" s="64" t="s">
        <v>218</v>
      </c>
      <c r="CZ244" s="239" t="s">
        <v>4521</v>
      </c>
      <c r="DA244" s="119"/>
      <c r="DB244" s="261"/>
      <c r="DC244" s="103" t="s">
        <v>5666</v>
      </c>
      <c r="DD244" s="188">
        <v>0.41666666666666669</v>
      </c>
      <c r="DE244" s="188">
        <v>0.38500000000000001</v>
      </c>
      <c r="DF244" s="119" t="s">
        <v>218</v>
      </c>
      <c r="DG244" s="237" t="s">
        <v>5667</v>
      </c>
      <c r="DH244" s="119"/>
      <c r="DI244" s="234"/>
      <c r="DJ244" s="251" t="s">
        <v>5668</v>
      </c>
      <c r="DK244" s="188">
        <v>0.41666666666666669</v>
      </c>
      <c r="DL244" s="188">
        <v>0.38500000000000001</v>
      </c>
      <c r="DM244" s="177" t="s">
        <v>218</v>
      </c>
      <c r="DN244" s="236" t="s">
        <v>5575</v>
      </c>
      <c r="DO244" s="119">
        <v>6</v>
      </c>
      <c r="DP244" s="146">
        <v>6</v>
      </c>
      <c r="DQ244" s="112" t="s">
        <v>5669</v>
      </c>
      <c r="DR244" s="188">
        <v>0.6166666666666667</v>
      </c>
      <c r="DS244" s="188">
        <v>0.44500000000000001</v>
      </c>
      <c r="DT244" s="119" t="s">
        <v>218</v>
      </c>
      <c r="DU244" s="119" t="s">
        <v>5670</v>
      </c>
      <c r="DV244" s="119">
        <v>18</v>
      </c>
      <c r="DW244" s="234">
        <v>18</v>
      </c>
      <c r="DX244" s="233" t="s">
        <v>5671</v>
      </c>
      <c r="DY244" s="229">
        <v>1.2166666666666666</v>
      </c>
      <c r="DZ244" s="188" t="s">
        <v>872</v>
      </c>
      <c r="EA244" s="177" t="s">
        <v>218</v>
      </c>
      <c r="EB244" s="177" t="s">
        <v>5672</v>
      </c>
      <c r="EC244" s="62">
        <v>0</v>
      </c>
      <c r="ED244" s="61">
        <v>0</v>
      </c>
      <c r="EE244" s="61">
        <v>0</v>
      </c>
      <c r="EF244" s="61">
        <v>6</v>
      </c>
      <c r="EG244" s="61">
        <v>6</v>
      </c>
      <c r="EH244" s="61">
        <v>6</v>
      </c>
      <c r="EI244" s="61">
        <v>6</v>
      </c>
      <c r="EJ244" s="61">
        <v>6</v>
      </c>
      <c r="EK244" s="61">
        <v>12</v>
      </c>
      <c r="EL244" s="61">
        <v>30</v>
      </c>
      <c r="EM244" s="62">
        <v>6</v>
      </c>
      <c r="EN244" s="62">
        <v>6</v>
      </c>
      <c r="EO244" s="62">
        <v>30</v>
      </c>
      <c r="EP244" s="60">
        <v>2</v>
      </c>
      <c r="EQ244" s="61">
        <v>2</v>
      </c>
      <c r="ER244" s="61">
        <v>6.5</v>
      </c>
      <c r="ES244" s="61">
        <v>12.5</v>
      </c>
      <c r="ET244" s="61">
        <v>12.5</v>
      </c>
      <c r="EU244" s="61">
        <v>12.5</v>
      </c>
      <c r="EV244" s="61">
        <v>12.5</v>
      </c>
      <c r="EW244" s="61">
        <v>12.5</v>
      </c>
      <c r="EX244" s="61">
        <v>18.5</v>
      </c>
      <c r="EY244" s="61">
        <v>36.5</v>
      </c>
      <c r="EZ244" s="61">
        <v>18</v>
      </c>
      <c r="FA244" s="60">
        <v>12.5</v>
      </c>
      <c r="FB244" s="60">
        <v>12.5</v>
      </c>
      <c r="FC244" s="60">
        <v>36.5</v>
      </c>
      <c r="FD244" s="38">
        <v>0</v>
      </c>
      <c r="FE244" s="38">
        <v>0</v>
      </c>
      <c r="FF244" s="38">
        <v>0</v>
      </c>
      <c r="FG244" s="38">
        <v>2.0833333333333335</v>
      </c>
      <c r="FH244" s="38">
        <v>2.0833333333333335</v>
      </c>
      <c r="FI244" s="38">
        <v>2.0833333333333335</v>
      </c>
      <c r="FJ244" s="38">
        <v>2.0833333333333335</v>
      </c>
      <c r="FK244" s="38">
        <v>2.0833333333333335</v>
      </c>
      <c r="FL244" s="38">
        <v>1.5416666666666667</v>
      </c>
      <c r="FM244" s="38">
        <v>1.2166666666666666</v>
      </c>
      <c r="FN244" s="230">
        <v>6.6666666666666666E-2</v>
      </c>
      <c r="FO244" s="230">
        <v>0</v>
      </c>
      <c r="FP244" s="55">
        <v>6.6666666666666666E-2</v>
      </c>
      <c r="FQ244" s="55">
        <v>0</v>
      </c>
      <c r="FR244" s="209">
        <v>0.21666666666666667</v>
      </c>
      <c r="FS244" s="209">
        <v>0</v>
      </c>
      <c r="FT244" s="209">
        <v>0.41666666666666669</v>
      </c>
      <c r="FU244" s="209">
        <v>0.2</v>
      </c>
      <c r="FV244" s="42">
        <v>0.41666666666666669</v>
      </c>
      <c r="FW244" s="42">
        <v>0.2</v>
      </c>
      <c r="FX244" s="42">
        <v>0.41666666666666669</v>
      </c>
      <c r="FY244" s="42">
        <v>0.2</v>
      </c>
      <c r="FZ244" s="42">
        <v>0.41666666666666669</v>
      </c>
      <c r="GA244" s="42">
        <v>0.2</v>
      </c>
      <c r="GB244" s="42">
        <v>0.41666666666666669</v>
      </c>
      <c r="GC244" s="42">
        <v>0.2</v>
      </c>
      <c r="GD244" s="138">
        <v>0.6166666666666667</v>
      </c>
      <c r="GE244" s="42">
        <v>0.4</v>
      </c>
      <c r="GF244" s="137">
        <v>1.2166666666666666</v>
      </c>
      <c r="GG244" s="136">
        <v>1</v>
      </c>
      <c r="GH244" s="50">
        <v>6.6666666666666666E-2</v>
      </c>
      <c r="GI244" s="50">
        <v>6.6666666666666666E-2</v>
      </c>
      <c r="GJ244" s="50">
        <v>0.21666666666666667</v>
      </c>
      <c r="GK244" s="50">
        <v>0.41666666666666669</v>
      </c>
      <c r="GL244" s="49">
        <v>0.41666666666666669</v>
      </c>
      <c r="GM244" s="49">
        <v>0.41666666666666669</v>
      </c>
      <c r="GN244" s="49">
        <v>0.41666666666666669</v>
      </c>
      <c r="GO244" s="49">
        <v>0.41666666666666669</v>
      </c>
      <c r="GP244" s="49">
        <v>0.6166666666666667</v>
      </c>
      <c r="GQ244" s="49">
        <v>1</v>
      </c>
      <c r="GR244" s="48" t="b">
        <v>1</v>
      </c>
    </row>
    <row r="245" spans="1:200" ht="67.5" hidden="1" customHeight="1" x14ac:dyDescent="0.25">
      <c r="A245" s="119" t="s">
        <v>5392</v>
      </c>
      <c r="B245" s="119" t="s">
        <v>653</v>
      </c>
      <c r="C245" s="119" t="s">
        <v>519</v>
      </c>
      <c r="D245" s="119" t="s">
        <v>5393</v>
      </c>
      <c r="E245" s="119" t="s">
        <v>5673</v>
      </c>
      <c r="F245" s="17" t="s">
        <v>5394</v>
      </c>
      <c r="G245" s="17" t="s">
        <v>951</v>
      </c>
      <c r="H245" s="17" t="s">
        <v>952</v>
      </c>
      <c r="I245" s="17" t="s">
        <v>5395</v>
      </c>
      <c r="J245" s="17"/>
      <c r="K245" s="17" t="s">
        <v>5397</v>
      </c>
      <c r="L245" s="17" t="s">
        <v>5674</v>
      </c>
      <c r="M245" s="26" t="s">
        <v>5675</v>
      </c>
      <c r="N245" s="17" t="s">
        <v>5676</v>
      </c>
      <c r="O245" s="26" t="s">
        <v>4127</v>
      </c>
      <c r="P245" s="17" t="s">
        <v>5677</v>
      </c>
      <c r="Q245" s="17">
        <v>142</v>
      </c>
      <c r="R245" s="17" t="s">
        <v>5678</v>
      </c>
      <c r="S245" s="17" t="s">
        <v>2568</v>
      </c>
      <c r="T245" s="17" t="s">
        <v>870</v>
      </c>
      <c r="U245" s="17"/>
      <c r="V245" s="17"/>
      <c r="W245" s="17"/>
      <c r="X245" s="17"/>
      <c r="Y245" s="17"/>
      <c r="Z245" s="17"/>
      <c r="AA245" s="17"/>
      <c r="AB245" s="17"/>
      <c r="AC245" s="17"/>
      <c r="AD245" s="17"/>
      <c r="AE245" s="17"/>
      <c r="AF245" s="17"/>
      <c r="AG245" s="17"/>
      <c r="AH245" s="17" t="s">
        <v>211</v>
      </c>
      <c r="AI245" s="17" t="s">
        <v>470</v>
      </c>
      <c r="AJ245" s="17" t="s">
        <v>418</v>
      </c>
      <c r="AK245" s="17" t="s">
        <v>214</v>
      </c>
      <c r="AL245" s="110" t="s">
        <v>5679</v>
      </c>
      <c r="AM245" s="110" t="s">
        <v>5680</v>
      </c>
      <c r="AN245" s="17">
        <v>0</v>
      </c>
      <c r="AO245" s="17">
        <v>100</v>
      </c>
      <c r="AP245" s="17">
        <v>100</v>
      </c>
      <c r="AQ245" s="17">
        <v>100</v>
      </c>
      <c r="AR245" s="17">
        <v>100</v>
      </c>
      <c r="AS245" s="17">
        <v>100</v>
      </c>
      <c r="AT245" s="17">
        <v>100</v>
      </c>
      <c r="AU245" s="110"/>
      <c r="AV245" s="17">
        <v>100</v>
      </c>
      <c r="AW245" s="250"/>
      <c r="AX245" s="249"/>
      <c r="AY245" s="248" t="s">
        <v>5681</v>
      </c>
      <c r="AZ245" s="79">
        <v>0</v>
      </c>
      <c r="BA245" s="245">
        <v>1</v>
      </c>
      <c r="BB245" s="174" t="s">
        <v>218</v>
      </c>
      <c r="BC245" s="259" t="s">
        <v>5682</v>
      </c>
      <c r="BD245" s="246"/>
      <c r="BE245" s="235"/>
      <c r="BF245" s="133" t="s">
        <v>5683</v>
      </c>
      <c r="BG245" s="79">
        <v>0</v>
      </c>
      <c r="BH245" s="245">
        <v>1</v>
      </c>
      <c r="BI245" s="244" t="s">
        <v>218</v>
      </c>
      <c r="BJ245" s="241" t="s">
        <v>5525</v>
      </c>
      <c r="BK245" s="119">
        <v>24</v>
      </c>
      <c r="BL245" s="235">
        <v>3</v>
      </c>
      <c r="BM245" s="112" t="s">
        <v>5684</v>
      </c>
      <c r="BN245" s="243">
        <v>0.03</v>
      </c>
      <c r="BO245" s="188">
        <v>1.03</v>
      </c>
      <c r="BP245" s="81" t="s">
        <v>218</v>
      </c>
      <c r="BQ245" s="255" t="s">
        <v>5586</v>
      </c>
      <c r="BR245" s="119"/>
      <c r="BS245" s="235">
        <v>12</v>
      </c>
      <c r="BT245" s="117" t="s">
        <v>5685</v>
      </c>
      <c r="BU245" s="188">
        <v>0.15</v>
      </c>
      <c r="BV245" s="188">
        <v>1.1499999999999999</v>
      </c>
      <c r="BW245" s="242" t="s">
        <v>218</v>
      </c>
      <c r="BX245" s="241" t="s">
        <v>5612</v>
      </c>
      <c r="BY245" s="119"/>
      <c r="BZ245" s="235">
        <v>18</v>
      </c>
      <c r="CA245" s="100" t="s">
        <v>5686</v>
      </c>
      <c r="CB245" s="188">
        <v>0.33</v>
      </c>
      <c r="CC245" s="188">
        <v>1.33</v>
      </c>
      <c r="CD245" s="240" t="s">
        <v>218</v>
      </c>
      <c r="CE245" s="158" t="s">
        <v>5687</v>
      </c>
      <c r="CF245" s="119">
        <v>41</v>
      </c>
      <c r="CG245" s="235">
        <v>42</v>
      </c>
      <c r="CH245" s="100" t="s">
        <v>5688</v>
      </c>
      <c r="CI245" s="188">
        <v>0.75</v>
      </c>
      <c r="CJ245" s="188">
        <v>1.75</v>
      </c>
      <c r="CK245" s="64" t="s">
        <v>218</v>
      </c>
      <c r="CL245" s="158" t="s">
        <v>5549</v>
      </c>
      <c r="CM245" s="119"/>
      <c r="CN245" s="235"/>
      <c r="CO245" s="100" t="s">
        <v>5689</v>
      </c>
      <c r="CP245" s="188">
        <v>0.75</v>
      </c>
      <c r="CQ245" s="188">
        <v>1.75</v>
      </c>
      <c r="CR245" s="64" t="s">
        <v>218</v>
      </c>
      <c r="CS245" s="158" t="s">
        <v>5690</v>
      </c>
      <c r="CT245" s="119"/>
      <c r="CU245" s="235"/>
      <c r="CV245" s="101" t="s">
        <v>5691</v>
      </c>
      <c r="CW245" s="188">
        <v>0.75</v>
      </c>
      <c r="CX245" s="188">
        <v>1.75</v>
      </c>
      <c r="CY245" s="64" t="s">
        <v>218</v>
      </c>
      <c r="CZ245" s="239" t="s">
        <v>4521</v>
      </c>
      <c r="DA245" s="119">
        <v>81</v>
      </c>
      <c r="DB245" s="235">
        <v>76</v>
      </c>
      <c r="DC245" s="103" t="s">
        <v>5692</v>
      </c>
      <c r="DD245" s="188">
        <v>1.51</v>
      </c>
      <c r="DE245" s="188">
        <v>2.5099999999999998</v>
      </c>
      <c r="DF245" s="119" t="s">
        <v>218</v>
      </c>
      <c r="DG245" s="237" t="s">
        <v>5693</v>
      </c>
      <c r="DH245" s="119"/>
      <c r="DI245" s="234"/>
      <c r="DJ245" s="251" t="s">
        <v>5694</v>
      </c>
      <c r="DK245" s="188">
        <v>1.51</v>
      </c>
      <c r="DL245" s="188">
        <v>2.5099999999999998</v>
      </c>
      <c r="DM245" s="177" t="s">
        <v>218</v>
      </c>
      <c r="DN245" s="236" t="s">
        <v>5575</v>
      </c>
      <c r="DO245" s="119"/>
      <c r="DP245" s="235"/>
      <c r="DQ245" s="112" t="s">
        <v>5695</v>
      </c>
      <c r="DR245" s="188">
        <v>1.51</v>
      </c>
      <c r="DS245" s="188">
        <v>2.5099999999999998</v>
      </c>
      <c r="DT245" s="119" t="s">
        <v>218</v>
      </c>
      <c r="DU245" s="119" t="s">
        <v>5696</v>
      </c>
      <c r="DV245" s="258">
        <v>100</v>
      </c>
      <c r="DW245" s="234">
        <v>100</v>
      </c>
      <c r="DX245" s="233" t="s">
        <v>5697</v>
      </c>
      <c r="DY245" s="229">
        <v>1</v>
      </c>
      <c r="DZ245" s="188">
        <v>2.5099999999999998</v>
      </c>
      <c r="EA245" s="177" t="s">
        <v>218</v>
      </c>
      <c r="EB245" s="177" t="s">
        <v>5698</v>
      </c>
      <c r="EC245" s="62">
        <v>24</v>
      </c>
      <c r="ED245" s="61">
        <v>0</v>
      </c>
      <c r="EE245" s="61">
        <v>0</v>
      </c>
      <c r="EF245" s="61">
        <v>41</v>
      </c>
      <c r="EG245" s="61">
        <v>65</v>
      </c>
      <c r="EH245" s="61">
        <v>65</v>
      </c>
      <c r="EI245" s="61">
        <v>81</v>
      </c>
      <c r="EJ245" s="61">
        <v>81</v>
      </c>
      <c r="EK245" s="61">
        <v>81</v>
      </c>
      <c r="EL245" s="61">
        <v>100</v>
      </c>
      <c r="EM245" s="62">
        <v>41</v>
      </c>
      <c r="EN245" s="62">
        <v>81</v>
      </c>
      <c r="EO245" s="62">
        <v>100</v>
      </c>
      <c r="EP245" s="60">
        <v>3</v>
      </c>
      <c r="EQ245" s="61">
        <v>15</v>
      </c>
      <c r="ER245" s="61">
        <v>33</v>
      </c>
      <c r="ES245" s="61">
        <v>75</v>
      </c>
      <c r="ET245" s="61">
        <v>75</v>
      </c>
      <c r="EU245" s="61">
        <v>75</v>
      </c>
      <c r="EV245" s="61">
        <v>76</v>
      </c>
      <c r="EW245" s="61">
        <v>76</v>
      </c>
      <c r="EX245" s="61">
        <v>76</v>
      </c>
      <c r="EY245" s="61">
        <v>100</v>
      </c>
      <c r="EZ245" s="61">
        <v>100</v>
      </c>
      <c r="FA245" s="60">
        <v>75</v>
      </c>
      <c r="FB245" s="60">
        <v>76</v>
      </c>
      <c r="FC245" s="60">
        <v>100</v>
      </c>
      <c r="FD245" s="38">
        <v>0.125</v>
      </c>
      <c r="FE245" s="38">
        <v>0</v>
      </c>
      <c r="FF245" s="38">
        <v>0</v>
      </c>
      <c r="FG245" s="38">
        <v>1.8292682926829269</v>
      </c>
      <c r="FH245" s="38">
        <v>1.1538461538461537</v>
      </c>
      <c r="FI245" s="38">
        <v>1.1538461538461537</v>
      </c>
      <c r="FJ245" s="38">
        <v>0.93827160493827155</v>
      </c>
      <c r="FK245" s="38">
        <v>0.93827160493827155</v>
      </c>
      <c r="FL245" s="38">
        <v>0.93827160493827155</v>
      </c>
      <c r="FM245" s="38">
        <v>1</v>
      </c>
      <c r="FN245" s="230">
        <v>0.03</v>
      </c>
      <c r="FO245" s="230">
        <v>0.24</v>
      </c>
      <c r="FP245" s="55">
        <v>0.15</v>
      </c>
      <c r="FQ245" s="55">
        <v>0</v>
      </c>
      <c r="FR245" s="209">
        <v>0.33</v>
      </c>
      <c r="FS245" s="209">
        <v>0</v>
      </c>
      <c r="FT245" s="209">
        <v>0.75</v>
      </c>
      <c r="FU245" s="209">
        <v>0.41</v>
      </c>
      <c r="FV245" s="42">
        <v>0.75</v>
      </c>
      <c r="FW245" s="42">
        <v>0.65</v>
      </c>
      <c r="FX245" s="42">
        <v>0.75</v>
      </c>
      <c r="FY245" s="42">
        <v>0.65</v>
      </c>
      <c r="FZ245" s="42">
        <v>0.76</v>
      </c>
      <c r="GA245" s="42">
        <v>0.81</v>
      </c>
      <c r="GB245" s="42">
        <v>0.76</v>
      </c>
      <c r="GC245" s="42">
        <v>0.81</v>
      </c>
      <c r="GD245" s="138">
        <v>0.76</v>
      </c>
      <c r="GE245" s="42">
        <v>0.81</v>
      </c>
      <c r="GF245" s="137">
        <v>1</v>
      </c>
      <c r="GG245" s="136">
        <v>1</v>
      </c>
      <c r="GH245" s="50">
        <v>0.03</v>
      </c>
      <c r="GI245" s="50">
        <v>0.15</v>
      </c>
      <c r="GJ245" s="50">
        <v>0.33</v>
      </c>
      <c r="GK245" s="50">
        <v>0.75</v>
      </c>
      <c r="GL245" s="49">
        <v>0.75</v>
      </c>
      <c r="GM245" s="49">
        <v>0.75</v>
      </c>
      <c r="GN245" s="49">
        <v>0.76</v>
      </c>
      <c r="GO245" s="49">
        <v>0.76</v>
      </c>
      <c r="GP245" s="49">
        <v>0.76</v>
      </c>
      <c r="GQ245" s="49">
        <v>1</v>
      </c>
      <c r="GR245" s="48" t="b">
        <v>1</v>
      </c>
    </row>
    <row r="246" spans="1:200" ht="67.5" hidden="1" customHeight="1" x14ac:dyDescent="0.25">
      <c r="A246" s="119" t="s">
        <v>5392</v>
      </c>
      <c r="B246" s="119" t="s">
        <v>653</v>
      </c>
      <c r="C246" s="119" t="s">
        <v>519</v>
      </c>
      <c r="D246" s="119" t="s">
        <v>5393</v>
      </c>
      <c r="E246" s="119" t="s">
        <v>5393</v>
      </c>
      <c r="F246" s="17" t="s">
        <v>5394</v>
      </c>
      <c r="G246" s="17" t="s">
        <v>951</v>
      </c>
      <c r="H246" s="17" t="s">
        <v>952</v>
      </c>
      <c r="I246" s="17" t="s">
        <v>5395</v>
      </c>
      <c r="J246" s="17"/>
      <c r="K246" s="17" t="s">
        <v>5397</v>
      </c>
      <c r="L246" s="17" t="s">
        <v>5674</v>
      </c>
      <c r="M246" s="26" t="s">
        <v>5675</v>
      </c>
      <c r="N246" s="17" t="s">
        <v>5676</v>
      </c>
      <c r="O246" s="26" t="s">
        <v>4127</v>
      </c>
      <c r="P246" s="17" t="s">
        <v>5677</v>
      </c>
      <c r="Q246" s="17">
        <v>202</v>
      </c>
      <c r="R246" s="17" t="s">
        <v>5699</v>
      </c>
      <c r="S246" s="17" t="s">
        <v>210</v>
      </c>
      <c r="T246" s="17"/>
      <c r="U246" s="17"/>
      <c r="V246" s="17"/>
      <c r="W246" s="17"/>
      <c r="X246" s="17"/>
      <c r="Y246" s="17"/>
      <c r="Z246" s="17"/>
      <c r="AA246" s="17"/>
      <c r="AB246" s="17"/>
      <c r="AC246" s="17"/>
      <c r="AD246" s="17"/>
      <c r="AE246" s="17"/>
      <c r="AF246" s="17"/>
      <c r="AG246" s="17"/>
      <c r="AH246" s="17" t="s">
        <v>523</v>
      </c>
      <c r="AI246" s="17" t="s">
        <v>470</v>
      </c>
      <c r="AJ246" s="17" t="s">
        <v>244</v>
      </c>
      <c r="AK246" s="17" t="s">
        <v>214</v>
      </c>
      <c r="AL246" s="110" t="s">
        <v>5700</v>
      </c>
      <c r="AM246" s="110" t="s">
        <v>5701</v>
      </c>
      <c r="AN246" s="17">
        <v>0</v>
      </c>
      <c r="AO246" s="17">
        <v>30</v>
      </c>
      <c r="AP246" s="17">
        <v>30</v>
      </c>
      <c r="AQ246" s="17">
        <v>30</v>
      </c>
      <c r="AR246" s="17">
        <v>10</v>
      </c>
      <c r="AS246" s="17">
        <v>100</v>
      </c>
      <c r="AT246" s="17">
        <v>30</v>
      </c>
      <c r="AU246" s="110"/>
      <c r="AV246" s="17">
        <v>30</v>
      </c>
      <c r="AW246" s="250"/>
      <c r="AX246" s="249"/>
      <c r="AY246" s="248" t="s">
        <v>5702</v>
      </c>
      <c r="AZ246" s="79">
        <v>0</v>
      </c>
      <c r="BA246" s="245">
        <v>0.3</v>
      </c>
      <c r="BB246" s="174" t="s">
        <v>218</v>
      </c>
      <c r="BC246" s="259" t="s">
        <v>5682</v>
      </c>
      <c r="BD246" s="246"/>
      <c r="BE246" s="235"/>
      <c r="BF246" s="133" t="s">
        <v>5703</v>
      </c>
      <c r="BG246" s="79">
        <v>0</v>
      </c>
      <c r="BH246" s="245">
        <v>0.3</v>
      </c>
      <c r="BI246" s="244" t="s">
        <v>218</v>
      </c>
      <c r="BJ246" s="256" t="s">
        <v>5525</v>
      </c>
      <c r="BK246" s="119">
        <v>6</v>
      </c>
      <c r="BL246" s="235">
        <v>6</v>
      </c>
      <c r="BM246" s="112" t="s">
        <v>5704</v>
      </c>
      <c r="BN246" s="243">
        <v>0.2</v>
      </c>
      <c r="BO246" s="188">
        <v>0.36</v>
      </c>
      <c r="BP246" s="81" t="s">
        <v>218</v>
      </c>
      <c r="BQ246" s="255" t="s">
        <v>5586</v>
      </c>
      <c r="BR246" s="119"/>
      <c r="BS246" s="235"/>
      <c r="BT246" s="117" t="s">
        <v>5705</v>
      </c>
      <c r="BU246" s="188">
        <v>0.2</v>
      </c>
      <c r="BV246" s="188">
        <v>0.36</v>
      </c>
      <c r="BW246" s="242" t="s">
        <v>218</v>
      </c>
      <c r="BX246" s="241" t="s">
        <v>5612</v>
      </c>
      <c r="BY246" s="119"/>
      <c r="BZ246" s="235"/>
      <c r="CA246" s="100" t="s">
        <v>5706</v>
      </c>
      <c r="CB246" s="188">
        <v>0.2</v>
      </c>
      <c r="CC246" s="188">
        <v>0.36</v>
      </c>
      <c r="CD246" s="240" t="s">
        <v>218</v>
      </c>
      <c r="CE246" s="158" t="s">
        <v>5707</v>
      </c>
      <c r="CF246" s="119">
        <v>10.5</v>
      </c>
      <c r="CG246" s="235"/>
      <c r="CH246" s="100" t="s">
        <v>5708</v>
      </c>
      <c r="CI246" s="188">
        <v>0.2</v>
      </c>
      <c r="CJ246" s="188">
        <v>0.36</v>
      </c>
      <c r="CK246" s="64" t="s">
        <v>218</v>
      </c>
      <c r="CL246" s="158" t="s">
        <v>5709</v>
      </c>
      <c r="CM246" s="119">
        <v>6</v>
      </c>
      <c r="CN246" s="235">
        <v>10.5</v>
      </c>
      <c r="CO246" s="100" t="s">
        <v>5710</v>
      </c>
      <c r="CP246" s="188">
        <v>0.55000000000000004</v>
      </c>
      <c r="CQ246" s="188">
        <v>0.46500000000000002</v>
      </c>
      <c r="CR246" s="64" t="s">
        <v>218</v>
      </c>
      <c r="CS246" s="158" t="s">
        <v>5711</v>
      </c>
      <c r="CT246" s="119"/>
      <c r="CU246" s="235"/>
      <c r="CV246" s="101" t="s">
        <v>5712</v>
      </c>
      <c r="CW246" s="188">
        <v>0.55000000000000004</v>
      </c>
      <c r="CX246" s="188">
        <v>0.46500000000000002</v>
      </c>
      <c r="CY246" s="64" t="s">
        <v>218</v>
      </c>
      <c r="CZ246" s="239" t="s">
        <v>4521</v>
      </c>
      <c r="DA246" s="119"/>
      <c r="DB246" s="235"/>
      <c r="DC246" s="103" t="s">
        <v>5713</v>
      </c>
      <c r="DD246" s="188">
        <v>0.55000000000000004</v>
      </c>
      <c r="DE246" s="188">
        <v>0.46500000000000002</v>
      </c>
      <c r="DF246" s="119" t="s">
        <v>218</v>
      </c>
      <c r="DG246" s="237" t="s">
        <v>5714</v>
      </c>
      <c r="DH246" s="119"/>
      <c r="DI246" s="254">
        <v>6</v>
      </c>
      <c r="DJ246" s="228" t="s">
        <v>5715</v>
      </c>
      <c r="DK246" s="188">
        <v>0.75</v>
      </c>
      <c r="DL246" s="188">
        <v>0.52500000000000002</v>
      </c>
      <c r="DM246" s="177" t="s">
        <v>218</v>
      </c>
      <c r="DN246" s="236" t="s">
        <v>5716</v>
      </c>
      <c r="DO246" s="119"/>
      <c r="DP246" s="235"/>
      <c r="DQ246" s="112" t="s">
        <v>5717</v>
      </c>
      <c r="DR246" s="188">
        <v>0.75</v>
      </c>
      <c r="DS246" s="188">
        <v>0.52500000000000002</v>
      </c>
      <c r="DT246" s="119" t="s">
        <v>218</v>
      </c>
      <c r="DU246" s="119" t="s">
        <v>5718</v>
      </c>
      <c r="DV246" s="119">
        <v>7.5</v>
      </c>
      <c r="DW246" s="234">
        <v>7.5</v>
      </c>
      <c r="DX246" s="233" t="s">
        <v>5719</v>
      </c>
      <c r="DY246" s="229">
        <v>1</v>
      </c>
      <c r="DZ246" s="188">
        <v>0.52500000000000002</v>
      </c>
      <c r="EA246" s="177" t="s">
        <v>218</v>
      </c>
      <c r="EB246" s="177" t="s">
        <v>5720</v>
      </c>
      <c r="EC246" s="62">
        <v>6</v>
      </c>
      <c r="ED246" s="61">
        <v>6</v>
      </c>
      <c r="EE246" s="61">
        <v>6</v>
      </c>
      <c r="EF246" s="61">
        <v>16.5</v>
      </c>
      <c r="EG246" s="61">
        <v>22.5</v>
      </c>
      <c r="EH246" s="61">
        <v>22.5</v>
      </c>
      <c r="EI246" s="61">
        <v>22.5</v>
      </c>
      <c r="EJ246" s="61">
        <v>22.5</v>
      </c>
      <c r="EK246" s="61">
        <v>22.5</v>
      </c>
      <c r="EL246" s="61">
        <v>30</v>
      </c>
      <c r="EM246" s="62">
        <v>16.5</v>
      </c>
      <c r="EN246" s="62">
        <v>22.5</v>
      </c>
      <c r="EO246" s="62">
        <v>30</v>
      </c>
      <c r="EP246" s="60">
        <v>6</v>
      </c>
      <c r="EQ246" s="61">
        <v>6</v>
      </c>
      <c r="ER246" s="61">
        <v>6</v>
      </c>
      <c r="ES246" s="61">
        <v>6</v>
      </c>
      <c r="ET246" s="61">
        <v>16.5</v>
      </c>
      <c r="EU246" s="61">
        <v>16.5</v>
      </c>
      <c r="EV246" s="61">
        <v>16.5</v>
      </c>
      <c r="EW246" s="61">
        <v>22.5</v>
      </c>
      <c r="EX246" s="61">
        <v>22.5</v>
      </c>
      <c r="EY246" s="61">
        <v>30</v>
      </c>
      <c r="EZ246" s="61">
        <v>7.5</v>
      </c>
      <c r="FA246" s="60">
        <v>6</v>
      </c>
      <c r="FB246" s="60">
        <v>16.5</v>
      </c>
      <c r="FC246" s="60">
        <v>30</v>
      </c>
      <c r="FD246" s="38">
        <v>1</v>
      </c>
      <c r="FE246" s="38">
        <v>1</v>
      </c>
      <c r="FF246" s="38">
        <v>1</v>
      </c>
      <c r="FG246" s="38">
        <v>0.36363636363636365</v>
      </c>
      <c r="FH246" s="38">
        <v>0.73333333333333328</v>
      </c>
      <c r="FI246" s="38">
        <v>0.73333333333333328</v>
      </c>
      <c r="FJ246" s="38">
        <v>0.73333333333333328</v>
      </c>
      <c r="FK246" s="38">
        <v>1</v>
      </c>
      <c r="FL246" s="38">
        <v>1</v>
      </c>
      <c r="FM246" s="38">
        <v>1</v>
      </c>
      <c r="FN246" s="230">
        <v>0.2</v>
      </c>
      <c r="FO246" s="230">
        <v>0.2</v>
      </c>
      <c r="FP246" s="55">
        <v>0.2</v>
      </c>
      <c r="FQ246" s="55">
        <v>0.2</v>
      </c>
      <c r="FR246" s="209">
        <v>0.2</v>
      </c>
      <c r="FS246" s="209">
        <v>0.2</v>
      </c>
      <c r="FT246" s="209">
        <v>0.2</v>
      </c>
      <c r="FU246" s="209">
        <v>0.55000000000000004</v>
      </c>
      <c r="FV246" s="42">
        <v>0.55000000000000004</v>
      </c>
      <c r="FW246" s="42">
        <v>0.75</v>
      </c>
      <c r="FX246" s="42">
        <v>0.55000000000000004</v>
      </c>
      <c r="FY246" s="42">
        <v>0.75</v>
      </c>
      <c r="FZ246" s="42">
        <v>0.55000000000000004</v>
      </c>
      <c r="GA246" s="42">
        <v>0.75</v>
      </c>
      <c r="GB246" s="42">
        <v>0.75</v>
      </c>
      <c r="GC246" s="42">
        <v>0.75</v>
      </c>
      <c r="GD246" s="138">
        <v>0.75</v>
      </c>
      <c r="GE246" s="42">
        <v>0.75</v>
      </c>
      <c r="GF246" s="137">
        <v>1</v>
      </c>
      <c r="GG246" s="136">
        <v>1</v>
      </c>
      <c r="GH246" s="50">
        <v>0.2</v>
      </c>
      <c r="GI246" s="50">
        <v>0.2</v>
      </c>
      <c r="GJ246" s="50">
        <v>0.2</v>
      </c>
      <c r="GK246" s="50">
        <v>0.2</v>
      </c>
      <c r="GL246" s="49">
        <v>0.55000000000000004</v>
      </c>
      <c r="GM246" s="49">
        <v>0.55000000000000004</v>
      </c>
      <c r="GN246" s="49">
        <v>0.55000000000000004</v>
      </c>
      <c r="GO246" s="49">
        <v>0.75</v>
      </c>
      <c r="GP246" s="49">
        <v>0.75</v>
      </c>
      <c r="GQ246" s="49">
        <v>1</v>
      </c>
      <c r="GR246" s="48" t="b">
        <v>1</v>
      </c>
    </row>
    <row r="247" spans="1:200" ht="67.5" hidden="1" customHeight="1" x14ac:dyDescent="0.25">
      <c r="A247" s="119" t="s">
        <v>5392</v>
      </c>
      <c r="B247" s="119" t="s">
        <v>653</v>
      </c>
      <c r="C247" s="119" t="s">
        <v>519</v>
      </c>
      <c r="D247" s="119" t="s">
        <v>5393</v>
      </c>
      <c r="E247" s="119" t="s">
        <v>5476</v>
      </c>
      <c r="F247" s="17" t="s">
        <v>5394</v>
      </c>
      <c r="G247" s="17" t="s">
        <v>951</v>
      </c>
      <c r="H247" s="17" t="s">
        <v>952</v>
      </c>
      <c r="I247" s="17" t="s">
        <v>5395</v>
      </c>
      <c r="J247" s="17" t="s">
        <v>5396</v>
      </c>
      <c r="K247" s="17" t="s">
        <v>5397</v>
      </c>
      <c r="L247" s="17" t="s">
        <v>5398</v>
      </c>
      <c r="M247" s="26" t="s">
        <v>5399</v>
      </c>
      <c r="N247" s="17" t="s">
        <v>5400</v>
      </c>
      <c r="O247" s="17" t="s">
        <v>5721</v>
      </c>
      <c r="P247" s="17" t="s">
        <v>5401</v>
      </c>
      <c r="Q247" s="17">
        <v>169</v>
      </c>
      <c r="R247" s="17" t="s">
        <v>5722</v>
      </c>
      <c r="S247" s="17" t="s">
        <v>210</v>
      </c>
      <c r="T247" s="17"/>
      <c r="U247" s="17"/>
      <c r="V247" s="17"/>
      <c r="W247" s="17"/>
      <c r="X247" s="17"/>
      <c r="Y247" s="17"/>
      <c r="Z247" s="17"/>
      <c r="AA247" s="17"/>
      <c r="AB247" s="17"/>
      <c r="AC247" s="17"/>
      <c r="AD247" s="17"/>
      <c r="AE247" s="17"/>
      <c r="AF247" s="17"/>
      <c r="AG247" s="17"/>
      <c r="AH247" s="17" t="s">
        <v>523</v>
      </c>
      <c r="AI247" s="17" t="s">
        <v>470</v>
      </c>
      <c r="AJ247" s="17" t="s">
        <v>418</v>
      </c>
      <c r="AK247" s="17" t="s">
        <v>214</v>
      </c>
      <c r="AL247" s="160" t="s">
        <v>5723</v>
      </c>
      <c r="AM247" s="110" t="s">
        <v>5724</v>
      </c>
      <c r="AN247" s="17" t="s">
        <v>204</v>
      </c>
      <c r="AO247" s="17" t="s">
        <v>204</v>
      </c>
      <c r="AP247" s="17">
        <v>100</v>
      </c>
      <c r="AQ247" s="17">
        <v>100</v>
      </c>
      <c r="AR247" s="17">
        <v>100</v>
      </c>
      <c r="AS247" s="17">
        <v>100</v>
      </c>
      <c r="AT247" s="17"/>
      <c r="AU247" s="110"/>
      <c r="AV247" s="17">
        <v>100</v>
      </c>
      <c r="AW247" s="250"/>
      <c r="AX247" s="249"/>
      <c r="AY247" s="248" t="s">
        <v>5725</v>
      </c>
      <c r="AZ247" s="79">
        <v>0</v>
      </c>
      <c r="BA247" s="245">
        <v>0</v>
      </c>
      <c r="BB247" s="174" t="s">
        <v>218</v>
      </c>
      <c r="BC247" s="259" t="s">
        <v>5459</v>
      </c>
      <c r="BD247" s="246"/>
      <c r="BE247" s="235"/>
      <c r="BF247" s="133" t="s">
        <v>5726</v>
      </c>
      <c r="BG247" s="79">
        <v>0</v>
      </c>
      <c r="BH247" s="245">
        <v>0</v>
      </c>
      <c r="BI247" s="244" t="s">
        <v>218</v>
      </c>
      <c r="BJ247" s="256" t="s">
        <v>5459</v>
      </c>
      <c r="BK247" s="119"/>
      <c r="BL247" s="235"/>
      <c r="BM247" s="112" t="s">
        <v>5727</v>
      </c>
      <c r="BN247" s="243">
        <v>0</v>
      </c>
      <c r="BO247" s="188">
        <v>0</v>
      </c>
      <c r="BP247" s="81" t="s">
        <v>218</v>
      </c>
      <c r="BQ247" s="255" t="s">
        <v>5459</v>
      </c>
      <c r="BR247" s="119"/>
      <c r="BS247" s="235"/>
      <c r="BT247" s="117" t="s">
        <v>5728</v>
      </c>
      <c r="BU247" s="188">
        <v>0</v>
      </c>
      <c r="BV247" s="188">
        <v>0</v>
      </c>
      <c r="BW247" s="242" t="s">
        <v>218</v>
      </c>
      <c r="BX247" s="241" t="s">
        <v>5612</v>
      </c>
      <c r="BY247" s="119"/>
      <c r="BZ247" s="235"/>
      <c r="CA247" s="100" t="s">
        <v>5729</v>
      </c>
      <c r="CB247" s="188">
        <v>0</v>
      </c>
      <c r="CC247" s="188">
        <v>0</v>
      </c>
      <c r="CD247" s="240" t="s">
        <v>218</v>
      </c>
      <c r="CE247" s="158" t="s">
        <v>5707</v>
      </c>
      <c r="CF247" s="119"/>
      <c r="CG247" s="235"/>
      <c r="CH247" s="100" t="s">
        <v>5730</v>
      </c>
      <c r="CI247" s="188">
        <v>0</v>
      </c>
      <c r="CJ247" s="188">
        <v>0</v>
      </c>
      <c r="CK247" s="64" t="s">
        <v>218</v>
      </c>
      <c r="CL247" s="158" t="s">
        <v>5731</v>
      </c>
      <c r="CM247" s="119"/>
      <c r="CN247" s="235"/>
      <c r="CO247" s="100" t="s">
        <v>5732</v>
      </c>
      <c r="CP247" s="188">
        <v>0</v>
      </c>
      <c r="CQ247" s="188">
        <v>0</v>
      </c>
      <c r="CR247" s="64" t="s">
        <v>218</v>
      </c>
      <c r="CS247" s="158" t="s">
        <v>5690</v>
      </c>
      <c r="CT247" s="119"/>
      <c r="CU247" s="235"/>
      <c r="CV247" s="101" t="s">
        <v>5733</v>
      </c>
      <c r="CW247" s="188">
        <v>0</v>
      </c>
      <c r="CX247" s="188">
        <v>0</v>
      </c>
      <c r="CY247" s="64" t="s">
        <v>218</v>
      </c>
      <c r="CZ247" s="239" t="s">
        <v>4521</v>
      </c>
      <c r="DA247" s="258">
        <v>40</v>
      </c>
      <c r="DB247" s="235">
        <v>0</v>
      </c>
      <c r="DC247" s="103" t="s">
        <v>5734</v>
      </c>
      <c r="DD247" s="188">
        <v>0</v>
      </c>
      <c r="DE247" s="188">
        <v>0</v>
      </c>
      <c r="DF247" s="119" t="s">
        <v>218</v>
      </c>
      <c r="DG247" s="237" t="s">
        <v>5735</v>
      </c>
      <c r="DH247" s="258">
        <v>30</v>
      </c>
      <c r="DI247" s="234">
        <v>0</v>
      </c>
      <c r="DJ247" s="228" t="s">
        <v>5736</v>
      </c>
      <c r="DK247" s="188">
        <v>0</v>
      </c>
      <c r="DL247" s="188">
        <v>0</v>
      </c>
      <c r="DM247" s="177" t="s">
        <v>218</v>
      </c>
      <c r="DN247" s="236" t="s">
        <v>5737</v>
      </c>
      <c r="DO247" s="258">
        <v>30</v>
      </c>
      <c r="DP247" s="146">
        <v>0</v>
      </c>
      <c r="DQ247" s="112" t="s">
        <v>5738</v>
      </c>
      <c r="DR247" s="188">
        <v>0</v>
      </c>
      <c r="DS247" s="188">
        <v>0</v>
      </c>
      <c r="DT247" s="119" t="s">
        <v>218</v>
      </c>
      <c r="DU247" s="119" t="s">
        <v>5739</v>
      </c>
      <c r="DV247" s="119"/>
      <c r="DW247" s="234">
        <v>30</v>
      </c>
      <c r="DX247" s="233" t="s">
        <v>5740</v>
      </c>
      <c r="DY247" s="229">
        <v>0.3</v>
      </c>
      <c r="DZ247" s="188">
        <v>0</v>
      </c>
      <c r="EA247" s="177" t="s">
        <v>218</v>
      </c>
      <c r="EB247" s="177" t="s">
        <v>5741</v>
      </c>
      <c r="EC247" s="62">
        <v>0</v>
      </c>
      <c r="ED247" s="61">
        <v>0</v>
      </c>
      <c r="EE247" s="61">
        <v>0</v>
      </c>
      <c r="EF247" s="61">
        <v>0</v>
      </c>
      <c r="EG247" s="61">
        <v>0</v>
      </c>
      <c r="EH247" s="61">
        <v>0</v>
      </c>
      <c r="EI247" s="61">
        <v>40</v>
      </c>
      <c r="EJ247" s="61">
        <v>70</v>
      </c>
      <c r="EK247" s="61">
        <v>100</v>
      </c>
      <c r="EL247" s="61">
        <v>100</v>
      </c>
      <c r="EM247" s="62">
        <v>0</v>
      </c>
      <c r="EN247" s="62">
        <v>40</v>
      </c>
      <c r="EO247" s="62">
        <v>100</v>
      </c>
      <c r="EP247" s="60">
        <v>0</v>
      </c>
      <c r="EQ247" s="61">
        <v>0</v>
      </c>
      <c r="ER247" s="61">
        <v>0</v>
      </c>
      <c r="ES247" s="61">
        <v>0</v>
      </c>
      <c r="ET247" s="61">
        <v>0</v>
      </c>
      <c r="EU247" s="61">
        <v>0</v>
      </c>
      <c r="EV247" s="61">
        <v>0</v>
      </c>
      <c r="EW247" s="61">
        <v>0</v>
      </c>
      <c r="EX247" s="61">
        <v>0</v>
      </c>
      <c r="EY247" s="61">
        <v>30</v>
      </c>
      <c r="EZ247" s="61">
        <v>30</v>
      </c>
      <c r="FA247" s="60">
        <v>0</v>
      </c>
      <c r="FB247" s="60">
        <v>0</v>
      </c>
      <c r="FC247" s="60">
        <v>30</v>
      </c>
      <c r="FD247" s="38">
        <v>0</v>
      </c>
      <c r="FE247" s="38">
        <v>0</v>
      </c>
      <c r="FF247" s="38">
        <v>0</v>
      </c>
      <c r="FG247" s="38">
        <v>0</v>
      </c>
      <c r="FH247" s="38">
        <v>0</v>
      </c>
      <c r="FI247" s="38">
        <v>0</v>
      </c>
      <c r="FJ247" s="38">
        <v>0</v>
      </c>
      <c r="FK247" s="38">
        <v>0</v>
      </c>
      <c r="FL247" s="38">
        <v>0</v>
      </c>
      <c r="FM247" s="38">
        <v>0.3</v>
      </c>
      <c r="FN247" s="230">
        <v>0</v>
      </c>
      <c r="FO247" s="230">
        <v>0</v>
      </c>
      <c r="FP247" s="55">
        <v>0</v>
      </c>
      <c r="FQ247" s="55">
        <v>0</v>
      </c>
      <c r="FR247" s="209">
        <v>0</v>
      </c>
      <c r="FS247" s="209">
        <v>0</v>
      </c>
      <c r="FT247" s="209">
        <v>0</v>
      </c>
      <c r="FU247" s="209">
        <v>0</v>
      </c>
      <c r="FV247" s="42">
        <v>0</v>
      </c>
      <c r="FW247" s="42">
        <v>0</v>
      </c>
      <c r="FX247" s="42">
        <v>0</v>
      </c>
      <c r="FY247" s="42">
        <v>0</v>
      </c>
      <c r="FZ247" s="42">
        <v>0</v>
      </c>
      <c r="GA247" s="42">
        <v>0.4</v>
      </c>
      <c r="GB247" s="42">
        <v>0</v>
      </c>
      <c r="GC247" s="42">
        <v>0.7</v>
      </c>
      <c r="GD247" s="138">
        <v>0</v>
      </c>
      <c r="GE247" s="42">
        <v>1</v>
      </c>
      <c r="GF247" s="137">
        <v>0.3</v>
      </c>
      <c r="GG247" s="136">
        <v>1</v>
      </c>
      <c r="GH247" s="50">
        <v>0</v>
      </c>
      <c r="GI247" s="50">
        <v>0</v>
      </c>
      <c r="GJ247" s="50">
        <v>0</v>
      </c>
      <c r="GK247" s="50">
        <v>0</v>
      </c>
      <c r="GL247" s="49">
        <v>0</v>
      </c>
      <c r="GM247" s="49">
        <v>0</v>
      </c>
      <c r="GN247" s="49">
        <v>0</v>
      </c>
      <c r="GO247" s="49">
        <v>0</v>
      </c>
      <c r="GP247" s="49">
        <v>0</v>
      </c>
      <c r="GQ247" s="49">
        <v>0.3</v>
      </c>
      <c r="GR247" s="48" t="b">
        <v>1</v>
      </c>
    </row>
    <row r="248" spans="1:200" ht="67.5" hidden="1" customHeight="1" x14ac:dyDescent="0.25">
      <c r="A248" s="119" t="s">
        <v>5392</v>
      </c>
      <c r="B248" s="119" t="s">
        <v>653</v>
      </c>
      <c r="C248" s="119" t="s">
        <v>519</v>
      </c>
      <c r="D248" s="119" t="s">
        <v>5393</v>
      </c>
      <c r="E248" s="119" t="s">
        <v>5476</v>
      </c>
      <c r="F248" s="17" t="s">
        <v>5394</v>
      </c>
      <c r="G248" s="17" t="s">
        <v>951</v>
      </c>
      <c r="H248" s="17" t="s">
        <v>952</v>
      </c>
      <c r="I248" s="17" t="s">
        <v>5395</v>
      </c>
      <c r="J248" s="17" t="s">
        <v>5396</v>
      </c>
      <c r="K248" s="15" t="s">
        <v>5498</v>
      </c>
      <c r="L248" s="15" t="s">
        <v>5498</v>
      </c>
      <c r="M248" s="26" t="s">
        <v>5399</v>
      </c>
      <c r="N248" s="17" t="s">
        <v>5400</v>
      </c>
      <c r="O248" s="17" t="s">
        <v>5721</v>
      </c>
      <c r="P248" s="17" t="s">
        <v>5401</v>
      </c>
      <c r="Q248" s="17">
        <v>165</v>
      </c>
      <c r="R248" s="17" t="s">
        <v>5742</v>
      </c>
      <c r="S248" s="17" t="s">
        <v>210</v>
      </c>
      <c r="T248" s="17"/>
      <c r="U248" s="17"/>
      <c r="V248" s="17"/>
      <c r="W248" s="17"/>
      <c r="X248" s="17"/>
      <c r="Y248" s="17"/>
      <c r="Z248" s="17"/>
      <c r="AA248" s="17"/>
      <c r="AB248" s="17"/>
      <c r="AC248" s="17"/>
      <c r="AD248" s="17"/>
      <c r="AE248" s="17"/>
      <c r="AF248" s="17"/>
      <c r="AG248" s="17"/>
      <c r="AH248" s="17" t="s">
        <v>523</v>
      </c>
      <c r="AI248" s="17" t="s">
        <v>470</v>
      </c>
      <c r="AJ248" s="17" t="s">
        <v>418</v>
      </c>
      <c r="AK248" s="17" t="s">
        <v>214</v>
      </c>
      <c r="AL248" s="110" t="s">
        <v>5743</v>
      </c>
      <c r="AM248" s="110" t="s">
        <v>5744</v>
      </c>
      <c r="AN248" s="17">
        <v>0</v>
      </c>
      <c r="AO248" s="17">
        <v>0</v>
      </c>
      <c r="AP248" s="17">
        <v>100</v>
      </c>
      <c r="AQ248" s="17">
        <v>100</v>
      </c>
      <c r="AR248" s="17">
        <v>100</v>
      </c>
      <c r="AS248" s="17">
        <v>100</v>
      </c>
      <c r="AT248" s="17"/>
      <c r="AU248" s="17"/>
      <c r="AV248" s="23">
        <v>100</v>
      </c>
      <c r="AW248" s="250"/>
      <c r="AX248" s="249"/>
      <c r="AY248" s="248" t="s">
        <v>5745</v>
      </c>
      <c r="AZ248" s="79">
        <v>0</v>
      </c>
      <c r="BA248" s="245">
        <v>0</v>
      </c>
      <c r="BB248" s="174" t="s">
        <v>218</v>
      </c>
      <c r="BC248" s="259" t="s">
        <v>5459</v>
      </c>
      <c r="BD248" s="246"/>
      <c r="BE248" s="235"/>
      <c r="BF248" s="133" t="s">
        <v>5746</v>
      </c>
      <c r="BG248" s="79">
        <v>0</v>
      </c>
      <c r="BH248" s="245">
        <v>0</v>
      </c>
      <c r="BI248" s="244" t="s">
        <v>218</v>
      </c>
      <c r="BJ248" s="256" t="s">
        <v>5459</v>
      </c>
      <c r="BK248" s="119"/>
      <c r="BL248" s="235"/>
      <c r="BM248" s="112" t="s">
        <v>5747</v>
      </c>
      <c r="BN248" s="243">
        <v>0</v>
      </c>
      <c r="BO248" s="188">
        <v>0</v>
      </c>
      <c r="BP248" s="81" t="s">
        <v>218</v>
      </c>
      <c r="BQ248" s="255" t="s">
        <v>5459</v>
      </c>
      <c r="BR248" s="119"/>
      <c r="BS248" s="235"/>
      <c r="BT248" s="117" t="s">
        <v>5748</v>
      </c>
      <c r="BU248" s="188">
        <v>0</v>
      </c>
      <c r="BV248" s="188">
        <v>0</v>
      </c>
      <c r="BW248" s="242" t="s">
        <v>218</v>
      </c>
      <c r="BX248" s="241" t="s">
        <v>5612</v>
      </c>
      <c r="BY248" s="119"/>
      <c r="BZ248" s="235"/>
      <c r="CA248" s="100" t="s">
        <v>5749</v>
      </c>
      <c r="CB248" s="188">
        <v>0</v>
      </c>
      <c r="CC248" s="188">
        <v>0</v>
      </c>
      <c r="CD248" s="240" t="s">
        <v>218</v>
      </c>
      <c r="CE248" s="158" t="s">
        <v>5707</v>
      </c>
      <c r="CF248" s="119"/>
      <c r="CG248" s="235"/>
      <c r="CH248" s="100" t="s">
        <v>5750</v>
      </c>
      <c r="CI248" s="188">
        <v>0</v>
      </c>
      <c r="CJ248" s="188">
        <v>0</v>
      </c>
      <c r="CK248" s="64" t="s">
        <v>218</v>
      </c>
      <c r="CL248" s="158" t="s">
        <v>5751</v>
      </c>
      <c r="CM248" s="119"/>
      <c r="CN248" s="235"/>
      <c r="CO248" s="100" t="s">
        <v>5752</v>
      </c>
      <c r="CP248" s="188">
        <v>0</v>
      </c>
      <c r="CQ248" s="188">
        <v>0</v>
      </c>
      <c r="CR248" s="64" t="s">
        <v>218</v>
      </c>
      <c r="CS248" s="158" t="s">
        <v>5690</v>
      </c>
      <c r="CT248" s="119"/>
      <c r="CU248" s="235"/>
      <c r="CV248" s="101" t="s">
        <v>5753</v>
      </c>
      <c r="CW248" s="188">
        <v>0</v>
      </c>
      <c r="CX248" s="188">
        <v>0</v>
      </c>
      <c r="CY248" s="64" t="s">
        <v>218</v>
      </c>
      <c r="CZ248" s="239" t="s">
        <v>5754</v>
      </c>
      <c r="DA248" s="258">
        <v>30</v>
      </c>
      <c r="DB248" s="235">
        <v>0</v>
      </c>
      <c r="DC248" s="103" t="s">
        <v>5755</v>
      </c>
      <c r="DD248" s="188">
        <v>0</v>
      </c>
      <c r="DE248" s="188">
        <v>0</v>
      </c>
      <c r="DF248" s="119" t="s">
        <v>218</v>
      </c>
      <c r="DG248" s="237" t="s">
        <v>5756</v>
      </c>
      <c r="DH248" s="119"/>
      <c r="DI248" s="234"/>
      <c r="DJ248" s="228" t="s">
        <v>5757</v>
      </c>
      <c r="DK248" s="188">
        <v>0</v>
      </c>
      <c r="DL248" s="188">
        <v>0</v>
      </c>
      <c r="DM248" s="177" t="s">
        <v>218</v>
      </c>
      <c r="DN248" s="236" t="s">
        <v>5758</v>
      </c>
      <c r="DO248" s="258">
        <v>40</v>
      </c>
      <c r="DP248" s="260">
        <v>40</v>
      </c>
      <c r="DQ248" s="112" t="s">
        <v>5759</v>
      </c>
      <c r="DR248" s="188">
        <v>0.4</v>
      </c>
      <c r="DS248" s="188">
        <v>0.4</v>
      </c>
      <c r="DT248" s="119" t="s">
        <v>218</v>
      </c>
      <c r="DU248" s="119" t="s">
        <v>5760</v>
      </c>
      <c r="DV248" s="258">
        <v>30</v>
      </c>
      <c r="DW248" s="234">
        <v>60</v>
      </c>
      <c r="DX248" s="233" t="s">
        <v>5761</v>
      </c>
      <c r="DY248" s="229">
        <v>1</v>
      </c>
      <c r="DZ248" s="188">
        <v>4.0000000000000001E-3</v>
      </c>
      <c r="EA248" s="177" t="s">
        <v>218</v>
      </c>
      <c r="EB248" s="177" t="s">
        <v>5762</v>
      </c>
      <c r="EC248" s="62">
        <v>0</v>
      </c>
      <c r="ED248" s="61">
        <v>0</v>
      </c>
      <c r="EE248" s="61">
        <v>0</v>
      </c>
      <c r="EF248" s="61">
        <v>0</v>
      </c>
      <c r="EG248" s="61">
        <v>0</v>
      </c>
      <c r="EH248" s="61">
        <v>0</v>
      </c>
      <c r="EI248" s="61">
        <v>30</v>
      </c>
      <c r="EJ248" s="61">
        <v>30</v>
      </c>
      <c r="EK248" s="61">
        <v>70</v>
      </c>
      <c r="EL248" s="61">
        <v>100</v>
      </c>
      <c r="EM248" s="62">
        <v>0</v>
      </c>
      <c r="EN248" s="62">
        <v>30</v>
      </c>
      <c r="EO248" s="62">
        <v>100</v>
      </c>
      <c r="EP248" s="60">
        <v>0</v>
      </c>
      <c r="EQ248" s="61">
        <v>0</v>
      </c>
      <c r="ER248" s="61">
        <v>0</v>
      </c>
      <c r="ES248" s="61">
        <v>0</v>
      </c>
      <c r="ET248" s="61">
        <v>0</v>
      </c>
      <c r="EU248" s="61">
        <v>0</v>
      </c>
      <c r="EV248" s="61">
        <v>0</v>
      </c>
      <c r="EW248" s="61">
        <v>0</v>
      </c>
      <c r="EX248" s="61">
        <v>40</v>
      </c>
      <c r="EY248" s="61">
        <v>100</v>
      </c>
      <c r="EZ248" s="61">
        <v>60</v>
      </c>
      <c r="FA248" s="60">
        <v>0</v>
      </c>
      <c r="FB248" s="60">
        <v>0</v>
      </c>
      <c r="FC248" s="60">
        <v>100</v>
      </c>
      <c r="FD248" s="38">
        <v>0</v>
      </c>
      <c r="FE248" s="38">
        <v>0</v>
      </c>
      <c r="FF248" s="38">
        <v>0</v>
      </c>
      <c r="FG248" s="38">
        <v>0</v>
      </c>
      <c r="FH248" s="38">
        <v>0</v>
      </c>
      <c r="FI248" s="38">
        <v>0</v>
      </c>
      <c r="FJ248" s="38">
        <v>0</v>
      </c>
      <c r="FK248" s="38">
        <v>0</v>
      </c>
      <c r="FL248" s="38">
        <v>0.5714285714285714</v>
      </c>
      <c r="FM248" s="38">
        <v>1</v>
      </c>
      <c r="FN248" s="230">
        <v>0</v>
      </c>
      <c r="FO248" s="230">
        <v>0</v>
      </c>
      <c r="FP248" s="55">
        <v>0</v>
      </c>
      <c r="FQ248" s="55">
        <v>0</v>
      </c>
      <c r="FR248" s="209">
        <v>0</v>
      </c>
      <c r="FS248" s="209">
        <v>0</v>
      </c>
      <c r="FT248" s="209">
        <v>0</v>
      </c>
      <c r="FU248" s="209">
        <v>0</v>
      </c>
      <c r="FV248" s="42">
        <v>0</v>
      </c>
      <c r="FW248" s="42">
        <v>0</v>
      </c>
      <c r="FX248" s="42">
        <v>0</v>
      </c>
      <c r="FY248" s="42">
        <v>0</v>
      </c>
      <c r="FZ248" s="42">
        <v>0</v>
      </c>
      <c r="GA248" s="42">
        <v>0.3</v>
      </c>
      <c r="GB248" s="42">
        <v>0</v>
      </c>
      <c r="GC248" s="42">
        <v>0.3</v>
      </c>
      <c r="GD248" s="138">
        <v>0.4</v>
      </c>
      <c r="GE248" s="42">
        <v>0.7</v>
      </c>
      <c r="GF248" s="137">
        <v>1</v>
      </c>
      <c r="GG248" s="136">
        <v>1</v>
      </c>
      <c r="GH248" s="50">
        <v>0</v>
      </c>
      <c r="GI248" s="50">
        <v>0</v>
      </c>
      <c r="GJ248" s="50">
        <v>0</v>
      </c>
      <c r="GK248" s="50">
        <v>0</v>
      </c>
      <c r="GL248" s="49">
        <v>0</v>
      </c>
      <c r="GM248" s="49">
        <v>0</v>
      </c>
      <c r="GN248" s="49">
        <v>0</v>
      </c>
      <c r="GO248" s="49">
        <v>0</v>
      </c>
      <c r="GP248" s="49">
        <v>0.4</v>
      </c>
      <c r="GQ248" s="49">
        <v>1</v>
      </c>
      <c r="GR248" s="48" t="b">
        <v>1</v>
      </c>
    </row>
    <row r="249" spans="1:200" ht="67.5" hidden="1" customHeight="1" x14ac:dyDescent="0.25">
      <c r="A249" s="119" t="s">
        <v>5392</v>
      </c>
      <c r="B249" s="119" t="s">
        <v>653</v>
      </c>
      <c r="C249" s="119" t="s">
        <v>519</v>
      </c>
      <c r="D249" s="119" t="s">
        <v>5393</v>
      </c>
      <c r="E249" s="119" t="s">
        <v>5476</v>
      </c>
      <c r="F249" s="17" t="s">
        <v>5394</v>
      </c>
      <c r="G249" s="17" t="s">
        <v>951</v>
      </c>
      <c r="H249" s="17" t="s">
        <v>952</v>
      </c>
      <c r="I249" s="17" t="s">
        <v>5395</v>
      </c>
      <c r="J249" s="17" t="s">
        <v>5396</v>
      </c>
      <c r="K249" s="17" t="s">
        <v>5397</v>
      </c>
      <c r="L249" s="17" t="s">
        <v>5398</v>
      </c>
      <c r="M249" s="26" t="s">
        <v>5399</v>
      </c>
      <c r="N249" s="17" t="s">
        <v>5400</v>
      </c>
      <c r="O249" s="17" t="s">
        <v>5721</v>
      </c>
      <c r="P249" s="17" t="s">
        <v>5401</v>
      </c>
      <c r="Q249" s="17">
        <v>162</v>
      </c>
      <c r="R249" s="17" t="s">
        <v>5763</v>
      </c>
      <c r="S249" s="17" t="s">
        <v>210</v>
      </c>
      <c r="T249" s="17"/>
      <c r="U249" s="17"/>
      <c r="V249" s="17"/>
      <c r="W249" s="17"/>
      <c r="X249" s="17"/>
      <c r="Y249" s="17"/>
      <c r="Z249" s="17"/>
      <c r="AA249" s="17"/>
      <c r="AB249" s="17"/>
      <c r="AC249" s="17"/>
      <c r="AD249" s="17"/>
      <c r="AE249" s="17"/>
      <c r="AF249" s="17"/>
      <c r="AG249" s="17"/>
      <c r="AH249" s="17" t="s">
        <v>211</v>
      </c>
      <c r="AI249" s="17" t="s">
        <v>470</v>
      </c>
      <c r="AJ249" s="17" t="s">
        <v>418</v>
      </c>
      <c r="AK249" s="17" t="s">
        <v>214</v>
      </c>
      <c r="AL249" s="15" t="s">
        <v>5764</v>
      </c>
      <c r="AM249" s="17" t="s">
        <v>5765</v>
      </c>
      <c r="AN249" s="17">
        <v>0</v>
      </c>
      <c r="AO249" s="17">
        <v>0</v>
      </c>
      <c r="AP249" s="17">
        <v>100</v>
      </c>
      <c r="AQ249" s="17"/>
      <c r="AR249" s="17"/>
      <c r="AS249" s="17">
        <v>100</v>
      </c>
      <c r="AT249" s="17"/>
      <c r="AU249" s="17"/>
      <c r="AV249" s="17">
        <v>100</v>
      </c>
      <c r="AW249" s="250">
        <v>0</v>
      </c>
      <c r="AX249" s="249"/>
      <c r="AY249" s="248" t="s">
        <v>5766</v>
      </c>
      <c r="AZ249" s="79">
        <v>0</v>
      </c>
      <c r="BA249" s="245">
        <v>0</v>
      </c>
      <c r="BB249" s="174" t="s">
        <v>218</v>
      </c>
      <c r="BC249" s="259" t="s">
        <v>5459</v>
      </c>
      <c r="BD249" s="246">
        <v>0</v>
      </c>
      <c r="BE249" s="235"/>
      <c r="BF249" s="133" t="s">
        <v>5767</v>
      </c>
      <c r="BG249" s="79">
        <v>0</v>
      </c>
      <c r="BH249" s="245">
        <v>0</v>
      </c>
      <c r="BI249" s="244" t="s">
        <v>218</v>
      </c>
      <c r="BJ249" s="256" t="s">
        <v>5459</v>
      </c>
      <c r="BK249" s="258"/>
      <c r="BL249" s="258"/>
      <c r="BM249" s="112" t="s">
        <v>5768</v>
      </c>
      <c r="BN249" s="243">
        <v>0</v>
      </c>
      <c r="BO249" s="188">
        <v>0</v>
      </c>
      <c r="BP249" s="81" t="s">
        <v>218</v>
      </c>
      <c r="BQ249" s="255" t="s">
        <v>5459</v>
      </c>
      <c r="BR249" s="119">
        <v>0</v>
      </c>
      <c r="BS249" s="235"/>
      <c r="BT249" s="117" t="s">
        <v>5769</v>
      </c>
      <c r="BU249" s="188">
        <v>0</v>
      </c>
      <c r="BV249" s="188">
        <v>0</v>
      </c>
      <c r="BW249" s="242" t="s">
        <v>218</v>
      </c>
      <c r="BX249" s="241" t="s">
        <v>5612</v>
      </c>
      <c r="BY249" s="119">
        <v>0</v>
      </c>
      <c r="BZ249" s="235"/>
      <c r="CA249" s="100" t="s">
        <v>5770</v>
      </c>
      <c r="CB249" s="188">
        <v>0</v>
      </c>
      <c r="CC249" s="188">
        <v>0</v>
      </c>
      <c r="CD249" s="240" t="s">
        <v>218</v>
      </c>
      <c r="CE249" s="158" t="s">
        <v>5707</v>
      </c>
      <c r="CF249" s="258">
        <v>50</v>
      </c>
      <c r="CG249" s="235"/>
      <c r="CH249" s="100" t="s">
        <v>5771</v>
      </c>
      <c r="CI249" s="188">
        <v>0</v>
      </c>
      <c r="CJ249" s="188">
        <v>0</v>
      </c>
      <c r="CK249" s="64" t="s">
        <v>218</v>
      </c>
      <c r="CL249" s="158" t="s">
        <v>5772</v>
      </c>
      <c r="CM249" s="119"/>
      <c r="CN249" s="235">
        <v>50</v>
      </c>
      <c r="CO249" s="100" t="s">
        <v>5773</v>
      </c>
      <c r="CP249" s="188">
        <v>0.5</v>
      </c>
      <c r="CQ249" s="188">
        <v>0.5</v>
      </c>
      <c r="CR249" s="64" t="s">
        <v>218</v>
      </c>
      <c r="CS249" s="158" t="s">
        <v>5690</v>
      </c>
      <c r="CT249" s="119"/>
      <c r="CU249" s="235"/>
      <c r="CV249" s="101" t="s">
        <v>5774</v>
      </c>
      <c r="CW249" s="188">
        <v>0.5</v>
      </c>
      <c r="CX249" s="188">
        <v>0.5</v>
      </c>
      <c r="CY249" s="64" t="s">
        <v>218</v>
      </c>
      <c r="CZ249" s="239" t="s">
        <v>5775</v>
      </c>
      <c r="DA249" s="258">
        <v>50</v>
      </c>
      <c r="DB249" s="235">
        <v>0</v>
      </c>
      <c r="DC249" s="103" t="s">
        <v>5776</v>
      </c>
      <c r="DD249" s="188">
        <v>0.5</v>
      </c>
      <c r="DE249" s="188">
        <v>0.5</v>
      </c>
      <c r="DF249" s="119" t="s">
        <v>218</v>
      </c>
      <c r="DG249" s="237" t="s">
        <v>5777</v>
      </c>
      <c r="DH249" s="119"/>
      <c r="DI249" s="234"/>
      <c r="DJ249" s="228" t="s">
        <v>5778</v>
      </c>
      <c r="DK249" s="188">
        <v>0.5</v>
      </c>
      <c r="DL249" s="188">
        <v>0.5</v>
      </c>
      <c r="DM249" s="177" t="s">
        <v>218</v>
      </c>
      <c r="DN249" s="236" t="s">
        <v>5758</v>
      </c>
      <c r="DO249" s="119"/>
      <c r="DP249" s="235"/>
      <c r="DQ249" s="112" t="s">
        <v>5779</v>
      </c>
      <c r="DR249" s="188">
        <v>0.5</v>
      </c>
      <c r="DS249" s="188">
        <v>0.5</v>
      </c>
      <c r="DT249" s="119" t="s">
        <v>218</v>
      </c>
      <c r="DU249" s="119" t="s">
        <v>5780</v>
      </c>
      <c r="DV249" s="119"/>
      <c r="DW249" s="234">
        <v>50</v>
      </c>
      <c r="DX249" s="233" t="s">
        <v>5781</v>
      </c>
      <c r="DY249" s="229">
        <v>1</v>
      </c>
      <c r="DZ249" s="188">
        <v>0.5</v>
      </c>
      <c r="EA249" s="177" t="s">
        <v>218</v>
      </c>
      <c r="EB249" s="177" t="s">
        <v>5782</v>
      </c>
      <c r="EC249" s="62">
        <v>0</v>
      </c>
      <c r="ED249" s="61">
        <v>0</v>
      </c>
      <c r="EE249" s="61">
        <v>0</v>
      </c>
      <c r="EF249" s="61">
        <v>50</v>
      </c>
      <c r="EG249" s="61">
        <v>50</v>
      </c>
      <c r="EH249" s="61">
        <v>50</v>
      </c>
      <c r="EI249" s="61">
        <v>100</v>
      </c>
      <c r="EJ249" s="61">
        <v>100</v>
      </c>
      <c r="EK249" s="61">
        <v>100</v>
      </c>
      <c r="EL249" s="61">
        <v>100</v>
      </c>
      <c r="EM249" s="62">
        <v>50</v>
      </c>
      <c r="EN249" s="62">
        <v>100</v>
      </c>
      <c r="EO249" s="62">
        <v>100</v>
      </c>
      <c r="EP249" s="60">
        <v>0</v>
      </c>
      <c r="EQ249" s="61">
        <v>0</v>
      </c>
      <c r="ER249" s="61">
        <v>0</v>
      </c>
      <c r="ES249" s="61">
        <v>0</v>
      </c>
      <c r="ET249" s="61">
        <v>50</v>
      </c>
      <c r="EU249" s="61">
        <v>50</v>
      </c>
      <c r="EV249" s="61">
        <v>50</v>
      </c>
      <c r="EW249" s="61">
        <v>50</v>
      </c>
      <c r="EX249" s="61">
        <v>50</v>
      </c>
      <c r="EY249" s="61">
        <v>100</v>
      </c>
      <c r="EZ249" s="61">
        <v>50</v>
      </c>
      <c r="FA249" s="60">
        <v>0</v>
      </c>
      <c r="FB249" s="60">
        <v>50</v>
      </c>
      <c r="FC249" s="60">
        <v>100</v>
      </c>
      <c r="FD249" s="38">
        <v>0</v>
      </c>
      <c r="FE249" s="38">
        <v>0</v>
      </c>
      <c r="FF249" s="38">
        <v>0</v>
      </c>
      <c r="FG249" s="38">
        <v>0</v>
      </c>
      <c r="FH249" s="38">
        <v>1</v>
      </c>
      <c r="FI249" s="38">
        <v>1</v>
      </c>
      <c r="FJ249" s="38">
        <v>0.5</v>
      </c>
      <c r="FK249" s="38">
        <v>0.5</v>
      </c>
      <c r="FL249" s="38">
        <v>0.5</v>
      </c>
      <c r="FM249" s="38">
        <v>1</v>
      </c>
      <c r="FN249" s="230">
        <v>0</v>
      </c>
      <c r="FO249" s="230">
        <v>0</v>
      </c>
      <c r="FP249" s="55">
        <v>0</v>
      </c>
      <c r="FQ249" s="55">
        <v>0</v>
      </c>
      <c r="FR249" s="209">
        <v>0</v>
      </c>
      <c r="FS249" s="209">
        <v>0</v>
      </c>
      <c r="FT249" s="209">
        <v>0</v>
      </c>
      <c r="FU249" s="209">
        <v>0.5</v>
      </c>
      <c r="FV249" s="42">
        <v>0.5</v>
      </c>
      <c r="FW249" s="42">
        <v>0.5</v>
      </c>
      <c r="FX249" s="42">
        <v>0.5</v>
      </c>
      <c r="FY249" s="42">
        <v>0.5</v>
      </c>
      <c r="FZ249" s="42">
        <v>0.5</v>
      </c>
      <c r="GA249" s="42">
        <v>1</v>
      </c>
      <c r="GB249" s="42">
        <v>0.5</v>
      </c>
      <c r="GC249" s="42">
        <v>1</v>
      </c>
      <c r="GD249" s="138">
        <v>0.5</v>
      </c>
      <c r="GE249" s="42">
        <v>1</v>
      </c>
      <c r="GF249" s="137">
        <v>1</v>
      </c>
      <c r="GG249" s="136">
        <v>1</v>
      </c>
      <c r="GH249" s="50">
        <v>0</v>
      </c>
      <c r="GI249" s="50">
        <v>0</v>
      </c>
      <c r="GJ249" s="50">
        <v>0</v>
      </c>
      <c r="GK249" s="50">
        <v>0</v>
      </c>
      <c r="GL249" s="49">
        <v>0.5</v>
      </c>
      <c r="GM249" s="49">
        <v>0.5</v>
      </c>
      <c r="GN249" s="49">
        <v>0.5</v>
      </c>
      <c r="GO249" s="49">
        <v>0.5</v>
      </c>
      <c r="GP249" s="49">
        <v>0.5</v>
      </c>
      <c r="GQ249" s="49">
        <v>1</v>
      </c>
      <c r="GR249" s="48" t="b">
        <v>1</v>
      </c>
    </row>
    <row r="250" spans="1:200" ht="67.5" hidden="1" customHeight="1" x14ac:dyDescent="0.25">
      <c r="A250" s="119" t="s">
        <v>5392</v>
      </c>
      <c r="B250" s="119" t="s">
        <v>653</v>
      </c>
      <c r="C250" s="119" t="s">
        <v>519</v>
      </c>
      <c r="D250" s="119" t="s">
        <v>5393</v>
      </c>
      <c r="E250" s="119" t="s">
        <v>5476</v>
      </c>
      <c r="F250" s="17" t="s">
        <v>5394</v>
      </c>
      <c r="G250" s="17" t="s">
        <v>951</v>
      </c>
      <c r="H250" s="17" t="s">
        <v>952</v>
      </c>
      <c r="I250" s="17" t="s">
        <v>5395</v>
      </c>
      <c r="J250" s="17" t="s">
        <v>5396</v>
      </c>
      <c r="K250" s="17" t="s">
        <v>5397</v>
      </c>
      <c r="L250" s="17" t="s">
        <v>5398</v>
      </c>
      <c r="M250" s="26" t="s">
        <v>5399</v>
      </c>
      <c r="N250" s="17" t="s">
        <v>5400</v>
      </c>
      <c r="O250" s="17" t="s">
        <v>5721</v>
      </c>
      <c r="P250" s="17" t="s">
        <v>5401</v>
      </c>
      <c r="Q250" s="17">
        <v>167</v>
      </c>
      <c r="R250" s="17" t="s">
        <v>5783</v>
      </c>
      <c r="S250" s="17" t="s">
        <v>5628</v>
      </c>
      <c r="T250" s="17"/>
      <c r="U250" s="17"/>
      <c r="V250" s="17"/>
      <c r="W250" s="17"/>
      <c r="X250" s="17"/>
      <c r="Y250" s="17"/>
      <c r="Z250" s="17"/>
      <c r="AA250" s="17"/>
      <c r="AB250" s="17"/>
      <c r="AC250" s="17"/>
      <c r="AD250" s="17"/>
      <c r="AE250" s="17"/>
      <c r="AF250" s="17"/>
      <c r="AG250" s="17"/>
      <c r="AH250" s="17" t="s">
        <v>211</v>
      </c>
      <c r="AI250" s="17" t="s">
        <v>442</v>
      </c>
      <c r="AJ250" s="17" t="s">
        <v>418</v>
      </c>
      <c r="AK250" s="17" t="s">
        <v>214</v>
      </c>
      <c r="AL250" s="15" t="s">
        <v>5784</v>
      </c>
      <c r="AM250" s="17" t="s">
        <v>5765</v>
      </c>
      <c r="AN250" s="17">
        <v>0</v>
      </c>
      <c r="AO250" s="17">
        <v>0</v>
      </c>
      <c r="AP250" s="17">
        <v>100</v>
      </c>
      <c r="AQ250" s="17">
        <v>100</v>
      </c>
      <c r="AR250" s="17">
        <v>100</v>
      </c>
      <c r="AS250" s="17">
        <v>100</v>
      </c>
      <c r="AT250" s="17"/>
      <c r="AU250" s="17"/>
      <c r="AV250" s="17">
        <v>100</v>
      </c>
      <c r="AW250" s="250">
        <v>0</v>
      </c>
      <c r="AX250" s="249"/>
      <c r="AY250" s="248" t="s">
        <v>5785</v>
      </c>
      <c r="AZ250" s="79">
        <v>0</v>
      </c>
      <c r="BA250" s="245">
        <v>0</v>
      </c>
      <c r="BB250" s="247" t="s">
        <v>218</v>
      </c>
      <c r="BC250" s="255" t="s">
        <v>5633</v>
      </c>
      <c r="BD250" s="246">
        <v>0</v>
      </c>
      <c r="BE250" s="235"/>
      <c r="BF250" s="133" t="s">
        <v>5786</v>
      </c>
      <c r="BG250" s="79">
        <v>0</v>
      </c>
      <c r="BH250" s="245">
        <v>0</v>
      </c>
      <c r="BI250" s="247" t="s">
        <v>218</v>
      </c>
      <c r="BJ250" s="256" t="s">
        <v>5633</v>
      </c>
      <c r="BK250" s="119"/>
      <c r="BL250" s="119"/>
      <c r="BM250" s="112" t="s">
        <v>5787</v>
      </c>
      <c r="BN250" s="243">
        <v>0</v>
      </c>
      <c r="BO250" s="188">
        <v>0</v>
      </c>
      <c r="BP250" s="81" t="s">
        <v>218</v>
      </c>
      <c r="BQ250" s="255" t="s">
        <v>5633</v>
      </c>
      <c r="BR250" s="119"/>
      <c r="BS250" s="235"/>
      <c r="BT250" s="117" t="s">
        <v>5788</v>
      </c>
      <c r="BU250" s="188">
        <v>0</v>
      </c>
      <c r="BV250" s="188">
        <v>0</v>
      </c>
      <c r="BW250" s="242" t="s">
        <v>218</v>
      </c>
      <c r="BX250" s="241" t="s">
        <v>5633</v>
      </c>
      <c r="BY250" s="119"/>
      <c r="BZ250" s="235"/>
      <c r="CA250" s="100" t="s">
        <v>5789</v>
      </c>
      <c r="CB250" s="188">
        <v>0</v>
      </c>
      <c r="CC250" s="188">
        <v>0</v>
      </c>
      <c r="CD250" s="240" t="s">
        <v>218</v>
      </c>
      <c r="CE250" s="158"/>
      <c r="CF250" s="119"/>
      <c r="CG250" s="235"/>
      <c r="CH250" s="100" t="s">
        <v>5790</v>
      </c>
      <c r="CI250" s="188">
        <v>0</v>
      </c>
      <c r="CJ250" s="188">
        <v>0</v>
      </c>
      <c r="CK250" s="64" t="s">
        <v>218</v>
      </c>
      <c r="CL250" s="158" t="s">
        <v>5791</v>
      </c>
      <c r="CM250" s="258"/>
      <c r="CN250" s="235"/>
      <c r="CO250" s="100" t="s">
        <v>5792</v>
      </c>
      <c r="CP250" s="188">
        <v>0</v>
      </c>
      <c r="CQ250" s="188">
        <v>0</v>
      </c>
      <c r="CR250" s="64" t="s">
        <v>218</v>
      </c>
      <c r="CS250" s="158" t="s">
        <v>5793</v>
      </c>
      <c r="CT250" s="258">
        <v>30</v>
      </c>
      <c r="CU250" s="235"/>
      <c r="CV250" s="101" t="s">
        <v>5794</v>
      </c>
      <c r="CW250" s="188">
        <v>0</v>
      </c>
      <c r="CX250" s="188">
        <v>0</v>
      </c>
      <c r="CY250" s="64" t="s">
        <v>218</v>
      </c>
      <c r="CZ250" s="239" t="s">
        <v>5795</v>
      </c>
      <c r="DA250" s="119">
        <v>0</v>
      </c>
      <c r="DB250" s="235"/>
      <c r="DC250" s="103" t="s">
        <v>5796</v>
      </c>
      <c r="DD250" s="188">
        <v>0</v>
      </c>
      <c r="DE250" s="188">
        <v>0</v>
      </c>
      <c r="DF250" s="119" t="s">
        <v>218</v>
      </c>
      <c r="DG250" s="237" t="s">
        <v>5797</v>
      </c>
      <c r="DH250" s="258">
        <v>30</v>
      </c>
      <c r="DI250" s="234">
        <v>0</v>
      </c>
      <c r="DJ250" s="228" t="s">
        <v>5798</v>
      </c>
      <c r="DK250" s="188">
        <v>0</v>
      </c>
      <c r="DL250" s="188">
        <v>0</v>
      </c>
      <c r="DM250" s="177" t="s">
        <v>218</v>
      </c>
      <c r="DN250" s="236" t="s">
        <v>5799</v>
      </c>
      <c r="DO250" s="258"/>
      <c r="DP250" s="235"/>
      <c r="DQ250" s="112" t="s">
        <v>5800</v>
      </c>
      <c r="DR250" s="188">
        <v>0</v>
      </c>
      <c r="DS250" s="188">
        <v>0</v>
      </c>
      <c r="DT250" s="119" t="s">
        <v>218</v>
      </c>
      <c r="DU250" s="119" t="s">
        <v>5801</v>
      </c>
      <c r="DV250" s="258">
        <v>40</v>
      </c>
      <c r="DW250" s="234">
        <v>100</v>
      </c>
      <c r="DX250" s="233" t="s">
        <v>5802</v>
      </c>
      <c r="DY250" s="229">
        <v>1</v>
      </c>
      <c r="DZ250" s="188">
        <v>0</v>
      </c>
      <c r="EA250" s="177" t="s">
        <v>218</v>
      </c>
      <c r="EB250" s="177" t="s">
        <v>5803</v>
      </c>
      <c r="EC250" s="62">
        <v>0</v>
      </c>
      <c r="ED250" s="61">
        <v>0</v>
      </c>
      <c r="EE250" s="61">
        <v>0</v>
      </c>
      <c r="EF250" s="61">
        <v>0</v>
      </c>
      <c r="EG250" s="61">
        <v>0</v>
      </c>
      <c r="EH250" s="61">
        <v>30</v>
      </c>
      <c r="EI250" s="61">
        <v>30</v>
      </c>
      <c r="EJ250" s="61">
        <v>60</v>
      </c>
      <c r="EK250" s="61">
        <v>60</v>
      </c>
      <c r="EL250" s="61">
        <v>100</v>
      </c>
      <c r="EM250" s="62">
        <v>0</v>
      </c>
      <c r="EN250" s="62">
        <v>30</v>
      </c>
      <c r="EO250" s="62">
        <v>100</v>
      </c>
      <c r="EP250" s="60">
        <v>0</v>
      </c>
      <c r="EQ250" s="61">
        <v>0</v>
      </c>
      <c r="ER250" s="61">
        <v>0</v>
      </c>
      <c r="ES250" s="61">
        <v>0</v>
      </c>
      <c r="ET250" s="61">
        <v>0</v>
      </c>
      <c r="EU250" s="61">
        <v>0</v>
      </c>
      <c r="EV250" s="61">
        <v>0</v>
      </c>
      <c r="EW250" s="61">
        <v>0</v>
      </c>
      <c r="EX250" s="61">
        <v>0</v>
      </c>
      <c r="EY250" s="61">
        <v>100</v>
      </c>
      <c r="EZ250" s="61">
        <v>100</v>
      </c>
      <c r="FA250" s="60">
        <v>0</v>
      </c>
      <c r="FB250" s="60">
        <v>0</v>
      </c>
      <c r="FC250" s="60">
        <v>100</v>
      </c>
      <c r="FD250" s="38">
        <v>0</v>
      </c>
      <c r="FE250" s="38">
        <v>0</v>
      </c>
      <c r="FF250" s="38">
        <v>0</v>
      </c>
      <c r="FG250" s="38">
        <v>0</v>
      </c>
      <c r="FH250" s="38">
        <v>0</v>
      </c>
      <c r="FI250" s="38">
        <v>0</v>
      </c>
      <c r="FJ250" s="38">
        <v>0</v>
      </c>
      <c r="FK250" s="38">
        <v>0</v>
      </c>
      <c r="FL250" s="38">
        <v>0</v>
      </c>
      <c r="FM250" s="38">
        <v>1</v>
      </c>
      <c r="FN250" s="230">
        <v>0</v>
      </c>
      <c r="FO250" s="230">
        <v>0</v>
      </c>
      <c r="FP250" s="55">
        <v>0</v>
      </c>
      <c r="FQ250" s="55">
        <v>0</v>
      </c>
      <c r="FR250" s="209">
        <v>0</v>
      </c>
      <c r="FS250" s="209">
        <v>0</v>
      </c>
      <c r="FT250" s="209">
        <v>0</v>
      </c>
      <c r="FU250" s="209">
        <v>0</v>
      </c>
      <c r="FV250" s="42">
        <v>0</v>
      </c>
      <c r="FW250" s="42">
        <v>0</v>
      </c>
      <c r="FX250" s="42">
        <v>0</v>
      </c>
      <c r="FY250" s="42">
        <v>0.3</v>
      </c>
      <c r="FZ250" s="42">
        <v>0</v>
      </c>
      <c r="GA250" s="42">
        <v>0.3</v>
      </c>
      <c r="GB250" s="42">
        <v>0</v>
      </c>
      <c r="GC250" s="42">
        <v>0.6</v>
      </c>
      <c r="GD250" s="138">
        <v>0</v>
      </c>
      <c r="GE250" s="42">
        <v>0.6</v>
      </c>
      <c r="GF250" s="137">
        <v>1</v>
      </c>
      <c r="GG250" s="136">
        <v>1</v>
      </c>
      <c r="GH250" s="50">
        <v>0</v>
      </c>
      <c r="GI250" s="50">
        <v>0</v>
      </c>
      <c r="GJ250" s="50">
        <v>0</v>
      </c>
      <c r="GK250" s="50">
        <v>0</v>
      </c>
      <c r="GL250" s="49">
        <v>0</v>
      </c>
      <c r="GM250" s="49">
        <v>0</v>
      </c>
      <c r="GN250" s="49">
        <v>0</v>
      </c>
      <c r="GO250" s="49">
        <v>0</v>
      </c>
      <c r="GP250" s="49">
        <v>0</v>
      </c>
      <c r="GQ250" s="49">
        <v>1</v>
      </c>
      <c r="GR250" s="48" t="b">
        <v>1</v>
      </c>
    </row>
    <row r="251" spans="1:200" ht="67.5" hidden="1" customHeight="1" x14ac:dyDescent="0.25">
      <c r="A251" s="119" t="s">
        <v>5392</v>
      </c>
      <c r="B251" s="119" t="s">
        <v>653</v>
      </c>
      <c r="C251" s="119" t="s">
        <v>519</v>
      </c>
      <c r="D251" s="119" t="s">
        <v>5393</v>
      </c>
      <c r="E251" s="119" t="s">
        <v>5673</v>
      </c>
      <c r="F251" s="17" t="s">
        <v>5394</v>
      </c>
      <c r="G251" s="17" t="s">
        <v>951</v>
      </c>
      <c r="H251" s="17" t="s">
        <v>952</v>
      </c>
      <c r="I251" s="17" t="s">
        <v>5395</v>
      </c>
      <c r="J251" s="17"/>
      <c r="K251" s="17" t="s">
        <v>5397</v>
      </c>
      <c r="L251" s="17" t="s">
        <v>5674</v>
      </c>
      <c r="M251" s="26" t="s">
        <v>5675</v>
      </c>
      <c r="N251" s="17" t="s">
        <v>5676</v>
      </c>
      <c r="O251" s="26" t="s">
        <v>4127</v>
      </c>
      <c r="P251" s="17" t="s">
        <v>5677</v>
      </c>
      <c r="Q251" s="17">
        <v>164</v>
      </c>
      <c r="R251" s="17" t="s">
        <v>5804</v>
      </c>
      <c r="S251" s="17" t="s">
        <v>210</v>
      </c>
      <c r="T251" s="17"/>
      <c r="U251" s="17"/>
      <c r="V251" s="17"/>
      <c r="W251" s="17"/>
      <c r="X251" s="17"/>
      <c r="Y251" s="17"/>
      <c r="Z251" s="17"/>
      <c r="AA251" s="17"/>
      <c r="AB251" s="17"/>
      <c r="AC251" s="17"/>
      <c r="AD251" s="17"/>
      <c r="AE251" s="17"/>
      <c r="AF251" s="17"/>
      <c r="AG251" s="17"/>
      <c r="AH251" s="17" t="s">
        <v>211</v>
      </c>
      <c r="AI251" s="17" t="s">
        <v>299</v>
      </c>
      <c r="AJ251" s="17" t="s">
        <v>871</v>
      </c>
      <c r="AK251" s="17" t="s">
        <v>214</v>
      </c>
      <c r="AL251" s="17" t="s">
        <v>5805</v>
      </c>
      <c r="AM251" s="17" t="s">
        <v>5806</v>
      </c>
      <c r="AN251" s="17">
        <v>0</v>
      </c>
      <c r="AO251" s="17">
        <v>0</v>
      </c>
      <c r="AP251" s="17">
        <v>50</v>
      </c>
      <c r="AQ251" s="17"/>
      <c r="AR251" s="17"/>
      <c r="AS251" s="17">
        <v>50</v>
      </c>
      <c r="AT251" s="17"/>
      <c r="AU251" s="17"/>
      <c r="AV251" s="17">
        <v>50</v>
      </c>
      <c r="AW251" s="250"/>
      <c r="AX251" s="249"/>
      <c r="AY251" s="248" t="s">
        <v>5807</v>
      </c>
      <c r="AZ251" s="79">
        <v>0</v>
      </c>
      <c r="BA251" s="245">
        <v>0</v>
      </c>
      <c r="BB251" s="174" t="s">
        <v>218</v>
      </c>
      <c r="BC251" s="158" t="s">
        <v>5808</v>
      </c>
      <c r="BD251" s="246"/>
      <c r="BE251" s="235"/>
      <c r="BF251" s="133" t="s">
        <v>5809</v>
      </c>
      <c r="BG251" s="79">
        <v>0</v>
      </c>
      <c r="BH251" s="245">
        <v>0</v>
      </c>
      <c r="BI251" s="244" t="s">
        <v>218</v>
      </c>
      <c r="BJ251" s="241" t="s">
        <v>5525</v>
      </c>
      <c r="BK251" s="119"/>
      <c r="BL251" s="235"/>
      <c r="BM251" s="112" t="s">
        <v>5810</v>
      </c>
      <c r="BN251" s="243">
        <v>0</v>
      </c>
      <c r="BO251" s="188">
        <v>0</v>
      </c>
      <c r="BP251" s="81" t="s">
        <v>218</v>
      </c>
      <c r="BQ251" s="158" t="s">
        <v>5459</v>
      </c>
      <c r="BR251" s="119"/>
      <c r="BS251" s="235"/>
      <c r="BT251" s="117" t="s">
        <v>5811</v>
      </c>
      <c r="BU251" s="188">
        <v>0</v>
      </c>
      <c r="BV251" s="188">
        <v>0</v>
      </c>
      <c r="BW251" s="242" t="s">
        <v>218</v>
      </c>
      <c r="BX251" s="241" t="s">
        <v>5812</v>
      </c>
      <c r="BY251" s="119"/>
      <c r="BZ251" s="235"/>
      <c r="CA251" s="100" t="s">
        <v>5813</v>
      </c>
      <c r="CB251" s="188">
        <v>0</v>
      </c>
      <c r="CC251" s="188">
        <v>0</v>
      </c>
      <c r="CD251" s="240" t="s">
        <v>218</v>
      </c>
      <c r="CE251" s="158" t="s">
        <v>5707</v>
      </c>
      <c r="CF251" s="119">
        <v>15</v>
      </c>
      <c r="CG251" s="235"/>
      <c r="CH251" s="100" t="s">
        <v>5814</v>
      </c>
      <c r="CI251" s="257">
        <v>0</v>
      </c>
      <c r="CJ251" s="188">
        <v>0</v>
      </c>
      <c r="CK251" s="64" t="s">
        <v>218</v>
      </c>
      <c r="CL251" s="158" t="s">
        <v>5815</v>
      </c>
      <c r="CM251" s="119"/>
      <c r="CN251" s="235"/>
      <c r="CO251" s="100" t="s">
        <v>5816</v>
      </c>
      <c r="CP251" s="257">
        <v>0</v>
      </c>
      <c r="CQ251" s="188">
        <v>0</v>
      </c>
      <c r="CR251" s="64" t="s">
        <v>218</v>
      </c>
      <c r="CS251" s="158" t="s">
        <v>5817</v>
      </c>
      <c r="CT251" s="119"/>
      <c r="CU251" s="235"/>
      <c r="CV251" s="101" t="s">
        <v>5818</v>
      </c>
      <c r="CW251" s="257">
        <v>0</v>
      </c>
      <c r="CX251" s="188">
        <v>0</v>
      </c>
      <c r="CY251" s="64" t="s">
        <v>218</v>
      </c>
      <c r="CZ251" s="239" t="s">
        <v>4521</v>
      </c>
      <c r="DA251" s="119"/>
      <c r="DB251" s="238"/>
      <c r="DC251" s="103" t="s">
        <v>5819</v>
      </c>
      <c r="DD251" s="257">
        <v>0</v>
      </c>
      <c r="DE251" s="188">
        <v>0</v>
      </c>
      <c r="DF251" s="119" t="s">
        <v>218</v>
      </c>
      <c r="DG251" s="237" t="s">
        <v>5820</v>
      </c>
      <c r="DH251" s="119"/>
      <c r="DI251" s="234"/>
      <c r="DJ251" s="251" t="s">
        <v>5821</v>
      </c>
      <c r="DK251" s="257">
        <v>0</v>
      </c>
      <c r="DL251" s="188">
        <v>0</v>
      </c>
      <c r="DM251" s="177" t="s">
        <v>218</v>
      </c>
      <c r="DN251" s="236" t="s">
        <v>5822</v>
      </c>
      <c r="DO251" s="119"/>
      <c r="DP251" s="235"/>
      <c r="DQ251" s="112" t="s">
        <v>5823</v>
      </c>
      <c r="DR251" s="188">
        <v>0</v>
      </c>
      <c r="DS251" s="188">
        <v>0</v>
      </c>
      <c r="DT251" s="119" t="s">
        <v>218</v>
      </c>
      <c r="DU251" s="119" t="s">
        <v>5824</v>
      </c>
      <c r="DV251" s="119">
        <v>50</v>
      </c>
      <c r="DW251" s="234">
        <v>0</v>
      </c>
      <c r="DX251" s="233" t="s">
        <v>5825</v>
      </c>
      <c r="DY251" s="229">
        <v>0</v>
      </c>
      <c r="DZ251" s="188" t="s">
        <v>872</v>
      </c>
      <c r="EA251" s="177" t="s">
        <v>218</v>
      </c>
      <c r="EB251" s="177" t="s">
        <v>5826</v>
      </c>
      <c r="EC251" s="62">
        <v>0</v>
      </c>
      <c r="ED251" s="61">
        <v>0</v>
      </c>
      <c r="EE251" s="61">
        <v>0</v>
      </c>
      <c r="EF251" s="61">
        <v>15</v>
      </c>
      <c r="EG251" s="61">
        <v>15</v>
      </c>
      <c r="EH251" s="61">
        <v>15</v>
      </c>
      <c r="EI251" s="61">
        <v>15</v>
      </c>
      <c r="EJ251" s="61">
        <v>15</v>
      </c>
      <c r="EK251" s="61">
        <v>15</v>
      </c>
      <c r="EL251" s="61">
        <v>50</v>
      </c>
      <c r="EM251" s="62">
        <v>15</v>
      </c>
      <c r="EN251" s="62">
        <v>15</v>
      </c>
      <c r="EO251" s="62">
        <v>50</v>
      </c>
      <c r="EP251" s="60">
        <v>0</v>
      </c>
      <c r="EQ251" s="61">
        <v>0</v>
      </c>
      <c r="ER251" s="61">
        <v>0</v>
      </c>
      <c r="ES251" s="61">
        <v>0</v>
      </c>
      <c r="ET251" s="61">
        <v>0</v>
      </c>
      <c r="EU251" s="61">
        <v>0</v>
      </c>
      <c r="EV251" s="61">
        <v>0</v>
      </c>
      <c r="EW251" s="61">
        <v>0</v>
      </c>
      <c r="EX251" s="61">
        <v>0</v>
      </c>
      <c r="EY251" s="61">
        <v>0</v>
      </c>
      <c r="EZ251" s="61">
        <v>0</v>
      </c>
      <c r="FA251" s="60">
        <v>0</v>
      </c>
      <c r="FB251" s="60">
        <v>0</v>
      </c>
      <c r="FC251" s="60">
        <v>0</v>
      </c>
      <c r="FD251" s="38">
        <v>0</v>
      </c>
      <c r="FE251" s="38">
        <v>0</v>
      </c>
      <c r="FF251" s="38">
        <v>0</v>
      </c>
      <c r="FG251" s="38">
        <v>0</v>
      </c>
      <c r="FH251" s="140">
        <v>0</v>
      </c>
      <c r="FI251" s="140">
        <v>0</v>
      </c>
      <c r="FJ251" s="38">
        <v>0</v>
      </c>
      <c r="FK251" s="38">
        <v>0</v>
      </c>
      <c r="FL251" s="38">
        <v>0</v>
      </c>
      <c r="FM251" s="38">
        <v>0</v>
      </c>
      <c r="FN251" s="230">
        <v>0</v>
      </c>
      <c r="FO251" s="230">
        <v>0</v>
      </c>
      <c r="FP251" s="55">
        <v>0</v>
      </c>
      <c r="FQ251" s="55">
        <v>0</v>
      </c>
      <c r="FR251" s="209">
        <v>0</v>
      </c>
      <c r="FS251" s="209">
        <v>0</v>
      </c>
      <c r="FT251" s="209">
        <v>0</v>
      </c>
      <c r="FU251" s="209">
        <v>0.3</v>
      </c>
      <c r="FV251" s="42">
        <v>0</v>
      </c>
      <c r="FW251" s="42">
        <v>0.3</v>
      </c>
      <c r="FX251" s="42">
        <v>0</v>
      </c>
      <c r="FY251" s="42">
        <v>0.3</v>
      </c>
      <c r="FZ251" s="42">
        <v>0</v>
      </c>
      <c r="GA251" s="42">
        <v>0.3</v>
      </c>
      <c r="GB251" s="42">
        <v>0</v>
      </c>
      <c r="GC251" s="42">
        <v>0.3</v>
      </c>
      <c r="GD251" s="138">
        <v>0</v>
      </c>
      <c r="GE251" s="42">
        <v>0.3</v>
      </c>
      <c r="GF251" s="137">
        <v>0</v>
      </c>
      <c r="GG251" s="136">
        <v>1</v>
      </c>
      <c r="GH251" s="50">
        <v>0</v>
      </c>
      <c r="GI251" s="50">
        <v>0</v>
      </c>
      <c r="GJ251" s="50">
        <v>0</v>
      </c>
      <c r="GK251" s="50">
        <v>0</v>
      </c>
      <c r="GL251" s="49">
        <v>0</v>
      </c>
      <c r="GM251" s="49">
        <v>0</v>
      </c>
      <c r="GN251" s="49">
        <v>0</v>
      </c>
      <c r="GO251" s="49">
        <v>0</v>
      </c>
      <c r="GP251" s="49">
        <v>0</v>
      </c>
      <c r="GQ251" s="49">
        <v>0</v>
      </c>
      <c r="GR251" s="48" t="b">
        <v>1</v>
      </c>
    </row>
    <row r="252" spans="1:200" ht="67.5" hidden="1" customHeight="1" x14ac:dyDescent="0.25">
      <c r="A252" s="119" t="s">
        <v>5392</v>
      </c>
      <c r="B252" s="119" t="s">
        <v>653</v>
      </c>
      <c r="C252" s="119" t="s">
        <v>519</v>
      </c>
      <c r="D252" s="119" t="s">
        <v>5393</v>
      </c>
      <c r="E252" s="119" t="s">
        <v>5673</v>
      </c>
      <c r="F252" s="17" t="s">
        <v>5394</v>
      </c>
      <c r="G252" s="17" t="s">
        <v>951</v>
      </c>
      <c r="H252" s="17" t="s">
        <v>952</v>
      </c>
      <c r="I252" s="17" t="s">
        <v>5395</v>
      </c>
      <c r="J252" s="17"/>
      <c r="K252" s="17" t="s">
        <v>5397</v>
      </c>
      <c r="L252" s="17" t="s">
        <v>5674</v>
      </c>
      <c r="M252" s="26" t="s">
        <v>5675</v>
      </c>
      <c r="N252" s="17" t="s">
        <v>5676</v>
      </c>
      <c r="O252" s="26" t="s">
        <v>4127</v>
      </c>
      <c r="P252" s="17" t="s">
        <v>5677</v>
      </c>
      <c r="Q252" s="17">
        <v>208</v>
      </c>
      <c r="R252" s="17" t="s">
        <v>5827</v>
      </c>
      <c r="S252" s="17" t="s">
        <v>210</v>
      </c>
      <c r="T252" s="17"/>
      <c r="U252" s="17"/>
      <c r="V252" s="17"/>
      <c r="W252" s="17"/>
      <c r="X252" s="17"/>
      <c r="Y252" s="17"/>
      <c r="Z252" s="17"/>
      <c r="AA252" s="17"/>
      <c r="AB252" s="17"/>
      <c r="AC252" s="17"/>
      <c r="AD252" s="17"/>
      <c r="AE252" s="17"/>
      <c r="AF252" s="17"/>
      <c r="AG252" s="17"/>
      <c r="AH252" s="17" t="s">
        <v>211</v>
      </c>
      <c r="AI252" s="17" t="s">
        <v>470</v>
      </c>
      <c r="AJ252" s="17" t="s">
        <v>244</v>
      </c>
      <c r="AK252" s="17" t="s">
        <v>214</v>
      </c>
      <c r="AL252" s="17" t="s">
        <v>5828</v>
      </c>
      <c r="AM252" s="17" t="s">
        <v>5829</v>
      </c>
      <c r="AN252" s="17">
        <v>0</v>
      </c>
      <c r="AO252" s="17"/>
      <c r="AP252" s="17">
        <v>40</v>
      </c>
      <c r="AQ252" s="17">
        <v>20</v>
      </c>
      <c r="AR252" s="17">
        <v>40</v>
      </c>
      <c r="AS252" s="17">
        <v>100</v>
      </c>
      <c r="AT252" s="17">
        <v>0</v>
      </c>
      <c r="AU252" s="17"/>
      <c r="AV252" s="17">
        <v>40</v>
      </c>
      <c r="AW252" s="250"/>
      <c r="AX252" s="249"/>
      <c r="AY252" s="248" t="s">
        <v>5830</v>
      </c>
      <c r="AZ252" s="79">
        <v>0</v>
      </c>
      <c r="BA252" s="245">
        <v>0</v>
      </c>
      <c r="BB252" s="247" t="s">
        <v>218</v>
      </c>
      <c r="BC252" s="255" t="s">
        <v>5831</v>
      </c>
      <c r="BD252" s="246"/>
      <c r="BE252" s="235"/>
      <c r="BF252" s="133" t="s">
        <v>5832</v>
      </c>
      <c r="BG252" s="79">
        <v>0</v>
      </c>
      <c r="BH252" s="245">
        <v>0</v>
      </c>
      <c r="BI252" s="247" t="s">
        <v>218</v>
      </c>
      <c r="BJ252" s="256" t="s">
        <v>5459</v>
      </c>
      <c r="BK252" s="119"/>
      <c r="BL252" s="235"/>
      <c r="BM252" s="112" t="s">
        <v>5833</v>
      </c>
      <c r="BN252" s="243">
        <v>0</v>
      </c>
      <c r="BO252" s="188">
        <v>0</v>
      </c>
      <c r="BP252" s="81" t="s">
        <v>218</v>
      </c>
      <c r="BQ252" s="255" t="s">
        <v>5586</v>
      </c>
      <c r="BR252" s="119"/>
      <c r="BS252" s="235"/>
      <c r="BT252" s="117" t="s">
        <v>5834</v>
      </c>
      <c r="BU252" s="188">
        <v>0</v>
      </c>
      <c r="BV252" s="188">
        <v>0</v>
      </c>
      <c r="BW252" s="242" t="s">
        <v>218</v>
      </c>
      <c r="BX252" s="241" t="s">
        <v>5812</v>
      </c>
      <c r="BY252" s="119"/>
      <c r="BZ252" s="235"/>
      <c r="CA252" s="100" t="s">
        <v>5835</v>
      </c>
      <c r="CB252" s="188">
        <v>0</v>
      </c>
      <c r="CC252" s="188">
        <v>0</v>
      </c>
      <c r="CD252" s="240" t="s">
        <v>218</v>
      </c>
      <c r="CE252" s="158" t="s">
        <v>5836</v>
      </c>
      <c r="CF252" s="119"/>
      <c r="CG252" s="235"/>
      <c r="CH252" s="100" t="s">
        <v>5837</v>
      </c>
      <c r="CI252" s="188">
        <v>0</v>
      </c>
      <c r="CJ252" s="188">
        <v>0</v>
      </c>
      <c r="CK252" s="64" t="s">
        <v>218</v>
      </c>
      <c r="CL252" s="158" t="s">
        <v>5838</v>
      </c>
      <c r="CM252" s="119">
        <v>9.6</v>
      </c>
      <c r="CN252" s="235"/>
      <c r="CO252" s="100" t="s">
        <v>5839</v>
      </c>
      <c r="CP252" s="188">
        <v>0</v>
      </c>
      <c r="CQ252" s="188">
        <v>0</v>
      </c>
      <c r="CR252" s="64" t="s">
        <v>218</v>
      </c>
      <c r="CS252" s="158" t="s">
        <v>5442</v>
      </c>
      <c r="CT252" s="119">
        <v>10.5</v>
      </c>
      <c r="CU252" s="235"/>
      <c r="CV252" s="101" t="s">
        <v>5840</v>
      </c>
      <c r="CW252" s="188">
        <v>0</v>
      </c>
      <c r="CX252" s="188">
        <v>0</v>
      </c>
      <c r="CY252" s="64" t="s">
        <v>218</v>
      </c>
      <c r="CZ252" s="239" t="s">
        <v>4521</v>
      </c>
      <c r="DA252" s="119">
        <v>6.6</v>
      </c>
      <c r="DB252" s="235">
        <v>0</v>
      </c>
      <c r="DC252" s="103" t="s">
        <v>5841</v>
      </c>
      <c r="DD252" s="188">
        <v>0</v>
      </c>
      <c r="DE252" s="188">
        <v>0</v>
      </c>
      <c r="DF252" s="119" t="s">
        <v>218</v>
      </c>
      <c r="DG252" s="237" t="s">
        <v>5842</v>
      </c>
      <c r="DH252" s="119">
        <v>5.6999999999999993</v>
      </c>
      <c r="DI252" s="254">
        <v>40</v>
      </c>
      <c r="DJ252" s="228" t="s">
        <v>5843</v>
      </c>
      <c r="DK252" s="188">
        <v>1</v>
      </c>
      <c r="DL252" s="188">
        <v>0.4</v>
      </c>
      <c r="DM252" s="177" t="s">
        <v>218</v>
      </c>
      <c r="DN252" s="236" t="s">
        <v>5844</v>
      </c>
      <c r="DO252" s="119">
        <v>7.6</v>
      </c>
      <c r="DP252" s="146"/>
      <c r="DQ252" s="112" t="s">
        <v>5845</v>
      </c>
      <c r="DR252" s="188">
        <v>1</v>
      </c>
      <c r="DS252" s="188">
        <v>0.4</v>
      </c>
      <c r="DT252" s="119" t="s">
        <v>218</v>
      </c>
      <c r="DU252" s="119" t="s">
        <v>5846</v>
      </c>
      <c r="DV252" s="119"/>
      <c r="DW252" s="234"/>
      <c r="DX252" s="233" t="s">
        <v>5847</v>
      </c>
      <c r="DY252" s="229">
        <v>1</v>
      </c>
      <c r="DZ252" s="188">
        <v>0.4</v>
      </c>
      <c r="EA252" s="177" t="s">
        <v>218</v>
      </c>
      <c r="EB252" s="177" t="s">
        <v>5848</v>
      </c>
      <c r="EC252" s="62">
        <v>0</v>
      </c>
      <c r="ED252" s="181">
        <v>0</v>
      </c>
      <c r="EE252" s="181">
        <v>0</v>
      </c>
      <c r="EF252" s="181">
        <v>0</v>
      </c>
      <c r="EG252" s="181">
        <v>9.6</v>
      </c>
      <c r="EH252" s="181">
        <v>20.100000000000001</v>
      </c>
      <c r="EI252" s="181">
        <v>26.700000000000003</v>
      </c>
      <c r="EJ252" s="181">
        <v>32.400000000000006</v>
      </c>
      <c r="EK252" s="181">
        <v>40.000000000000007</v>
      </c>
      <c r="EL252" s="253">
        <v>40.000000000000007</v>
      </c>
      <c r="EM252" s="62">
        <v>0</v>
      </c>
      <c r="EN252" s="62">
        <v>26.700000000000003</v>
      </c>
      <c r="EO252" s="62">
        <v>40.000000000000007</v>
      </c>
      <c r="EP252" s="60">
        <v>0</v>
      </c>
      <c r="EQ252" s="61">
        <v>0</v>
      </c>
      <c r="ER252" s="61">
        <v>0</v>
      </c>
      <c r="ES252" s="61">
        <v>0</v>
      </c>
      <c r="ET252" s="61">
        <v>0</v>
      </c>
      <c r="EU252" s="61">
        <v>0</v>
      </c>
      <c r="EV252" s="61">
        <v>0</v>
      </c>
      <c r="EW252" s="61">
        <v>40</v>
      </c>
      <c r="EX252" s="61">
        <v>40</v>
      </c>
      <c r="EY252" s="61">
        <v>40</v>
      </c>
      <c r="EZ252" s="61">
        <v>0</v>
      </c>
      <c r="FA252" s="60">
        <v>0</v>
      </c>
      <c r="FB252" s="60">
        <v>0</v>
      </c>
      <c r="FC252" s="60">
        <v>40</v>
      </c>
      <c r="FD252" s="38">
        <v>0</v>
      </c>
      <c r="FE252" s="38">
        <v>0</v>
      </c>
      <c r="FF252" s="38">
        <v>0</v>
      </c>
      <c r="FG252" s="38">
        <v>0</v>
      </c>
      <c r="FH252" s="140">
        <v>0</v>
      </c>
      <c r="FI252" s="140">
        <v>0</v>
      </c>
      <c r="FJ252" s="38">
        <v>0</v>
      </c>
      <c r="FK252" s="38">
        <v>1.2345679012345676</v>
      </c>
      <c r="FL252" s="38">
        <v>0.99999999999999978</v>
      </c>
      <c r="FM252" s="38">
        <v>0.99999999999999978</v>
      </c>
      <c r="FN252" s="230">
        <v>0</v>
      </c>
      <c r="FO252" s="230">
        <v>0</v>
      </c>
      <c r="FP252" s="55">
        <v>0</v>
      </c>
      <c r="FQ252" s="55">
        <v>0</v>
      </c>
      <c r="FR252" s="209">
        <v>0</v>
      </c>
      <c r="FS252" s="209">
        <v>0</v>
      </c>
      <c r="FT252" s="209">
        <v>0</v>
      </c>
      <c r="FU252" s="209">
        <v>0</v>
      </c>
      <c r="FV252" s="42">
        <v>0</v>
      </c>
      <c r="FW252" s="42">
        <v>0.24</v>
      </c>
      <c r="FX252" s="42">
        <v>0</v>
      </c>
      <c r="FY252" s="42">
        <v>0.50250000000000006</v>
      </c>
      <c r="FZ252" s="42">
        <v>0</v>
      </c>
      <c r="GA252" s="42">
        <v>0.66750000000000009</v>
      </c>
      <c r="GB252" s="42">
        <v>1</v>
      </c>
      <c r="GC252" s="42">
        <v>0.81000000000000016</v>
      </c>
      <c r="GD252" s="138">
        <v>1</v>
      </c>
      <c r="GE252" s="42">
        <v>1.0000000000000002</v>
      </c>
      <c r="GF252" s="137">
        <v>1</v>
      </c>
      <c r="GG252" s="136">
        <v>1.0000000000000002</v>
      </c>
      <c r="GH252" s="50">
        <v>0</v>
      </c>
      <c r="GI252" s="50">
        <v>0</v>
      </c>
      <c r="GJ252" s="50">
        <v>0</v>
      </c>
      <c r="GK252" s="50">
        <v>0</v>
      </c>
      <c r="GL252" s="49">
        <v>0</v>
      </c>
      <c r="GM252" s="49">
        <v>0</v>
      </c>
      <c r="GN252" s="49">
        <v>0</v>
      </c>
      <c r="GO252" s="49">
        <v>1</v>
      </c>
      <c r="GP252" s="49">
        <v>1</v>
      </c>
      <c r="GQ252" s="49">
        <v>1</v>
      </c>
      <c r="GR252" s="48" t="b">
        <v>1</v>
      </c>
    </row>
    <row r="253" spans="1:200" ht="67.5" hidden="1" customHeight="1" x14ac:dyDescent="0.25">
      <c r="A253" s="119" t="s">
        <v>5392</v>
      </c>
      <c r="B253" s="119" t="s">
        <v>653</v>
      </c>
      <c r="C253" s="119" t="s">
        <v>519</v>
      </c>
      <c r="D253" s="119" t="s">
        <v>5393</v>
      </c>
      <c r="E253" s="119" t="s">
        <v>5476</v>
      </c>
      <c r="F253" s="17" t="s">
        <v>5394</v>
      </c>
      <c r="G253" s="17" t="s">
        <v>951</v>
      </c>
      <c r="H253" s="17" t="s">
        <v>952</v>
      </c>
      <c r="I253" s="17" t="s">
        <v>5395</v>
      </c>
      <c r="J253" s="17" t="s">
        <v>5396</v>
      </c>
      <c r="K253" s="17" t="s">
        <v>5397</v>
      </c>
      <c r="L253" s="17" t="s">
        <v>5398</v>
      </c>
      <c r="M253" s="26" t="s">
        <v>5399</v>
      </c>
      <c r="N253" s="17" t="s">
        <v>5400</v>
      </c>
      <c r="O253" s="17"/>
      <c r="P253" s="17" t="s">
        <v>5401</v>
      </c>
      <c r="Q253" s="17">
        <v>174</v>
      </c>
      <c r="R253" s="17" t="s">
        <v>5849</v>
      </c>
      <c r="S253" s="17" t="s">
        <v>19</v>
      </c>
      <c r="T253" s="17" t="s">
        <v>870</v>
      </c>
      <c r="U253" s="17"/>
      <c r="V253" s="17"/>
      <c r="W253" s="17"/>
      <c r="X253" s="17"/>
      <c r="Y253" s="17"/>
      <c r="Z253" s="17"/>
      <c r="AA253" s="17"/>
      <c r="AB253" s="17"/>
      <c r="AC253" s="17"/>
      <c r="AD253" s="17"/>
      <c r="AE253" s="17"/>
      <c r="AF253" s="17"/>
      <c r="AG253" s="17"/>
      <c r="AH253" s="17" t="s">
        <v>1366</v>
      </c>
      <c r="AI253" s="17" t="s">
        <v>470</v>
      </c>
      <c r="AJ253" s="17" t="s">
        <v>418</v>
      </c>
      <c r="AK253" s="17" t="s">
        <v>214</v>
      </c>
      <c r="AL253" s="17" t="s">
        <v>5850</v>
      </c>
      <c r="AM253" s="17"/>
      <c r="AN253" s="17">
        <v>0</v>
      </c>
      <c r="AO253" s="17"/>
      <c r="AP253" s="17">
        <v>20</v>
      </c>
      <c r="AQ253" s="17"/>
      <c r="AR253" s="17"/>
      <c r="AS253" s="17">
        <v>10</v>
      </c>
      <c r="AT253" s="17"/>
      <c r="AU253" s="17"/>
      <c r="AV253" s="195">
        <v>20</v>
      </c>
      <c r="AW253" s="250">
        <v>0</v>
      </c>
      <c r="AX253" s="252">
        <v>4</v>
      </c>
      <c r="AY253" s="248" t="s">
        <v>5851</v>
      </c>
      <c r="AZ253" s="79">
        <v>0.2</v>
      </c>
      <c r="BA253" s="245">
        <v>0.4</v>
      </c>
      <c r="BB253" s="247" t="s">
        <v>218</v>
      </c>
      <c r="BC253" s="158" t="s">
        <v>5852</v>
      </c>
      <c r="BD253" s="246">
        <v>0</v>
      </c>
      <c r="BE253" s="235">
        <v>3</v>
      </c>
      <c r="BF253" s="133" t="s">
        <v>5853</v>
      </c>
      <c r="BG253" s="79">
        <v>0.35</v>
      </c>
      <c r="BH253" s="245">
        <v>0.7</v>
      </c>
      <c r="BI253" s="247" t="s">
        <v>218</v>
      </c>
      <c r="BJ253" s="241" t="s">
        <v>5525</v>
      </c>
      <c r="BK253" s="119">
        <v>2</v>
      </c>
      <c r="BL253" s="235">
        <v>2</v>
      </c>
      <c r="BM253" s="112" t="s">
        <v>5854</v>
      </c>
      <c r="BN253" s="243">
        <v>0.45</v>
      </c>
      <c r="BO253" s="188">
        <v>0.9</v>
      </c>
      <c r="BP253" s="174" t="s">
        <v>218</v>
      </c>
      <c r="BQ253" s="158" t="s">
        <v>5586</v>
      </c>
      <c r="BR253" s="119">
        <v>2</v>
      </c>
      <c r="BS253" s="235">
        <v>0.2</v>
      </c>
      <c r="BT253" s="117" t="s">
        <v>5855</v>
      </c>
      <c r="BU253" s="188">
        <v>0.45999999999999996</v>
      </c>
      <c r="BV253" s="188">
        <v>0.91999999999999993</v>
      </c>
      <c r="BW253" s="242" t="s">
        <v>218</v>
      </c>
      <c r="BX253" s="241" t="s">
        <v>5812</v>
      </c>
      <c r="BY253" s="119">
        <v>3</v>
      </c>
      <c r="BZ253" s="235">
        <v>0.67</v>
      </c>
      <c r="CA253" s="100" t="s">
        <v>5856</v>
      </c>
      <c r="CB253" s="188">
        <v>0.49349999999999994</v>
      </c>
      <c r="CC253" s="188">
        <v>0.98699999999999988</v>
      </c>
      <c r="CD253" s="240" t="s">
        <v>218</v>
      </c>
      <c r="CE253" s="158" t="s">
        <v>5857</v>
      </c>
      <c r="CF253" s="119">
        <v>3</v>
      </c>
      <c r="CG253" s="235">
        <v>0.82</v>
      </c>
      <c r="CH253" s="100" t="s">
        <v>5858</v>
      </c>
      <c r="CI253" s="188">
        <v>0.53449999999999998</v>
      </c>
      <c r="CJ253" s="188">
        <v>1.069</v>
      </c>
      <c r="CK253" s="64" t="s">
        <v>218</v>
      </c>
      <c r="CL253" s="158" t="s">
        <v>5859</v>
      </c>
      <c r="CM253" s="119">
        <v>5</v>
      </c>
      <c r="CN253" s="235">
        <v>1.59</v>
      </c>
      <c r="CO253" s="100" t="s">
        <v>5860</v>
      </c>
      <c r="CP253" s="188">
        <v>0.61399999999999999</v>
      </c>
      <c r="CQ253" s="188">
        <v>1.228</v>
      </c>
      <c r="CR253" s="64" t="s">
        <v>218</v>
      </c>
      <c r="CS253" s="158" t="s">
        <v>5861</v>
      </c>
      <c r="CT253" s="119">
        <v>1</v>
      </c>
      <c r="CU253" s="235">
        <v>1.1100000000000001</v>
      </c>
      <c r="CV253" s="101" t="s">
        <v>5862</v>
      </c>
      <c r="CW253" s="188">
        <v>0.66949999999999998</v>
      </c>
      <c r="CX253" s="188">
        <v>1.339</v>
      </c>
      <c r="CY253" s="64" t="s">
        <v>218</v>
      </c>
      <c r="CZ253" s="239" t="s">
        <v>5863</v>
      </c>
      <c r="DA253" s="119">
        <v>1</v>
      </c>
      <c r="DB253" s="235">
        <v>1.37</v>
      </c>
      <c r="DC253" s="103" t="s">
        <v>5864</v>
      </c>
      <c r="DD253" s="188">
        <v>0.73799999999999988</v>
      </c>
      <c r="DE253" s="188">
        <v>1.4759999999999998</v>
      </c>
      <c r="DF253" s="119" t="s">
        <v>218</v>
      </c>
      <c r="DG253" s="237" t="s">
        <v>5865</v>
      </c>
      <c r="DH253" s="119">
        <v>1</v>
      </c>
      <c r="DI253" s="234">
        <v>0.96</v>
      </c>
      <c r="DJ253" s="251" t="s">
        <v>5866</v>
      </c>
      <c r="DK253" s="188">
        <v>0.78599999999999992</v>
      </c>
      <c r="DL253" s="188">
        <v>1.5719999999999998</v>
      </c>
      <c r="DM253" s="177" t="s">
        <v>218</v>
      </c>
      <c r="DN253" s="236" t="s">
        <v>5867</v>
      </c>
      <c r="DO253" s="119">
        <v>1</v>
      </c>
      <c r="DP253" s="146">
        <v>1.54</v>
      </c>
      <c r="DQ253" s="112" t="s">
        <v>5868</v>
      </c>
      <c r="DR253" s="188">
        <v>0.86299999999999988</v>
      </c>
      <c r="DS253" s="188">
        <v>1.7259999999999998</v>
      </c>
      <c r="DT253" s="119" t="s">
        <v>218</v>
      </c>
      <c r="DU253" s="119" t="s">
        <v>5869</v>
      </c>
      <c r="DV253" s="119">
        <v>1</v>
      </c>
      <c r="DW253" s="234">
        <v>0.37</v>
      </c>
      <c r="DX253" s="233" t="s">
        <v>5870</v>
      </c>
      <c r="DY253" s="229">
        <v>0.88149999999999995</v>
      </c>
      <c r="DZ253" s="188">
        <v>0.60750000000000015</v>
      </c>
      <c r="EA253" s="177" t="s">
        <v>218</v>
      </c>
      <c r="EB253" s="177" t="s">
        <v>5871</v>
      </c>
      <c r="EC253" s="62">
        <v>2</v>
      </c>
      <c r="ED253" s="61">
        <v>4</v>
      </c>
      <c r="EE253" s="61">
        <v>7</v>
      </c>
      <c r="EF253" s="61">
        <v>10</v>
      </c>
      <c r="EG253" s="61">
        <v>15</v>
      </c>
      <c r="EH253" s="61">
        <v>16</v>
      </c>
      <c r="EI253" s="61">
        <v>17</v>
      </c>
      <c r="EJ253" s="61">
        <v>18</v>
      </c>
      <c r="EK253" s="61">
        <v>19</v>
      </c>
      <c r="EL253" s="61">
        <v>20</v>
      </c>
      <c r="EM253" s="62">
        <v>10</v>
      </c>
      <c r="EN253" s="62">
        <v>17</v>
      </c>
      <c r="EO253" s="62">
        <v>20</v>
      </c>
      <c r="EP253" s="60">
        <v>5</v>
      </c>
      <c r="EQ253" s="61">
        <v>5.2</v>
      </c>
      <c r="ER253" s="61">
        <v>5.87</v>
      </c>
      <c r="ES253" s="61">
        <v>6.69</v>
      </c>
      <c r="ET253" s="61">
        <v>8.2800000000000011</v>
      </c>
      <c r="EU253" s="61">
        <v>8.2800000000000011</v>
      </c>
      <c r="EV253" s="61">
        <v>9.6500000000000021</v>
      </c>
      <c r="EW253" s="61">
        <v>10.610000000000003</v>
      </c>
      <c r="EX253" s="61">
        <v>12.150000000000002</v>
      </c>
      <c r="EY253" s="61">
        <v>12.520000000000001</v>
      </c>
      <c r="EZ253" s="61">
        <v>0.37</v>
      </c>
      <c r="FA253" s="60">
        <v>6.69</v>
      </c>
      <c r="FB253" s="60">
        <v>9.6500000000000021</v>
      </c>
      <c r="FC253" s="60">
        <v>12.520000000000001</v>
      </c>
      <c r="FD253" s="38">
        <v>2.5</v>
      </c>
      <c r="FE253" s="38">
        <v>1.3</v>
      </c>
      <c r="FF253" s="38">
        <v>0.83857142857142863</v>
      </c>
      <c r="FG253" s="38">
        <v>0.66900000000000004</v>
      </c>
      <c r="FH253" s="140">
        <v>0.55200000000000005</v>
      </c>
      <c r="FI253" s="140">
        <v>0.51750000000000007</v>
      </c>
      <c r="FJ253" s="38">
        <v>0.5676470588235295</v>
      </c>
      <c r="FK253" s="38">
        <v>0.58944444444444466</v>
      </c>
      <c r="FL253" s="38">
        <v>0.63947368421052642</v>
      </c>
      <c r="FM253" s="38">
        <v>0.62600000000000011</v>
      </c>
      <c r="FN253" s="230">
        <v>0.25</v>
      </c>
      <c r="FO253" s="230">
        <v>0.1</v>
      </c>
      <c r="FP253" s="55">
        <v>0.26</v>
      </c>
      <c r="FQ253" s="55">
        <v>0.2</v>
      </c>
      <c r="FR253" s="209">
        <v>0.29349999999999998</v>
      </c>
      <c r="FS253" s="209">
        <v>0.35</v>
      </c>
      <c r="FT253" s="209">
        <v>0.33450000000000002</v>
      </c>
      <c r="FU253" s="209">
        <v>0.5</v>
      </c>
      <c r="FV253" s="42">
        <v>0.41400000000000003</v>
      </c>
      <c r="FW253" s="42">
        <v>0.75</v>
      </c>
      <c r="FX253" s="42">
        <v>0.41400000000000003</v>
      </c>
      <c r="FY253" s="42">
        <v>0.8</v>
      </c>
      <c r="FZ253" s="42">
        <v>0.4825000000000001</v>
      </c>
      <c r="GA253" s="42">
        <v>0.85</v>
      </c>
      <c r="GB253" s="42">
        <v>0.53050000000000019</v>
      </c>
      <c r="GC253" s="42">
        <v>0.9</v>
      </c>
      <c r="GD253" s="138">
        <v>0.60750000000000015</v>
      </c>
      <c r="GE253" s="42">
        <v>0.95</v>
      </c>
      <c r="GF253" s="137">
        <v>0.62600000000000011</v>
      </c>
      <c r="GG253" s="136">
        <v>1</v>
      </c>
      <c r="GH253" s="50">
        <v>0.25</v>
      </c>
      <c r="GI253" s="50">
        <v>0.26</v>
      </c>
      <c r="GJ253" s="50">
        <v>0.29349999999999998</v>
      </c>
      <c r="GK253" s="50">
        <v>0.33450000000000002</v>
      </c>
      <c r="GL253" s="49">
        <v>0.41400000000000003</v>
      </c>
      <c r="GM253" s="49">
        <v>0.41400000000000003</v>
      </c>
      <c r="GN253" s="49">
        <v>0.4825000000000001</v>
      </c>
      <c r="GO253" s="49">
        <v>0.53050000000000019</v>
      </c>
      <c r="GP253" s="49">
        <v>0.60750000000000015</v>
      </c>
      <c r="GQ253" s="49">
        <v>0.62600000000000011</v>
      </c>
      <c r="GR253" s="48" t="b">
        <v>1</v>
      </c>
    </row>
    <row r="254" spans="1:200" ht="67.5" hidden="1" customHeight="1" x14ac:dyDescent="0.25">
      <c r="A254" s="119" t="s">
        <v>5392</v>
      </c>
      <c r="B254" s="119" t="s">
        <v>653</v>
      </c>
      <c r="C254" s="119" t="s">
        <v>519</v>
      </c>
      <c r="D254" s="119" t="s">
        <v>5393</v>
      </c>
      <c r="E254" s="119" t="s">
        <v>5476</v>
      </c>
      <c r="F254" s="17" t="s">
        <v>5394</v>
      </c>
      <c r="G254" s="17" t="s">
        <v>951</v>
      </c>
      <c r="H254" s="17" t="s">
        <v>952</v>
      </c>
      <c r="I254" s="17" t="s">
        <v>5395</v>
      </c>
      <c r="J254" s="17" t="s">
        <v>5396</v>
      </c>
      <c r="K254" s="17" t="s">
        <v>5397</v>
      </c>
      <c r="L254" s="17" t="s">
        <v>5626</v>
      </c>
      <c r="M254" s="26" t="s">
        <v>5399</v>
      </c>
      <c r="N254" s="17" t="s">
        <v>5400</v>
      </c>
      <c r="O254" s="17"/>
      <c r="P254" s="17" t="s">
        <v>5401</v>
      </c>
      <c r="Q254" s="17">
        <v>173</v>
      </c>
      <c r="R254" s="17" t="s">
        <v>5872</v>
      </c>
      <c r="S254" s="17" t="s">
        <v>19</v>
      </c>
      <c r="T254" s="17" t="s">
        <v>870</v>
      </c>
      <c r="U254" s="17">
        <v>3950</v>
      </c>
      <c r="V254" s="17"/>
      <c r="W254" s="17"/>
      <c r="X254" s="17"/>
      <c r="Y254" s="17"/>
      <c r="Z254" s="17"/>
      <c r="AA254" s="17"/>
      <c r="AB254" s="17"/>
      <c r="AC254" s="17"/>
      <c r="AD254" s="17"/>
      <c r="AE254" s="17"/>
      <c r="AF254" s="17"/>
      <c r="AG254" s="17"/>
      <c r="AH254" s="17" t="s">
        <v>1366</v>
      </c>
      <c r="AI254" s="17" t="s">
        <v>470</v>
      </c>
      <c r="AJ254" s="17" t="s">
        <v>418</v>
      </c>
      <c r="AK254" s="17" t="s">
        <v>214</v>
      </c>
      <c r="AL254" s="17" t="s">
        <v>5873</v>
      </c>
      <c r="AM254" s="17"/>
      <c r="AN254" s="17">
        <v>0</v>
      </c>
      <c r="AO254" s="17"/>
      <c r="AP254" s="17">
        <v>60</v>
      </c>
      <c r="AQ254" s="17"/>
      <c r="AR254" s="17"/>
      <c r="AS254" s="17">
        <v>60</v>
      </c>
      <c r="AT254" s="17"/>
      <c r="AU254" s="17"/>
      <c r="AV254" s="195">
        <v>60</v>
      </c>
      <c r="AW254" s="250"/>
      <c r="AX254" s="249"/>
      <c r="AY254" s="248" t="s">
        <v>5874</v>
      </c>
      <c r="AZ254" s="79">
        <v>0</v>
      </c>
      <c r="BA254" s="245">
        <v>0</v>
      </c>
      <c r="BB254" s="247" t="s">
        <v>218</v>
      </c>
      <c r="BC254" s="158" t="s">
        <v>5525</v>
      </c>
      <c r="BD254" s="246"/>
      <c r="BE254" s="235">
        <v>17</v>
      </c>
      <c r="BF254" s="133" t="s">
        <v>5875</v>
      </c>
      <c r="BG254" s="79">
        <v>0.28333333333333333</v>
      </c>
      <c r="BH254" s="245">
        <v>0.28333333333333333</v>
      </c>
      <c r="BI254" s="244" t="s">
        <v>218</v>
      </c>
      <c r="BJ254" s="241" t="s">
        <v>5525</v>
      </c>
      <c r="BK254" s="119">
        <v>40</v>
      </c>
      <c r="BL254" s="235"/>
      <c r="BM254" s="112" t="s">
        <v>5876</v>
      </c>
      <c r="BN254" s="243">
        <v>0.28333333333333333</v>
      </c>
      <c r="BO254" s="188">
        <v>0.28333333333333333</v>
      </c>
      <c r="BP254" s="81" t="s">
        <v>218</v>
      </c>
      <c r="BQ254" s="158" t="s">
        <v>5435</v>
      </c>
      <c r="BR254" s="119"/>
      <c r="BS254" s="235">
        <v>26</v>
      </c>
      <c r="BT254" s="117" t="s">
        <v>5877</v>
      </c>
      <c r="BU254" s="188">
        <v>0.71666666666666667</v>
      </c>
      <c r="BV254" s="188">
        <v>0.71666666666666667</v>
      </c>
      <c r="BW254" s="242" t="s">
        <v>218</v>
      </c>
      <c r="BX254" s="241" t="s">
        <v>5812</v>
      </c>
      <c r="BY254" s="119"/>
      <c r="BZ254" s="235">
        <v>25</v>
      </c>
      <c r="CA254" s="100" t="s">
        <v>5878</v>
      </c>
      <c r="CB254" s="188">
        <v>1.1333333333333333</v>
      </c>
      <c r="CC254" s="188">
        <v>1.1333333333333333</v>
      </c>
      <c r="CD254" s="240" t="s">
        <v>218</v>
      </c>
      <c r="CE254" s="158" t="s">
        <v>5879</v>
      </c>
      <c r="CF254" s="119">
        <v>40</v>
      </c>
      <c r="CG254" s="235">
        <v>58</v>
      </c>
      <c r="CH254" s="100" t="s">
        <v>5880</v>
      </c>
      <c r="CI254" s="188">
        <v>2.1</v>
      </c>
      <c r="CJ254" s="188">
        <v>2.1</v>
      </c>
      <c r="CK254" s="64" t="s">
        <v>218</v>
      </c>
      <c r="CL254" s="158" t="s">
        <v>5881</v>
      </c>
      <c r="CM254" s="119"/>
      <c r="CN254" s="235"/>
      <c r="CO254" s="100" t="s">
        <v>5882</v>
      </c>
      <c r="CP254" s="188">
        <v>2.1</v>
      </c>
      <c r="CQ254" s="188">
        <v>2.1</v>
      </c>
      <c r="CR254" s="64" t="s">
        <v>218</v>
      </c>
      <c r="CS254" s="158" t="s">
        <v>5883</v>
      </c>
      <c r="CT254" s="119"/>
      <c r="CU254" s="235"/>
      <c r="CV254" s="101" t="s">
        <v>5884</v>
      </c>
      <c r="CW254" s="188">
        <v>2.1</v>
      </c>
      <c r="CX254" s="188">
        <v>2.1</v>
      </c>
      <c r="CY254" s="64" t="s">
        <v>218</v>
      </c>
      <c r="CZ254" s="239" t="s">
        <v>4521</v>
      </c>
      <c r="DA254" s="119">
        <v>60</v>
      </c>
      <c r="DB254" s="238">
        <v>75</v>
      </c>
      <c r="DC254" s="103" t="s">
        <v>5885</v>
      </c>
      <c r="DD254" s="188">
        <v>3.35</v>
      </c>
      <c r="DE254" s="188">
        <v>3.35</v>
      </c>
      <c r="DF254" s="119" t="s">
        <v>218</v>
      </c>
      <c r="DG254" s="237" t="s">
        <v>5886</v>
      </c>
      <c r="DH254" s="119"/>
      <c r="DI254" s="234"/>
      <c r="DJ254" s="228" t="s">
        <v>5887</v>
      </c>
      <c r="DK254" s="188">
        <v>3.35</v>
      </c>
      <c r="DL254" s="188">
        <v>3.35</v>
      </c>
      <c r="DM254" s="177" t="s">
        <v>218</v>
      </c>
      <c r="DN254" s="236" t="s">
        <v>5888</v>
      </c>
      <c r="DO254" s="119"/>
      <c r="DP254" s="235"/>
      <c r="DQ254" s="112" t="s">
        <v>5889</v>
      </c>
      <c r="DR254" s="188">
        <v>3.35</v>
      </c>
      <c r="DS254" s="188">
        <v>3.35</v>
      </c>
      <c r="DT254" s="119" t="s">
        <v>218</v>
      </c>
      <c r="DU254" s="119" t="s">
        <v>5890</v>
      </c>
      <c r="DV254" s="119">
        <v>60</v>
      </c>
      <c r="DW254" s="234">
        <v>97</v>
      </c>
      <c r="DX254" s="233" t="s">
        <v>5891</v>
      </c>
      <c r="DY254" s="229">
        <v>1.6166666666666667</v>
      </c>
      <c r="DZ254" s="188">
        <v>3.35</v>
      </c>
      <c r="EA254" s="177" t="s">
        <v>218</v>
      </c>
      <c r="EB254" s="177" t="s">
        <v>5892</v>
      </c>
      <c r="EC254" s="62">
        <v>40</v>
      </c>
      <c r="ED254" s="61">
        <v>40</v>
      </c>
      <c r="EE254" s="61">
        <v>40</v>
      </c>
      <c r="EF254" s="61">
        <v>40</v>
      </c>
      <c r="EG254" s="61">
        <v>40</v>
      </c>
      <c r="EH254" s="61">
        <v>40</v>
      </c>
      <c r="EI254" s="61">
        <v>60</v>
      </c>
      <c r="EJ254" s="61">
        <v>60</v>
      </c>
      <c r="EK254" s="61">
        <v>60</v>
      </c>
      <c r="EL254" s="61">
        <v>60</v>
      </c>
      <c r="EM254" s="62">
        <v>40</v>
      </c>
      <c r="EN254" s="62">
        <v>60</v>
      </c>
      <c r="EO254" s="62">
        <v>60</v>
      </c>
      <c r="EP254" s="60">
        <v>17</v>
      </c>
      <c r="EQ254" s="61">
        <v>43</v>
      </c>
      <c r="ER254" s="61">
        <v>51</v>
      </c>
      <c r="ES254" s="61">
        <v>58</v>
      </c>
      <c r="ET254" s="61">
        <v>58</v>
      </c>
      <c r="EU254" s="61">
        <v>58</v>
      </c>
      <c r="EV254" s="232">
        <v>75</v>
      </c>
      <c r="EW254" s="232">
        <v>75</v>
      </c>
      <c r="EX254" s="232">
        <v>75</v>
      </c>
      <c r="EY254" s="232">
        <v>97</v>
      </c>
      <c r="EZ254" s="232">
        <v>97</v>
      </c>
      <c r="FA254" s="60">
        <v>58</v>
      </c>
      <c r="FB254" s="60">
        <v>75</v>
      </c>
      <c r="FC254" s="60">
        <v>97</v>
      </c>
      <c r="FD254" s="38">
        <v>0.42499999999999999</v>
      </c>
      <c r="FE254" s="38">
        <v>1.075</v>
      </c>
      <c r="FF254" s="38">
        <v>1.2749999999999999</v>
      </c>
      <c r="FG254" s="38">
        <v>1.45</v>
      </c>
      <c r="FH254" s="140">
        <v>1.45</v>
      </c>
      <c r="FI254" s="140">
        <v>1.45</v>
      </c>
      <c r="FJ254" s="38">
        <v>1.25</v>
      </c>
      <c r="FK254" s="38">
        <v>1.25</v>
      </c>
      <c r="FL254" s="38">
        <v>1.25</v>
      </c>
      <c r="FM254" s="38">
        <v>1.6166666666666667</v>
      </c>
      <c r="FN254" s="231">
        <v>0.28333333333333333</v>
      </c>
      <c r="FO254" s="230">
        <v>0.66666666666666663</v>
      </c>
      <c r="FP254" s="55">
        <v>0.71666666666666667</v>
      </c>
      <c r="FQ254" s="55">
        <v>0.66666666666666663</v>
      </c>
      <c r="FR254" s="209">
        <v>0.85</v>
      </c>
      <c r="FS254" s="209">
        <v>0.66666666666666663</v>
      </c>
      <c r="FT254" s="209">
        <v>0.96666666666666667</v>
      </c>
      <c r="FU254" s="209">
        <v>0.66666666666666663</v>
      </c>
      <c r="FV254" s="42">
        <v>0.96666666666666667</v>
      </c>
      <c r="FW254" s="42">
        <v>0.66666666666666663</v>
      </c>
      <c r="FX254" s="42">
        <v>0.96666666666666667</v>
      </c>
      <c r="FY254" s="42">
        <v>0.66666666666666663</v>
      </c>
      <c r="FZ254" s="42">
        <v>1.25</v>
      </c>
      <c r="GA254" s="42">
        <v>1</v>
      </c>
      <c r="GB254" s="42">
        <v>1.25</v>
      </c>
      <c r="GC254" s="42">
        <v>1</v>
      </c>
      <c r="GD254" s="138">
        <v>1.25</v>
      </c>
      <c r="GE254" s="42">
        <v>1</v>
      </c>
      <c r="GF254" s="137">
        <v>1.6166666666666667</v>
      </c>
      <c r="GG254" s="136">
        <v>1</v>
      </c>
      <c r="GH254" s="50">
        <v>0.28333333333333333</v>
      </c>
      <c r="GI254" s="50">
        <v>0.71666666666666667</v>
      </c>
      <c r="GJ254" s="50">
        <v>0.85</v>
      </c>
      <c r="GK254" s="50">
        <v>0.96666666666666667</v>
      </c>
      <c r="GL254" s="49">
        <v>0.96666666666666667</v>
      </c>
      <c r="GM254" s="49">
        <v>0.96666666666666667</v>
      </c>
      <c r="GN254" s="49">
        <v>1</v>
      </c>
      <c r="GO254" s="49">
        <v>1</v>
      </c>
      <c r="GP254" s="49">
        <v>1</v>
      </c>
      <c r="GQ254" s="49">
        <v>1</v>
      </c>
      <c r="GR254" s="48" t="b">
        <v>1</v>
      </c>
    </row>
    <row r="255" spans="1:200" ht="67.5" hidden="1" customHeight="1" x14ac:dyDescent="0.25">
      <c r="A255" s="110" t="s">
        <v>5392</v>
      </c>
      <c r="B255" s="110" t="s">
        <v>5893</v>
      </c>
      <c r="C255" s="119" t="s">
        <v>519</v>
      </c>
      <c r="D255" s="110" t="s">
        <v>5894</v>
      </c>
      <c r="E255" s="110" t="s">
        <v>5894</v>
      </c>
      <c r="F255" s="110" t="s">
        <v>5394</v>
      </c>
      <c r="G255" s="110" t="s">
        <v>951</v>
      </c>
      <c r="H255" s="110" t="s">
        <v>952</v>
      </c>
      <c r="I255" s="110" t="s">
        <v>5895</v>
      </c>
      <c r="J255" s="175" t="s">
        <v>5896</v>
      </c>
      <c r="K255" s="110" t="s">
        <v>5897</v>
      </c>
      <c r="L255" s="110" t="s">
        <v>5898</v>
      </c>
      <c r="M255" s="17" t="s">
        <v>5899</v>
      </c>
      <c r="N255" s="110" t="s">
        <v>5900</v>
      </c>
      <c r="O255" s="110" t="s">
        <v>5901</v>
      </c>
      <c r="P255" s="110" t="s">
        <v>5902</v>
      </c>
      <c r="Q255" s="119">
        <v>137</v>
      </c>
      <c r="R255" s="110" t="s">
        <v>5903</v>
      </c>
      <c r="S255" s="17" t="s">
        <v>19</v>
      </c>
      <c r="T255" s="17" t="s">
        <v>870</v>
      </c>
      <c r="U255" s="17"/>
      <c r="V255" s="17"/>
      <c r="W255" s="17"/>
      <c r="X255" s="17"/>
      <c r="Y255" s="17"/>
      <c r="Z255" s="17"/>
      <c r="AA255" s="17"/>
      <c r="AB255" s="17"/>
      <c r="AC255" s="17"/>
      <c r="AD255" s="17"/>
      <c r="AE255" s="17"/>
      <c r="AF255" s="17"/>
      <c r="AG255" s="17" t="s">
        <v>870</v>
      </c>
      <c r="AH255" s="17" t="s">
        <v>211</v>
      </c>
      <c r="AI255" s="17" t="s">
        <v>470</v>
      </c>
      <c r="AJ255" s="17" t="s">
        <v>418</v>
      </c>
      <c r="AK255" s="17" t="s">
        <v>214</v>
      </c>
      <c r="AL255" s="110" t="s">
        <v>5904</v>
      </c>
      <c r="AM255" s="110" t="s">
        <v>5905</v>
      </c>
      <c r="AN255" s="17">
        <v>0</v>
      </c>
      <c r="AO255" s="17">
        <v>100</v>
      </c>
      <c r="AP255" s="17">
        <v>100</v>
      </c>
      <c r="AQ255" s="17">
        <v>100</v>
      </c>
      <c r="AR255" s="17">
        <v>100</v>
      </c>
      <c r="AS255" s="17">
        <v>100</v>
      </c>
      <c r="AT255" s="17"/>
      <c r="AU255" s="17"/>
      <c r="AV255" s="17">
        <v>100</v>
      </c>
      <c r="AW255" s="110"/>
      <c r="AX255" s="117"/>
      <c r="AY255" s="116" t="s">
        <v>5906</v>
      </c>
      <c r="AZ255" s="132">
        <v>0</v>
      </c>
      <c r="BA255" s="151">
        <v>0</v>
      </c>
      <c r="BB255" s="174" t="s">
        <v>218</v>
      </c>
      <c r="BC255" s="107" t="s">
        <v>5907</v>
      </c>
      <c r="BD255" s="152"/>
      <c r="BE255" s="117"/>
      <c r="BF255" s="116" t="s">
        <v>5908</v>
      </c>
      <c r="BG255" s="132">
        <v>0</v>
      </c>
      <c r="BH255" s="151">
        <v>0</v>
      </c>
      <c r="BI255" s="173" t="s">
        <v>218</v>
      </c>
      <c r="BJ255" s="107" t="s">
        <v>5909</v>
      </c>
      <c r="BK255" s="17">
        <v>30</v>
      </c>
      <c r="BL255" s="101">
        <v>30</v>
      </c>
      <c r="BM255" s="117" t="s">
        <v>5910</v>
      </c>
      <c r="BN255" s="150">
        <v>0.3</v>
      </c>
      <c r="BO255" s="131">
        <v>0.3</v>
      </c>
      <c r="BP255" s="81" t="s">
        <v>218</v>
      </c>
      <c r="BQ255" s="107" t="s">
        <v>5909</v>
      </c>
      <c r="BR255" s="110"/>
      <c r="BS255" s="112"/>
      <c r="BT255" s="112" t="s">
        <v>5911</v>
      </c>
      <c r="BU255" s="131">
        <v>0.3</v>
      </c>
      <c r="BV255" s="229">
        <v>0.3</v>
      </c>
      <c r="BW255" s="64" t="s">
        <v>218</v>
      </c>
      <c r="BX255" s="107" t="s">
        <v>5912</v>
      </c>
      <c r="BY255" s="110"/>
      <c r="BZ255" s="112"/>
      <c r="CA255" s="112" t="s">
        <v>5913</v>
      </c>
      <c r="CB255" s="131">
        <v>0.3</v>
      </c>
      <c r="CC255" s="131">
        <v>0.3</v>
      </c>
      <c r="CD255" s="83" t="s">
        <v>218</v>
      </c>
      <c r="CE255" s="110" t="s">
        <v>5914</v>
      </c>
      <c r="CF255" s="17">
        <v>5</v>
      </c>
      <c r="CG255" s="146">
        <v>5</v>
      </c>
      <c r="CH255" s="101" t="s">
        <v>5915</v>
      </c>
      <c r="CI255" s="131">
        <v>0.35</v>
      </c>
      <c r="CJ255" s="131">
        <v>0.35</v>
      </c>
      <c r="CK255" s="203" t="s">
        <v>218</v>
      </c>
      <c r="CL255" s="17" t="s">
        <v>5916</v>
      </c>
      <c r="CM255" s="17"/>
      <c r="CN255" s="146"/>
      <c r="CO255" s="146" t="s">
        <v>5917</v>
      </c>
      <c r="CP255" s="131">
        <v>0.35</v>
      </c>
      <c r="CQ255" s="131">
        <v>0.35</v>
      </c>
      <c r="CR255" s="64" t="s">
        <v>218</v>
      </c>
      <c r="CS255" s="176" t="s">
        <v>5918</v>
      </c>
      <c r="CT255" s="17"/>
      <c r="CU255" s="146"/>
      <c r="CV255" s="146" t="s">
        <v>5919</v>
      </c>
      <c r="CW255" s="131">
        <v>0.35</v>
      </c>
      <c r="CX255" s="131">
        <v>0.35</v>
      </c>
      <c r="CY255" s="64" t="s">
        <v>218</v>
      </c>
      <c r="CZ255" s="176" t="s">
        <v>5920</v>
      </c>
      <c r="DA255" s="17">
        <v>25</v>
      </c>
      <c r="DB255" s="101">
        <v>25</v>
      </c>
      <c r="DC255" s="228" t="s">
        <v>5921</v>
      </c>
      <c r="DD255" s="131">
        <v>0.6</v>
      </c>
      <c r="DE255" s="131">
        <v>0.6</v>
      </c>
      <c r="DF255" s="64" t="s">
        <v>218</v>
      </c>
      <c r="DG255" s="158" t="s">
        <v>5922</v>
      </c>
      <c r="DH255" s="17"/>
      <c r="DI255" s="101"/>
      <c r="DJ255" s="103" t="s">
        <v>5923</v>
      </c>
      <c r="DK255" s="131">
        <v>0.6</v>
      </c>
      <c r="DL255" s="131">
        <v>0.6</v>
      </c>
      <c r="DM255" s="64" t="s">
        <v>218</v>
      </c>
      <c r="DN255" s="98" t="s">
        <v>5924</v>
      </c>
      <c r="DO255" s="17"/>
      <c r="DP255" s="101"/>
      <c r="DQ255" s="144" t="s">
        <v>5925</v>
      </c>
      <c r="DR255" s="131">
        <v>0.6</v>
      </c>
      <c r="DS255" s="131">
        <v>0.6</v>
      </c>
      <c r="DT255" s="64" t="s">
        <v>218</v>
      </c>
      <c r="DU255" s="98" t="s">
        <v>5926</v>
      </c>
      <c r="DV255" s="17">
        <v>40</v>
      </c>
      <c r="DW255" s="157">
        <v>40</v>
      </c>
      <c r="DX255" s="211" t="s">
        <v>5927</v>
      </c>
      <c r="DY255" s="131">
        <v>1</v>
      </c>
      <c r="DZ255" s="131">
        <v>0.6</v>
      </c>
      <c r="EA255" s="64" t="s">
        <v>218</v>
      </c>
      <c r="EB255" s="158" t="s">
        <v>5928</v>
      </c>
      <c r="EC255" s="62">
        <v>30</v>
      </c>
      <c r="ED255" s="61">
        <v>30</v>
      </c>
      <c r="EE255" s="61">
        <v>30</v>
      </c>
      <c r="EF255" s="61">
        <v>35</v>
      </c>
      <c r="EG255" s="61">
        <v>35</v>
      </c>
      <c r="EH255" s="61">
        <v>35</v>
      </c>
      <c r="EI255" s="61">
        <v>60</v>
      </c>
      <c r="EJ255" s="61">
        <v>60</v>
      </c>
      <c r="EK255" s="61">
        <v>60</v>
      </c>
      <c r="EL255" s="61">
        <v>100</v>
      </c>
      <c r="EM255" s="62">
        <v>35</v>
      </c>
      <c r="EN255" s="62">
        <v>60</v>
      </c>
      <c r="EO255" s="62">
        <v>100</v>
      </c>
      <c r="EP255" s="60">
        <v>30</v>
      </c>
      <c r="EQ255" s="61">
        <v>30</v>
      </c>
      <c r="ER255" s="61">
        <v>30</v>
      </c>
      <c r="ES255" s="61">
        <v>35</v>
      </c>
      <c r="ET255" s="61">
        <v>35</v>
      </c>
      <c r="EU255" s="61">
        <v>35</v>
      </c>
      <c r="EV255" s="61">
        <v>60</v>
      </c>
      <c r="EW255" s="61">
        <v>60</v>
      </c>
      <c r="EX255" s="61">
        <v>60</v>
      </c>
      <c r="EY255" s="61">
        <v>100</v>
      </c>
      <c r="EZ255" s="61">
        <v>40</v>
      </c>
      <c r="FA255" s="60">
        <v>35</v>
      </c>
      <c r="FB255" s="60">
        <v>60</v>
      </c>
      <c r="FC255" s="60">
        <v>100</v>
      </c>
      <c r="FD255" s="38">
        <v>1</v>
      </c>
      <c r="FE255" s="38">
        <v>1</v>
      </c>
      <c r="FF255" s="38">
        <v>1</v>
      </c>
      <c r="FG255" s="38">
        <v>1</v>
      </c>
      <c r="FH255" s="140">
        <v>1</v>
      </c>
      <c r="FI255" s="140">
        <v>1</v>
      </c>
      <c r="FJ255" s="38">
        <v>1</v>
      </c>
      <c r="FK255" s="139">
        <v>1</v>
      </c>
      <c r="FL255" s="139">
        <v>1</v>
      </c>
      <c r="FM255" s="139">
        <v>1</v>
      </c>
      <c r="FN255" s="55">
        <v>0.3</v>
      </c>
      <c r="FO255" s="55">
        <v>0.3</v>
      </c>
      <c r="FP255" s="55">
        <v>0.3</v>
      </c>
      <c r="FQ255" s="55">
        <v>0.3</v>
      </c>
      <c r="FR255" s="137">
        <v>0.3</v>
      </c>
      <c r="FS255" s="136">
        <v>0.3</v>
      </c>
      <c r="FT255" s="137">
        <v>0.35</v>
      </c>
      <c r="FU255" s="136">
        <v>0.35</v>
      </c>
      <c r="FV255" s="42">
        <v>0.35</v>
      </c>
      <c r="FW255" s="42">
        <v>0.35</v>
      </c>
      <c r="FX255" s="42">
        <v>0.35</v>
      </c>
      <c r="FY255" s="42">
        <v>0.35</v>
      </c>
      <c r="FZ255" s="42">
        <v>0.6</v>
      </c>
      <c r="GA255" s="42">
        <v>0.6</v>
      </c>
      <c r="GB255" s="42">
        <v>0.6</v>
      </c>
      <c r="GC255" s="42">
        <v>0.6</v>
      </c>
      <c r="GD255" s="138">
        <v>0.6</v>
      </c>
      <c r="GE255" s="42">
        <v>0.6</v>
      </c>
      <c r="GF255" s="137">
        <v>1</v>
      </c>
      <c r="GG255" s="136">
        <v>1</v>
      </c>
      <c r="GH255" s="50">
        <v>0.3</v>
      </c>
      <c r="GI255" s="50">
        <v>0.3</v>
      </c>
      <c r="GJ255" s="50">
        <v>0.3</v>
      </c>
      <c r="GK255" s="50">
        <v>0.35</v>
      </c>
      <c r="GL255" s="49">
        <v>0.35</v>
      </c>
      <c r="GM255" s="49">
        <v>0.35</v>
      </c>
      <c r="GN255" s="49">
        <v>0.6</v>
      </c>
      <c r="GO255" s="49">
        <v>0.6</v>
      </c>
      <c r="GP255" s="49">
        <v>0.6</v>
      </c>
      <c r="GQ255" s="49">
        <v>1</v>
      </c>
      <c r="GR255" s="48" t="b">
        <v>1</v>
      </c>
    </row>
    <row r="256" spans="1:200" ht="67.5" hidden="1" customHeight="1" x14ac:dyDescent="0.25">
      <c r="A256" s="110" t="s">
        <v>5392</v>
      </c>
      <c r="B256" s="110" t="s">
        <v>653</v>
      </c>
      <c r="C256" s="119" t="s">
        <v>519</v>
      </c>
      <c r="D256" s="110" t="s">
        <v>5894</v>
      </c>
      <c r="E256" s="110" t="s">
        <v>5929</v>
      </c>
      <c r="F256" s="110" t="s">
        <v>5394</v>
      </c>
      <c r="G256" s="110" t="s">
        <v>951</v>
      </c>
      <c r="H256" s="110" t="s">
        <v>952</v>
      </c>
      <c r="I256" s="110" t="s">
        <v>5895</v>
      </c>
      <c r="J256" s="175" t="s">
        <v>5930</v>
      </c>
      <c r="K256" s="110" t="s">
        <v>5897</v>
      </c>
      <c r="L256" s="110" t="s">
        <v>5898</v>
      </c>
      <c r="M256" s="26" t="s">
        <v>5931</v>
      </c>
      <c r="N256" s="110" t="s">
        <v>5932</v>
      </c>
      <c r="O256" s="110" t="s">
        <v>5901</v>
      </c>
      <c r="P256" s="110" t="s">
        <v>5902</v>
      </c>
      <c r="Q256" s="119">
        <v>133</v>
      </c>
      <c r="R256" s="110" t="s">
        <v>5933</v>
      </c>
      <c r="S256" s="17" t="s">
        <v>19</v>
      </c>
      <c r="T256" s="17" t="s">
        <v>870</v>
      </c>
      <c r="U256" s="17"/>
      <c r="V256" s="17"/>
      <c r="W256" s="17"/>
      <c r="X256" s="17"/>
      <c r="Y256" s="17"/>
      <c r="Z256" s="17"/>
      <c r="AA256" s="17"/>
      <c r="AB256" s="17"/>
      <c r="AC256" s="17"/>
      <c r="AD256" s="17"/>
      <c r="AE256" s="17"/>
      <c r="AF256" s="17"/>
      <c r="AG256" s="17" t="s">
        <v>870</v>
      </c>
      <c r="AH256" s="17" t="s">
        <v>523</v>
      </c>
      <c r="AI256" s="17" t="s">
        <v>470</v>
      </c>
      <c r="AJ256" s="17" t="s">
        <v>213</v>
      </c>
      <c r="AK256" s="17" t="s">
        <v>214</v>
      </c>
      <c r="AL256" s="110" t="s">
        <v>5934</v>
      </c>
      <c r="AM256" s="110" t="s">
        <v>5935</v>
      </c>
      <c r="AN256" s="17">
        <v>0</v>
      </c>
      <c r="AO256" s="17">
        <v>0</v>
      </c>
      <c r="AP256" s="17">
        <v>100</v>
      </c>
      <c r="AQ256" s="17"/>
      <c r="AR256" s="17"/>
      <c r="AS256" s="17">
        <v>100</v>
      </c>
      <c r="AT256" s="17"/>
      <c r="AU256" s="17"/>
      <c r="AV256" s="17">
        <v>100</v>
      </c>
      <c r="AW256" s="110"/>
      <c r="AX256" s="117"/>
      <c r="AY256" s="116" t="s">
        <v>5936</v>
      </c>
      <c r="AZ256" s="132">
        <v>0</v>
      </c>
      <c r="BA256" s="151">
        <v>0</v>
      </c>
      <c r="BB256" s="174" t="s">
        <v>218</v>
      </c>
      <c r="BC256" s="107" t="s">
        <v>5937</v>
      </c>
      <c r="BD256" s="152"/>
      <c r="BE256" s="117"/>
      <c r="BF256" s="116" t="s">
        <v>5938</v>
      </c>
      <c r="BG256" s="132">
        <v>0</v>
      </c>
      <c r="BH256" s="151">
        <v>0</v>
      </c>
      <c r="BI256" s="173" t="s">
        <v>218</v>
      </c>
      <c r="BJ256" s="107" t="s">
        <v>5937</v>
      </c>
      <c r="BK256" s="17">
        <v>10</v>
      </c>
      <c r="BL256" s="101">
        <v>10</v>
      </c>
      <c r="BM256" s="117" t="s">
        <v>5939</v>
      </c>
      <c r="BN256" s="150">
        <v>0.1</v>
      </c>
      <c r="BO256" s="131">
        <v>0.1</v>
      </c>
      <c r="BP256" s="81" t="s">
        <v>218</v>
      </c>
      <c r="BQ256" s="107" t="s">
        <v>5940</v>
      </c>
      <c r="BR256" s="110"/>
      <c r="BS256" s="112"/>
      <c r="BT256" s="112" t="s">
        <v>5941</v>
      </c>
      <c r="BU256" s="131">
        <v>0.1</v>
      </c>
      <c r="BV256" s="131">
        <v>0.1</v>
      </c>
      <c r="BW256" s="64" t="s">
        <v>218</v>
      </c>
      <c r="BX256" s="107" t="s">
        <v>5942</v>
      </c>
      <c r="BY256" s="110"/>
      <c r="BZ256" s="112"/>
      <c r="CA256" s="112" t="s">
        <v>5943</v>
      </c>
      <c r="CB256" s="131">
        <v>0.1</v>
      </c>
      <c r="CC256" s="131">
        <v>0.1</v>
      </c>
      <c r="CD256" s="131" t="s">
        <v>218</v>
      </c>
      <c r="CE256" s="110" t="s">
        <v>5942</v>
      </c>
      <c r="CF256" s="17">
        <v>30</v>
      </c>
      <c r="CG256" s="146">
        <v>30</v>
      </c>
      <c r="CH256" s="101" t="s">
        <v>5944</v>
      </c>
      <c r="CI256" s="131">
        <v>0.4</v>
      </c>
      <c r="CJ256" s="131">
        <v>0.4</v>
      </c>
      <c r="CK256" s="17" t="s">
        <v>218</v>
      </c>
      <c r="CL256" s="14" t="s">
        <v>5945</v>
      </c>
      <c r="CM256" s="17"/>
      <c r="CN256" s="146"/>
      <c r="CO256" s="146" t="s">
        <v>5946</v>
      </c>
      <c r="CP256" s="131">
        <v>0.4</v>
      </c>
      <c r="CQ256" s="131">
        <v>0.4</v>
      </c>
      <c r="CR256" s="64" t="s">
        <v>218</v>
      </c>
      <c r="CS256" s="176" t="s">
        <v>5947</v>
      </c>
      <c r="CT256" s="17"/>
      <c r="CU256" s="146"/>
      <c r="CV256" s="146" t="s">
        <v>5948</v>
      </c>
      <c r="CW256" s="131">
        <v>0.4</v>
      </c>
      <c r="CX256" s="131">
        <v>0.4</v>
      </c>
      <c r="CY256" s="64" t="s">
        <v>218</v>
      </c>
      <c r="CZ256" s="176" t="s">
        <v>5949</v>
      </c>
      <c r="DA256" s="17">
        <v>50</v>
      </c>
      <c r="DB256" s="101">
        <v>50</v>
      </c>
      <c r="DC256" s="228" t="s">
        <v>5950</v>
      </c>
      <c r="DD256" s="131">
        <v>0.9</v>
      </c>
      <c r="DE256" s="131">
        <v>0.9</v>
      </c>
      <c r="DF256" s="227" t="s">
        <v>218</v>
      </c>
      <c r="DG256" s="98" t="s">
        <v>5951</v>
      </c>
      <c r="DH256" s="17"/>
      <c r="DI256" s="101"/>
      <c r="DJ256" s="103" t="s">
        <v>5952</v>
      </c>
      <c r="DK256" s="131">
        <v>0.9</v>
      </c>
      <c r="DL256" s="131">
        <v>0.9</v>
      </c>
      <c r="DM256" s="64" t="s">
        <v>218</v>
      </c>
      <c r="DN256" s="98" t="s">
        <v>5953</v>
      </c>
      <c r="DO256" s="17"/>
      <c r="DP256" s="101"/>
      <c r="DQ256" s="144" t="s">
        <v>5954</v>
      </c>
      <c r="DR256" s="131">
        <v>0.9</v>
      </c>
      <c r="DS256" s="131">
        <v>0.9</v>
      </c>
      <c r="DT256" s="64" t="s">
        <v>218</v>
      </c>
      <c r="DU256" s="98" t="s">
        <v>5955</v>
      </c>
      <c r="DV256" s="17">
        <v>10</v>
      </c>
      <c r="DW256" s="157">
        <v>10</v>
      </c>
      <c r="DX256" s="211" t="s">
        <v>5956</v>
      </c>
      <c r="DY256" s="131">
        <v>1</v>
      </c>
      <c r="DZ256" s="131">
        <v>0.9</v>
      </c>
      <c r="EA256" s="64" t="s">
        <v>218</v>
      </c>
      <c r="EB256" s="98" t="s">
        <v>5957</v>
      </c>
      <c r="EC256" s="62">
        <v>10</v>
      </c>
      <c r="ED256" s="61">
        <v>10</v>
      </c>
      <c r="EE256" s="61">
        <v>10</v>
      </c>
      <c r="EF256" s="61">
        <v>40</v>
      </c>
      <c r="EG256" s="61">
        <v>40</v>
      </c>
      <c r="EH256" s="61">
        <v>40</v>
      </c>
      <c r="EI256" s="61">
        <v>90</v>
      </c>
      <c r="EJ256" s="61">
        <v>90</v>
      </c>
      <c r="EK256" s="61">
        <v>90</v>
      </c>
      <c r="EL256" s="61">
        <v>100</v>
      </c>
      <c r="EM256" s="62">
        <v>40</v>
      </c>
      <c r="EN256" s="62">
        <v>90</v>
      </c>
      <c r="EO256" s="62">
        <v>100</v>
      </c>
      <c r="EP256" s="60">
        <v>10</v>
      </c>
      <c r="EQ256" s="61">
        <v>10</v>
      </c>
      <c r="ER256" s="61">
        <v>10</v>
      </c>
      <c r="ES256" s="61">
        <v>40</v>
      </c>
      <c r="ET256" s="61">
        <v>40</v>
      </c>
      <c r="EU256" s="61">
        <v>40</v>
      </c>
      <c r="EV256" s="61">
        <v>90</v>
      </c>
      <c r="EW256" s="61">
        <v>90</v>
      </c>
      <c r="EX256" s="61">
        <v>90</v>
      </c>
      <c r="EY256" s="61">
        <v>100</v>
      </c>
      <c r="EZ256" s="61">
        <v>10</v>
      </c>
      <c r="FA256" s="60">
        <v>40</v>
      </c>
      <c r="FB256" s="60">
        <v>90</v>
      </c>
      <c r="FC256" s="60">
        <v>100</v>
      </c>
      <c r="FD256" s="38">
        <v>1</v>
      </c>
      <c r="FE256" s="38">
        <v>1</v>
      </c>
      <c r="FF256" s="38">
        <v>1</v>
      </c>
      <c r="FG256" s="38">
        <v>1</v>
      </c>
      <c r="FH256" s="140">
        <v>1</v>
      </c>
      <c r="FI256" s="140">
        <v>1</v>
      </c>
      <c r="FJ256" s="38">
        <v>1</v>
      </c>
      <c r="FK256" s="139">
        <v>1</v>
      </c>
      <c r="FL256" s="139">
        <v>1</v>
      </c>
      <c r="FM256" s="139">
        <v>1</v>
      </c>
      <c r="FN256" s="55">
        <v>0.1</v>
      </c>
      <c r="FO256" s="55">
        <v>0.1</v>
      </c>
      <c r="FP256" s="55">
        <v>0.1</v>
      </c>
      <c r="FQ256" s="55">
        <v>0.1</v>
      </c>
      <c r="FR256" s="137">
        <v>0.1</v>
      </c>
      <c r="FS256" s="136">
        <v>0.1</v>
      </c>
      <c r="FT256" s="137">
        <v>0.4</v>
      </c>
      <c r="FU256" s="136">
        <v>0.4</v>
      </c>
      <c r="FV256" s="42">
        <v>0.4</v>
      </c>
      <c r="FW256" s="42">
        <v>0.4</v>
      </c>
      <c r="FX256" s="42">
        <v>0.4</v>
      </c>
      <c r="FY256" s="42">
        <v>0.4</v>
      </c>
      <c r="FZ256" s="42">
        <v>0.9</v>
      </c>
      <c r="GA256" s="42">
        <v>0.9</v>
      </c>
      <c r="GB256" s="42">
        <v>0.9</v>
      </c>
      <c r="GC256" s="42">
        <v>0.9</v>
      </c>
      <c r="GD256" s="138">
        <v>0.9</v>
      </c>
      <c r="GE256" s="42">
        <v>0.9</v>
      </c>
      <c r="GF256" s="137">
        <v>1</v>
      </c>
      <c r="GG256" s="136">
        <v>1</v>
      </c>
      <c r="GH256" s="50">
        <v>0.1</v>
      </c>
      <c r="GI256" s="50">
        <v>0.1</v>
      </c>
      <c r="GJ256" s="50">
        <v>0.1</v>
      </c>
      <c r="GK256" s="50">
        <v>0.4</v>
      </c>
      <c r="GL256" s="49">
        <v>0.4</v>
      </c>
      <c r="GM256" s="49">
        <v>0.4</v>
      </c>
      <c r="GN256" s="49">
        <v>0.9</v>
      </c>
      <c r="GO256" s="49">
        <v>0.9</v>
      </c>
      <c r="GP256" s="49">
        <v>0.9</v>
      </c>
      <c r="GQ256" s="49">
        <v>1</v>
      </c>
      <c r="GR256" s="48" t="b">
        <v>1</v>
      </c>
    </row>
    <row r="257" spans="1:200" ht="67.5" hidden="1" customHeight="1" x14ac:dyDescent="0.25">
      <c r="A257" s="110" t="s">
        <v>5392</v>
      </c>
      <c r="B257" s="110" t="s">
        <v>5893</v>
      </c>
      <c r="C257" s="119" t="s">
        <v>519</v>
      </c>
      <c r="D257" s="110" t="s">
        <v>5894</v>
      </c>
      <c r="E257" s="110" t="s">
        <v>5894</v>
      </c>
      <c r="F257" s="110" t="s">
        <v>5394</v>
      </c>
      <c r="G257" s="110" t="s">
        <v>951</v>
      </c>
      <c r="H257" s="110" t="s">
        <v>952</v>
      </c>
      <c r="I257" s="110" t="s">
        <v>5895</v>
      </c>
      <c r="J257" s="175" t="s">
        <v>5930</v>
      </c>
      <c r="K257" s="110" t="s">
        <v>5897</v>
      </c>
      <c r="L257" s="110" t="s">
        <v>5897</v>
      </c>
      <c r="M257" s="26" t="s">
        <v>5958</v>
      </c>
      <c r="N257" s="110" t="s">
        <v>5959</v>
      </c>
      <c r="O257" s="110" t="s">
        <v>5901</v>
      </c>
      <c r="P257" s="110" t="s">
        <v>5902</v>
      </c>
      <c r="Q257" s="119">
        <v>134</v>
      </c>
      <c r="R257" s="110" t="s">
        <v>5960</v>
      </c>
      <c r="S257" s="17" t="s">
        <v>19</v>
      </c>
      <c r="T257" s="17" t="s">
        <v>870</v>
      </c>
      <c r="U257" s="17"/>
      <c r="V257" s="17"/>
      <c r="W257" s="17"/>
      <c r="X257" s="17"/>
      <c r="Y257" s="17"/>
      <c r="Z257" s="17"/>
      <c r="AA257" s="17"/>
      <c r="AB257" s="17"/>
      <c r="AC257" s="17"/>
      <c r="AD257" s="17"/>
      <c r="AE257" s="17"/>
      <c r="AF257" s="17"/>
      <c r="AG257" s="17"/>
      <c r="AH257" s="17" t="s">
        <v>270</v>
      </c>
      <c r="AI257" s="17" t="s">
        <v>470</v>
      </c>
      <c r="AJ257" s="17" t="s">
        <v>418</v>
      </c>
      <c r="AK257" s="17" t="s">
        <v>271</v>
      </c>
      <c r="AL257" s="110" t="s">
        <v>5961</v>
      </c>
      <c r="AM257" s="110" t="s">
        <v>5962</v>
      </c>
      <c r="AN257" s="17" t="s">
        <v>5963</v>
      </c>
      <c r="AO257" s="17">
        <v>16</v>
      </c>
      <c r="AP257" s="17">
        <v>30</v>
      </c>
      <c r="AQ257" s="17">
        <v>60</v>
      </c>
      <c r="AR257" s="17"/>
      <c r="AS257" s="17">
        <v>60</v>
      </c>
      <c r="AT257" s="17">
        <v>16</v>
      </c>
      <c r="AU257" s="17"/>
      <c r="AV257" s="119">
        <v>30</v>
      </c>
      <c r="AW257" s="110"/>
      <c r="AX257" s="117"/>
      <c r="AY257" s="116" t="s">
        <v>5964</v>
      </c>
      <c r="AZ257" s="132">
        <v>0</v>
      </c>
      <c r="BA257" s="151">
        <v>0.26666666666666666</v>
      </c>
      <c r="BB257" s="174" t="s">
        <v>218</v>
      </c>
      <c r="BC257" s="107" t="s">
        <v>5965</v>
      </c>
      <c r="BD257" s="152"/>
      <c r="BE257" s="117"/>
      <c r="BF257" s="116" t="s">
        <v>5966</v>
      </c>
      <c r="BG257" s="132">
        <v>0</v>
      </c>
      <c r="BH257" s="151">
        <v>0.26666666666666666</v>
      </c>
      <c r="BI257" s="173" t="s">
        <v>218</v>
      </c>
      <c r="BJ257" s="107" t="s">
        <v>5967</v>
      </c>
      <c r="BK257" s="17">
        <v>7</v>
      </c>
      <c r="BL257" s="101">
        <v>0</v>
      </c>
      <c r="BM257" s="117" t="s">
        <v>5968</v>
      </c>
      <c r="BN257" s="150">
        <v>0</v>
      </c>
      <c r="BO257" s="131">
        <v>0.26666666666666666</v>
      </c>
      <c r="BP257" s="81" t="s">
        <v>218</v>
      </c>
      <c r="BQ257" s="107" t="s">
        <v>5969</v>
      </c>
      <c r="BR257" s="110"/>
      <c r="BS257" s="112"/>
      <c r="BT257" s="112" t="s">
        <v>5970</v>
      </c>
      <c r="BU257" s="131">
        <v>0</v>
      </c>
      <c r="BV257" s="131">
        <v>0.26666666666666666</v>
      </c>
      <c r="BW257" s="64" t="s">
        <v>218</v>
      </c>
      <c r="BX257" s="107" t="s">
        <v>5942</v>
      </c>
      <c r="BY257" s="110"/>
      <c r="BZ257" s="112"/>
      <c r="CA257" s="112" t="s">
        <v>5971</v>
      </c>
      <c r="CB257" s="131">
        <v>0</v>
      </c>
      <c r="CC257" s="131">
        <v>0.26666666666666666</v>
      </c>
      <c r="CD257" s="83" t="s">
        <v>218</v>
      </c>
      <c r="CE257" s="110" t="s">
        <v>5972</v>
      </c>
      <c r="CF257" s="17">
        <v>7</v>
      </c>
      <c r="CG257" s="146">
        <v>29</v>
      </c>
      <c r="CH257" s="89" t="s">
        <v>5973</v>
      </c>
      <c r="CI257" s="131">
        <v>0.96666666666666667</v>
      </c>
      <c r="CJ257" s="131">
        <v>0.75</v>
      </c>
      <c r="CK257" s="191" t="s">
        <v>218</v>
      </c>
      <c r="CL257" s="226" t="s">
        <v>5974</v>
      </c>
      <c r="CM257" s="17"/>
      <c r="CN257" s="146"/>
      <c r="CO257" s="128" t="s">
        <v>5975</v>
      </c>
      <c r="CP257" s="131">
        <v>0.96666666666666667</v>
      </c>
      <c r="CQ257" s="131">
        <v>0.75</v>
      </c>
      <c r="CR257" s="64" t="s">
        <v>218</v>
      </c>
      <c r="CS257" s="161" t="s">
        <v>5976</v>
      </c>
      <c r="CT257" s="17"/>
      <c r="CU257" s="146"/>
      <c r="CV257" s="146" t="s">
        <v>5977</v>
      </c>
      <c r="CW257" s="131">
        <v>0.96666666666666667</v>
      </c>
      <c r="CX257" s="131">
        <v>0.75</v>
      </c>
      <c r="CY257" s="64" t="s">
        <v>218</v>
      </c>
      <c r="CZ257" s="161" t="s">
        <v>5978</v>
      </c>
      <c r="DA257" s="17">
        <v>8</v>
      </c>
      <c r="DB257" s="101">
        <v>8</v>
      </c>
      <c r="DC257" s="225" t="s">
        <v>5979</v>
      </c>
      <c r="DD257" s="131">
        <v>1.2333333333333334</v>
      </c>
      <c r="DE257" s="131">
        <v>0.8833333333333333</v>
      </c>
      <c r="DF257" s="64" t="s">
        <v>218</v>
      </c>
      <c r="DG257" s="161" t="s">
        <v>5980</v>
      </c>
      <c r="DH257" s="17"/>
      <c r="DI257" s="101"/>
      <c r="DJ257" s="103" t="s">
        <v>5981</v>
      </c>
      <c r="DK257" s="131">
        <v>1.2333333333333334</v>
      </c>
      <c r="DL257" s="131">
        <v>0.8833333333333333</v>
      </c>
      <c r="DM257" s="64" t="s">
        <v>218</v>
      </c>
      <c r="DN257" s="98" t="s">
        <v>5982</v>
      </c>
      <c r="DO257" s="17"/>
      <c r="DP257" s="101"/>
      <c r="DQ257" s="144" t="s">
        <v>5983</v>
      </c>
      <c r="DR257" s="131">
        <v>1.2333333333333334</v>
      </c>
      <c r="DS257" s="131">
        <v>0.8833333333333333</v>
      </c>
      <c r="DT257" s="64" t="s">
        <v>218</v>
      </c>
      <c r="DU257" s="98" t="s">
        <v>5984</v>
      </c>
      <c r="DV257" s="17">
        <v>8</v>
      </c>
      <c r="DW257" s="157">
        <v>4</v>
      </c>
      <c r="DX257" s="211" t="s">
        <v>5985</v>
      </c>
      <c r="DY257" s="131">
        <v>1.3666666666666667</v>
      </c>
      <c r="DZ257" s="131">
        <v>0.8833333333333333</v>
      </c>
      <c r="EA257" s="64" t="s">
        <v>218</v>
      </c>
      <c r="EB257" s="98" t="s">
        <v>5986</v>
      </c>
      <c r="EC257" s="62">
        <v>7</v>
      </c>
      <c r="ED257" s="61">
        <v>7</v>
      </c>
      <c r="EE257" s="61">
        <v>7</v>
      </c>
      <c r="EF257" s="61">
        <v>14</v>
      </c>
      <c r="EG257" s="61">
        <v>14</v>
      </c>
      <c r="EH257" s="61">
        <v>14</v>
      </c>
      <c r="EI257" s="61">
        <v>22</v>
      </c>
      <c r="EJ257" s="61">
        <v>22</v>
      </c>
      <c r="EK257" s="61">
        <v>22</v>
      </c>
      <c r="EL257" s="61">
        <v>30</v>
      </c>
      <c r="EM257" s="62">
        <v>14</v>
      </c>
      <c r="EN257" s="62">
        <v>22</v>
      </c>
      <c r="EO257" s="62">
        <v>30</v>
      </c>
      <c r="EP257" s="60">
        <v>0</v>
      </c>
      <c r="EQ257" s="61">
        <v>0</v>
      </c>
      <c r="ER257" s="61">
        <v>0</v>
      </c>
      <c r="ES257" s="61">
        <v>29</v>
      </c>
      <c r="ET257" s="61">
        <v>29</v>
      </c>
      <c r="EU257" s="61">
        <v>29</v>
      </c>
      <c r="EV257" s="61">
        <v>37</v>
      </c>
      <c r="EW257" s="61">
        <v>37</v>
      </c>
      <c r="EX257" s="61">
        <v>37</v>
      </c>
      <c r="EY257" s="61">
        <v>41</v>
      </c>
      <c r="EZ257" s="61">
        <v>4</v>
      </c>
      <c r="FA257" s="60">
        <v>29</v>
      </c>
      <c r="FB257" s="60">
        <v>37</v>
      </c>
      <c r="FC257" s="60">
        <v>41</v>
      </c>
      <c r="FD257" s="38">
        <v>0</v>
      </c>
      <c r="FE257" s="38">
        <v>0</v>
      </c>
      <c r="FF257" s="38">
        <v>0</v>
      </c>
      <c r="FG257" s="38">
        <v>2.0714285714285716</v>
      </c>
      <c r="FH257" s="140">
        <v>2.0714285714285716</v>
      </c>
      <c r="FI257" s="140">
        <v>2.0714285714285716</v>
      </c>
      <c r="FJ257" s="38">
        <v>1.6818181818181819</v>
      </c>
      <c r="FK257" s="139">
        <v>1.6818181818181819</v>
      </c>
      <c r="FL257" s="139">
        <v>1.6818181818181819</v>
      </c>
      <c r="FM257" s="139">
        <v>1.3666666666666667</v>
      </c>
      <c r="FN257" s="55">
        <v>0</v>
      </c>
      <c r="FO257" s="55">
        <v>0.23333333333333334</v>
      </c>
      <c r="FP257" s="55">
        <v>0</v>
      </c>
      <c r="FQ257" s="55">
        <v>0.23333333333333334</v>
      </c>
      <c r="FR257" s="209">
        <v>0</v>
      </c>
      <c r="FS257" s="209">
        <v>0.23333333333333334</v>
      </c>
      <c r="FT257" s="209">
        <v>0.96666666666666667</v>
      </c>
      <c r="FU257" s="209">
        <v>0.46666666666666667</v>
      </c>
      <c r="FV257" s="42">
        <v>0.96666666666666667</v>
      </c>
      <c r="FW257" s="42">
        <v>0.46666666666666667</v>
      </c>
      <c r="FX257" s="42">
        <v>0.96666666666666667</v>
      </c>
      <c r="FY257" s="42">
        <v>0.46666666666666667</v>
      </c>
      <c r="FZ257" s="42">
        <v>1.2333333333333334</v>
      </c>
      <c r="GA257" s="42">
        <v>0.73333333333333328</v>
      </c>
      <c r="GB257" s="42">
        <v>1.2333333333333334</v>
      </c>
      <c r="GC257" s="42">
        <v>0.73333333333333328</v>
      </c>
      <c r="GD257" s="138">
        <v>1.2333333333333334</v>
      </c>
      <c r="GE257" s="42">
        <v>0.73333333333333328</v>
      </c>
      <c r="GF257" s="137">
        <v>1.3666666666666667</v>
      </c>
      <c r="GG257" s="136">
        <v>1</v>
      </c>
      <c r="GH257" s="50">
        <v>0</v>
      </c>
      <c r="GI257" s="50">
        <v>0</v>
      </c>
      <c r="GJ257" s="50">
        <v>0</v>
      </c>
      <c r="GK257" s="50">
        <v>0.96666666666666667</v>
      </c>
      <c r="GL257" s="49">
        <v>0.96666666666666667</v>
      </c>
      <c r="GM257" s="49">
        <v>0.96666666666666667</v>
      </c>
      <c r="GN257" s="49">
        <v>1</v>
      </c>
      <c r="GO257" s="49">
        <v>1</v>
      </c>
      <c r="GP257" s="49">
        <v>1</v>
      </c>
      <c r="GQ257" s="49">
        <v>1</v>
      </c>
      <c r="GR257" s="48" t="b">
        <v>1</v>
      </c>
    </row>
    <row r="258" spans="1:200" ht="67.5" hidden="1" customHeight="1" x14ac:dyDescent="0.25">
      <c r="A258" s="110" t="s">
        <v>5392</v>
      </c>
      <c r="B258" s="110" t="s">
        <v>5893</v>
      </c>
      <c r="C258" s="119" t="s">
        <v>519</v>
      </c>
      <c r="D258" s="110" t="s">
        <v>5894</v>
      </c>
      <c r="E258" s="110" t="s">
        <v>5894</v>
      </c>
      <c r="F258" s="110" t="s">
        <v>5394</v>
      </c>
      <c r="G258" s="110" t="s">
        <v>951</v>
      </c>
      <c r="H258" s="110" t="s">
        <v>952</v>
      </c>
      <c r="I258" s="110" t="s">
        <v>5895</v>
      </c>
      <c r="J258" s="110" t="s">
        <v>5987</v>
      </c>
      <c r="K258" s="110" t="s">
        <v>5988</v>
      </c>
      <c r="L258" s="110" t="s">
        <v>5989</v>
      </c>
      <c r="M258" s="26" t="s">
        <v>5958</v>
      </c>
      <c r="N258" s="110" t="s">
        <v>5959</v>
      </c>
      <c r="O258" s="110" t="s">
        <v>5990</v>
      </c>
      <c r="P258" s="110" t="s">
        <v>5991</v>
      </c>
      <c r="Q258" s="119">
        <v>150</v>
      </c>
      <c r="R258" s="160" t="s">
        <v>5992</v>
      </c>
      <c r="S258" s="17" t="s">
        <v>2589</v>
      </c>
      <c r="T258" s="17" t="s">
        <v>2982</v>
      </c>
      <c r="U258" s="17"/>
      <c r="V258" s="17" t="s">
        <v>870</v>
      </c>
      <c r="W258" s="17" t="s">
        <v>4028</v>
      </c>
      <c r="X258" s="17" t="s">
        <v>870</v>
      </c>
      <c r="Y258" s="17" t="s">
        <v>870</v>
      </c>
      <c r="Z258" s="17" t="s">
        <v>870</v>
      </c>
      <c r="AA258" s="17" t="s">
        <v>870</v>
      </c>
      <c r="AB258" s="17"/>
      <c r="AC258" s="17"/>
      <c r="AD258" s="17"/>
      <c r="AE258" s="17"/>
      <c r="AF258" s="17"/>
      <c r="AG258" s="17"/>
      <c r="AH258" s="17" t="s">
        <v>1366</v>
      </c>
      <c r="AI258" s="17" t="s">
        <v>417</v>
      </c>
      <c r="AJ258" s="17" t="s">
        <v>418</v>
      </c>
      <c r="AK258" s="17" t="s">
        <v>214</v>
      </c>
      <c r="AL258" s="110" t="s">
        <v>5993</v>
      </c>
      <c r="AM258" s="110" t="s">
        <v>5994</v>
      </c>
      <c r="AN258" s="17">
        <v>52.8</v>
      </c>
      <c r="AO258" s="17">
        <v>54.6</v>
      </c>
      <c r="AP258" s="17">
        <v>56.4</v>
      </c>
      <c r="AQ258" s="17">
        <v>58.2</v>
      </c>
      <c r="AR258" s="17">
        <v>60</v>
      </c>
      <c r="AS258" s="17">
        <v>60</v>
      </c>
      <c r="AT258" s="17">
        <v>52.2</v>
      </c>
      <c r="AU258" s="17"/>
      <c r="AV258" s="17">
        <v>56.4</v>
      </c>
      <c r="AW258" s="110"/>
      <c r="AX258" s="112"/>
      <c r="AY258" s="133" t="s">
        <v>5995</v>
      </c>
      <c r="AZ258" s="132">
        <v>0</v>
      </c>
      <c r="BA258" s="151">
        <v>0.87</v>
      </c>
      <c r="BB258" s="174" t="s">
        <v>218</v>
      </c>
      <c r="BC258" s="107" t="s">
        <v>5996</v>
      </c>
      <c r="BD258" s="152"/>
      <c r="BE258" s="112"/>
      <c r="BF258" s="133" t="s">
        <v>5997</v>
      </c>
      <c r="BG258" s="132">
        <v>0</v>
      </c>
      <c r="BH258" s="151">
        <v>0.87</v>
      </c>
      <c r="BI258" s="173" t="s">
        <v>218</v>
      </c>
      <c r="BJ258" s="107" t="s">
        <v>5998</v>
      </c>
      <c r="BK258" s="17"/>
      <c r="BL258" s="101"/>
      <c r="BM258" s="117" t="s">
        <v>5999</v>
      </c>
      <c r="BN258" s="150">
        <v>0</v>
      </c>
      <c r="BO258" s="131">
        <v>0.87</v>
      </c>
      <c r="BP258" s="81" t="s">
        <v>218</v>
      </c>
      <c r="BQ258" s="107" t="s">
        <v>6000</v>
      </c>
      <c r="BR258" s="110"/>
      <c r="BS258" s="112"/>
      <c r="BT258" s="112" t="s">
        <v>6001</v>
      </c>
      <c r="BU258" s="131">
        <v>0</v>
      </c>
      <c r="BV258" s="131">
        <v>0.87</v>
      </c>
      <c r="BW258" s="64" t="s">
        <v>218</v>
      </c>
      <c r="BX258" s="107" t="s">
        <v>6002</v>
      </c>
      <c r="BY258" s="110"/>
      <c r="BZ258" s="112"/>
      <c r="CA258" s="112" t="s">
        <v>6003</v>
      </c>
      <c r="CB258" s="131">
        <v>0</v>
      </c>
      <c r="CC258" s="131">
        <v>0.87</v>
      </c>
      <c r="CD258" s="131" t="s">
        <v>218</v>
      </c>
      <c r="CE258" s="110" t="s">
        <v>6004</v>
      </c>
      <c r="CF258" s="110"/>
      <c r="CG258" s="193"/>
      <c r="CH258" s="224" t="s">
        <v>6005</v>
      </c>
      <c r="CI258" s="223">
        <v>0</v>
      </c>
      <c r="CJ258" s="178">
        <v>0.87</v>
      </c>
      <c r="CK258" s="105" t="s">
        <v>218</v>
      </c>
      <c r="CL258" s="110" t="s">
        <v>6006</v>
      </c>
      <c r="CM258" s="110"/>
      <c r="CN258" s="193"/>
      <c r="CO258" s="148" t="s">
        <v>6007</v>
      </c>
      <c r="CP258" s="147">
        <v>0</v>
      </c>
      <c r="CQ258" s="131">
        <v>0.87</v>
      </c>
      <c r="CR258" s="64" t="s">
        <v>218</v>
      </c>
      <c r="CS258" s="176" t="s">
        <v>6008</v>
      </c>
      <c r="CT258" s="110"/>
      <c r="CU258" s="112"/>
      <c r="CV258" s="222" t="s">
        <v>6009</v>
      </c>
      <c r="CW258" s="131">
        <v>0</v>
      </c>
      <c r="CX258" s="131">
        <v>0.87</v>
      </c>
      <c r="CY258" s="171" t="s">
        <v>218</v>
      </c>
      <c r="CZ258" s="176" t="s">
        <v>6010</v>
      </c>
      <c r="DA258" s="110"/>
      <c r="DB258" s="117"/>
      <c r="DC258" s="187" t="s">
        <v>6011</v>
      </c>
      <c r="DD258" s="131">
        <v>0</v>
      </c>
      <c r="DE258" s="131">
        <v>0.87</v>
      </c>
      <c r="DF258" s="177" t="s">
        <v>218</v>
      </c>
      <c r="DG258" s="192" t="s">
        <v>6012</v>
      </c>
      <c r="DH258" s="17"/>
      <c r="DI258" s="101"/>
      <c r="DJ258" s="103" t="s">
        <v>6013</v>
      </c>
      <c r="DK258" s="131">
        <v>0</v>
      </c>
      <c r="DL258" s="131">
        <v>0.87</v>
      </c>
      <c r="DM258" s="64" t="s">
        <v>218</v>
      </c>
      <c r="DN258" s="98" t="s">
        <v>6014</v>
      </c>
      <c r="DO258" s="110"/>
      <c r="DP258" s="117"/>
      <c r="DQ258" s="103" t="s">
        <v>6015</v>
      </c>
      <c r="DR258" s="131">
        <v>0</v>
      </c>
      <c r="DS258" s="131">
        <v>0.87</v>
      </c>
      <c r="DT258" s="64" t="s">
        <v>218</v>
      </c>
      <c r="DU258" s="107" t="s">
        <v>6016</v>
      </c>
      <c r="DV258" s="17">
        <v>56.4</v>
      </c>
      <c r="DW258" s="157"/>
      <c r="DX258" s="211" t="s">
        <v>6017</v>
      </c>
      <c r="DY258" s="131">
        <v>0</v>
      </c>
      <c r="DZ258" s="131">
        <v>0.87</v>
      </c>
      <c r="EA258" s="64" t="s">
        <v>218</v>
      </c>
      <c r="EB258" s="107" t="s">
        <v>6018</v>
      </c>
      <c r="EC258" s="62">
        <v>0</v>
      </c>
      <c r="ED258" s="61">
        <v>0</v>
      </c>
      <c r="EE258" s="61">
        <v>0</v>
      </c>
      <c r="EF258" s="61">
        <v>0</v>
      </c>
      <c r="EG258" s="61">
        <v>0</v>
      </c>
      <c r="EH258" s="61">
        <v>0</v>
      </c>
      <c r="EI258" s="61">
        <v>0</v>
      </c>
      <c r="EJ258" s="61">
        <v>0</v>
      </c>
      <c r="EK258" s="61">
        <v>0</v>
      </c>
      <c r="EL258" s="181">
        <v>56.4</v>
      </c>
      <c r="EM258" s="62">
        <v>0</v>
      </c>
      <c r="EN258" s="62">
        <v>0</v>
      </c>
      <c r="EO258" s="182">
        <v>56.4</v>
      </c>
      <c r="EP258" s="60">
        <v>0</v>
      </c>
      <c r="EQ258" s="61">
        <v>0</v>
      </c>
      <c r="ER258" s="61">
        <v>0</v>
      </c>
      <c r="ES258" s="61">
        <v>0</v>
      </c>
      <c r="ET258" s="61">
        <v>0</v>
      </c>
      <c r="EU258" s="61">
        <v>0</v>
      </c>
      <c r="EV258" s="61">
        <v>0</v>
      </c>
      <c r="EW258" s="61">
        <v>0</v>
      </c>
      <c r="EX258" s="61">
        <v>0</v>
      </c>
      <c r="EY258" s="61">
        <v>0</v>
      </c>
      <c r="EZ258" s="61">
        <v>0</v>
      </c>
      <c r="FA258" s="60">
        <v>0</v>
      </c>
      <c r="FB258" s="60">
        <v>0</v>
      </c>
      <c r="FC258" s="60">
        <v>0</v>
      </c>
      <c r="FD258" s="38">
        <v>0</v>
      </c>
      <c r="FE258" s="38">
        <v>0</v>
      </c>
      <c r="FF258" s="38">
        <v>0</v>
      </c>
      <c r="FG258" s="38">
        <v>0</v>
      </c>
      <c r="FH258" s="140">
        <v>0</v>
      </c>
      <c r="FI258" s="140">
        <v>0</v>
      </c>
      <c r="FJ258" s="38">
        <v>0</v>
      </c>
      <c r="FK258" s="139">
        <v>0</v>
      </c>
      <c r="FL258" s="139">
        <v>0</v>
      </c>
      <c r="FM258" s="139">
        <v>0</v>
      </c>
      <c r="FN258" s="55">
        <v>0</v>
      </c>
      <c r="FO258" s="55">
        <v>0</v>
      </c>
      <c r="FP258" s="55">
        <v>0</v>
      </c>
      <c r="FQ258" s="55">
        <v>0</v>
      </c>
      <c r="FR258" s="209">
        <v>0</v>
      </c>
      <c r="FS258" s="209">
        <v>0</v>
      </c>
      <c r="FT258" s="209">
        <v>0</v>
      </c>
      <c r="FU258" s="209">
        <v>0</v>
      </c>
      <c r="FV258" s="42">
        <v>0</v>
      </c>
      <c r="FW258" s="42">
        <v>0</v>
      </c>
      <c r="FX258" s="42">
        <v>0</v>
      </c>
      <c r="FY258" s="42">
        <v>0</v>
      </c>
      <c r="FZ258" s="42">
        <v>0</v>
      </c>
      <c r="GA258" s="42">
        <v>0</v>
      </c>
      <c r="GB258" s="42">
        <v>0</v>
      </c>
      <c r="GC258" s="42">
        <v>0</v>
      </c>
      <c r="GD258" s="138">
        <v>0</v>
      </c>
      <c r="GE258" s="42">
        <v>0</v>
      </c>
      <c r="GF258" s="137">
        <v>0</v>
      </c>
      <c r="GG258" s="136">
        <v>1</v>
      </c>
      <c r="GH258" s="50">
        <v>0</v>
      </c>
      <c r="GI258" s="50">
        <v>0</v>
      </c>
      <c r="GJ258" s="50">
        <v>0</v>
      </c>
      <c r="GK258" s="50">
        <v>0</v>
      </c>
      <c r="GL258" s="49">
        <v>0</v>
      </c>
      <c r="GM258" s="49">
        <v>0</v>
      </c>
      <c r="GN258" s="49">
        <v>0</v>
      </c>
      <c r="GO258" s="49">
        <v>0</v>
      </c>
      <c r="GP258" s="49">
        <v>0</v>
      </c>
      <c r="GQ258" s="49">
        <v>0</v>
      </c>
      <c r="GR258" s="48" t="b">
        <v>1</v>
      </c>
    </row>
    <row r="259" spans="1:200" ht="67.5" hidden="1" customHeight="1" x14ac:dyDescent="0.25">
      <c r="A259" s="110" t="s">
        <v>5392</v>
      </c>
      <c r="B259" s="110" t="s">
        <v>5893</v>
      </c>
      <c r="C259" s="119" t="s">
        <v>519</v>
      </c>
      <c r="D259" s="110" t="s">
        <v>5894</v>
      </c>
      <c r="E259" s="110" t="s">
        <v>5894</v>
      </c>
      <c r="F259" s="110" t="s">
        <v>5394</v>
      </c>
      <c r="G259" s="110" t="s">
        <v>951</v>
      </c>
      <c r="H259" s="110" t="s">
        <v>952</v>
      </c>
      <c r="I259" s="110" t="s">
        <v>6019</v>
      </c>
      <c r="J259" s="175" t="s">
        <v>5987</v>
      </c>
      <c r="K259" s="110" t="s">
        <v>5988</v>
      </c>
      <c r="L259" s="110" t="s">
        <v>5989</v>
      </c>
      <c r="M259" s="26" t="s">
        <v>5958</v>
      </c>
      <c r="N259" s="110" t="s">
        <v>5959</v>
      </c>
      <c r="O259" s="110" t="s">
        <v>5990</v>
      </c>
      <c r="P259" s="110" t="s">
        <v>5991</v>
      </c>
      <c r="Q259" s="119">
        <v>151</v>
      </c>
      <c r="R259" s="160" t="s">
        <v>6020</v>
      </c>
      <c r="S259" s="17" t="s">
        <v>2589</v>
      </c>
      <c r="T259" s="17" t="s">
        <v>2982</v>
      </c>
      <c r="U259" s="17"/>
      <c r="V259" s="17"/>
      <c r="W259" s="17"/>
      <c r="X259" s="17"/>
      <c r="Y259" s="17"/>
      <c r="Z259" s="17"/>
      <c r="AA259" s="17"/>
      <c r="AB259" s="17"/>
      <c r="AC259" s="17"/>
      <c r="AD259" s="17"/>
      <c r="AE259" s="17"/>
      <c r="AF259" s="17"/>
      <c r="AG259" s="17"/>
      <c r="AH259" s="17" t="s">
        <v>1366</v>
      </c>
      <c r="AI259" s="17" t="s">
        <v>417</v>
      </c>
      <c r="AJ259" s="17" t="s">
        <v>1908</v>
      </c>
      <c r="AK259" s="17" t="s">
        <v>214</v>
      </c>
      <c r="AL259" s="110" t="s">
        <v>6021</v>
      </c>
      <c r="AM259" s="110" t="s">
        <v>5994</v>
      </c>
      <c r="AN259" s="17">
        <v>9</v>
      </c>
      <c r="AO259" s="17">
        <v>8.6999999999999993</v>
      </c>
      <c r="AP259" s="17">
        <v>8.4</v>
      </c>
      <c r="AQ259" s="17">
        <v>8.1</v>
      </c>
      <c r="AR259" s="17">
        <v>7.8</v>
      </c>
      <c r="AS259" s="17">
        <v>7.8</v>
      </c>
      <c r="AT259" s="17">
        <v>8.8000000000000007</v>
      </c>
      <c r="AU259" s="17"/>
      <c r="AV259" s="17">
        <v>8.4</v>
      </c>
      <c r="AW259" s="110"/>
      <c r="AX259" s="112"/>
      <c r="AY259" s="133" t="s">
        <v>6022</v>
      </c>
      <c r="AZ259" s="132">
        <v>0</v>
      </c>
      <c r="BA259" s="151">
        <v>1.1282051282051284</v>
      </c>
      <c r="BB259" s="174" t="s">
        <v>218</v>
      </c>
      <c r="BC259" s="107" t="s">
        <v>5996</v>
      </c>
      <c r="BD259" s="152"/>
      <c r="BE259" s="112"/>
      <c r="BF259" s="133" t="s">
        <v>6023</v>
      </c>
      <c r="BG259" s="132">
        <v>0</v>
      </c>
      <c r="BH259" s="151">
        <v>1.1282051282051284</v>
      </c>
      <c r="BI259" s="173" t="s">
        <v>218</v>
      </c>
      <c r="BJ259" s="107" t="s">
        <v>5998</v>
      </c>
      <c r="BK259" s="17"/>
      <c r="BL259" s="101"/>
      <c r="BM259" s="117" t="s">
        <v>6024</v>
      </c>
      <c r="BN259" s="150">
        <v>0</v>
      </c>
      <c r="BO259" s="131">
        <v>0</v>
      </c>
      <c r="BP259" s="81" t="s">
        <v>218</v>
      </c>
      <c r="BQ259" s="189" t="s">
        <v>6000</v>
      </c>
      <c r="BR259" s="110"/>
      <c r="BS259" s="112"/>
      <c r="BT259" s="112" t="s">
        <v>6025</v>
      </c>
      <c r="BU259" s="131">
        <v>0</v>
      </c>
      <c r="BV259" s="204">
        <v>1.1282051282051284</v>
      </c>
      <c r="BW259" s="64" t="s">
        <v>218</v>
      </c>
      <c r="BX259" s="107" t="s">
        <v>6026</v>
      </c>
      <c r="BY259" s="110"/>
      <c r="BZ259" s="112"/>
      <c r="CA259" s="112" t="s">
        <v>6027</v>
      </c>
      <c r="CB259" s="131">
        <v>0</v>
      </c>
      <c r="CC259" s="131">
        <v>1.1282051282051284</v>
      </c>
      <c r="CD259" s="131" t="s">
        <v>218</v>
      </c>
      <c r="CE259" s="110" t="s">
        <v>6028</v>
      </c>
      <c r="CF259" s="110"/>
      <c r="CG259" s="112"/>
      <c r="CH259" s="221" t="s">
        <v>6029</v>
      </c>
      <c r="CI259" s="178">
        <v>0</v>
      </c>
      <c r="CJ259" s="178">
        <v>1.1282051282051284</v>
      </c>
      <c r="CK259" s="105" t="s">
        <v>218</v>
      </c>
      <c r="CL259" s="110" t="s">
        <v>6030</v>
      </c>
      <c r="CM259" s="110"/>
      <c r="CN259" s="193"/>
      <c r="CO259" s="148" t="s">
        <v>6031</v>
      </c>
      <c r="CP259" s="147">
        <v>0</v>
      </c>
      <c r="CQ259" s="131">
        <v>1.1282051282051284</v>
      </c>
      <c r="CR259" s="64" t="s">
        <v>218</v>
      </c>
      <c r="CS259" s="176" t="s">
        <v>6032</v>
      </c>
      <c r="CT259" s="110"/>
      <c r="CU259" s="112"/>
      <c r="CV259" s="112" t="s">
        <v>6033</v>
      </c>
      <c r="CW259" s="131">
        <v>0</v>
      </c>
      <c r="CX259" s="131">
        <v>1.1282051282051284</v>
      </c>
      <c r="CY259" s="171" t="s">
        <v>218</v>
      </c>
      <c r="CZ259" s="176" t="s">
        <v>6034</v>
      </c>
      <c r="DA259" s="110"/>
      <c r="DB259" s="117"/>
      <c r="DC259" s="170" t="s">
        <v>6035</v>
      </c>
      <c r="DD259" s="131">
        <v>0</v>
      </c>
      <c r="DE259" s="131">
        <v>1.1282051282051284</v>
      </c>
      <c r="DF259" s="177" t="s">
        <v>218</v>
      </c>
      <c r="DG259" s="192" t="s">
        <v>6036</v>
      </c>
      <c r="DH259" s="17"/>
      <c r="DI259" s="101"/>
      <c r="DJ259" s="103" t="s">
        <v>6037</v>
      </c>
      <c r="DK259" s="131">
        <v>0</v>
      </c>
      <c r="DL259" s="131">
        <v>1.1282051282051284</v>
      </c>
      <c r="DM259" s="64" t="s">
        <v>218</v>
      </c>
      <c r="DN259" s="98" t="s">
        <v>6038</v>
      </c>
      <c r="DO259" s="110"/>
      <c r="DP259" s="117"/>
      <c r="DQ259" s="103" t="s">
        <v>6039</v>
      </c>
      <c r="DR259" s="131">
        <v>0</v>
      </c>
      <c r="DS259" s="131">
        <v>1.1282051282051284</v>
      </c>
      <c r="DT259" s="64" t="s">
        <v>218</v>
      </c>
      <c r="DU259" s="107" t="s">
        <v>6040</v>
      </c>
      <c r="DV259" s="17">
        <v>8.4</v>
      </c>
      <c r="DW259" s="157"/>
      <c r="DX259" s="211" t="s">
        <v>6041</v>
      </c>
      <c r="DY259" s="131">
        <v>0</v>
      </c>
      <c r="DZ259" s="131">
        <v>1.1282051282051284</v>
      </c>
      <c r="EA259" s="64" t="s">
        <v>218</v>
      </c>
      <c r="EB259" s="107" t="s">
        <v>6042</v>
      </c>
      <c r="EC259" s="62">
        <v>0</v>
      </c>
      <c r="ED259" s="61">
        <v>0</v>
      </c>
      <c r="EE259" s="61">
        <v>0</v>
      </c>
      <c r="EF259" s="61">
        <v>0</v>
      </c>
      <c r="EG259" s="61">
        <v>0</v>
      </c>
      <c r="EH259" s="61">
        <v>0</v>
      </c>
      <c r="EI259" s="61">
        <v>0</v>
      </c>
      <c r="EJ259" s="61">
        <v>0</v>
      </c>
      <c r="EK259" s="61">
        <v>0</v>
      </c>
      <c r="EL259" s="181">
        <v>8.4</v>
      </c>
      <c r="EM259" s="62">
        <v>0</v>
      </c>
      <c r="EN259" s="62">
        <v>0</v>
      </c>
      <c r="EO259" s="182">
        <v>8.4</v>
      </c>
      <c r="EP259" s="60">
        <v>0</v>
      </c>
      <c r="EQ259" s="61">
        <v>0</v>
      </c>
      <c r="ER259" s="61">
        <v>0</v>
      </c>
      <c r="ES259" s="61">
        <v>0</v>
      </c>
      <c r="ET259" s="61">
        <v>0</v>
      </c>
      <c r="EU259" s="61">
        <v>0</v>
      </c>
      <c r="EV259" s="61">
        <v>0</v>
      </c>
      <c r="EW259" s="61">
        <v>0</v>
      </c>
      <c r="EX259" s="61">
        <v>0</v>
      </c>
      <c r="EY259" s="61">
        <v>0</v>
      </c>
      <c r="EZ259" s="61">
        <v>0</v>
      </c>
      <c r="FA259" s="60">
        <v>0</v>
      </c>
      <c r="FB259" s="60">
        <v>0</v>
      </c>
      <c r="FC259" s="60">
        <v>0</v>
      </c>
      <c r="FD259" s="38">
        <v>0</v>
      </c>
      <c r="FE259" s="38">
        <v>0</v>
      </c>
      <c r="FF259" s="38">
        <v>0</v>
      </c>
      <c r="FG259" s="38">
        <v>0</v>
      </c>
      <c r="FH259" s="140">
        <v>0</v>
      </c>
      <c r="FI259" s="140">
        <v>0</v>
      </c>
      <c r="FJ259" s="38">
        <v>0</v>
      </c>
      <c r="FK259" s="139">
        <v>0</v>
      </c>
      <c r="FL259" s="139">
        <v>0</v>
      </c>
      <c r="FM259" s="139">
        <v>0</v>
      </c>
      <c r="FN259" s="55">
        <v>0</v>
      </c>
      <c r="FO259" s="55">
        <v>0</v>
      </c>
      <c r="FP259" s="55">
        <v>0</v>
      </c>
      <c r="FQ259" s="55">
        <v>0</v>
      </c>
      <c r="FR259" s="209">
        <v>0</v>
      </c>
      <c r="FS259" s="209">
        <v>0</v>
      </c>
      <c r="FT259" s="209">
        <v>0</v>
      </c>
      <c r="FU259" s="209">
        <v>0</v>
      </c>
      <c r="FV259" s="42">
        <v>0</v>
      </c>
      <c r="FW259" s="42">
        <v>0</v>
      </c>
      <c r="FX259" s="42">
        <v>0</v>
      </c>
      <c r="FY259" s="42">
        <v>0</v>
      </c>
      <c r="FZ259" s="42">
        <v>0</v>
      </c>
      <c r="GA259" s="42">
        <v>0</v>
      </c>
      <c r="GB259" s="42">
        <v>0</v>
      </c>
      <c r="GC259" s="42">
        <v>0</v>
      </c>
      <c r="GD259" s="138">
        <v>0</v>
      </c>
      <c r="GE259" s="42">
        <v>0</v>
      </c>
      <c r="GF259" s="137">
        <v>0</v>
      </c>
      <c r="GG259" s="136">
        <v>1</v>
      </c>
      <c r="GH259" s="50">
        <v>0</v>
      </c>
      <c r="GI259" s="50">
        <v>0</v>
      </c>
      <c r="GJ259" s="50">
        <v>0</v>
      </c>
      <c r="GK259" s="50">
        <v>0</v>
      </c>
      <c r="GL259" s="49">
        <v>0</v>
      </c>
      <c r="GM259" s="49">
        <v>0</v>
      </c>
      <c r="GN259" s="49">
        <v>0</v>
      </c>
      <c r="GO259" s="49">
        <v>0</v>
      </c>
      <c r="GP259" s="49">
        <v>0</v>
      </c>
      <c r="GQ259" s="49">
        <v>0</v>
      </c>
      <c r="GR259" s="48" t="b">
        <v>1</v>
      </c>
    </row>
    <row r="260" spans="1:200" ht="67.5" hidden="1" customHeight="1" x14ac:dyDescent="0.25">
      <c r="A260" s="110" t="s">
        <v>5392</v>
      </c>
      <c r="B260" s="110" t="s">
        <v>5893</v>
      </c>
      <c r="C260" s="119" t="s">
        <v>519</v>
      </c>
      <c r="D260" s="110" t="s">
        <v>5894</v>
      </c>
      <c r="E260" s="110" t="s">
        <v>6043</v>
      </c>
      <c r="F260" s="110" t="s">
        <v>5394</v>
      </c>
      <c r="G260" s="110" t="s">
        <v>951</v>
      </c>
      <c r="H260" s="110" t="s">
        <v>952</v>
      </c>
      <c r="I260" s="110" t="s">
        <v>5895</v>
      </c>
      <c r="J260" s="110" t="s">
        <v>6044</v>
      </c>
      <c r="K260" s="110" t="s">
        <v>5988</v>
      </c>
      <c r="L260" s="110" t="s">
        <v>5989</v>
      </c>
      <c r="M260" s="17" t="s">
        <v>6045</v>
      </c>
      <c r="N260" s="110" t="s">
        <v>6046</v>
      </c>
      <c r="O260" s="110" t="s">
        <v>6047</v>
      </c>
      <c r="P260" s="110" t="s">
        <v>6048</v>
      </c>
      <c r="Q260" s="119">
        <v>152</v>
      </c>
      <c r="R260" s="160" t="s">
        <v>6049</v>
      </c>
      <c r="S260" s="17" t="s">
        <v>2277</v>
      </c>
      <c r="T260" s="17" t="s">
        <v>870</v>
      </c>
      <c r="U260" s="17">
        <v>3914</v>
      </c>
      <c r="V260" s="17" t="s">
        <v>870</v>
      </c>
      <c r="W260" s="17" t="s">
        <v>6050</v>
      </c>
      <c r="X260" s="17" t="s">
        <v>870</v>
      </c>
      <c r="Y260" s="17"/>
      <c r="Z260" s="17" t="s">
        <v>870</v>
      </c>
      <c r="AA260" s="17" t="s">
        <v>870</v>
      </c>
      <c r="AB260" s="17"/>
      <c r="AC260" s="17"/>
      <c r="AD260" s="17"/>
      <c r="AE260" s="17"/>
      <c r="AF260" s="17"/>
      <c r="AG260" s="17"/>
      <c r="AH260" s="17" t="s">
        <v>270</v>
      </c>
      <c r="AI260" s="17" t="s">
        <v>299</v>
      </c>
      <c r="AJ260" s="17" t="s">
        <v>244</v>
      </c>
      <c r="AK260" s="17" t="s">
        <v>271</v>
      </c>
      <c r="AL260" s="110" t="s">
        <v>6051</v>
      </c>
      <c r="AM260" s="110" t="s">
        <v>6052</v>
      </c>
      <c r="AN260" s="17">
        <v>0</v>
      </c>
      <c r="AO260" s="17">
        <v>80000</v>
      </c>
      <c r="AP260" s="17">
        <v>80000</v>
      </c>
      <c r="AQ260" s="17">
        <v>80000</v>
      </c>
      <c r="AR260" s="17">
        <v>80000</v>
      </c>
      <c r="AS260" s="17">
        <v>320000</v>
      </c>
      <c r="AT260" s="17">
        <v>75131</v>
      </c>
      <c r="AU260" s="17">
        <v>4869</v>
      </c>
      <c r="AV260" s="15">
        <v>84869</v>
      </c>
      <c r="AW260" s="110"/>
      <c r="AX260" s="112"/>
      <c r="AY260" s="133" t="s">
        <v>6053</v>
      </c>
      <c r="AZ260" s="132">
        <v>0</v>
      </c>
      <c r="BA260" s="151">
        <v>0.23478437499999999</v>
      </c>
      <c r="BB260" s="174" t="s">
        <v>218</v>
      </c>
      <c r="BC260" s="107" t="s">
        <v>5996</v>
      </c>
      <c r="BD260" s="152"/>
      <c r="BE260" s="112"/>
      <c r="BF260" s="133" t="s">
        <v>6054</v>
      </c>
      <c r="BG260" s="132">
        <v>0</v>
      </c>
      <c r="BH260" s="151">
        <v>0.23478437499999999</v>
      </c>
      <c r="BI260" s="173" t="s">
        <v>218</v>
      </c>
      <c r="BJ260" s="107" t="s">
        <v>5998</v>
      </c>
      <c r="BK260" s="17"/>
      <c r="BL260" s="101"/>
      <c r="BM260" s="117" t="s">
        <v>6055</v>
      </c>
      <c r="BN260" s="150">
        <v>0</v>
      </c>
      <c r="BO260" s="131">
        <v>0.23478437499999999</v>
      </c>
      <c r="BP260" s="81" t="s">
        <v>218</v>
      </c>
      <c r="BQ260" s="189" t="s">
        <v>6056</v>
      </c>
      <c r="BR260" s="110"/>
      <c r="BS260" s="112"/>
      <c r="BT260" s="112" t="s">
        <v>6057</v>
      </c>
      <c r="BU260" s="131">
        <v>0</v>
      </c>
      <c r="BV260" s="131">
        <v>0.23478437499999999</v>
      </c>
      <c r="BW260" s="64" t="s">
        <v>218</v>
      </c>
      <c r="BX260" s="107" t="s">
        <v>6002</v>
      </c>
      <c r="BY260" s="110"/>
      <c r="BZ260" s="112"/>
      <c r="CA260" s="112" t="s">
        <v>6058</v>
      </c>
      <c r="CB260" s="131">
        <v>0</v>
      </c>
      <c r="CC260" s="131">
        <v>0.23478437499999999</v>
      </c>
      <c r="CD260" s="131" t="s">
        <v>218</v>
      </c>
      <c r="CE260" s="110" t="s">
        <v>6059</v>
      </c>
      <c r="CF260" s="17">
        <v>42434</v>
      </c>
      <c r="CG260" s="146">
        <v>33948</v>
      </c>
      <c r="CH260" s="117" t="s">
        <v>6060</v>
      </c>
      <c r="CI260" s="131">
        <v>0.40000471314614289</v>
      </c>
      <c r="CJ260" s="131">
        <v>0.34087187499999999</v>
      </c>
      <c r="CK260" s="220" t="s">
        <v>218</v>
      </c>
      <c r="CL260" s="110" t="s">
        <v>6061</v>
      </c>
      <c r="CM260" s="110"/>
      <c r="CN260" s="193"/>
      <c r="CO260" s="148" t="s">
        <v>6062</v>
      </c>
      <c r="CP260" s="147">
        <v>0.40000471314614289</v>
      </c>
      <c r="CQ260" s="131">
        <v>0.34087187499999999</v>
      </c>
      <c r="CR260" s="64" t="s">
        <v>218</v>
      </c>
      <c r="CS260" s="161" t="s">
        <v>6063</v>
      </c>
      <c r="CT260" s="110"/>
      <c r="CU260" s="112"/>
      <c r="CV260" s="112" t="s">
        <v>6064</v>
      </c>
      <c r="CW260" s="131">
        <v>0.40000471314614289</v>
      </c>
      <c r="CX260" s="131">
        <v>0.34087187499999999</v>
      </c>
      <c r="CY260" s="171" t="s">
        <v>218</v>
      </c>
      <c r="CZ260" s="161" t="s">
        <v>6065</v>
      </c>
      <c r="DA260" s="110"/>
      <c r="DB260" s="117"/>
      <c r="DC260" s="217" t="s">
        <v>6066</v>
      </c>
      <c r="DD260" s="131">
        <v>0.40000471314614289</v>
      </c>
      <c r="DE260" s="131">
        <v>0.34087187499999999</v>
      </c>
      <c r="DF260" s="219" t="s">
        <v>218</v>
      </c>
      <c r="DG260" s="186" t="s">
        <v>6067</v>
      </c>
      <c r="DH260" s="17"/>
      <c r="DI260" s="101"/>
      <c r="DJ260" s="103" t="s">
        <v>6068</v>
      </c>
      <c r="DK260" s="131">
        <v>0.40000471314614289</v>
      </c>
      <c r="DL260" s="131">
        <v>0.34087187499999999</v>
      </c>
      <c r="DM260" s="64" t="s">
        <v>218</v>
      </c>
      <c r="DN260" s="98" t="s">
        <v>6069</v>
      </c>
      <c r="DO260" s="110"/>
      <c r="DP260" s="117"/>
      <c r="DQ260" s="103" t="s">
        <v>6070</v>
      </c>
      <c r="DR260" s="131">
        <v>0.40000471314614289</v>
      </c>
      <c r="DS260" s="131">
        <v>0.34087187499999999</v>
      </c>
      <c r="DT260" s="64" t="s">
        <v>218</v>
      </c>
      <c r="DU260" s="107" t="s">
        <v>6071</v>
      </c>
      <c r="DV260" s="17">
        <v>42435</v>
      </c>
      <c r="DW260" s="157">
        <v>46052</v>
      </c>
      <c r="DX260" s="214" t="s">
        <v>6072</v>
      </c>
      <c r="DY260" s="131">
        <v>0.94262922857580511</v>
      </c>
      <c r="DZ260" s="131">
        <v>0.34087187499999999</v>
      </c>
      <c r="EA260" s="64" t="s">
        <v>218</v>
      </c>
      <c r="EB260" s="107" t="s">
        <v>6073</v>
      </c>
      <c r="EC260" s="62">
        <v>0</v>
      </c>
      <c r="ED260" s="61">
        <v>0</v>
      </c>
      <c r="EE260" s="61">
        <v>0</v>
      </c>
      <c r="EF260" s="61">
        <v>42434</v>
      </c>
      <c r="EG260" s="61">
        <v>42434</v>
      </c>
      <c r="EH260" s="61">
        <v>42434</v>
      </c>
      <c r="EI260" s="61">
        <v>42434</v>
      </c>
      <c r="EJ260" s="61">
        <v>42434</v>
      </c>
      <c r="EK260" s="61">
        <v>42434</v>
      </c>
      <c r="EL260" s="61">
        <v>84869</v>
      </c>
      <c r="EM260" s="62">
        <v>42434</v>
      </c>
      <c r="EN260" s="62">
        <v>42434</v>
      </c>
      <c r="EO260" s="62">
        <v>84869</v>
      </c>
      <c r="EP260" s="60">
        <v>0</v>
      </c>
      <c r="EQ260" s="61">
        <v>0</v>
      </c>
      <c r="ER260" s="61">
        <v>0</v>
      </c>
      <c r="ES260" s="61">
        <v>33948</v>
      </c>
      <c r="ET260" s="61">
        <v>33948</v>
      </c>
      <c r="EU260" s="61">
        <v>33948</v>
      </c>
      <c r="EV260" s="61">
        <v>33948</v>
      </c>
      <c r="EW260" s="61">
        <v>33948</v>
      </c>
      <c r="EX260" s="61">
        <v>33948</v>
      </c>
      <c r="EY260" s="61">
        <v>80000</v>
      </c>
      <c r="EZ260" s="61">
        <v>46052</v>
      </c>
      <c r="FA260" s="60">
        <v>33948</v>
      </c>
      <c r="FB260" s="60">
        <v>33948</v>
      </c>
      <c r="FC260" s="60">
        <v>80000</v>
      </c>
      <c r="FD260" s="38">
        <v>0</v>
      </c>
      <c r="FE260" s="38">
        <v>0</v>
      </c>
      <c r="FF260" s="38">
        <v>0</v>
      </c>
      <c r="FG260" s="38">
        <v>0.80001885280671159</v>
      </c>
      <c r="FH260" s="140">
        <v>0.80001885280671159</v>
      </c>
      <c r="FI260" s="140">
        <v>0.80001885280671159</v>
      </c>
      <c r="FJ260" s="38">
        <v>0.80001885280671159</v>
      </c>
      <c r="FK260" s="139">
        <v>0.80001885280671159</v>
      </c>
      <c r="FL260" s="139">
        <v>0.80001885280671159</v>
      </c>
      <c r="FM260" s="139">
        <v>0.94262922857580511</v>
      </c>
      <c r="FN260" s="55">
        <v>0</v>
      </c>
      <c r="FO260" s="55">
        <v>0</v>
      </c>
      <c r="FP260" s="55">
        <v>0</v>
      </c>
      <c r="FQ260" s="55">
        <v>0</v>
      </c>
      <c r="FR260" s="209">
        <v>0</v>
      </c>
      <c r="FS260" s="209">
        <v>0</v>
      </c>
      <c r="FT260" s="209">
        <v>0.40000471314614289</v>
      </c>
      <c r="FU260" s="209">
        <v>0.4999941085673214</v>
      </c>
      <c r="FV260" s="42">
        <v>0.40000471314614289</v>
      </c>
      <c r="FW260" s="42">
        <v>0.4999941085673214</v>
      </c>
      <c r="FX260" s="42">
        <v>0.40000471314614289</v>
      </c>
      <c r="FY260" s="42">
        <v>0.4999941085673214</v>
      </c>
      <c r="FZ260" s="42">
        <v>0.40000471314614289</v>
      </c>
      <c r="GA260" s="42">
        <v>0.4999941085673214</v>
      </c>
      <c r="GB260" s="42">
        <v>0.40000471314614289</v>
      </c>
      <c r="GC260" s="42">
        <v>0.4999941085673214</v>
      </c>
      <c r="GD260" s="138">
        <v>0.40000471314614289</v>
      </c>
      <c r="GE260" s="42">
        <v>0.4999941085673214</v>
      </c>
      <c r="GF260" s="137">
        <v>0.94262922857580511</v>
      </c>
      <c r="GG260" s="136">
        <v>1</v>
      </c>
      <c r="GH260" s="50">
        <v>0</v>
      </c>
      <c r="GI260" s="50">
        <v>0</v>
      </c>
      <c r="GJ260" s="50">
        <v>0</v>
      </c>
      <c r="GK260" s="50">
        <v>0.40000471314614289</v>
      </c>
      <c r="GL260" s="49">
        <v>0.40000471314614289</v>
      </c>
      <c r="GM260" s="49">
        <v>0.40000471314614289</v>
      </c>
      <c r="GN260" s="49">
        <v>0.40000471314614289</v>
      </c>
      <c r="GO260" s="49">
        <v>0.40000471314614289</v>
      </c>
      <c r="GP260" s="49">
        <v>0.40000471314614289</v>
      </c>
      <c r="GQ260" s="49">
        <v>0.94262922857580511</v>
      </c>
      <c r="GR260" s="48" t="b">
        <v>1</v>
      </c>
    </row>
    <row r="261" spans="1:200" ht="67.5" hidden="1" customHeight="1" x14ac:dyDescent="0.25">
      <c r="A261" s="110" t="s">
        <v>5392</v>
      </c>
      <c r="B261" s="110" t="s">
        <v>5893</v>
      </c>
      <c r="C261" s="119" t="s">
        <v>519</v>
      </c>
      <c r="D261" s="110" t="s">
        <v>5894</v>
      </c>
      <c r="E261" s="110" t="s">
        <v>6043</v>
      </c>
      <c r="F261" s="110" t="s">
        <v>5394</v>
      </c>
      <c r="G261" s="110" t="s">
        <v>951</v>
      </c>
      <c r="H261" s="110" t="s">
        <v>952</v>
      </c>
      <c r="I261" s="110" t="s">
        <v>5895</v>
      </c>
      <c r="J261" s="110" t="s">
        <v>6074</v>
      </c>
      <c r="K261" s="110" t="s">
        <v>5988</v>
      </c>
      <c r="L261" s="110" t="s">
        <v>5989</v>
      </c>
      <c r="M261" s="17" t="s">
        <v>6045</v>
      </c>
      <c r="N261" s="110" t="s">
        <v>6046</v>
      </c>
      <c r="O261" s="110" t="s">
        <v>6075</v>
      </c>
      <c r="P261" s="110" t="s">
        <v>6048</v>
      </c>
      <c r="Q261" s="119">
        <v>153</v>
      </c>
      <c r="R261" s="160" t="s">
        <v>6076</v>
      </c>
      <c r="S261" s="17" t="s">
        <v>2589</v>
      </c>
      <c r="T261" s="17" t="s">
        <v>870</v>
      </c>
      <c r="U261" s="17">
        <v>3914</v>
      </c>
      <c r="V261" s="17" t="s">
        <v>870</v>
      </c>
      <c r="W261" s="17" t="s">
        <v>6050</v>
      </c>
      <c r="X261" s="17" t="s">
        <v>870</v>
      </c>
      <c r="Y261" s="17"/>
      <c r="Z261" s="17" t="s">
        <v>870</v>
      </c>
      <c r="AA261" s="17" t="s">
        <v>870</v>
      </c>
      <c r="AB261" s="17"/>
      <c r="AC261" s="17"/>
      <c r="AD261" s="17"/>
      <c r="AE261" s="17"/>
      <c r="AF261" s="17"/>
      <c r="AG261" s="17"/>
      <c r="AH261" s="17" t="s">
        <v>270</v>
      </c>
      <c r="AI261" s="17" t="s">
        <v>299</v>
      </c>
      <c r="AJ261" s="17" t="s">
        <v>244</v>
      </c>
      <c r="AK261" s="17" t="s">
        <v>271</v>
      </c>
      <c r="AL261" s="110" t="s">
        <v>6077</v>
      </c>
      <c r="AM261" s="110" t="s">
        <v>6052</v>
      </c>
      <c r="AN261" s="17">
        <v>0</v>
      </c>
      <c r="AO261" s="17">
        <v>4000</v>
      </c>
      <c r="AP261" s="17">
        <v>4000</v>
      </c>
      <c r="AQ261" s="17">
        <v>4000</v>
      </c>
      <c r="AR261" s="17">
        <v>4000</v>
      </c>
      <c r="AS261" s="17">
        <v>16000</v>
      </c>
      <c r="AT261" s="17">
        <v>3666</v>
      </c>
      <c r="AU261" s="17">
        <v>334</v>
      </c>
      <c r="AV261" s="17">
        <v>4334</v>
      </c>
      <c r="AW261" s="110"/>
      <c r="AX261" s="112"/>
      <c r="AY261" s="133" t="s">
        <v>6078</v>
      </c>
      <c r="AZ261" s="132">
        <v>0</v>
      </c>
      <c r="BA261" s="151">
        <v>0.229125</v>
      </c>
      <c r="BB261" s="174" t="s">
        <v>218</v>
      </c>
      <c r="BC261" s="107" t="s">
        <v>5996</v>
      </c>
      <c r="BD261" s="152"/>
      <c r="BE261" s="112"/>
      <c r="BF261" s="133" t="s">
        <v>6079</v>
      </c>
      <c r="BG261" s="132">
        <v>0</v>
      </c>
      <c r="BH261" s="151">
        <v>0.229125</v>
      </c>
      <c r="BI261" s="173" t="s">
        <v>218</v>
      </c>
      <c r="BJ261" s="107" t="s">
        <v>5998</v>
      </c>
      <c r="BK261" s="17"/>
      <c r="BL261" s="101"/>
      <c r="BM261" s="117" t="s">
        <v>6080</v>
      </c>
      <c r="BN261" s="150">
        <v>0</v>
      </c>
      <c r="BO261" s="131">
        <v>0.229125</v>
      </c>
      <c r="BP261" s="81" t="s">
        <v>218</v>
      </c>
      <c r="BQ261" s="107" t="s">
        <v>6000</v>
      </c>
      <c r="BR261" s="110"/>
      <c r="BS261" s="112"/>
      <c r="BT261" s="112" t="s">
        <v>6081</v>
      </c>
      <c r="BU261" s="131">
        <v>0</v>
      </c>
      <c r="BV261" s="131">
        <v>0.229125</v>
      </c>
      <c r="BW261" s="64" t="s">
        <v>218</v>
      </c>
      <c r="BX261" s="107" t="s">
        <v>6026</v>
      </c>
      <c r="BY261" s="110"/>
      <c r="BZ261" s="112"/>
      <c r="CA261" s="112" t="s">
        <v>6082</v>
      </c>
      <c r="CB261" s="131">
        <v>0</v>
      </c>
      <c r="CC261" s="131">
        <v>0.229125</v>
      </c>
      <c r="CD261" s="131" t="s">
        <v>218</v>
      </c>
      <c r="CE261" s="110" t="s">
        <v>6059</v>
      </c>
      <c r="CF261" s="17">
        <v>2167</v>
      </c>
      <c r="CG261" s="146">
        <v>4034</v>
      </c>
      <c r="CH261" s="117" t="s">
        <v>6083</v>
      </c>
      <c r="CI261" s="178">
        <v>0.93077988001845868</v>
      </c>
      <c r="CJ261" s="178">
        <v>0.48125000000000001</v>
      </c>
      <c r="CK261" s="218" t="s">
        <v>218</v>
      </c>
      <c r="CL261" s="110" t="s">
        <v>6084</v>
      </c>
      <c r="CM261" s="110"/>
      <c r="CN261" s="193"/>
      <c r="CO261" s="148" t="s">
        <v>6085</v>
      </c>
      <c r="CP261" s="147">
        <v>0.93077988001845868</v>
      </c>
      <c r="CQ261" s="131">
        <v>0.48125000000000001</v>
      </c>
      <c r="CR261" s="64" t="s">
        <v>218</v>
      </c>
      <c r="CS261" s="161" t="s">
        <v>6063</v>
      </c>
      <c r="CT261" s="110"/>
      <c r="CU261" s="112"/>
      <c r="CV261" s="112" t="s">
        <v>6086</v>
      </c>
      <c r="CW261" s="131">
        <v>0.93077988001845868</v>
      </c>
      <c r="CX261" s="131">
        <v>0.48125000000000001</v>
      </c>
      <c r="CY261" s="171" t="s">
        <v>218</v>
      </c>
      <c r="CZ261" s="161" t="s">
        <v>6065</v>
      </c>
      <c r="DA261" s="110"/>
      <c r="DB261" s="117"/>
      <c r="DC261" s="217" t="s">
        <v>6087</v>
      </c>
      <c r="DD261" s="131">
        <v>0.93077988001845868</v>
      </c>
      <c r="DE261" s="131">
        <v>0.48125000000000001</v>
      </c>
      <c r="DF261" s="177" t="s">
        <v>218</v>
      </c>
      <c r="DG261" s="186" t="s">
        <v>6088</v>
      </c>
      <c r="DH261" s="17"/>
      <c r="DI261" s="101"/>
      <c r="DJ261" s="103" t="s">
        <v>6089</v>
      </c>
      <c r="DK261" s="131">
        <v>0.93077988001845868</v>
      </c>
      <c r="DL261" s="131">
        <v>0.48125000000000001</v>
      </c>
      <c r="DM261" s="64" t="s">
        <v>218</v>
      </c>
      <c r="DN261" s="98" t="s">
        <v>6090</v>
      </c>
      <c r="DO261" s="110"/>
      <c r="DP261" s="117"/>
      <c r="DQ261" s="103" t="s">
        <v>6091</v>
      </c>
      <c r="DR261" s="131">
        <v>0.93077988001845868</v>
      </c>
      <c r="DS261" s="131">
        <v>0.48125000000000001</v>
      </c>
      <c r="DT261" s="64" t="s">
        <v>218</v>
      </c>
      <c r="DU261" s="107" t="s">
        <v>6071</v>
      </c>
      <c r="DV261" s="17">
        <v>2167</v>
      </c>
      <c r="DW261" s="157">
        <v>205</v>
      </c>
      <c r="DX261" s="214" t="s">
        <v>6092</v>
      </c>
      <c r="DY261" s="131">
        <v>0.97808029533917862</v>
      </c>
      <c r="DZ261" s="131">
        <v>0.48125000000000001</v>
      </c>
      <c r="EA261" s="64" t="s">
        <v>218</v>
      </c>
      <c r="EB261" s="107" t="s">
        <v>6093</v>
      </c>
      <c r="EC261" s="62">
        <v>0</v>
      </c>
      <c r="ED261" s="61">
        <v>0</v>
      </c>
      <c r="EE261" s="61">
        <v>0</v>
      </c>
      <c r="EF261" s="61">
        <v>2167</v>
      </c>
      <c r="EG261" s="61">
        <v>2167</v>
      </c>
      <c r="EH261" s="61">
        <v>2167</v>
      </c>
      <c r="EI261" s="61">
        <v>2167</v>
      </c>
      <c r="EJ261" s="61">
        <v>2167</v>
      </c>
      <c r="EK261" s="61">
        <v>2167</v>
      </c>
      <c r="EL261" s="61">
        <v>4334</v>
      </c>
      <c r="EM261" s="62">
        <v>2167</v>
      </c>
      <c r="EN261" s="62">
        <v>2167</v>
      </c>
      <c r="EO261" s="62">
        <v>4334</v>
      </c>
      <c r="EP261" s="60">
        <v>0</v>
      </c>
      <c r="EQ261" s="61">
        <v>0</v>
      </c>
      <c r="ER261" s="61">
        <v>0</v>
      </c>
      <c r="ES261" s="61">
        <v>4034</v>
      </c>
      <c r="ET261" s="61">
        <v>4034</v>
      </c>
      <c r="EU261" s="61">
        <v>4034</v>
      </c>
      <c r="EV261" s="61">
        <v>4034</v>
      </c>
      <c r="EW261" s="61">
        <v>4034</v>
      </c>
      <c r="EX261" s="61">
        <v>4034</v>
      </c>
      <c r="EY261" s="61">
        <v>4239</v>
      </c>
      <c r="EZ261" s="61">
        <v>205</v>
      </c>
      <c r="FA261" s="60">
        <v>4034</v>
      </c>
      <c r="FB261" s="60">
        <v>4034</v>
      </c>
      <c r="FC261" s="60">
        <v>4239</v>
      </c>
      <c r="FD261" s="38">
        <v>0</v>
      </c>
      <c r="FE261" s="38">
        <v>0</v>
      </c>
      <c r="FF261" s="38">
        <v>0</v>
      </c>
      <c r="FG261" s="38">
        <v>1.8615597600369174</v>
      </c>
      <c r="FH261" s="140">
        <v>1.8615597600369174</v>
      </c>
      <c r="FI261" s="140">
        <v>1.8615597600369174</v>
      </c>
      <c r="FJ261" s="38">
        <v>1.8615597600369174</v>
      </c>
      <c r="FK261" s="139">
        <v>1.8615597600369174</v>
      </c>
      <c r="FL261" s="139">
        <v>1.8615597600369174</v>
      </c>
      <c r="FM261" s="139">
        <v>0.97808029533917862</v>
      </c>
      <c r="FN261" s="55">
        <v>0</v>
      </c>
      <c r="FO261" s="55">
        <v>0</v>
      </c>
      <c r="FP261" s="55">
        <v>0</v>
      </c>
      <c r="FQ261" s="55">
        <v>0</v>
      </c>
      <c r="FR261" s="209">
        <v>0</v>
      </c>
      <c r="FS261" s="209">
        <v>0</v>
      </c>
      <c r="FT261" s="209">
        <v>0.93077988001845868</v>
      </c>
      <c r="FU261" s="209">
        <v>0.5</v>
      </c>
      <c r="FV261" s="42">
        <v>0.93077988001845868</v>
      </c>
      <c r="FW261" s="42">
        <v>0.5</v>
      </c>
      <c r="FX261" s="42">
        <v>0.93077988001845868</v>
      </c>
      <c r="FY261" s="42">
        <v>0.5</v>
      </c>
      <c r="FZ261" s="42">
        <v>0.93077988001845868</v>
      </c>
      <c r="GA261" s="42">
        <v>0.5</v>
      </c>
      <c r="GB261" s="42">
        <v>0.93077988001845868</v>
      </c>
      <c r="GC261" s="42">
        <v>0.5</v>
      </c>
      <c r="GD261" s="138">
        <v>0.93077988001845868</v>
      </c>
      <c r="GE261" s="42">
        <v>0.5</v>
      </c>
      <c r="GF261" s="137">
        <v>0.97808029533917862</v>
      </c>
      <c r="GG261" s="136">
        <v>1</v>
      </c>
      <c r="GH261" s="50">
        <v>0</v>
      </c>
      <c r="GI261" s="50">
        <v>0</v>
      </c>
      <c r="GJ261" s="50">
        <v>0</v>
      </c>
      <c r="GK261" s="50">
        <v>0.93077988001845868</v>
      </c>
      <c r="GL261" s="49">
        <v>0.93077988001845868</v>
      </c>
      <c r="GM261" s="49">
        <v>0.93077988001845868</v>
      </c>
      <c r="GN261" s="49">
        <v>0.93077988001845868</v>
      </c>
      <c r="GO261" s="49">
        <v>0.93077988001845868</v>
      </c>
      <c r="GP261" s="49">
        <v>0.93077988001845868</v>
      </c>
      <c r="GQ261" s="49">
        <v>0.97808029533917862</v>
      </c>
      <c r="GR261" s="48" t="b">
        <v>1</v>
      </c>
    </row>
    <row r="262" spans="1:200" ht="67.5" hidden="1" customHeight="1" x14ac:dyDescent="0.25">
      <c r="A262" s="110" t="s">
        <v>5392</v>
      </c>
      <c r="B262" s="110" t="s">
        <v>5893</v>
      </c>
      <c r="C262" s="119" t="s">
        <v>519</v>
      </c>
      <c r="D262" s="110" t="s">
        <v>5894</v>
      </c>
      <c r="E262" s="110" t="s">
        <v>6043</v>
      </c>
      <c r="F262" s="110" t="s">
        <v>5394</v>
      </c>
      <c r="G262" s="110" t="s">
        <v>951</v>
      </c>
      <c r="H262" s="110" t="s">
        <v>6094</v>
      </c>
      <c r="I262" s="110" t="s">
        <v>5895</v>
      </c>
      <c r="J262" s="175" t="s">
        <v>2902</v>
      </c>
      <c r="K262" s="110" t="s">
        <v>3101</v>
      </c>
      <c r="L262" s="110" t="s">
        <v>6095</v>
      </c>
      <c r="M262" s="26" t="s">
        <v>5958</v>
      </c>
      <c r="N262" s="110" t="s">
        <v>5959</v>
      </c>
      <c r="O262" s="110" t="s">
        <v>5990</v>
      </c>
      <c r="P262" s="110" t="s">
        <v>6096</v>
      </c>
      <c r="Q262" s="119">
        <v>158</v>
      </c>
      <c r="R262" s="110" t="s">
        <v>6097</v>
      </c>
      <c r="S262" s="17" t="s">
        <v>2904</v>
      </c>
      <c r="T262" s="17"/>
      <c r="U262" s="17"/>
      <c r="V262" s="17" t="s">
        <v>870</v>
      </c>
      <c r="W262" s="17" t="s">
        <v>6050</v>
      </c>
      <c r="X262" s="17" t="s">
        <v>870</v>
      </c>
      <c r="Y262" s="17" t="s">
        <v>870</v>
      </c>
      <c r="Z262" s="17" t="s">
        <v>870</v>
      </c>
      <c r="AA262" s="17" t="s">
        <v>870</v>
      </c>
      <c r="AB262" s="17"/>
      <c r="AC262" s="17"/>
      <c r="AD262" s="17"/>
      <c r="AE262" s="17"/>
      <c r="AF262" s="17"/>
      <c r="AG262" s="17"/>
      <c r="AH262" s="17" t="s">
        <v>270</v>
      </c>
      <c r="AI262" s="17" t="s">
        <v>417</v>
      </c>
      <c r="AJ262" s="17" t="s">
        <v>244</v>
      </c>
      <c r="AK262" s="17" t="s">
        <v>271</v>
      </c>
      <c r="AL262" s="110" t="s">
        <v>6098</v>
      </c>
      <c r="AM262" s="110" t="s">
        <v>6099</v>
      </c>
      <c r="AN262" s="17">
        <v>0</v>
      </c>
      <c r="AO262" s="17">
        <v>200</v>
      </c>
      <c r="AP262" s="17">
        <v>200</v>
      </c>
      <c r="AQ262" s="17">
        <v>200</v>
      </c>
      <c r="AR262" s="17">
        <v>200</v>
      </c>
      <c r="AS262" s="17">
        <v>800</v>
      </c>
      <c r="AT262" s="17">
        <v>200</v>
      </c>
      <c r="AU262" s="17"/>
      <c r="AV262" s="17">
        <v>200</v>
      </c>
      <c r="AW262" s="110"/>
      <c r="AX262" s="117"/>
      <c r="AY262" s="116"/>
      <c r="AZ262" s="132">
        <v>0</v>
      </c>
      <c r="BA262" s="151">
        <v>0.25</v>
      </c>
      <c r="BB262" s="174" t="s">
        <v>2913</v>
      </c>
      <c r="BC262" s="107" t="s">
        <v>6100</v>
      </c>
      <c r="BD262" s="152"/>
      <c r="BE262" s="117"/>
      <c r="BF262" s="116"/>
      <c r="BG262" s="132">
        <v>0</v>
      </c>
      <c r="BH262" s="151">
        <v>0.25</v>
      </c>
      <c r="BI262" s="173" t="s">
        <v>2913</v>
      </c>
      <c r="BJ262" s="107" t="s">
        <v>6100</v>
      </c>
      <c r="BK262" s="17"/>
      <c r="BL262" s="101"/>
      <c r="BM262" s="117"/>
      <c r="BN262" s="150">
        <v>0</v>
      </c>
      <c r="BO262" s="131">
        <v>0.25</v>
      </c>
      <c r="BP262" s="81" t="s">
        <v>2913</v>
      </c>
      <c r="BQ262" s="107" t="s">
        <v>6100</v>
      </c>
      <c r="BR262" s="110"/>
      <c r="BS262" s="112"/>
      <c r="BT262" s="112" t="s">
        <v>6101</v>
      </c>
      <c r="BU262" s="131">
        <v>0</v>
      </c>
      <c r="BV262" s="131">
        <v>0.25</v>
      </c>
      <c r="BW262" s="64" t="s">
        <v>2913</v>
      </c>
      <c r="BX262" s="107" t="s">
        <v>6102</v>
      </c>
      <c r="BY262" s="110"/>
      <c r="BZ262" s="112"/>
      <c r="CA262" s="112" t="s">
        <v>6103</v>
      </c>
      <c r="CB262" s="131">
        <v>0</v>
      </c>
      <c r="CC262" s="131">
        <v>0.25</v>
      </c>
      <c r="CD262" s="131" t="s">
        <v>218</v>
      </c>
      <c r="CE262" s="110" t="s">
        <v>6104</v>
      </c>
      <c r="CF262" s="110"/>
      <c r="CG262" s="112"/>
      <c r="CH262" s="117" t="s">
        <v>6105</v>
      </c>
      <c r="CI262" s="178">
        <v>0</v>
      </c>
      <c r="CJ262" s="178">
        <v>0.25</v>
      </c>
      <c r="CK262" s="216" t="s">
        <v>218</v>
      </c>
      <c r="CL262" s="110" t="s">
        <v>6106</v>
      </c>
      <c r="CM262" s="110"/>
      <c r="CN262" s="112"/>
      <c r="CO262" s="207" t="s">
        <v>6107</v>
      </c>
      <c r="CP262" s="131">
        <v>0</v>
      </c>
      <c r="CQ262" s="131">
        <v>0.25</v>
      </c>
      <c r="CR262" s="64" t="s">
        <v>218</v>
      </c>
      <c r="CS262" s="192" t="s">
        <v>6108</v>
      </c>
      <c r="CT262" s="110"/>
      <c r="CU262" s="112"/>
      <c r="CV262" s="112" t="s">
        <v>6109</v>
      </c>
      <c r="CW262" s="131">
        <v>0</v>
      </c>
      <c r="CX262" s="131">
        <v>0.25</v>
      </c>
      <c r="CY262" s="64" t="s">
        <v>218</v>
      </c>
      <c r="CZ262" s="192" t="s">
        <v>6110</v>
      </c>
      <c r="DA262" s="110"/>
      <c r="DB262" s="117"/>
      <c r="DC262" s="145" t="s">
        <v>6111</v>
      </c>
      <c r="DD262" s="131">
        <v>0</v>
      </c>
      <c r="DE262" s="131">
        <v>0.25</v>
      </c>
      <c r="DF262" s="64" t="s">
        <v>218</v>
      </c>
      <c r="DG262" s="192" t="s">
        <v>6112</v>
      </c>
      <c r="DH262" s="17"/>
      <c r="DI262" s="101"/>
      <c r="DJ262" s="103" t="s">
        <v>6113</v>
      </c>
      <c r="DK262" s="131">
        <v>0</v>
      </c>
      <c r="DL262" s="131">
        <v>0.25</v>
      </c>
      <c r="DM262" s="64" t="s">
        <v>218</v>
      </c>
      <c r="DN262" s="176" t="s">
        <v>6114</v>
      </c>
      <c r="DO262" s="110"/>
      <c r="DP262" s="117"/>
      <c r="DQ262" s="103" t="s">
        <v>6115</v>
      </c>
      <c r="DR262" s="131">
        <v>0</v>
      </c>
      <c r="DS262" s="131">
        <v>0.25</v>
      </c>
      <c r="DT262" s="64" t="s">
        <v>218</v>
      </c>
      <c r="DU262" s="176" t="s">
        <v>6116</v>
      </c>
      <c r="DV262" s="17">
        <v>200</v>
      </c>
      <c r="DW262" s="157">
        <v>3941</v>
      </c>
      <c r="DX262" s="215" t="s">
        <v>6117</v>
      </c>
      <c r="DY262" s="131">
        <v>0</v>
      </c>
      <c r="DZ262" s="131">
        <v>0.25</v>
      </c>
      <c r="EA262" s="196" t="s">
        <v>2918</v>
      </c>
      <c r="EB262" s="107" t="s">
        <v>6118</v>
      </c>
      <c r="EC262" s="62">
        <v>0</v>
      </c>
      <c r="ED262" s="61">
        <v>0</v>
      </c>
      <c r="EE262" s="61">
        <v>0</v>
      </c>
      <c r="EF262" s="61">
        <v>0</v>
      </c>
      <c r="EG262" s="61">
        <v>0</v>
      </c>
      <c r="EH262" s="61">
        <v>0</v>
      </c>
      <c r="EI262" s="61">
        <v>0</v>
      </c>
      <c r="EJ262" s="61">
        <v>0</v>
      </c>
      <c r="EK262" s="61">
        <v>0</v>
      </c>
      <c r="EL262" s="61">
        <v>200</v>
      </c>
      <c r="EM262" s="62">
        <v>0</v>
      </c>
      <c r="EN262" s="62">
        <v>0</v>
      </c>
      <c r="EO262" s="62">
        <v>200</v>
      </c>
      <c r="EP262" s="60">
        <v>0</v>
      </c>
      <c r="EQ262" s="61">
        <v>0</v>
      </c>
      <c r="ER262" s="61">
        <v>0</v>
      </c>
      <c r="ES262" s="61">
        <v>0</v>
      </c>
      <c r="ET262" s="61">
        <v>0</v>
      </c>
      <c r="EU262" s="61">
        <v>0</v>
      </c>
      <c r="EV262" s="61">
        <v>0</v>
      </c>
      <c r="EW262" s="61">
        <v>0</v>
      </c>
      <c r="EX262" s="61">
        <v>0</v>
      </c>
      <c r="EY262" s="61">
        <v>0</v>
      </c>
      <c r="EZ262" s="61">
        <v>3941</v>
      </c>
      <c r="FA262" s="60">
        <v>0</v>
      </c>
      <c r="FB262" s="60">
        <v>0</v>
      </c>
      <c r="FC262" s="60">
        <v>0</v>
      </c>
      <c r="FD262" s="38">
        <v>0</v>
      </c>
      <c r="FE262" s="38">
        <v>0</v>
      </c>
      <c r="FF262" s="38">
        <v>0</v>
      </c>
      <c r="FG262" s="38">
        <v>0</v>
      </c>
      <c r="FH262" s="140">
        <v>0</v>
      </c>
      <c r="FI262" s="140">
        <v>0</v>
      </c>
      <c r="FJ262" s="38">
        <v>0</v>
      </c>
      <c r="FK262" s="139">
        <v>0</v>
      </c>
      <c r="FL262" s="139">
        <v>0</v>
      </c>
      <c r="FM262" s="139">
        <v>0</v>
      </c>
      <c r="FN262" s="55">
        <v>0</v>
      </c>
      <c r="FO262" s="55">
        <v>0</v>
      </c>
      <c r="FP262" s="55">
        <v>0</v>
      </c>
      <c r="FQ262" s="55">
        <v>0</v>
      </c>
      <c r="FR262" s="209">
        <v>0</v>
      </c>
      <c r="FS262" s="209">
        <v>0</v>
      </c>
      <c r="FT262" s="209">
        <v>0</v>
      </c>
      <c r="FU262" s="209">
        <v>0</v>
      </c>
      <c r="FV262" s="42">
        <v>0</v>
      </c>
      <c r="FW262" s="42">
        <v>0</v>
      </c>
      <c r="FX262" s="42">
        <v>0</v>
      </c>
      <c r="FY262" s="42">
        <v>0</v>
      </c>
      <c r="FZ262" s="42">
        <v>0</v>
      </c>
      <c r="GA262" s="42">
        <v>0</v>
      </c>
      <c r="GB262" s="42">
        <v>0</v>
      </c>
      <c r="GC262" s="42">
        <v>0</v>
      </c>
      <c r="GD262" s="138">
        <v>0</v>
      </c>
      <c r="GE262" s="42">
        <v>0</v>
      </c>
      <c r="GF262" s="137">
        <v>0</v>
      </c>
      <c r="GG262" s="136">
        <v>1</v>
      </c>
      <c r="GH262" s="50">
        <v>0</v>
      </c>
      <c r="GI262" s="50">
        <v>0</v>
      </c>
      <c r="GJ262" s="50">
        <v>0</v>
      </c>
      <c r="GK262" s="50">
        <v>0</v>
      </c>
      <c r="GL262" s="49">
        <v>0</v>
      </c>
      <c r="GM262" s="49">
        <v>0</v>
      </c>
      <c r="GN262" s="49">
        <v>0</v>
      </c>
      <c r="GO262" s="49">
        <v>0</v>
      </c>
      <c r="GP262" s="49">
        <v>0</v>
      </c>
      <c r="GQ262" s="49">
        <v>0</v>
      </c>
      <c r="GR262" s="48" t="b">
        <v>1</v>
      </c>
    </row>
    <row r="263" spans="1:200" ht="67.5" hidden="1" customHeight="1" x14ac:dyDescent="0.25">
      <c r="A263" s="110" t="s">
        <v>5392</v>
      </c>
      <c r="B263" s="110" t="s">
        <v>5893</v>
      </c>
      <c r="C263" s="119" t="s">
        <v>519</v>
      </c>
      <c r="D263" s="110" t="s">
        <v>5894</v>
      </c>
      <c r="E263" s="110" t="s">
        <v>6043</v>
      </c>
      <c r="F263" s="110" t="s">
        <v>5394</v>
      </c>
      <c r="G263" s="110" t="s">
        <v>951</v>
      </c>
      <c r="H263" s="110" t="s">
        <v>6094</v>
      </c>
      <c r="I263" s="110" t="s">
        <v>5895</v>
      </c>
      <c r="J263" s="175" t="s">
        <v>2902</v>
      </c>
      <c r="K263" s="110" t="s">
        <v>3101</v>
      </c>
      <c r="L263" s="110" t="s">
        <v>6095</v>
      </c>
      <c r="M263" s="26" t="s">
        <v>5958</v>
      </c>
      <c r="N263" s="110" t="s">
        <v>5959</v>
      </c>
      <c r="O263" s="110" t="s">
        <v>5990</v>
      </c>
      <c r="P263" s="110" t="s">
        <v>6096</v>
      </c>
      <c r="Q263" s="119">
        <v>159</v>
      </c>
      <c r="R263" s="110" t="s">
        <v>6119</v>
      </c>
      <c r="S263" s="17" t="s">
        <v>2904</v>
      </c>
      <c r="T263" s="17"/>
      <c r="U263" s="17"/>
      <c r="V263" s="17" t="s">
        <v>870</v>
      </c>
      <c r="W263" s="17" t="s">
        <v>6050</v>
      </c>
      <c r="X263" s="17" t="s">
        <v>870</v>
      </c>
      <c r="Y263" s="17" t="s">
        <v>870</v>
      </c>
      <c r="Z263" s="17" t="s">
        <v>870</v>
      </c>
      <c r="AA263" s="17" t="s">
        <v>870</v>
      </c>
      <c r="AB263" s="17"/>
      <c r="AC263" s="17"/>
      <c r="AD263" s="17"/>
      <c r="AE263" s="17"/>
      <c r="AF263" s="17"/>
      <c r="AG263" s="17"/>
      <c r="AH263" s="17" t="s">
        <v>270</v>
      </c>
      <c r="AI263" s="17" t="s">
        <v>417</v>
      </c>
      <c r="AJ263" s="17" t="s">
        <v>244</v>
      </c>
      <c r="AK263" s="17" t="s">
        <v>271</v>
      </c>
      <c r="AL263" s="110" t="s">
        <v>6120</v>
      </c>
      <c r="AM263" s="110" t="s">
        <v>6099</v>
      </c>
      <c r="AN263" s="17">
        <v>0</v>
      </c>
      <c r="AO263" s="17">
        <v>350</v>
      </c>
      <c r="AP263" s="17">
        <v>350</v>
      </c>
      <c r="AQ263" s="17">
        <v>350</v>
      </c>
      <c r="AR263" s="17">
        <v>350</v>
      </c>
      <c r="AS263" s="17">
        <v>1400</v>
      </c>
      <c r="AT263" s="17">
        <v>350</v>
      </c>
      <c r="AU263" s="17"/>
      <c r="AV263" s="17">
        <v>350</v>
      </c>
      <c r="AW263" s="110"/>
      <c r="AX263" s="117"/>
      <c r="AY263" s="116"/>
      <c r="AZ263" s="132">
        <v>0</v>
      </c>
      <c r="BA263" s="151">
        <v>0.25</v>
      </c>
      <c r="BB263" s="174" t="s">
        <v>2913</v>
      </c>
      <c r="BC263" s="107" t="s">
        <v>6100</v>
      </c>
      <c r="BD263" s="152"/>
      <c r="BE263" s="117"/>
      <c r="BF263" s="116"/>
      <c r="BG263" s="132">
        <v>0</v>
      </c>
      <c r="BH263" s="151">
        <v>0.25</v>
      </c>
      <c r="BI263" s="173" t="s">
        <v>2913</v>
      </c>
      <c r="BJ263" s="107" t="s">
        <v>6100</v>
      </c>
      <c r="BK263" s="17"/>
      <c r="BL263" s="101"/>
      <c r="BM263" s="117"/>
      <c r="BN263" s="150">
        <v>0</v>
      </c>
      <c r="BO263" s="131">
        <v>0.25</v>
      </c>
      <c r="BP263" s="81" t="s">
        <v>2913</v>
      </c>
      <c r="BQ263" s="107" t="s">
        <v>6100</v>
      </c>
      <c r="BR263" s="110"/>
      <c r="BS263" s="112"/>
      <c r="BT263" s="112" t="s">
        <v>6121</v>
      </c>
      <c r="BU263" s="131">
        <v>0</v>
      </c>
      <c r="BV263" s="131">
        <v>0.25</v>
      </c>
      <c r="BW263" s="64" t="s">
        <v>2913</v>
      </c>
      <c r="BX263" s="107" t="s">
        <v>6102</v>
      </c>
      <c r="BY263" s="110"/>
      <c r="BZ263" s="112"/>
      <c r="CA263" s="112" t="s">
        <v>6103</v>
      </c>
      <c r="CB263" s="131">
        <v>0</v>
      </c>
      <c r="CC263" s="131">
        <v>0.25</v>
      </c>
      <c r="CD263" s="131" t="s">
        <v>218</v>
      </c>
      <c r="CE263" s="110" t="s">
        <v>6104</v>
      </c>
      <c r="CF263" s="110"/>
      <c r="CG263" s="112"/>
      <c r="CH263" s="117" t="s">
        <v>6122</v>
      </c>
      <c r="CI263" s="178">
        <v>0</v>
      </c>
      <c r="CJ263" s="178">
        <v>0.25</v>
      </c>
      <c r="CK263" s="202" t="s">
        <v>218</v>
      </c>
      <c r="CL263" s="110" t="s">
        <v>6106</v>
      </c>
      <c r="CM263" s="110"/>
      <c r="CN263" s="112"/>
      <c r="CO263" s="112" t="s">
        <v>6123</v>
      </c>
      <c r="CP263" s="131">
        <v>0</v>
      </c>
      <c r="CQ263" s="131">
        <v>0.25</v>
      </c>
      <c r="CR263" s="64" t="s">
        <v>218</v>
      </c>
      <c r="CS263" s="176" t="s">
        <v>6124</v>
      </c>
      <c r="CT263" s="110"/>
      <c r="CU263" s="112"/>
      <c r="CV263" s="112" t="s">
        <v>6125</v>
      </c>
      <c r="CW263" s="131">
        <v>0</v>
      </c>
      <c r="CX263" s="131">
        <v>0.25</v>
      </c>
      <c r="CY263" s="64" t="s">
        <v>218</v>
      </c>
      <c r="CZ263" s="192" t="s">
        <v>6110</v>
      </c>
      <c r="DA263" s="110"/>
      <c r="DB263" s="117"/>
      <c r="DC263" s="145" t="s">
        <v>6126</v>
      </c>
      <c r="DD263" s="131">
        <v>0</v>
      </c>
      <c r="DE263" s="131">
        <v>0.25</v>
      </c>
      <c r="DF263" s="64" t="s">
        <v>218</v>
      </c>
      <c r="DG263" s="192" t="s">
        <v>6127</v>
      </c>
      <c r="DH263" s="17"/>
      <c r="DI263" s="101"/>
      <c r="DJ263" s="103" t="s">
        <v>6128</v>
      </c>
      <c r="DK263" s="131">
        <v>0</v>
      </c>
      <c r="DL263" s="131">
        <v>0.25</v>
      </c>
      <c r="DM263" s="64" t="s">
        <v>218</v>
      </c>
      <c r="DN263" s="176" t="s">
        <v>6114</v>
      </c>
      <c r="DO263" s="110"/>
      <c r="DP263" s="117"/>
      <c r="DQ263" s="103" t="s">
        <v>6129</v>
      </c>
      <c r="DR263" s="131">
        <v>0</v>
      </c>
      <c r="DS263" s="131">
        <v>0.25</v>
      </c>
      <c r="DT263" s="64" t="s">
        <v>218</v>
      </c>
      <c r="DU263" s="176" t="s">
        <v>6130</v>
      </c>
      <c r="DV263" s="17">
        <v>350</v>
      </c>
      <c r="DW263" s="157">
        <v>1769</v>
      </c>
      <c r="DX263" s="211" t="s">
        <v>6131</v>
      </c>
      <c r="DY263" s="131">
        <v>0</v>
      </c>
      <c r="DZ263" s="131">
        <v>0.25</v>
      </c>
      <c r="EA263" s="196" t="s">
        <v>2918</v>
      </c>
      <c r="EB263" s="107" t="s">
        <v>6118</v>
      </c>
      <c r="EC263" s="62">
        <v>0</v>
      </c>
      <c r="ED263" s="61">
        <v>0</v>
      </c>
      <c r="EE263" s="61">
        <v>0</v>
      </c>
      <c r="EF263" s="61">
        <v>0</v>
      </c>
      <c r="EG263" s="61">
        <v>0</v>
      </c>
      <c r="EH263" s="61">
        <v>0</v>
      </c>
      <c r="EI263" s="61">
        <v>0</v>
      </c>
      <c r="EJ263" s="61">
        <v>0</v>
      </c>
      <c r="EK263" s="61">
        <v>0</v>
      </c>
      <c r="EL263" s="61">
        <v>350</v>
      </c>
      <c r="EM263" s="62">
        <v>0</v>
      </c>
      <c r="EN263" s="62">
        <v>0</v>
      </c>
      <c r="EO263" s="62">
        <v>350</v>
      </c>
      <c r="EP263" s="60">
        <v>0</v>
      </c>
      <c r="EQ263" s="61">
        <v>0</v>
      </c>
      <c r="ER263" s="61">
        <v>0</v>
      </c>
      <c r="ES263" s="61">
        <v>0</v>
      </c>
      <c r="ET263" s="61">
        <v>0</v>
      </c>
      <c r="EU263" s="61">
        <v>0</v>
      </c>
      <c r="EV263" s="61">
        <v>0</v>
      </c>
      <c r="EW263" s="61">
        <v>0</v>
      </c>
      <c r="EX263" s="61">
        <v>0</v>
      </c>
      <c r="EY263" s="61">
        <v>0</v>
      </c>
      <c r="EZ263" s="61">
        <v>1769</v>
      </c>
      <c r="FA263" s="60">
        <v>0</v>
      </c>
      <c r="FB263" s="60">
        <v>0</v>
      </c>
      <c r="FC263" s="60">
        <v>0</v>
      </c>
      <c r="FD263" s="38">
        <v>0</v>
      </c>
      <c r="FE263" s="38">
        <v>0</v>
      </c>
      <c r="FF263" s="38">
        <v>0</v>
      </c>
      <c r="FG263" s="38">
        <v>0</v>
      </c>
      <c r="FH263" s="140">
        <v>0</v>
      </c>
      <c r="FI263" s="140">
        <v>0</v>
      </c>
      <c r="FJ263" s="38">
        <v>0</v>
      </c>
      <c r="FK263" s="139">
        <v>0</v>
      </c>
      <c r="FL263" s="139">
        <v>0</v>
      </c>
      <c r="FM263" s="139">
        <v>0</v>
      </c>
      <c r="FN263" s="55">
        <v>0</v>
      </c>
      <c r="FO263" s="55">
        <v>0</v>
      </c>
      <c r="FP263" s="55">
        <v>0</v>
      </c>
      <c r="FQ263" s="55">
        <v>0</v>
      </c>
      <c r="FR263" s="209">
        <v>0</v>
      </c>
      <c r="FS263" s="209">
        <v>0</v>
      </c>
      <c r="FT263" s="209">
        <v>0</v>
      </c>
      <c r="FU263" s="209">
        <v>0</v>
      </c>
      <c r="FV263" s="42">
        <v>0</v>
      </c>
      <c r="FW263" s="42">
        <v>0</v>
      </c>
      <c r="FX263" s="42">
        <v>0</v>
      </c>
      <c r="FY263" s="42">
        <v>0</v>
      </c>
      <c r="FZ263" s="42">
        <v>0</v>
      </c>
      <c r="GA263" s="42">
        <v>0</v>
      </c>
      <c r="GB263" s="42">
        <v>0</v>
      </c>
      <c r="GC263" s="42">
        <v>0</v>
      </c>
      <c r="GD263" s="138">
        <v>0</v>
      </c>
      <c r="GE263" s="42">
        <v>0</v>
      </c>
      <c r="GF263" s="137">
        <v>0</v>
      </c>
      <c r="GG263" s="136">
        <v>1</v>
      </c>
      <c r="GH263" s="50">
        <v>0</v>
      </c>
      <c r="GI263" s="50">
        <v>0</v>
      </c>
      <c r="GJ263" s="50">
        <v>0</v>
      </c>
      <c r="GK263" s="50">
        <v>0</v>
      </c>
      <c r="GL263" s="49">
        <v>0</v>
      </c>
      <c r="GM263" s="49">
        <v>0</v>
      </c>
      <c r="GN263" s="49">
        <v>0</v>
      </c>
      <c r="GO263" s="49">
        <v>0</v>
      </c>
      <c r="GP263" s="49">
        <v>0</v>
      </c>
      <c r="GQ263" s="49">
        <v>0</v>
      </c>
      <c r="GR263" s="48" t="b">
        <v>1</v>
      </c>
    </row>
    <row r="264" spans="1:200" ht="67.5" hidden="1" customHeight="1" x14ac:dyDescent="0.25">
      <c r="A264" s="110" t="s">
        <v>5392</v>
      </c>
      <c r="B264" s="110" t="s">
        <v>5893</v>
      </c>
      <c r="C264" s="119" t="s">
        <v>519</v>
      </c>
      <c r="D264" s="110" t="s">
        <v>5894</v>
      </c>
      <c r="E264" s="110" t="s">
        <v>6043</v>
      </c>
      <c r="F264" s="110" t="s">
        <v>5394</v>
      </c>
      <c r="G264" s="110" t="s">
        <v>951</v>
      </c>
      <c r="H264" s="110" t="s">
        <v>952</v>
      </c>
      <c r="I264" s="110" t="s">
        <v>5895</v>
      </c>
      <c r="J264" s="110"/>
      <c r="K264" s="110" t="s">
        <v>5988</v>
      </c>
      <c r="L264" s="110" t="s">
        <v>5989</v>
      </c>
      <c r="M264" s="17" t="s">
        <v>6045</v>
      </c>
      <c r="N264" s="110" t="s">
        <v>6046</v>
      </c>
      <c r="O264" s="110" t="s">
        <v>6047</v>
      </c>
      <c r="P264" s="110" t="s">
        <v>6048</v>
      </c>
      <c r="Q264" s="119">
        <v>160</v>
      </c>
      <c r="R264" s="110" t="s">
        <v>6132</v>
      </c>
      <c r="S264" s="17" t="s">
        <v>2904</v>
      </c>
      <c r="T264" s="17"/>
      <c r="U264" s="17">
        <v>3914</v>
      </c>
      <c r="V264" s="17" t="s">
        <v>870</v>
      </c>
      <c r="W264" s="17" t="s">
        <v>6050</v>
      </c>
      <c r="X264" s="17" t="s">
        <v>870</v>
      </c>
      <c r="Y264" s="17" t="s">
        <v>870</v>
      </c>
      <c r="Z264" s="17" t="s">
        <v>870</v>
      </c>
      <c r="AA264" s="17" t="s">
        <v>870</v>
      </c>
      <c r="AB264" s="17"/>
      <c r="AC264" s="17"/>
      <c r="AD264" s="17"/>
      <c r="AE264" s="17"/>
      <c r="AF264" s="17"/>
      <c r="AG264" s="17"/>
      <c r="AH264" s="17" t="s">
        <v>270</v>
      </c>
      <c r="AI264" s="17" t="s">
        <v>417</v>
      </c>
      <c r="AJ264" s="17" t="s">
        <v>244</v>
      </c>
      <c r="AK264" s="17" t="s">
        <v>271</v>
      </c>
      <c r="AL264" s="110" t="s">
        <v>6133</v>
      </c>
      <c r="AM264" s="110" t="s">
        <v>6052</v>
      </c>
      <c r="AN264" s="17" t="s">
        <v>6134</v>
      </c>
      <c r="AO264" s="17">
        <v>12000</v>
      </c>
      <c r="AP264" s="17">
        <v>10000</v>
      </c>
      <c r="AQ264" s="17">
        <v>10000</v>
      </c>
      <c r="AR264" s="17">
        <v>8000</v>
      </c>
      <c r="AS264" s="17">
        <v>40000</v>
      </c>
      <c r="AT264" s="17">
        <v>12000</v>
      </c>
      <c r="AU264" s="17"/>
      <c r="AV264" s="17">
        <v>10000</v>
      </c>
      <c r="AW264" s="110"/>
      <c r="AX264" s="117"/>
      <c r="AY264" s="116" t="s">
        <v>6135</v>
      </c>
      <c r="AZ264" s="132">
        <v>0</v>
      </c>
      <c r="BA264" s="151">
        <v>0.3</v>
      </c>
      <c r="BB264" s="174" t="s">
        <v>218</v>
      </c>
      <c r="BC264" s="107" t="s">
        <v>6136</v>
      </c>
      <c r="BD264" s="152"/>
      <c r="BE264" s="117"/>
      <c r="BF264" s="116" t="s">
        <v>6137</v>
      </c>
      <c r="BG264" s="132">
        <v>0</v>
      </c>
      <c r="BH264" s="151">
        <v>0.3</v>
      </c>
      <c r="BI264" s="173" t="s">
        <v>218</v>
      </c>
      <c r="BJ264" s="107" t="s">
        <v>6136</v>
      </c>
      <c r="BK264" s="17"/>
      <c r="BL264" s="101"/>
      <c r="BM264" s="117" t="s">
        <v>6138</v>
      </c>
      <c r="BN264" s="150">
        <v>0</v>
      </c>
      <c r="BO264" s="131">
        <v>0.3</v>
      </c>
      <c r="BP264" s="81" t="s">
        <v>218</v>
      </c>
      <c r="BQ264" s="107" t="s">
        <v>6136</v>
      </c>
      <c r="BR264" s="110"/>
      <c r="BS264" s="112"/>
      <c r="BT264" s="112" t="s">
        <v>6139</v>
      </c>
      <c r="BU264" s="131">
        <v>0</v>
      </c>
      <c r="BV264" s="131">
        <v>0.3</v>
      </c>
      <c r="BW264" s="64" t="s">
        <v>218</v>
      </c>
      <c r="BX264" s="107" t="s">
        <v>6136</v>
      </c>
      <c r="BY264" s="110"/>
      <c r="BZ264" s="112"/>
      <c r="CA264" s="112" t="s">
        <v>6140</v>
      </c>
      <c r="CB264" s="131">
        <v>0</v>
      </c>
      <c r="CC264" s="131">
        <v>0.3</v>
      </c>
      <c r="CD264" s="131" t="s">
        <v>218</v>
      </c>
      <c r="CE264" s="110" t="s">
        <v>6104</v>
      </c>
      <c r="CF264" s="110"/>
      <c r="CG264" s="112"/>
      <c r="CH264" s="117" t="s">
        <v>6141</v>
      </c>
      <c r="CI264" s="178">
        <v>0</v>
      </c>
      <c r="CJ264" s="178">
        <v>0.3</v>
      </c>
      <c r="CK264" s="105" t="s">
        <v>218</v>
      </c>
      <c r="CL264" s="110" t="s">
        <v>6106</v>
      </c>
      <c r="CM264" s="110"/>
      <c r="CN264" s="112"/>
      <c r="CO264" s="112" t="s">
        <v>6142</v>
      </c>
      <c r="CP264" s="131">
        <v>0</v>
      </c>
      <c r="CQ264" s="131">
        <v>0.3</v>
      </c>
      <c r="CR264" s="64" t="s">
        <v>218</v>
      </c>
      <c r="CS264" s="176" t="s">
        <v>6143</v>
      </c>
      <c r="CT264" s="110"/>
      <c r="CU264" s="112"/>
      <c r="CV264" s="112" t="s">
        <v>6144</v>
      </c>
      <c r="CW264" s="131">
        <v>0</v>
      </c>
      <c r="CX264" s="131">
        <v>0.3</v>
      </c>
      <c r="CY264" s="64" t="s">
        <v>218</v>
      </c>
      <c r="CZ264" s="192" t="s">
        <v>6110</v>
      </c>
      <c r="DA264" s="110"/>
      <c r="DB264" s="117"/>
      <c r="DC264" s="145" t="s">
        <v>6145</v>
      </c>
      <c r="DD264" s="131">
        <v>0</v>
      </c>
      <c r="DE264" s="131">
        <v>0.3</v>
      </c>
      <c r="DF264" s="64" t="s">
        <v>218</v>
      </c>
      <c r="DG264" s="192" t="s">
        <v>6146</v>
      </c>
      <c r="DH264" s="17"/>
      <c r="DI264" s="101"/>
      <c r="DJ264" s="103" t="s">
        <v>6147</v>
      </c>
      <c r="DK264" s="131">
        <v>0</v>
      </c>
      <c r="DL264" s="131">
        <v>0.3</v>
      </c>
      <c r="DM264" s="64" t="s">
        <v>218</v>
      </c>
      <c r="DN264" s="176" t="s">
        <v>6114</v>
      </c>
      <c r="DO264" s="110"/>
      <c r="DP264" s="117"/>
      <c r="DQ264" s="103" t="s">
        <v>6148</v>
      </c>
      <c r="DR264" s="131">
        <v>0</v>
      </c>
      <c r="DS264" s="131">
        <v>0.3</v>
      </c>
      <c r="DT264" s="64" t="s">
        <v>218</v>
      </c>
      <c r="DU264" s="176" t="s">
        <v>6149</v>
      </c>
      <c r="DV264" s="17">
        <v>10000</v>
      </c>
      <c r="DW264" s="157">
        <v>10265</v>
      </c>
      <c r="DX264" s="211" t="s">
        <v>6150</v>
      </c>
      <c r="DY264" s="131">
        <v>0</v>
      </c>
      <c r="DZ264" s="131">
        <v>0.3</v>
      </c>
      <c r="EA264" s="196" t="s">
        <v>2918</v>
      </c>
      <c r="EB264" s="107" t="s">
        <v>6151</v>
      </c>
      <c r="EC264" s="62">
        <v>0</v>
      </c>
      <c r="ED264" s="61">
        <v>0</v>
      </c>
      <c r="EE264" s="61">
        <v>0</v>
      </c>
      <c r="EF264" s="61">
        <v>0</v>
      </c>
      <c r="EG264" s="61">
        <v>0</v>
      </c>
      <c r="EH264" s="61">
        <v>0</v>
      </c>
      <c r="EI264" s="61">
        <v>0</v>
      </c>
      <c r="EJ264" s="61">
        <v>0</v>
      </c>
      <c r="EK264" s="61">
        <v>0</v>
      </c>
      <c r="EL264" s="61">
        <v>10000</v>
      </c>
      <c r="EM264" s="62">
        <v>0</v>
      </c>
      <c r="EN264" s="62">
        <v>0</v>
      </c>
      <c r="EO264" s="62">
        <v>10000</v>
      </c>
      <c r="EP264" s="60">
        <v>0</v>
      </c>
      <c r="EQ264" s="61">
        <v>0</v>
      </c>
      <c r="ER264" s="61">
        <v>0</v>
      </c>
      <c r="ES264" s="61">
        <v>0</v>
      </c>
      <c r="ET264" s="61">
        <v>0</v>
      </c>
      <c r="EU264" s="61">
        <v>0</v>
      </c>
      <c r="EV264" s="61">
        <v>0</v>
      </c>
      <c r="EW264" s="61">
        <v>0</v>
      </c>
      <c r="EX264" s="61">
        <v>0</v>
      </c>
      <c r="EY264" s="61">
        <v>0</v>
      </c>
      <c r="EZ264" s="61">
        <v>10265</v>
      </c>
      <c r="FA264" s="60">
        <v>0</v>
      </c>
      <c r="FB264" s="60">
        <v>0</v>
      </c>
      <c r="FC264" s="60">
        <v>0</v>
      </c>
      <c r="FD264" s="38">
        <v>0</v>
      </c>
      <c r="FE264" s="38">
        <v>0</v>
      </c>
      <c r="FF264" s="38">
        <v>0</v>
      </c>
      <c r="FG264" s="38">
        <v>0</v>
      </c>
      <c r="FH264" s="140">
        <v>0</v>
      </c>
      <c r="FI264" s="140">
        <v>0</v>
      </c>
      <c r="FJ264" s="38">
        <v>0</v>
      </c>
      <c r="FK264" s="139">
        <v>0</v>
      </c>
      <c r="FL264" s="139">
        <v>0</v>
      </c>
      <c r="FM264" s="139">
        <v>0</v>
      </c>
      <c r="FN264" s="55">
        <v>0</v>
      </c>
      <c r="FO264" s="55">
        <v>0</v>
      </c>
      <c r="FP264" s="55">
        <v>0</v>
      </c>
      <c r="FQ264" s="55">
        <v>0</v>
      </c>
      <c r="FR264" s="209">
        <v>0</v>
      </c>
      <c r="FS264" s="209">
        <v>0</v>
      </c>
      <c r="FT264" s="209">
        <v>0</v>
      </c>
      <c r="FU264" s="209">
        <v>0</v>
      </c>
      <c r="FV264" s="42">
        <v>0</v>
      </c>
      <c r="FW264" s="42">
        <v>0</v>
      </c>
      <c r="FX264" s="42">
        <v>0</v>
      </c>
      <c r="FY264" s="42">
        <v>0</v>
      </c>
      <c r="FZ264" s="42">
        <v>0</v>
      </c>
      <c r="GA264" s="42">
        <v>0</v>
      </c>
      <c r="GB264" s="42">
        <v>0</v>
      </c>
      <c r="GC264" s="42">
        <v>0</v>
      </c>
      <c r="GD264" s="138">
        <v>0</v>
      </c>
      <c r="GE264" s="42">
        <v>0</v>
      </c>
      <c r="GF264" s="137">
        <v>0</v>
      </c>
      <c r="GG264" s="136">
        <v>1</v>
      </c>
      <c r="GH264" s="50">
        <v>0</v>
      </c>
      <c r="GI264" s="50">
        <v>0</v>
      </c>
      <c r="GJ264" s="50">
        <v>0</v>
      </c>
      <c r="GK264" s="50">
        <v>0</v>
      </c>
      <c r="GL264" s="49">
        <v>0</v>
      </c>
      <c r="GM264" s="49">
        <v>0</v>
      </c>
      <c r="GN264" s="49">
        <v>0</v>
      </c>
      <c r="GO264" s="49">
        <v>0</v>
      </c>
      <c r="GP264" s="49">
        <v>0</v>
      </c>
      <c r="GQ264" s="49">
        <v>0</v>
      </c>
      <c r="GR264" s="48" t="b">
        <v>1</v>
      </c>
    </row>
    <row r="265" spans="1:200" ht="67.5" hidden="1" customHeight="1" x14ac:dyDescent="0.25">
      <c r="A265" s="110" t="s">
        <v>5392</v>
      </c>
      <c r="B265" s="110" t="s">
        <v>5893</v>
      </c>
      <c r="C265" s="119" t="s">
        <v>519</v>
      </c>
      <c r="D265" s="110" t="s">
        <v>5894</v>
      </c>
      <c r="E265" s="110" t="s">
        <v>6043</v>
      </c>
      <c r="F265" s="110" t="s">
        <v>5394</v>
      </c>
      <c r="G265" s="110" t="s">
        <v>951</v>
      </c>
      <c r="H265" s="110" t="s">
        <v>952</v>
      </c>
      <c r="I265" s="110" t="s">
        <v>5895</v>
      </c>
      <c r="J265" s="175"/>
      <c r="K265" s="110" t="s">
        <v>5988</v>
      </c>
      <c r="L265" s="110" t="s">
        <v>5989</v>
      </c>
      <c r="M265" s="17" t="s">
        <v>6045</v>
      </c>
      <c r="N265" s="110" t="s">
        <v>6046</v>
      </c>
      <c r="O265" s="110" t="s">
        <v>5990</v>
      </c>
      <c r="P265" s="110" t="s">
        <v>6048</v>
      </c>
      <c r="Q265" s="119">
        <v>161</v>
      </c>
      <c r="R265" s="110" t="s">
        <v>6152</v>
      </c>
      <c r="S265" s="17" t="s">
        <v>2904</v>
      </c>
      <c r="T265" s="17"/>
      <c r="U265" s="17">
        <v>3914</v>
      </c>
      <c r="V265" s="17" t="s">
        <v>870</v>
      </c>
      <c r="W265" s="17" t="s">
        <v>6050</v>
      </c>
      <c r="X265" s="17" t="s">
        <v>870</v>
      </c>
      <c r="Y265" s="17" t="s">
        <v>870</v>
      </c>
      <c r="Z265" s="17" t="s">
        <v>870</v>
      </c>
      <c r="AA265" s="17" t="s">
        <v>870</v>
      </c>
      <c r="AB265" s="17"/>
      <c r="AC265" s="17"/>
      <c r="AD265" s="17"/>
      <c r="AE265" s="17"/>
      <c r="AF265" s="17"/>
      <c r="AG265" s="17"/>
      <c r="AH265" s="17" t="s">
        <v>270</v>
      </c>
      <c r="AI265" s="17" t="s">
        <v>417</v>
      </c>
      <c r="AJ265" s="17" t="s">
        <v>244</v>
      </c>
      <c r="AK265" s="17" t="s">
        <v>271</v>
      </c>
      <c r="AL265" s="110" t="s">
        <v>6153</v>
      </c>
      <c r="AM265" s="110" t="s">
        <v>6052</v>
      </c>
      <c r="AN265" s="17" t="s">
        <v>6134</v>
      </c>
      <c r="AO265" s="17">
        <v>4000</v>
      </c>
      <c r="AP265" s="17">
        <v>4000</v>
      </c>
      <c r="AQ265" s="17">
        <v>4000</v>
      </c>
      <c r="AR265" s="17">
        <v>4000</v>
      </c>
      <c r="AS265" s="17">
        <v>16000</v>
      </c>
      <c r="AT265" s="17">
        <v>4000</v>
      </c>
      <c r="AU265" s="17"/>
      <c r="AV265" s="17">
        <v>4000</v>
      </c>
      <c r="AW265" s="110"/>
      <c r="AX265" s="117"/>
      <c r="AY265" s="116" t="s">
        <v>6154</v>
      </c>
      <c r="AZ265" s="132">
        <v>0</v>
      </c>
      <c r="BA265" s="151">
        <v>0.25</v>
      </c>
      <c r="BB265" s="174" t="s">
        <v>218</v>
      </c>
      <c r="BC265" s="107" t="s">
        <v>6136</v>
      </c>
      <c r="BD265" s="152"/>
      <c r="BE265" s="117"/>
      <c r="BF265" s="116" t="s">
        <v>6155</v>
      </c>
      <c r="BG265" s="132">
        <v>0</v>
      </c>
      <c r="BH265" s="151">
        <v>0.25</v>
      </c>
      <c r="BI265" s="173" t="s">
        <v>218</v>
      </c>
      <c r="BJ265" s="107" t="s">
        <v>6136</v>
      </c>
      <c r="BK265" s="17"/>
      <c r="BL265" s="101"/>
      <c r="BM265" s="117" t="s">
        <v>6156</v>
      </c>
      <c r="BN265" s="150">
        <v>0</v>
      </c>
      <c r="BO265" s="131">
        <v>0.25</v>
      </c>
      <c r="BP265" s="81" t="s">
        <v>218</v>
      </c>
      <c r="BQ265" s="107" t="s">
        <v>6136</v>
      </c>
      <c r="BR265" s="110"/>
      <c r="BS265" s="112"/>
      <c r="BT265" s="112" t="s">
        <v>6157</v>
      </c>
      <c r="BU265" s="131">
        <v>0</v>
      </c>
      <c r="BV265" s="131">
        <v>0.25</v>
      </c>
      <c r="BW265" s="64" t="s">
        <v>218</v>
      </c>
      <c r="BX265" s="107" t="s">
        <v>6158</v>
      </c>
      <c r="BY265" s="110"/>
      <c r="BZ265" s="112"/>
      <c r="CA265" s="112" t="s">
        <v>6159</v>
      </c>
      <c r="CB265" s="131">
        <v>0</v>
      </c>
      <c r="CC265" s="131">
        <v>0.25</v>
      </c>
      <c r="CD265" s="131" t="s">
        <v>218</v>
      </c>
      <c r="CE265" s="110" t="s">
        <v>6104</v>
      </c>
      <c r="CF265" s="110"/>
      <c r="CG265" s="112"/>
      <c r="CH265" s="117" t="s">
        <v>6160</v>
      </c>
      <c r="CI265" s="178">
        <v>0</v>
      </c>
      <c r="CJ265" s="178">
        <v>0.25</v>
      </c>
      <c r="CK265" s="105" t="s">
        <v>218</v>
      </c>
      <c r="CL265" s="110" t="s">
        <v>6106</v>
      </c>
      <c r="CM265" s="110"/>
      <c r="CN265" s="112"/>
      <c r="CO265" s="112" t="s">
        <v>6161</v>
      </c>
      <c r="CP265" s="131">
        <v>0</v>
      </c>
      <c r="CQ265" s="131">
        <v>0.25</v>
      </c>
      <c r="CR265" s="64" t="s">
        <v>218</v>
      </c>
      <c r="CS265" s="176" t="s">
        <v>6143</v>
      </c>
      <c r="CT265" s="110"/>
      <c r="CU265" s="112"/>
      <c r="CV265" s="112" t="s">
        <v>6162</v>
      </c>
      <c r="CW265" s="131">
        <v>0</v>
      </c>
      <c r="CX265" s="131">
        <v>0.25</v>
      </c>
      <c r="CY265" s="64" t="s">
        <v>218</v>
      </c>
      <c r="CZ265" s="192" t="s">
        <v>6110</v>
      </c>
      <c r="DA265" s="110"/>
      <c r="DB265" s="117"/>
      <c r="DC265" s="145" t="s">
        <v>6163</v>
      </c>
      <c r="DD265" s="131">
        <v>0</v>
      </c>
      <c r="DE265" s="131">
        <v>0.25</v>
      </c>
      <c r="DF265" s="64" t="s">
        <v>218</v>
      </c>
      <c r="DG265" s="192" t="s">
        <v>6164</v>
      </c>
      <c r="DH265" s="17"/>
      <c r="DI265" s="101"/>
      <c r="DJ265" s="103" t="s">
        <v>6165</v>
      </c>
      <c r="DK265" s="131">
        <v>0</v>
      </c>
      <c r="DL265" s="131">
        <v>0.25</v>
      </c>
      <c r="DM265" s="64" t="s">
        <v>218</v>
      </c>
      <c r="DN265" s="176" t="s">
        <v>6114</v>
      </c>
      <c r="DO265" s="110"/>
      <c r="DP265" s="117"/>
      <c r="DQ265" s="103" t="s">
        <v>6166</v>
      </c>
      <c r="DR265" s="131">
        <v>0</v>
      </c>
      <c r="DS265" s="131">
        <v>0.25</v>
      </c>
      <c r="DT265" s="64" t="s">
        <v>218</v>
      </c>
      <c r="DU265" s="176" t="s">
        <v>6114</v>
      </c>
      <c r="DV265" s="17">
        <v>4000</v>
      </c>
      <c r="DW265" s="157">
        <v>11171</v>
      </c>
      <c r="DX265" s="214" t="s">
        <v>6167</v>
      </c>
      <c r="DY265" s="131">
        <v>0</v>
      </c>
      <c r="DZ265" s="131">
        <v>0.25</v>
      </c>
      <c r="EA265" s="196" t="s">
        <v>2918</v>
      </c>
      <c r="EB265" s="107" t="s">
        <v>6118</v>
      </c>
      <c r="EC265" s="62">
        <v>0</v>
      </c>
      <c r="ED265" s="61">
        <v>0</v>
      </c>
      <c r="EE265" s="61">
        <v>0</v>
      </c>
      <c r="EF265" s="61">
        <v>0</v>
      </c>
      <c r="EG265" s="61">
        <v>0</v>
      </c>
      <c r="EH265" s="61">
        <v>0</v>
      </c>
      <c r="EI265" s="61">
        <v>0</v>
      </c>
      <c r="EJ265" s="61">
        <v>0</v>
      </c>
      <c r="EK265" s="61">
        <v>0</v>
      </c>
      <c r="EL265" s="61">
        <v>4000</v>
      </c>
      <c r="EM265" s="62">
        <v>0</v>
      </c>
      <c r="EN265" s="62">
        <v>0</v>
      </c>
      <c r="EO265" s="62">
        <v>4000</v>
      </c>
      <c r="EP265" s="60">
        <v>0</v>
      </c>
      <c r="EQ265" s="61">
        <v>0</v>
      </c>
      <c r="ER265" s="61">
        <v>0</v>
      </c>
      <c r="ES265" s="61">
        <v>0</v>
      </c>
      <c r="ET265" s="61">
        <v>0</v>
      </c>
      <c r="EU265" s="61">
        <v>0</v>
      </c>
      <c r="EV265" s="61">
        <v>0</v>
      </c>
      <c r="EW265" s="61">
        <v>0</v>
      </c>
      <c r="EX265" s="61">
        <v>0</v>
      </c>
      <c r="EY265" s="61">
        <v>0</v>
      </c>
      <c r="EZ265" s="61">
        <v>11171</v>
      </c>
      <c r="FA265" s="60">
        <v>0</v>
      </c>
      <c r="FB265" s="60">
        <v>0</v>
      </c>
      <c r="FC265" s="60">
        <v>0</v>
      </c>
      <c r="FD265" s="38">
        <v>0</v>
      </c>
      <c r="FE265" s="38">
        <v>0</v>
      </c>
      <c r="FF265" s="38">
        <v>0</v>
      </c>
      <c r="FG265" s="38">
        <v>0</v>
      </c>
      <c r="FH265" s="140">
        <v>0</v>
      </c>
      <c r="FI265" s="140">
        <v>0</v>
      </c>
      <c r="FJ265" s="38">
        <v>0</v>
      </c>
      <c r="FK265" s="139">
        <v>0</v>
      </c>
      <c r="FL265" s="139">
        <v>0</v>
      </c>
      <c r="FM265" s="139">
        <v>0</v>
      </c>
      <c r="FN265" s="55">
        <v>0</v>
      </c>
      <c r="FO265" s="55">
        <v>0</v>
      </c>
      <c r="FP265" s="55">
        <v>0</v>
      </c>
      <c r="FQ265" s="55">
        <v>0</v>
      </c>
      <c r="FR265" s="209">
        <v>0</v>
      </c>
      <c r="FS265" s="209">
        <v>0</v>
      </c>
      <c r="FT265" s="209">
        <v>0</v>
      </c>
      <c r="FU265" s="209">
        <v>0</v>
      </c>
      <c r="FV265" s="42">
        <v>0</v>
      </c>
      <c r="FW265" s="42">
        <v>0</v>
      </c>
      <c r="FX265" s="42">
        <v>0</v>
      </c>
      <c r="FY265" s="42">
        <v>0</v>
      </c>
      <c r="FZ265" s="42">
        <v>0</v>
      </c>
      <c r="GA265" s="42">
        <v>0</v>
      </c>
      <c r="GB265" s="42">
        <v>0</v>
      </c>
      <c r="GC265" s="42">
        <v>0</v>
      </c>
      <c r="GD265" s="138">
        <v>0</v>
      </c>
      <c r="GE265" s="42">
        <v>0</v>
      </c>
      <c r="GF265" s="137">
        <v>0</v>
      </c>
      <c r="GG265" s="136">
        <v>1</v>
      </c>
      <c r="GH265" s="50">
        <v>0</v>
      </c>
      <c r="GI265" s="50">
        <v>0</v>
      </c>
      <c r="GJ265" s="50">
        <v>0</v>
      </c>
      <c r="GK265" s="50">
        <v>0</v>
      </c>
      <c r="GL265" s="49">
        <v>0</v>
      </c>
      <c r="GM265" s="49">
        <v>0</v>
      </c>
      <c r="GN265" s="49">
        <v>0</v>
      </c>
      <c r="GO265" s="49">
        <v>0</v>
      </c>
      <c r="GP265" s="49">
        <v>0</v>
      </c>
      <c r="GQ265" s="49">
        <v>0</v>
      </c>
      <c r="GR265" s="48" t="b">
        <v>1</v>
      </c>
    </row>
    <row r="266" spans="1:200" ht="67.5" hidden="1" customHeight="1" x14ac:dyDescent="0.25">
      <c r="A266" s="110" t="s">
        <v>5392</v>
      </c>
      <c r="B266" s="110" t="s">
        <v>5893</v>
      </c>
      <c r="C266" s="119" t="s">
        <v>519</v>
      </c>
      <c r="D266" s="110" t="s">
        <v>5894</v>
      </c>
      <c r="E266" s="110" t="s">
        <v>5894</v>
      </c>
      <c r="F266" s="110" t="s">
        <v>5394</v>
      </c>
      <c r="G266" s="110" t="s">
        <v>951</v>
      </c>
      <c r="H266" s="110" t="s">
        <v>952</v>
      </c>
      <c r="I266" s="110" t="s">
        <v>5895</v>
      </c>
      <c r="J266" s="110" t="s">
        <v>5930</v>
      </c>
      <c r="K266" s="110" t="s">
        <v>6168</v>
      </c>
      <c r="L266" s="110" t="s">
        <v>6169</v>
      </c>
      <c r="M266" s="17" t="s">
        <v>6170</v>
      </c>
      <c r="N266" s="110" t="s">
        <v>6171</v>
      </c>
      <c r="O266" s="110" t="s">
        <v>6172</v>
      </c>
      <c r="P266" s="110" t="s">
        <v>6173</v>
      </c>
      <c r="Q266" s="119">
        <v>136</v>
      </c>
      <c r="R266" s="110" t="s">
        <v>6174</v>
      </c>
      <c r="S266" s="17" t="s">
        <v>210</v>
      </c>
      <c r="T266" s="17"/>
      <c r="U266" s="17">
        <v>3914</v>
      </c>
      <c r="V266" s="17" t="s">
        <v>870</v>
      </c>
      <c r="W266" s="17" t="s">
        <v>870</v>
      </c>
      <c r="X266" s="17" t="s">
        <v>870</v>
      </c>
      <c r="Y266" s="17" t="s">
        <v>870</v>
      </c>
      <c r="Z266" s="17" t="s">
        <v>870</v>
      </c>
      <c r="AA266" s="17" t="s">
        <v>870</v>
      </c>
      <c r="AB266" s="17"/>
      <c r="AC266" s="17"/>
      <c r="AD266" s="17"/>
      <c r="AE266" s="17"/>
      <c r="AF266" s="17"/>
      <c r="AG266" s="17" t="s">
        <v>870</v>
      </c>
      <c r="AH266" s="17" t="s">
        <v>270</v>
      </c>
      <c r="AI266" s="17" t="s">
        <v>299</v>
      </c>
      <c r="AJ266" s="17" t="s">
        <v>244</v>
      </c>
      <c r="AK266" s="17" t="s">
        <v>271</v>
      </c>
      <c r="AL266" s="110" t="s">
        <v>6175</v>
      </c>
      <c r="AM266" s="110" t="s">
        <v>6176</v>
      </c>
      <c r="AN266" s="17"/>
      <c r="AO266" s="17">
        <v>341582</v>
      </c>
      <c r="AP266" s="17">
        <v>305214</v>
      </c>
      <c r="AQ266" s="17"/>
      <c r="AR266" s="17"/>
      <c r="AS266" s="17">
        <v>373103</v>
      </c>
      <c r="AT266" s="17"/>
      <c r="AU266" s="17"/>
      <c r="AV266" s="119">
        <v>305214</v>
      </c>
      <c r="AW266" s="110"/>
      <c r="AX266" s="117"/>
      <c r="AY266" s="116" t="s">
        <v>6177</v>
      </c>
      <c r="AZ266" s="132">
        <v>0</v>
      </c>
      <c r="BA266" s="151">
        <v>0</v>
      </c>
      <c r="BB266" s="174" t="s">
        <v>218</v>
      </c>
      <c r="BC266" s="107" t="s">
        <v>6178</v>
      </c>
      <c r="BD266" s="152"/>
      <c r="BE266" s="117"/>
      <c r="BF266" s="116" t="s">
        <v>6179</v>
      </c>
      <c r="BG266" s="132">
        <v>0</v>
      </c>
      <c r="BH266" s="151">
        <v>0</v>
      </c>
      <c r="BI266" s="173" t="s">
        <v>218</v>
      </c>
      <c r="BJ266" s="107" t="s">
        <v>6180</v>
      </c>
      <c r="BK266" s="17"/>
      <c r="BL266" s="101"/>
      <c r="BM266" s="117" t="s">
        <v>6181</v>
      </c>
      <c r="BN266" s="150">
        <v>0</v>
      </c>
      <c r="BO266" s="131">
        <v>0</v>
      </c>
      <c r="BP266" s="81" t="s">
        <v>218</v>
      </c>
      <c r="BQ266" s="107" t="s">
        <v>6180</v>
      </c>
      <c r="BR266" s="110"/>
      <c r="BS266" s="112"/>
      <c r="BT266" s="112" t="s">
        <v>6182</v>
      </c>
      <c r="BU266" s="131">
        <v>0</v>
      </c>
      <c r="BV266" s="131">
        <v>0</v>
      </c>
      <c r="BW266" s="64" t="s">
        <v>218</v>
      </c>
      <c r="BX266" s="107" t="s">
        <v>6183</v>
      </c>
      <c r="BY266" s="110"/>
      <c r="BZ266" s="112"/>
      <c r="CA266" s="112" t="s">
        <v>6184</v>
      </c>
      <c r="CB266" s="131">
        <v>0</v>
      </c>
      <c r="CC266" s="131">
        <v>0</v>
      </c>
      <c r="CD266" s="131" t="s">
        <v>218</v>
      </c>
      <c r="CE266" s="110" t="s">
        <v>6185</v>
      </c>
      <c r="CF266" s="213">
        <v>167868</v>
      </c>
      <c r="CG266" s="212">
        <v>94393</v>
      </c>
      <c r="CH266" s="117" t="s">
        <v>6186</v>
      </c>
      <c r="CI266" s="178">
        <v>0.30926825112871625</v>
      </c>
      <c r="CJ266" s="178">
        <v>0.25299448141665976</v>
      </c>
      <c r="CK266" s="105" t="s">
        <v>218</v>
      </c>
      <c r="CL266" s="110" t="s">
        <v>6187</v>
      </c>
      <c r="CM266" s="110"/>
      <c r="CN266" s="112"/>
      <c r="CO266" s="112" t="s">
        <v>6188</v>
      </c>
      <c r="CP266" s="131">
        <v>0.30926825112871625</v>
      </c>
      <c r="CQ266" s="131">
        <v>0.25299448141665976</v>
      </c>
      <c r="CR266" s="64" t="s">
        <v>218</v>
      </c>
      <c r="CS266" s="161" t="s">
        <v>6189</v>
      </c>
      <c r="CT266" s="110"/>
      <c r="CU266" s="112"/>
      <c r="CV266" s="112" t="s">
        <v>6190</v>
      </c>
      <c r="CW266" s="131">
        <v>0.30926825112871625</v>
      </c>
      <c r="CX266" s="131">
        <v>0.25299448141665976</v>
      </c>
      <c r="CY266" s="64" t="s">
        <v>218</v>
      </c>
      <c r="CZ266" s="161" t="s">
        <v>6191</v>
      </c>
      <c r="DA266" s="110"/>
      <c r="DB266" s="117"/>
      <c r="DC266" s="145" t="s">
        <v>6192</v>
      </c>
      <c r="DD266" s="131">
        <v>0.30926825112871625</v>
      </c>
      <c r="DE266" s="131">
        <v>0.25299448141665976</v>
      </c>
      <c r="DF266" s="64" t="s">
        <v>218</v>
      </c>
      <c r="DG266" s="161" t="s">
        <v>6193</v>
      </c>
      <c r="DH266" s="17"/>
      <c r="DI266" s="101">
        <v>233869</v>
      </c>
      <c r="DJ266" s="103" t="s">
        <v>6194</v>
      </c>
      <c r="DK266" s="131">
        <v>1.0755142293603832</v>
      </c>
      <c r="DL266" s="131">
        <v>0.87981602935382452</v>
      </c>
      <c r="DM266" s="64" t="s">
        <v>218</v>
      </c>
      <c r="DN266" s="98" t="s">
        <v>6195</v>
      </c>
      <c r="DO266" s="110"/>
      <c r="DP266" s="117"/>
      <c r="DQ266" s="103" t="s">
        <v>6196</v>
      </c>
      <c r="DR266" s="131">
        <v>1.0755142293603832</v>
      </c>
      <c r="DS266" s="131">
        <v>0.87981602935382452</v>
      </c>
      <c r="DT266" s="64" t="s">
        <v>218</v>
      </c>
      <c r="DU266" s="107" t="s">
        <v>6197</v>
      </c>
      <c r="DV266" s="17">
        <v>137346</v>
      </c>
      <c r="DW266" s="206">
        <v>150123</v>
      </c>
      <c r="DX266" s="211" t="s">
        <v>6198</v>
      </c>
      <c r="DY266" s="210">
        <v>1.5673756773935665</v>
      </c>
      <c r="DZ266" s="131">
        <v>0.87981602935382452</v>
      </c>
      <c r="EA266" s="64" t="s">
        <v>218</v>
      </c>
      <c r="EB266" s="107" t="s">
        <v>6199</v>
      </c>
      <c r="EC266" s="62">
        <v>0</v>
      </c>
      <c r="ED266" s="61">
        <v>0</v>
      </c>
      <c r="EE266" s="61">
        <v>0</v>
      </c>
      <c r="EF266" s="61">
        <v>167868</v>
      </c>
      <c r="EG266" s="61">
        <v>167868</v>
      </c>
      <c r="EH266" s="61">
        <v>167868</v>
      </c>
      <c r="EI266" s="61">
        <v>167868</v>
      </c>
      <c r="EJ266" s="61">
        <v>167868</v>
      </c>
      <c r="EK266" s="61">
        <v>167868</v>
      </c>
      <c r="EL266" s="61">
        <v>305214</v>
      </c>
      <c r="EM266" s="62">
        <v>167868</v>
      </c>
      <c r="EN266" s="62">
        <v>167868</v>
      </c>
      <c r="EO266" s="62">
        <v>305214</v>
      </c>
      <c r="EP266" s="60">
        <v>0</v>
      </c>
      <c r="EQ266" s="61">
        <v>0</v>
      </c>
      <c r="ER266" s="61">
        <v>0</v>
      </c>
      <c r="ES266" s="61">
        <v>94393</v>
      </c>
      <c r="ET266" s="61">
        <v>94393</v>
      </c>
      <c r="EU266" s="61">
        <v>94393</v>
      </c>
      <c r="EV266" s="61">
        <v>94393</v>
      </c>
      <c r="EW266" s="61">
        <v>328262</v>
      </c>
      <c r="EX266" s="61">
        <v>328262</v>
      </c>
      <c r="EY266" s="61">
        <v>478385</v>
      </c>
      <c r="EZ266" s="61">
        <v>150123</v>
      </c>
      <c r="FA266" s="60">
        <v>94393</v>
      </c>
      <c r="FB266" s="60">
        <v>94393</v>
      </c>
      <c r="FC266" s="60">
        <v>478385</v>
      </c>
      <c r="FD266" s="38">
        <v>0</v>
      </c>
      <c r="FE266" s="38">
        <v>0</v>
      </c>
      <c r="FF266" s="38">
        <v>0</v>
      </c>
      <c r="FG266" s="38">
        <v>0.56230490623585194</v>
      </c>
      <c r="FH266" s="140">
        <v>0.56230490623585194</v>
      </c>
      <c r="FI266" s="140">
        <v>0.56230490623585194</v>
      </c>
      <c r="FJ266" s="38">
        <v>0.56230490623585194</v>
      </c>
      <c r="FK266" s="139">
        <v>1.9554769223437463</v>
      </c>
      <c r="FL266" s="139">
        <v>1.9554769223437463</v>
      </c>
      <c r="FM266" s="139">
        <v>1.5673756773935665</v>
      </c>
      <c r="FN266" s="55">
        <v>0</v>
      </c>
      <c r="FO266" s="55">
        <v>0</v>
      </c>
      <c r="FP266" s="55">
        <v>0</v>
      </c>
      <c r="FQ266" s="55">
        <v>0</v>
      </c>
      <c r="FR266" s="209">
        <v>0</v>
      </c>
      <c r="FS266" s="209">
        <v>0</v>
      </c>
      <c r="FT266" s="209">
        <v>0.30926825112871625</v>
      </c>
      <c r="FU266" s="209">
        <v>0.55000098291690425</v>
      </c>
      <c r="FV266" s="42">
        <v>0.30926825112871625</v>
      </c>
      <c r="FW266" s="42">
        <v>0.55000098291690425</v>
      </c>
      <c r="FX266" s="42">
        <v>0.30926825112871625</v>
      </c>
      <c r="FY266" s="42">
        <v>0.55000098291690425</v>
      </c>
      <c r="FZ266" s="42">
        <v>0.30926825112871625</v>
      </c>
      <c r="GA266" s="42">
        <v>0.55000098291690425</v>
      </c>
      <c r="GB266" s="42">
        <v>1.0755142293603832</v>
      </c>
      <c r="GC266" s="42">
        <v>0.55000098291690425</v>
      </c>
      <c r="GD266" s="138">
        <v>1.0755142293603832</v>
      </c>
      <c r="GE266" s="42">
        <v>0.55000098291690425</v>
      </c>
      <c r="GF266" s="137">
        <v>1.5673756773935665</v>
      </c>
      <c r="GG266" s="136">
        <v>1</v>
      </c>
      <c r="GH266" s="50">
        <v>0</v>
      </c>
      <c r="GI266" s="50">
        <v>0</v>
      </c>
      <c r="GJ266" s="50">
        <v>0</v>
      </c>
      <c r="GK266" s="50">
        <v>0.30926825112871625</v>
      </c>
      <c r="GL266" s="49">
        <v>0.30926825112871625</v>
      </c>
      <c r="GM266" s="49">
        <v>0.30926825112871625</v>
      </c>
      <c r="GN266" s="49">
        <v>0.30926825112871625</v>
      </c>
      <c r="GO266" s="49">
        <v>1</v>
      </c>
      <c r="GP266" s="49">
        <v>1</v>
      </c>
      <c r="GQ266" s="49">
        <v>1</v>
      </c>
      <c r="GR266" s="48" t="b">
        <v>1</v>
      </c>
    </row>
    <row r="267" spans="1:200" ht="67.5" hidden="1" customHeight="1" x14ac:dyDescent="0.25">
      <c r="A267" s="110" t="s">
        <v>5392</v>
      </c>
      <c r="B267" s="110" t="s">
        <v>5893</v>
      </c>
      <c r="C267" s="119" t="s">
        <v>519</v>
      </c>
      <c r="D267" s="110" t="s">
        <v>5894</v>
      </c>
      <c r="E267" s="110" t="s">
        <v>6043</v>
      </c>
      <c r="F267" s="110" t="s">
        <v>5394</v>
      </c>
      <c r="G267" s="110" t="s">
        <v>951</v>
      </c>
      <c r="H267" s="110" t="s">
        <v>952</v>
      </c>
      <c r="I267" s="110" t="s">
        <v>5895</v>
      </c>
      <c r="J267" s="110" t="s">
        <v>5930</v>
      </c>
      <c r="K267" s="110" t="s">
        <v>5988</v>
      </c>
      <c r="L267" s="110" t="s">
        <v>5989</v>
      </c>
      <c r="M267" s="17" t="s">
        <v>6170</v>
      </c>
      <c r="N267" s="110" t="s">
        <v>6171</v>
      </c>
      <c r="O267" s="110" t="s">
        <v>6172</v>
      </c>
      <c r="P267" s="110" t="s">
        <v>6173</v>
      </c>
      <c r="Q267" s="119">
        <v>163</v>
      </c>
      <c r="R267" s="110" t="s">
        <v>6200</v>
      </c>
      <c r="S267" s="17" t="s">
        <v>210</v>
      </c>
      <c r="T267" s="17" t="s">
        <v>870</v>
      </c>
      <c r="U267" s="17"/>
      <c r="V267" s="17" t="s">
        <v>6201</v>
      </c>
      <c r="W267" s="17" t="s">
        <v>6202</v>
      </c>
      <c r="X267" s="17" t="s">
        <v>870</v>
      </c>
      <c r="Y267" s="17"/>
      <c r="Z267" s="17" t="s">
        <v>870</v>
      </c>
      <c r="AA267" s="17" t="s">
        <v>870</v>
      </c>
      <c r="AB267" s="17"/>
      <c r="AC267" s="17"/>
      <c r="AD267" s="17"/>
      <c r="AE267" s="17"/>
      <c r="AF267" s="17"/>
      <c r="AG267" s="17"/>
      <c r="AH267" s="17" t="s">
        <v>270</v>
      </c>
      <c r="AI267" s="17" t="s">
        <v>2635</v>
      </c>
      <c r="AJ267" s="17" t="s">
        <v>244</v>
      </c>
      <c r="AK267" s="17" t="s">
        <v>271</v>
      </c>
      <c r="AL267" s="110" t="s">
        <v>6203</v>
      </c>
      <c r="AM267" s="110" t="s">
        <v>6176</v>
      </c>
      <c r="AN267" s="17"/>
      <c r="AO267" s="17">
        <v>5016</v>
      </c>
      <c r="AP267" s="17">
        <v>4542</v>
      </c>
      <c r="AQ267" s="17">
        <v>5028</v>
      </c>
      <c r="AR267" s="17">
        <v>5029</v>
      </c>
      <c r="AS267" s="17">
        <v>20096</v>
      </c>
      <c r="AT267" s="17"/>
      <c r="AU267" s="17"/>
      <c r="AV267" s="17">
        <v>4542</v>
      </c>
      <c r="AW267" s="110"/>
      <c r="AX267" s="117"/>
      <c r="AY267" s="116" t="s">
        <v>6204</v>
      </c>
      <c r="AZ267" s="132">
        <v>0</v>
      </c>
      <c r="BA267" s="151">
        <v>0</v>
      </c>
      <c r="BB267" s="174" t="s">
        <v>218</v>
      </c>
      <c r="BC267" s="107" t="s">
        <v>6136</v>
      </c>
      <c r="BD267" s="152"/>
      <c r="BE267" s="117"/>
      <c r="BF267" s="116" t="s">
        <v>6205</v>
      </c>
      <c r="BG267" s="132">
        <v>0</v>
      </c>
      <c r="BH267" s="151">
        <v>0</v>
      </c>
      <c r="BI267" s="173" t="s">
        <v>218</v>
      </c>
      <c r="BJ267" s="107" t="s">
        <v>6136</v>
      </c>
      <c r="BK267" s="17"/>
      <c r="BL267" s="101"/>
      <c r="BM267" s="117" t="s">
        <v>6206</v>
      </c>
      <c r="BN267" s="150">
        <v>0</v>
      </c>
      <c r="BO267" s="131">
        <v>0</v>
      </c>
      <c r="BP267" s="81" t="s">
        <v>218</v>
      </c>
      <c r="BQ267" s="107" t="s">
        <v>6136</v>
      </c>
      <c r="BR267" s="110"/>
      <c r="BS267" s="112"/>
      <c r="BT267" s="112" t="s">
        <v>6207</v>
      </c>
      <c r="BU267" s="131">
        <v>0</v>
      </c>
      <c r="BV267" s="131">
        <v>0</v>
      </c>
      <c r="BW267" s="64" t="s">
        <v>218</v>
      </c>
      <c r="BX267" s="107" t="s">
        <v>6208</v>
      </c>
      <c r="BY267" s="110"/>
      <c r="BZ267" s="112"/>
      <c r="CA267" s="112" t="s">
        <v>6209</v>
      </c>
      <c r="CB267" s="131">
        <v>0</v>
      </c>
      <c r="CC267" s="131">
        <v>0</v>
      </c>
      <c r="CD267" s="83" t="s">
        <v>218</v>
      </c>
      <c r="CE267" s="110" t="s">
        <v>6210</v>
      </c>
      <c r="CF267" s="110"/>
      <c r="CG267" s="112"/>
      <c r="CH267" s="117" t="s">
        <v>6211</v>
      </c>
      <c r="CI267" s="178">
        <v>0</v>
      </c>
      <c r="CJ267" s="178">
        <v>0</v>
      </c>
      <c r="CK267" s="208" t="s">
        <v>218</v>
      </c>
      <c r="CL267" s="110" t="s">
        <v>6212</v>
      </c>
      <c r="CM267" s="110"/>
      <c r="CN267" s="112"/>
      <c r="CO267" s="112" t="s">
        <v>6213</v>
      </c>
      <c r="CP267" s="131">
        <v>0</v>
      </c>
      <c r="CQ267" s="131">
        <v>0</v>
      </c>
      <c r="CR267" s="64" t="s">
        <v>218</v>
      </c>
      <c r="CS267" s="161" t="s">
        <v>6214</v>
      </c>
      <c r="CT267" s="110"/>
      <c r="CU267" s="112"/>
      <c r="CV267" s="112" t="s">
        <v>6215</v>
      </c>
      <c r="CW267" s="131">
        <v>0</v>
      </c>
      <c r="CX267" s="131">
        <v>0</v>
      </c>
      <c r="CY267" s="64" t="s">
        <v>218</v>
      </c>
      <c r="CZ267" s="161" t="s">
        <v>6216</v>
      </c>
      <c r="DA267" s="110"/>
      <c r="DB267" s="117"/>
      <c r="DC267" s="169" t="s">
        <v>6217</v>
      </c>
      <c r="DD267" s="131">
        <v>0</v>
      </c>
      <c r="DE267" s="131">
        <v>0</v>
      </c>
      <c r="DF267" s="64" t="s">
        <v>218</v>
      </c>
      <c r="DG267" s="161" t="s">
        <v>6218</v>
      </c>
      <c r="DH267" s="17"/>
      <c r="DI267" s="101"/>
      <c r="DJ267" s="103" t="s">
        <v>6219</v>
      </c>
      <c r="DK267" s="131">
        <v>0</v>
      </c>
      <c r="DL267" s="131">
        <v>0</v>
      </c>
      <c r="DM267" s="64" t="s">
        <v>218</v>
      </c>
      <c r="DN267" s="98" t="s">
        <v>6220</v>
      </c>
      <c r="DO267" s="110"/>
      <c r="DP267" s="117"/>
      <c r="DQ267" s="103" t="s">
        <v>6221</v>
      </c>
      <c r="DR267" s="131">
        <v>0</v>
      </c>
      <c r="DS267" s="131">
        <v>0</v>
      </c>
      <c r="DT267" s="64" t="s">
        <v>218</v>
      </c>
      <c r="DU267" s="107" t="s">
        <v>6222</v>
      </c>
      <c r="DV267" s="17">
        <v>4542</v>
      </c>
      <c r="DW267" s="206">
        <v>5623</v>
      </c>
      <c r="DX267" s="100" t="s">
        <v>6223</v>
      </c>
      <c r="DY267" s="131">
        <v>1.2380008806693086</v>
      </c>
      <c r="DZ267" s="131">
        <v>0</v>
      </c>
      <c r="EA267" s="64" t="s">
        <v>218</v>
      </c>
      <c r="EB267" s="107" t="s">
        <v>6224</v>
      </c>
      <c r="EC267" s="62">
        <v>0</v>
      </c>
      <c r="ED267" s="61">
        <v>0</v>
      </c>
      <c r="EE267" s="61">
        <v>0</v>
      </c>
      <c r="EF267" s="61">
        <v>0</v>
      </c>
      <c r="EG267" s="61">
        <v>0</v>
      </c>
      <c r="EH267" s="61">
        <v>0</v>
      </c>
      <c r="EI267" s="61">
        <v>0</v>
      </c>
      <c r="EJ267" s="61">
        <v>0</v>
      </c>
      <c r="EK267" s="61">
        <v>0</v>
      </c>
      <c r="EL267" s="61">
        <v>4542</v>
      </c>
      <c r="EM267" s="62">
        <v>0</v>
      </c>
      <c r="EN267" s="62">
        <v>0</v>
      </c>
      <c r="EO267" s="62">
        <v>4542</v>
      </c>
      <c r="EP267" s="60">
        <v>0</v>
      </c>
      <c r="EQ267" s="61">
        <v>0</v>
      </c>
      <c r="ER267" s="61">
        <v>0</v>
      </c>
      <c r="ES267" s="61">
        <v>0</v>
      </c>
      <c r="ET267" s="61">
        <v>0</v>
      </c>
      <c r="EU267" s="61">
        <v>0</v>
      </c>
      <c r="EV267" s="61">
        <v>0</v>
      </c>
      <c r="EW267" s="61">
        <v>0</v>
      </c>
      <c r="EX267" s="61">
        <v>0</v>
      </c>
      <c r="EY267" s="61">
        <v>5623</v>
      </c>
      <c r="EZ267" s="61">
        <v>5623</v>
      </c>
      <c r="FA267" s="60">
        <v>0</v>
      </c>
      <c r="FB267" s="60">
        <v>0</v>
      </c>
      <c r="FC267" s="60">
        <v>5623</v>
      </c>
      <c r="FD267" s="38">
        <v>0</v>
      </c>
      <c r="FE267" s="38">
        <v>0</v>
      </c>
      <c r="FF267" s="38">
        <v>0</v>
      </c>
      <c r="FG267" s="38">
        <v>0</v>
      </c>
      <c r="FH267" s="140">
        <v>0</v>
      </c>
      <c r="FI267" s="140">
        <v>0</v>
      </c>
      <c r="FJ267" s="38">
        <v>0</v>
      </c>
      <c r="FK267" s="139">
        <v>0</v>
      </c>
      <c r="FL267" s="139">
        <v>0</v>
      </c>
      <c r="FM267" s="139">
        <v>1.2380008806693086</v>
      </c>
      <c r="FN267" s="55">
        <v>0</v>
      </c>
      <c r="FO267" s="55">
        <v>0</v>
      </c>
      <c r="FP267" s="55">
        <v>0</v>
      </c>
      <c r="FQ267" s="55">
        <v>0</v>
      </c>
      <c r="FR267" s="209">
        <v>0</v>
      </c>
      <c r="FS267" s="209">
        <v>0</v>
      </c>
      <c r="FT267" s="209">
        <v>0</v>
      </c>
      <c r="FU267" s="209">
        <v>0</v>
      </c>
      <c r="FV267" s="42">
        <v>0</v>
      </c>
      <c r="FW267" s="42">
        <v>0</v>
      </c>
      <c r="FX267" s="42">
        <v>0</v>
      </c>
      <c r="FY267" s="42">
        <v>0</v>
      </c>
      <c r="FZ267" s="42">
        <v>0</v>
      </c>
      <c r="GA267" s="42">
        <v>0</v>
      </c>
      <c r="GB267" s="42">
        <v>0</v>
      </c>
      <c r="GC267" s="42">
        <v>0</v>
      </c>
      <c r="GD267" s="138">
        <v>0</v>
      </c>
      <c r="GE267" s="42">
        <v>0</v>
      </c>
      <c r="GF267" s="137">
        <v>1.2380008806693086</v>
      </c>
      <c r="GG267" s="136">
        <v>1</v>
      </c>
      <c r="GH267" s="50">
        <v>0</v>
      </c>
      <c r="GI267" s="50">
        <v>0</v>
      </c>
      <c r="GJ267" s="50">
        <v>0</v>
      </c>
      <c r="GK267" s="50">
        <v>0</v>
      </c>
      <c r="GL267" s="49">
        <v>0</v>
      </c>
      <c r="GM267" s="49">
        <v>0</v>
      </c>
      <c r="GN267" s="49">
        <v>0</v>
      </c>
      <c r="GO267" s="49">
        <v>0</v>
      </c>
      <c r="GP267" s="49">
        <v>0</v>
      </c>
      <c r="GQ267" s="49">
        <v>1</v>
      </c>
      <c r="GR267" s="48" t="b">
        <v>1</v>
      </c>
    </row>
    <row r="268" spans="1:200" ht="67.5" hidden="1" customHeight="1" x14ac:dyDescent="0.25">
      <c r="A268" s="110" t="s">
        <v>5392</v>
      </c>
      <c r="B268" s="110" t="s">
        <v>5893</v>
      </c>
      <c r="C268" s="119" t="s">
        <v>519</v>
      </c>
      <c r="D268" s="110" t="s">
        <v>5894</v>
      </c>
      <c r="E268" s="110" t="s">
        <v>6043</v>
      </c>
      <c r="F268" s="110" t="s">
        <v>5394</v>
      </c>
      <c r="G268" s="110" t="s">
        <v>951</v>
      </c>
      <c r="H268" s="110" t="s">
        <v>952</v>
      </c>
      <c r="I268" s="110" t="s">
        <v>5895</v>
      </c>
      <c r="J268" s="110" t="s">
        <v>5930</v>
      </c>
      <c r="K268" s="110" t="s">
        <v>5988</v>
      </c>
      <c r="L268" s="110" t="s">
        <v>5989</v>
      </c>
      <c r="M268" s="17" t="s">
        <v>6170</v>
      </c>
      <c r="N268" s="110" t="s">
        <v>6171</v>
      </c>
      <c r="O268" s="110" t="s">
        <v>6172</v>
      </c>
      <c r="P268" s="110" t="s">
        <v>6173</v>
      </c>
      <c r="Q268" s="119">
        <v>166</v>
      </c>
      <c r="R268" s="110" t="s">
        <v>6225</v>
      </c>
      <c r="S268" s="17" t="s">
        <v>210</v>
      </c>
      <c r="T268" s="17" t="s">
        <v>870</v>
      </c>
      <c r="U268" s="17"/>
      <c r="V268" s="17" t="s">
        <v>6201</v>
      </c>
      <c r="W268" s="17" t="s">
        <v>6202</v>
      </c>
      <c r="X268" s="17" t="s">
        <v>870</v>
      </c>
      <c r="Y268" s="17"/>
      <c r="Z268" s="17" t="s">
        <v>870</v>
      </c>
      <c r="AA268" s="17" t="s">
        <v>870</v>
      </c>
      <c r="AB268" s="17"/>
      <c r="AC268" s="17"/>
      <c r="AD268" s="17"/>
      <c r="AE268" s="17"/>
      <c r="AF268" s="17"/>
      <c r="AG268" s="17"/>
      <c r="AH268" s="17" t="s">
        <v>270</v>
      </c>
      <c r="AI268" s="17" t="s">
        <v>299</v>
      </c>
      <c r="AJ268" s="17" t="s">
        <v>418</v>
      </c>
      <c r="AK268" s="17" t="s">
        <v>271</v>
      </c>
      <c r="AL268" s="110" t="s">
        <v>6226</v>
      </c>
      <c r="AM268" s="110" t="s">
        <v>6176</v>
      </c>
      <c r="AN268" s="17"/>
      <c r="AO268" s="17">
        <v>18074</v>
      </c>
      <c r="AP268" s="17">
        <v>17197</v>
      </c>
      <c r="AQ268" s="17"/>
      <c r="AR268" s="17"/>
      <c r="AS268" s="17">
        <v>21469</v>
      </c>
      <c r="AT268" s="17"/>
      <c r="AU268" s="17"/>
      <c r="AV268" s="17">
        <v>17197</v>
      </c>
      <c r="AW268" s="110"/>
      <c r="AX268" s="117"/>
      <c r="AY268" s="116" t="s">
        <v>6227</v>
      </c>
      <c r="AZ268" s="132">
        <v>0</v>
      </c>
      <c r="BA268" s="151">
        <v>0</v>
      </c>
      <c r="BB268" s="174" t="s">
        <v>218</v>
      </c>
      <c r="BC268" s="107" t="s">
        <v>6183</v>
      </c>
      <c r="BD268" s="152"/>
      <c r="BE268" s="117"/>
      <c r="BF268" s="116" t="s">
        <v>6228</v>
      </c>
      <c r="BG268" s="132">
        <v>0</v>
      </c>
      <c r="BH268" s="151">
        <v>0</v>
      </c>
      <c r="BI268" s="173" t="s">
        <v>218</v>
      </c>
      <c r="BJ268" s="107" t="s">
        <v>6183</v>
      </c>
      <c r="BK268" s="17"/>
      <c r="BL268" s="101"/>
      <c r="BM268" s="117" t="s">
        <v>6229</v>
      </c>
      <c r="BN268" s="150">
        <v>0</v>
      </c>
      <c r="BO268" s="131">
        <v>0</v>
      </c>
      <c r="BP268" s="81" t="s">
        <v>218</v>
      </c>
      <c r="BQ268" s="107" t="s">
        <v>6183</v>
      </c>
      <c r="BR268" s="110"/>
      <c r="BS268" s="112"/>
      <c r="BT268" s="112" t="s">
        <v>6230</v>
      </c>
      <c r="BU268" s="131">
        <v>0</v>
      </c>
      <c r="BV268" s="131">
        <v>0</v>
      </c>
      <c r="BW268" s="64" t="s">
        <v>218</v>
      </c>
      <c r="BX268" s="107" t="s">
        <v>6183</v>
      </c>
      <c r="BY268" s="110"/>
      <c r="BZ268" s="112"/>
      <c r="CA268" s="112" t="s">
        <v>6231</v>
      </c>
      <c r="CB268" s="131">
        <v>0</v>
      </c>
      <c r="CC268" s="131">
        <v>0</v>
      </c>
      <c r="CD268" s="131" t="s">
        <v>218</v>
      </c>
      <c r="CE268" s="110" t="s">
        <v>6185</v>
      </c>
      <c r="CF268" s="17">
        <v>9548</v>
      </c>
      <c r="CG268" s="146">
        <v>10756</v>
      </c>
      <c r="CH268" s="117" t="s">
        <v>6232</v>
      </c>
      <c r="CI268" s="178">
        <v>0.6254579287084957</v>
      </c>
      <c r="CJ268" s="178">
        <v>0.50100144394242863</v>
      </c>
      <c r="CK268" s="208" t="s">
        <v>218</v>
      </c>
      <c r="CL268" s="110" t="s">
        <v>6233</v>
      </c>
      <c r="CM268" s="110"/>
      <c r="CN268" s="112"/>
      <c r="CO268" s="112" t="s">
        <v>6234</v>
      </c>
      <c r="CP268" s="131">
        <v>0.6254579287084957</v>
      </c>
      <c r="CQ268" s="131">
        <v>0.50100144394242863</v>
      </c>
      <c r="CR268" s="64" t="s">
        <v>218</v>
      </c>
      <c r="CS268" s="161" t="s">
        <v>6235</v>
      </c>
      <c r="CT268" s="110"/>
      <c r="CU268" s="112"/>
      <c r="CV268" s="112" t="s">
        <v>6236</v>
      </c>
      <c r="CW268" s="131">
        <v>0.6254579287084957</v>
      </c>
      <c r="CX268" s="131">
        <v>0.50100144394242863</v>
      </c>
      <c r="CY268" s="64" t="s">
        <v>218</v>
      </c>
      <c r="CZ268" s="161" t="s">
        <v>6237</v>
      </c>
      <c r="DA268" s="110"/>
      <c r="DB268" s="117"/>
      <c r="DC268" s="145" t="s">
        <v>6238</v>
      </c>
      <c r="DD268" s="131">
        <v>0.6254579287084957</v>
      </c>
      <c r="DE268" s="131">
        <v>0.50100144394242863</v>
      </c>
      <c r="DF268" s="64" t="s">
        <v>218</v>
      </c>
      <c r="DG268" s="161" t="s">
        <v>6239</v>
      </c>
      <c r="DH268" s="17"/>
      <c r="DI268" s="196">
        <v>14380</v>
      </c>
      <c r="DJ268" s="103" t="s">
        <v>6240</v>
      </c>
      <c r="DK268" s="131">
        <v>1.4616502878409026</v>
      </c>
      <c r="DL268" s="131">
        <v>1.1708044156691042</v>
      </c>
      <c r="DM268" s="64" t="s">
        <v>218</v>
      </c>
      <c r="DN268" s="98" t="s">
        <v>6241</v>
      </c>
      <c r="DO268" s="110"/>
      <c r="DP268" s="117"/>
      <c r="DQ268" s="103" t="s">
        <v>6242</v>
      </c>
      <c r="DR268" s="131">
        <v>1.4616502878409026</v>
      </c>
      <c r="DS268" s="131">
        <v>1.1708044156691042</v>
      </c>
      <c r="DT268" s="64" t="s">
        <v>218</v>
      </c>
      <c r="DU268" s="107" t="s">
        <v>6243</v>
      </c>
      <c r="DV268" s="17">
        <v>7649</v>
      </c>
      <c r="DW268" s="206">
        <v>4974</v>
      </c>
      <c r="DX268" s="100" t="s">
        <v>6244</v>
      </c>
      <c r="DY268" s="210">
        <v>1.7508867825783567</v>
      </c>
      <c r="DZ268" s="131">
        <v>1.1708044156691042</v>
      </c>
      <c r="EA268" s="64" t="s">
        <v>218</v>
      </c>
      <c r="EB268" s="107" t="s">
        <v>6245</v>
      </c>
      <c r="EC268" s="62">
        <v>0</v>
      </c>
      <c r="ED268" s="61">
        <v>0</v>
      </c>
      <c r="EE268" s="61">
        <v>0</v>
      </c>
      <c r="EF268" s="61">
        <v>9548</v>
      </c>
      <c r="EG268" s="61">
        <v>9548</v>
      </c>
      <c r="EH268" s="61">
        <v>9548</v>
      </c>
      <c r="EI268" s="61">
        <v>9548</v>
      </c>
      <c r="EJ268" s="61">
        <v>9548</v>
      </c>
      <c r="EK268" s="61">
        <v>9548</v>
      </c>
      <c r="EL268" s="61">
        <v>17197</v>
      </c>
      <c r="EM268" s="62">
        <v>9548</v>
      </c>
      <c r="EN268" s="62">
        <v>9548</v>
      </c>
      <c r="EO268" s="62">
        <v>17197</v>
      </c>
      <c r="EP268" s="60">
        <v>0</v>
      </c>
      <c r="EQ268" s="61">
        <v>0</v>
      </c>
      <c r="ER268" s="61">
        <v>0</v>
      </c>
      <c r="ES268" s="61">
        <v>10756</v>
      </c>
      <c r="ET268" s="61">
        <v>10756</v>
      </c>
      <c r="EU268" s="61">
        <v>10756</v>
      </c>
      <c r="EV268" s="61">
        <v>10756</v>
      </c>
      <c r="EW268" s="61">
        <v>25136</v>
      </c>
      <c r="EX268" s="61">
        <v>25136</v>
      </c>
      <c r="EY268" s="61">
        <v>30110</v>
      </c>
      <c r="EZ268" s="61">
        <v>4974</v>
      </c>
      <c r="FA268" s="60">
        <v>10756</v>
      </c>
      <c r="FB268" s="60">
        <v>10756</v>
      </c>
      <c r="FC268" s="60">
        <v>30110</v>
      </c>
      <c r="FD268" s="38">
        <v>0</v>
      </c>
      <c r="FE268" s="38">
        <v>0</v>
      </c>
      <c r="FF268" s="38">
        <v>0</v>
      </c>
      <c r="FG268" s="38">
        <v>1.126518642647675</v>
      </c>
      <c r="FH268" s="140">
        <v>1.126518642647675</v>
      </c>
      <c r="FI268" s="140">
        <v>1.126518642647675</v>
      </c>
      <c r="FJ268" s="38">
        <v>1.126518642647675</v>
      </c>
      <c r="FK268" s="139">
        <v>2.6325932132383745</v>
      </c>
      <c r="FL268" s="139">
        <v>2.6325932132383745</v>
      </c>
      <c r="FM268" s="139">
        <v>1.7508867825783567</v>
      </c>
      <c r="FN268" s="55">
        <v>0</v>
      </c>
      <c r="FO268" s="55">
        <v>0</v>
      </c>
      <c r="FP268" s="55">
        <v>0</v>
      </c>
      <c r="FQ268" s="55">
        <v>0</v>
      </c>
      <c r="FR268" s="209">
        <v>0</v>
      </c>
      <c r="FS268" s="209">
        <v>0</v>
      </c>
      <c r="FT268" s="209">
        <v>0.6254579287084957</v>
      </c>
      <c r="FU268" s="209">
        <v>0.55521311856719191</v>
      </c>
      <c r="FV268" s="42">
        <v>0.6254579287084957</v>
      </c>
      <c r="FW268" s="42">
        <v>0.55521311856719191</v>
      </c>
      <c r="FX268" s="42">
        <v>0.6254579287084957</v>
      </c>
      <c r="FY268" s="42">
        <v>0.55521311856719191</v>
      </c>
      <c r="FZ268" s="42">
        <v>0.6254579287084957</v>
      </c>
      <c r="GA268" s="42">
        <v>0.55521311856719191</v>
      </c>
      <c r="GB268" s="42">
        <v>1.4616502878409026</v>
      </c>
      <c r="GC268" s="42">
        <v>0.55521311856719191</v>
      </c>
      <c r="GD268" s="138">
        <v>1.4616502878409026</v>
      </c>
      <c r="GE268" s="42">
        <v>0.55521311856719191</v>
      </c>
      <c r="GF268" s="137">
        <v>1.7508867825783567</v>
      </c>
      <c r="GG268" s="136">
        <v>1</v>
      </c>
      <c r="GH268" s="50">
        <v>0</v>
      </c>
      <c r="GI268" s="50">
        <v>0</v>
      </c>
      <c r="GJ268" s="50">
        <v>0</v>
      </c>
      <c r="GK268" s="50">
        <v>0.6254579287084957</v>
      </c>
      <c r="GL268" s="49">
        <v>0.6254579287084957</v>
      </c>
      <c r="GM268" s="49">
        <v>0.6254579287084957</v>
      </c>
      <c r="GN268" s="49">
        <v>0.6254579287084957</v>
      </c>
      <c r="GO268" s="49">
        <v>1</v>
      </c>
      <c r="GP268" s="49">
        <v>1</v>
      </c>
      <c r="GQ268" s="49">
        <v>1</v>
      </c>
      <c r="GR268" s="48" t="b">
        <v>1</v>
      </c>
    </row>
    <row r="269" spans="1:200" ht="67.5" hidden="1" customHeight="1" x14ac:dyDescent="0.25">
      <c r="A269" s="110" t="s">
        <v>5392</v>
      </c>
      <c r="B269" s="110" t="s">
        <v>5893</v>
      </c>
      <c r="C269" s="119" t="s">
        <v>519</v>
      </c>
      <c r="D269" s="110" t="s">
        <v>5894</v>
      </c>
      <c r="E269" s="110" t="s">
        <v>6043</v>
      </c>
      <c r="F269" s="110" t="s">
        <v>5394</v>
      </c>
      <c r="G269" s="110" t="s">
        <v>951</v>
      </c>
      <c r="H269" s="110" t="s">
        <v>3185</v>
      </c>
      <c r="I269" s="110" t="s">
        <v>5895</v>
      </c>
      <c r="J269" s="110" t="s">
        <v>5930</v>
      </c>
      <c r="K269" s="110" t="s">
        <v>2877</v>
      </c>
      <c r="L269" s="110" t="s">
        <v>6246</v>
      </c>
      <c r="M269" s="17" t="s">
        <v>6170</v>
      </c>
      <c r="N269" s="110" t="s">
        <v>6171</v>
      </c>
      <c r="O269" s="110" t="s">
        <v>6172</v>
      </c>
      <c r="P269" s="110" t="s">
        <v>6173</v>
      </c>
      <c r="Q269" s="119">
        <v>276</v>
      </c>
      <c r="R269" s="110" t="s">
        <v>6247</v>
      </c>
      <c r="S269" s="17" t="s">
        <v>210</v>
      </c>
      <c r="T269" s="17"/>
      <c r="U269" s="17"/>
      <c r="V269" s="17"/>
      <c r="W269" s="17"/>
      <c r="X269" s="17"/>
      <c r="Y269" s="17"/>
      <c r="Z269" s="17"/>
      <c r="AA269" s="17"/>
      <c r="AB269" s="17"/>
      <c r="AC269" s="17"/>
      <c r="AD269" s="17"/>
      <c r="AE269" s="17"/>
      <c r="AF269" s="17"/>
      <c r="AG269" s="17"/>
      <c r="AH269" s="17" t="s">
        <v>270</v>
      </c>
      <c r="AI269" s="17" t="s">
        <v>2635</v>
      </c>
      <c r="AJ269" s="17" t="s">
        <v>244</v>
      </c>
      <c r="AK269" s="17" t="s">
        <v>271</v>
      </c>
      <c r="AL269" s="110" t="s">
        <v>6248</v>
      </c>
      <c r="AM269" s="110" t="s">
        <v>6176</v>
      </c>
      <c r="AN269" s="17"/>
      <c r="AO269" s="17">
        <v>912</v>
      </c>
      <c r="AP269" s="17">
        <v>850</v>
      </c>
      <c r="AQ269" s="17">
        <v>911</v>
      </c>
      <c r="AR269" s="17">
        <v>911</v>
      </c>
      <c r="AS269" s="17">
        <v>3591</v>
      </c>
      <c r="AT269" s="17"/>
      <c r="AU269" s="17"/>
      <c r="AV269" s="17">
        <v>850</v>
      </c>
      <c r="AW269" s="110"/>
      <c r="AX269" s="117"/>
      <c r="AY269" s="116" t="s">
        <v>6249</v>
      </c>
      <c r="AZ269" s="132">
        <v>0</v>
      </c>
      <c r="BA269" s="151">
        <v>0</v>
      </c>
      <c r="BB269" s="174" t="s">
        <v>218</v>
      </c>
      <c r="BC269" s="107" t="s">
        <v>6136</v>
      </c>
      <c r="BD269" s="152"/>
      <c r="BE269" s="117"/>
      <c r="BF269" s="116" t="s">
        <v>6250</v>
      </c>
      <c r="BG269" s="132">
        <v>0</v>
      </c>
      <c r="BH269" s="151">
        <v>0</v>
      </c>
      <c r="BI269" s="173" t="s">
        <v>218</v>
      </c>
      <c r="BJ269" s="107" t="s">
        <v>6136</v>
      </c>
      <c r="BK269" s="17"/>
      <c r="BL269" s="101"/>
      <c r="BM269" s="117" t="s">
        <v>6251</v>
      </c>
      <c r="BN269" s="150">
        <v>0</v>
      </c>
      <c r="BO269" s="131">
        <v>0</v>
      </c>
      <c r="BP269" s="81" t="s">
        <v>218</v>
      </c>
      <c r="BQ269" s="107" t="s">
        <v>6136</v>
      </c>
      <c r="BR269" s="110"/>
      <c r="BS269" s="112"/>
      <c r="BT269" s="112" t="s">
        <v>6252</v>
      </c>
      <c r="BU269" s="131">
        <v>0</v>
      </c>
      <c r="BV269" s="131">
        <v>0</v>
      </c>
      <c r="BW269" s="64" t="s">
        <v>218</v>
      </c>
      <c r="BX269" s="107" t="s">
        <v>6136</v>
      </c>
      <c r="BY269" s="110"/>
      <c r="BZ269" s="112"/>
      <c r="CA269" s="112" t="s">
        <v>6253</v>
      </c>
      <c r="CB269" s="131">
        <v>0</v>
      </c>
      <c r="CC269" s="131">
        <v>0</v>
      </c>
      <c r="CD269" s="131" t="s">
        <v>218</v>
      </c>
      <c r="CE269" s="110" t="s">
        <v>6254</v>
      </c>
      <c r="CF269" s="110"/>
      <c r="CG269" s="112"/>
      <c r="CH269" s="117" t="s">
        <v>6255</v>
      </c>
      <c r="CI269" s="178">
        <v>0</v>
      </c>
      <c r="CJ269" s="178">
        <v>0</v>
      </c>
      <c r="CK269" s="105" t="s">
        <v>218</v>
      </c>
      <c r="CL269" s="110" t="s">
        <v>6256</v>
      </c>
      <c r="CM269" s="110"/>
      <c r="CN269" s="112"/>
      <c r="CO269" s="84" t="s">
        <v>6257</v>
      </c>
      <c r="CP269" s="131">
        <v>0</v>
      </c>
      <c r="CQ269" s="131">
        <v>0</v>
      </c>
      <c r="CR269" s="64" t="s">
        <v>218</v>
      </c>
      <c r="CS269" s="161" t="s">
        <v>6258</v>
      </c>
      <c r="CT269" s="110"/>
      <c r="CU269" s="112"/>
      <c r="CV269" s="112" t="s">
        <v>6259</v>
      </c>
      <c r="CW269" s="131">
        <v>0</v>
      </c>
      <c r="CX269" s="131">
        <v>0</v>
      </c>
      <c r="CY269" s="64" t="s">
        <v>218</v>
      </c>
      <c r="CZ269" s="161" t="s">
        <v>6260</v>
      </c>
      <c r="DA269" s="110"/>
      <c r="DB269" s="117"/>
      <c r="DC269" s="169" t="s">
        <v>6261</v>
      </c>
      <c r="DD269" s="131">
        <v>0</v>
      </c>
      <c r="DE269" s="131">
        <v>0</v>
      </c>
      <c r="DF269" s="64" t="s">
        <v>218</v>
      </c>
      <c r="DG269" s="161" t="s">
        <v>6262</v>
      </c>
      <c r="DH269" s="17"/>
      <c r="DI269" s="101"/>
      <c r="DJ269" s="103" t="s">
        <v>6263</v>
      </c>
      <c r="DK269" s="131">
        <v>0</v>
      </c>
      <c r="DL269" s="131">
        <v>0</v>
      </c>
      <c r="DM269" s="64" t="s">
        <v>218</v>
      </c>
      <c r="DN269" s="98" t="s">
        <v>6264</v>
      </c>
      <c r="DO269" s="110"/>
      <c r="DP269" s="117"/>
      <c r="DQ269" s="103" t="s">
        <v>6265</v>
      </c>
      <c r="DR269" s="131">
        <v>0</v>
      </c>
      <c r="DS269" s="131">
        <v>0</v>
      </c>
      <c r="DT269" s="64" t="s">
        <v>218</v>
      </c>
      <c r="DU269" s="107" t="s">
        <v>6266</v>
      </c>
      <c r="DV269" s="17">
        <v>850</v>
      </c>
      <c r="DW269" s="157">
        <v>872</v>
      </c>
      <c r="DX269" s="100" t="s">
        <v>6267</v>
      </c>
      <c r="DY269" s="131">
        <v>1.0258823529411765</v>
      </c>
      <c r="DZ269" s="131">
        <v>0</v>
      </c>
      <c r="EA269" s="64" t="s">
        <v>218</v>
      </c>
      <c r="EB269" s="107" t="s">
        <v>6268</v>
      </c>
      <c r="EC269" s="62">
        <v>0</v>
      </c>
      <c r="ED269" s="61">
        <v>0</v>
      </c>
      <c r="EE269" s="61">
        <v>0</v>
      </c>
      <c r="EF269" s="61">
        <v>0</v>
      </c>
      <c r="EG269" s="61">
        <v>0</v>
      </c>
      <c r="EH269" s="61">
        <v>0</v>
      </c>
      <c r="EI269" s="61">
        <v>0</v>
      </c>
      <c r="EJ269" s="61">
        <v>0</v>
      </c>
      <c r="EK269" s="61">
        <v>0</v>
      </c>
      <c r="EL269" s="61">
        <v>850</v>
      </c>
      <c r="EM269" s="62">
        <v>0</v>
      </c>
      <c r="EN269" s="62">
        <v>0</v>
      </c>
      <c r="EO269" s="62">
        <v>850</v>
      </c>
      <c r="EP269" s="60">
        <v>0</v>
      </c>
      <c r="EQ269" s="61">
        <v>0</v>
      </c>
      <c r="ER269" s="61">
        <v>0</v>
      </c>
      <c r="ES269" s="61">
        <v>0</v>
      </c>
      <c r="ET269" s="61">
        <v>0</v>
      </c>
      <c r="EU269" s="61">
        <v>0</v>
      </c>
      <c r="EV269" s="61">
        <v>0</v>
      </c>
      <c r="EW269" s="61">
        <v>0</v>
      </c>
      <c r="EX269" s="61">
        <v>0</v>
      </c>
      <c r="EY269" s="61">
        <v>872</v>
      </c>
      <c r="EZ269" s="61">
        <v>872</v>
      </c>
      <c r="FA269" s="60">
        <v>0</v>
      </c>
      <c r="FB269" s="60">
        <v>0</v>
      </c>
      <c r="FC269" s="60">
        <v>872</v>
      </c>
      <c r="FD269" s="38">
        <v>0</v>
      </c>
      <c r="FE269" s="38">
        <v>0</v>
      </c>
      <c r="FF269" s="38">
        <v>0</v>
      </c>
      <c r="FG269" s="38">
        <v>0</v>
      </c>
      <c r="FH269" s="140">
        <v>0</v>
      </c>
      <c r="FI269" s="140">
        <v>0</v>
      </c>
      <c r="FJ269" s="38">
        <v>0</v>
      </c>
      <c r="FK269" s="139">
        <v>0</v>
      </c>
      <c r="FL269" s="139">
        <v>0</v>
      </c>
      <c r="FM269" s="139">
        <v>1.0258823529411765</v>
      </c>
      <c r="FN269" s="55">
        <v>0</v>
      </c>
      <c r="FO269" s="55">
        <v>0</v>
      </c>
      <c r="FP269" s="55">
        <v>0</v>
      </c>
      <c r="FQ269" s="55">
        <v>0</v>
      </c>
      <c r="FR269" s="137">
        <v>0</v>
      </c>
      <c r="FS269" s="136">
        <v>0</v>
      </c>
      <c r="FT269" s="137">
        <v>0</v>
      </c>
      <c r="FU269" s="136">
        <v>0</v>
      </c>
      <c r="FV269" s="42">
        <v>0</v>
      </c>
      <c r="FW269" s="42">
        <v>0</v>
      </c>
      <c r="FX269" s="42">
        <v>0</v>
      </c>
      <c r="FY269" s="42">
        <v>0</v>
      </c>
      <c r="FZ269" s="42">
        <v>0</v>
      </c>
      <c r="GA269" s="42">
        <v>0</v>
      </c>
      <c r="GB269" s="42">
        <v>0</v>
      </c>
      <c r="GC269" s="42">
        <v>0</v>
      </c>
      <c r="GD269" s="138">
        <v>0</v>
      </c>
      <c r="GE269" s="42">
        <v>0</v>
      </c>
      <c r="GF269" s="137">
        <v>1.0258823529411765</v>
      </c>
      <c r="GG269" s="136">
        <v>1</v>
      </c>
      <c r="GH269" s="50">
        <v>0</v>
      </c>
      <c r="GI269" s="50">
        <v>0</v>
      </c>
      <c r="GJ269" s="50">
        <v>0</v>
      </c>
      <c r="GK269" s="50">
        <v>0</v>
      </c>
      <c r="GL269" s="49">
        <v>0</v>
      </c>
      <c r="GM269" s="49">
        <v>0</v>
      </c>
      <c r="GN269" s="49">
        <v>0</v>
      </c>
      <c r="GO269" s="49">
        <v>0</v>
      </c>
      <c r="GP269" s="49">
        <v>0</v>
      </c>
      <c r="GQ269" s="49">
        <v>1</v>
      </c>
      <c r="GR269" s="48" t="b">
        <v>1</v>
      </c>
    </row>
    <row r="270" spans="1:200" ht="67.5" hidden="1" customHeight="1" x14ac:dyDescent="0.25">
      <c r="A270" s="110" t="s">
        <v>5392</v>
      </c>
      <c r="B270" s="110" t="s">
        <v>201</v>
      </c>
      <c r="C270" s="119" t="s">
        <v>519</v>
      </c>
      <c r="D270" s="110" t="s">
        <v>5894</v>
      </c>
      <c r="E270" s="110" t="s">
        <v>6043</v>
      </c>
      <c r="F270" s="110" t="s">
        <v>5394</v>
      </c>
      <c r="G270" s="110" t="s">
        <v>951</v>
      </c>
      <c r="H270" s="110" t="s">
        <v>2851</v>
      </c>
      <c r="I270" s="110" t="s">
        <v>5895</v>
      </c>
      <c r="J270" s="110" t="s">
        <v>5930</v>
      </c>
      <c r="K270" s="110" t="s">
        <v>2877</v>
      </c>
      <c r="L270" s="110" t="s">
        <v>3158</v>
      </c>
      <c r="M270" s="17" t="s">
        <v>6170</v>
      </c>
      <c r="N270" s="110" t="s">
        <v>6171</v>
      </c>
      <c r="O270" s="110" t="s">
        <v>6172</v>
      </c>
      <c r="P270" s="110" t="s">
        <v>6173</v>
      </c>
      <c r="Q270" s="119">
        <v>290</v>
      </c>
      <c r="R270" s="110" t="s">
        <v>6269</v>
      </c>
      <c r="S270" s="17" t="s">
        <v>3161</v>
      </c>
      <c r="T270" s="17" t="s">
        <v>870</v>
      </c>
      <c r="U270" s="17"/>
      <c r="V270" s="17"/>
      <c r="W270" s="17"/>
      <c r="X270" s="17" t="s">
        <v>6270</v>
      </c>
      <c r="Y270" s="17"/>
      <c r="Z270" s="17"/>
      <c r="AA270" s="17"/>
      <c r="AB270" s="17"/>
      <c r="AC270" s="17"/>
      <c r="AD270" s="17"/>
      <c r="AE270" s="17"/>
      <c r="AF270" s="17"/>
      <c r="AG270" s="17"/>
      <c r="AH270" s="17" t="s">
        <v>270</v>
      </c>
      <c r="AI270" s="17" t="s">
        <v>417</v>
      </c>
      <c r="AJ270" s="17" t="s">
        <v>244</v>
      </c>
      <c r="AK270" s="17" t="s">
        <v>214</v>
      </c>
      <c r="AL270" s="110" t="s">
        <v>6271</v>
      </c>
      <c r="AM270" s="110" t="s">
        <v>6176</v>
      </c>
      <c r="AN270" s="17">
        <v>18</v>
      </c>
      <c r="AO270" s="17">
        <v>20</v>
      </c>
      <c r="AP270" s="17">
        <v>25</v>
      </c>
      <c r="AQ270" s="17">
        <v>30</v>
      </c>
      <c r="AR270" s="17">
        <v>35</v>
      </c>
      <c r="AS270" s="17">
        <v>35</v>
      </c>
      <c r="AT270" s="17">
        <v>16.66</v>
      </c>
      <c r="AU270" s="17">
        <v>1.3399999999999999</v>
      </c>
      <c r="AV270" s="17">
        <v>25</v>
      </c>
      <c r="AW270" s="110"/>
      <c r="AX270" s="112"/>
      <c r="AY270" s="133" t="s">
        <v>6272</v>
      </c>
      <c r="AZ270" s="132">
        <v>0</v>
      </c>
      <c r="BA270" s="151">
        <v>0.47599999999999998</v>
      </c>
      <c r="BB270" s="174" t="s">
        <v>218</v>
      </c>
      <c r="BC270" s="107" t="s">
        <v>5996</v>
      </c>
      <c r="BD270" s="152"/>
      <c r="BE270" s="112"/>
      <c r="BF270" s="133" t="s">
        <v>6273</v>
      </c>
      <c r="BG270" s="132">
        <v>0</v>
      </c>
      <c r="BH270" s="151">
        <v>0.47599999999999998</v>
      </c>
      <c r="BI270" s="173" t="s">
        <v>218</v>
      </c>
      <c r="BJ270" s="107" t="s">
        <v>5998</v>
      </c>
      <c r="BK270" s="17"/>
      <c r="BL270" s="101"/>
      <c r="BM270" s="117" t="s">
        <v>6274</v>
      </c>
      <c r="BN270" s="150">
        <v>0</v>
      </c>
      <c r="BO270" s="131">
        <v>0.47599999999999998</v>
      </c>
      <c r="BP270" s="81" t="s">
        <v>218</v>
      </c>
      <c r="BQ270" s="107" t="s">
        <v>6000</v>
      </c>
      <c r="BR270" s="110"/>
      <c r="BS270" s="112"/>
      <c r="BT270" s="112" t="s">
        <v>6275</v>
      </c>
      <c r="BU270" s="131">
        <v>0</v>
      </c>
      <c r="BV270" s="131">
        <v>0.47599999999999998</v>
      </c>
      <c r="BW270" s="64" t="s">
        <v>218</v>
      </c>
      <c r="BX270" s="107" t="s">
        <v>6026</v>
      </c>
      <c r="BY270" s="110"/>
      <c r="BZ270" s="112"/>
      <c r="CA270" s="112" t="s">
        <v>6276</v>
      </c>
      <c r="CB270" s="131">
        <v>0</v>
      </c>
      <c r="CC270" s="131">
        <v>0.47599999999999998</v>
      </c>
      <c r="CD270" s="83" t="s">
        <v>218</v>
      </c>
      <c r="CE270" s="110" t="s">
        <v>6277</v>
      </c>
      <c r="CF270" s="110"/>
      <c r="CG270" s="112"/>
      <c r="CH270" s="117" t="s">
        <v>6278</v>
      </c>
      <c r="CI270" s="178">
        <v>0</v>
      </c>
      <c r="CJ270" s="178">
        <v>0.47599999999999998</v>
      </c>
      <c r="CK270" s="208" t="s">
        <v>218</v>
      </c>
      <c r="CL270" s="110" t="s">
        <v>6279</v>
      </c>
      <c r="CM270" s="110"/>
      <c r="CN270" s="193"/>
      <c r="CO270" s="148" t="s">
        <v>6280</v>
      </c>
      <c r="CP270" s="147">
        <v>0</v>
      </c>
      <c r="CQ270" s="131">
        <v>0.47599999999999998</v>
      </c>
      <c r="CR270" s="177" t="s">
        <v>218</v>
      </c>
      <c r="CS270" s="176" t="s">
        <v>6281</v>
      </c>
      <c r="CT270" s="110"/>
      <c r="CU270" s="112"/>
      <c r="CV270" s="112" t="s">
        <v>6282</v>
      </c>
      <c r="CW270" s="131">
        <v>0</v>
      </c>
      <c r="CX270" s="131">
        <v>0.47599999999999998</v>
      </c>
      <c r="CY270" s="171" t="s">
        <v>218</v>
      </c>
      <c r="CZ270" s="176" t="s">
        <v>6283</v>
      </c>
      <c r="DA270" s="110"/>
      <c r="DB270" s="117"/>
      <c r="DC270" s="187" t="s">
        <v>6284</v>
      </c>
      <c r="DD270" s="131">
        <v>0</v>
      </c>
      <c r="DE270" s="131">
        <v>0.47599999999999998</v>
      </c>
      <c r="DF270" s="177" t="s">
        <v>218</v>
      </c>
      <c r="DG270" s="192" t="s">
        <v>6285</v>
      </c>
      <c r="DH270" s="17"/>
      <c r="DI270" s="101"/>
      <c r="DJ270" s="103" t="s">
        <v>6286</v>
      </c>
      <c r="DK270" s="131">
        <v>0</v>
      </c>
      <c r="DL270" s="131">
        <v>0.47599999999999998</v>
      </c>
      <c r="DM270" s="64" t="s">
        <v>218</v>
      </c>
      <c r="DN270" s="98" t="s">
        <v>6287</v>
      </c>
      <c r="DO270" s="110"/>
      <c r="DP270" s="117"/>
      <c r="DQ270" s="103" t="s">
        <v>6288</v>
      </c>
      <c r="DR270" s="131">
        <v>0</v>
      </c>
      <c r="DS270" s="131">
        <v>0.47599999999999998</v>
      </c>
      <c r="DT270" s="64" t="s">
        <v>218</v>
      </c>
      <c r="DU270" s="107" t="s">
        <v>6289</v>
      </c>
      <c r="DV270" s="17">
        <v>25</v>
      </c>
      <c r="DW270" s="157">
        <v>11.5</v>
      </c>
      <c r="DX270" s="100" t="s">
        <v>6290</v>
      </c>
      <c r="DY270" s="131">
        <v>0.46</v>
      </c>
      <c r="DZ270" s="131">
        <v>0.47599999999999998</v>
      </c>
      <c r="EA270" s="64" t="s">
        <v>218</v>
      </c>
      <c r="EB270" s="107" t="s">
        <v>6291</v>
      </c>
      <c r="EC270" s="62">
        <v>0</v>
      </c>
      <c r="ED270" s="61">
        <v>0</v>
      </c>
      <c r="EE270" s="61">
        <v>0</v>
      </c>
      <c r="EF270" s="61">
        <v>0</v>
      </c>
      <c r="EG270" s="61">
        <v>0</v>
      </c>
      <c r="EH270" s="61">
        <v>0</v>
      </c>
      <c r="EI270" s="61">
        <v>0</v>
      </c>
      <c r="EJ270" s="61">
        <v>0</v>
      </c>
      <c r="EK270" s="61">
        <v>0</v>
      </c>
      <c r="EL270" s="61">
        <v>25</v>
      </c>
      <c r="EM270" s="62">
        <v>0</v>
      </c>
      <c r="EN270" s="62">
        <v>0</v>
      </c>
      <c r="EO270" s="62">
        <v>25</v>
      </c>
      <c r="EP270" s="60">
        <v>0</v>
      </c>
      <c r="EQ270" s="61">
        <v>0</v>
      </c>
      <c r="ER270" s="61">
        <v>0</v>
      </c>
      <c r="ES270" s="61">
        <v>0</v>
      </c>
      <c r="ET270" s="61">
        <v>0</v>
      </c>
      <c r="EU270" s="61">
        <v>0</v>
      </c>
      <c r="EV270" s="61">
        <v>0</v>
      </c>
      <c r="EW270" s="61">
        <v>0</v>
      </c>
      <c r="EX270" s="61">
        <v>0</v>
      </c>
      <c r="EY270" s="61">
        <v>11.5</v>
      </c>
      <c r="EZ270" s="61">
        <v>11.5</v>
      </c>
      <c r="FA270" s="60">
        <v>0</v>
      </c>
      <c r="FB270" s="60">
        <v>0</v>
      </c>
      <c r="FC270" s="60">
        <v>11.5</v>
      </c>
      <c r="FD270" s="38">
        <v>0</v>
      </c>
      <c r="FE270" s="38">
        <v>0</v>
      </c>
      <c r="FF270" s="38">
        <v>0</v>
      </c>
      <c r="FG270" s="38">
        <v>0</v>
      </c>
      <c r="FH270" s="140">
        <v>0</v>
      </c>
      <c r="FI270" s="140">
        <v>0</v>
      </c>
      <c r="FJ270" s="38">
        <v>0</v>
      </c>
      <c r="FK270" s="139">
        <v>0</v>
      </c>
      <c r="FL270" s="139">
        <v>0</v>
      </c>
      <c r="FM270" s="139">
        <v>0.46</v>
      </c>
      <c r="FN270" s="55">
        <v>0</v>
      </c>
      <c r="FO270" s="55">
        <v>0</v>
      </c>
      <c r="FP270" s="55">
        <v>0</v>
      </c>
      <c r="FQ270" s="55">
        <v>0</v>
      </c>
      <c r="FR270" s="137">
        <v>0</v>
      </c>
      <c r="FS270" s="136">
        <v>0</v>
      </c>
      <c r="FT270" s="137">
        <v>0</v>
      </c>
      <c r="FU270" s="136">
        <v>0</v>
      </c>
      <c r="FV270" s="42">
        <v>0</v>
      </c>
      <c r="FW270" s="42">
        <v>0</v>
      </c>
      <c r="FX270" s="42">
        <v>0</v>
      </c>
      <c r="FY270" s="42">
        <v>0</v>
      </c>
      <c r="FZ270" s="42">
        <v>0</v>
      </c>
      <c r="GA270" s="42">
        <v>0</v>
      </c>
      <c r="GB270" s="42">
        <v>0</v>
      </c>
      <c r="GC270" s="42">
        <v>0</v>
      </c>
      <c r="GD270" s="138">
        <v>0</v>
      </c>
      <c r="GE270" s="42">
        <v>0</v>
      </c>
      <c r="GF270" s="137">
        <v>0.46</v>
      </c>
      <c r="GG270" s="136">
        <v>1</v>
      </c>
      <c r="GH270" s="50">
        <v>0</v>
      </c>
      <c r="GI270" s="50">
        <v>0</v>
      </c>
      <c r="GJ270" s="50">
        <v>0</v>
      </c>
      <c r="GK270" s="50">
        <v>0</v>
      </c>
      <c r="GL270" s="49">
        <v>0</v>
      </c>
      <c r="GM270" s="49">
        <v>0</v>
      </c>
      <c r="GN270" s="49">
        <v>0</v>
      </c>
      <c r="GO270" s="49">
        <v>0</v>
      </c>
      <c r="GP270" s="49">
        <v>0</v>
      </c>
      <c r="GQ270" s="49">
        <v>0.46</v>
      </c>
      <c r="GR270" s="48" t="b">
        <v>1</v>
      </c>
    </row>
    <row r="271" spans="1:200" ht="67.5" hidden="1" customHeight="1" x14ac:dyDescent="0.25">
      <c r="A271" s="110" t="s">
        <v>5392</v>
      </c>
      <c r="B271" s="110" t="s">
        <v>5893</v>
      </c>
      <c r="C271" s="119" t="s">
        <v>519</v>
      </c>
      <c r="D271" s="110" t="s">
        <v>5894</v>
      </c>
      <c r="E271" s="110" t="s">
        <v>6043</v>
      </c>
      <c r="F271" s="110" t="s">
        <v>5394</v>
      </c>
      <c r="G271" s="110" t="s">
        <v>951</v>
      </c>
      <c r="H271" s="110" t="s">
        <v>3185</v>
      </c>
      <c r="I271" s="110" t="s">
        <v>5895</v>
      </c>
      <c r="J271" s="110" t="s">
        <v>5930</v>
      </c>
      <c r="K271" s="110" t="s">
        <v>2877</v>
      </c>
      <c r="L271" s="110" t="s">
        <v>6292</v>
      </c>
      <c r="M271" s="17" t="s">
        <v>6170</v>
      </c>
      <c r="N271" s="110" t="s">
        <v>6171</v>
      </c>
      <c r="O271" s="110" t="s">
        <v>6172</v>
      </c>
      <c r="P271" s="110" t="s">
        <v>6173</v>
      </c>
      <c r="Q271" s="119">
        <v>283</v>
      </c>
      <c r="R271" s="110" t="s">
        <v>6293</v>
      </c>
      <c r="S271" s="17" t="s">
        <v>210</v>
      </c>
      <c r="T271" s="17"/>
      <c r="U271" s="17"/>
      <c r="V271" s="17"/>
      <c r="W271" s="17"/>
      <c r="X271" s="17"/>
      <c r="Y271" s="17"/>
      <c r="Z271" s="17"/>
      <c r="AA271" s="17"/>
      <c r="AB271" s="17"/>
      <c r="AC271" s="17"/>
      <c r="AD271" s="17"/>
      <c r="AE271" s="17"/>
      <c r="AF271" s="17"/>
      <c r="AG271" s="17"/>
      <c r="AH271" s="17" t="s">
        <v>270</v>
      </c>
      <c r="AI271" s="17" t="s">
        <v>299</v>
      </c>
      <c r="AJ271" s="17" t="s">
        <v>418</v>
      </c>
      <c r="AK271" s="17" t="s">
        <v>271</v>
      </c>
      <c r="AL271" s="110" t="s">
        <v>6294</v>
      </c>
      <c r="AM271" s="110" t="s">
        <v>6176</v>
      </c>
      <c r="AN271" s="17"/>
      <c r="AO271" s="17">
        <v>35637</v>
      </c>
      <c r="AP271" s="17">
        <v>133491</v>
      </c>
      <c r="AQ271" s="17"/>
      <c r="AR271" s="17"/>
      <c r="AS271" s="203">
        <v>26227</v>
      </c>
      <c r="AT271" s="17"/>
      <c r="AU271" s="17"/>
      <c r="AV271" s="17">
        <v>133941</v>
      </c>
      <c r="AW271" s="110"/>
      <c r="AX271" s="117"/>
      <c r="AY271" s="116" t="s">
        <v>6295</v>
      </c>
      <c r="AZ271" s="132">
        <v>0</v>
      </c>
      <c r="BA271" s="151">
        <v>0</v>
      </c>
      <c r="BB271" s="174" t="s">
        <v>218</v>
      </c>
      <c r="BC271" s="107" t="s">
        <v>6183</v>
      </c>
      <c r="BD271" s="152"/>
      <c r="BE271" s="117"/>
      <c r="BF271" s="116" t="s">
        <v>6296</v>
      </c>
      <c r="BG271" s="132">
        <v>0</v>
      </c>
      <c r="BH271" s="151">
        <v>0</v>
      </c>
      <c r="BI271" s="173" t="s">
        <v>218</v>
      </c>
      <c r="BJ271" s="107" t="s">
        <v>6183</v>
      </c>
      <c r="BK271" s="17"/>
      <c r="BL271" s="101"/>
      <c r="BM271" s="117" t="s">
        <v>6296</v>
      </c>
      <c r="BN271" s="150">
        <v>0</v>
      </c>
      <c r="BO271" s="131">
        <v>0</v>
      </c>
      <c r="BP271" s="81" t="s">
        <v>218</v>
      </c>
      <c r="BQ271" s="107" t="s">
        <v>6183</v>
      </c>
      <c r="BR271" s="110"/>
      <c r="BS271" s="112"/>
      <c r="BT271" s="112" t="s">
        <v>6297</v>
      </c>
      <c r="BU271" s="131">
        <v>0</v>
      </c>
      <c r="BV271" s="131">
        <v>0</v>
      </c>
      <c r="BW271" s="64" t="s">
        <v>218</v>
      </c>
      <c r="BX271" s="107" t="s">
        <v>6183</v>
      </c>
      <c r="BY271" s="110"/>
      <c r="BZ271" s="112"/>
      <c r="CA271" s="112" t="s">
        <v>6298</v>
      </c>
      <c r="CB271" s="131">
        <v>0</v>
      </c>
      <c r="CC271" s="131">
        <v>0</v>
      </c>
      <c r="CD271" s="131" t="s">
        <v>218</v>
      </c>
      <c r="CE271" s="110" t="s">
        <v>6185</v>
      </c>
      <c r="CF271" s="17">
        <v>73668</v>
      </c>
      <c r="CG271" s="146">
        <v>24061</v>
      </c>
      <c r="CH271" s="117" t="s">
        <v>6299</v>
      </c>
      <c r="CI271" s="178">
        <v>0.17963879618638057</v>
      </c>
      <c r="CJ271" s="178">
        <v>0.91741335265184731</v>
      </c>
      <c r="CK271" s="202" t="s">
        <v>218</v>
      </c>
      <c r="CL271" s="110" t="s">
        <v>6300</v>
      </c>
      <c r="CM271" s="110"/>
      <c r="CN271" s="112"/>
      <c r="CO271" s="207" t="s">
        <v>6301</v>
      </c>
      <c r="CP271" s="131">
        <v>0.17963879618638057</v>
      </c>
      <c r="CQ271" s="131">
        <v>0.91741335265184731</v>
      </c>
      <c r="CR271" s="64" t="s">
        <v>218</v>
      </c>
      <c r="CS271" s="161" t="s">
        <v>6302</v>
      </c>
      <c r="CT271" s="110"/>
      <c r="CU271" s="112"/>
      <c r="CV271" s="112" t="s">
        <v>6303</v>
      </c>
      <c r="CW271" s="131">
        <v>0.17963879618638057</v>
      </c>
      <c r="CX271" s="131">
        <v>0.91741335265184731</v>
      </c>
      <c r="CY271" s="64" t="s">
        <v>218</v>
      </c>
      <c r="CZ271" s="161" t="s">
        <v>6304</v>
      </c>
      <c r="DA271" s="110"/>
      <c r="DB271" s="117"/>
      <c r="DC271" s="145" t="s">
        <v>6305</v>
      </c>
      <c r="DD271" s="131">
        <v>0.17963879618638057</v>
      </c>
      <c r="DE271" s="131">
        <v>0.91741335265184731</v>
      </c>
      <c r="DF271" s="64" t="s">
        <v>218</v>
      </c>
      <c r="DG271" s="161" t="s">
        <v>6306</v>
      </c>
      <c r="DH271" s="17"/>
      <c r="DI271" s="101">
        <v>26098</v>
      </c>
      <c r="DJ271" s="103" t="s">
        <v>6307</v>
      </c>
      <c r="DK271" s="131">
        <v>0.37448578105285163</v>
      </c>
      <c r="DL271" s="131">
        <v>1.9124947573111679</v>
      </c>
      <c r="DM271" s="64" t="s">
        <v>218</v>
      </c>
      <c r="DN271" s="98" t="s">
        <v>6308</v>
      </c>
      <c r="DO271" s="110"/>
      <c r="DP271" s="117"/>
      <c r="DQ271" s="103" t="s">
        <v>6309</v>
      </c>
      <c r="DR271" s="131">
        <v>0.37448578105285163</v>
      </c>
      <c r="DS271" s="131">
        <v>1.9124947573111679</v>
      </c>
      <c r="DT271" s="64" t="s">
        <v>218</v>
      </c>
      <c r="DU271" s="107" t="s">
        <v>6310</v>
      </c>
      <c r="DV271" s="17">
        <v>60273</v>
      </c>
      <c r="DW271" s="206">
        <v>278061</v>
      </c>
      <c r="DX271" s="100" t="s">
        <v>6311</v>
      </c>
      <c r="DY271" s="131">
        <v>2.4504819286103583</v>
      </c>
      <c r="DZ271" s="131">
        <v>1.9124947573111679</v>
      </c>
      <c r="EA271" s="64" t="s">
        <v>218</v>
      </c>
      <c r="EB271" s="107" t="s">
        <v>6312</v>
      </c>
      <c r="EC271" s="62">
        <v>0</v>
      </c>
      <c r="ED271" s="61">
        <v>0</v>
      </c>
      <c r="EE271" s="61">
        <v>0</v>
      </c>
      <c r="EF271" s="61">
        <v>73668</v>
      </c>
      <c r="EG271" s="61">
        <v>73668</v>
      </c>
      <c r="EH271" s="61">
        <v>73668</v>
      </c>
      <c r="EI271" s="61">
        <v>73668</v>
      </c>
      <c r="EJ271" s="61">
        <v>73668</v>
      </c>
      <c r="EK271" s="61">
        <v>73668</v>
      </c>
      <c r="EL271" s="61">
        <v>133941</v>
      </c>
      <c r="EM271" s="62">
        <v>73668</v>
      </c>
      <c r="EN271" s="62">
        <v>73668</v>
      </c>
      <c r="EO271" s="62">
        <v>133941</v>
      </c>
      <c r="EP271" s="60">
        <v>0</v>
      </c>
      <c r="EQ271" s="61">
        <v>0</v>
      </c>
      <c r="ER271" s="61">
        <v>0</v>
      </c>
      <c r="ES271" s="61">
        <v>24061</v>
      </c>
      <c r="ET271" s="61">
        <v>24061</v>
      </c>
      <c r="EU271" s="61">
        <v>24061</v>
      </c>
      <c r="EV271" s="61">
        <v>24061</v>
      </c>
      <c r="EW271" s="61">
        <v>50159</v>
      </c>
      <c r="EX271" s="61">
        <v>50159</v>
      </c>
      <c r="EY271" s="61">
        <v>328220</v>
      </c>
      <c r="EZ271" s="61">
        <v>278061</v>
      </c>
      <c r="FA271" s="60">
        <v>24061</v>
      </c>
      <c r="FB271" s="60">
        <v>24061</v>
      </c>
      <c r="FC271" s="60">
        <v>328220</v>
      </c>
      <c r="FD271" s="38">
        <v>0</v>
      </c>
      <c r="FE271" s="38">
        <v>0</v>
      </c>
      <c r="FF271" s="38">
        <v>0</v>
      </c>
      <c r="FG271" s="38">
        <v>0.32661399793668894</v>
      </c>
      <c r="FH271" s="140">
        <v>0.32661399793668894</v>
      </c>
      <c r="FI271" s="140">
        <v>0.32661399793668894</v>
      </c>
      <c r="FJ271" s="38">
        <v>0.32661399793668894</v>
      </c>
      <c r="FK271" s="139">
        <v>0.68087907911169032</v>
      </c>
      <c r="FL271" s="139">
        <v>0.68087907911169032</v>
      </c>
      <c r="FM271" s="139">
        <v>2.4504819286103583</v>
      </c>
      <c r="FN271" s="55">
        <v>0</v>
      </c>
      <c r="FO271" s="55">
        <v>0</v>
      </c>
      <c r="FP271" s="55">
        <v>0</v>
      </c>
      <c r="FQ271" s="55">
        <v>0</v>
      </c>
      <c r="FR271" s="137">
        <v>0</v>
      </c>
      <c r="FS271" s="136">
        <v>0</v>
      </c>
      <c r="FT271" s="137">
        <v>0.17963879618638057</v>
      </c>
      <c r="FU271" s="136">
        <v>0.55000335968822089</v>
      </c>
      <c r="FV271" s="42">
        <v>0.17963879618638057</v>
      </c>
      <c r="FW271" s="42">
        <v>0.55000335968822089</v>
      </c>
      <c r="FX271" s="42">
        <v>0.17963879618638057</v>
      </c>
      <c r="FY271" s="42">
        <v>0.55000335968822089</v>
      </c>
      <c r="FZ271" s="42">
        <v>0.17963879618638057</v>
      </c>
      <c r="GA271" s="42">
        <v>0.55000335968822089</v>
      </c>
      <c r="GB271" s="42">
        <v>0.37448578105285163</v>
      </c>
      <c r="GC271" s="42">
        <v>0.55000335968822089</v>
      </c>
      <c r="GD271" s="138">
        <v>0.37448578105285163</v>
      </c>
      <c r="GE271" s="42">
        <v>0.55000335968822089</v>
      </c>
      <c r="GF271" s="137">
        <v>2.4504819286103583</v>
      </c>
      <c r="GG271" s="136">
        <v>1</v>
      </c>
      <c r="GH271" s="50">
        <v>0</v>
      </c>
      <c r="GI271" s="50">
        <v>0</v>
      </c>
      <c r="GJ271" s="50">
        <v>0</v>
      </c>
      <c r="GK271" s="50">
        <v>0.17963879618638057</v>
      </c>
      <c r="GL271" s="49">
        <v>0.17963879618638057</v>
      </c>
      <c r="GM271" s="49">
        <v>0.17963879618638057</v>
      </c>
      <c r="GN271" s="49">
        <v>0.17963879618638057</v>
      </c>
      <c r="GO271" s="49">
        <v>0.37448578105285163</v>
      </c>
      <c r="GP271" s="49">
        <v>0.37448578105285163</v>
      </c>
      <c r="GQ271" s="49">
        <v>1</v>
      </c>
      <c r="GR271" s="48" t="b">
        <v>1</v>
      </c>
    </row>
    <row r="272" spans="1:200" ht="67.5" hidden="1" customHeight="1" x14ac:dyDescent="0.25">
      <c r="A272" s="110" t="s">
        <v>5392</v>
      </c>
      <c r="B272" s="110" t="s">
        <v>653</v>
      </c>
      <c r="C272" s="119" t="s">
        <v>519</v>
      </c>
      <c r="D272" s="110" t="s">
        <v>5894</v>
      </c>
      <c r="E272" s="110" t="s">
        <v>5929</v>
      </c>
      <c r="F272" s="110" t="s">
        <v>5394</v>
      </c>
      <c r="G272" s="110" t="s">
        <v>951</v>
      </c>
      <c r="H272" s="110" t="s">
        <v>952</v>
      </c>
      <c r="I272" s="110" t="s">
        <v>5895</v>
      </c>
      <c r="J272" s="110" t="s">
        <v>5896</v>
      </c>
      <c r="K272" s="110" t="s">
        <v>5897</v>
      </c>
      <c r="L272" s="110" t="s">
        <v>5898</v>
      </c>
      <c r="M272" s="26" t="s">
        <v>5958</v>
      </c>
      <c r="N272" s="110" t="s">
        <v>5959</v>
      </c>
      <c r="O272" s="110" t="s">
        <v>5901</v>
      </c>
      <c r="P272" s="110" t="s">
        <v>5902</v>
      </c>
      <c r="Q272" s="122">
        <v>138</v>
      </c>
      <c r="R272" s="205" t="s">
        <v>6313</v>
      </c>
      <c r="S272" s="17" t="s">
        <v>19</v>
      </c>
      <c r="T272" s="17" t="s">
        <v>870</v>
      </c>
      <c r="U272" s="17"/>
      <c r="V272" s="17"/>
      <c r="W272" s="17"/>
      <c r="X272" s="17"/>
      <c r="Y272" s="17"/>
      <c r="Z272" s="17"/>
      <c r="AA272" s="17"/>
      <c r="AB272" s="17"/>
      <c r="AC272" s="17"/>
      <c r="AD272" s="17"/>
      <c r="AE272" s="17"/>
      <c r="AF272" s="17"/>
      <c r="AG272" s="17" t="s">
        <v>870</v>
      </c>
      <c r="AH272" s="17" t="s">
        <v>523</v>
      </c>
      <c r="AI272" s="17" t="s">
        <v>470</v>
      </c>
      <c r="AJ272" s="17" t="s">
        <v>213</v>
      </c>
      <c r="AK272" s="17" t="s">
        <v>214</v>
      </c>
      <c r="AL272" s="110" t="s">
        <v>5934</v>
      </c>
      <c r="AM272" s="110" t="s">
        <v>5935</v>
      </c>
      <c r="AN272" s="17"/>
      <c r="AO272" s="17"/>
      <c r="AP272" s="17">
        <v>100</v>
      </c>
      <c r="AQ272" s="17"/>
      <c r="AR272" s="17"/>
      <c r="AS272" s="17">
        <v>100</v>
      </c>
      <c r="AT272" s="17"/>
      <c r="AU272" s="17"/>
      <c r="AV272" s="17">
        <v>100</v>
      </c>
      <c r="AW272" s="110"/>
      <c r="AX272" s="117"/>
      <c r="AY272" s="116" t="s">
        <v>6314</v>
      </c>
      <c r="AZ272" s="132">
        <v>0</v>
      </c>
      <c r="BA272" s="151">
        <v>0</v>
      </c>
      <c r="BB272" s="174" t="s">
        <v>218</v>
      </c>
      <c r="BC272" s="107" t="s">
        <v>5937</v>
      </c>
      <c r="BD272" s="152"/>
      <c r="BE272" s="117"/>
      <c r="BF272" s="116" t="s">
        <v>6315</v>
      </c>
      <c r="BG272" s="132">
        <v>0</v>
      </c>
      <c r="BH272" s="151">
        <v>0</v>
      </c>
      <c r="BI272" s="173" t="s">
        <v>218</v>
      </c>
      <c r="BJ272" s="107" t="s">
        <v>5937</v>
      </c>
      <c r="BK272" s="17">
        <v>10</v>
      </c>
      <c r="BL272" s="101">
        <v>10</v>
      </c>
      <c r="BM272" s="117" t="s">
        <v>6316</v>
      </c>
      <c r="BN272" s="150">
        <v>0.1</v>
      </c>
      <c r="BO272" s="131">
        <v>0.1</v>
      </c>
      <c r="BP272" s="81" t="s">
        <v>218</v>
      </c>
      <c r="BQ272" s="107" t="s">
        <v>6317</v>
      </c>
      <c r="BR272" s="110"/>
      <c r="BS272" s="112"/>
      <c r="BT272" s="112" t="s">
        <v>6318</v>
      </c>
      <c r="BU272" s="131">
        <v>0.1</v>
      </c>
      <c r="BV272" s="131">
        <v>0.1</v>
      </c>
      <c r="BW272" s="64" t="s">
        <v>218</v>
      </c>
      <c r="BX272" s="107" t="s">
        <v>5942</v>
      </c>
      <c r="BY272" s="110"/>
      <c r="BZ272" s="112"/>
      <c r="CA272" s="112" t="s">
        <v>6319</v>
      </c>
      <c r="CB272" s="131">
        <v>0.1</v>
      </c>
      <c r="CC272" s="131">
        <v>0.1</v>
      </c>
      <c r="CD272" s="131" t="s">
        <v>218</v>
      </c>
      <c r="CE272" s="110" t="s">
        <v>5942</v>
      </c>
      <c r="CF272" s="17">
        <v>60</v>
      </c>
      <c r="CG272" s="146">
        <v>60</v>
      </c>
      <c r="CH272" s="101" t="s">
        <v>6320</v>
      </c>
      <c r="CI272" s="131">
        <v>0.7</v>
      </c>
      <c r="CJ272" s="131">
        <v>0.7</v>
      </c>
      <c r="CK272" s="17" t="s">
        <v>218</v>
      </c>
      <c r="CL272" s="17" t="s">
        <v>6321</v>
      </c>
      <c r="CM272" s="17"/>
      <c r="CN272" s="146"/>
      <c r="CO272" s="146" t="s">
        <v>6322</v>
      </c>
      <c r="CP272" s="131">
        <v>0.7</v>
      </c>
      <c r="CQ272" s="131">
        <v>0.7</v>
      </c>
      <c r="CR272" s="64" t="s">
        <v>218</v>
      </c>
      <c r="CS272" s="161" t="s">
        <v>6323</v>
      </c>
      <c r="CT272" s="17"/>
      <c r="CU272" s="146"/>
      <c r="CV272" s="146" t="s">
        <v>6324</v>
      </c>
      <c r="CW272" s="131">
        <v>0.7</v>
      </c>
      <c r="CX272" s="131">
        <v>0.7</v>
      </c>
      <c r="CY272" s="64" t="s">
        <v>218</v>
      </c>
      <c r="CZ272" s="161" t="s">
        <v>6325</v>
      </c>
      <c r="DA272" s="17">
        <v>30</v>
      </c>
      <c r="DB272" s="101">
        <v>30</v>
      </c>
      <c r="DC272" s="169" t="s">
        <v>6326</v>
      </c>
      <c r="DD272" s="131">
        <v>1</v>
      </c>
      <c r="DE272" s="131">
        <v>1</v>
      </c>
      <c r="DF272" s="64" t="s">
        <v>218</v>
      </c>
      <c r="DG272" s="158" t="s">
        <v>6327</v>
      </c>
      <c r="DH272" s="17"/>
      <c r="DI272" s="101"/>
      <c r="DJ272" s="103" t="s">
        <v>6328</v>
      </c>
      <c r="DK272" s="131">
        <v>1</v>
      </c>
      <c r="DL272" s="131">
        <v>1</v>
      </c>
      <c r="DM272" s="64" t="s">
        <v>218</v>
      </c>
      <c r="DN272" s="98" t="s">
        <v>6329</v>
      </c>
      <c r="DO272" s="17"/>
      <c r="DP272" s="101"/>
      <c r="DQ272" s="144" t="s">
        <v>6330</v>
      </c>
      <c r="DR272" s="131">
        <v>1</v>
      </c>
      <c r="DS272" s="131">
        <v>1</v>
      </c>
      <c r="DT272" s="64" t="s">
        <v>218</v>
      </c>
      <c r="DU272" s="98" t="s">
        <v>6331</v>
      </c>
      <c r="DV272" s="17">
        <v>0</v>
      </c>
      <c r="DW272" s="157">
        <v>0</v>
      </c>
      <c r="DX272" s="100" t="s">
        <v>6332</v>
      </c>
      <c r="DY272" s="131">
        <v>1</v>
      </c>
      <c r="DZ272" s="131">
        <v>1</v>
      </c>
      <c r="EA272" s="64" t="s">
        <v>218</v>
      </c>
      <c r="EB272" s="98" t="s">
        <v>6333</v>
      </c>
      <c r="EC272" s="62">
        <v>10</v>
      </c>
      <c r="ED272" s="61">
        <v>10</v>
      </c>
      <c r="EE272" s="61">
        <v>10</v>
      </c>
      <c r="EF272" s="61">
        <v>70</v>
      </c>
      <c r="EG272" s="61">
        <v>70</v>
      </c>
      <c r="EH272" s="61">
        <v>70</v>
      </c>
      <c r="EI272" s="61">
        <v>100</v>
      </c>
      <c r="EJ272" s="61">
        <v>100</v>
      </c>
      <c r="EK272" s="61">
        <v>100</v>
      </c>
      <c r="EL272" s="61">
        <v>100</v>
      </c>
      <c r="EM272" s="62">
        <v>70</v>
      </c>
      <c r="EN272" s="62">
        <v>100</v>
      </c>
      <c r="EO272" s="62">
        <v>100</v>
      </c>
      <c r="EP272" s="60">
        <v>10</v>
      </c>
      <c r="EQ272" s="61">
        <v>10</v>
      </c>
      <c r="ER272" s="61">
        <v>10</v>
      </c>
      <c r="ES272" s="61">
        <v>70</v>
      </c>
      <c r="ET272" s="61">
        <v>70</v>
      </c>
      <c r="EU272" s="61">
        <v>70</v>
      </c>
      <c r="EV272" s="61">
        <v>100</v>
      </c>
      <c r="EW272" s="61">
        <v>100</v>
      </c>
      <c r="EX272" s="61">
        <v>100</v>
      </c>
      <c r="EY272" s="61">
        <v>100</v>
      </c>
      <c r="EZ272" s="61">
        <v>0</v>
      </c>
      <c r="FA272" s="60">
        <v>70</v>
      </c>
      <c r="FB272" s="60">
        <v>100</v>
      </c>
      <c r="FC272" s="60">
        <v>100</v>
      </c>
      <c r="FD272" s="38">
        <v>1</v>
      </c>
      <c r="FE272" s="38">
        <v>1</v>
      </c>
      <c r="FF272" s="38">
        <v>1</v>
      </c>
      <c r="FG272" s="38">
        <v>1</v>
      </c>
      <c r="FH272" s="140">
        <v>1</v>
      </c>
      <c r="FI272" s="140">
        <v>1</v>
      </c>
      <c r="FJ272" s="38">
        <v>1</v>
      </c>
      <c r="FK272" s="139">
        <v>1</v>
      </c>
      <c r="FL272" s="139">
        <v>1</v>
      </c>
      <c r="FM272" s="139">
        <v>1</v>
      </c>
      <c r="FN272" s="55">
        <v>0.1</v>
      </c>
      <c r="FO272" s="55">
        <v>0.1</v>
      </c>
      <c r="FP272" s="55">
        <v>0.1</v>
      </c>
      <c r="FQ272" s="55">
        <v>0.1</v>
      </c>
      <c r="FR272" s="137">
        <v>0.1</v>
      </c>
      <c r="FS272" s="136">
        <v>0.1</v>
      </c>
      <c r="FT272" s="137">
        <v>0.7</v>
      </c>
      <c r="FU272" s="136">
        <v>0.7</v>
      </c>
      <c r="FV272" s="42">
        <v>0.7</v>
      </c>
      <c r="FW272" s="42">
        <v>0.7</v>
      </c>
      <c r="FX272" s="42">
        <v>0.7</v>
      </c>
      <c r="FY272" s="42">
        <v>0.7</v>
      </c>
      <c r="FZ272" s="42">
        <v>1</v>
      </c>
      <c r="GA272" s="42">
        <v>1</v>
      </c>
      <c r="GB272" s="42">
        <v>1</v>
      </c>
      <c r="GC272" s="42">
        <v>1</v>
      </c>
      <c r="GD272" s="138">
        <v>1</v>
      </c>
      <c r="GE272" s="42">
        <v>1</v>
      </c>
      <c r="GF272" s="137">
        <v>1</v>
      </c>
      <c r="GG272" s="136">
        <v>1</v>
      </c>
      <c r="GH272" s="50">
        <v>0.1</v>
      </c>
      <c r="GI272" s="50">
        <v>0.1</v>
      </c>
      <c r="GJ272" s="50">
        <v>0.1</v>
      </c>
      <c r="GK272" s="50">
        <v>0.7</v>
      </c>
      <c r="GL272" s="49">
        <v>0.7</v>
      </c>
      <c r="GM272" s="49">
        <v>0.7</v>
      </c>
      <c r="GN272" s="49">
        <v>1</v>
      </c>
      <c r="GO272" s="49">
        <v>1</v>
      </c>
      <c r="GP272" s="49">
        <v>1</v>
      </c>
      <c r="GQ272" s="49">
        <v>1</v>
      </c>
      <c r="GR272" s="48" t="b">
        <v>1</v>
      </c>
    </row>
    <row r="273" spans="1:200" ht="67.5" hidden="1" customHeight="1" x14ac:dyDescent="0.25">
      <c r="A273" s="110" t="s">
        <v>5392</v>
      </c>
      <c r="B273" s="110" t="s">
        <v>653</v>
      </c>
      <c r="C273" s="119" t="s">
        <v>519</v>
      </c>
      <c r="D273" s="110" t="s">
        <v>5894</v>
      </c>
      <c r="E273" s="110" t="s">
        <v>5929</v>
      </c>
      <c r="F273" s="110" t="s">
        <v>5394</v>
      </c>
      <c r="G273" s="110" t="s">
        <v>951</v>
      </c>
      <c r="H273" s="110" t="s">
        <v>952</v>
      </c>
      <c r="I273" s="110" t="s">
        <v>5895</v>
      </c>
      <c r="J273" s="175"/>
      <c r="K273" s="110" t="s">
        <v>5988</v>
      </c>
      <c r="L273" s="110" t="s">
        <v>5989</v>
      </c>
      <c r="M273" s="26" t="s">
        <v>5958</v>
      </c>
      <c r="N273" s="110" t="s">
        <v>5959</v>
      </c>
      <c r="O273" s="110" t="s">
        <v>6334</v>
      </c>
      <c r="P273" s="110" t="s">
        <v>6335</v>
      </c>
      <c r="Q273" s="119">
        <v>168</v>
      </c>
      <c r="R273" s="110" t="s">
        <v>6336</v>
      </c>
      <c r="S273" s="17" t="s">
        <v>210</v>
      </c>
      <c r="T273" s="17"/>
      <c r="U273" s="17"/>
      <c r="V273" s="17"/>
      <c r="W273" s="17"/>
      <c r="X273" s="17"/>
      <c r="Y273" s="17"/>
      <c r="Z273" s="17"/>
      <c r="AA273" s="17"/>
      <c r="AB273" s="17"/>
      <c r="AC273" s="17"/>
      <c r="AD273" s="17"/>
      <c r="AE273" s="17"/>
      <c r="AF273" s="17"/>
      <c r="AG273" s="17"/>
      <c r="AH273" s="17" t="s">
        <v>523</v>
      </c>
      <c r="AI273" s="17" t="s">
        <v>470</v>
      </c>
      <c r="AJ273" s="17" t="s">
        <v>213</v>
      </c>
      <c r="AK273" s="17" t="s">
        <v>214</v>
      </c>
      <c r="AL273" s="110" t="s">
        <v>5934</v>
      </c>
      <c r="AM273" s="110" t="s">
        <v>5935</v>
      </c>
      <c r="AN273" s="17"/>
      <c r="AO273" s="17">
        <v>100</v>
      </c>
      <c r="AP273" s="17">
        <v>100</v>
      </c>
      <c r="AQ273" s="17"/>
      <c r="AR273" s="17"/>
      <c r="AS273" s="17">
        <v>100</v>
      </c>
      <c r="AT273" s="17"/>
      <c r="AU273" s="17"/>
      <c r="AV273" s="17">
        <v>100</v>
      </c>
      <c r="AW273" s="110"/>
      <c r="AX273" s="117"/>
      <c r="AY273" s="116" t="s">
        <v>6337</v>
      </c>
      <c r="AZ273" s="132">
        <v>0</v>
      </c>
      <c r="BA273" s="151">
        <v>0</v>
      </c>
      <c r="BB273" s="174" t="s">
        <v>218</v>
      </c>
      <c r="BC273" s="107" t="s">
        <v>5937</v>
      </c>
      <c r="BD273" s="152"/>
      <c r="BE273" s="117"/>
      <c r="BF273" s="116" t="s">
        <v>6338</v>
      </c>
      <c r="BG273" s="132">
        <v>0</v>
      </c>
      <c r="BH273" s="151">
        <v>0</v>
      </c>
      <c r="BI273" s="173" t="s">
        <v>218</v>
      </c>
      <c r="BJ273" s="107" t="s">
        <v>5937</v>
      </c>
      <c r="BK273" s="17">
        <v>0</v>
      </c>
      <c r="BL273" s="101">
        <v>0</v>
      </c>
      <c r="BM273" s="117" t="s">
        <v>6339</v>
      </c>
      <c r="BN273" s="150">
        <v>0</v>
      </c>
      <c r="BO273" s="131">
        <v>0</v>
      </c>
      <c r="BP273" s="81" t="s">
        <v>218</v>
      </c>
      <c r="BQ273" s="107" t="s">
        <v>6340</v>
      </c>
      <c r="BR273" s="110"/>
      <c r="BS273" s="112"/>
      <c r="BT273" s="112" t="s">
        <v>6341</v>
      </c>
      <c r="BU273" s="131">
        <v>0</v>
      </c>
      <c r="BV273" s="131">
        <v>0</v>
      </c>
      <c r="BW273" s="64" t="s">
        <v>218</v>
      </c>
      <c r="BX273" s="107" t="s">
        <v>6342</v>
      </c>
      <c r="BY273" s="110"/>
      <c r="BZ273" s="112"/>
      <c r="CA273" s="112" t="s">
        <v>6343</v>
      </c>
      <c r="CB273" s="131">
        <v>0</v>
      </c>
      <c r="CC273" s="131">
        <v>0</v>
      </c>
      <c r="CD273" s="131" t="s">
        <v>218</v>
      </c>
      <c r="CE273" s="110" t="s">
        <v>5942</v>
      </c>
      <c r="CF273" s="17">
        <v>0</v>
      </c>
      <c r="CG273" s="146">
        <v>0</v>
      </c>
      <c r="CH273" s="101" t="s">
        <v>6344</v>
      </c>
      <c r="CI273" s="131">
        <v>0</v>
      </c>
      <c r="CJ273" s="131">
        <v>0</v>
      </c>
      <c r="CK273" s="17" t="s">
        <v>218</v>
      </c>
      <c r="CL273" s="17" t="s">
        <v>6345</v>
      </c>
      <c r="CM273" s="17"/>
      <c r="CN273" s="146"/>
      <c r="CO273" s="146" t="s">
        <v>6346</v>
      </c>
      <c r="CP273" s="131">
        <v>0</v>
      </c>
      <c r="CQ273" s="131">
        <v>0</v>
      </c>
      <c r="CR273" s="177" t="s">
        <v>218</v>
      </c>
      <c r="CS273" s="161" t="s">
        <v>6347</v>
      </c>
      <c r="CT273" s="17"/>
      <c r="CU273" s="146"/>
      <c r="CV273" s="146" t="s">
        <v>6348</v>
      </c>
      <c r="CW273" s="131">
        <v>0</v>
      </c>
      <c r="CX273" s="131">
        <v>0</v>
      </c>
      <c r="CY273" s="64" t="s">
        <v>218</v>
      </c>
      <c r="CZ273" s="161" t="s">
        <v>6349</v>
      </c>
      <c r="DA273" s="17">
        <v>50</v>
      </c>
      <c r="DB273" s="101">
        <v>50</v>
      </c>
      <c r="DC273" s="145" t="s">
        <v>6350</v>
      </c>
      <c r="DD273" s="131">
        <v>0.5</v>
      </c>
      <c r="DE273" s="131">
        <v>0.5</v>
      </c>
      <c r="DF273" s="64" t="s">
        <v>218</v>
      </c>
      <c r="DG273" s="161" t="s">
        <v>6351</v>
      </c>
      <c r="DH273" s="17"/>
      <c r="DI273" s="101"/>
      <c r="DJ273" s="103" t="s">
        <v>6352</v>
      </c>
      <c r="DK273" s="131">
        <v>0.5</v>
      </c>
      <c r="DL273" s="131">
        <v>0.5</v>
      </c>
      <c r="DM273" s="64" t="s">
        <v>218</v>
      </c>
      <c r="DN273" s="98" t="s">
        <v>6353</v>
      </c>
      <c r="DO273" s="17"/>
      <c r="DP273" s="101"/>
      <c r="DQ273" s="144" t="s">
        <v>6354</v>
      </c>
      <c r="DR273" s="131">
        <v>0.5</v>
      </c>
      <c r="DS273" s="131">
        <v>0.5</v>
      </c>
      <c r="DT273" s="64" t="s">
        <v>218</v>
      </c>
      <c r="DU273" s="98" t="s">
        <v>6310</v>
      </c>
      <c r="DV273" s="17">
        <v>50</v>
      </c>
      <c r="DW273" s="157">
        <v>50</v>
      </c>
      <c r="DX273" s="100" t="s">
        <v>6355</v>
      </c>
      <c r="DY273" s="131">
        <v>1</v>
      </c>
      <c r="DZ273" s="131">
        <v>0.5</v>
      </c>
      <c r="EA273" s="64" t="s">
        <v>218</v>
      </c>
      <c r="EB273" s="98" t="s">
        <v>6356</v>
      </c>
      <c r="EC273" s="62">
        <v>0</v>
      </c>
      <c r="ED273" s="61">
        <v>0</v>
      </c>
      <c r="EE273" s="61">
        <v>0</v>
      </c>
      <c r="EF273" s="61">
        <v>0</v>
      </c>
      <c r="EG273" s="61">
        <v>0</v>
      </c>
      <c r="EH273" s="61">
        <v>0</v>
      </c>
      <c r="EI273" s="61">
        <v>50</v>
      </c>
      <c r="EJ273" s="61">
        <v>50</v>
      </c>
      <c r="EK273" s="61">
        <v>50</v>
      </c>
      <c r="EL273" s="61">
        <v>100</v>
      </c>
      <c r="EM273" s="62">
        <v>0</v>
      </c>
      <c r="EN273" s="62">
        <v>50</v>
      </c>
      <c r="EO273" s="62">
        <v>100</v>
      </c>
      <c r="EP273" s="60">
        <v>0</v>
      </c>
      <c r="EQ273" s="61">
        <v>0</v>
      </c>
      <c r="ER273" s="61">
        <v>0</v>
      </c>
      <c r="ES273" s="61">
        <v>0</v>
      </c>
      <c r="ET273" s="61">
        <v>0</v>
      </c>
      <c r="EU273" s="61">
        <v>0</v>
      </c>
      <c r="EV273" s="61">
        <v>50</v>
      </c>
      <c r="EW273" s="61">
        <v>50</v>
      </c>
      <c r="EX273" s="61">
        <v>50</v>
      </c>
      <c r="EY273" s="61">
        <v>100</v>
      </c>
      <c r="EZ273" s="61">
        <v>50</v>
      </c>
      <c r="FA273" s="60">
        <v>0</v>
      </c>
      <c r="FB273" s="60">
        <v>50</v>
      </c>
      <c r="FC273" s="60">
        <v>100</v>
      </c>
      <c r="FD273" s="38">
        <v>0</v>
      </c>
      <c r="FE273" s="38">
        <v>0</v>
      </c>
      <c r="FF273" s="38">
        <v>0</v>
      </c>
      <c r="FG273" s="38">
        <v>0</v>
      </c>
      <c r="FH273" s="140">
        <v>0</v>
      </c>
      <c r="FI273" s="140">
        <v>0</v>
      </c>
      <c r="FJ273" s="38">
        <v>1</v>
      </c>
      <c r="FK273" s="139">
        <v>1</v>
      </c>
      <c r="FL273" s="139">
        <v>1</v>
      </c>
      <c r="FM273" s="139">
        <v>1</v>
      </c>
      <c r="FN273" s="55">
        <v>0</v>
      </c>
      <c r="FO273" s="55">
        <v>0</v>
      </c>
      <c r="FP273" s="55">
        <v>0</v>
      </c>
      <c r="FQ273" s="55">
        <v>0</v>
      </c>
      <c r="FR273" s="137">
        <v>0</v>
      </c>
      <c r="FS273" s="136">
        <v>0</v>
      </c>
      <c r="FT273" s="137">
        <v>0</v>
      </c>
      <c r="FU273" s="136">
        <v>0</v>
      </c>
      <c r="FV273" s="42">
        <v>0</v>
      </c>
      <c r="FW273" s="42">
        <v>0</v>
      </c>
      <c r="FX273" s="42">
        <v>0</v>
      </c>
      <c r="FY273" s="42">
        <v>0</v>
      </c>
      <c r="FZ273" s="42">
        <v>0.5</v>
      </c>
      <c r="GA273" s="42">
        <v>0.5</v>
      </c>
      <c r="GB273" s="42">
        <v>0.5</v>
      </c>
      <c r="GC273" s="42">
        <v>0.5</v>
      </c>
      <c r="GD273" s="138">
        <v>0.5</v>
      </c>
      <c r="GE273" s="42">
        <v>0.5</v>
      </c>
      <c r="GF273" s="137">
        <v>1</v>
      </c>
      <c r="GG273" s="136">
        <v>1</v>
      </c>
      <c r="GH273" s="50">
        <v>0</v>
      </c>
      <c r="GI273" s="50">
        <v>0</v>
      </c>
      <c r="GJ273" s="50">
        <v>0</v>
      </c>
      <c r="GK273" s="50">
        <v>0</v>
      </c>
      <c r="GL273" s="49">
        <v>0</v>
      </c>
      <c r="GM273" s="49">
        <v>0</v>
      </c>
      <c r="GN273" s="49">
        <v>0.5</v>
      </c>
      <c r="GO273" s="49">
        <v>0.5</v>
      </c>
      <c r="GP273" s="49">
        <v>0.5</v>
      </c>
      <c r="GQ273" s="49">
        <v>1</v>
      </c>
      <c r="GR273" s="48" t="b">
        <v>1</v>
      </c>
    </row>
    <row r="274" spans="1:200" ht="67.5" hidden="1" customHeight="1" x14ac:dyDescent="0.25">
      <c r="A274" s="110" t="s">
        <v>5392</v>
      </c>
      <c r="B274" s="110" t="s">
        <v>653</v>
      </c>
      <c r="C274" s="119" t="s">
        <v>519</v>
      </c>
      <c r="D274" s="110" t="s">
        <v>5894</v>
      </c>
      <c r="E274" s="110" t="s">
        <v>5929</v>
      </c>
      <c r="F274" s="110" t="s">
        <v>5394</v>
      </c>
      <c r="G274" s="110" t="s">
        <v>951</v>
      </c>
      <c r="H274" s="110" t="s">
        <v>952</v>
      </c>
      <c r="I274" s="110" t="s">
        <v>5895</v>
      </c>
      <c r="J274" s="110"/>
      <c r="K274" s="110" t="s">
        <v>5988</v>
      </c>
      <c r="L274" s="110" t="s">
        <v>5989</v>
      </c>
      <c r="M274" s="26" t="s">
        <v>5958</v>
      </c>
      <c r="N274" s="110" t="s">
        <v>5959</v>
      </c>
      <c r="O274" s="110" t="s">
        <v>6334</v>
      </c>
      <c r="P274" s="110" t="s">
        <v>6335</v>
      </c>
      <c r="Q274" s="119">
        <v>94</v>
      </c>
      <c r="R274" s="110" t="s">
        <v>6357</v>
      </c>
      <c r="S274" s="17" t="s">
        <v>210</v>
      </c>
      <c r="T274" s="17"/>
      <c r="U274" s="17"/>
      <c r="V274" s="17"/>
      <c r="W274" s="17"/>
      <c r="X274" s="17"/>
      <c r="Y274" s="17"/>
      <c r="Z274" s="17"/>
      <c r="AA274" s="17"/>
      <c r="AB274" s="17"/>
      <c r="AC274" s="17"/>
      <c r="AD274" s="17"/>
      <c r="AE274" s="17"/>
      <c r="AF274" s="17"/>
      <c r="AG274" s="17"/>
      <c r="AH274" s="17" t="s">
        <v>270</v>
      </c>
      <c r="AI274" s="17" t="s">
        <v>470</v>
      </c>
      <c r="AJ274" s="17" t="s">
        <v>244</v>
      </c>
      <c r="AK274" s="17" t="s">
        <v>271</v>
      </c>
      <c r="AL274" s="110" t="s">
        <v>6358</v>
      </c>
      <c r="AM274" s="110" t="s">
        <v>6359</v>
      </c>
      <c r="AN274" s="17"/>
      <c r="AO274" s="17"/>
      <c r="AP274" s="17">
        <v>8</v>
      </c>
      <c r="AQ274" s="17"/>
      <c r="AR274" s="17"/>
      <c r="AS274" s="17">
        <v>8</v>
      </c>
      <c r="AT274" s="17"/>
      <c r="AU274" s="17"/>
      <c r="AV274" s="17">
        <v>8</v>
      </c>
      <c r="AW274" s="110"/>
      <c r="AX274" s="117"/>
      <c r="AY274" s="116" t="s">
        <v>6360</v>
      </c>
      <c r="AZ274" s="132">
        <v>0</v>
      </c>
      <c r="BA274" s="151">
        <v>0</v>
      </c>
      <c r="BB274" s="174" t="s">
        <v>218</v>
      </c>
      <c r="BC274" s="107" t="s">
        <v>5937</v>
      </c>
      <c r="BD274" s="152"/>
      <c r="BE274" s="117"/>
      <c r="BF274" s="116" t="s">
        <v>6361</v>
      </c>
      <c r="BG274" s="132">
        <v>0</v>
      </c>
      <c r="BH274" s="151">
        <v>0</v>
      </c>
      <c r="BI274" s="173" t="s">
        <v>218</v>
      </c>
      <c r="BJ274" s="107" t="s">
        <v>5937</v>
      </c>
      <c r="BK274" s="17">
        <v>2</v>
      </c>
      <c r="BL274" s="101">
        <v>0</v>
      </c>
      <c r="BM274" s="117" t="s">
        <v>6362</v>
      </c>
      <c r="BN274" s="150">
        <v>0</v>
      </c>
      <c r="BO274" s="131">
        <v>0</v>
      </c>
      <c r="BP274" s="81" t="s">
        <v>218</v>
      </c>
      <c r="BQ274" s="107" t="s">
        <v>6363</v>
      </c>
      <c r="BR274" s="110"/>
      <c r="BS274" s="112"/>
      <c r="BT274" s="112" t="s">
        <v>6364</v>
      </c>
      <c r="BU274" s="131">
        <v>0</v>
      </c>
      <c r="BV274" s="131">
        <v>0</v>
      </c>
      <c r="BW274" s="64" t="s">
        <v>218</v>
      </c>
      <c r="BX274" s="107" t="s">
        <v>6365</v>
      </c>
      <c r="BY274" s="110"/>
      <c r="BZ274" s="112"/>
      <c r="CA274" s="112" t="s">
        <v>6366</v>
      </c>
      <c r="CB274" s="131">
        <v>0</v>
      </c>
      <c r="CC274" s="131">
        <v>0</v>
      </c>
      <c r="CD274" s="131" t="s">
        <v>218</v>
      </c>
      <c r="CE274" s="17" t="s">
        <v>6367</v>
      </c>
      <c r="CF274" s="17">
        <v>2</v>
      </c>
      <c r="CG274" s="146">
        <v>2</v>
      </c>
      <c r="CH274" s="101" t="s">
        <v>6368</v>
      </c>
      <c r="CI274" s="131">
        <v>0.25</v>
      </c>
      <c r="CJ274" s="131">
        <v>0.25</v>
      </c>
      <c r="CK274" s="17" t="s">
        <v>218</v>
      </c>
      <c r="CL274" s="17" t="s">
        <v>6369</v>
      </c>
      <c r="CM274" s="17"/>
      <c r="CN274" s="146"/>
      <c r="CO274" s="146" t="s">
        <v>6370</v>
      </c>
      <c r="CP274" s="131">
        <v>0.25</v>
      </c>
      <c r="CQ274" s="131">
        <v>0.25</v>
      </c>
      <c r="CR274" s="64" t="s">
        <v>218</v>
      </c>
      <c r="CS274" s="161" t="s">
        <v>6323</v>
      </c>
      <c r="CT274" s="17"/>
      <c r="CU274" s="146"/>
      <c r="CV274" s="146" t="s">
        <v>6371</v>
      </c>
      <c r="CW274" s="131">
        <v>0.25</v>
      </c>
      <c r="CX274" s="131">
        <v>0.25</v>
      </c>
      <c r="CY274" s="64" t="s">
        <v>218</v>
      </c>
      <c r="CZ274" s="161" t="s">
        <v>6325</v>
      </c>
      <c r="DA274" s="17">
        <v>2</v>
      </c>
      <c r="DB274" s="101">
        <v>2</v>
      </c>
      <c r="DC274" s="169" t="s">
        <v>6372</v>
      </c>
      <c r="DD274" s="131">
        <v>0.5</v>
      </c>
      <c r="DE274" s="131">
        <v>0.5</v>
      </c>
      <c r="DF274" s="64" t="s">
        <v>218</v>
      </c>
      <c r="DG274" s="161" t="s">
        <v>6373</v>
      </c>
      <c r="DH274" s="17"/>
      <c r="DI274" s="101"/>
      <c r="DJ274" s="103" t="s">
        <v>6374</v>
      </c>
      <c r="DK274" s="131">
        <v>0.5</v>
      </c>
      <c r="DL274" s="131">
        <v>0.5</v>
      </c>
      <c r="DM274" s="64" t="s">
        <v>218</v>
      </c>
      <c r="DN274" s="98" t="s">
        <v>6375</v>
      </c>
      <c r="DO274" s="17"/>
      <c r="DP274" s="101"/>
      <c r="DQ274" s="144" t="s">
        <v>6376</v>
      </c>
      <c r="DR274" s="131">
        <v>0.5</v>
      </c>
      <c r="DS274" s="131">
        <v>0.5</v>
      </c>
      <c r="DT274" s="64" t="s">
        <v>218</v>
      </c>
      <c r="DU274" s="98" t="s">
        <v>6377</v>
      </c>
      <c r="DV274" s="17">
        <v>2</v>
      </c>
      <c r="DW274" s="157">
        <v>4</v>
      </c>
      <c r="DX274" s="100" t="s">
        <v>6378</v>
      </c>
      <c r="DY274" s="131">
        <v>1</v>
      </c>
      <c r="DZ274" s="131">
        <v>0.5</v>
      </c>
      <c r="EA274" s="64" t="s">
        <v>218</v>
      </c>
      <c r="EB274" s="98" t="s">
        <v>6379</v>
      </c>
      <c r="EC274" s="62">
        <v>2</v>
      </c>
      <c r="ED274" s="61">
        <v>2</v>
      </c>
      <c r="EE274" s="61">
        <v>2</v>
      </c>
      <c r="EF274" s="61">
        <v>4</v>
      </c>
      <c r="EG274" s="61">
        <v>4</v>
      </c>
      <c r="EH274" s="61">
        <v>4</v>
      </c>
      <c r="EI274" s="61">
        <v>6</v>
      </c>
      <c r="EJ274" s="61">
        <v>6</v>
      </c>
      <c r="EK274" s="61">
        <v>6</v>
      </c>
      <c r="EL274" s="61">
        <v>8</v>
      </c>
      <c r="EM274" s="62">
        <v>4</v>
      </c>
      <c r="EN274" s="62">
        <v>6</v>
      </c>
      <c r="EO274" s="62">
        <v>8</v>
      </c>
      <c r="EP274" s="60">
        <v>0</v>
      </c>
      <c r="EQ274" s="61">
        <v>0</v>
      </c>
      <c r="ER274" s="61">
        <v>0</v>
      </c>
      <c r="ES274" s="61">
        <v>2</v>
      </c>
      <c r="ET274" s="61">
        <v>2</v>
      </c>
      <c r="EU274" s="61">
        <v>2</v>
      </c>
      <c r="EV274" s="61">
        <v>4</v>
      </c>
      <c r="EW274" s="61">
        <v>4</v>
      </c>
      <c r="EX274" s="61">
        <v>4</v>
      </c>
      <c r="EY274" s="61">
        <v>8</v>
      </c>
      <c r="EZ274" s="61">
        <v>4</v>
      </c>
      <c r="FA274" s="60">
        <v>2</v>
      </c>
      <c r="FB274" s="60">
        <v>4</v>
      </c>
      <c r="FC274" s="60">
        <v>8</v>
      </c>
      <c r="FD274" s="38">
        <v>0</v>
      </c>
      <c r="FE274" s="38">
        <v>0</v>
      </c>
      <c r="FF274" s="38">
        <v>0</v>
      </c>
      <c r="FG274" s="38">
        <v>0.5</v>
      </c>
      <c r="FH274" s="140">
        <v>0.5</v>
      </c>
      <c r="FI274" s="140">
        <v>0.5</v>
      </c>
      <c r="FJ274" s="38">
        <v>0.66666666666666663</v>
      </c>
      <c r="FK274" s="139">
        <v>0.66666666666666663</v>
      </c>
      <c r="FL274" s="139">
        <v>0.66666666666666663</v>
      </c>
      <c r="FM274" s="139">
        <v>1</v>
      </c>
      <c r="FN274" s="55">
        <v>0</v>
      </c>
      <c r="FO274" s="55">
        <v>0.25</v>
      </c>
      <c r="FP274" s="55">
        <v>0</v>
      </c>
      <c r="FQ274" s="55">
        <v>0.25</v>
      </c>
      <c r="FR274" s="137">
        <v>0</v>
      </c>
      <c r="FS274" s="136">
        <v>0.25</v>
      </c>
      <c r="FT274" s="137">
        <v>0.25</v>
      </c>
      <c r="FU274" s="136">
        <v>0.5</v>
      </c>
      <c r="FV274" s="42">
        <v>0.25</v>
      </c>
      <c r="FW274" s="42">
        <v>0.5</v>
      </c>
      <c r="FX274" s="42">
        <v>0.25</v>
      </c>
      <c r="FY274" s="42">
        <v>0.5</v>
      </c>
      <c r="FZ274" s="42">
        <v>0.5</v>
      </c>
      <c r="GA274" s="42">
        <v>0.75</v>
      </c>
      <c r="GB274" s="42">
        <v>0.5</v>
      </c>
      <c r="GC274" s="42">
        <v>0.75</v>
      </c>
      <c r="GD274" s="138">
        <v>0.5</v>
      </c>
      <c r="GE274" s="42">
        <v>0.75</v>
      </c>
      <c r="GF274" s="137">
        <v>1</v>
      </c>
      <c r="GG274" s="136">
        <v>1</v>
      </c>
      <c r="GH274" s="50">
        <v>0</v>
      </c>
      <c r="GI274" s="50">
        <v>0</v>
      </c>
      <c r="GJ274" s="50">
        <v>0</v>
      </c>
      <c r="GK274" s="50">
        <v>0.25</v>
      </c>
      <c r="GL274" s="49">
        <v>0.25</v>
      </c>
      <c r="GM274" s="49">
        <v>0.25</v>
      </c>
      <c r="GN274" s="49">
        <v>0.5</v>
      </c>
      <c r="GO274" s="49">
        <v>0.5</v>
      </c>
      <c r="GP274" s="49">
        <v>0.5</v>
      </c>
      <c r="GQ274" s="49">
        <v>1</v>
      </c>
      <c r="GR274" s="48" t="b">
        <v>1</v>
      </c>
    </row>
    <row r="275" spans="1:200" ht="67.5" hidden="1" customHeight="1" x14ac:dyDescent="0.25">
      <c r="A275" s="110" t="s">
        <v>5392</v>
      </c>
      <c r="B275" s="110" t="s">
        <v>653</v>
      </c>
      <c r="C275" s="119" t="s">
        <v>519</v>
      </c>
      <c r="D275" s="110" t="s">
        <v>5894</v>
      </c>
      <c r="E275" s="110" t="s">
        <v>5929</v>
      </c>
      <c r="F275" s="110" t="s">
        <v>5394</v>
      </c>
      <c r="G275" s="110" t="s">
        <v>205</v>
      </c>
      <c r="H275" s="110" t="s">
        <v>206</v>
      </c>
      <c r="I275" s="110" t="s">
        <v>5895</v>
      </c>
      <c r="J275" s="175"/>
      <c r="K275" s="110" t="s">
        <v>208</v>
      </c>
      <c r="L275" s="110" t="s">
        <v>1012</v>
      </c>
      <c r="M275" s="26" t="s">
        <v>5958</v>
      </c>
      <c r="N275" s="110" t="s">
        <v>5959</v>
      </c>
      <c r="O275" s="110" t="s">
        <v>6334</v>
      </c>
      <c r="P275" s="110" t="s">
        <v>6335</v>
      </c>
      <c r="Q275" s="119">
        <v>170</v>
      </c>
      <c r="R275" s="14" t="s">
        <v>6380</v>
      </c>
      <c r="S275" s="17" t="s">
        <v>210</v>
      </c>
      <c r="T275" s="17"/>
      <c r="U275" s="17"/>
      <c r="V275" s="17"/>
      <c r="W275" s="17"/>
      <c r="X275" s="17"/>
      <c r="Y275" s="17"/>
      <c r="Z275" s="17"/>
      <c r="AA275" s="17"/>
      <c r="AB275" s="17"/>
      <c r="AC275" s="17"/>
      <c r="AD275" s="17"/>
      <c r="AE275" s="17"/>
      <c r="AF275" s="17"/>
      <c r="AG275" s="17"/>
      <c r="AH275" s="17" t="s">
        <v>523</v>
      </c>
      <c r="AI275" s="17" t="s">
        <v>470</v>
      </c>
      <c r="AJ275" s="17" t="s">
        <v>213</v>
      </c>
      <c r="AK275" s="17" t="s">
        <v>214</v>
      </c>
      <c r="AL275" s="110" t="s">
        <v>5934</v>
      </c>
      <c r="AM275" s="110" t="s">
        <v>5935</v>
      </c>
      <c r="AN275" s="17">
        <v>0</v>
      </c>
      <c r="AO275" s="17"/>
      <c r="AP275" s="17">
        <v>100</v>
      </c>
      <c r="AQ275" s="17">
        <v>100</v>
      </c>
      <c r="AR275" s="17">
        <v>100</v>
      </c>
      <c r="AS275" s="17">
        <v>100</v>
      </c>
      <c r="AT275" s="17"/>
      <c r="AU275" s="17"/>
      <c r="AV275" s="17">
        <v>100</v>
      </c>
      <c r="AW275" s="110"/>
      <c r="AX275" s="117"/>
      <c r="AY275" s="116" t="s">
        <v>6381</v>
      </c>
      <c r="AZ275" s="132">
        <v>0</v>
      </c>
      <c r="BA275" s="151">
        <v>0</v>
      </c>
      <c r="BB275" s="174" t="s">
        <v>218</v>
      </c>
      <c r="BC275" s="107" t="s">
        <v>5937</v>
      </c>
      <c r="BD275" s="152"/>
      <c r="BE275" s="117"/>
      <c r="BF275" s="116" t="s">
        <v>6382</v>
      </c>
      <c r="BG275" s="132">
        <v>0</v>
      </c>
      <c r="BH275" s="151">
        <v>0</v>
      </c>
      <c r="BI275" s="173" t="s">
        <v>218</v>
      </c>
      <c r="BJ275" s="107" t="s">
        <v>5937</v>
      </c>
      <c r="BK275" s="17">
        <v>0</v>
      </c>
      <c r="BL275" s="101">
        <v>0</v>
      </c>
      <c r="BM275" s="117" t="s">
        <v>6383</v>
      </c>
      <c r="BN275" s="150">
        <v>0</v>
      </c>
      <c r="BO275" s="131">
        <v>0</v>
      </c>
      <c r="BP275" s="81" t="s">
        <v>218</v>
      </c>
      <c r="BQ275" s="107" t="s">
        <v>6340</v>
      </c>
      <c r="BR275" s="110"/>
      <c r="BS275" s="112"/>
      <c r="BT275" s="112" t="s">
        <v>6384</v>
      </c>
      <c r="BU275" s="131">
        <v>0</v>
      </c>
      <c r="BV275" s="131">
        <v>0</v>
      </c>
      <c r="BW275" s="64" t="s">
        <v>218</v>
      </c>
      <c r="BX275" s="107" t="s">
        <v>5912</v>
      </c>
      <c r="BY275" s="110"/>
      <c r="BZ275" s="112"/>
      <c r="CA275" s="112" t="s">
        <v>6385</v>
      </c>
      <c r="CB275" s="131">
        <v>0</v>
      </c>
      <c r="CC275" s="131">
        <v>0</v>
      </c>
      <c r="CD275" s="131" t="s">
        <v>218</v>
      </c>
      <c r="CE275" s="110" t="s">
        <v>5942</v>
      </c>
      <c r="CF275" s="17">
        <v>20</v>
      </c>
      <c r="CG275" s="146">
        <v>20</v>
      </c>
      <c r="CH275" s="101" t="s">
        <v>6386</v>
      </c>
      <c r="CI275" s="131">
        <v>0.2</v>
      </c>
      <c r="CJ275" s="131">
        <v>0.2</v>
      </c>
      <c r="CK275" s="17" t="s">
        <v>218</v>
      </c>
      <c r="CL275" s="17" t="s">
        <v>6345</v>
      </c>
      <c r="CM275" s="17"/>
      <c r="CN275" s="146"/>
      <c r="CO275" s="146" t="s">
        <v>6387</v>
      </c>
      <c r="CP275" s="131">
        <v>0.2</v>
      </c>
      <c r="CQ275" s="131">
        <v>0.2</v>
      </c>
      <c r="CR275" s="64" t="s">
        <v>218</v>
      </c>
      <c r="CS275" s="161" t="s">
        <v>6388</v>
      </c>
      <c r="CT275" s="17"/>
      <c r="CU275" s="146"/>
      <c r="CV275" s="146" t="s">
        <v>6389</v>
      </c>
      <c r="CW275" s="131">
        <v>0.2</v>
      </c>
      <c r="CX275" s="131">
        <v>0.2</v>
      </c>
      <c r="CY275" s="64" t="s">
        <v>218</v>
      </c>
      <c r="CZ275" s="161" t="s">
        <v>6390</v>
      </c>
      <c r="DA275" s="17">
        <v>10</v>
      </c>
      <c r="DB275" s="101">
        <v>10</v>
      </c>
      <c r="DC275" s="145" t="s">
        <v>6391</v>
      </c>
      <c r="DD275" s="131">
        <v>0.3</v>
      </c>
      <c r="DE275" s="131">
        <v>0.3</v>
      </c>
      <c r="DF275" s="64" t="s">
        <v>218</v>
      </c>
      <c r="DG275" s="158" t="s">
        <v>6392</v>
      </c>
      <c r="DH275" s="17"/>
      <c r="DI275" s="101"/>
      <c r="DJ275" s="103" t="s">
        <v>6393</v>
      </c>
      <c r="DK275" s="131">
        <v>0.3</v>
      </c>
      <c r="DL275" s="131">
        <v>0.3</v>
      </c>
      <c r="DM275" s="64" t="s">
        <v>218</v>
      </c>
      <c r="DN275" s="98" t="s">
        <v>6353</v>
      </c>
      <c r="DO275" s="17"/>
      <c r="DP275" s="101"/>
      <c r="DQ275" s="144" t="s">
        <v>6394</v>
      </c>
      <c r="DR275" s="131">
        <v>0.3</v>
      </c>
      <c r="DS275" s="131">
        <v>0.3</v>
      </c>
      <c r="DT275" s="64" t="s">
        <v>218</v>
      </c>
      <c r="DU275" s="98" t="s">
        <v>6395</v>
      </c>
      <c r="DV275" s="17">
        <v>70</v>
      </c>
      <c r="DW275" s="157">
        <v>70</v>
      </c>
      <c r="DX275" s="100" t="s">
        <v>6396</v>
      </c>
      <c r="DY275" s="131">
        <v>1</v>
      </c>
      <c r="DZ275" s="131">
        <v>0.3</v>
      </c>
      <c r="EA275" s="64" t="s">
        <v>218</v>
      </c>
      <c r="EB275" s="98" t="s">
        <v>6397</v>
      </c>
      <c r="EC275" s="62">
        <v>0</v>
      </c>
      <c r="ED275" s="61">
        <v>0</v>
      </c>
      <c r="EE275" s="61">
        <v>0</v>
      </c>
      <c r="EF275" s="61">
        <v>20</v>
      </c>
      <c r="EG275" s="61">
        <v>20</v>
      </c>
      <c r="EH275" s="61">
        <v>20</v>
      </c>
      <c r="EI275" s="61">
        <v>30</v>
      </c>
      <c r="EJ275" s="61">
        <v>30</v>
      </c>
      <c r="EK275" s="61">
        <v>30</v>
      </c>
      <c r="EL275" s="61">
        <v>100</v>
      </c>
      <c r="EM275" s="62">
        <v>20</v>
      </c>
      <c r="EN275" s="62">
        <v>30</v>
      </c>
      <c r="EO275" s="62">
        <v>100</v>
      </c>
      <c r="EP275" s="60">
        <v>0</v>
      </c>
      <c r="EQ275" s="61">
        <v>0</v>
      </c>
      <c r="ER275" s="61">
        <v>0</v>
      </c>
      <c r="ES275" s="61">
        <v>20</v>
      </c>
      <c r="ET275" s="61">
        <v>20</v>
      </c>
      <c r="EU275" s="61">
        <v>20</v>
      </c>
      <c r="EV275" s="61">
        <v>30</v>
      </c>
      <c r="EW275" s="61">
        <v>30</v>
      </c>
      <c r="EX275" s="61">
        <v>30</v>
      </c>
      <c r="EY275" s="61">
        <v>100</v>
      </c>
      <c r="EZ275" s="61">
        <v>70</v>
      </c>
      <c r="FA275" s="60">
        <v>20</v>
      </c>
      <c r="FB275" s="60">
        <v>30</v>
      </c>
      <c r="FC275" s="60">
        <v>100</v>
      </c>
      <c r="FD275" s="38">
        <v>0</v>
      </c>
      <c r="FE275" s="38">
        <v>0</v>
      </c>
      <c r="FF275" s="38">
        <v>0</v>
      </c>
      <c r="FG275" s="38">
        <v>1</v>
      </c>
      <c r="FH275" s="140">
        <v>1</v>
      </c>
      <c r="FI275" s="140">
        <v>1</v>
      </c>
      <c r="FJ275" s="38">
        <v>1</v>
      </c>
      <c r="FK275" s="139">
        <v>1</v>
      </c>
      <c r="FL275" s="139">
        <v>1</v>
      </c>
      <c r="FM275" s="139">
        <v>1</v>
      </c>
      <c r="FN275" s="55">
        <v>0</v>
      </c>
      <c r="FO275" s="55">
        <v>0</v>
      </c>
      <c r="FP275" s="55">
        <v>0</v>
      </c>
      <c r="FQ275" s="55">
        <v>0</v>
      </c>
      <c r="FR275" s="137">
        <v>0</v>
      </c>
      <c r="FS275" s="136">
        <v>0</v>
      </c>
      <c r="FT275" s="137">
        <v>0.2</v>
      </c>
      <c r="FU275" s="136">
        <v>0.2</v>
      </c>
      <c r="FV275" s="42">
        <v>0.2</v>
      </c>
      <c r="FW275" s="42">
        <v>0.2</v>
      </c>
      <c r="FX275" s="42">
        <v>0.2</v>
      </c>
      <c r="FY275" s="42">
        <v>0.2</v>
      </c>
      <c r="FZ275" s="42">
        <v>0.3</v>
      </c>
      <c r="GA275" s="42">
        <v>0.3</v>
      </c>
      <c r="GB275" s="42">
        <v>0.3</v>
      </c>
      <c r="GC275" s="42">
        <v>0.3</v>
      </c>
      <c r="GD275" s="138">
        <v>0.3</v>
      </c>
      <c r="GE275" s="42">
        <v>0.3</v>
      </c>
      <c r="GF275" s="137">
        <v>1</v>
      </c>
      <c r="GG275" s="136">
        <v>1</v>
      </c>
      <c r="GH275" s="50">
        <v>0</v>
      </c>
      <c r="GI275" s="50">
        <v>0</v>
      </c>
      <c r="GJ275" s="50">
        <v>0</v>
      </c>
      <c r="GK275" s="50">
        <v>0.2</v>
      </c>
      <c r="GL275" s="49">
        <v>0.2</v>
      </c>
      <c r="GM275" s="49">
        <v>0.2</v>
      </c>
      <c r="GN275" s="49">
        <v>0.3</v>
      </c>
      <c r="GO275" s="49">
        <v>0.3</v>
      </c>
      <c r="GP275" s="49">
        <v>0.3</v>
      </c>
      <c r="GQ275" s="49">
        <v>1</v>
      </c>
      <c r="GR275" s="48" t="b">
        <v>1</v>
      </c>
    </row>
    <row r="276" spans="1:200" ht="67.5" hidden="1" customHeight="1" x14ac:dyDescent="0.25">
      <c r="A276" s="110" t="s">
        <v>5392</v>
      </c>
      <c r="B276" s="110" t="s">
        <v>653</v>
      </c>
      <c r="C276" s="119" t="s">
        <v>519</v>
      </c>
      <c r="D276" s="110" t="s">
        <v>5894</v>
      </c>
      <c r="E276" s="110" t="s">
        <v>5929</v>
      </c>
      <c r="F276" s="110" t="s">
        <v>5394</v>
      </c>
      <c r="G276" s="110" t="s">
        <v>205</v>
      </c>
      <c r="H276" s="110" t="s">
        <v>206</v>
      </c>
      <c r="I276" s="110" t="s">
        <v>5895</v>
      </c>
      <c r="J276" s="110"/>
      <c r="K276" s="110" t="s">
        <v>208</v>
      </c>
      <c r="L276" s="110" t="s">
        <v>1012</v>
      </c>
      <c r="M276" s="26" t="s">
        <v>5958</v>
      </c>
      <c r="N276" s="110" t="s">
        <v>5959</v>
      </c>
      <c r="O276" s="110" t="s">
        <v>6334</v>
      </c>
      <c r="P276" s="110" t="s">
        <v>6335</v>
      </c>
      <c r="Q276" s="119">
        <v>171</v>
      </c>
      <c r="R276" s="110" t="s">
        <v>6398</v>
      </c>
      <c r="S276" s="17" t="s">
        <v>210</v>
      </c>
      <c r="T276" s="17" t="s">
        <v>870</v>
      </c>
      <c r="U276" s="17"/>
      <c r="V276" s="17"/>
      <c r="W276" s="17"/>
      <c r="X276" s="17"/>
      <c r="Y276" s="17"/>
      <c r="Z276" s="17"/>
      <c r="AA276" s="17"/>
      <c r="AB276" s="17"/>
      <c r="AC276" s="17"/>
      <c r="AD276" s="17"/>
      <c r="AE276" s="17"/>
      <c r="AF276" s="17"/>
      <c r="AG276" s="17"/>
      <c r="AH276" s="17" t="s">
        <v>523</v>
      </c>
      <c r="AI276" s="17" t="s">
        <v>470</v>
      </c>
      <c r="AJ276" s="17" t="s">
        <v>213</v>
      </c>
      <c r="AK276" s="17" t="s">
        <v>214</v>
      </c>
      <c r="AL276" s="110" t="s">
        <v>5934</v>
      </c>
      <c r="AM276" s="110" t="s">
        <v>5935</v>
      </c>
      <c r="AN276" s="17"/>
      <c r="AO276" s="17"/>
      <c r="AP276" s="17">
        <v>100</v>
      </c>
      <c r="AQ276" s="17"/>
      <c r="AR276" s="17"/>
      <c r="AS276" s="17">
        <v>100</v>
      </c>
      <c r="AT276" s="17"/>
      <c r="AU276" s="17"/>
      <c r="AV276" s="17">
        <v>100</v>
      </c>
      <c r="AW276" s="110"/>
      <c r="AX276" s="117"/>
      <c r="AY276" s="116" t="s">
        <v>6399</v>
      </c>
      <c r="AZ276" s="132">
        <v>0</v>
      </c>
      <c r="BA276" s="151">
        <v>0</v>
      </c>
      <c r="BB276" s="174" t="s">
        <v>218</v>
      </c>
      <c r="BC276" s="107" t="s">
        <v>5937</v>
      </c>
      <c r="BD276" s="152"/>
      <c r="BE276" s="117"/>
      <c r="BF276" s="116" t="s">
        <v>6400</v>
      </c>
      <c r="BG276" s="132">
        <v>0</v>
      </c>
      <c r="BH276" s="151">
        <v>0</v>
      </c>
      <c r="BI276" s="173" t="s">
        <v>218</v>
      </c>
      <c r="BJ276" s="107" t="s">
        <v>5937</v>
      </c>
      <c r="BK276" s="17">
        <v>20</v>
      </c>
      <c r="BL276" s="101">
        <v>13</v>
      </c>
      <c r="BM276" s="117" t="s">
        <v>6401</v>
      </c>
      <c r="BN276" s="150">
        <v>0.13</v>
      </c>
      <c r="BO276" s="131">
        <v>0.13</v>
      </c>
      <c r="BP276" s="81" t="s">
        <v>218</v>
      </c>
      <c r="BQ276" s="107" t="s">
        <v>6402</v>
      </c>
      <c r="BR276" s="110"/>
      <c r="BS276" s="112"/>
      <c r="BT276" s="112" t="s">
        <v>6403</v>
      </c>
      <c r="BU276" s="131">
        <v>0.13</v>
      </c>
      <c r="BV276" s="204">
        <v>0.13</v>
      </c>
      <c r="BW276" s="64" t="s">
        <v>218</v>
      </c>
      <c r="BX276" s="107" t="s">
        <v>5942</v>
      </c>
      <c r="BY276" s="110"/>
      <c r="BZ276" s="112"/>
      <c r="CA276" s="112" t="s">
        <v>6404</v>
      </c>
      <c r="CB276" s="131">
        <v>0.13</v>
      </c>
      <c r="CC276" s="131">
        <v>0.13</v>
      </c>
      <c r="CD276" s="131" t="s">
        <v>218</v>
      </c>
      <c r="CE276" s="110" t="s">
        <v>5942</v>
      </c>
      <c r="CF276" s="17">
        <v>0</v>
      </c>
      <c r="CG276" s="146">
        <v>7</v>
      </c>
      <c r="CH276" s="101" t="s">
        <v>6405</v>
      </c>
      <c r="CI276" s="131">
        <v>0.2</v>
      </c>
      <c r="CJ276" s="131">
        <v>0.2</v>
      </c>
      <c r="CK276" s="203" t="s">
        <v>218</v>
      </c>
      <c r="CL276" s="17" t="s">
        <v>6406</v>
      </c>
      <c r="CM276" s="17"/>
      <c r="CN276" s="146"/>
      <c r="CO276" s="172" t="s">
        <v>6407</v>
      </c>
      <c r="CP276" s="131">
        <v>0.2</v>
      </c>
      <c r="CQ276" s="131">
        <v>0.2</v>
      </c>
      <c r="CR276" s="64" t="s">
        <v>218</v>
      </c>
      <c r="CS276" s="176" t="s">
        <v>6408</v>
      </c>
      <c r="CT276" s="17"/>
      <c r="CU276" s="146"/>
      <c r="CV276" s="146" t="s">
        <v>6409</v>
      </c>
      <c r="CW276" s="131">
        <v>0.2</v>
      </c>
      <c r="CX276" s="131">
        <v>0.2</v>
      </c>
      <c r="CY276" s="64" t="s">
        <v>218</v>
      </c>
      <c r="CZ276" s="176" t="s">
        <v>6390</v>
      </c>
      <c r="DA276" s="17">
        <v>0</v>
      </c>
      <c r="DB276" s="101">
        <v>0</v>
      </c>
      <c r="DC276" s="145" t="s">
        <v>6410</v>
      </c>
      <c r="DD276" s="131">
        <v>0.2</v>
      </c>
      <c r="DE276" s="131">
        <v>0.2</v>
      </c>
      <c r="DF276" s="64" t="s">
        <v>218</v>
      </c>
      <c r="DG276" s="176" t="s">
        <v>6411</v>
      </c>
      <c r="DH276" s="17"/>
      <c r="DI276" s="101"/>
      <c r="DJ276" s="103" t="s">
        <v>6412</v>
      </c>
      <c r="DK276" s="131">
        <v>0.2</v>
      </c>
      <c r="DL276" s="131">
        <v>0.2</v>
      </c>
      <c r="DM276" s="64" t="s">
        <v>218</v>
      </c>
      <c r="DN276" s="98" t="s">
        <v>6353</v>
      </c>
      <c r="DO276" s="17"/>
      <c r="DP276" s="101"/>
      <c r="DQ276" s="144" t="s">
        <v>6413</v>
      </c>
      <c r="DR276" s="131">
        <v>0.2</v>
      </c>
      <c r="DS276" s="131">
        <v>0.2</v>
      </c>
      <c r="DT276" s="64" t="s">
        <v>218</v>
      </c>
      <c r="DU276" s="98" t="s">
        <v>6310</v>
      </c>
      <c r="DV276" s="17">
        <v>80</v>
      </c>
      <c r="DW276" s="157">
        <v>80</v>
      </c>
      <c r="DX276" s="100" t="s">
        <v>6414</v>
      </c>
      <c r="DY276" s="131">
        <v>1</v>
      </c>
      <c r="DZ276" s="131">
        <v>0.2</v>
      </c>
      <c r="EA276" s="64" t="s">
        <v>218</v>
      </c>
      <c r="EB276" s="158" t="s">
        <v>6415</v>
      </c>
      <c r="EC276" s="62">
        <v>20</v>
      </c>
      <c r="ED276" s="61">
        <v>20</v>
      </c>
      <c r="EE276" s="61">
        <v>20</v>
      </c>
      <c r="EF276" s="61">
        <v>20</v>
      </c>
      <c r="EG276" s="61">
        <v>20</v>
      </c>
      <c r="EH276" s="61">
        <v>20</v>
      </c>
      <c r="EI276" s="61">
        <v>20</v>
      </c>
      <c r="EJ276" s="61">
        <v>20</v>
      </c>
      <c r="EK276" s="61">
        <v>20</v>
      </c>
      <c r="EL276" s="61">
        <v>100</v>
      </c>
      <c r="EM276" s="62">
        <v>20</v>
      </c>
      <c r="EN276" s="62">
        <v>20</v>
      </c>
      <c r="EO276" s="62">
        <v>100</v>
      </c>
      <c r="EP276" s="60">
        <v>13</v>
      </c>
      <c r="EQ276" s="61">
        <v>13</v>
      </c>
      <c r="ER276" s="61">
        <v>13</v>
      </c>
      <c r="ES276" s="61">
        <v>20</v>
      </c>
      <c r="ET276" s="61">
        <v>20</v>
      </c>
      <c r="EU276" s="61">
        <v>20</v>
      </c>
      <c r="EV276" s="61">
        <v>20</v>
      </c>
      <c r="EW276" s="61">
        <v>20</v>
      </c>
      <c r="EX276" s="61">
        <v>20</v>
      </c>
      <c r="EY276" s="61">
        <v>100</v>
      </c>
      <c r="EZ276" s="61">
        <v>80</v>
      </c>
      <c r="FA276" s="60">
        <v>20</v>
      </c>
      <c r="FB276" s="60">
        <v>20</v>
      </c>
      <c r="FC276" s="60">
        <v>100</v>
      </c>
      <c r="FD276" s="38">
        <v>0.65</v>
      </c>
      <c r="FE276" s="38">
        <v>0.65</v>
      </c>
      <c r="FF276" s="38">
        <v>0.65</v>
      </c>
      <c r="FG276" s="38">
        <v>1</v>
      </c>
      <c r="FH276" s="140">
        <v>1</v>
      </c>
      <c r="FI276" s="140">
        <v>1</v>
      </c>
      <c r="FJ276" s="38">
        <v>1</v>
      </c>
      <c r="FK276" s="139">
        <v>1</v>
      </c>
      <c r="FL276" s="139">
        <v>1</v>
      </c>
      <c r="FM276" s="139">
        <v>1</v>
      </c>
      <c r="FN276" s="55">
        <v>0.13</v>
      </c>
      <c r="FO276" s="55">
        <v>0.2</v>
      </c>
      <c r="FP276" s="55">
        <v>0.13</v>
      </c>
      <c r="FQ276" s="55">
        <v>0.2</v>
      </c>
      <c r="FR276" s="137">
        <v>0.13</v>
      </c>
      <c r="FS276" s="136">
        <v>0.2</v>
      </c>
      <c r="FT276" s="137">
        <v>0.2</v>
      </c>
      <c r="FU276" s="136">
        <v>0.2</v>
      </c>
      <c r="FV276" s="42">
        <v>0.2</v>
      </c>
      <c r="FW276" s="42">
        <v>0.2</v>
      </c>
      <c r="FX276" s="42">
        <v>0.2</v>
      </c>
      <c r="FY276" s="42">
        <v>0.2</v>
      </c>
      <c r="FZ276" s="42">
        <v>0.2</v>
      </c>
      <c r="GA276" s="42">
        <v>0.2</v>
      </c>
      <c r="GB276" s="42">
        <v>0.2</v>
      </c>
      <c r="GC276" s="42">
        <v>0.2</v>
      </c>
      <c r="GD276" s="138">
        <v>0.2</v>
      </c>
      <c r="GE276" s="42">
        <v>0.2</v>
      </c>
      <c r="GF276" s="137">
        <v>1</v>
      </c>
      <c r="GG276" s="136">
        <v>1</v>
      </c>
      <c r="GH276" s="50">
        <v>0.13</v>
      </c>
      <c r="GI276" s="50">
        <v>0.13</v>
      </c>
      <c r="GJ276" s="50">
        <v>0.13</v>
      </c>
      <c r="GK276" s="50">
        <v>0.2</v>
      </c>
      <c r="GL276" s="49">
        <v>0.2</v>
      </c>
      <c r="GM276" s="49">
        <v>0.2</v>
      </c>
      <c r="GN276" s="49">
        <v>0.2</v>
      </c>
      <c r="GO276" s="49">
        <v>0.2</v>
      </c>
      <c r="GP276" s="49">
        <v>0.2</v>
      </c>
      <c r="GQ276" s="49">
        <v>1</v>
      </c>
      <c r="GR276" s="48" t="b">
        <v>1</v>
      </c>
    </row>
    <row r="277" spans="1:200" ht="67.5" hidden="1" customHeight="1" x14ac:dyDescent="0.25">
      <c r="A277" s="110" t="s">
        <v>5392</v>
      </c>
      <c r="B277" s="110" t="s">
        <v>5893</v>
      </c>
      <c r="C277" s="119" t="s">
        <v>519</v>
      </c>
      <c r="D277" s="110" t="s">
        <v>5894</v>
      </c>
      <c r="E277" s="110" t="s">
        <v>5894</v>
      </c>
      <c r="F277" s="110" t="s">
        <v>5394</v>
      </c>
      <c r="G277" s="110" t="s">
        <v>951</v>
      </c>
      <c r="H277" s="110" t="s">
        <v>952</v>
      </c>
      <c r="I277" s="110" t="s">
        <v>5895</v>
      </c>
      <c r="J277" s="175"/>
      <c r="K277" s="110" t="s">
        <v>5498</v>
      </c>
      <c r="L277" s="110" t="s">
        <v>6416</v>
      </c>
      <c r="M277" s="26" t="s">
        <v>5958</v>
      </c>
      <c r="N277" s="110" t="s">
        <v>5959</v>
      </c>
      <c r="O277" s="110" t="s">
        <v>6417</v>
      </c>
      <c r="P277" s="110" t="s">
        <v>6418</v>
      </c>
      <c r="Q277" s="119">
        <v>95</v>
      </c>
      <c r="R277" s="110" t="s">
        <v>6419</v>
      </c>
      <c r="S277" s="17" t="s">
        <v>210</v>
      </c>
      <c r="T277" s="17"/>
      <c r="U277" s="17"/>
      <c r="V277" s="17"/>
      <c r="W277" s="17"/>
      <c r="X277" s="17"/>
      <c r="Y277" s="17"/>
      <c r="Z277" s="17"/>
      <c r="AA277" s="17"/>
      <c r="AB277" s="17"/>
      <c r="AC277" s="17"/>
      <c r="AD277" s="17"/>
      <c r="AE277" s="17"/>
      <c r="AF277" s="17"/>
      <c r="AG277" s="17"/>
      <c r="AH277" s="17" t="s">
        <v>211</v>
      </c>
      <c r="AI277" s="17" t="s">
        <v>470</v>
      </c>
      <c r="AJ277" s="17" t="s">
        <v>244</v>
      </c>
      <c r="AK277" s="17" t="s">
        <v>214</v>
      </c>
      <c r="AL277" s="110" t="s">
        <v>5934</v>
      </c>
      <c r="AM277" s="110" t="s">
        <v>5935</v>
      </c>
      <c r="AN277" s="17">
        <v>0</v>
      </c>
      <c r="AO277" s="17"/>
      <c r="AP277" s="17">
        <v>100</v>
      </c>
      <c r="AQ277" s="17"/>
      <c r="AR277" s="17"/>
      <c r="AS277" s="17">
        <v>100</v>
      </c>
      <c r="AT277" s="17"/>
      <c r="AU277" s="17"/>
      <c r="AV277" s="17">
        <v>100</v>
      </c>
      <c r="AW277" s="110"/>
      <c r="AX277" s="117"/>
      <c r="AY277" s="116" t="s">
        <v>6420</v>
      </c>
      <c r="AZ277" s="132">
        <v>0</v>
      </c>
      <c r="BA277" s="151">
        <v>0</v>
      </c>
      <c r="BB277" s="174" t="s">
        <v>218</v>
      </c>
      <c r="BC277" s="107" t="s">
        <v>6421</v>
      </c>
      <c r="BD277" s="152"/>
      <c r="BE277" s="117"/>
      <c r="BF277" s="116" t="s">
        <v>6422</v>
      </c>
      <c r="BG277" s="132">
        <v>0</v>
      </c>
      <c r="BH277" s="151">
        <v>0</v>
      </c>
      <c r="BI277" s="173" t="s">
        <v>218</v>
      </c>
      <c r="BJ277" s="107" t="s">
        <v>6423</v>
      </c>
      <c r="BK277" s="17">
        <v>0</v>
      </c>
      <c r="BL277" s="101">
        <v>0</v>
      </c>
      <c r="BM277" s="117" t="s">
        <v>6424</v>
      </c>
      <c r="BN277" s="150">
        <v>0</v>
      </c>
      <c r="BO277" s="131">
        <v>0</v>
      </c>
      <c r="BP277" s="81" t="s">
        <v>218</v>
      </c>
      <c r="BQ277" s="107" t="s">
        <v>6425</v>
      </c>
      <c r="BR277" s="110"/>
      <c r="BS277" s="112"/>
      <c r="BT277" s="112" t="s">
        <v>6426</v>
      </c>
      <c r="BU277" s="131">
        <v>0</v>
      </c>
      <c r="BV277" s="131">
        <v>0</v>
      </c>
      <c r="BW277" s="64" t="s">
        <v>218</v>
      </c>
      <c r="BX277" s="107" t="s">
        <v>6342</v>
      </c>
      <c r="BY277" s="110"/>
      <c r="BZ277" s="112"/>
      <c r="CA277" s="112" t="s">
        <v>6427</v>
      </c>
      <c r="CB277" s="131">
        <v>0</v>
      </c>
      <c r="CC277" s="131">
        <v>0</v>
      </c>
      <c r="CD277" s="83" t="s">
        <v>218</v>
      </c>
      <c r="CE277" s="17" t="s">
        <v>6428</v>
      </c>
      <c r="CF277" s="17">
        <v>0</v>
      </c>
      <c r="CG277" s="146">
        <v>0</v>
      </c>
      <c r="CH277" s="101" t="s">
        <v>6429</v>
      </c>
      <c r="CI277" s="131">
        <v>0</v>
      </c>
      <c r="CJ277" s="131">
        <v>0</v>
      </c>
      <c r="CK277" s="17" t="s">
        <v>218</v>
      </c>
      <c r="CL277" s="14" t="s">
        <v>6430</v>
      </c>
      <c r="CM277" s="17"/>
      <c r="CN277" s="146"/>
      <c r="CO277" s="146" t="s">
        <v>6431</v>
      </c>
      <c r="CP277" s="131">
        <v>0</v>
      </c>
      <c r="CQ277" s="131">
        <v>0</v>
      </c>
      <c r="CR277" s="64" t="s">
        <v>218</v>
      </c>
      <c r="CS277" s="161" t="s">
        <v>6432</v>
      </c>
      <c r="CT277" s="17"/>
      <c r="CU277" s="146"/>
      <c r="CV277" s="146" t="s">
        <v>6433</v>
      </c>
      <c r="CW277" s="131">
        <v>0</v>
      </c>
      <c r="CX277" s="131">
        <v>0</v>
      </c>
      <c r="CY277" s="64" t="s">
        <v>218</v>
      </c>
      <c r="CZ277" s="161" t="s">
        <v>6434</v>
      </c>
      <c r="DA277" s="17">
        <v>65</v>
      </c>
      <c r="DB277" s="101">
        <v>65</v>
      </c>
      <c r="DC277" s="169" t="s">
        <v>6435</v>
      </c>
      <c r="DD277" s="131">
        <v>0.65</v>
      </c>
      <c r="DE277" s="131">
        <v>0.65</v>
      </c>
      <c r="DF277" s="64" t="s">
        <v>218</v>
      </c>
      <c r="DG277" s="161" t="s">
        <v>6436</v>
      </c>
      <c r="DH277" s="17"/>
      <c r="DI277" s="101"/>
      <c r="DJ277" s="103" t="s">
        <v>6437</v>
      </c>
      <c r="DK277" s="131">
        <v>0.65</v>
      </c>
      <c r="DL277" s="131">
        <v>0.65</v>
      </c>
      <c r="DM277" s="64" t="s">
        <v>218</v>
      </c>
      <c r="DN277" s="98" t="s">
        <v>6353</v>
      </c>
      <c r="DO277" s="17"/>
      <c r="DP277" s="101"/>
      <c r="DQ277" s="144" t="s">
        <v>6438</v>
      </c>
      <c r="DR277" s="131">
        <v>0.65</v>
      </c>
      <c r="DS277" s="131">
        <v>0.65</v>
      </c>
      <c r="DT277" s="64" t="s">
        <v>218</v>
      </c>
      <c r="DU277" s="98" t="s">
        <v>6439</v>
      </c>
      <c r="DV277" s="17">
        <v>35</v>
      </c>
      <c r="DW277" s="157">
        <v>35</v>
      </c>
      <c r="DX277" s="100" t="s">
        <v>6440</v>
      </c>
      <c r="DY277" s="131">
        <v>1</v>
      </c>
      <c r="DZ277" s="131">
        <v>0.65</v>
      </c>
      <c r="EA277" s="64" t="s">
        <v>218</v>
      </c>
      <c r="EB277" s="98" t="s">
        <v>6356</v>
      </c>
      <c r="EC277" s="62">
        <v>0</v>
      </c>
      <c r="ED277" s="61">
        <v>0</v>
      </c>
      <c r="EE277" s="61">
        <v>0</v>
      </c>
      <c r="EF277" s="61">
        <v>0</v>
      </c>
      <c r="EG277" s="61">
        <v>0</v>
      </c>
      <c r="EH277" s="61">
        <v>0</v>
      </c>
      <c r="EI277" s="61">
        <v>65</v>
      </c>
      <c r="EJ277" s="61">
        <v>65</v>
      </c>
      <c r="EK277" s="61">
        <v>65</v>
      </c>
      <c r="EL277" s="61">
        <v>100</v>
      </c>
      <c r="EM277" s="62">
        <v>0</v>
      </c>
      <c r="EN277" s="62">
        <v>65</v>
      </c>
      <c r="EO277" s="62">
        <v>100</v>
      </c>
      <c r="EP277" s="60">
        <v>0</v>
      </c>
      <c r="EQ277" s="61">
        <v>0</v>
      </c>
      <c r="ER277" s="61">
        <v>0</v>
      </c>
      <c r="ES277" s="61">
        <v>0</v>
      </c>
      <c r="ET277" s="61">
        <v>0</v>
      </c>
      <c r="EU277" s="61">
        <v>0</v>
      </c>
      <c r="EV277" s="61">
        <v>65</v>
      </c>
      <c r="EW277" s="61">
        <v>65</v>
      </c>
      <c r="EX277" s="61">
        <v>65</v>
      </c>
      <c r="EY277" s="61">
        <v>100</v>
      </c>
      <c r="EZ277" s="61">
        <v>35</v>
      </c>
      <c r="FA277" s="60">
        <v>0</v>
      </c>
      <c r="FB277" s="60">
        <v>65</v>
      </c>
      <c r="FC277" s="60">
        <v>100</v>
      </c>
      <c r="FD277" s="38">
        <v>0</v>
      </c>
      <c r="FE277" s="38">
        <v>0</v>
      </c>
      <c r="FF277" s="38">
        <v>0</v>
      </c>
      <c r="FG277" s="38">
        <v>0</v>
      </c>
      <c r="FH277" s="140">
        <v>0</v>
      </c>
      <c r="FI277" s="140">
        <v>0</v>
      </c>
      <c r="FJ277" s="38">
        <v>1</v>
      </c>
      <c r="FK277" s="139">
        <v>1</v>
      </c>
      <c r="FL277" s="139">
        <v>1</v>
      </c>
      <c r="FM277" s="139">
        <v>1</v>
      </c>
      <c r="FN277" s="55">
        <v>0</v>
      </c>
      <c r="FO277" s="55">
        <v>0</v>
      </c>
      <c r="FP277" s="55">
        <v>0</v>
      </c>
      <c r="FQ277" s="55">
        <v>0</v>
      </c>
      <c r="FR277" s="137">
        <v>0</v>
      </c>
      <c r="FS277" s="136">
        <v>0</v>
      </c>
      <c r="FT277" s="137">
        <v>0</v>
      </c>
      <c r="FU277" s="136">
        <v>0</v>
      </c>
      <c r="FV277" s="42">
        <v>0</v>
      </c>
      <c r="FW277" s="42">
        <v>0</v>
      </c>
      <c r="FX277" s="42">
        <v>0</v>
      </c>
      <c r="FY277" s="42">
        <v>0</v>
      </c>
      <c r="FZ277" s="42">
        <v>0.65</v>
      </c>
      <c r="GA277" s="42">
        <v>0.65</v>
      </c>
      <c r="GB277" s="42">
        <v>0.65</v>
      </c>
      <c r="GC277" s="42">
        <v>0.65</v>
      </c>
      <c r="GD277" s="138">
        <v>0.65</v>
      </c>
      <c r="GE277" s="42">
        <v>0.65</v>
      </c>
      <c r="GF277" s="137">
        <v>1</v>
      </c>
      <c r="GG277" s="136">
        <v>1</v>
      </c>
      <c r="GH277" s="50">
        <v>0</v>
      </c>
      <c r="GI277" s="50">
        <v>0</v>
      </c>
      <c r="GJ277" s="50">
        <v>0</v>
      </c>
      <c r="GK277" s="50">
        <v>0</v>
      </c>
      <c r="GL277" s="49">
        <v>0</v>
      </c>
      <c r="GM277" s="49">
        <v>0</v>
      </c>
      <c r="GN277" s="49">
        <v>0.65</v>
      </c>
      <c r="GO277" s="49">
        <v>0.65</v>
      </c>
      <c r="GP277" s="49">
        <v>0.65</v>
      </c>
      <c r="GQ277" s="49">
        <v>1</v>
      </c>
      <c r="GR277" s="48" t="b">
        <v>1</v>
      </c>
    </row>
    <row r="278" spans="1:200" ht="67.5" hidden="1" customHeight="1" x14ac:dyDescent="0.25">
      <c r="A278" s="110" t="s">
        <v>5392</v>
      </c>
      <c r="B278" s="110" t="s">
        <v>5893</v>
      </c>
      <c r="C278" s="119" t="s">
        <v>519</v>
      </c>
      <c r="D278" s="110" t="s">
        <v>5894</v>
      </c>
      <c r="E278" s="110" t="s">
        <v>6043</v>
      </c>
      <c r="F278" s="110" t="s">
        <v>5394</v>
      </c>
      <c r="G278" s="110" t="s">
        <v>6441</v>
      </c>
      <c r="H278" s="110" t="s">
        <v>952</v>
      </c>
      <c r="I278" s="110" t="s">
        <v>6442</v>
      </c>
      <c r="J278" s="110" t="s">
        <v>5987</v>
      </c>
      <c r="K278" s="110" t="s">
        <v>6443</v>
      </c>
      <c r="L278" s="110" t="s">
        <v>6444</v>
      </c>
      <c r="M278" s="26" t="s">
        <v>5958</v>
      </c>
      <c r="N278" s="110" t="s">
        <v>5959</v>
      </c>
      <c r="O278" s="110" t="s">
        <v>6445</v>
      </c>
      <c r="P278" s="110" t="s">
        <v>6446</v>
      </c>
      <c r="Q278" s="119">
        <v>213</v>
      </c>
      <c r="R278" s="110" t="s">
        <v>6447</v>
      </c>
      <c r="S278" s="17" t="s">
        <v>19</v>
      </c>
      <c r="T278" s="17" t="s">
        <v>870</v>
      </c>
      <c r="U278" s="17"/>
      <c r="V278" s="17"/>
      <c r="W278" s="17"/>
      <c r="X278" s="17"/>
      <c r="Y278" s="17"/>
      <c r="Z278" s="17"/>
      <c r="AA278" s="17"/>
      <c r="AB278" s="17"/>
      <c r="AC278" s="17"/>
      <c r="AD278" s="17"/>
      <c r="AE278" s="17"/>
      <c r="AF278" s="17"/>
      <c r="AG278" s="17"/>
      <c r="AH278" s="17" t="s">
        <v>270</v>
      </c>
      <c r="AI278" s="17" t="s">
        <v>2635</v>
      </c>
      <c r="AJ278" s="17" t="s">
        <v>244</v>
      </c>
      <c r="AK278" s="17" t="s">
        <v>271</v>
      </c>
      <c r="AL278" s="110" t="s">
        <v>6448</v>
      </c>
      <c r="AM278" s="110" t="s">
        <v>6449</v>
      </c>
      <c r="AN278" s="17">
        <v>68376</v>
      </c>
      <c r="AO278" s="17"/>
      <c r="AP278" s="17">
        <v>70000</v>
      </c>
      <c r="AQ278" s="17"/>
      <c r="AR278" s="17"/>
      <c r="AS278" s="17">
        <v>70000</v>
      </c>
      <c r="AT278" s="17">
        <v>82784</v>
      </c>
      <c r="AU278" s="17"/>
      <c r="AV278" s="17">
        <v>70000</v>
      </c>
      <c r="AW278" s="110"/>
      <c r="AX278" s="117"/>
      <c r="AY278" s="116" t="s">
        <v>6450</v>
      </c>
      <c r="AZ278" s="132">
        <v>0</v>
      </c>
      <c r="BA278" s="151">
        <v>1.1826285714285714</v>
      </c>
      <c r="BB278" s="174" t="s">
        <v>218</v>
      </c>
      <c r="BC278" s="107" t="s">
        <v>6136</v>
      </c>
      <c r="BD278" s="152"/>
      <c r="BE278" s="117"/>
      <c r="BF278" s="116" t="s">
        <v>6451</v>
      </c>
      <c r="BG278" s="132">
        <v>0</v>
      </c>
      <c r="BH278" s="151">
        <v>1.1826285714285714</v>
      </c>
      <c r="BI278" s="173" t="s">
        <v>218</v>
      </c>
      <c r="BJ278" s="107" t="s">
        <v>6136</v>
      </c>
      <c r="BK278" s="17"/>
      <c r="BL278" s="101"/>
      <c r="BM278" s="117" t="s">
        <v>6452</v>
      </c>
      <c r="BN278" s="150">
        <v>0</v>
      </c>
      <c r="BO278" s="131">
        <v>1.1826285714285714</v>
      </c>
      <c r="BP278" s="81" t="s">
        <v>218</v>
      </c>
      <c r="BQ278" s="107" t="s">
        <v>6136</v>
      </c>
      <c r="BR278" s="110"/>
      <c r="BS278" s="112"/>
      <c r="BT278" s="112" t="s">
        <v>6453</v>
      </c>
      <c r="BU278" s="131">
        <v>0</v>
      </c>
      <c r="BV278" s="131">
        <v>1.1826285714285714</v>
      </c>
      <c r="BW278" s="64" t="s">
        <v>218</v>
      </c>
      <c r="BX278" s="107" t="s">
        <v>6454</v>
      </c>
      <c r="BY278" s="110"/>
      <c r="BZ278" s="112"/>
      <c r="CA278" s="112" t="s">
        <v>6455</v>
      </c>
      <c r="CB278" s="131">
        <v>0</v>
      </c>
      <c r="CC278" s="131">
        <v>1.1826285714285714</v>
      </c>
      <c r="CD278" s="131" t="s">
        <v>218</v>
      </c>
      <c r="CE278" s="110" t="s">
        <v>6456</v>
      </c>
      <c r="CF278" s="110"/>
      <c r="CG278" s="112"/>
      <c r="CH278" s="117" t="s">
        <v>6457</v>
      </c>
      <c r="CI278" s="178">
        <v>0</v>
      </c>
      <c r="CJ278" s="178">
        <v>1.1826285714285714</v>
      </c>
      <c r="CK278" s="202" t="s">
        <v>218</v>
      </c>
      <c r="CL278" s="110" t="s">
        <v>6458</v>
      </c>
      <c r="CM278" s="110"/>
      <c r="CN278" s="112"/>
      <c r="CO278" s="112" t="s">
        <v>6459</v>
      </c>
      <c r="CP278" s="131">
        <v>0</v>
      </c>
      <c r="CQ278" s="131">
        <v>1.1826285714285714</v>
      </c>
      <c r="CR278" s="64" t="s">
        <v>218</v>
      </c>
      <c r="CS278" s="176" t="s">
        <v>6460</v>
      </c>
      <c r="CT278" s="110"/>
      <c r="CU278" s="112"/>
      <c r="CV278" s="112" t="s">
        <v>6461</v>
      </c>
      <c r="CW278" s="131">
        <v>0</v>
      </c>
      <c r="CX278" s="131">
        <v>1.1826285714285714</v>
      </c>
      <c r="CY278" s="64" t="s">
        <v>218</v>
      </c>
      <c r="CZ278" s="176" t="s">
        <v>6462</v>
      </c>
      <c r="DA278" s="110"/>
      <c r="DB278" s="117"/>
      <c r="DC278" s="169" t="s">
        <v>6463</v>
      </c>
      <c r="DD278" s="131">
        <v>0</v>
      </c>
      <c r="DE278" s="131">
        <v>1.1826285714285714</v>
      </c>
      <c r="DF278" s="64" t="s">
        <v>218</v>
      </c>
      <c r="DG278" s="176" t="s">
        <v>6464</v>
      </c>
      <c r="DH278" s="17"/>
      <c r="DI278" s="101"/>
      <c r="DJ278" s="103" t="s">
        <v>6465</v>
      </c>
      <c r="DK278" s="131">
        <v>0</v>
      </c>
      <c r="DL278" s="131">
        <v>1.1826285714285714</v>
      </c>
      <c r="DM278" s="73" t="s">
        <v>218</v>
      </c>
      <c r="DN278" s="98" t="s">
        <v>6466</v>
      </c>
      <c r="DO278" s="110"/>
      <c r="DP278" s="197"/>
      <c r="DQ278" s="103" t="s">
        <v>6467</v>
      </c>
      <c r="DR278" s="131">
        <v>0</v>
      </c>
      <c r="DS278" s="131">
        <v>1.1826285714285714</v>
      </c>
      <c r="DT278" s="64" t="s">
        <v>218</v>
      </c>
      <c r="DU278" s="107" t="s">
        <v>6468</v>
      </c>
      <c r="DV278" s="17">
        <v>70000</v>
      </c>
      <c r="DW278" s="157"/>
      <c r="DX278" s="100" t="s">
        <v>6469</v>
      </c>
      <c r="DY278" s="131">
        <v>0</v>
      </c>
      <c r="DZ278" s="131">
        <v>1.1826285714285714</v>
      </c>
      <c r="EA278" s="64" t="s">
        <v>218</v>
      </c>
      <c r="EB278" s="107" t="s">
        <v>6470</v>
      </c>
      <c r="EC278" s="62">
        <v>0</v>
      </c>
      <c r="ED278" s="61">
        <v>0</v>
      </c>
      <c r="EE278" s="61">
        <v>0</v>
      </c>
      <c r="EF278" s="61">
        <v>0</v>
      </c>
      <c r="EG278" s="61">
        <v>0</v>
      </c>
      <c r="EH278" s="61">
        <v>0</v>
      </c>
      <c r="EI278" s="61">
        <v>0</v>
      </c>
      <c r="EJ278" s="61">
        <v>0</v>
      </c>
      <c r="EK278" s="61">
        <v>0</v>
      </c>
      <c r="EL278" s="61">
        <v>70000</v>
      </c>
      <c r="EM278" s="62">
        <v>0</v>
      </c>
      <c r="EN278" s="62">
        <v>0</v>
      </c>
      <c r="EO278" s="62">
        <v>70000</v>
      </c>
      <c r="EP278" s="60">
        <v>0</v>
      </c>
      <c r="EQ278" s="61">
        <v>0</v>
      </c>
      <c r="ER278" s="61">
        <v>0</v>
      </c>
      <c r="ES278" s="61">
        <v>0</v>
      </c>
      <c r="ET278" s="61">
        <v>0</v>
      </c>
      <c r="EU278" s="61">
        <v>0</v>
      </c>
      <c r="EV278" s="61">
        <v>0</v>
      </c>
      <c r="EW278" s="61">
        <v>0</v>
      </c>
      <c r="EX278" s="61">
        <v>0</v>
      </c>
      <c r="EY278" s="61">
        <v>0</v>
      </c>
      <c r="EZ278" s="61">
        <v>0</v>
      </c>
      <c r="FA278" s="60">
        <v>0</v>
      </c>
      <c r="FB278" s="60">
        <v>0</v>
      </c>
      <c r="FC278" s="60">
        <v>0</v>
      </c>
      <c r="FD278" s="38">
        <v>0</v>
      </c>
      <c r="FE278" s="38">
        <v>0</v>
      </c>
      <c r="FF278" s="38">
        <v>0</v>
      </c>
      <c r="FG278" s="38">
        <v>0</v>
      </c>
      <c r="FH278" s="140">
        <v>0</v>
      </c>
      <c r="FI278" s="140">
        <v>0</v>
      </c>
      <c r="FJ278" s="38">
        <v>0</v>
      </c>
      <c r="FK278" s="139">
        <v>0</v>
      </c>
      <c r="FL278" s="139">
        <v>0</v>
      </c>
      <c r="FM278" s="139">
        <v>0</v>
      </c>
      <c r="FN278" s="55">
        <v>0</v>
      </c>
      <c r="FO278" s="55">
        <v>0</v>
      </c>
      <c r="FP278" s="55">
        <v>0</v>
      </c>
      <c r="FQ278" s="55">
        <v>0</v>
      </c>
      <c r="FR278" s="137">
        <v>0</v>
      </c>
      <c r="FS278" s="136">
        <v>0</v>
      </c>
      <c r="FT278" s="137">
        <v>0</v>
      </c>
      <c r="FU278" s="136">
        <v>0</v>
      </c>
      <c r="FV278" s="42">
        <v>0</v>
      </c>
      <c r="FW278" s="42">
        <v>0</v>
      </c>
      <c r="FX278" s="42">
        <v>0</v>
      </c>
      <c r="FY278" s="42">
        <v>0</v>
      </c>
      <c r="FZ278" s="42">
        <v>0</v>
      </c>
      <c r="GA278" s="42">
        <v>0</v>
      </c>
      <c r="GB278" s="42">
        <v>0</v>
      </c>
      <c r="GC278" s="42">
        <v>0</v>
      </c>
      <c r="GD278" s="138">
        <v>0</v>
      </c>
      <c r="GE278" s="42">
        <v>0</v>
      </c>
      <c r="GF278" s="137">
        <v>0</v>
      </c>
      <c r="GG278" s="136">
        <v>1</v>
      </c>
      <c r="GH278" s="50">
        <v>0</v>
      </c>
      <c r="GI278" s="50">
        <v>0</v>
      </c>
      <c r="GJ278" s="50">
        <v>0</v>
      </c>
      <c r="GK278" s="50">
        <v>0</v>
      </c>
      <c r="GL278" s="49">
        <v>0</v>
      </c>
      <c r="GM278" s="49">
        <v>0</v>
      </c>
      <c r="GN278" s="49">
        <v>0</v>
      </c>
      <c r="GO278" s="49">
        <v>0</v>
      </c>
      <c r="GP278" s="49">
        <v>0</v>
      </c>
      <c r="GQ278" s="49">
        <v>0</v>
      </c>
      <c r="GR278" s="48" t="b">
        <v>1</v>
      </c>
    </row>
    <row r="279" spans="1:200" ht="67.5" hidden="1" customHeight="1" x14ac:dyDescent="0.25">
      <c r="A279" s="17" t="s">
        <v>5392</v>
      </c>
      <c r="B279" s="17" t="s">
        <v>5893</v>
      </c>
      <c r="C279" s="119" t="s">
        <v>519</v>
      </c>
      <c r="D279" s="110" t="s">
        <v>5894</v>
      </c>
      <c r="E279" s="110" t="s">
        <v>5894</v>
      </c>
      <c r="F279" s="110" t="s">
        <v>5394</v>
      </c>
      <c r="G279" s="110" t="s">
        <v>6441</v>
      </c>
      <c r="H279" s="110" t="s">
        <v>952</v>
      </c>
      <c r="I279" s="110" t="s">
        <v>6442</v>
      </c>
      <c r="J279" s="175" t="s">
        <v>5987</v>
      </c>
      <c r="K279" s="110" t="s">
        <v>6443</v>
      </c>
      <c r="L279" s="110" t="s">
        <v>6471</v>
      </c>
      <c r="M279" s="26" t="s">
        <v>5958</v>
      </c>
      <c r="N279" s="110" t="s">
        <v>5959</v>
      </c>
      <c r="O279" s="110" t="s">
        <v>6445</v>
      </c>
      <c r="P279" s="110" t="s">
        <v>6446</v>
      </c>
      <c r="Q279" s="119">
        <v>209</v>
      </c>
      <c r="R279" s="110" t="s">
        <v>6472</v>
      </c>
      <c r="S279" s="17" t="s">
        <v>19</v>
      </c>
      <c r="T279" s="17" t="s">
        <v>870</v>
      </c>
      <c r="U279" s="17"/>
      <c r="V279" s="17"/>
      <c r="W279" s="17"/>
      <c r="X279" s="17"/>
      <c r="Y279" s="17"/>
      <c r="Z279" s="17"/>
      <c r="AA279" s="17"/>
      <c r="AB279" s="17"/>
      <c r="AC279" s="17"/>
      <c r="AD279" s="17"/>
      <c r="AE279" s="17"/>
      <c r="AF279" s="17"/>
      <c r="AG279" s="17"/>
      <c r="AH279" s="17" t="s">
        <v>211</v>
      </c>
      <c r="AI279" s="17" t="s">
        <v>470</v>
      </c>
      <c r="AJ279" s="17" t="s">
        <v>244</v>
      </c>
      <c r="AK279" s="17" t="s">
        <v>214</v>
      </c>
      <c r="AL279" s="110" t="s">
        <v>6473</v>
      </c>
      <c r="AM279" s="110" t="s">
        <v>6474</v>
      </c>
      <c r="AN279" s="17">
        <v>0</v>
      </c>
      <c r="AO279" s="17">
        <v>0</v>
      </c>
      <c r="AP279" s="17">
        <v>100</v>
      </c>
      <c r="AQ279" s="17"/>
      <c r="AR279" s="17"/>
      <c r="AS279" s="17">
        <v>100</v>
      </c>
      <c r="AT279" s="17"/>
      <c r="AU279" s="17"/>
      <c r="AV279" s="17">
        <v>100</v>
      </c>
      <c r="AW279" s="110"/>
      <c r="AX279" s="117"/>
      <c r="AY279" s="116" t="s">
        <v>6475</v>
      </c>
      <c r="AZ279" s="132">
        <v>0</v>
      </c>
      <c r="BA279" s="151">
        <v>0</v>
      </c>
      <c r="BB279" s="174" t="s">
        <v>218</v>
      </c>
      <c r="BC279" s="107" t="s">
        <v>6476</v>
      </c>
      <c r="BD279" s="152"/>
      <c r="BE279" s="117"/>
      <c r="BF279" s="116" t="s">
        <v>6477</v>
      </c>
      <c r="BG279" s="132">
        <v>0</v>
      </c>
      <c r="BH279" s="151">
        <v>0</v>
      </c>
      <c r="BI279" s="173" t="s">
        <v>218</v>
      </c>
      <c r="BJ279" s="107" t="s">
        <v>6478</v>
      </c>
      <c r="BK279" s="17">
        <v>0</v>
      </c>
      <c r="BL279" s="101">
        <v>0</v>
      </c>
      <c r="BM279" s="117" t="s">
        <v>6479</v>
      </c>
      <c r="BN279" s="150">
        <v>0</v>
      </c>
      <c r="BO279" s="131">
        <v>0</v>
      </c>
      <c r="BP279" s="81" t="s">
        <v>218</v>
      </c>
      <c r="BQ279" s="107" t="s">
        <v>6480</v>
      </c>
      <c r="BR279" s="110"/>
      <c r="BS279" s="112"/>
      <c r="BT279" s="112" t="s">
        <v>6481</v>
      </c>
      <c r="BU279" s="131">
        <v>0</v>
      </c>
      <c r="BV279" s="131">
        <v>0</v>
      </c>
      <c r="BW279" s="64" t="s">
        <v>218</v>
      </c>
      <c r="BX279" s="107" t="s">
        <v>5942</v>
      </c>
      <c r="BY279" s="110"/>
      <c r="BZ279" s="112"/>
      <c r="CA279" s="201" t="s">
        <v>6482</v>
      </c>
      <c r="CB279" s="131">
        <v>0</v>
      </c>
      <c r="CC279" s="131">
        <v>0</v>
      </c>
      <c r="CD279" s="131" t="s">
        <v>218</v>
      </c>
      <c r="CE279" s="17" t="s">
        <v>6367</v>
      </c>
      <c r="CF279" s="17">
        <v>0</v>
      </c>
      <c r="CG279" s="146">
        <v>0</v>
      </c>
      <c r="CH279" s="101" t="s">
        <v>6483</v>
      </c>
      <c r="CI279" s="131">
        <v>0</v>
      </c>
      <c r="CJ279" s="131">
        <v>0</v>
      </c>
      <c r="CK279" s="17" t="s">
        <v>218</v>
      </c>
      <c r="CL279" s="17" t="s">
        <v>6367</v>
      </c>
      <c r="CM279" s="17"/>
      <c r="CN279" s="146"/>
      <c r="CO279" s="200" t="s">
        <v>6484</v>
      </c>
      <c r="CP279" s="131">
        <v>0</v>
      </c>
      <c r="CQ279" s="131">
        <v>0</v>
      </c>
      <c r="CR279" s="64" t="s">
        <v>218</v>
      </c>
      <c r="CS279" s="176" t="s">
        <v>6485</v>
      </c>
      <c r="CT279" s="17"/>
      <c r="CU279" s="146"/>
      <c r="CV279" s="146" t="s">
        <v>6486</v>
      </c>
      <c r="CW279" s="131">
        <v>0</v>
      </c>
      <c r="CX279" s="131">
        <v>0</v>
      </c>
      <c r="CY279" s="64" t="s">
        <v>218</v>
      </c>
      <c r="CZ279" s="176" t="s">
        <v>6390</v>
      </c>
      <c r="DA279" s="17">
        <v>0</v>
      </c>
      <c r="DB279" s="101">
        <v>0</v>
      </c>
      <c r="DC279" s="199" t="s">
        <v>6487</v>
      </c>
      <c r="DD279" s="131">
        <v>0</v>
      </c>
      <c r="DE279" s="131">
        <v>0</v>
      </c>
      <c r="DF279" s="64" t="s">
        <v>218</v>
      </c>
      <c r="DG279" s="98" t="s">
        <v>6488</v>
      </c>
      <c r="DH279" s="17"/>
      <c r="DI279" s="101"/>
      <c r="DJ279" s="103" t="s">
        <v>6489</v>
      </c>
      <c r="DK279" s="131">
        <v>0</v>
      </c>
      <c r="DL279" s="131">
        <v>0</v>
      </c>
      <c r="DM279" s="64" t="s">
        <v>218</v>
      </c>
      <c r="DN279" s="98" t="s">
        <v>6490</v>
      </c>
      <c r="DO279" s="17"/>
      <c r="DP279" s="101"/>
      <c r="DQ279" s="144" t="s">
        <v>6491</v>
      </c>
      <c r="DR279" s="131">
        <v>0</v>
      </c>
      <c r="DS279" s="131">
        <v>0</v>
      </c>
      <c r="DT279" s="64" t="s">
        <v>218</v>
      </c>
      <c r="DU279" s="98" t="s">
        <v>6492</v>
      </c>
      <c r="DV279" s="17">
        <v>100</v>
      </c>
      <c r="DW279" s="157">
        <v>100</v>
      </c>
      <c r="DX279" s="100" t="s">
        <v>6493</v>
      </c>
      <c r="DY279" s="131">
        <v>1</v>
      </c>
      <c r="DZ279" s="131">
        <v>0</v>
      </c>
      <c r="EA279" s="64" t="s">
        <v>218</v>
      </c>
      <c r="EB279" s="158" t="s">
        <v>6494</v>
      </c>
      <c r="EC279" s="62">
        <v>0</v>
      </c>
      <c r="ED279" s="61">
        <v>0</v>
      </c>
      <c r="EE279" s="61">
        <v>0</v>
      </c>
      <c r="EF279" s="61">
        <v>0</v>
      </c>
      <c r="EG279" s="61">
        <v>0</v>
      </c>
      <c r="EH279" s="61">
        <v>0</v>
      </c>
      <c r="EI279" s="61">
        <v>0</v>
      </c>
      <c r="EJ279" s="61">
        <v>0</v>
      </c>
      <c r="EK279" s="61">
        <v>0</v>
      </c>
      <c r="EL279" s="61">
        <v>100</v>
      </c>
      <c r="EM279" s="62">
        <v>0</v>
      </c>
      <c r="EN279" s="62">
        <v>0</v>
      </c>
      <c r="EO279" s="62">
        <v>100</v>
      </c>
      <c r="EP279" s="60">
        <v>0</v>
      </c>
      <c r="EQ279" s="61">
        <v>0</v>
      </c>
      <c r="ER279" s="61">
        <v>0</v>
      </c>
      <c r="ES279" s="61">
        <v>0</v>
      </c>
      <c r="ET279" s="61">
        <v>0</v>
      </c>
      <c r="EU279" s="61">
        <v>0</v>
      </c>
      <c r="EV279" s="61">
        <v>0</v>
      </c>
      <c r="EW279" s="61">
        <v>0</v>
      </c>
      <c r="EX279" s="61">
        <v>0</v>
      </c>
      <c r="EY279" s="61">
        <v>100</v>
      </c>
      <c r="EZ279" s="61">
        <v>100</v>
      </c>
      <c r="FA279" s="60">
        <v>0</v>
      </c>
      <c r="FB279" s="60">
        <v>0</v>
      </c>
      <c r="FC279" s="60">
        <v>100</v>
      </c>
      <c r="FD279" s="38">
        <v>0</v>
      </c>
      <c r="FE279" s="38">
        <v>0</v>
      </c>
      <c r="FF279" s="38">
        <v>0</v>
      </c>
      <c r="FG279" s="38">
        <v>0</v>
      </c>
      <c r="FH279" s="140">
        <v>0</v>
      </c>
      <c r="FI279" s="140">
        <v>0</v>
      </c>
      <c r="FJ279" s="38">
        <v>0</v>
      </c>
      <c r="FK279" s="139">
        <v>0</v>
      </c>
      <c r="FL279" s="139">
        <v>0</v>
      </c>
      <c r="FM279" s="139">
        <v>1</v>
      </c>
      <c r="FN279" s="55">
        <v>0</v>
      </c>
      <c r="FO279" s="55">
        <v>0</v>
      </c>
      <c r="FP279" s="55">
        <v>0</v>
      </c>
      <c r="FQ279" s="55">
        <v>0</v>
      </c>
      <c r="FR279" s="137">
        <v>0</v>
      </c>
      <c r="FS279" s="136">
        <v>0</v>
      </c>
      <c r="FT279" s="137">
        <v>0</v>
      </c>
      <c r="FU279" s="136">
        <v>0</v>
      </c>
      <c r="FV279" s="42">
        <v>0</v>
      </c>
      <c r="FW279" s="42">
        <v>0</v>
      </c>
      <c r="FX279" s="42">
        <v>0</v>
      </c>
      <c r="FY279" s="42">
        <v>0</v>
      </c>
      <c r="FZ279" s="42">
        <v>0</v>
      </c>
      <c r="GA279" s="42">
        <v>0</v>
      </c>
      <c r="GB279" s="42">
        <v>0</v>
      </c>
      <c r="GC279" s="42">
        <v>0</v>
      </c>
      <c r="GD279" s="138">
        <v>0</v>
      </c>
      <c r="GE279" s="42">
        <v>0</v>
      </c>
      <c r="GF279" s="137">
        <v>1</v>
      </c>
      <c r="GG279" s="136">
        <v>1</v>
      </c>
      <c r="GH279" s="50">
        <v>0</v>
      </c>
      <c r="GI279" s="50">
        <v>0</v>
      </c>
      <c r="GJ279" s="50">
        <v>0</v>
      </c>
      <c r="GK279" s="50">
        <v>0</v>
      </c>
      <c r="GL279" s="49">
        <v>0</v>
      </c>
      <c r="GM279" s="49">
        <v>0</v>
      </c>
      <c r="GN279" s="49">
        <v>0</v>
      </c>
      <c r="GO279" s="49">
        <v>0</v>
      </c>
      <c r="GP279" s="49">
        <v>0</v>
      </c>
      <c r="GQ279" s="49">
        <v>1</v>
      </c>
      <c r="GR279" s="48" t="b">
        <v>1</v>
      </c>
    </row>
    <row r="280" spans="1:200" ht="67.5" hidden="1" customHeight="1" x14ac:dyDescent="0.25">
      <c r="A280" s="110" t="s">
        <v>5392</v>
      </c>
      <c r="B280" s="110" t="s">
        <v>5893</v>
      </c>
      <c r="C280" s="119" t="s">
        <v>519</v>
      </c>
      <c r="D280" s="110" t="s">
        <v>5894</v>
      </c>
      <c r="E280" s="110" t="s">
        <v>6043</v>
      </c>
      <c r="F280" s="110" t="s">
        <v>5394</v>
      </c>
      <c r="G280" s="110" t="s">
        <v>951</v>
      </c>
      <c r="H280" s="110" t="s">
        <v>952</v>
      </c>
      <c r="I280" s="110" t="s">
        <v>5895</v>
      </c>
      <c r="J280" s="110" t="s">
        <v>6495</v>
      </c>
      <c r="K280" s="110" t="s">
        <v>6496</v>
      </c>
      <c r="L280" s="110" t="s">
        <v>6497</v>
      </c>
      <c r="M280" s="26" t="s">
        <v>5958</v>
      </c>
      <c r="N280" s="110" t="s">
        <v>5959</v>
      </c>
      <c r="O280" s="110" t="s">
        <v>6498</v>
      </c>
      <c r="P280" s="110" t="s">
        <v>6499</v>
      </c>
      <c r="Q280" s="119">
        <v>154</v>
      </c>
      <c r="R280" s="110" t="s">
        <v>6500</v>
      </c>
      <c r="S280" s="17" t="s">
        <v>2589</v>
      </c>
      <c r="T280" s="17" t="s">
        <v>870</v>
      </c>
      <c r="U280" s="17"/>
      <c r="V280" s="17"/>
      <c r="W280" s="17" t="s">
        <v>6501</v>
      </c>
      <c r="X280" s="17"/>
      <c r="Y280" s="17"/>
      <c r="Z280" s="17"/>
      <c r="AA280" s="17"/>
      <c r="AB280" s="17"/>
      <c r="AC280" s="17"/>
      <c r="AD280" s="17"/>
      <c r="AE280" s="17"/>
      <c r="AF280" s="17"/>
      <c r="AG280" s="17"/>
      <c r="AH280" s="17" t="s">
        <v>1366</v>
      </c>
      <c r="AI280" s="17" t="s">
        <v>299</v>
      </c>
      <c r="AJ280" s="17" t="s">
        <v>418</v>
      </c>
      <c r="AK280" s="17" t="s">
        <v>271</v>
      </c>
      <c r="AL280" s="110" t="s">
        <v>6502</v>
      </c>
      <c r="AM280" s="110" t="s">
        <v>6449</v>
      </c>
      <c r="AN280" s="17">
        <v>74900</v>
      </c>
      <c r="AO280" s="17">
        <v>77200</v>
      </c>
      <c r="AP280" s="17">
        <v>79700</v>
      </c>
      <c r="AQ280" s="17">
        <v>82300</v>
      </c>
      <c r="AR280" s="17">
        <v>85000</v>
      </c>
      <c r="AS280" s="17">
        <v>85000</v>
      </c>
      <c r="AT280" s="17">
        <v>70854</v>
      </c>
      <c r="AU280" s="17"/>
      <c r="AV280" s="17">
        <v>79700</v>
      </c>
      <c r="AW280" s="110"/>
      <c r="AX280" s="112"/>
      <c r="AY280" s="133" t="s">
        <v>6503</v>
      </c>
      <c r="AZ280" s="132">
        <v>0</v>
      </c>
      <c r="BA280" s="151">
        <v>0.83357647058823525</v>
      </c>
      <c r="BB280" s="174" t="s">
        <v>218</v>
      </c>
      <c r="BC280" s="107" t="s">
        <v>5996</v>
      </c>
      <c r="BD280" s="152"/>
      <c r="BE280" s="112"/>
      <c r="BF280" s="133" t="s">
        <v>6504</v>
      </c>
      <c r="BG280" s="132">
        <v>0</v>
      </c>
      <c r="BH280" s="151">
        <v>0.83357647058823525</v>
      </c>
      <c r="BI280" s="173" t="s">
        <v>218</v>
      </c>
      <c r="BJ280" s="107" t="s">
        <v>5998</v>
      </c>
      <c r="BK280" s="17"/>
      <c r="BL280" s="101"/>
      <c r="BM280" s="117" t="s">
        <v>6505</v>
      </c>
      <c r="BN280" s="150">
        <v>0</v>
      </c>
      <c r="BO280" s="131">
        <v>0.83357647058823525</v>
      </c>
      <c r="BP280" s="81" t="s">
        <v>218</v>
      </c>
      <c r="BQ280" s="189" t="s">
        <v>6000</v>
      </c>
      <c r="BR280" s="110"/>
      <c r="BS280" s="112"/>
      <c r="BT280" s="112" t="s">
        <v>6506</v>
      </c>
      <c r="BU280" s="131">
        <v>0</v>
      </c>
      <c r="BV280" s="131">
        <v>0.83357647058823525</v>
      </c>
      <c r="BW280" s="64" t="s">
        <v>218</v>
      </c>
      <c r="BX280" s="107" t="s">
        <v>6002</v>
      </c>
      <c r="BY280" s="110"/>
      <c r="BZ280" s="112"/>
      <c r="CA280" s="112" t="s">
        <v>6507</v>
      </c>
      <c r="CB280" s="131">
        <v>0</v>
      </c>
      <c r="CC280" s="131">
        <v>0.83357647058823525</v>
      </c>
      <c r="CD280" s="131" t="s">
        <v>218</v>
      </c>
      <c r="CE280" s="110" t="s">
        <v>6508</v>
      </c>
      <c r="CF280" s="17">
        <v>39850</v>
      </c>
      <c r="CG280" s="146">
        <v>0</v>
      </c>
      <c r="CH280" s="117" t="s">
        <v>6509</v>
      </c>
      <c r="CI280" s="178">
        <v>0</v>
      </c>
      <c r="CJ280" s="178">
        <v>0.83357647058823525</v>
      </c>
      <c r="CK280" s="81" t="s">
        <v>218</v>
      </c>
      <c r="CL280" s="110" t="s">
        <v>6510</v>
      </c>
      <c r="CM280" s="110"/>
      <c r="CN280" s="193"/>
      <c r="CO280" s="148" t="s">
        <v>6511</v>
      </c>
      <c r="CP280" s="147">
        <v>0</v>
      </c>
      <c r="CQ280" s="131">
        <v>0.83357647058823525</v>
      </c>
      <c r="CR280" s="64" t="s">
        <v>218</v>
      </c>
      <c r="CS280" s="161" t="s">
        <v>6512</v>
      </c>
      <c r="CT280" s="110"/>
      <c r="CU280" s="112"/>
      <c r="CV280" s="112" t="s">
        <v>6513</v>
      </c>
      <c r="CW280" s="131">
        <v>0</v>
      </c>
      <c r="CX280" s="131">
        <v>0.83357647058823525</v>
      </c>
      <c r="CY280" s="171" t="s">
        <v>218</v>
      </c>
      <c r="CZ280" s="161" t="s">
        <v>6514</v>
      </c>
      <c r="DA280" s="110"/>
      <c r="DB280" s="117"/>
      <c r="DC280" s="198" t="s">
        <v>6515</v>
      </c>
      <c r="DD280" s="131">
        <v>0</v>
      </c>
      <c r="DE280" s="131">
        <v>0.83357647058823525</v>
      </c>
      <c r="DF280" s="64" t="s">
        <v>218</v>
      </c>
      <c r="DG280" s="186" t="s">
        <v>6516</v>
      </c>
      <c r="DH280" s="17"/>
      <c r="DI280" s="101"/>
      <c r="DJ280" s="103" t="s">
        <v>6517</v>
      </c>
      <c r="DK280" s="131">
        <v>0</v>
      </c>
      <c r="DL280" s="131">
        <v>0.83357647058823525</v>
      </c>
      <c r="DM280" s="64" t="s">
        <v>218</v>
      </c>
      <c r="DN280" s="98" t="s">
        <v>6518</v>
      </c>
      <c r="DO280" s="110"/>
      <c r="DP280" s="197"/>
      <c r="DQ280" s="103" t="s">
        <v>6519</v>
      </c>
      <c r="DR280" s="131">
        <v>0</v>
      </c>
      <c r="DS280" s="131">
        <v>0.83357647058823525</v>
      </c>
      <c r="DT280" s="64" t="s">
        <v>218</v>
      </c>
      <c r="DU280" s="107" t="s">
        <v>6520</v>
      </c>
      <c r="DV280" s="17">
        <v>39850</v>
      </c>
      <c r="DW280" s="157"/>
      <c r="DX280" s="100" t="s">
        <v>6521</v>
      </c>
      <c r="DY280" s="131">
        <v>0</v>
      </c>
      <c r="DZ280" s="131">
        <v>0.83357647058823525</v>
      </c>
      <c r="EA280" s="64" t="s">
        <v>218</v>
      </c>
      <c r="EB280" s="107" t="s">
        <v>6522</v>
      </c>
      <c r="EC280" s="62">
        <v>0</v>
      </c>
      <c r="ED280" s="61">
        <v>0</v>
      </c>
      <c r="EE280" s="61">
        <v>0</v>
      </c>
      <c r="EF280" s="61">
        <v>39850</v>
      </c>
      <c r="EG280" s="61">
        <v>39850</v>
      </c>
      <c r="EH280" s="61">
        <v>39850</v>
      </c>
      <c r="EI280" s="61">
        <v>39850</v>
      </c>
      <c r="EJ280" s="61">
        <v>39850</v>
      </c>
      <c r="EK280" s="61">
        <v>39850</v>
      </c>
      <c r="EL280" s="61">
        <v>79700</v>
      </c>
      <c r="EM280" s="62">
        <v>39850</v>
      </c>
      <c r="EN280" s="62">
        <v>39850</v>
      </c>
      <c r="EO280" s="62">
        <v>79700</v>
      </c>
      <c r="EP280" s="60">
        <v>0</v>
      </c>
      <c r="EQ280" s="61">
        <v>0</v>
      </c>
      <c r="ER280" s="61">
        <v>0</v>
      </c>
      <c r="ES280" s="61">
        <v>0</v>
      </c>
      <c r="ET280" s="61">
        <v>0</v>
      </c>
      <c r="EU280" s="61">
        <v>0</v>
      </c>
      <c r="EV280" s="61">
        <v>0</v>
      </c>
      <c r="EW280" s="61">
        <v>0</v>
      </c>
      <c r="EX280" s="61">
        <v>0</v>
      </c>
      <c r="EY280" s="61">
        <v>0</v>
      </c>
      <c r="EZ280" s="61">
        <v>0</v>
      </c>
      <c r="FA280" s="60">
        <v>0</v>
      </c>
      <c r="FB280" s="60">
        <v>0</v>
      </c>
      <c r="FC280" s="60">
        <v>0</v>
      </c>
      <c r="FD280" s="38">
        <v>0</v>
      </c>
      <c r="FE280" s="38">
        <v>0</v>
      </c>
      <c r="FF280" s="38">
        <v>0</v>
      </c>
      <c r="FG280" s="38">
        <v>0</v>
      </c>
      <c r="FH280" s="140">
        <v>0</v>
      </c>
      <c r="FI280" s="140">
        <v>0</v>
      </c>
      <c r="FJ280" s="38">
        <v>0</v>
      </c>
      <c r="FK280" s="139">
        <v>0</v>
      </c>
      <c r="FL280" s="139">
        <v>0</v>
      </c>
      <c r="FM280" s="139">
        <v>0</v>
      </c>
      <c r="FN280" s="55">
        <v>0</v>
      </c>
      <c r="FO280" s="55">
        <v>0</v>
      </c>
      <c r="FP280" s="55">
        <v>0</v>
      </c>
      <c r="FQ280" s="55">
        <v>0</v>
      </c>
      <c r="FR280" s="137">
        <v>0</v>
      </c>
      <c r="FS280" s="136">
        <v>0</v>
      </c>
      <c r="FT280" s="137">
        <v>0</v>
      </c>
      <c r="FU280" s="136">
        <v>0.5</v>
      </c>
      <c r="FV280" s="42">
        <v>0</v>
      </c>
      <c r="FW280" s="42">
        <v>0.5</v>
      </c>
      <c r="FX280" s="42">
        <v>0</v>
      </c>
      <c r="FY280" s="42">
        <v>0.5</v>
      </c>
      <c r="FZ280" s="42">
        <v>0</v>
      </c>
      <c r="GA280" s="42">
        <v>0.5</v>
      </c>
      <c r="GB280" s="42">
        <v>0</v>
      </c>
      <c r="GC280" s="42">
        <v>0.5</v>
      </c>
      <c r="GD280" s="138">
        <v>0</v>
      </c>
      <c r="GE280" s="42">
        <v>0.5</v>
      </c>
      <c r="GF280" s="137">
        <v>0</v>
      </c>
      <c r="GG280" s="136">
        <v>1</v>
      </c>
      <c r="GH280" s="50">
        <v>0</v>
      </c>
      <c r="GI280" s="50">
        <v>0</v>
      </c>
      <c r="GJ280" s="50">
        <v>0</v>
      </c>
      <c r="GK280" s="50">
        <v>0</v>
      </c>
      <c r="GL280" s="49">
        <v>0</v>
      </c>
      <c r="GM280" s="49">
        <v>0</v>
      </c>
      <c r="GN280" s="49">
        <v>0</v>
      </c>
      <c r="GO280" s="49">
        <v>0</v>
      </c>
      <c r="GP280" s="49">
        <v>0</v>
      </c>
      <c r="GQ280" s="49">
        <v>0</v>
      </c>
      <c r="GR280" s="48" t="b">
        <v>1</v>
      </c>
    </row>
    <row r="281" spans="1:200" ht="67.5" hidden="1" customHeight="1" x14ac:dyDescent="0.25">
      <c r="A281" s="110" t="s">
        <v>5392</v>
      </c>
      <c r="B281" s="110" t="s">
        <v>5893</v>
      </c>
      <c r="C281" s="119" t="s">
        <v>519</v>
      </c>
      <c r="D281" s="110" t="s">
        <v>5894</v>
      </c>
      <c r="E281" s="110" t="s">
        <v>5894</v>
      </c>
      <c r="F281" s="110" t="s">
        <v>5394</v>
      </c>
      <c r="G281" s="110" t="s">
        <v>2901</v>
      </c>
      <c r="H281" s="110" t="s">
        <v>6094</v>
      </c>
      <c r="I281" s="110" t="s">
        <v>6523</v>
      </c>
      <c r="J281" s="175" t="s">
        <v>2902</v>
      </c>
      <c r="K281" s="110" t="s">
        <v>3101</v>
      </c>
      <c r="L281" s="110" t="s">
        <v>6095</v>
      </c>
      <c r="M281" s="26" t="s">
        <v>5958</v>
      </c>
      <c r="N281" s="110" t="s">
        <v>5959</v>
      </c>
      <c r="O281" s="110" t="s">
        <v>5990</v>
      </c>
      <c r="P281" s="110" t="s">
        <v>5991</v>
      </c>
      <c r="Q281" s="119">
        <v>215</v>
      </c>
      <c r="R281" s="110" t="s">
        <v>6524</v>
      </c>
      <c r="S281" s="17" t="s">
        <v>2589</v>
      </c>
      <c r="T281" s="17" t="s">
        <v>870</v>
      </c>
      <c r="U281" s="17"/>
      <c r="V281" s="17"/>
      <c r="W281" s="17" t="s">
        <v>4028</v>
      </c>
      <c r="X281" s="17"/>
      <c r="Y281" s="17"/>
      <c r="Z281" s="17"/>
      <c r="AA281" s="17"/>
      <c r="AB281" s="17"/>
      <c r="AC281" s="17"/>
      <c r="AD281" s="17"/>
      <c r="AE281" s="17"/>
      <c r="AF281" s="17"/>
      <c r="AG281" s="17"/>
      <c r="AH281" s="17" t="s">
        <v>1366</v>
      </c>
      <c r="AI281" s="17" t="s">
        <v>417</v>
      </c>
      <c r="AJ281" s="17" t="s">
        <v>418</v>
      </c>
      <c r="AK281" s="17" t="s">
        <v>214</v>
      </c>
      <c r="AL281" s="110" t="s">
        <v>6525</v>
      </c>
      <c r="AM281" s="110" t="s">
        <v>6449</v>
      </c>
      <c r="AN281" s="17">
        <v>22</v>
      </c>
      <c r="AO281" s="17">
        <v>23</v>
      </c>
      <c r="AP281" s="17">
        <v>24</v>
      </c>
      <c r="AQ281" s="17">
        <v>25</v>
      </c>
      <c r="AR281" s="17">
        <v>26</v>
      </c>
      <c r="AS281" s="17">
        <v>26</v>
      </c>
      <c r="AT281" s="17">
        <v>25.2</v>
      </c>
      <c r="AU281" s="17"/>
      <c r="AV281" s="17">
        <v>24</v>
      </c>
      <c r="AW281" s="110"/>
      <c r="AX281" s="112"/>
      <c r="AY281" s="133" t="s">
        <v>6526</v>
      </c>
      <c r="AZ281" s="132">
        <v>0</v>
      </c>
      <c r="BA281" s="151">
        <v>0.96923076923076923</v>
      </c>
      <c r="BB281" s="174" t="s">
        <v>218</v>
      </c>
      <c r="BC281" s="107" t="s">
        <v>5996</v>
      </c>
      <c r="BD281" s="152"/>
      <c r="BE281" s="112"/>
      <c r="BF281" s="133" t="s">
        <v>6527</v>
      </c>
      <c r="BG281" s="132">
        <v>0</v>
      </c>
      <c r="BH281" s="151">
        <v>0.96923076923076923</v>
      </c>
      <c r="BI281" s="173" t="s">
        <v>218</v>
      </c>
      <c r="BJ281" s="107" t="s">
        <v>5998</v>
      </c>
      <c r="BK281" s="17"/>
      <c r="BL281" s="101"/>
      <c r="BM281" s="117" t="s">
        <v>6528</v>
      </c>
      <c r="BN281" s="150">
        <v>0</v>
      </c>
      <c r="BO281" s="131">
        <v>0.96923076923076923</v>
      </c>
      <c r="BP281" s="81" t="s">
        <v>218</v>
      </c>
      <c r="BQ281" s="107" t="s">
        <v>6000</v>
      </c>
      <c r="BR281" s="110"/>
      <c r="BS281" s="112"/>
      <c r="BT281" s="112" t="s">
        <v>6529</v>
      </c>
      <c r="BU281" s="131">
        <v>0</v>
      </c>
      <c r="BV281" s="131">
        <v>0.96923076923076923</v>
      </c>
      <c r="BW281" s="64" t="s">
        <v>218</v>
      </c>
      <c r="BX281" s="107" t="s">
        <v>6530</v>
      </c>
      <c r="BY281" s="110"/>
      <c r="BZ281" s="112"/>
      <c r="CA281" s="112" t="s">
        <v>6531</v>
      </c>
      <c r="CB281" s="131">
        <v>0</v>
      </c>
      <c r="CC281" s="131">
        <v>0.96923076923076923</v>
      </c>
      <c r="CD281" s="131" t="s">
        <v>218</v>
      </c>
      <c r="CE281" s="110" t="s">
        <v>6532</v>
      </c>
      <c r="CF281" s="110"/>
      <c r="CG281" s="112"/>
      <c r="CH281" s="117" t="s">
        <v>6533</v>
      </c>
      <c r="CI281" s="178">
        <v>0</v>
      </c>
      <c r="CJ281" s="178">
        <v>0.96923076923076923</v>
      </c>
      <c r="CK281" s="105" t="s">
        <v>218</v>
      </c>
      <c r="CL281" s="110" t="s">
        <v>6534</v>
      </c>
      <c r="CM281" s="110"/>
      <c r="CN281" s="193"/>
      <c r="CO281" s="148" t="s">
        <v>6535</v>
      </c>
      <c r="CP281" s="147">
        <v>0</v>
      </c>
      <c r="CQ281" s="131">
        <v>0.96923076923076923</v>
      </c>
      <c r="CR281" s="64" t="s">
        <v>218</v>
      </c>
      <c r="CS281" s="176" t="s">
        <v>6536</v>
      </c>
      <c r="CT281" s="110"/>
      <c r="CU281" s="112"/>
      <c r="CV281" s="112" t="s">
        <v>6537</v>
      </c>
      <c r="CW281" s="131">
        <v>0</v>
      </c>
      <c r="CX281" s="131">
        <v>0.96923076923076923</v>
      </c>
      <c r="CY281" s="171" t="s">
        <v>218</v>
      </c>
      <c r="CZ281" s="176" t="s">
        <v>6538</v>
      </c>
      <c r="DA281" s="110"/>
      <c r="DB281" s="117"/>
      <c r="DC281" s="170" t="s">
        <v>6539</v>
      </c>
      <c r="DD281" s="131">
        <v>0</v>
      </c>
      <c r="DE281" s="131">
        <v>0.96923076923076923</v>
      </c>
      <c r="DF281" s="177" t="s">
        <v>218</v>
      </c>
      <c r="DG281" s="192" t="s">
        <v>6540</v>
      </c>
      <c r="DH281" s="17"/>
      <c r="DI281" s="101"/>
      <c r="DJ281" s="103" t="s">
        <v>6541</v>
      </c>
      <c r="DK281" s="131">
        <v>0</v>
      </c>
      <c r="DL281" s="131">
        <v>0.96923076923076923</v>
      </c>
      <c r="DM281" s="64" t="s">
        <v>218</v>
      </c>
      <c r="DN281" s="98" t="s">
        <v>6542</v>
      </c>
      <c r="DO281" s="110"/>
      <c r="DP281" s="197"/>
      <c r="DQ281" s="103" t="s">
        <v>6543</v>
      </c>
      <c r="DR281" s="131">
        <v>0</v>
      </c>
      <c r="DS281" s="131">
        <v>0.96923076923076923</v>
      </c>
      <c r="DT281" s="64" t="s">
        <v>218</v>
      </c>
      <c r="DU281" s="107" t="s">
        <v>6544</v>
      </c>
      <c r="DV281" s="17">
        <v>24</v>
      </c>
      <c r="DW281" s="157"/>
      <c r="DX281" s="100" t="s">
        <v>6545</v>
      </c>
      <c r="DY281" s="131">
        <v>0</v>
      </c>
      <c r="DZ281" s="131">
        <v>0.96923076923076923</v>
      </c>
      <c r="EA281" s="64" t="s">
        <v>218</v>
      </c>
      <c r="EB281" s="107" t="s">
        <v>6546</v>
      </c>
      <c r="EC281" s="62">
        <v>0</v>
      </c>
      <c r="ED281" s="61">
        <v>0</v>
      </c>
      <c r="EE281" s="61">
        <v>0</v>
      </c>
      <c r="EF281" s="61">
        <v>0</v>
      </c>
      <c r="EG281" s="61">
        <v>0</v>
      </c>
      <c r="EH281" s="61">
        <v>0</v>
      </c>
      <c r="EI281" s="61">
        <v>0</v>
      </c>
      <c r="EJ281" s="61">
        <v>0</v>
      </c>
      <c r="EK281" s="61">
        <v>0</v>
      </c>
      <c r="EL281" s="61">
        <v>24</v>
      </c>
      <c r="EM281" s="62">
        <v>0</v>
      </c>
      <c r="EN281" s="62">
        <v>0</v>
      </c>
      <c r="EO281" s="62">
        <v>24</v>
      </c>
      <c r="EP281" s="60">
        <v>0</v>
      </c>
      <c r="EQ281" s="61">
        <v>0</v>
      </c>
      <c r="ER281" s="61">
        <v>0</v>
      </c>
      <c r="ES281" s="61">
        <v>0</v>
      </c>
      <c r="ET281" s="61">
        <v>0</v>
      </c>
      <c r="EU281" s="61">
        <v>0</v>
      </c>
      <c r="EV281" s="61">
        <v>0</v>
      </c>
      <c r="EW281" s="61">
        <v>0</v>
      </c>
      <c r="EX281" s="61">
        <v>0</v>
      </c>
      <c r="EY281" s="61">
        <v>0</v>
      </c>
      <c r="EZ281" s="61">
        <v>0</v>
      </c>
      <c r="FA281" s="60">
        <v>0</v>
      </c>
      <c r="FB281" s="60">
        <v>0</v>
      </c>
      <c r="FC281" s="60">
        <v>0</v>
      </c>
      <c r="FD281" s="38">
        <v>0</v>
      </c>
      <c r="FE281" s="38">
        <v>0</v>
      </c>
      <c r="FF281" s="38">
        <v>0</v>
      </c>
      <c r="FG281" s="38">
        <v>0</v>
      </c>
      <c r="FH281" s="140">
        <v>0</v>
      </c>
      <c r="FI281" s="140">
        <v>0</v>
      </c>
      <c r="FJ281" s="38">
        <v>0</v>
      </c>
      <c r="FK281" s="139">
        <v>0</v>
      </c>
      <c r="FL281" s="139">
        <v>0</v>
      </c>
      <c r="FM281" s="139">
        <v>0</v>
      </c>
      <c r="FN281" s="55">
        <v>0</v>
      </c>
      <c r="FO281" s="55">
        <v>0</v>
      </c>
      <c r="FP281" s="55">
        <v>0</v>
      </c>
      <c r="FQ281" s="55">
        <v>0</v>
      </c>
      <c r="FR281" s="137">
        <v>0</v>
      </c>
      <c r="FS281" s="136">
        <v>0</v>
      </c>
      <c r="FT281" s="137">
        <v>0</v>
      </c>
      <c r="FU281" s="136">
        <v>0</v>
      </c>
      <c r="FV281" s="42">
        <v>0</v>
      </c>
      <c r="FW281" s="42">
        <v>0</v>
      </c>
      <c r="FX281" s="42">
        <v>0</v>
      </c>
      <c r="FY281" s="42">
        <v>0</v>
      </c>
      <c r="FZ281" s="42">
        <v>0</v>
      </c>
      <c r="GA281" s="42">
        <v>0</v>
      </c>
      <c r="GB281" s="42">
        <v>0</v>
      </c>
      <c r="GC281" s="42">
        <v>0</v>
      </c>
      <c r="GD281" s="138">
        <v>0</v>
      </c>
      <c r="GE281" s="42">
        <v>0</v>
      </c>
      <c r="GF281" s="137">
        <v>0</v>
      </c>
      <c r="GG281" s="136">
        <v>1</v>
      </c>
      <c r="GH281" s="50">
        <v>0</v>
      </c>
      <c r="GI281" s="50">
        <v>0</v>
      </c>
      <c r="GJ281" s="50">
        <v>0</v>
      </c>
      <c r="GK281" s="50">
        <v>0</v>
      </c>
      <c r="GL281" s="49">
        <v>0</v>
      </c>
      <c r="GM281" s="49">
        <v>0</v>
      </c>
      <c r="GN281" s="49">
        <v>0</v>
      </c>
      <c r="GO281" s="49">
        <v>0</v>
      </c>
      <c r="GP281" s="49">
        <v>0</v>
      </c>
      <c r="GQ281" s="49">
        <v>0</v>
      </c>
      <c r="GR281" s="48" t="b">
        <v>1</v>
      </c>
    </row>
    <row r="282" spans="1:200" ht="67.5" hidden="1" customHeight="1" x14ac:dyDescent="0.25">
      <c r="A282" s="110" t="s">
        <v>5392</v>
      </c>
      <c r="B282" s="110" t="s">
        <v>5893</v>
      </c>
      <c r="C282" s="119" t="s">
        <v>519</v>
      </c>
      <c r="D282" s="110" t="s">
        <v>5894</v>
      </c>
      <c r="E282" s="110" t="s">
        <v>5894</v>
      </c>
      <c r="F282" s="110" t="s">
        <v>5394</v>
      </c>
      <c r="G282" s="110" t="s">
        <v>2901</v>
      </c>
      <c r="H282" s="110" t="s">
        <v>6094</v>
      </c>
      <c r="I282" s="110" t="s">
        <v>6523</v>
      </c>
      <c r="J282" s="175" t="s">
        <v>2902</v>
      </c>
      <c r="K282" s="110" t="s">
        <v>3101</v>
      </c>
      <c r="L282" s="110" t="s">
        <v>6095</v>
      </c>
      <c r="M282" s="26" t="s">
        <v>5958</v>
      </c>
      <c r="N282" s="110" t="s">
        <v>5959</v>
      </c>
      <c r="O282" s="110" t="s">
        <v>5990</v>
      </c>
      <c r="P282" s="110" t="s">
        <v>6096</v>
      </c>
      <c r="Q282" s="119">
        <v>216</v>
      </c>
      <c r="R282" s="110" t="s">
        <v>6547</v>
      </c>
      <c r="S282" s="17" t="s">
        <v>19</v>
      </c>
      <c r="T282" s="17" t="s">
        <v>870</v>
      </c>
      <c r="U282" s="17"/>
      <c r="V282" s="17"/>
      <c r="W282" s="17"/>
      <c r="X282" s="17"/>
      <c r="Y282" s="17"/>
      <c r="Z282" s="17"/>
      <c r="AA282" s="17"/>
      <c r="AB282" s="17"/>
      <c r="AC282" s="17"/>
      <c r="AD282" s="17"/>
      <c r="AE282" s="17"/>
      <c r="AF282" s="17"/>
      <c r="AG282" s="17" t="s">
        <v>870</v>
      </c>
      <c r="AH282" s="17" t="s">
        <v>270</v>
      </c>
      <c r="AI282" s="17" t="s">
        <v>2635</v>
      </c>
      <c r="AJ282" s="17" t="s">
        <v>418</v>
      </c>
      <c r="AK282" s="17" t="s">
        <v>271</v>
      </c>
      <c r="AL282" s="110" t="s">
        <v>6548</v>
      </c>
      <c r="AM282" s="110" t="s">
        <v>6549</v>
      </c>
      <c r="AN282" s="17" t="s">
        <v>6134</v>
      </c>
      <c r="AO282" s="17">
        <v>15</v>
      </c>
      <c r="AP282" s="17">
        <v>15</v>
      </c>
      <c r="AQ282" s="17"/>
      <c r="AR282" s="17"/>
      <c r="AS282" s="17">
        <v>15</v>
      </c>
      <c r="AT282" s="17"/>
      <c r="AU282" s="17"/>
      <c r="AV282" s="17">
        <v>15</v>
      </c>
      <c r="AW282" s="110"/>
      <c r="AX282" s="117"/>
      <c r="AY282" s="116" t="s">
        <v>6550</v>
      </c>
      <c r="AZ282" s="132">
        <v>0</v>
      </c>
      <c r="BA282" s="151">
        <v>0</v>
      </c>
      <c r="BB282" s="174" t="s">
        <v>218</v>
      </c>
      <c r="BC282" s="107" t="s">
        <v>6551</v>
      </c>
      <c r="BD282" s="152"/>
      <c r="BE282" s="117"/>
      <c r="BF282" s="116" t="s">
        <v>6552</v>
      </c>
      <c r="BG282" s="132">
        <v>0</v>
      </c>
      <c r="BH282" s="151">
        <v>0</v>
      </c>
      <c r="BI282" s="173" t="s">
        <v>218</v>
      </c>
      <c r="BJ282" s="107" t="s">
        <v>6478</v>
      </c>
      <c r="BK282" s="17">
        <v>0</v>
      </c>
      <c r="BL282" s="101">
        <v>0</v>
      </c>
      <c r="BM282" s="117" t="s">
        <v>6553</v>
      </c>
      <c r="BN282" s="150">
        <v>0</v>
      </c>
      <c r="BO282" s="131">
        <v>0</v>
      </c>
      <c r="BP282" s="81" t="s">
        <v>218</v>
      </c>
      <c r="BQ282" s="107" t="s">
        <v>6480</v>
      </c>
      <c r="BR282" s="110"/>
      <c r="BS282" s="112"/>
      <c r="BT282" s="112" t="s">
        <v>6554</v>
      </c>
      <c r="BU282" s="131">
        <v>0</v>
      </c>
      <c r="BV282" s="131">
        <v>0</v>
      </c>
      <c r="BW282" s="64" t="s">
        <v>218</v>
      </c>
      <c r="BX282" s="107" t="s">
        <v>5942</v>
      </c>
      <c r="BY282" s="110"/>
      <c r="BZ282" s="112"/>
      <c r="CA282" s="112" t="s">
        <v>6555</v>
      </c>
      <c r="CB282" s="131">
        <v>0</v>
      </c>
      <c r="CC282" s="131">
        <v>0</v>
      </c>
      <c r="CD282" s="83" t="s">
        <v>218</v>
      </c>
      <c r="CE282" s="110" t="s">
        <v>6556</v>
      </c>
      <c r="CF282" s="17">
        <v>0</v>
      </c>
      <c r="CG282" s="146">
        <v>0</v>
      </c>
      <c r="CH282" s="101" t="s">
        <v>6557</v>
      </c>
      <c r="CI282" s="131">
        <v>0</v>
      </c>
      <c r="CJ282" s="131">
        <v>0</v>
      </c>
      <c r="CK282" s="81" t="s">
        <v>218</v>
      </c>
      <c r="CL282" s="17" t="s">
        <v>6558</v>
      </c>
      <c r="CM282" s="17"/>
      <c r="CN282" s="146"/>
      <c r="CO282" s="179" t="s">
        <v>6559</v>
      </c>
      <c r="CP282" s="131">
        <v>0</v>
      </c>
      <c r="CQ282" s="131">
        <v>0</v>
      </c>
      <c r="CR282" s="64" t="s">
        <v>218</v>
      </c>
      <c r="CS282" s="176" t="s">
        <v>6560</v>
      </c>
      <c r="CT282" s="17"/>
      <c r="CU282" s="146"/>
      <c r="CV282" s="146" t="s">
        <v>6561</v>
      </c>
      <c r="CW282" s="131">
        <v>0</v>
      </c>
      <c r="CX282" s="131">
        <v>0</v>
      </c>
      <c r="CY282" s="64" t="s">
        <v>218</v>
      </c>
      <c r="CZ282" s="176" t="s">
        <v>6562</v>
      </c>
      <c r="DA282" s="17">
        <v>0</v>
      </c>
      <c r="DB282" s="101"/>
      <c r="DC282" s="169" t="s">
        <v>6563</v>
      </c>
      <c r="DD282" s="131">
        <v>0</v>
      </c>
      <c r="DE282" s="131">
        <v>0</v>
      </c>
      <c r="DF282" s="64" t="s">
        <v>218</v>
      </c>
      <c r="DG282" s="176" t="s">
        <v>6564</v>
      </c>
      <c r="DH282" s="17"/>
      <c r="DI282" s="101"/>
      <c r="DJ282" s="103" t="s">
        <v>6565</v>
      </c>
      <c r="DK282" s="131">
        <v>0</v>
      </c>
      <c r="DL282" s="131">
        <v>0</v>
      </c>
      <c r="DM282" s="64" t="s">
        <v>218</v>
      </c>
      <c r="DN282" s="98" t="s">
        <v>6566</v>
      </c>
      <c r="DO282" s="17"/>
      <c r="DP282" s="101"/>
      <c r="DQ282" s="144" t="s">
        <v>6567</v>
      </c>
      <c r="DR282" s="131">
        <v>0</v>
      </c>
      <c r="DS282" s="131">
        <v>0</v>
      </c>
      <c r="DT282" s="64" t="s">
        <v>218</v>
      </c>
      <c r="DU282" s="98" t="s">
        <v>6568</v>
      </c>
      <c r="DV282" s="17">
        <v>15</v>
      </c>
      <c r="DW282" s="157">
        <v>15</v>
      </c>
      <c r="DX282" s="100" t="s">
        <v>6569</v>
      </c>
      <c r="DY282" s="131">
        <v>1</v>
      </c>
      <c r="DZ282" s="131">
        <v>0</v>
      </c>
      <c r="EA282" s="64" t="s">
        <v>218</v>
      </c>
      <c r="EB282" s="158" t="s">
        <v>6570</v>
      </c>
      <c r="EC282" s="62">
        <v>0</v>
      </c>
      <c r="ED282" s="61">
        <v>0</v>
      </c>
      <c r="EE282" s="61">
        <v>0</v>
      </c>
      <c r="EF282" s="61">
        <v>0</v>
      </c>
      <c r="EG282" s="61">
        <v>0</v>
      </c>
      <c r="EH282" s="61">
        <v>0</v>
      </c>
      <c r="EI282" s="61">
        <v>0</v>
      </c>
      <c r="EJ282" s="61">
        <v>0</v>
      </c>
      <c r="EK282" s="61">
        <v>0</v>
      </c>
      <c r="EL282" s="61">
        <v>15</v>
      </c>
      <c r="EM282" s="62">
        <v>0</v>
      </c>
      <c r="EN282" s="62">
        <v>0</v>
      </c>
      <c r="EO282" s="62">
        <v>15</v>
      </c>
      <c r="EP282" s="60">
        <v>0</v>
      </c>
      <c r="EQ282" s="61">
        <v>0</v>
      </c>
      <c r="ER282" s="61">
        <v>0</v>
      </c>
      <c r="ES282" s="61">
        <v>0</v>
      </c>
      <c r="ET282" s="61">
        <v>0</v>
      </c>
      <c r="EU282" s="61">
        <v>0</v>
      </c>
      <c r="EV282" s="61">
        <v>0</v>
      </c>
      <c r="EW282" s="61">
        <v>0</v>
      </c>
      <c r="EX282" s="61">
        <v>0</v>
      </c>
      <c r="EY282" s="61">
        <v>15</v>
      </c>
      <c r="EZ282" s="61">
        <v>15</v>
      </c>
      <c r="FA282" s="60">
        <v>0</v>
      </c>
      <c r="FB282" s="60">
        <v>0</v>
      </c>
      <c r="FC282" s="60">
        <v>15</v>
      </c>
      <c r="FD282" s="38">
        <v>0</v>
      </c>
      <c r="FE282" s="38">
        <v>0</v>
      </c>
      <c r="FF282" s="38">
        <v>0</v>
      </c>
      <c r="FG282" s="38">
        <v>0</v>
      </c>
      <c r="FH282" s="140">
        <v>0</v>
      </c>
      <c r="FI282" s="140">
        <v>0</v>
      </c>
      <c r="FJ282" s="38">
        <v>0</v>
      </c>
      <c r="FK282" s="139">
        <v>0</v>
      </c>
      <c r="FL282" s="139">
        <v>0</v>
      </c>
      <c r="FM282" s="139">
        <v>1</v>
      </c>
      <c r="FN282" s="55">
        <v>0</v>
      </c>
      <c r="FO282" s="55">
        <v>0</v>
      </c>
      <c r="FP282" s="55">
        <v>0</v>
      </c>
      <c r="FQ282" s="55">
        <v>0</v>
      </c>
      <c r="FR282" s="137">
        <v>0</v>
      </c>
      <c r="FS282" s="136">
        <v>0</v>
      </c>
      <c r="FT282" s="137">
        <v>0</v>
      </c>
      <c r="FU282" s="136">
        <v>0</v>
      </c>
      <c r="FV282" s="42">
        <v>0</v>
      </c>
      <c r="FW282" s="42">
        <v>0</v>
      </c>
      <c r="FX282" s="42">
        <v>0</v>
      </c>
      <c r="FY282" s="42">
        <v>0</v>
      </c>
      <c r="FZ282" s="42">
        <v>0</v>
      </c>
      <c r="GA282" s="42">
        <v>0</v>
      </c>
      <c r="GB282" s="42">
        <v>0</v>
      </c>
      <c r="GC282" s="42">
        <v>0</v>
      </c>
      <c r="GD282" s="138">
        <v>0</v>
      </c>
      <c r="GE282" s="42">
        <v>0</v>
      </c>
      <c r="GF282" s="137">
        <v>1</v>
      </c>
      <c r="GG282" s="136">
        <v>1</v>
      </c>
      <c r="GH282" s="50">
        <v>0</v>
      </c>
      <c r="GI282" s="50">
        <v>0</v>
      </c>
      <c r="GJ282" s="50">
        <v>0</v>
      </c>
      <c r="GK282" s="50">
        <v>0</v>
      </c>
      <c r="GL282" s="49">
        <v>0</v>
      </c>
      <c r="GM282" s="49">
        <v>0</v>
      </c>
      <c r="GN282" s="49">
        <v>0</v>
      </c>
      <c r="GO282" s="49">
        <v>0</v>
      </c>
      <c r="GP282" s="49">
        <v>0</v>
      </c>
      <c r="GQ282" s="49">
        <v>1</v>
      </c>
      <c r="GR282" s="48" t="b">
        <v>1</v>
      </c>
    </row>
    <row r="283" spans="1:200" ht="67.5" hidden="1" customHeight="1" x14ac:dyDescent="0.25">
      <c r="A283" s="110" t="s">
        <v>5392</v>
      </c>
      <c r="B283" s="110" t="s">
        <v>5893</v>
      </c>
      <c r="C283" s="119" t="s">
        <v>519</v>
      </c>
      <c r="D283" s="110" t="s">
        <v>5894</v>
      </c>
      <c r="E283" s="110" t="s">
        <v>5894</v>
      </c>
      <c r="F283" s="110" t="s">
        <v>5394</v>
      </c>
      <c r="G283" s="110" t="s">
        <v>2901</v>
      </c>
      <c r="H283" s="110" t="s">
        <v>6094</v>
      </c>
      <c r="I283" s="110" t="s">
        <v>6523</v>
      </c>
      <c r="J283" s="175" t="s">
        <v>2902</v>
      </c>
      <c r="K283" s="110" t="s">
        <v>3101</v>
      </c>
      <c r="L283" s="110" t="s">
        <v>6095</v>
      </c>
      <c r="M283" s="26" t="s">
        <v>5958</v>
      </c>
      <c r="N283" s="110" t="s">
        <v>5959</v>
      </c>
      <c r="O283" s="110" t="s">
        <v>5990</v>
      </c>
      <c r="P283" s="110" t="s">
        <v>6096</v>
      </c>
      <c r="Q283" s="119">
        <v>217</v>
      </c>
      <c r="R283" s="110" t="s">
        <v>6571</v>
      </c>
      <c r="S283" s="17" t="s">
        <v>19</v>
      </c>
      <c r="T283" s="17" t="s">
        <v>2982</v>
      </c>
      <c r="U283" s="17"/>
      <c r="V283" s="17" t="s">
        <v>870</v>
      </c>
      <c r="W283" s="17" t="s">
        <v>6050</v>
      </c>
      <c r="X283" s="17" t="s">
        <v>870</v>
      </c>
      <c r="Y283" s="17" t="s">
        <v>870</v>
      </c>
      <c r="Z283" s="17" t="s">
        <v>870</v>
      </c>
      <c r="AA283" s="17" t="s">
        <v>870</v>
      </c>
      <c r="AB283" s="17"/>
      <c r="AC283" s="17"/>
      <c r="AD283" s="17"/>
      <c r="AE283" s="17"/>
      <c r="AF283" s="17"/>
      <c r="AG283" s="17"/>
      <c r="AH283" s="17" t="s">
        <v>270</v>
      </c>
      <c r="AI283" s="17" t="s">
        <v>417</v>
      </c>
      <c r="AJ283" s="17" t="s">
        <v>418</v>
      </c>
      <c r="AK283" s="17" t="s">
        <v>271</v>
      </c>
      <c r="AL283" s="110" t="s">
        <v>6572</v>
      </c>
      <c r="AM283" s="110" t="s">
        <v>6573</v>
      </c>
      <c r="AN283" s="17" t="s">
        <v>6134</v>
      </c>
      <c r="AO283" s="17"/>
      <c r="AP283" s="17">
        <v>3</v>
      </c>
      <c r="AQ283" s="17"/>
      <c r="AR283" s="17"/>
      <c r="AS283" s="17">
        <v>3</v>
      </c>
      <c r="AT283" s="17"/>
      <c r="AU283" s="17"/>
      <c r="AV283" s="17">
        <v>3</v>
      </c>
      <c r="AW283" s="110"/>
      <c r="AX283" s="117"/>
      <c r="AY283" s="116" t="s">
        <v>6574</v>
      </c>
      <c r="AZ283" s="132">
        <v>0</v>
      </c>
      <c r="BA283" s="151">
        <v>0</v>
      </c>
      <c r="BB283" s="174" t="s">
        <v>218</v>
      </c>
      <c r="BC283" s="107" t="s">
        <v>6575</v>
      </c>
      <c r="BD283" s="152"/>
      <c r="BE283" s="117"/>
      <c r="BF283" s="116" t="s">
        <v>6576</v>
      </c>
      <c r="BG283" s="132">
        <v>0</v>
      </c>
      <c r="BH283" s="151">
        <v>0</v>
      </c>
      <c r="BI283" s="173" t="s">
        <v>218</v>
      </c>
      <c r="BJ283" s="107" t="s">
        <v>6577</v>
      </c>
      <c r="BK283" s="17"/>
      <c r="BL283" s="101"/>
      <c r="BM283" s="117" t="s">
        <v>6578</v>
      </c>
      <c r="BN283" s="150">
        <v>0</v>
      </c>
      <c r="BO283" s="131">
        <v>0</v>
      </c>
      <c r="BP283" s="81" t="s">
        <v>218</v>
      </c>
      <c r="BQ283" s="107" t="s">
        <v>6577</v>
      </c>
      <c r="BR283" s="110"/>
      <c r="BS283" s="112"/>
      <c r="BT283" s="112" t="s">
        <v>6579</v>
      </c>
      <c r="BU283" s="131">
        <v>0</v>
      </c>
      <c r="BV283" s="131">
        <v>0</v>
      </c>
      <c r="BW283" s="64" t="s">
        <v>218</v>
      </c>
      <c r="BX283" s="107" t="s">
        <v>6580</v>
      </c>
      <c r="BY283" s="110"/>
      <c r="BZ283" s="112"/>
      <c r="CA283" s="112" t="s">
        <v>6581</v>
      </c>
      <c r="CB283" s="131">
        <v>0</v>
      </c>
      <c r="CC283" s="131">
        <v>0</v>
      </c>
      <c r="CD283" s="131" t="s">
        <v>218</v>
      </c>
      <c r="CE283" s="110" t="s">
        <v>6582</v>
      </c>
      <c r="CF283" s="110"/>
      <c r="CG283" s="112"/>
      <c r="CH283" s="117" t="s">
        <v>6583</v>
      </c>
      <c r="CI283" s="178">
        <v>0</v>
      </c>
      <c r="CJ283" s="178">
        <v>0</v>
      </c>
      <c r="CK283" s="105" t="s">
        <v>218</v>
      </c>
      <c r="CL283" s="110" t="s">
        <v>6584</v>
      </c>
      <c r="CM283" s="110"/>
      <c r="CN283" s="112"/>
      <c r="CO283" s="112" t="s">
        <v>6585</v>
      </c>
      <c r="CP283" s="131">
        <v>0</v>
      </c>
      <c r="CQ283" s="131">
        <v>0</v>
      </c>
      <c r="CR283" s="64" t="s">
        <v>218</v>
      </c>
      <c r="CS283" s="176" t="s">
        <v>6586</v>
      </c>
      <c r="CT283" s="110"/>
      <c r="CU283" s="112"/>
      <c r="CV283" s="112" t="s">
        <v>6587</v>
      </c>
      <c r="CW283" s="131">
        <v>0</v>
      </c>
      <c r="CX283" s="131">
        <v>0</v>
      </c>
      <c r="CY283" s="64" t="s">
        <v>218</v>
      </c>
      <c r="CZ283" s="176" t="s">
        <v>6588</v>
      </c>
      <c r="DA283" s="110"/>
      <c r="DB283" s="117"/>
      <c r="DC283" s="169" t="s">
        <v>6589</v>
      </c>
      <c r="DD283" s="131">
        <v>0</v>
      </c>
      <c r="DE283" s="131">
        <v>0</v>
      </c>
      <c r="DF283" s="64" t="s">
        <v>218</v>
      </c>
      <c r="DG283" s="176" t="s">
        <v>6590</v>
      </c>
      <c r="DH283" s="17"/>
      <c r="DI283" s="101"/>
      <c r="DJ283" s="103" t="s">
        <v>6591</v>
      </c>
      <c r="DK283" s="131">
        <v>0</v>
      </c>
      <c r="DL283" s="131">
        <v>0</v>
      </c>
      <c r="DM283" s="64" t="s">
        <v>218</v>
      </c>
      <c r="DN283" s="98" t="s">
        <v>6592</v>
      </c>
      <c r="DO283" s="110"/>
      <c r="DP283" s="117"/>
      <c r="DQ283" s="103" t="s">
        <v>6593</v>
      </c>
      <c r="DR283" s="131">
        <v>0</v>
      </c>
      <c r="DS283" s="131">
        <v>0</v>
      </c>
      <c r="DT283" s="64" t="s">
        <v>218</v>
      </c>
      <c r="DU283" s="107" t="s">
        <v>6594</v>
      </c>
      <c r="DV283" s="17">
        <v>3</v>
      </c>
      <c r="DW283" s="157">
        <v>3</v>
      </c>
      <c r="DX283" s="100" t="s">
        <v>6595</v>
      </c>
      <c r="DY283" s="131">
        <v>1</v>
      </c>
      <c r="DZ283" s="131">
        <v>0</v>
      </c>
      <c r="EA283" s="64" t="s">
        <v>218</v>
      </c>
      <c r="EB283" s="107" t="s">
        <v>6596</v>
      </c>
      <c r="EC283" s="62">
        <v>0</v>
      </c>
      <c r="ED283" s="61">
        <v>0</v>
      </c>
      <c r="EE283" s="61">
        <v>0</v>
      </c>
      <c r="EF283" s="61">
        <v>0</v>
      </c>
      <c r="EG283" s="61">
        <v>0</v>
      </c>
      <c r="EH283" s="61">
        <v>0</v>
      </c>
      <c r="EI283" s="61">
        <v>0</v>
      </c>
      <c r="EJ283" s="61">
        <v>0</v>
      </c>
      <c r="EK283" s="61">
        <v>0</v>
      </c>
      <c r="EL283" s="61">
        <v>3</v>
      </c>
      <c r="EM283" s="62">
        <v>0</v>
      </c>
      <c r="EN283" s="62">
        <v>0</v>
      </c>
      <c r="EO283" s="62">
        <v>3</v>
      </c>
      <c r="EP283" s="60">
        <v>0</v>
      </c>
      <c r="EQ283" s="61">
        <v>0</v>
      </c>
      <c r="ER283" s="61">
        <v>0</v>
      </c>
      <c r="ES283" s="61">
        <v>0</v>
      </c>
      <c r="ET283" s="61">
        <v>0</v>
      </c>
      <c r="EU283" s="61">
        <v>0</v>
      </c>
      <c r="EV283" s="61">
        <v>0</v>
      </c>
      <c r="EW283" s="61">
        <v>0</v>
      </c>
      <c r="EX283" s="61">
        <v>0</v>
      </c>
      <c r="EY283" s="61">
        <v>3</v>
      </c>
      <c r="EZ283" s="61">
        <v>3</v>
      </c>
      <c r="FA283" s="60">
        <v>0</v>
      </c>
      <c r="FB283" s="60">
        <v>0</v>
      </c>
      <c r="FC283" s="60">
        <v>3</v>
      </c>
      <c r="FD283" s="38">
        <v>0</v>
      </c>
      <c r="FE283" s="38">
        <v>0</v>
      </c>
      <c r="FF283" s="38">
        <v>0</v>
      </c>
      <c r="FG283" s="38">
        <v>0</v>
      </c>
      <c r="FH283" s="140">
        <v>0</v>
      </c>
      <c r="FI283" s="140">
        <v>0</v>
      </c>
      <c r="FJ283" s="38">
        <v>0</v>
      </c>
      <c r="FK283" s="139">
        <v>0</v>
      </c>
      <c r="FL283" s="139">
        <v>0</v>
      </c>
      <c r="FM283" s="139">
        <v>1</v>
      </c>
      <c r="FN283" s="55">
        <v>0</v>
      </c>
      <c r="FO283" s="55">
        <v>0</v>
      </c>
      <c r="FP283" s="55">
        <v>0</v>
      </c>
      <c r="FQ283" s="55">
        <v>0</v>
      </c>
      <c r="FR283" s="137">
        <v>0</v>
      </c>
      <c r="FS283" s="136">
        <v>0</v>
      </c>
      <c r="FT283" s="137">
        <v>0</v>
      </c>
      <c r="FU283" s="136">
        <v>0</v>
      </c>
      <c r="FV283" s="42">
        <v>0</v>
      </c>
      <c r="FW283" s="42">
        <v>0</v>
      </c>
      <c r="FX283" s="42">
        <v>0</v>
      </c>
      <c r="FY283" s="42">
        <v>0</v>
      </c>
      <c r="FZ283" s="42">
        <v>0</v>
      </c>
      <c r="GA283" s="42">
        <v>0</v>
      </c>
      <c r="GB283" s="42">
        <v>0</v>
      </c>
      <c r="GC283" s="42">
        <v>0</v>
      </c>
      <c r="GD283" s="138">
        <v>0</v>
      </c>
      <c r="GE283" s="42">
        <v>0</v>
      </c>
      <c r="GF283" s="137">
        <v>1</v>
      </c>
      <c r="GG283" s="136">
        <v>1</v>
      </c>
      <c r="GH283" s="50">
        <v>0</v>
      </c>
      <c r="GI283" s="50">
        <v>0</v>
      </c>
      <c r="GJ283" s="50">
        <v>0</v>
      </c>
      <c r="GK283" s="50">
        <v>0</v>
      </c>
      <c r="GL283" s="49">
        <v>0</v>
      </c>
      <c r="GM283" s="49">
        <v>0</v>
      </c>
      <c r="GN283" s="49">
        <v>0</v>
      </c>
      <c r="GO283" s="49">
        <v>0</v>
      </c>
      <c r="GP283" s="49">
        <v>0</v>
      </c>
      <c r="GQ283" s="49">
        <v>1</v>
      </c>
      <c r="GR283" s="48" t="b">
        <v>1</v>
      </c>
    </row>
    <row r="284" spans="1:200" ht="67.5" hidden="1" customHeight="1" x14ac:dyDescent="0.25">
      <c r="A284" s="110" t="s">
        <v>5392</v>
      </c>
      <c r="B284" s="110" t="s">
        <v>5893</v>
      </c>
      <c r="C284" s="119" t="s">
        <v>519</v>
      </c>
      <c r="D284" s="110" t="s">
        <v>5894</v>
      </c>
      <c r="E284" s="110" t="s">
        <v>6043</v>
      </c>
      <c r="F284" s="110" t="s">
        <v>5394</v>
      </c>
      <c r="G284" s="110" t="s">
        <v>2901</v>
      </c>
      <c r="H284" s="110" t="s">
        <v>6094</v>
      </c>
      <c r="I284" s="110" t="s">
        <v>6442</v>
      </c>
      <c r="J284" s="175" t="s">
        <v>2902</v>
      </c>
      <c r="K284" s="110" t="s">
        <v>3101</v>
      </c>
      <c r="L284" s="110" t="s">
        <v>6095</v>
      </c>
      <c r="M284" s="26" t="s">
        <v>5958</v>
      </c>
      <c r="N284" s="110" t="s">
        <v>5959</v>
      </c>
      <c r="O284" s="110" t="s">
        <v>5990</v>
      </c>
      <c r="P284" s="110" t="s">
        <v>6096</v>
      </c>
      <c r="Q284" s="119">
        <v>261</v>
      </c>
      <c r="R284" s="110" t="s">
        <v>6597</v>
      </c>
      <c r="S284" s="17" t="s">
        <v>2904</v>
      </c>
      <c r="T284" s="17"/>
      <c r="U284" s="17"/>
      <c r="V284" s="17" t="s">
        <v>870</v>
      </c>
      <c r="W284" s="17" t="s">
        <v>6050</v>
      </c>
      <c r="X284" s="17" t="s">
        <v>870</v>
      </c>
      <c r="Y284" s="17" t="s">
        <v>870</v>
      </c>
      <c r="Z284" s="17" t="s">
        <v>870</v>
      </c>
      <c r="AA284" s="17" t="s">
        <v>870</v>
      </c>
      <c r="AB284" s="17"/>
      <c r="AC284" s="17"/>
      <c r="AD284" s="17"/>
      <c r="AE284" s="17"/>
      <c r="AF284" s="17"/>
      <c r="AG284" s="17"/>
      <c r="AH284" s="17" t="s">
        <v>6598</v>
      </c>
      <c r="AI284" s="17" t="s">
        <v>417</v>
      </c>
      <c r="AJ284" s="17" t="s">
        <v>244</v>
      </c>
      <c r="AK284" s="17" t="s">
        <v>271</v>
      </c>
      <c r="AL284" s="110" t="s">
        <v>6599</v>
      </c>
      <c r="AM284" s="110" t="s">
        <v>6600</v>
      </c>
      <c r="AN284" s="17">
        <v>0</v>
      </c>
      <c r="AO284" s="17">
        <v>2</v>
      </c>
      <c r="AP284" s="17">
        <v>2</v>
      </c>
      <c r="AQ284" s="17">
        <v>2</v>
      </c>
      <c r="AR284" s="17">
        <v>2</v>
      </c>
      <c r="AS284" s="17">
        <v>8</v>
      </c>
      <c r="AT284" s="17"/>
      <c r="AU284" s="17"/>
      <c r="AV284" s="17">
        <v>2</v>
      </c>
      <c r="AW284" s="110"/>
      <c r="AX284" s="117"/>
      <c r="AY284" s="116" t="s">
        <v>6601</v>
      </c>
      <c r="AZ284" s="132">
        <v>0</v>
      </c>
      <c r="BA284" s="151">
        <v>0</v>
      </c>
      <c r="BB284" s="174" t="s">
        <v>218</v>
      </c>
      <c r="BC284" s="107" t="s">
        <v>6136</v>
      </c>
      <c r="BD284" s="152"/>
      <c r="BE284" s="117"/>
      <c r="BF284" s="116" t="s">
        <v>6602</v>
      </c>
      <c r="BG284" s="132">
        <v>0</v>
      </c>
      <c r="BH284" s="151">
        <v>0</v>
      </c>
      <c r="BI284" s="173" t="s">
        <v>218</v>
      </c>
      <c r="BJ284" s="107" t="s">
        <v>6136</v>
      </c>
      <c r="BK284" s="17"/>
      <c r="BL284" s="101"/>
      <c r="BM284" s="117" t="s">
        <v>6603</v>
      </c>
      <c r="BN284" s="150">
        <v>0</v>
      </c>
      <c r="BO284" s="131">
        <v>0</v>
      </c>
      <c r="BP284" s="81" t="s">
        <v>218</v>
      </c>
      <c r="BQ284" s="107" t="s">
        <v>6136</v>
      </c>
      <c r="BR284" s="110"/>
      <c r="BS284" s="112"/>
      <c r="BT284" s="112" t="s">
        <v>6604</v>
      </c>
      <c r="BU284" s="131">
        <v>0</v>
      </c>
      <c r="BV284" s="131">
        <v>0</v>
      </c>
      <c r="BW284" s="64" t="s">
        <v>218</v>
      </c>
      <c r="BX284" s="107" t="s">
        <v>6136</v>
      </c>
      <c r="BY284" s="110"/>
      <c r="BZ284" s="112"/>
      <c r="CA284" s="112" t="s">
        <v>6605</v>
      </c>
      <c r="CB284" s="131">
        <v>0</v>
      </c>
      <c r="CC284" s="131">
        <v>0</v>
      </c>
      <c r="CD284" s="131" t="s">
        <v>218</v>
      </c>
      <c r="CE284" s="110" t="s">
        <v>6606</v>
      </c>
      <c r="CF284" s="110"/>
      <c r="CG284" s="112"/>
      <c r="CH284" s="117" t="s">
        <v>6607</v>
      </c>
      <c r="CI284" s="178">
        <v>0</v>
      </c>
      <c r="CJ284" s="178">
        <v>0</v>
      </c>
      <c r="CK284" s="105" t="s">
        <v>218</v>
      </c>
      <c r="CL284" s="110" t="s">
        <v>6106</v>
      </c>
      <c r="CM284" s="110"/>
      <c r="CN284" s="112"/>
      <c r="CO284" s="112" t="s">
        <v>6608</v>
      </c>
      <c r="CP284" s="131">
        <v>0</v>
      </c>
      <c r="CQ284" s="131">
        <v>0</v>
      </c>
      <c r="CR284" s="64" t="s">
        <v>218</v>
      </c>
      <c r="CS284" s="176" t="s">
        <v>6143</v>
      </c>
      <c r="CT284" s="110"/>
      <c r="CU284" s="112"/>
      <c r="CV284" s="112" t="s">
        <v>6609</v>
      </c>
      <c r="CW284" s="131">
        <v>0</v>
      </c>
      <c r="CX284" s="131">
        <v>0</v>
      </c>
      <c r="CY284" s="64" t="s">
        <v>218</v>
      </c>
      <c r="CZ284" s="192" t="s">
        <v>6110</v>
      </c>
      <c r="DA284" s="110"/>
      <c r="DB284" s="117"/>
      <c r="DC284" s="169" t="s">
        <v>6610</v>
      </c>
      <c r="DD284" s="131">
        <v>0</v>
      </c>
      <c r="DE284" s="131">
        <v>0</v>
      </c>
      <c r="DF284" s="64" t="s">
        <v>218</v>
      </c>
      <c r="DG284" s="192" t="s">
        <v>6611</v>
      </c>
      <c r="DH284" s="17"/>
      <c r="DI284" s="101"/>
      <c r="DJ284" s="103" t="s">
        <v>6612</v>
      </c>
      <c r="DK284" s="131">
        <v>0</v>
      </c>
      <c r="DL284" s="131">
        <v>0</v>
      </c>
      <c r="DM284" s="64" t="s">
        <v>218</v>
      </c>
      <c r="DN284" s="176" t="s">
        <v>6114</v>
      </c>
      <c r="DO284" s="110"/>
      <c r="DP284" s="117"/>
      <c r="DQ284" s="103" t="s">
        <v>6613</v>
      </c>
      <c r="DR284" s="131">
        <v>0</v>
      </c>
      <c r="DS284" s="131">
        <v>0</v>
      </c>
      <c r="DT284" s="64" t="s">
        <v>218</v>
      </c>
      <c r="DU284" s="176" t="s">
        <v>6614</v>
      </c>
      <c r="DV284" s="17">
        <v>2</v>
      </c>
      <c r="DW284" s="157">
        <v>2</v>
      </c>
      <c r="DX284" s="100" t="s">
        <v>6615</v>
      </c>
      <c r="DY284" s="131">
        <v>0</v>
      </c>
      <c r="DZ284" s="131">
        <v>0</v>
      </c>
      <c r="EA284" s="196" t="s">
        <v>2918</v>
      </c>
      <c r="EB284" s="107" t="s">
        <v>6118</v>
      </c>
      <c r="EC284" s="62">
        <v>0</v>
      </c>
      <c r="ED284" s="61">
        <v>0</v>
      </c>
      <c r="EE284" s="61">
        <v>0</v>
      </c>
      <c r="EF284" s="61">
        <v>0</v>
      </c>
      <c r="EG284" s="61">
        <v>0</v>
      </c>
      <c r="EH284" s="61">
        <v>0</v>
      </c>
      <c r="EI284" s="61">
        <v>0</v>
      </c>
      <c r="EJ284" s="61">
        <v>0</v>
      </c>
      <c r="EK284" s="61">
        <v>0</v>
      </c>
      <c r="EL284" s="61">
        <v>2</v>
      </c>
      <c r="EM284" s="62">
        <v>0</v>
      </c>
      <c r="EN284" s="62">
        <v>0</v>
      </c>
      <c r="EO284" s="62">
        <v>2</v>
      </c>
      <c r="EP284" s="60">
        <v>0</v>
      </c>
      <c r="EQ284" s="61">
        <v>0</v>
      </c>
      <c r="ER284" s="61">
        <v>0</v>
      </c>
      <c r="ES284" s="61">
        <v>0</v>
      </c>
      <c r="ET284" s="61">
        <v>0</v>
      </c>
      <c r="EU284" s="61">
        <v>0</v>
      </c>
      <c r="EV284" s="61">
        <v>0</v>
      </c>
      <c r="EW284" s="61">
        <v>0</v>
      </c>
      <c r="EX284" s="61">
        <v>0</v>
      </c>
      <c r="EY284" s="61">
        <v>0</v>
      </c>
      <c r="EZ284" s="61">
        <v>2</v>
      </c>
      <c r="FA284" s="60">
        <v>0</v>
      </c>
      <c r="FB284" s="60">
        <v>0</v>
      </c>
      <c r="FC284" s="60">
        <v>0</v>
      </c>
      <c r="FD284" s="38">
        <v>0</v>
      </c>
      <c r="FE284" s="38">
        <v>0</v>
      </c>
      <c r="FF284" s="38">
        <v>0</v>
      </c>
      <c r="FG284" s="38">
        <v>0</v>
      </c>
      <c r="FH284" s="140">
        <v>0</v>
      </c>
      <c r="FI284" s="140">
        <v>0</v>
      </c>
      <c r="FJ284" s="38">
        <v>0</v>
      </c>
      <c r="FK284" s="139">
        <v>0</v>
      </c>
      <c r="FL284" s="139">
        <v>0</v>
      </c>
      <c r="FM284" s="139">
        <v>0</v>
      </c>
      <c r="FN284" s="55">
        <v>0</v>
      </c>
      <c r="FO284" s="55">
        <v>0</v>
      </c>
      <c r="FP284" s="55">
        <v>0</v>
      </c>
      <c r="FQ284" s="55">
        <v>0</v>
      </c>
      <c r="FR284" s="137">
        <v>0</v>
      </c>
      <c r="FS284" s="136">
        <v>0</v>
      </c>
      <c r="FT284" s="137">
        <v>0</v>
      </c>
      <c r="FU284" s="136">
        <v>0</v>
      </c>
      <c r="FV284" s="42">
        <v>0</v>
      </c>
      <c r="FW284" s="42">
        <v>0</v>
      </c>
      <c r="FX284" s="42">
        <v>0</v>
      </c>
      <c r="FY284" s="42">
        <v>0</v>
      </c>
      <c r="FZ284" s="42">
        <v>0</v>
      </c>
      <c r="GA284" s="42">
        <v>0</v>
      </c>
      <c r="GB284" s="42">
        <v>0</v>
      </c>
      <c r="GC284" s="42">
        <v>0</v>
      </c>
      <c r="GD284" s="138">
        <v>0</v>
      </c>
      <c r="GE284" s="42">
        <v>0</v>
      </c>
      <c r="GF284" s="137">
        <v>0</v>
      </c>
      <c r="GG284" s="136">
        <v>1</v>
      </c>
      <c r="GH284" s="50">
        <v>0</v>
      </c>
      <c r="GI284" s="50">
        <v>0</v>
      </c>
      <c r="GJ284" s="50">
        <v>0</v>
      </c>
      <c r="GK284" s="50">
        <v>0</v>
      </c>
      <c r="GL284" s="49">
        <v>0</v>
      </c>
      <c r="GM284" s="49">
        <v>0</v>
      </c>
      <c r="GN284" s="49">
        <v>0</v>
      </c>
      <c r="GO284" s="49">
        <v>0</v>
      </c>
      <c r="GP284" s="49">
        <v>0</v>
      </c>
      <c r="GQ284" s="49">
        <v>0</v>
      </c>
      <c r="GR284" s="48" t="b">
        <v>1</v>
      </c>
    </row>
    <row r="285" spans="1:200" ht="67.5" hidden="1" customHeight="1" x14ac:dyDescent="0.25">
      <c r="A285" s="110" t="s">
        <v>5392</v>
      </c>
      <c r="B285" s="110" t="s">
        <v>5893</v>
      </c>
      <c r="C285" s="119" t="s">
        <v>519</v>
      </c>
      <c r="D285" s="110" t="s">
        <v>5894</v>
      </c>
      <c r="E285" s="110" t="s">
        <v>6043</v>
      </c>
      <c r="F285" s="110" t="s">
        <v>5394</v>
      </c>
      <c r="G285" s="110" t="s">
        <v>2901</v>
      </c>
      <c r="H285" s="110" t="s">
        <v>6094</v>
      </c>
      <c r="I285" s="110" t="s">
        <v>6442</v>
      </c>
      <c r="J285" s="175" t="s">
        <v>2902</v>
      </c>
      <c r="K285" s="110" t="s">
        <v>3101</v>
      </c>
      <c r="L285" s="110" t="s">
        <v>6616</v>
      </c>
      <c r="M285" s="26" t="s">
        <v>5958</v>
      </c>
      <c r="N285" s="110" t="s">
        <v>5959</v>
      </c>
      <c r="O285" s="110" t="s">
        <v>6617</v>
      </c>
      <c r="P285" s="110" t="s">
        <v>6618</v>
      </c>
      <c r="Q285" s="119">
        <v>262</v>
      </c>
      <c r="R285" s="110" t="s">
        <v>6619</v>
      </c>
      <c r="S285" s="17" t="s">
        <v>2904</v>
      </c>
      <c r="T285" s="17"/>
      <c r="U285" s="17"/>
      <c r="V285" s="17"/>
      <c r="W285" s="17"/>
      <c r="X285" s="17"/>
      <c r="Y285" s="17" t="s">
        <v>870</v>
      </c>
      <c r="Z285" s="17"/>
      <c r="AA285" s="17"/>
      <c r="AB285" s="17"/>
      <c r="AC285" s="17"/>
      <c r="AD285" s="17"/>
      <c r="AE285" s="17"/>
      <c r="AF285" s="17"/>
      <c r="AG285" s="17"/>
      <c r="AH285" s="17" t="s">
        <v>211</v>
      </c>
      <c r="AI285" s="17" t="s">
        <v>417</v>
      </c>
      <c r="AJ285" s="17" t="s">
        <v>418</v>
      </c>
      <c r="AK285" s="17" t="s">
        <v>214</v>
      </c>
      <c r="AL285" s="110" t="s">
        <v>6620</v>
      </c>
      <c r="AM285" s="110" t="s">
        <v>6621</v>
      </c>
      <c r="AN285" s="17">
        <v>0</v>
      </c>
      <c r="AO285" s="17">
        <v>20</v>
      </c>
      <c r="AP285" s="17">
        <v>100</v>
      </c>
      <c r="AQ285" s="17"/>
      <c r="AR285" s="17"/>
      <c r="AS285" s="17">
        <v>100</v>
      </c>
      <c r="AT285" s="17">
        <v>20</v>
      </c>
      <c r="AU285" s="17"/>
      <c r="AV285" s="17">
        <v>100</v>
      </c>
      <c r="AW285" s="110"/>
      <c r="AX285" s="117"/>
      <c r="AY285" s="116" t="s">
        <v>6622</v>
      </c>
      <c r="AZ285" s="132">
        <v>0</v>
      </c>
      <c r="BA285" s="151">
        <v>0.2</v>
      </c>
      <c r="BB285" s="174" t="s">
        <v>218</v>
      </c>
      <c r="BC285" s="107" t="s">
        <v>6136</v>
      </c>
      <c r="BD285" s="152"/>
      <c r="BE285" s="117"/>
      <c r="BF285" s="116" t="s">
        <v>6623</v>
      </c>
      <c r="BG285" s="132">
        <v>0</v>
      </c>
      <c r="BH285" s="151">
        <v>0.2</v>
      </c>
      <c r="BI285" s="173" t="s">
        <v>218</v>
      </c>
      <c r="BJ285" s="107" t="s">
        <v>6136</v>
      </c>
      <c r="BK285" s="17"/>
      <c r="BL285" s="101"/>
      <c r="BM285" s="117" t="s">
        <v>6624</v>
      </c>
      <c r="BN285" s="150">
        <v>0</v>
      </c>
      <c r="BO285" s="131">
        <v>0.2</v>
      </c>
      <c r="BP285" s="81" t="s">
        <v>218</v>
      </c>
      <c r="BQ285" s="107" t="s">
        <v>6136</v>
      </c>
      <c r="BR285" s="110"/>
      <c r="BS285" s="112"/>
      <c r="BT285" s="112" t="s">
        <v>6625</v>
      </c>
      <c r="BU285" s="131">
        <v>0</v>
      </c>
      <c r="BV285" s="131">
        <v>0.2</v>
      </c>
      <c r="BW285" s="64" t="s">
        <v>218</v>
      </c>
      <c r="BX285" s="107" t="s">
        <v>6136</v>
      </c>
      <c r="BY285" s="110"/>
      <c r="BZ285" s="112"/>
      <c r="CA285" s="112" t="s">
        <v>6626</v>
      </c>
      <c r="CB285" s="131">
        <v>0</v>
      </c>
      <c r="CC285" s="131">
        <v>0.2</v>
      </c>
      <c r="CD285" s="131" t="s">
        <v>218</v>
      </c>
      <c r="CE285" s="110" t="s">
        <v>6606</v>
      </c>
      <c r="CF285" s="110"/>
      <c r="CG285" s="112"/>
      <c r="CH285" s="117" t="s">
        <v>6627</v>
      </c>
      <c r="CI285" s="178">
        <v>0</v>
      </c>
      <c r="CJ285" s="178">
        <v>0.2</v>
      </c>
      <c r="CK285" s="105" t="s">
        <v>218</v>
      </c>
      <c r="CL285" s="110" t="s">
        <v>6106</v>
      </c>
      <c r="CM285" s="110"/>
      <c r="CN285" s="112"/>
      <c r="CO285" s="112" t="s">
        <v>6628</v>
      </c>
      <c r="CP285" s="131">
        <v>0</v>
      </c>
      <c r="CQ285" s="131">
        <v>0.2</v>
      </c>
      <c r="CR285" s="64" t="s">
        <v>218</v>
      </c>
      <c r="CS285" s="176" t="s">
        <v>6629</v>
      </c>
      <c r="CT285" s="110"/>
      <c r="CU285" s="112"/>
      <c r="CV285" s="112" t="s">
        <v>6630</v>
      </c>
      <c r="CW285" s="131">
        <v>0</v>
      </c>
      <c r="CX285" s="131">
        <v>0.2</v>
      </c>
      <c r="CY285" s="64" t="s">
        <v>218</v>
      </c>
      <c r="CZ285" s="192" t="s">
        <v>6631</v>
      </c>
      <c r="DA285" s="110"/>
      <c r="DB285" s="117"/>
      <c r="DC285" s="169" t="s">
        <v>6632</v>
      </c>
      <c r="DD285" s="131">
        <v>0</v>
      </c>
      <c r="DE285" s="131">
        <v>0.2</v>
      </c>
      <c r="DF285" s="64" t="s">
        <v>218</v>
      </c>
      <c r="DG285" s="192" t="s">
        <v>6633</v>
      </c>
      <c r="DH285" s="17"/>
      <c r="DI285" s="101"/>
      <c r="DJ285" s="103" t="s">
        <v>6634</v>
      </c>
      <c r="DK285" s="131">
        <v>0</v>
      </c>
      <c r="DL285" s="131">
        <v>0.2</v>
      </c>
      <c r="DM285" s="64" t="s">
        <v>218</v>
      </c>
      <c r="DN285" s="176" t="s">
        <v>6114</v>
      </c>
      <c r="DO285" s="110"/>
      <c r="DP285" s="117"/>
      <c r="DQ285" s="103" t="s">
        <v>6635</v>
      </c>
      <c r="DR285" s="131">
        <v>0</v>
      </c>
      <c r="DS285" s="131">
        <v>0.2</v>
      </c>
      <c r="DT285" s="64" t="s">
        <v>218</v>
      </c>
      <c r="DU285" s="176" t="s">
        <v>6636</v>
      </c>
      <c r="DV285" s="17">
        <v>100</v>
      </c>
      <c r="DW285" s="157">
        <v>100</v>
      </c>
      <c r="DX285" s="100" t="s">
        <v>6637</v>
      </c>
      <c r="DY285" s="131">
        <v>0</v>
      </c>
      <c r="DZ285" s="131">
        <v>0.2</v>
      </c>
      <c r="EA285" s="64" t="s">
        <v>2918</v>
      </c>
      <c r="EB285" s="107" t="s">
        <v>6118</v>
      </c>
      <c r="EC285" s="62">
        <v>0</v>
      </c>
      <c r="ED285" s="61">
        <v>0</v>
      </c>
      <c r="EE285" s="61">
        <v>0</v>
      </c>
      <c r="EF285" s="61">
        <v>0</v>
      </c>
      <c r="EG285" s="61">
        <v>0</v>
      </c>
      <c r="EH285" s="61">
        <v>0</v>
      </c>
      <c r="EI285" s="61">
        <v>0</v>
      </c>
      <c r="EJ285" s="61">
        <v>0</v>
      </c>
      <c r="EK285" s="61">
        <v>0</v>
      </c>
      <c r="EL285" s="61">
        <v>100</v>
      </c>
      <c r="EM285" s="62">
        <v>0</v>
      </c>
      <c r="EN285" s="62">
        <v>0</v>
      </c>
      <c r="EO285" s="62">
        <v>100</v>
      </c>
      <c r="EP285" s="60">
        <v>0</v>
      </c>
      <c r="EQ285" s="61">
        <v>0</v>
      </c>
      <c r="ER285" s="61">
        <v>0</v>
      </c>
      <c r="ES285" s="61">
        <v>0</v>
      </c>
      <c r="ET285" s="61">
        <v>0</v>
      </c>
      <c r="EU285" s="61">
        <v>0</v>
      </c>
      <c r="EV285" s="61">
        <v>0</v>
      </c>
      <c r="EW285" s="61">
        <v>0</v>
      </c>
      <c r="EX285" s="61">
        <v>0</v>
      </c>
      <c r="EY285" s="61">
        <v>0</v>
      </c>
      <c r="EZ285" s="61">
        <v>100</v>
      </c>
      <c r="FA285" s="60">
        <v>0</v>
      </c>
      <c r="FB285" s="60">
        <v>0</v>
      </c>
      <c r="FC285" s="60">
        <v>0</v>
      </c>
      <c r="FD285" s="38">
        <v>0</v>
      </c>
      <c r="FE285" s="38">
        <v>0</v>
      </c>
      <c r="FF285" s="38">
        <v>0</v>
      </c>
      <c r="FG285" s="38">
        <v>0</v>
      </c>
      <c r="FH285" s="140">
        <v>0</v>
      </c>
      <c r="FI285" s="140">
        <v>0</v>
      </c>
      <c r="FJ285" s="38">
        <v>0</v>
      </c>
      <c r="FK285" s="139">
        <v>0</v>
      </c>
      <c r="FL285" s="139">
        <v>0</v>
      </c>
      <c r="FM285" s="139">
        <v>0</v>
      </c>
      <c r="FN285" s="55">
        <v>0</v>
      </c>
      <c r="FO285" s="55">
        <v>0</v>
      </c>
      <c r="FP285" s="55">
        <v>0</v>
      </c>
      <c r="FQ285" s="55">
        <v>0</v>
      </c>
      <c r="FR285" s="137">
        <v>0</v>
      </c>
      <c r="FS285" s="136">
        <v>0</v>
      </c>
      <c r="FT285" s="137">
        <v>0</v>
      </c>
      <c r="FU285" s="136">
        <v>0</v>
      </c>
      <c r="FV285" s="42">
        <v>0</v>
      </c>
      <c r="FW285" s="42">
        <v>0</v>
      </c>
      <c r="FX285" s="42">
        <v>0</v>
      </c>
      <c r="FY285" s="42">
        <v>0</v>
      </c>
      <c r="FZ285" s="42">
        <v>0</v>
      </c>
      <c r="GA285" s="42">
        <v>0</v>
      </c>
      <c r="GB285" s="42">
        <v>0</v>
      </c>
      <c r="GC285" s="42">
        <v>0</v>
      </c>
      <c r="GD285" s="138">
        <v>0</v>
      </c>
      <c r="GE285" s="42">
        <v>0</v>
      </c>
      <c r="GF285" s="137">
        <v>0</v>
      </c>
      <c r="GG285" s="136">
        <v>1</v>
      </c>
      <c r="GH285" s="50">
        <v>0</v>
      </c>
      <c r="GI285" s="50">
        <v>0</v>
      </c>
      <c r="GJ285" s="50">
        <v>0</v>
      </c>
      <c r="GK285" s="50">
        <v>0</v>
      </c>
      <c r="GL285" s="49">
        <v>0</v>
      </c>
      <c r="GM285" s="49">
        <v>0</v>
      </c>
      <c r="GN285" s="49">
        <v>0</v>
      </c>
      <c r="GO285" s="49">
        <v>0</v>
      </c>
      <c r="GP285" s="49">
        <v>0</v>
      </c>
      <c r="GQ285" s="49">
        <v>0</v>
      </c>
      <c r="GR285" s="48" t="b">
        <v>1</v>
      </c>
    </row>
    <row r="286" spans="1:200" ht="67.5" hidden="1" customHeight="1" x14ac:dyDescent="0.25">
      <c r="A286" s="110" t="s">
        <v>5392</v>
      </c>
      <c r="B286" s="110" t="s">
        <v>5893</v>
      </c>
      <c r="C286" s="119" t="s">
        <v>519</v>
      </c>
      <c r="D286" s="110" t="s">
        <v>5894</v>
      </c>
      <c r="E286" s="110" t="s">
        <v>6043</v>
      </c>
      <c r="F286" s="110" t="s">
        <v>5394</v>
      </c>
      <c r="G286" s="110" t="s">
        <v>951</v>
      </c>
      <c r="H286" s="110" t="s">
        <v>3185</v>
      </c>
      <c r="I286" s="110" t="s">
        <v>6523</v>
      </c>
      <c r="J286" s="110"/>
      <c r="K286" s="110" t="s">
        <v>3134</v>
      </c>
      <c r="L286" s="110" t="s">
        <v>6638</v>
      </c>
      <c r="M286" s="26" t="s">
        <v>5958</v>
      </c>
      <c r="N286" s="110" t="s">
        <v>5959</v>
      </c>
      <c r="O286" s="110" t="s">
        <v>6617</v>
      </c>
      <c r="P286" s="110" t="s">
        <v>6618</v>
      </c>
      <c r="Q286" s="119">
        <v>268</v>
      </c>
      <c r="R286" s="110" t="s">
        <v>6639</v>
      </c>
      <c r="S286" s="17" t="s">
        <v>19</v>
      </c>
      <c r="T286" s="17"/>
      <c r="U286" s="17"/>
      <c r="V286" s="17" t="s">
        <v>6640</v>
      </c>
      <c r="W286" s="17" t="s">
        <v>6641</v>
      </c>
      <c r="X286" s="17" t="s">
        <v>870</v>
      </c>
      <c r="Y286" s="17" t="s">
        <v>870</v>
      </c>
      <c r="Z286" s="17" t="s">
        <v>870</v>
      </c>
      <c r="AA286" s="17" t="s">
        <v>870</v>
      </c>
      <c r="AB286" s="17"/>
      <c r="AC286" s="17"/>
      <c r="AD286" s="17"/>
      <c r="AE286" s="17"/>
      <c r="AF286" s="17"/>
      <c r="AG286" s="17"/>
      <c r="AH286" s="17" t="s">
        <v>6598</v>
      </c>
      <c r="AI286" s="17" t="s">
        <v>470</v>
      </c>
      <c r="AJ286" s="17" t="s">
        <v>418</v>
      </c>
      <c r="AK286" s="17" t="s">
        <v>271</v>
      </c>
      <c r="AL286" s="110" t="s">
        <v>6642</v>
      </c>
      <c r="AM286" s="110" t="s">
        <v>6643</v>
      </c>
      <c r="AN286" s="17"/>
      <c r="AO286" s="17">
        <v>30</v>
      </c>
      <c r="AP286" s="17">
        <v>75</v>
      </c>
      <c r="AQ286" s="17"/>
      <c r="AR286" s="17"/>
      <c r="AS286" s="23">
        <v>75</v>
      </c>
      <c r="AT286" s="17"/>
      <c r="AU286" s="17"/>
      <c r="AV286" s="23">
        <v>75</v>
      </c>
      <c r="AW286" s="110"/>
      <c r="AX286" s="117"/>
      <c r="AY286" s="116" t="s">
        <v>6644</v>
      </c>
      <c r="AZ286" s="132">
        <v>0</v>
      </c>
      <c r="BA286" s="151">
        <v>0</v>
      </c>
      <c r="BB286" s="174" t="s">
        <v>218</v>
      </c>
      <c r="BC286" s="107" t="s">
        <v>6645</v>
      </c>
      <c r="BD286" s="152"/>
      <c r="BE286" s="117"/>
      <c r="BF286" s="116" t="s">
        <v>6646</v>
      </c>
      <c r="BG286" s="132">
        <v>0</v>
      </c>
      <c r="BH286" s="151">
        <v>0</v>
      </c>
      <c r="BI286" s="173" t="s">
        <v>218</v>
      </c>
      <c r="BJ286" s="107" t="s">
        <v>6645</v>
      </c>
      <c r="BK286" s="195">
        <v>19</v>
      </c>
      <c r="BL286" s="101">
        <v>0</v>
      </c>
      <c r="BM286" s="117" t="s">
        <v>6647</v>
      </c>
      <c r="BN286" s="150">
        <v>0</v>
      </c>
      <c r="BO286" s="131">
        <v>0</v>
      </c>
      <c r="BP286" s="81" t="s">
        <v>218</v>
      </c>
      <c r="BQ286" s="107" t="s">
        <v>6648</v>
      </c>
      <c r="BR286" s="110"/>
      <c r="BS286" s="112"/>
      <c r="BT286" s="112" t="s">
        <v>6649</v>
      </c>
      <c r="BU286" s="131">
        <v>0</v>
      </c>
      <c r="BV286" s="131">
        <v>0</v>
      </c>
      <c r="BW286" s="64" t="s">
        <v>218</v>
      </c>
      <c r="BX286" s="107" t="s">
        <v>5912</v>
      </c>
      <c r="BY286" s="110"/>
      <c r="BZ286" s="112"/>
      <c r="CA286" s="112" t="s">
        <v>6650</v>
      </c>
      <c r="CB286" s="131">
        <v>0</v>
      </c>
      <c r="CC286" s="131">
        <v>0</v>
      </c>
      <c r="CD286" s="83" t="s">
        <v>218</v>
      </c>
      <c r="CE286" s="110" t="s">
        <v>6556</v>
      </c>
      <c r="CF286" s="17">
        <v>19</v>
      </c>
      <c r="CG286" s="146">
        <v>12</v>
      </c>
      <c r="CH286" s="101" t="s">
        <v>6651</v>
      </c>
      <c r="CI286" s="131">
        <v>0.16</v>
      </c>
      <c r="CJ286" s="131">
        <v>0.16</v>
      </c>
      <c r="CK286" s="191" t="s">
        <v>218</v>
      </c>
      <c r="CL286" s="17" t="s">
        <v>6652</v>
      </c>
      <c r="CM286" s="17"/>
      <c r="CN286" s="146"/>
      <c r="CO286" s="128" t="s">
        <v>6653</v>
      </c>
      <c r="CP286" s="131">
        <v>0.16</v>
      </c>
      <c r="CQ286" s="131">
        <v>0.16</v>
      </c>
      <c r="CR286" s="64" t="s">
        <v>218</v>
      </c>
      <c r="CS286" s="161" t="s">
        <v>6654</v>
      </c>
      <c r="CT286" s="17"/>
      <c r="CU286" s="146"/>
      <c r="CV286" s="146" t="s">
        <v>6655</v>
      </c>
      <c r="CW286" s="131">
        <v>0.16</v>
      </c>
      <c r="CX286" s="131">
        <v>0.16</v>
      </c>
      <c r="CY286" s="64" t="s">
        <v>218</v>
      </c>
      <c r="CZ286" s="161" t="s">
        <v>6656</v>
      </c>
      <c r="DA286" s="17">
        <v>19</v>
      </c>
      <c r="DB286" s="101">
        <v>13</v>
      </c>
      <c r="DC286" s="169" t="s">
        <v>6657</v>
      </c>
      <c r="DD286" s="131">
        <v>0.33333333333333331</v>
      </c>
      <c r="DE286" s="131">
        <v>0.33333333333333331</v>
      </c>
      <c r="DF286" s="64" t="s">
        <v>218</v>
      </c>
      <c r="DG286" s="161" t="s">
        <v>6658</v>
      </c>
      <c r="DH286" s="17"/>
      <c r="DI286" s="101"/>
      <c r="DJ286" s="103" t="s">
        <v>6659</v>
      </c>
      <c r="DK286" s="131">
        <v>0.33333333333333331</v>
      </c>
      <c r="DL286" s="131">
        <v>0.33333333333333331</v>
      </c>
      <c r="DM286" s="64" t="s">
        <v>218</v>
      </c>
      <c r="DN286" s="98" t="s">
        <v>6660</v>
      </c>
      <c r="DO286" s="17"/>
      <c r="DP286" s="101"/>
      <c r="DQ286" s="144" t="s">
        <v>6661</v>
      </c>
      <c r="DR286" s="131">
        <v>0.33333333333333331</v>
      </c>
      <c r="DS286" s="131">
        <v>0.33333333333333331</v>
      </c>
      <c r="DT286" s="64" t="s">
        <v>218</v>
      </c>
      <c r="DU286" s="98" t="s">
        <v>6662</v>
      </c>
      <c r="DV286" s="17">
        <v>18</v>
      </c>
      <c r="DW286" s="157">
        <v>0</v>
      </c>
      <c r="DX286" s="100" t="s">
        <v>6663</v>
      </c>
      <c r="DY286" s="131">
        <v>0.33333333333333331</v>
      </c>
      <c r="DZ286" s="131">
        <v>0.33333333333333331</v>
      </c>
      <c r="EA286" s="64" t="s">
        <v>218</v>
      </c>
      <c r="EB286" s="98" t="s">
        <v>6664</v>
      </c>
      <c r="EC286" s="62">
        <v>19</v>
      </c>
      <c r="ED286" s="61">
        <v>19</v>
      </c>
      <c r="EE286" s="61">
        <v>19</v>
      </c>
      <c r="EF286" s="61">
        <v>38</v>
      </c>
      <c r="EG286" s="61">
        <v>38</v>
      </c>
      <c r="EH286" s="61">
        <v>38</v>
      </c>
      <c r="EI286" s="61">
        <v>57</v>
      </c>
      <c r="EJ286" s="61">
        <v>57</v>
      </c>
      <c r="EK286" s="61">
        <v>57</v>
      </c>
      <c r="EL286" s="194">
        <v>75</v>
      </c>
      <c r="EM286" s="62">
        <v>38</v>
      </c>
      <c r="EN286" s="62">
        <v>57</v>
      </c>
      <c r="EO286" s="62">
        <v>75</v>
      </c>
      <c r="EP286" s="60">
        <v>0</v>
      </c>
      <c r="EQ286" s="61">
        <v>0</v>
      </c>
      <c r="ER286" s="61">
        <v>0</v>
      </c>
      <c r="ES286" s="61">
        <v>12</v>
      </c>
      <c r="ET286" s="61">
        <v>12</v>
      </c>
      <c r="EU286" s="61">
        <v>12</v>
      </c>
      <c r="EV286" s="61">
        <v>25</v>
      </c>
      <c r="EW286" s="61">
        <v>25</v>
      </c>
      <c r="EX286" s="61">
        <v>25</v>
      </c>
      <c r="EY286" s="61">
        <v>25</v>
      </c>
      <c r="EZ286" s="61">
        <v>0</v>
      </c>
      <c r="FA286" s="60">
        <v>12</v>
      </c>
      <c r="FB286" s="60">
        <v>25</v>
      </c>
      <c r="FC286" s="60">
        <v>25</v>
      </c>
      <c r="FD286" s="38">
        <v>0</v>
      </c>
      <c r="FE286" s="38">
        <v>0</v>
      </c>
      <c r="FF286" s="38">
        <v>0</v>
      </c>
      <c r="FG286" s="38">
        <v>0.31578947368421051</v>
      </c>
      <c r="FH286" s="140">
        <v>0.31578947368421051</v>
      </c>
      <c r="FI286" s="140">
        <v>0.31578947368421051</v>
      </c>
      <c r="FJ286" s="38">
        <v>0.43859649122807015</v>
      </c>
      <c r="FK286" s="139">
        <v>0.43859649122807015</v>
      </c>
      <c r="FL286" s="139">
        <v>0.43859649122807015</v>
      </c>
      <c r="FM286" s="139">
        <v>0.33333333333333331</v>
      </c>
      <c r="FN286" s="55">
        <v>0</v>
      </c>
      <c r="FO286" s="55">
        <v>0.25333333333333335</v>
      </c>
      <c r="FP286" s="55">
        <v>0</v>
      </c>
      <c r="FQ286" s="55">
        <v>0.25333333333333335</v>
      </c>
      <c r="FR286" s="137">
        <v>0</v>
      </c>
      <c r="FS286" s="136">
        <v>0.25333333333333335</v>
      </c>
      <c r="FT286" s="137">
        <v>0.16</v>
      </c>
      <c r="FU286" s="136">
        <v>0.50666666666666671</v>
      </c>
      <c r="FV286" s="42">
        <v>0.16</v>
      </c>
      <c r="FW286" s="42">
        <v>0.50666666666666671</v>
      </c>
      <c r="FX286" s="42">
        <v>0.16</v>
      </c>
      <c r="FY286" s="42">
        <v>0.50666666666666671</v>
      </c>
      <c r="FZ286" s="42">
        <v>0.33333333333333331</v>
      </c>
      <c r="GA286" s="42">
        <v>0.76</v>
      </c>
      <c r="GB286" s="42">
        <v>0.33333333333333331</v>
      </c>
      <c r="GC286" s="42">
        <v>0.76</v>
      </c>
      <c r="GD286" s="138">
        <v>0.33333333333333331</v>
      </c>
      <c r="GE286" s="42">
        <v>0.76</v>
      </c>
      <c r="GF286" s="137">
        <v>0.33333333333333331</v>
      </c>
      <c r="GG286" s="136">
        <v>1</v>
      </c>
      <c r="GH286" s="50">
        <v>0</v>
      </c>
      <c r="GI286" s="50">
        <v>0</v>
      </c>
      <c r="GJ286" s="50">
        <v>0</v>
      </c>
      <c r="GK286" s="50">
        <v>0.16</v>
      </c>
      <c r="GL286" s="49">
        <v>0.16</v>
      </c>
      <c r="GM286" s="49">
        <v>0.16</v>
      </c>
      <c r="GN286" s="49">
        <v>0.33333333333333331</v>
      </c>
      <c r="GO286" s="49">
        <v>0.33333333333333331</v>
      </c>
      <c r="GP286" s="49">
        <v>0.33333333333333331</v>
      </c>
      <c r="GQ286" s="49">
        <v>0.33333333333333331</v>
      </c>
      <c r="GR286" s="48" t="b">
        <v>1</v>
      </c>
    </row>
    <row r="287" spans="1:200" ht="67.5" hidden="1" customHeight="1" x14ac:dyDescent="0.25">
      <c r="A287" s="110" t="s">
        <v>5392</v>
      </c>
      <c r="B287" s="110" t="s">
        <v>5893</v>
      </c>
      <c r="C287" s="119" t="s">
        <v>519</v>
      </c>
      <c r="D287" s="110" t="s">
        <v>5894</v>
      </c>
      <c r="E287" s="110" t="s">
        <v>6043</v>
      </c>
      <c r="F287" s="110" t="s">
        <v>5394</v>
      </c>
      <c r="G287" s="110" t="s">
        <v>951</v>
      </c>
      <c r="H287" s="110" t="s">
        <v>3185</v>
      </c>
      <c r="I287" s="110" t="s">
        <v>5895</v>
      </c>
      <c r="J287" s="175"/>
      <c r="K287" s="110" t="s">
        <v>2877</v>
      </c>
      <c r="L287" s="110" t="s">
        <v>3158</v>
      </c>
      <c r="M287" s="26" t="s">
        <v>5958</v>
      </c>
      <c r="N287" s="110" t="s">
        <v>5959</v>
      </c>
      <c r="O287" s="110" t="s">
        <v>6617</v>
      </c>
      <c r="P287" s="110" t="s">
        <v>6618</v>
      </c>
      <c r="Q287" s="119">
        <v>291</v>
      </c>
      <c r="R287" s="110" t="s">
        <v>6665</v>
      </c>
      <c r="S287" s="17" t="s">
        <v>3161</v>
      </c>
      <c r="T287" s="17" t="s">
        <v>870</v>
      </c>
      <c r="U287" s="17"/>
      <c r="V287" s="17"/>
      <c r="W287" s="17"/>
      <c r="X287" s="17" t="s">
        <v>6666</v>
      </c>
      <c r="Y287" s="17"/>
      <c r="Z287" s="17"/>
      <c r="AA287" s="17"/>
      <c r="AB287" s="17"/>
      <c r="AC287" s="17"/>
      <c r="AD287" s="17"/>
      <c r="AE287" s="17"/>
      <c r="AF287" s="17"/>
      <c r="AG287" s="17"/>
      <c r="AH287" s="17" t="s">
        <v>270</v>
      </c>
      <c r="AI287" s="17" t="s">
        <v>417</v>
      </c>
      <c r="AJ287" s="17" t="s">
        <v>244</v>
      </c>
      <c r="AK287" s="17" t="s">
        <v>271</v>
      </c>
      <c r="AL287" s="110" t="s">
        <v>6667</v>
      </c>
      <c r="AM287" s="110" t="s">
        <v>6668</v>
      </c>
      <c r="AN287" s="17">
        <v>0</v>
      </c>
      <c r="AO287" s="17">
        <v>10</v>
      </c>
      <c r="AP287" s="17">
        <v>10</v>
      </c>
      <c r="AQ287" s="17">
        <v>10</v>
      </c>
      <c r="AR287" s="17">
        <v>10</v>
      </c>
      <c r="AS287" s="17">
        <v>40</v>
      </c>
      <c r="AT287" s="17">
        <v>21</v>
      </c>
      <c r="AU287" s="17"/>
      <c r="AV287" s="17">
        <v>10</v>
      </c>
      <c r="AW287" s="110"/>
      <c r="AX287" s="112"/>
      <c r="AY287" s="133" t="s">
        <v>6669</v>
      </c>
      <c r="AZ287" s="132">
        <v>0</v>
      </c>
      <c r="BA287" s="151">
        <v>0.52500000000000002</v>
      </c>
      <c r="BB287" s="174" t="s">
        <v>218</v>
      </c>
      <c r="BC287" s="107" t="s">
        <v>5996</v>
      </c>
      <c r="BD287" s="152"/>
      <c r="BE287" s="112"/>
      <c r="BF287" s="133" t="s">
        <v>6670</v>
      </c>
      <c r="BG287" s="132">
        <v>0</v>
      </c>
      <c r="BH287" s="151">
        <v>0.52500000000000002</v>
      </c>
      <c r="BI287" s="173" t="s">
        <v>218</v>
      </c>
      <c r="BJ287" s="107" t="s">
        <v>5998</v>
      </c>
      <c r="BK287" s="17"/>
      <c r="BL287" s="101"/>
      <c r="BM287" s="117" t="s">
        <v>6671</v>
      </c>
      <c r="BN287" s="150">
        <v>0</v>
      </c>
      <c r="BO287" s="131">
        <v>0.52500000000000002</v>
      </c>
      <c r="BP287" s="81" t="s">
        <v>218</v>
      </c>
      <c r="BQ287" s="189" t="s">
        <v>6672</v>
      </c>
      <c r="BR287" s="110"/>
      <c r="BS287" s="112"/>
      <c r="BT287" s="112" t="s">
        <v>6673</v>
      </c>
      <c r="BU287" s="131">
        <v>0</v>
      </c>
      <c r="BV287" s="131">
        <v>0.52500000000000002</v>
      </c>
      <c r="BW287" s="64" t="s">
        <v>218</v>
      </c>
      <c r="BX287" s="107" t="s">
        <v>6674</v>
      </c>
      <c r="BY287" s="110"/>
      <c r="BZ287" s="112"/>
      <c r="CA287" s="112" t="s">
        <v>6675</v>
      </c>
      <c r="CB287" s="131">
        <v>0</v>
      </c>
      <c r="CC287" s="131">
        <v>0.52500000000000002</v>
      </c>
      <c r="CD287" s="131" t="s">
        <v>218</v>
      </c>
      <c r="CE287" s="110" t="s">
        <v>6676</v>
      </c>
      <c r="CF287" s="110"/>
      <c r="CG287" s="112"/>
      <c r="CH287" s="117" t="s">
        <v>6677</v>
      </c>
      <c r="CI287" s="178">
        <v>0</v>
      </c>
      <c r="CJ287" s="178">
        <v>0.52500000000000002</v>
      </c>
      <c r="CK287" s="105" t="s">
        <v>218</v>
      </c>
      <c r="CL287" s="110" t="s">
        <v>6678</v>
      </c>
      <c r="CM287" s="110"/>
      <c r="CN287" s="193"/>
      <c r="CO287" s="148" t="s">
        <v>6679</v>
      </c>
      <c r="CP287" s="147">
        <v>0</v>
      </c>
      <c r="CQ287" s="131">
        <v>0.52500000000000002</v>
      </c>
      <c r="CR287" s="64" t="s">
        <v>218</v>
      </c>
      <c r="CS287" s="176" t="s">
        <v>6680</v>
      </c>
      <c r="CT287" s="110"/>
      <c r="CU287" s="112"/>
      <c r="CV287" s="112" t="s">
        <v>6681</v>
      </c>
      <c r="CW287" s="131">
        <v>0</v>
      </c>
      <c r="CX287" s="131">
        <v>0.52500000000000002</v>
      </c>
      <c r="CY287" s="171" t="s">
        <v>218</v>
      </c>
      <c r="CZ287" s="176" t="s">
        <v>6682</v>
      </c>
      <c r="DA287" s="110"/>
      <c r="DB287" s="117"/>
      <c r="DC287" s="187" t="s">
        <v>6683</v>
      </c>
      <c r="DD287" s="131">
        <v>0</v>
      </c>
      <c r="DE287" s="131">
        <v>0.52500000000000002</v>
      </c>
      <c r="DF287" s="177" t="s">
        <v>218</v>
      </c>
      <c r="DG287" s="192" t="s">
        <v>6684</v>
      </c>
      <c r="DH287" s="17"/>
      <c r="DI287" s="101"/>
      <c r="DJ287" s="103" t="s">
        <v>6685</v>
      </c>
      <c r="DK287" s="131">
        <v>0</v>
      </c>
      <c r="DL287" s="131">
        <v>0.52500000000000002</v>
      </c>
      <c r="DM287" s="64" t="s">
        <v>218</v>
      </c>
      <c r="DN287" s="98" t="s">
        <v>6686</v>
      </c>
      <c r="DO287" s="110"/>
      <c r="DP287" s="117"/>
      <c r="DQ287" s="103" t="s">
        <v>6687</v>
      </c>
      <c r="DR287" s="131">
        <v>0</v>
      </c>
      <c r="DS287" s="131">
        <v>0.52500000000000002</v>
      </c>
      <c r="DT287" s="64" t="s">
        <v>218</v>
      </c>
      <c r="DU287" s="107" t="s">
        <v>6688</v>
      </c>
      <c r="DV287" s="17">
        <v>10</v>
      </c>
      <c r="DW287" s="157">
        <v>15</v>
      </c>
      <c r="DX287" s="100" t="s">
        <v>6689</v>
      </c>
      <c r="DY287" s="131">
        <v>1.5</v>
      </c>
      <c r="DZ287" s="131">
        <v>0.52500000000000002</v>
      </c>
      <c r="EA287" s="64" t="s">
        <v>218</v>
      </c>
      <c r="EB287" s="107" t="s">
        <v>6690</v>
      </c>
      <c r="EC287" s="62">
        <v>0</v>
      </c>
      <c r="ED287" s="61">
        <v>0</v>
      </c>
      <c r="EE287" s="61">
        <v>0</v>
      </c>
      <c r="EF287" s="61">
        <v>0</v>
      </c>
      <c r="EG287" s="61">
        <v>0</v>
      </c>
      <c r="EH287" s="61">
        <v>0</v>
      </c>
      <c r="EI287" s="61">
        <v>0</v>
      </c>
      <c r="EJ287" s="61">
        <v>0</v>
      </c>
      <c r="EK287" s="61">
        <v>0</v>
      </c>
      <c r="EL287" s="61">
        <v>10</v>
      </c>
      <c r="EM287" s="62">
        <v>0</v>
      </c>
      <c r="EN287" s="62">
        <v>0</v>
      </c>
      <c r="EO287" s="62">
        <v>10</v>
      </c>
      <c r="EP287" s="60">
        <v>0</v>
      </c>
      <c r="EQ287" s="61">
        <v>0</v>
      </c>
      <c r="ER287" s="61">
        <v>0</v>
      </c>
      <c r="ES287" s="61">
        <v>0</v>
      </c>
      <c r="ET287" s="61">
        <v>0</v>
      </c>
      <c r="EU287" s="61">
        <v>0</v>
      </c>
      <c r="EV287" s="61">
        <v>0</v>
      </c>
      <c r="EW287" s="61">
        <v>0</v>
      </c>
      <c r="EX287" s="61">
        <v>0</v>
      </c>
      <c r="EY287" s="61">
        <v>15</v>
      </c>
      <c r="EZ287" s="61">
        <v>15</v>
      </c>
      <c r="FA287" s="60">
        <v>0</v>
      </c>
      <c r="FB287" s="60">
        <v>0</v>
      </c>
      <c r="FC287" s="60">
        <v>15</v>
      </c>
      <c r="FD287" s="38">
        <v>0</v>
      </c>
      <c r="FE287" s="38">
        <v>0</v>
      </c>
      <c r="FF287" s="38">
        <v>0</v>
      </c>
      <c r="FG287" s="38">
        <v>0</v>
      </c>
      <c r="FH287" s="140">
        <v>0</v>
      </c>
      <c r="FI287" s="140">
        <v>0</v>
      </c>
      <c r="FJ287" s="38">
        <v>0</v>
      </c>
      <c r="FK287" s="139">
        <v>0</v>
      </c>
      <c r="FL287" s="139">
        <v>0</v>
      </c>
      <c r="FM287" s="139">
        <v>1.5</v>
      </c>
      <c r="FN287" s="55">
        <v>0</v>
      </c>
      <c r="FO287" s="55">
        <v>0</v>
      </c>
      <c r="FP287" s="55">
        <v>0</v>
      </c>
      <c r="FQ287" s="55">
        <v>0</v>
      </c>
      <c r="FR287" s="137">
        <v>0</v>
      </c>
      <c r="FS287" s="136">
        <v>0</v>
      </c>
      <c r="FT287" s="137">
        <v>0</v>
      </c>
      <c r="FU287" s="136">
        <v>0</v>
      </c>
      <c r="FV287" s="42">
        <v>0</v>
      </c>
      <c r="FW287" s="42">
        <v>0</v>
      </c>
      <c r="FX287" s="42">
        <v>0</v>
      </c>
      <c r="FY287" s="42">
        <v>0</v>
      </c>
      <c r="FZ287" s="42">
        <v>0</v>
      </c>
      <c r="GA287" s="42">
        <v>0</v>
      </c>
      <c r="GB287" s="42">
        <v>0</v>
      </c>
      <c r="GC287" s="42">
        <v>0</v>
      </c>
      <c r="GD287" s="138">
        <v>0</v>
      </c>
      <c r="GE287" s="42">
        <v>0</v>
      </c>
      <c r="GF287" s="137">
        <v>1.5</v>
      </c>
      <c r="GG287" s="136">
        <v>1</v>
      </c>
      <c r="GH287" s="50">
        <v>0</v>
      </c>
      <c r="GI287" s="50">
        <v>0</v>
      </c>
      <c r="GJ287" s="50">
        <v>0</v>
      </c>
      <c r="GK287" s="50">
        <v>0</v>
      </c>
      <c r="GL287" s="49">
        <v>0</v>
      </c>
      <c r="GM287" s="49">
        <v>0</v>
      </c>
      <c r="GN287" s="49">
        <v>0</v>
      </c>
      <c r="GO287" s="49">
        <v>0</v>
      </c>
      <c r="GP287" s="49">
        <v>0</v>
      </c>
      <c r="GQ287" s="49">
        <v>1</v>
      </c>
      <c r="GR287" s="48" t="b">
        <v>1</v>
      </c>
    </row>
    <row r="288" spans="1:200" ht="67.5" hidden="1" customHeight="1" x14ac:dyDescent="0.25">
      <c r="A288" s="110" t="s">
        <v>5392</v>
      </c>
      <c r="B288" s="110" t="s">
        <v>5893</v>
      </c>
      <c r="C288" s="119" t="s">
        <v>519</v>
      </c>
      <c r="D288" s="110" t="s">
        <v>5894</v>
      </c>
      <c r="E288" s="110" t="s">
        <v>6043</v>
      </c>
      <c r="F288" s="110" t="s">
        <v>5394</v>
      </c>
      <c r="G288" s="110" t="s">
        <v>951</v>
      </c>
      <c r="H288" s="110" t="s">
        <v>3185</v>
      </c>
      <c r="I288" s="110" t="s">
        <v>5895</v>
      </c>
      <c r="J288" s="110"/>
      <c r="K288" s="110" t="s">
        <v>2877</v>
      </c>
      <c r="L288" s="110" t="s">
        <v>6616</v>
      </c>
      <c r="M288" s="26" t="s">
        <v>5958</v>
      </c>
      <c r="N288" s="110" t="s">
        <v>5959</v>
      </c>
      <c r="O288" s="110" t="s">
        <v>6617</v>
      </c>
      <c r="P288" s="110" t="s">
        <v>6618</v>
      </c>
      <c r="Q288" s="119">
        <v>280</v>
      </c>
      <c r="R288" s="110" t="s">
        <v>6691</v>
      </c>
      <c r="S288" s="17" t="s">
        <v>19</v>
      </c>
      <c r="T288" s="17"/>
      <c r="U288" s="17"/>
      <c r="V288" s="17"/>
      <c r="W288" s="17"/>
      <c r="X288" s="17"/>
      <c r="Y288" s="17" t="s">
        <v>870</v>
      </c>
      <c r="Z288" s="17"/>
      <c r="AA288" s="17"/>
      <c r="AB288" s="17"/>
      <c r="AC288" s="17"/>
      <c r="AD288" s="17"/>
      <c r="AE288" s="17"/>
      <c r="AF288" s="17"/>
      <c r="AG288" s="17"/>
      <c r="AH288" s="17" t="s">
        <v>211</v>
      </c>
      <c r="AI288" s="17" t="s">
        <v>470</v>
      </c>
      <c r="AJ288" s="17" t="s">
        <v>418</v>
      </c>
      <c r="AK288" s="17" t="s">
        <v>214</v>
      </c>
      <c r="AL288" s="110" t="s">
        <v>6692</v>
      </c>
      <c r="AM288" s="110" t="s">
        <v>6693</v>
      </c>
      <c r="AN288" s="17">
        <v>0</v>
      </c>
      <c r="AO288" s="17">
        <v>20</v>
      </c>
      <c r="AP288" s="17">
        <v>100</v>
      </c>
      <c r="AQ288" s="17"/>
      <c r="AR288" s="17"/>
      <c r="AS288" s="17">
        <v>100</v>
      </c>
      <c r="AT288" s="17"/>
      <c r="AU288" s="17"/>
      <c r="AV288" s="17">
        <v>100</v>
      </c>
      <c r="AW288" s="110"/>
      <c r="AX288" s="117"/>
      <c r="AY288" s="116" t="s">
        <v>6694</v>
      </c>
      <c r="AZ288" s="132">
        <v>0</v>
      </c>
      <c r="BA288" s="151">
        <v>0</v>
      </c>
      <c r="BB288" s="174" t="s">
        <v>218</v>
      </c>
      <c r="BC288" s="107" t="s">
        <v>6645</v>
      </c>
      <c r="BD288" s="152"/>
      <c r="BE288" s="117"/>
      <c r="BF288" s="116" t="s">
        <v>6695</v>
      </c>
      <c r="BG288" s="132">
        <v>0</v>
      </c>
      <c r="BH288" s="151">
        <v>0</v>
      </c>
      <c r="BI288" s="173" t="s">
        <v>218</v>
      </c>
      <c r="BJ288" s="107" t="s">
        <v>6645</v>
      </c>
      <c r="BK288" s="17">
        <v>30</v>
      </c>
      <c r="BL288" s="101">
        <v>0</v>
      </c>
      <c r="BM288" s="117" t="s">
        <v>6696</v>
      </c>
      <c r="BN288" s="150">
        <v>0</v>
      </c>
      <c r="BO288" s="131">
        <v>0</v>
      </c>
      <c r="BP288" s="81" t="s">
        <v>218</v>
      </c>
      <c r="BQ288" s="107" t="s">
        <v>6648</v>
      </c>
      <c r="BR288" s="110"/>
      <c r="BS288" s="112"/>
      <c r="BT288" s="112" t="s">
        <v>6697</v>
      </c>
      <c r="BU288" s="131">
        <v>0</v>
      </c>
      <c r="BV288" s="131">
        <v>0</v>
      </c>
      <c r="BW288" s="64" t="s">
        <v>218</v>
      </c>
      <c r="BX288" s="107" t="s">
        <v>6698</v>
      </c>
      <c r="BY288" s="110"/>
      <c r="BZ288" s="112"/>
      <c r="CA288" s="112" t="s">
        <v>6699</v>
      </c>
      <c r="CB288" s="131">
        <v>0</v>
      </c>
      <c r="CC288" s="131">
        <v>0</v>
      </c>
      <c r="CD288" s="7" t="s">
        <v>218</v>
      </c>
      <c r="CE288" s="110" t="s">
        <v>6700</v>
      </c>
      <c r="CF288" s="17">
        <v>0</v>
      </c>
      <c r="CG288" s="146">
        <v>30</v>
      </c>
      <c r="CH288" s="101" t="s">
        <v>6701</v>
      </c>
      <c r="CI288" s="131">
        <v>0.3</v>
      </c>
      <c r="CJ288" s="131">
        <v>0.3</v>
      </c>
      <c r="CK288" s="191" t="s">
        <v>218</v>
      </c>
      <c r="CL288" s="17" t="s">
        <v>6702</v>
      </c>
      <c r="CM288" s="17"/>
      <c r="CN288" s="146"/>
      <c r="CO288" s="130" t="s">
        <v>6703</v>
      </c>
      <c r="CP288" s="131">
        <v>0.3</v>
      </c>
      <c r="CQ288" s="131">
        <v>0.3</v>
      </c>
      <c r="CR288" s="64" t="s">
        <v>218</v>
      </c>
      <c r="CS288" s="161" t="s">
        <v>6704</v>
      </c>
      <c r="CT288" s="17"/>
      <c r="CU288" s="146"/>
      <c r="CV288" s="146" t="s">
        <v>6705</v>
      </c>
      <c r="CW288" s="131">
        <v>0.3</v>
      </c>
      <c r="CX288" s="131">
        <v>0.3</v>
      </c>
      <c r="CY288" s="64" t="s">
        <v>218</v>
      </c>
      <c r="CZ288" s="161" t="s">
        <v>6706</v>
      </c>
      <c r="DA288" s="17">
        <v>70</v>
      </c>
      <c r="DB288" s="101">
        <v>70</v>
      </c>
      <c r="DC288" s="145" t="s">
        <v>6707</v>
      </c>
      <c r="DD288" s="131">
        <v>1</v>
      </c>
      <c r="DE288" s="131">
        <v>1</v>
      </c>
      <c r="DF288" s="64" t="s">
        <v>218</v>
      </c>
      <c r="DG288" s="158" t="s">
        <v>6708</v>
      </c>
      <c r="DH288" s="17"/>
      <c r="DI288" s="101"/>
      <c r="DJ288" s="103" t="s">
        <v>6709</v>
      </c>
      <c r="DK288" s="131">
        <v>1</v>
      </c>
      <c r="DL288" s="131">
        <v>1</v>
      </c>
      <c r="DM288" s="64" t="s">
        <v>218</v>
      </c>
      <c r="DN288" s="98" t="s">
        <v>6710</v>
      </c>
      <c r="DO288" s="17"/>
      <c r="DP288" s="101"/>
      <c r="DQ288" s="144" t="s">
        <v>6711</v>
      </c>
      <c r="DR288" s="131">
        <v>1</v>
      </c>
      <c r="DS288" s="131">
        <v>1</v>
      </c>
      <c r="DT288" s="64" t="s">
        <v>218</v>
      </c>
      <c r="DU288" s="98" t="s">
        <v>6712</v>
      </c>
      <c r="DV288" s="17">
        <v>0</v>
      </c>
      <c r="DW288" s="157">
        <v>0</v>
      </c>
      <c r="DX288" s="100" t="s">
        <v>6713</v>
      </c>
      <c r="DY288" s="131">
        <v>1</v>
      </c>
      <c r="DZ288" s="131">
        <v>1</v>
      </c>
      <c r="EA288" s="64" t="s">
        <v>218</v>
      </c>
      <c r="EB288" s="98" t="s">
        <v>6714</v>
      </c>
      <c r="EC288" s="62">
        <v>30</v>
      </c>
      <c r="ED288" s="61">
        <v>30</v>
      </c>
      <c r="EE288" s="61">
        <v>30</v>
      </c>
      <c r="EF288" s="61">
        <v>30</v>
      </c>
      <c r="EG288" s="61">
        <v>30</v>
      </c>
      <c r="EH288" s="61">
        <v>30</v>
      </c>
      <c r="EI288" s="61">
        <v>100</v>
      </c>
      <c r="EJ288" s="61">
        <v>100</v>
      </c>
      <c r="EK288" s="61">
        <v>100</v>
      </c>
      <c r="EL288" s="61">
        <v>100</v>
      </c>
      <c r="EM288" s="62">
        <v>30</v>
      </c>
      <c r="EN288" s="62">
        <v>100</v>
      </c>
      <c r="EO288" s="62">
        <v>100</v>
      </c>
      <c r="EP288" s="60">
        <v>0</v>
      </c>
      <c r="EQ288" s="61">
        <v>0</v>
      </c>
      <c r="ER288" s="61">
        <v>0</v>
      </c>
      <c r="ES288" s="61">
        <v>30</v>
      </c>
      <c r="ET288" s="61">
        <v>30</v>
      </c>
      <c r="EU288" s="61">
        <v>30</v>
      </c>
      <c r="EV288" s="61">
        <v>100</v>
      </c>
      <c r="EW288" s="61">
        <v>100</v>
      </c>
      <c r="EX288" s="61">
        <v>100</v>
      </c>
      <c r="EY288" s="61">
        <v>100</v>
      </c>
      <c r="EZ288" s="61">
        <v>0</v>
      </c>
      <c r="FA288" s="60">
        <v>30</v>
      </c>
      <c r="FB288" s="60">
        <v>100</v>
      </c>
      <c r="FC288" s="60">
        <v>100</v>
      </c>
      <c r="FD288" s="38">
        <v>0</v>
      </c>
      <c r="FE288" s="38">
        <v>0</v>
      </c>
      <c r="FF288" s="38">
        <v>0</v>
      </c>
      <c r="FG288" s="38">
        <v>1</v>
      </c>
      <c r="FH288" s="140">
        <v>1</v>
      </c>
      <c r="FI288" s="140">
        <v>1</v>
      </c>
      <c r="FJ288" s="38">
        <v>1</v>
      </c>
      <c r="FK288" s="139">
        <v>1</v>
      </c>
      <c r="FL288" s="139">
        <v>1</v>
      </c>
      <c r="FM288" s="139">
        <v>1</v>
      </c>
      <c r="FN288" s="55">
        <v>0</v>
      </c>
      <c r="FO288" s="55">
        <v>0.3</v>
      </c>
      <c r="FP288" s="55">
        <v>0</v>
      </c>
      <c r="FQ288" s="55">
        <v>0.3</v>
      </c>
      <c r="FR288" s="137">
        <v>0</v>
      </c>
      <c r="FS288" s="136">
        <v>0.3</v>
      </c>
      <c r="FT288" s="137">
        <v>0.3</v>
      </c>
      <c r="FU288" s="136">
        <v>0.3</v>
      </c>
      <c r="FV288" s="42">
        <v>0.3</v>
      </c>
      <c r="FW288" s="42">
        <v>0.3</v>
      </c>
      <c r="FX288" s="42">
        <v>0.3</v>
      </c>
      <c r="FY288" s="42">
        <v>0.3</v>
      </c>
      <c r="FZ288" s="42">
        <v>1</v>
      </c>
      <c r="GA288" s="42">
        <v>1</v>
      </c>
      <c r="GB288" s="42">
        <v>1</v>
      </c>
      <c r="GC288" s="42">
        <v>1</v>
      </c>
      <c r="GD288" s="138">
        <v>1</v>
      </c>
      <c r="GE288" s="42">
        <v>1</v>
      </c>
      <c r="GF288" s="137">
        <v>1</v>
      </c>
      <c r="GG288" s="136">
        <v>1</v>
      </c>
      <c r="GH288" s="50">
        <v>0</v>
      </c>
      <c r="GI288" s="50">
        <v>0</v>
      </c>
      <c r="GJ288" s="50">
        <v>0</v>
      </c>
      <c r="GK288" s="50">
        <v>0.3</v>
      </c>
      <c r="GL288" s="49">
        <v>0.3</v>
      </c>
      <c r="GM288" s="49">
        <v>0.3</v>
      </c>
      <c r="GN288" s="49">
        <v>1</v>
      </c>
      <c r="GO288" s="49">
        <v>1</v>
      </c>
      <c r="GP288" s="49">
        <v>1</v>
      </c>
      <c r="GQ288" s="49">
        <v>1</v>
      </c>
      <c r="GR288" s="48" t="b">
        <v>1</v>
      </c>
    </row>
    <row r="289" spans="1:200" ht="67.5" hidden="1" customHeight="1" x14ac:dyDescent="0.25">
      <c r="A289" s="110" t="s">
        <v>5392</v>
      </c>
      <c r="B289" s="110" t="s">
        <v>5893</v>
      </c>
      <c r="C289" s="119" t="s">
        <v>519</v>
      </c>
      <c r="D289" s="110" t="s">
        <v>5894</v>
      </c>
      <c r="E289" s="110" t="s">
        <v>5894</v>
      </c>
      <c r="F289" s="110" t="s">
        <v>5394</v>
      </c>
      <c r="G289" s="110" t="s">
        <v>6715</v>
      </c>
      <c r="H289" s="110" t="s">
        <v>5519</v>
      </c>
      <c r="I289" s="110" t="s">
        <v>6716</v>
      </c>
      <c r="J289" s="123" t="s">
        <v>6717</v>
      </c>
      <c r="K289" s="110" t="s">
        <v>6718</v>
      </c>
      <c r="L289" s="110" t="s">
        <v>6719</v>
      </c>
      <c r="M289" s="26" t="s">
        <v>5958</v>
      </c>
      <c r="N289" s="110" t="s">
        <v>5959</v>
      </c>
      <c r="O289" s="110" t="s">
        <v>6720</v>
      </c>
      <c r="P289" s="110" t="s">
        <v>6721</v>
      </c>
      <c r="Q289" s="119">
        <v>310</v>
      </c>
      <c r="R289" s="160" t="s">
        <v>6722</v>
      </c>
      <c r="S289" s="17" t="s">
        <v>2277</v>
      </c>
      <c r="T289" s="17"/>
      <c r="U289" s="17" t="s">
        <v>6723</v>
      </c>
      <c r="V289" s="17"/>
      <c r="W289" s="17"/>
      <c r="X289" s="17"/>
      <c r="Y289" s="17"/>
      <c r="Z289" s="17"/>
      <c r="AA289" s="17"/>
      <c r="AB289" s="17"/>
      <c r="AC289" s="17"/>
      <c r="AD289" s="17"/>
      <c r="AE289" s="17"/>
      <c r="AF289" s="17"/>
      <c r="AG289" s="17"/>
      <c r="AH289" s="17" t="s">
        <v>1366</v>
      </c>
      <c r="AI289" s="17" t="s">
        <v>442</v>
      </c>
      <c r="AJ289" s="15" t="s">
        <v>244</v>
      </c>
      <c r="AK289" s="17" t="s">
        <v>214</v>
      </c>
      <c r="AL289" s="110" t="s">
        <v>6724</v>
      </c>
      <c r="AM289" s="110" t="s">
        <v>6725</v>
      </c>
      <c r="AN289" s="17">
        <v>40</v>
      </c>
      <c r="AO289" s="17">
        <v>48</v>
      </c>
      <c r="AP289" s="17">
        <v>53</v>
      </c>
      <c r="AQ289" s="17">
        <v>56</v>
      </c>
      <c r="AR289" s="17">
        <v>60</v>
      </c>
      <c r="AS289" s="17">
        <v>60</v>
      </c>
      <c r="AT289" s="17">
        <v>48</v>
      </c>
      <c r="AU289" s="17">
        <v>0</v>
      </c>
      <c r="AV289" s="15">
        <v>53</v>
      </c>
      <c r="AW289" s="17">
        <v>0</v>
      </c>
      <c r="AX289" s="146">
        <v>0</v>
      </c>
      <c r="AY289" s="133" t="s">
        <v>6726</v>
      </c>
      <c r="AZ289" s="132">
        <v>0</v>
      </c>
      <c r="BA289" s="151">
        <v>0.8</v>
      </c>
      <c r="BB289" s="174" t="s">
        <v>218</v>
      </c>
      <c r="BC289" s="107" t="s">
        <v>5996</v>
      </c>
      <c r="BD289" s="190">
        <v>0</v>
      </c>
      <c r="BE289" s="146">
        <v>0</v>
      </c>
      <c r="BF289" s="133" t="s">
        <v>6727</v>
      </c>
      <c r="BG289" s="132">
        <v>0</v>
      </c>
      <c r="BH289" s="151">
        <v>0.8</v>
      </c>
      <c r="BI289" s="173" t="s">
        <v>218</v>
      </c>
      <c r="BJ289" s="107" t="s">
        <v>6000</v>
      </c>
      <c r="BK289" s="17">
        <v>48.85</v>
      </c>
      <c r="BL289" s="101">
        <v>48</v>
      </c>
      <c r="BM289" s="117" t="s">
        <v>6728</v>
      </c>
      <c r="BN289" s="188">
        <v>0</v>
      </c>
      <c r="BO289" s="131">
        <v>1.6</v>
      </c>
      <c r="BP289" s="81" t="s">
        <v>218</v>
      </c>
      <c r="BQ289" s="189" t="s">
        <v>6056</v>
      </c>
      <c r="BR289" s="17">
        <v>0</v>
      </c>
      <c r="BS289" s="146">
        <v>0</v>
      </c>
      <c r="BT289" s="112" t="s">
        <v>6729</v>
      </c>
      <c r="BU289" s="188">
        <v>-9.6</v>
      </c>
      <c r="BV289" s="131">
        <v>1.6</v>
      </c>
      <c r="BW289" s="64" t="s">
        <v>218</v>
      </c>
      <c r="BX289" s="107" t="s">
        <v>6730</v>
      </c>
      <c r="BY289" s="17">
        <v>0</v>
      </c>
      <c r="BZ289" s="146">
        <v>0</v>
      </c>
      <c r="CA289" s="112" t="s">
        <v>6731</v>
      </c>
      <c r="CB289" s="131">
        <v>0.90566037735849059</v>
      </c>
      <c r="CC289" s="131">
        <v>1.6</v>
      </c>
      <c r="CD289" s="83" t="s">
        <v>218</v>
      </c>
      <c r="CE289" s="110" t="s">
        <v>6732</v>
      </c>
      <c r="CF289" s="17">
        <v>49.75</v>
      </c>
      <c r="CG289" s="146">
        <v>48.9</v>
      </c>
      <c r="CH289" s="117" t="s">
        <v>6733</v>
      </c>
      <c r="CI289" s="188">
        <v>0.17999999999999972</v>
      </c>
      <c r="CJ289" s="131">
        <v>2.415</v>
      </c>
      <c r="CK289" s="17" t="s">
        <v>218</v>
      </c>
      <c r="CL289" s="110" t="s">
        <v>6734</v>
      </c>
      <c r="CM289" s="17">
        <v>50.75</v>
      </c>
      <c r="CN289" s="149">
        <v>50.75</v>
      </c>
      <c r="CO289" s="148" t="s">
        <v>6735</v>
      </c>
      <c r="CP289" s="147">
        <v>0.55000000000000004</v>
      </c>
      <c r="CQ289" s="131">
        <v>3.2608333333333333</v>
      </c>
      <c r="CR289" s="64" t="s">
        <v>218</v>
      </c>
      <c r="CS289" s="161" t="s">
        <v>6736</v>
      </c>
      <c r="CT289" s="17">
        <v>51.4</v>
      </c>
      <c r="CU289" s="146">
        <v>51.4</v>
      </c>
      <c r="CV289" s="112" t="s">
        <v>6737</v>
      </c>
      <c r="CW289" s="131">
        <v>0.67999999999999972</v>
      </c>
      <c r="CX289" s="131">
        <v>4.1175000000000006</v>
      </c>
      <c r="CY289" s="171" t="s">
        <v>218</v>
      </c>
      <c r="CZ289" s="161" t="s">
        <v>6738</v>
      </c>
      <c r="DA289" s="17">
        <v>51.8</v>
      </c>
      <c r="DB289" s="101">
        <v>51.8</v>
      </c>
      <c r="DC289" s="187" t="s">
        <v>6739</v>
      </c>
      <c r="DD289" s="131">
        <v>0.75999999999999945</v>
      </c>
      <c r="DE289" s="131">
        <v>4.9808333333333339</v>
      </c>
      <c r="DF289" s="177" t="s">
        <v>218</v>
      </c>
      <c r="DG289" s="186" t="s">
        <v>6740</v>
      </c>
      <c r="DH289" s="183">
        <v>52.099999999999994</v>
      </c>
      <c r="DI289" s="101">
        <v>52.099999999999994</v>
      </c>
      <c r="DJ289" s="103" t="s">
        <v>6741</v>
      </c>
      <c r="DK289" s="131">
        <v>0.81999999999999884</v>
      </c>
      <c r="DL289" s="131">
        <v>5.8491666666666671</v>
      </c>
      <c r="DM289" s="64" t="s">
        <v>218</v>
      </c>
      <c r="DN289" s="98" t="s">
        <v>6742</v>
      </c>
      <c r="DO289" s="185">
        <v>0</v>
      </c>
      <c r="DP289" s="184">
        <v>0</v>
      </c>
      <c r="DQ289" s="103" t="s">
        <v>6743</v>
      </c>
      <c r="DR289" s="131">
        <v>0</v>
      </c>
      <c r="DS289" s="131">
        <v>5.8491666666666671</v>
      </c>
      <c r="DT289" s="64" t="s">
        <v>218</v>
      </c>
      <c r="DU289" s="107" t="s">
        <v>6744</v>
      </c>
      <c r="DV289" s="183">
        <v>52.999999999999993</v>
      </c>
      <c r="DW289" s="157">
        <v>52.699999999999996</v>
      </c>
      <c r="DX289" s="100" t="s">
        <v>6745</v>
      </c>
      <c r="DY289" s="131">
        <v>0.99433962264150932</v>
      </c>
      <c r="DZ289" s="131">
        <v>0.86833333333333329</v>
      </c>
      <c r="EA289" s="64" t="s">
        <v>218</v>
      </c>
      <c r="EB289" s="107" t="s">
        <v>6746</v>
      </c>
      <c r="EC289" s="182">
        <v>48.85</v>
      </c>
      <c r="ED289" s="181">
        <v>48.85</v>
      </c>
      <c r="EE289" s="181">
        <v>48.85</v>
      </c>
      <c r="EF289" s="181">
        <v>49.75</v>
      </c>
      <c r="EG289" s="181">
        <v>50.75</v>
      </c>
      <c r="EH289" s="181">
        <v>51.4</v>
      </c>
      <c r="EI289" s="181">
        <v>51.8</v>
      </c>
      <c r="EJ289" s="181">
        <v>52.099999999999994</v>
      </c>
      <c r="EK289" s="181">
        <v>52.099999999999994</v>
      </c>
      <c r="EL289" s="181">
        <v>52.999999999999993</v>
      </c>
      <c r="EM289" s="62">
        <v>49.75</v>
      </c>
      <c r="EN289" s="62">
        <v>51.8</v>
      </c>
      <c r="EO289" s="62">
        <v>52.999999999999993</v>
      </c>
      <c r="EP289" s="60">
        <v>48</v>
      </c>
      <c r="EQ289" s="181">
        <v>48</v>
      </c>
      <c r="ER289" s="181">
        <v>48</v>
      </c>
      <c r="ES289" s="181">
        <v>48.9</v>
      </c>
      <c r="ET289" s="181">
        <v>50.75</v>
      </c>
      <c r="EU289" s="181">
        <v>51.4</v>
      </c>
      <c r="EV289" s="181">
        <v>51.8</v>
      </c>
      <c r="EW289" s="180">
        <v>52.099999999999994</v>
      </c>
      <c r="EX289" s="180">
        <v>52.099999999999994</v>
      </c>
      <c r="EY289" s="180">
        <v>52.699999999999996</v>
      </c>
      <c r="EZ289" s="180">
        <v>52.699999999999996</v>
      </c>
      <c r="FA289" s="60">
        <v>48.9</v>
      </c>
      <c r="FB289" s="60">
        <v>51.8</v>
      </c>
      <c r="FC289" s="60">
        <v>52.699999999999996</v>
      </c>
      <c r="FD289" s="38">
        <v>0.98259979529170927</v>
      </c>
      <c r="FE289" s="38">
        <v>0.98259979529170927</v>
      </c>
      <c r="FF289" s="38">
        <v>0.98259979529170927</v>
      </c>
      <c r="FG289" s="38">
        <v>0.9829145728643216</v>
      </c>
      <c r="FH289" s="140">
        <v>1</v>
      </c>
      <c r="FI289" s="140">
        <v>1</v>
      </c>
      <c r="FJ289" s="38">
        <v>1</v>
      </c>
      <c r="FK289" s="38">
        <v>1</v>
      </c>
      <c r="FL289" s="38">
        <v>1</v>
      </c>
      <c r="FM289" s="38">
        <v>0.99433962264150944</v>
      </c>
      <c r="FN289" s="55">
        <v>0.90566037735849059</v>
      </c>
      <c r="FO289" s="55">
        <v>0.92169811320754724</v>
      </c>
      <c r="FP289" s="55">
        <v>0.90566037735849059</v>
      </c>
      <c r="FQ289" s="55">
        <v>0.92169811320754724</v>
      </c>
      <c r="FR289" s="55">
        <v>0.90566037735849059</v>
      </c>
      <c r="FS289" s="55">
        <v>0.92169811320754724</v>
      </c>
      <c r="FT289" s="55">
        <v>0.92264150943396228</v>
      </c>
      <c r="FU289" s="55">
        <v>0.93867924528301883</v>
      </c>
      <c r="FV289" s="55">
        <v>0.95754716981132071</v>
      </c>
      <c r="FW289" s="42">
        <v>0.95754716981132071</v>
      </c>
      <c r="FX289" s="42">
        <v>0.96981132075471699</v>
      </c>
      <c r="FY289" s="42">
        <v>0.96981132075471699</v>
      </c>
      <c r="FZ289" s="42">
        <v>0.97735849056603763</v>
      </c>
      <c r="GA289" s="42">
        <v>0.97735849056603763</v>
      </c>
      <c r="GB289" s="42">
        <v>0.98301886792452819</v>
      </c>
      <c r="GC289" s="42">
        <v>0.98301886792452819</v>
      </c>
      <c r="GD289" s="138">
        <v>0.98301886792452819</v>
      </c>
      <c r="GE289" s="42">
        <v>0.98301886792452819</v>
      </c>
      <c r="GF289" s="137">
        <v>0.99433962264150932</v>
      </c>
      <c r="GG289" s="136">
        <v>0.99999999999999989</v>
      </c>
      <c r="GH289" s="50">
        <v>0.90566037735849059</v>
      </c>
      <c r="GI289" s="50">
        <v>0.90566037735849059</v>
      </c>
      <c r="GJ289" s="50">
        <v>0.90566037735849059</v>
      </c>
      <c r="GK289" s="50">
        <v>0.92264150943396228</v>
      </c>
      <c r="GL289" s="49">
        <v>0.95754716981132071</v>
      </c>
      <c r="GM289" s="49">
        <v>0.96981132075471699</v>
      </c>
      <c r="GN289" s="49">
        <v>0.97735849056603763</v>
      </c>
      <c r="GO289" s="49">
        <v>0.98301886792452819</v>
      </c>
      <c r="GP289" s="49">
        <v>0.98301886792452819</v>
      </c>
      <c r="GQ289" s="49">
        <v>0.99433962264150932</v>
      </c>
      <c r="GR289" s="48" t="b">
        <v>1</v>
      </c>
    </row>
    <row r="290" spans="1:200" ht="67.5" hidden="1" customHeight="1" x14ac:dyDescent="0.25">
      <c r="A290" s="110" t="s">
        <v>5392</v>
      </c>
      <c r="B290" s="110" t="s">
        <v>5893</v>
      </c>
      <c r="C290" s="119" t="s">
        <v>519</v>
      </c>
      <c r="D290" s="110" t="s">
        <v>5894</v>
      </c>
      <c r="E290" s="110" t="s">
        <v>6043</v>
      </c>
      <c r="F290" s="110" t="s">
        <v>5394</v>
      </c>
      <c r="G290" s="110" t="s">
        <v>951</v>
      </c>
      <c r="H290" s="110" t="s">
        <v>952</v>
      </c>
      <c r="I290" s="110" t="s">
        <v>6747</v>
      </c>
      <c r="J290" s="110" t="s">
        <v>6748</v>
      </c>
      <c r="K290" s="110" t="s">
        <v>6749</v>
      </c>
      <c r="L290" s="110" t="s">
        <v>6750</v>
      </c>
      <c r="M290" s="26" t="s">
        <v>5958</v>
      </c>
      <c r="N290" s="110" t="s">
        <v>5959</v>
      </c>
      <c r="O290" s="110" t="s">
        <v>6751</v>
      </c>
      <c r="P290" s="110" t="s">
        <v>6752</v>
      </c>
      <c r="Q290" s="119">
        <v>127</v>
      </c>
      <c r="R290" s="110" t="s">
        <v>6753</v>
      </c>
      <c r="S290" s="17" t="s">
        <v>210</v>
      </c>
      <c r="T290" s="17"/>
      <c r="U290" s="17"/>
      <c r="V290" s="17"/>
      <c r="W290" s="17"/>
      <c r="X290" s="17"/>
      <c r="Y290" s="17"/>
      <c r="Z290" s="17"/>
      <c r="AA290" s="17"/>
      <c r="AB290" s="17" t="s">
        <v>870</v>
      </c>
      <c r="AC290" s="17"/>
      <c r="AD290" s="17"/>
      <c r="AE290" s="17"/>
      <c r="AF290" s="17"/>
      <c r="AG290" s="17"/>
      <c r="AH290" s="17" t="s">
        <v>523</v>
      </c>
      <c r="AI290" s="17" t="s">
        <v>470</v>
      </c>
      <c r="AJ290" s="17" t="s">
        <v>244</v>
      </c>
      <c r="AK290" s="17" t="s">
        <v>214</v>
      </c>
      <c r="AL290" s="110" t="s">
        <v>6754</v>
      </c>
      <c r="AM290" s="110" t="s">
        <v>6725</v>
      </c>
      <c r="AN290" s="17"/>
      <c r="AO290" s="17"/>
      <c r="AP290" s="17">
        <v>100</v>
      </c>
      <c r="AQ290" s="17"/>
      <c r="AR290" s="17"/>
      <c r="AS290" s="17">
        <v>100</v>
      </c>
      <c r="AT290" s="17"/>
      <c r="AU290" s="17"/>
      <c r="AV290" s="17">
        <v>100</v>
      </c>
      <c r="AW290" s="110"/>
      <c r="AX290" s="117"/>
      <c r="AY290" s="116" t="s">
        <v>6755</v>
      </c>
      <c r="AZ290" s="132">
        <v>0</v>
      </c>
      <c r="BA290" s="151">
        <v>0</v>
      </c>
      <c r="BB290" s="174" t="s">
        <v>218</v>
      </c>
      <c r="BC290" s="107" t="s">
        <v>6645</v>
      </c>
      <c r="BD290" s="152"/>
      <c r="BE290" s="117"/>
      <c r="BF290" s="116" t="s">
        <v>6756</v>
      </c>
      <c r="BG290" s="132">
        <v>0</v>
      </c>
      <c r="BH290" s="151">
        <v>0</v>
      </c>
      <c r="BI290" s="173" t="s">
        <v>218</v>
      </c>
      <c r="BJ290" s="107" t="s">
        <v>6645</v>
      </c>
      <c r="BK290" s="17">
        <v>0</v>
      </c>
      <c r="BL290" s="101">
        <v>0</v>
      </c>
      <c r="BM290" s="117" t="s">
        <v>6757</v>
      </c>
      <c r="BN290" s="150">
        <v>0</v>
      </c>
      <c r="BO290" s="131">
        <v>0</v>
      </c>
      <c r="BP290" s="81" t="s">
        <v>218</v>
      </c>
      <c r="BQ290" s="107" t="s">
        <v>6648</v>
      </c>
      <c r="BR290" s="110"/>
      <c r="BS290" s="112"/>
      <c r="BT290" s="112" t="s">
        <v>6758</v>
      </c>
      <c r="BU290" s="131">
        <v>0</v>
      </c>
      <c r="BV290" s="131">
        <v>0</v>
      </c>
      <c r="BW290" s="64" t="s">
        <v>218</v>
      </c>
      <c r="BX290" s="107" t="s">
        <v>6698</v>
      </c>
      <c r="BY290" s="110"/>
      <c r="BZ290" s="112"/>
      <c r="CA290" s="112" t="s">
        <v>6759</v>
      </c>
      <c r="CB290" s="131">
        <v>0</v>
      </c>
      <c r="CC290" s="131">
        <v>0</v>
      </c>
      <c r="CD290" s="7" t="s">
        <v>218</v>
      </c>
      <c r="CE290" s="17" t="s">
        <v>6367</v>
      </c>
      <c r="CF290" s="17">
        <v>0</v>
      </c>
      <c r="CG290" s="146">
        <v>0</v>
      </c>
      <c r="CH290" s="101" t="s">
        <v>6760</v>
      </c>
      <c r="CI290" s="131">
        <v>0</v>
      </c>
      <c r="CJ290" s="131">
        <v>0</v>
      </c>
      <c r="CK290" s="17" t="s">
        <v>218</v>
      </c>
      <c r="CL290" s="17" t="s">
        <v>6761</v>
      </c>
      <c r="CM290" s="17"/>
      <c r="CN290" s="146"/>
      <c r="CO290" s="179" t="s">
        <v>6762</v>
      </c>
      <c r="CP290" s="131">
        <v>0</v>
      </c>
      <c r="CQ290" s="131">
        <v>0</v>
      </c>
      <c r="CR290" s="64" t="s">
        <v>218</v>
      </c>
      <c r="CS290" s="161" t="s">
        <v>6432</v>
      </c>
      <c r="CT290" s="17"/>
      <c r="CU290" s="146"/>
      <c r="CV290" s="146" t="s">
        <v>6763</v>
      </c>
      <c r="CW290" s="131">
        <v>0</v>
      </c>
      <c r="CX290" s="131">
        <v>0</v>
      </c>
      <c r="CY290" s="64" t="s">
        <v>218</v>
      </c>
      <c r="CZ290" s="161" t="s">
        <v>6764</v>
      </c>
      <c r="DA290" s="17">
        <v>50</v>
      </c>
      <c r="DB290" s="101">
        <v>45</v>
      </c>
      <c r="DC290" s="145" t="s">
        <v>6765</v>
      </c>
      <c r="DD290" s="131">
        <v>0.45</v>
      </c>
      <c r="DE290" s="131">
        <v>0.45</v>
      </c>
      <c r="DF290" s="64" t="s">
        <v>218</v>
      </c>
      <c r="DG290" s="161" t="s">
        <v>6766</v>
      </c>
      <c r="DH290" s="17"/>
      <c r="DI290" s="101"/>
      <c r="DJ290" s="103" t="s">
        <v>6767</v>
      </c>
      <c r="DK290" s="131">
        <v>0.45</v>
      </c>
      <c r="DL290" s="131">
        <v>0.45</v>
      </c>
      <c r="DM290" s="64" t="s">
        <v>218</v>
      </c>
      <c r="DN290" s="98" t="s">
        <v>6375</v>
      </c>
      <c r="DO290" s="17"/>
      <c r="DP290" s="101"/>
      <c r="DQ290" s="144" t="s">
        <v>6768</v>
      </c>
      <c r="DR290" s="131">
        <v>0.45</v>
      </c>
      <c r="DS290" s="131">
        <v>0.45</v>
      </c>
      <c r="DT290" s="64" t="s">
        <v>218</v>
      </c>
      <c r="DU290" s="98" t="s">
        <v>6769</v>
      </c>
      <c r="DV290" s="17">
        <v>50</v>
      </c>
      <c r="DW290" s="157">
        <v>55</v>
      </c>
      <c r="DX290" s="100" t="s">
        <v>6770</v>
      </c>
      <c r="DY290" s="131">
        <v>1</v>
      </c>
      <c r="DZ290" s="131">
        <v>0.45</v>
      </c>
      <c r="EA290" s="64" t="s">
        <v>218</v>
      </c>
      <c r="EB290" s="98" t="s">
        <v>6771</v>
      </c>
      <c r="EC290" s="62">
        <v>0</v>
      </c>
      <c r="ED290" s="61">
        <v>0</v>
      </c>
      <c r="EE290" s="61">
        <v>0</v>
      </c>
      <c r="EF290" s="61">
        <v>0</v>
      </c>
      <c r="EG290" s="61">
        <v>0</v>
      </c>
      <c r="EH290" s="61">
        <v>0</v>
      </c>
      <c r="EI290" s="61">
        <v>50</v>
      </c>
      <c r="EJ290" s="61">
        <v>50</v>
      </c>
      <c r="EK290" s="61">
        <v>50</v>
      </c>
      <c r="EL290" s="61">
        <v>100</v>
      </c>
      <c r="EM290" s="62">
        <v>0</v>
      </c>
      <c r="EN290" s="62">
        <v>50</v>
      </c>
      <c r="EO290" s="62">
        <v>100</v>
      </c>
      <c r="EP290" s="60">
        <v>0</v>
      </c>
      <c r="EQ290" s="61">
        <v>0</v>
      </c>
      <c r="ER290" s="61">
        <v>0</v>
      </c>
      <c r="ES290" s="61">
        <v>0</v>
      </c>
      <c r="ET290" s="61">
        <v>0</v>
      </c>
      <c r="EU290" s="61">
        <v>0</v>
      </c>
      <c r="EV290" s="61">
        <v>45</v>
      </c>
      <c r="EW290" s="61">
        <v>45</v>
      </c>
      <c r="EX290" s="61">
        <v>45</v>
      </c>
      <c r="EY290" s="61">
        <v>100</v>
      </c>
      <c r="EZ290" s="61">
        <v>55</v>
      </c>
      <c r="FA290" s="60">
        <v>0</v>
      </c>
      <c r="FB290" s="60">
        <v>45</v>
      </c>
      <c r="FC290" s="60">
        <v>100</v>
      </c>
      <c r="FD290" s="38">
        <v>0</v>
      </c>
      <c r="FE290" s="38">
        <v>0</v>
      </c>
      <c r="FF290" s="38">
        <v>0</v>
      </c>
      <c r="FG290" s="38">
        <v>0</v>
      </c>
      <c r="FH290" s="140">
        <v>0</v>
      </c>
      <c r="FI290" s="140">
        <v>0</v>
      </c>
      <c r="FJ290" s="38">
        <v>0.9</v>
      </c>
      <c r="FK290" s="139">
        <v>0.9</v>
      </c>
      <c r="FL290" s="139">
        <v>0.9</v>
      </c>
      <c r="FM290" s="139">
        <v>1</v>
      </c>
      <c r="FN290" s="55">
        <v>0</v>
      </c>
      <c r="FO290" s="55">
        <v>0</v>
      </c>
      <c r="FP290" s="55">
        <v>0</v>
      </c>
      <c r="FQ290" s="55">
        <v>0</v>
      </c>
      <c r="FR290" s="137">
        <v>0</v>
      </c>
      <c r="FS290" s="136">
        <v>0</v>
      </c>
      <c r="FT290" s="137">
        <v>0</v>
      </c>
      <c r="FU290" s="136">
        <v>0</v>
      </c>
      <c r="FV290" s="42">
        <v>0</v>
      </c>
      <c r="FW290" s="42">
        <v>0</v>
      </c>
      <c r="FX290" s="42">
        <v>0</v>
      </c>
      <c r="FY290" s="42">
        <v>0</v>
      </c>
      <c r="FZ290" s="42">
        <v>0.45</v>
      </c>
      <c r="GA290" s="42">
        <v>0.5</v>
      </c>
      <c r="GB290" s="42">
        <v>0.45</v>
      </c>
      <c r="GC290" s="42">
        <v>0.5</v>
      </c>
      <c r="GD290" s="138">
        <v>0.45</v>
      </c>
      <c r="GE290" s="42">
        <v>0.5</v>
      </c>
      <c r="GF290" s="137">
        <v>1</v>
      </c>
      <c r="GG290" s="136">
        <v>1</v>
      </c>
      <c r="GH290" s="50">
        <v>0</v>
      </c>
      <c r="GI290" s="50">
        <v>0</v>
      </c>
      <c r="GJ290" s="50">
        <v>0</v>
      </c>
      <c r="GK290" s="50">
        <v>0</v>
      </c>
      <c r="GL290" s="49">
        <v>0</v>
      </c>
      <c r="GM290" s="49">
        <v>0</v>
      </c>
      <c r="GN290" s="49">
        <v>0.45</v>
      </c>
      <c r="GO290" s="49">
        <v>0.45</v>
      </c>
      <c r="GP290" s="49">
        <v>0.45</v>
      </c>
      <c r="GQ290" s="49">
        <v>1</v>
      </c>
      <c r="GR290" s="48" t="b">
        <v>1</v>
      </c>
    </row>
    <row r="291" spans="1:200" ht="67.5" hidden="1" customHeight="1" x14ac:dyDescent="0.25">
      <c r="A291" s="110" t="s">
        <v>5392</v>
      </c>
      <c r="B291" s="110" t="s">
        <v>5893</v>
      </c>
      <c r="C291" s="119" t="s">
        <v>519</v>
      </c>
      <c r="D291" s="110" t="s">
        <v>5894</v>
      </c>
      <c r="E291" s="110" t="s">
        <v>6043</v>
      </c>
      <c r="F291" s="110" t="s">
        <v>5394</v>
      </c>
      <c r="G291" s="110" t="s">
        <v>951</v>
      </c>
      <c r="H291" s="110" t="s">
        <v>952</v>
      </c>
      <c r="I291" s="110" t="s">
        <v>6747</v>
      </c>
      <c r="J291" s="175" t="s">
        <v>6748</v>
      </c>
      <c r="K291" s="110" t="s">
        <v>6749</v>
      </c>
      <c r="L291" s="110" t="s">
        <v>6750</v>
      </c>
      <c r="M291" s="26" t="s">
        <v>5958</v>
      </c>
      <c r="N291" s="110" t="s">
        <v>5959</v>
      </c>
      <c r="O291" s="110" t="s">
        <v>6751</v>
      </c>
      <c r="P291" s="110" t="s">
        <v>6752</v>
      </c>
      <c r="Q291" s="119">
        <v>96</v>
      </c>
      <c r="R291" s="110" t="s">
        <v>6772</v>
      </c>
      <c r="S291" s="17" t="s">
        <v>19</v>
      </c>
      <c r="T291" s="17" t="s">
        <v>870</v>
      </c>
      <c r="U291" s="17"/>
      <c r="V291" s="17"/>
      <c r="W291" s="17"/>
      <c r="X291" s="17"/>
      <c r="Y291" s="17"/>
      <c r="Z291" s="17"/>
      <c r="AA291" s="17"/>
      <c r="AB291" s="17"/>
      <c r="AC291" s="17"/>
      <c r="AD291" s="17"/>
      <c r="AE291" s="17"/>
      <c r="AF291" s="17"/>
      <c r="AG291" s="17"/>
      <c r="AH291" s="17" t="s">
        <v>270</v>
      </c>
      <c r="AI291" s="17" t="s">
        <v>417</v>
      </c>
      <c r="AJ291" s="17" t="s">
        <v>244</v>
      </c>
      <c r="AK291" s="17" t="s">
        <v>271</v>
      </c>
      <c r="AL291" s="110" t="s">
        <v>6773</v>
      </c>
      <c r="AM291" s="110" t="s">
        <v>6774</v>
      </c>
      <c r="AN291" s="17">
        <v>430000</v>
      </c>
      <c r="AO291" s="17">
        <v>472686</v>
      </c>
      <c r="AP291" s="17">
        <v>481320</v>
      </c>
      <c r="AQ291" s="17"/>
      <c r="AR291" s="17"/>
      <c r="AS291" s="17">
        <v>481320</v>
      </c>
      <c r="AT291" s="17"/>
      <c r="AU291" s="17"/>
      <c r="AV291" s="17">
        <v>481320</v>
      </c>
      <c r="AW291" s="110"/>
      <c r="AX291" s="117"/>
      <c r="AY291" s="116" t="s">
        <v>6775</v>
      </c>
      <c r="AZ291" s="132">
        <v>0</v>
      </c>
      <c r="BA291" s="151">
        <v>0</v>
      </c>
      <c r="BB291" s="174" t="s">
        <v>218</v>
      </c>
      <c r="BC291" s="107" t="s">
        <v>6136</v>
      </c>
      <c r="BD291" s="152"/>
      <c r="BE291" s="117"/>
      <c r="BF291" s="116" t="s">
        <v>6776</v>
      </c>
      <c r="BG291" s="132">
        <v>0</v>
      </c>
      <c r="BH291" s="151">
        <v>0</v>
      </c>
      <c r="BI291" s="173" t="s">
        <v>218</v>
      </c>
      <c r="BJ291" s="107" t="s">
        <v>6136</v>
      </c>
      <c r="BK291" s="17"/>
      <c r="BL291" s="101"/>
      <c r="BM291" s="117" t="s">
        <v>6777</v>
      </c>
      <c r="BN291" s="150">
        <v>0</v>
      </c>
      <c r="BO291" s="131">
        <v>0</v>
      </c>
      <c r="BP291" s="81" t="s">
        <v>218</v>
      </c>
      <c r="BQ291" s="107" t="s">
        <v>6136</v>
      </c>
      <c r="BR291" s="110"/>
      <c r="BS291" s="112"/>
      <c r="BT291" s="112" t="s">
        <v>6778</v>
      </c>
      <c r="BU291" s="131">
        <v>0</v>
      </c>
      <c r="BV291" s="131">
        <v>0</v>
      </c>
      <c r="BW291" s="64" t="s">
        <v>218</v>
      </c>
      <c r="BX291" s="107" t="s">
        <v>6580</v>
      </c>
      <c r="BY291" s="110"/>
      <c r="BZ291" s="112"/>
      <c r="CA291" s="112" t="s">
        <v>6779</v>
      </c>
      <c r="CB291" s="131">
        <v>0</v>
      </c>
      <c r="CC291" s="131">
        <v>0</v>
      </c>
      <c r="CD291" s="7" t="s">
        <v>218</v>
      </c>
      <c r="CE291" s="110" t="s">
        <v>6780</v>
      </c>
      <c r="CF291" s="110"/>
      <c r="CG291" s="112"/>
      <c r="CH291" s="117" t="s">
        <v>6781</v>
      </c>
      <c r="CI291" s="178">
        <v>0</v>
      </c>
      <c r="CJ291" s="178">
        <v>0</v>
      </c>
      <c r="CK291" s="105" t="s">
        <v>218</v>
      </c>
      <c r="CL291" s="110" t="s">
        <v>6782</v>
      </c>
      <c r="CM291" s="110"/>
      <c r="CN291" s="112"/>
      <c r="CO291" s="112" t="s">
        <v>6783</v>
      </c>
      <c r="CP291" s="131">
        <v>0</v>
      </c>
      <c r="CQ291" s="131">
        <v>0</v>
      </c>
      <c r="CR291" s="64" t="s">
        <v>218</v>
      </c>
      <c r="CS291" s="161" t="s">
        <v>6784</v>
      </c>
      <c r="CT291" s="110"/>
      <c r="CU291" s="112"/>
      <c r="CV291" s="112" t="s">
        <v>6785</v>
      </c>
      <c r="CW291" s="131">
        <v>0</v>
      </c>
      <c r="CX291" s="131">
        <v>0</v>
      </c>
      <c r="CY291" s="64" t="s">
        <v>218</v>
      </c>
      <c r="CZ291" s="161" t="s">
        <v>6786</v>
      </c>
      <c r="DA291" s="110"/>
      <c r="DB291" s="117"/>
      <c r="DC291" s="169" t="s">
        <v>6787</v>
      </c>
      <c r="DD291" s="131">
        <v>0</v>
      </c>
      <c r="DE291" s="131">
        <v>0</v>
      </c>
      <c r="DF291" s="64" t="s">
        <v>218</v>
      </c>
      <c r="DG291" s="161" t="s">
        <v>6788</v>
      </c>
      <c r="DH291" s="17"/>
      <c r="DI291" s="101"/>
      <c r="DJ291" s="103" t="s">
        <v>6789</v>
      </c>
      <c r="DK291" s="131">
        <v>0</v>
      </c>
      <c r="DL291" s="131">
        <v>0</v>
      </c>
      <c r="DM291" s="64" t="s">
        <v>218</v>
      </c>
      <c r="DN291" s="98" t="s">
        <v>6592</v>
      </c>
      <c r="DO291" s="110"/>
      <c r="DP291" s="117"/>
      <c r="DQ291" s="103" t="s">
        <v>6790</v>
      </c>
      <c r="DR291" s="131">
        <v>0</v>
      </c>
      <c r="DS291" s="131">
        <v>0</v>
      </c>
      <c r="DT291" s="64" t="s">
        <v>218</v>
      </c>
      <c r="DU291" s="107" t="s">
        <v>6594</v>
      </c>
      <c r="DV291" s="17">
        <v>481320</v>
      </c>
      <c r="DW291" s="157">
        <v>462048</v>
      </c>
      <c r="DX291" s="100" t="s">
        <v>6791</v>
      </c>
      <c r="DY291" s="131">
        <v>0.95996010969832957</v>
      </c>
      <c r="DZ291" s="131">
        <v>0</v>
      </c>
      <c r="EA291" s="64" t="s">
        <v>218</v>
      </c>
      <c r="EB291" s="107" t="s">
        <v>6792</v>
      </c>
      <c r="EC291" s="62">
        <v>0</v>
      </c>
      <c r="ED291" s="61">
        <v>0</v>
      </c>
      <c r="EE291" s="61">
        <v>0</v>
      </c>
      <c r="EF291" s="61">
        <v>0</v>
      </c>
      <c r="EG291" s="61">
        <v>0</v>
      </c>
      <c r="EH291" s="61">
        <v>0</v>
      </c>
      <c r="EI291" s="61">
        <v>0</v>
      </c>
      <c r="EJ291" s="61">
        <v>0</v>
      </c>
      <c r="EK291" s="61">
        <v>0</v>
      </c>
      <c r="EL291" s="61">
        <v>481320</v>
      </c>
      <c r="EM291" s="62">
        <v>0</v>
      </c>
      <c r="EN291" s="62">
        <v>0</v>
      </c>
      <c r="EO291" s="62">
        <v>481320</v>
      </c>
      <c r="EP291" s="60">
        <v>0</v>
      </c>
      <c r="EQ291" s="61">
        <v>0</v>
      </c>
      <c r="ER291" s="61">
        <v>0</v>
      </c>
      <c r="ES291" s="61">
        <v>0</v>
      </c>
      <c r="ET291" s="61">
        <v>0</v>
      </c>
      <c r="EU291" s="61">
        <v>0</v>
      </c>
      <c r="EV291" s="61">
        <v>0</v>
      </c>
      <c r="EW291" s="61">
        <v>0</v>
      </c>
      <c r="EX291" s="61">
        <v>0</v>
      </c>
      <c r="EY291" s="61">
        <v>462048</v>
      </c>
      <c r="EZ291" s="61">
        <v>462048</v>
      </c>
      <c r="FA291" s="60">
        <v>0</v>
      </c>
      <c r="FB291" s="60">
        <v>0</v>
      </c>
      <c r="FC291" s="60">
        <v>462048</v>
      </c>
      <c r="FD291" s="38">
        <v>0</v>
      </c>
      <c r="FE291" s="38">
        <v>0</v>
      </c>
      <c r="FF291" s="38">
        <v>0</v>
      </c>
      <c r="FG291" s="38">
        <v>0</v>
      </c>
      <c r="FH291" s="140">
        <v>0</v>
      </c>
      <c r="FI291" s="140">
        <v>0</v>
      </c>
      <c r="FJ291" s="38">
        <v>0</v>
      </c>
      <c r="FK291" s="139">
        <v>0</v>
      </c>
      <c r="FL291" s="139">
        <v>0</v>
      </c>
      <c r="FM291" s="139">
        <v>0.95996010969832957</v>
      </c>
      <c r="FN291" s="55">
        <v>0</v>
      </c>
      <c r="FO291" s="55">
        <v>0</v>
      </c>
      <c r="FP291" s="55">
        <v>0</v>
      </c>
      <c r="FQ291" s="55">
        <v>0</v>
      </c>
      <c r="FR291" s="137">
        <v>0</v>
      </c>
      <c r="FS291" s="136">
        <v>0</v>
      </c>
      <c r="FT291" s="137">
        <v>0</v>
      </c>
      <c r="FU291" s="136">
        <v>0</v>
      </c>
      <c r="FV291" s="42">
        <v>0</v>
      </c>
      <c r="FW291" s="42">
        <v>0</v>
      </c>
      <c r="FX291" s="42">
        <v>0</v>
      </c>
      <c r="FY291" s="42">
        <v>0</v>
      </c>
      <c r="FZ291" s="42">
        <v>0</v>
      </c>
      <c r="GA291" s="42">
        <v>0</v>
      </c>
      <c r="GB291" s="42">
        <v>0</v>
      </c>
      <c r="GC291" s="42">
        <v>0</v>
      </c>
      <c r="GD291" s="138">
        <v>0</v>
      </c>
      <c r="GE291" s="42">
        <v>0</v>
      </c>
      <c r="GF291" s="137">
        <v>0.95996010969832957</v>
      </c>
      <c r="GG291" s="136">
        <v>1</v>
      </c>
      <c r="GH291" s="50">
        <v>0</v>
      </c>
      <c r="GI291" s="50">
        <v>0</v>
      </c>
      <c r="GJ291" s="50">
        <v>0</v>
      </c>
      <c r="GK291" s="50">
        <v>0</v>
      </c>
      <c r="GL291" s="49">
        <v>0</v>
      </c>
      <c r="GM291" s="49">
        <v>0</v>
      </c>
      <c r="GN291" s="49">
        <v>0</v>
      </c>
      <c r="GO291" s="49">
        <v>0</v>
      </c>
      <c r="GP291" s="49">
        <v>0</v>
      </c>
      <c r="GQ291" s="49">
        <v>0.95996010969832957</v>
      </c>
      <c r="GR291" s="48" t="b">
        <v>1</v>
      </c>
    </row>
    <row r="292" spans="1:200" ht="67.5" customHeight="1" x14ac:dyDescent="0.25">
      <c r="A292" s="110" t="s">
        <v>5392</v>
      </c>
      <c r="B292" s="110" t="s">
        <v>5893</v>
      </c>
      <c r="C292" s="119" t="s">
        <v>519</v>
      </c>
      <c r="D292" s="110" t="s">
        <v>5894</v>
      </c>
      <c r="E292" s="110" t="s">
        <v>5894</v>
      </c>
      <c r="F292" s="110" t="s">
        <v>5394</v>
      </c>
      <c r="G292" s="110" t="s">
        <v>6715</v>
      </c>
      <c r="H292" s="110" t="s">
        <v>5519</v>
      </c>
      <c r="I292" s="110" t="s">
        <v>5895</v>
      </c>
      <c r="J292" s="110"/>
      <c r="K292" s="110" t="s">
        <v>5397</v>
      </c>
      <c r="L292" s="110" t="s">
        <v>6793</v>
      </c>
      <c r="M292" s="26" t="s">
        <v>5958</v>
      </c>
      <c r="N292" s="110" t="s">
        <v>5959</v>
      </c>
      <c r="O292" s="110" t="s">
        <v>6794</v>
      </c>
      <c r="P292" s="110" t="s">
        <v>6795</v>
      </c>
      <c r="Q292" s="119">
        <v>99</v>
      </c>
      <c r="R292" s="110" t="s">
        <v>6796</v>
      </c>
      <c r="S292" s="17" t="s">
        <v>210</v>
      </c>
      <c r="T292" s="17"/>
      <c r="U292" s="17"/>
      <c r="V292" s="17" t="s">
        <v>870</v>
      </c>
      <c r="W292" s="17"/>
      <c r="X292" s="17"/>
      <c r="Y292" s="17"/>
      <c r="Z292" s="17"/>
      <c r="AA292" s="17"/>
      <c r="AB292" s="17"/>
      <c r="AC292" s="17"/>
      <c r="AD292" s="17" t="s">
        <v>870</v>
      </c>
      <c r="AE292" s="17"/>
      <c r="AF292" s="17"/>
      <c r="AG292" s="17"/>
      <c r="AH292" s="17" t="s">
        <v>211</v>
      </c>
      <c r="AI292" s="17" t="s">
        <v>2635</v>
      </c>
      <c r="AJ292" s="17" t="s">
        <v>244</v>
      </c>
      <c r="AK292" s="17" t="s">
        <v>214</v>
      </c>
      <c r="AL292" s="110" t="s">
        <v>6796</v>
      </c>
      <c r="AM292" s="110" t="s">
        <v>6797</v>
      </c>
      <c r="AN292" s="17" t="s">
        <v>5963</v>
      </c>
      <c r="AO292" s="17"/>
      <c r="AP292" s="17">
        <v>100</v>
      </c>
      <c r="AQ292" s="17"/>
      <c r="AR292" s="17"/>
      <c r="AS292" s="17">
        <v>100</v>
      </c>
      <c r="AT292" s="17"/>
      <c r="AU292" s="17"/>
      <c r="AV292" s="17">
        <v>100</v>
      </c>
      <c r="AW292" s="110"/>
      <c r="AX292" s="117"/>
      <c r="AY292" s="116" t="s">
        <v>6798</v>
      </c>
      <c r="AZ292" s="132">
        <v>0</v>
      </c>
      <c r="BA292" s="151">
        <v>0</v>
      </c>
      <c r="BB292" s="174" t="s">
        <v>218</v>
      </c>
      <c r="BC292" s="107" t="s">
        <v>6799</v>
      </c>
      <c r="BD292" s="152"/>
      <c r="BE292" s="117"/>
      <c r="BF292" s="116" t="s">
        <v>6800</v>
      </c>
      <c r="BG292" s="132">
        <v>0</v>
      </c>
      <c r="BH292" s="151">
        <v>0</v>
      </c>
      <c r="BI292" s="173" t="s">
        <v>218</v>
      </c>
      <c r="BJ292" s="107" t="s">
        <v>6801</v>
      </c>
      <c r="BK292" s="17"/>
      <c r="BL292" s="101"/>
      <c r="BM292" s="117" t="s">
        <v>6802</v>
      </c>
      <c r="BN292" s="150">
        <v>0</v>
      </c>
      <c r="BO292" s="131">
        <v>0</v>
      </c>
      <c r="BP292" s="81" t="s">
        <v>218</v>
      </c>
      <c r="BQ292" s="107" t="s">
        <v>6803</v>
      </c>
      <c r="BR292" s="110"/>
      <c r="BS292" s="112"/>
      <c r="BT292" s="112" t="s">
        <v>6804</v>
      </c>
      <c r="BU292" s="131">
        <v>0</v>
      </c>
      <c r="BV292" s="131">
        <v>0</v>
      </c>
      <c r="BW292" s="64" t="s">
        <v>218</v>
      </c>
      <c r="BX292" s="107" t="s">
        <v>6805</v>
      </c>
      <c r="BY292" s="110"/>
      <c r="BZ292" s="112"/>
      <c r="CA292" s="112" t="s">
        <v>6806</v>
      </c>
      <c r="CB292" s="131">
        <v>0</v>
      </c>
      <c r="CC292" s="131">
        <v>0</v>
      </c>
      <c r="CD292" s="7" t="s">
        <v>218</v>
      </c>
      <c r="CE292" s="110" t="s">
        <v>6807</v>
      </c>
      <c r="CF292" s="110"/>
      <c r="CG292" s="112"/>
      <c r="CH292" s="117" t="s">
        <v>6808</v>
      </c>
      <c r="CI292" s="178">
        <v>0</v>
      </c>
      <c r="CJ292" s="178">
        <v>0</v>
      </c>
      <c r="CK292" s="105" t="s">
        <v>218</v>
      </c>
      <c r="CL292" s="110" t="s">
        <v>6809</v>
      </c>
      <c r="CM292" s="110"/>
      <c r="CN292" s="112"/>
      <c r="CO292" s="84" t="s">
        <v>6810</v>
      </c>
      <c r="CP292" s="131">
        <v>0</v>
      </c>
      <c r="CQ292" s="131">
        <v>0</v>
      </c>
      <c r="CR292" s="177" t="s">
        <v>218</v>
      </c>
      <c r="CS292" s="176" t="s">
        <v>6811</v>
      </c>
      <c r="CT292" s="110"/>
      <c r="CU292" s="112"/>
      <c r="CV292" s="112" t="s">
        <v>6812</v>
      </c>
      <c r="CW292" s="131">
        <v>0</v>
      </c>
      <c r="CX292" s="131">
        <v>0</v>
      </c>
      <c r="CY292" s="64" t="s">
        <v>218</v>
      </c>
      <c r="CZ292" s="176" t="s">
        <v>6813</v>
      </c>
      <c r="DA292" s="110"/>
      <c r="DB292" s="117"/>
      <c r="DC292" s="145" t="s">
        <v>6814</v>
      </c>
      <c r="DD292" s="131">
        <v>0</v>
      </c>
      <c r="DE292" s="131">
        <v>0</v>
      </c>
      <c r="DF292" s="64" t="s">
        <v>218</v>
      </c>
      <c r="DG292" s="176" t="s">
        <v>6815</v>
      </c>
      <c r="DH292" s="17"/>
      <c r="DI292" s="101"/>
      <c r="DJ292" s="103" t="s">
        <v>6816</v>
      </c>
      <c r="DK292" s="131">
        <v>0</v>
      </c>
      <c r="DL292" s="131">
        <v>0</v>
      </c>
      <c r="DM292" s="64" t="s">
        <v>218</v>
      </c>
      <c r="DN292" s="98" t="s">
        <v>6375</v>
      </c>
      <c r="DO292" s="110"/>
      <c r="DP292" s="117"/>
      <c r="DQ292" s="103" t="s">
        <v>6817</v>
      </c>
      <c r="DR292" s="131">
        <v>0</v>
      </c>
      <c r="DS292" s="131">
        <v>0</v>
      </c>
      <c r="DT292" s="64" t="s">
        <v>218</v>
      </c>
      <c r="DU292" s="107" t="s">
        <v>6769</v>
      </c>
      <c r="DV292" s="17">
        <v>100</v>
      </c>
      <c r="DW292" s="157">
        <v>100</v>
      </c>
      <c r="DX292" s="100" t="s">
        <v>6818</v>
      </c>
      <c r="DY292" s="131">
        <v>1</v>
      </c>
      <c r="DZ292" s="131">
        <v>0</v>
      </c>
      <c r="EA292" s="64" t="s">
        <v>218</v>
      </c>
      <c r="EB292" s="107" t="s">
        <v>6819</v>
      </c>
      <c r="EC292" s="62">
        <v>0</v>
      </c>
      <c r="ED292" s="61">
        <v>0</v>
      </c>
      <c r="EE292" s="61">
        <v>0</v>
      </c>
      <c r="EF292" s="61">
        <v>0</v>
      </c>
      <c r="EG292" s="61">
        <v>0</v>
      </c>
      <c r="EH292" s="61">
        <v>0</v>
      </c>
      <c r="EI292" s="61">
        <v>0</v>
      </c>
      <c r="EJ292" s="61">
        <v>0</v>
      </c>
      <c r="EK292" s="61">
        <v>0</v>
      </c>
      <c r="EL292" s="61">
        <v>100</v>
      </c>
      <c r="EM292" s="62">
        <v>0</v>
      </c>
      <c r="EN292" s="62">
        <v>0</v>
      </c>
      <c r="EO292" s="62">
        <v>100</v>
      </c>
      <c r="EP292" s="60">
        <v>0</v>
      </c>
      <c r="EQ292" s="61">
        <v>0</v>
      </c>
      <c r="ER292" s="61">
        <v>0</v>
      </c>
      <c r="ES292" s="61">
        <v>0</v>
      </c>
      <c r="ET292" s="61">
        <v>0</v>
      </c>
      <c r="EU292" s="61">
        <v>0</v>
      </c>
      <c r="EV292" s="61">
        <v>0</v>
      </c>
      <c r="EW292" s="61"/>
      <c r="EX292" s="61">
        <v>0</v>
      </c>
      <c r="EY292" s="61">
        <v>100</v>
      </c>
      <c r="EZ292" s="61">
        <v>100</v>
      </c>
      <c r="FA292" s="60">
        <v>0</v>
      </c>
      <c r="FB292" s="60">
        <v>0</v>
      </c>
      <c r="FC292" s="60">
        <v>100</v>
      </c>
      <c r="FD292" s="38">
        <v>0</v>
      </c>
      <c r="FE292" s="38">
        <v>0</v>
      </c>
      <c r="FF292" s="38">
        <v>0</v>
      </c>
      <c r="FG292" s="38">
        <v>0</v>
      </c>
      <c r="FH292" s="140">
        <v>0</v>
      </c>
      <c r="FI292" s="140">
        <v>0</v>
      </c>
      <c r="FJ292" s="38">
        <v>0</v>
      </c>
      <c r="FK292" s="139">
        <v>0</v>
      </c>
      <c r="FL292" s="139">
        <v>0</v>
      </c>
      <c r="FM292" s="139">
        <v>1</v>
      </c>
      <c r="FN292" s="55">
        <v>0</v>
      </c>
      <c r="FO292" s="55">
        <v>0</v>
      </c>
      <c r="FP292" s="55">
        <v>0</v>
      </c>
      <c r="FQ292" s="55">
        <v>0</v>
      </c>
      <c r="FR292" s="137">
        <v>0</v>
      </c>
      <c r="FS292" s="136">
        <v>0</v>
      </c>
      <c r="FT292" s="137">
        <v>0</v>
      </c>
      <c r="FU292" s="136">
        <v>0</v>
      </c>
      <c r="FV292" s="42">
        <v>0</v>
      </c>
      <c r="FW292" s="42">
        <v>0</v>
      </c>
      <c r="FX292" s="42">
        <v>0</v>
      </c>
      <c r="FY292" s="42">
        <v>0</v>
      </c>
      <c r="FZ292" s="42">
        <v>0</v>
      </c>
      <c r="GA292" s="42">
        <v>0</v>
      </c>
      <c r="GB292" s="42">
        <v>0</v>
      </c>
      <c r="GC292" s="42">
        <v>0</v>
      </c>
      <c r="GD292" s="138">
        <v>0</v>
      </c>
      <c r="GE292" s="42">
        <v>0</v>
      </c>
      <c r="GF292" s="137">
        <v>1</v>
      </c>
      <c r="GG292" s="136">
        <v>1</v>
      </c>
      <c r="GH292" s="50">
        <v>0</v>
      </c>
      <c r="GI292" s="50">
        <v>0</v>
      </c>
      <c r="GJ292" s="50">
        <v>0</v>
      </c>
      <c r="GK292" s="50">
        <v>0</v>
      </c>
      <c r="GL292" s="49">
        <v>0</v>
      </c>
      <c r="GM292" s="49">
        <v>0</v>
      </c>
      <c r="GN292" s="49">
        <v>0</v>
      </c>
      <c r="GO292" s="49">
        <v>0</v>
      </c>
      <c r="GP292" s="49">
        <v>0</v>
      </c>
      <c r="GQ292" s="49">
        <v>1</v>
      </c>
      <c r="GR292" s="48" t="b">
        <v>1</v>
      </c>
    </row>
    <row r="293" spans="1:200" ht="67.5" hidden="1" customHeight="1" x14ac:dyDescent="0.25">
      <c r="A293" s="110" t="s">
        <v>5392</v>
      </c>
      <c r="B293" s="110" t="s">
        <v>5893</v>
      </c>
      <c r="C293" s="119" t="s">
        <v>519</v>
      </c>
      <c r="D293" s="110" t="s">
        <v>5894</v>
      </c>
      <c r="E293" s="110" t="s">
        <v>5894</v>
      </c>
      <c r="F293" s="110" t="s">
        <v>5394</v>
      </c>
      <c r="G293" s="110" t="s">
        <v>951</v>
      </c>
      <c r="H293" s="110" t="s">
        <v>952</v>
      </c>
      <c r="I293" s="110" t="s">
        <v>5895</v>
      </c>
      <c r="J293" s="175" t="s">
        <v>5896</v>
      </c>
      <c r="K293" s="110" t="s">
        <v>5897</v>
      </c>
      <c r="L293" s="110" t="s">
        <v>5898</v>
      </c>
      <c r="M293" s="26" t="s">
        <v>5899</v>
      </c>
      <c r="N293" s="110" t="s">
        <v>5900</v>
      </c>
      <c r="O293" s="110" t="s">
        <v>5901</v>
      </c>
      <c r="P293" s="110" t="s">
        <v>5902</v>
      </c>
      <c r="Q293" s="119">
        <v>188</v>
      </c>
      <c r="R293" s="160" t="s">
        <v>6820</v>
      </c>
      <c r="S293" s="17" t="s">
        <v>2277</v>
      </c>
      <c r="T293" s="17"/>
      <c r="U293" s="17"/>
      <c r="V293" s="17"/>
      <c r="W293" s="17"/>
      <c r="X293" s="17"/>
      <c r="Y293" s="17"/>
      <c r="Z293" s="17"/>
      <c r="AA293" s="17"/>
      <c r="AB293" s="17"/>
      <c r="AC293" s="17"/>
      <c r="AD293" s="17"/>
      <c r="AE293" s="17"/>
      <c r="AF293" s="17"/>
      <c r="AG293" s="17" t="s">
        <v>870</v>
      </c>
      <c r="AH293" s="17" t="s">
        <v>270</v>
      </c>
      <c r="AI293" s="17" t="s">
        <v>2635</v>
      </c>
      <c r="AJ293" s="17" t="s">
        <v>418</v>
      </c>
      <c r="AK293" s="17" t="s">
        <v>271</v>
      </c>
      <c r="AL293" s="110" t="s">
        <v>6821</v>
      </c>
      <c r="AM293" s="110" t="s">
        <v>6822</v>
      </c>
      <c r="AN293" s="17">
        <v>61</v>
      </c>
      <c r="AO293" s="17">
        <v>61</v>
      </c>
      <c r="AP293" s="17">
        <v>63</v>
      </c>
      <c r="AQ293" s="17"/>
      <c r="AR293" s="17"/>
      <c r="AS293" s="17">
        <v>63</v>
      </c>
      <c r="AT293" s="17">
        <v>61</v>
      </c>
      <c r="AU293" s="17"/>
      <c r="AV293" s="17">
        <v>63</v>
      </c>
      <c r="AW293" s="110"/>
      <c r="AX293" s="112"/>
      <c r="AY293" s="133" t="s">
        <v>6823</v>
      </c>
      <c r="AZ293" s="132">
        <v>0</v>
      </c>
      <c r="BA293" s="151">
        <v>0.96825396825396826</v>
      </c>
      <c r="BB293" s="174" t="s">
        <v>218</v>
      </c>
      <c r="BC293" s="107" t="s">
        <v>5996</v>
      </c>
      <c r="BD293" s="152"/>
      <c r="BE293" s="112"/>
      <c r="BF293" s="133" t="s">
        <v>6824</v>
      </c>
      <c r="BG293" s="132">
        <v>0</v>
      </c>
      <c r="BH293" s="151">
        <v>0.96825396825396826</v>
      </c>
      <c r="BI293" s="173" t="s">
        <v>218</v>
      </c>
      <c r="BJ293" s="107" t="s">
        <v>5937</v>
      </c>
      <c r="BK293" s="17">
        <v>0</v>
      </c>
      <c r="BL293" s="101">
        <v>0</v>
      </c>
      <c r="BM293" s="117" t="s">
        <v>6825</v>
      </c>
      <c r="BN293" s="150">
        <v>0</v>
      </c>
      <c r="BO293" s="131">
        <v>0.96825396825396826</v>
      </c>
      <c r="BP293" s="81" t="s">
        <v>218</v>
      </c>
      <c r="BQ293" s="107" t="s">
        <v>6826</v>
      </c>
      <c r="BR293" s="110"/>
      <c r="BS293" s="112"/>
      <c r="BT293" s="112" t="s">
        <v>6827</v>
      </c>
      <c r="BU293" s="131">
        <v>0</v>
      </c>
      <c r="BV293" s="131">
        <v>0.96825396825396826</v>
      </c>
      <c r="BW293" s="64" t="s">
        <v>218</v>
      </c>
      <c r="BX293" s="107" t="s">
        <v>6002</v>
      </c>
      <c r="BY293" s="110"/>
      <c r="BZ293" s="112"/>
      <c r="CA293" s="112" t="s">
        <v>6828</v>
      </c>
      <c r="CB293" s="131">
        <v>0</v>
      </c>
      <c r="CC293" s="131">
        <v>0.96825396825396826</v>
      </c>
      <c r="CD293" s="7" t="s">
        <v>218</v>
      </c>
      <c r="CE293" s="14" t="s">
        <v>6829</v>
      </c>
      <c r="CF293" s="17">
        <v>0</v>
      </c>
      <c r="CG293" s="146">
        <v>0</v>
      </c>
      <c r="CH293" s="101" t="s">
        <v>6830</v>
      </c>
      <c r="CI293" s="131">
        <v>0</v>
      </c>
      <c r="CJ293" s="131">
        <v>0.96825396825396826</v>
      </c>
      <c r="CK293" s="81" t="s">
        <v>218</v>
      </c>
      <c r="CL293" s="17" t="s">
        <v>6831</v>
      </c>
      <c r="CM293" s="17"/>
      <c r="CN293" s="149"/>
      <c r="CO293" s="148" t="s">
        <v>6832</v>
      </c>
      <c r="CP293" s="147">
        <v>0</v>
      </c>
      <c r="CQ293" s="131">
        <v>0.96825396825396826</v>
      </c>
      <c r="CR293" s="64" t="s">
        <v>218</v>
      </c>
      <c r="CS293" s="161" t="s">
        <v>6833</v>
      </c>
      <c r="CT293" s="17"/>
      <c r="CU293" s="146"/>
      <c r="CV293" s="172" t="s">
        <v>6834</v>
      </c>
      <c r="CW293" s="131">
        <v>0</v>
      </c>
      <c r="CX293" s="131">
        <v>0.96825396825396826</v>
      </c>
      <c r="CY293" s="171" t="s">
        <v>218</v>
      </c>
      <c r="CZ293" s="161" t="s">
        <v>6835</v>
      </c>
      <c r="DA293" s="17">
        <v>0</v>
      </c>
      <c r="DB293" s="101"/>
      <c r="DC293" s="170" t="s">
        <v>6836</v>
      </c>
      <c r="DD293" s="131">
        <v>0</v>
      </c>
      <c r="DE293" s="131">
        <v>0.96825396825396826</v>
      </c>
      <c r="DF293" s="64" t="s">
        <v>218</v>
      </c>
      <c r="DG293" s="158" t="s">
        <v>6837</v>
      </c>
      <c r="DH293" s="17"/>
      <c r="DI293" s="101"/>
      <c r="DJ293" s="103" t="s">
        <v>6838</v>
      </c>
      <c r="DK293" s="131">
        <v>0</v>
      </c>
      <c r="DL293" s="131">
        <v>0.96825396825396826</v>
      </c>
      <c r="DM293" s="64" t="s">
        <v>218</v>
      </c>
      <c r="DN293" s="98" t="s">
        <v>6839</v>
      </c>
      <c r="DO293" s="17"/>
      <c r="DP293" s="101"/>
      <c r="DQ293" s="103" t="s">
        <v>6840</v>
      </c>
      <c r="DR293" s="131">
        <v>0</v>
      </c>
      <c r="DS293" s="131">
        <v>0.96825396825396826</v>
      </c>
      <c r="DT293" s="64" t="s">
        <v>218</v>
      </c>
      <c r="DU293" s="98" t="s">
        <v>6071</v>
      </c>
      <c r="DV293" s="17">
        <v>63</v>
      </c>
      <c r="DW293" s="157">
        <v>63</v>
      </c>
      <c r="DX293" s="100" t="s">
        <v>6841</v>
      </c>
      <c r="DY293" s="131">
        <v>1</v>
      </c>
      <c r="DZ293" s="131">
        <v>0.96825396825396826</v>
      </c>
      <c r="EA293" s="64" t="s">
        <v>218</v>
      </c>
      <c r="EB293" s="98" t="s">
        <v>6842</v>
      </c>
      <c r="EC293" s="62">
        <v>0</v>
      </c>
      <c r="ED293" s="61">
        <v>0</v>
      </c>
      <c r="EE293" s="61">
        <v>0</v>
      </c>
      <c r="EF293" s="61">
        <v>0</v>
      </c>
      <c r="EG293" s="61">
        <v>0</v>
      </c>
      <c r="EH293" s="61">
        <v>0</v>
      </c>
      <c r="EI293" s="61">
        <v>0</v>
      </c>
      <c r="EJ293" s="61">
        <v>0</v>
      </c>
      <c r="EK293" s="61">
        <v>0</v>
      </c>
      <c r="EL293" s="61">
        <v>63</v>
      </c>
      <c r="EM293" s="62">
        <v>0</v>
      </c>
      <c r="EN293" s="62">
        <v>0</v>
      </c>
      <c r="EO293" s="62">
        <v>63</v>
      </c>
      <c r="EP293" s="60">
        <v>0</v>
      </c>
      <c r="EQ293" s="61">
        <v>0</v>
      </c>
      <c r="ER293" s="61">
        <v>0</v>
      </c>
      <c r="ES293" s="61">
        <v>0</v>
      </c>
      <c r="ET293" s="61">
        <v>0</v>
      </c>
      <c r="EU293" s="61">
        <v>0</v>
      </c>
      <c r="EV293" s="61">
        <v>0</v>
      </c>
      <c r="EW293" s="61">
        <v>0</v>
      </c>
      <c r="EX293" s="61">
        <v>0</v>
      </c>
      <c r="EY293" s="61">
        <v>63</v>
      </c>
      <c r="EZ293" s="61">
        <v>63</v>
      </c>
      <c r="FA293" s="60">
        <v>0</v>
      </c>
      <c r="FB293" s="60">
        <v>0</v>
      </c>
      <c r="FC293" s="60">
        <v>63</v>
      </c>
      <c r="FD293" s="38">
        <v>0</v>
      </c>
      <c r="FE293" s="38">
        <v>0</v>
      </c>
      <c r="FF293" s="38">
        <v>0</v>
      </c>
      <c r="FG293" s="38">
        <v>0</v>
      </c>
      <c r="FH293" s="140">
        <v>0</v>
      </c>
      <c r="FI293" s="140">
        <v>0</v>
      </c>
      <c r="FJ293" s="38">
        <v>0</v>
      </c>
      <c r="FK293" s="139">
        <v>0</v>
      </c>
      <c r="FL293" s="139">
        <v>0</v>
      </c>
      <c r="FM293" s="139">
        <v>1</v>
      </c>
      <c r="FN293" s="55">
        <v>0</v>
      </c>
      <c r="FO293" s="55">
        <v>0</v>
      </c>
      <c r="FP293" s="55">
        <v>0</v>
      </c>
      <c r="FQ293" s="55">
        <v>0</v>
      </c>
      <c r="FR293" s="137">
        <v>0</v>
      </c>
      <c r="FS293" s="136">
        <v>0</v>
      </c>
      <c r="FT293" s="137">
        <v>0</v>
      </c>
      <c r="FU293" s="136">
        <v>0</v>
      </c>
      <c r="FV293" s="42">
        <v>0</v>
      </c>
      <c r="FW293" s="42">
        <v>0</v>
      </c>
      <c r="FX293" s="42">
        <v>0</v>
      </c>
      <c r="FY293" s="42">
        <v>0</v>
      </c>
      <c r="FZ293" s="42">
        <v>0</v>
      </c>
      <c r="GA293" s="42">
        <v>0</v>
      </c>
      <c r="GB293" s="42">
        <v>0</v>
      </c>
      <c r="GC293" s="42">
        <v>0</v>
      </c>
      <c r="GD293" s="138">
        <v>0</v>
      </c>
      <c r="GE293" s="42">
        <v>0</v>
      </c>
      <c r="GF293" s="137">
        <v>1</v>
      </c>
      <c r="GG293" s="136">
        <v>1</v>
      </c>
      <c r="GH293" s="50">
        <v>0</v>
      </c>
      <c r="GI293" s="50">
        <v>0</v>
      </c>
      <c r="GJ293" s="50">
        <v>0</v>
      </c>
      <c r="GK293" s="50">
        <v>0</v>
      </c>
      <c r="GL293" s="49">
        <v>0</v>
      </c>
      <c r="GM293" s="49">
        <v>0</v>
      </c>
      <c r="GN293" s="49">
        <v>0</v>
      </c>
      <c r="GO293" s="49">
        <v>0</v>
      </c>
      <c r="GP293" s="49">
        <v>0</v>
      </c>
      <c r="GQ293" s="49">
        <v>1</v>
      </c>
      <c r="GR293" s="48" t="b">
        <v>1</v>
      </c>
    </row>
    <row r="294" spans="1:200" ht="67.5" hidden="1" customHeight="1" x14ac:dyDescent="0.25">
      <c r="A294" s="110" t="s">
        <v>5392</v>
      </c>
      <c r="B294" s="110" t="s">
        <v>5893</v>
      </c>
      <c r="C294" s="119" t="s">
        <v>519</v>
      </c>
      <c r="D294" s="110" t="s">
        <v>5894</v>
      </c>
      <c r="E294" s="110" t="s">
        <v>5894</v>
      </c>
      <c r="F294" s="110" t="s">
        <v>5394</v>
      </c>
      <c r="G294" s="110" t="s">
        <v>6715</v>
      </c>
      <c r="H294" s="110" t="s">
        <v>5519</v>
      </c>
      <c r="I294" s="110" t="s">
        <v>6716</v>
      </c>
      <c r="J294" s="123" t="s">
        <v>6717</v>
      </c>
      <c r="K294" s="110" t="s">
        <v>6718</v>
      </c>
      <c r="L294" s="110" t="s">
        <v>6843</v>
      </c>
      <c r="M294" s="26" t="s">
        <v>5958</v>
      </c>
      <c r="N294" s="110" t="s">
        <v>5959</v>
      </c>
      <c r="O294" s="110" t="s">
        <v>6720</v>
      </c>
      <c r="P294" s="110" t="s">
        <v>6721</v>
      </c>
      <c r="Q294" s="119">
        <v>306</v>
      </c>
      <c r="R294" s="110" t="s">
        <v>6844</v>
      </c>
      <c r="S294" s="17" t="s">
        <v>19</v>
      </c>
      <c r="T294" s="17" t="s">
        <v>870</v>
      </c>
      <c r="U294" s="17">
        <v>3866</v>
      </c>
      <c r="V294" s="17"/>
      <c r="W294" s="17"/>
      <c r="X294" s="17"/>
      <c r="Y294" s="17"/>
      <c r="Z294" s="17"/>
      <c r="AA294" s="17"/>
      <c r="AB294" s="17"/>
      <c r="AC294" s="17"/>
      <c r="AD294" s="17"/>
      <c r="AE294" s="17"/>
      <c r="AF294" s="17"/>
      <c r="AG294" s="17"/>
      <c r="AH294" s="17" t="s">
        <v>270</v>
      </c>
      <c r="AI294" s="17" t="s">
        <v>470</v>
      </c>
      <c r="AJ294" s="17" t="s">
        <v>244</v>
      </c>
      <c r="AK294" s="17" t="s">
        <v>6845</v>
      </c>
      <c r="AL294" s="110" t="s">
        <v>6846</v>
      </c>
      <c r="AM294" s="110" t="s">
        <v>6847</v>
      </c>
      <c r="AN294" s="17">
        <v>11</v>
      </c>
      <c r="AO294" s="17">
        <v>11</v>
      </c>
      <c r="AP294" s="17">
        <v>14</v>
      </c>
      <c r="AQ294" s="17">
        <v>17</v>
      </c>
      <c r="AR294" s="17">
        <v>20</v>
      </c>
      <c r="AS294" s="17">
        <v>20</v>
      </c>
      <c r="AT294" s="17"/>
      <c r="AU294" s="17">
        <v>0</v>
      </c>
      <c r="AV294" s="17">
        <v>3</v>
      </c>
      <c r="AW294" s="80"/>
      <c r="AX294" s="89"/>
      <c r="AY294" s="88"/>
      <c r="AZ294" s="132">
        <v>0</v>
      </c>
      <c r="BA294" s="65">
        <v>0</v>
      </c>
      <c r="BB294" s="67" t="s">
        <v>218</v>
      </c>
      <c r="BC294" s="76" t="s">
        <v>6848</v>
      </c>
      <c r="BD294" s="90"/>
      <c r="BE294" s="89"/>
      <c r="BF294" s="88"/>
      <c r="BG294" s="132">
        <v>0</v>
      </c>
      <c r="BH294" s="65">
        <v>0</v>
      </c>
      <c r="BI294" s="67" t="s">
        <v>218</v>
      </c>
      <c r="BJ294" s="76" t="s">
        <v>6848</v>
      </c>
      <c r="BK294" s="75">
        <v>0</v>
      </c>
      <c r="BL294" s="67">
        <v>0</v>
      </c>
      <c r="BM294" s="89"/>
      <c r="BN294" s="65">
        <v>0</v>
      </c>
      <c r="BO294" s="65">
        <v>0</v>
      </c>
      <c r="BP294" s="67" t="s">
        <v>218</v>
      </c>
      <c r="BQ294" s="76" t="s">
        <v>6848</v>
      </c>
      <c r="BR294" s="80"/>
      <c r="BS294" s="84"/>
      <c r="BT294" s="84" t="s">
        <v>6849</v>
      </c>
      <c r="BU294" s="65">
        <v>0</v>
      </c>
      <c r="BV294" s="65">
        <v>0</v>
      </c>
      <c r="BW294" s="124" t="s">
        <v>218</v>
      </c>
      <c r="BX294" s="107" t="s">
        <v>5912</v>
      </c>
      <c r="BY294" s="80"/>
      <c r="BZ294" s="84"/>
      <c r="CA294" s="84" t="s">
        <v>6850</v>
      </c>
      <c r="CB294" s="65">
        <v>0</v>
      </c>
      <c r="CC294" s="65">
        <v>0</v>
      </c>
      <c r="CD294" s="75" t="s">
        <v>218</v>
      </c>
      <c r="CE294" s="17" t="s">
        <v>6367</v>
      </c>
      <c r="CF294" s="75">
        <v>1</v>
      </c>
      <c r="CG294" s="128">
        <v>0</v>
      </c>
      <c r="CH294" s="67" t="s">
        <v>6851</v>
      </c>
      <c r="CI294" s="65">
        <v>0</v>
      </c>
      <c r="CJ294" s="65">
        <v>0</v>
      </c>
      <c r="CK294" s="162" t="s">
        <v>218</v>
      </c>
      <c r="CL294" s="17" t="s">
        <v>6852</v>
      </c>
      <c r="CM294" s="75"/>
      <c r="CN294" s="128"/>
      <c r="CO294" s="130" t="s">
        <v>6853</v>
      </c>
      <c r="CP294" s="65">
        <v>0</v>
      </c>
      <c r="CQ294" s="65">
        <v>0</v>
      </c>
      <c r="CR294" s="67" t="s">
        <v>218</v>
      </c>
      <c r="CS294" s="161" t="s">
        <v>6854</v>
      </c>
      <c r="CT294" s="75"/>
      <c r="CU294" s="128"/>
      <c r="CV294" s="128" t="s">
        <v>6855</v>
      </c>
      <c r="CW294" s="65">
        <v>0</v>
      </c>
      <c r="CX294" s="65">
        <v>0</v>
      </c>
      <c r="CY294" s="64" t="s">
        <v>218</v>
      </c>
      <c r="CZ294" s="161" t="s">
        <v>6856</v>
      </c>
      <c r="DA294" s="75">
        <v>1</v>
      </c>
      <c r="DB294" s="67">
        <v>1</v>
      </c>
      <c r="DC294" s="169" t="s">
        <v>6857</v>
      </c>
      <c r="DD294" s="65">
        <v>0.33333333333333331</v>
      </c>
      <c r="DE294" s="65">
        <v>0.05</v>
      </c>
      <c r="DF294" s="64" t="s">
        <v>218</v>
      </c>
      <c r="DG294" s="161" t="s">
        <v>6858</v>
      </c>
      <c r="DH294" s="75"/>
      <c r="DI294" s="67"/>
      <c r="DJ294" s="70" t="s">
        <v>6859</v>
      </c>
      <c r="DK294" s="74">
        <v>0.33333333333333331</v>
      </c>
      <c r="DL294" s="74">
        <v>0.05</v>
      </c>
      <c r="DM294" s="64" t="s">
        <v>218</v>
      </c>
      <c r="DN294" s="63" t="s">
        <v>6860</v>
      </c>
      <c r="DO294" s="75"/>
      <c r="DP294" s="67"/>
      <c r="DQ294" s="125" t="s">
        <v>6861</v>
      </c>
      <c r="DR294" s="65">
        <v>0.33333333333333331</v>
      </c>
      <c r="DS294" s="65">
        <v>0.05</v>
      </c>
      <c r="DT294" s="64" t="s">
        <v>218</v>
      </c>
      <c r="DU294" s="63" t="s">
        <v>6712</v>
      </c>
      <c r="DV294" s="75">
        <v>1</v>
      </c>
      <c r="DW294" s="155">
        <v>2</v>
      </c>
      <c r="DX294" s="66" t="s">
        <v>6862</v>
      </c>
      <c r="DY294" s="65">
        <v>1</v>
      </c>
      <c r="DZ294" s="65">
        <v>0.05</v>
      </c>
      <c r="EA294" s="64" t="s">
        <v>218</v>
      </c>
      <c r="EB294" s="63" t="s">
        <v>6863</v>
      </c>
      <c r="EC294" s="62">
        <v>0</v>
      </c>
      <c r="ED294" s="61">
        <v>0</v>
      </c>
      <c r="EE294" s="61">
        <v>0</v>
      </c>
      <c r="EF294" s="61">
        <v>1</v>
      </c>
      <c r="EG294" s="61">
        <v>1</v>
      </c>
      <c r="EH294" s="61">
        <v>1</v>
      </c>
      <c r="EI294" s="61">
        <v>2</v>
      </c>
      <c r="EJ294" s="61">
        <v>2</v>
      </c>
      <c r="EK294" s="61">
        <v>2</v>
      </c>
      <c r="EL294" s="61">
        <v>3</v>
      </c>
      <c r="EM294" s="62">
        <v>1</v>
      </c>
      <c r="EN294" s="62">
        <v>2</v>
      </c>
      <c r="EO294" s="62">
        <v>3</v>
      </c>
      <c r="EP294" s="60">
        <v>0</v>
      </c>
      <c r="EQ294" s="61">
        <v>0</v>
      </c>
      <c r="ER294" s="61">
        <v>0</v>
      </c>
      <c r="ES294" s="61">
        <v>0</v>
      </c>
      <c r="ET294" s="61">
        <v>0</v>
      </c>
      <c r="EU294" s="61">
        <v>0</v>
      </c>
      <c r="EV294" s="61">
        <v>1</v>
      </c>
      <c r="EW294" s="61">
        <v>1</v>
      </c>
      <c r="EX294" s="61">
        <v>1</v>
      </c>
      <c r="EY294" s="61">
        <v>3</v>
      </c>
      <c r="EZ294" s="61">
        <v>2</v>
      </c>
      <c r="FA294" s="60">
        <v>0</v>
      </c>
      <c r="FB294" s="60">
        <v>1</v>
      </c>
      <c r="FC294" s="60">
        <v>3</v>
      </c>
      <c r="FD294" s="38">
        <v>0</v>
      </c>
      <c r="FE294" s="38">
        <v>0</v>
      </c>
      <c r="FF294" s="38">
        <v>0</v>
      </c>
      <c r="FG294" s="38">
        <v>0</v>
      </c>
      <c r="FH294" s="140">
        <v>0</v>
      </c>
      <c r="FI294" s="140">
        <v>0</v>
      </c>
      <c r="FJ294" s="38">
        <v>0.5</v>
      </c>
      <c r="FK294" s="139">
        <v>0.5</v>
      </c>
      <c r="FL294" s="139">
        <v>0.5</v>
      </c>
      <c r="FM294" s="139">
        <v>1</v>
      </c>
      <c r="FN294" s="55">
        <v>0</v>
      </c>
      <c r="FO294" s="55">
        <v>0</v>
      </c>
      <c r="FP294" s="55">
        <v>0</v>
      </c>
      <c r="FQ294" s="55">
        <v>0</v>
      </c>
      <c r="FR294" s="137">
        <v>0</v>
      </c>
      <c r="FS294" s="136">
        <v>0</v>
      </c>
      <c r="FT294" s="137">
        <v>0</v>
      </c>
      <c r="FU294" s="136">
        <v>0.33333333333333331</v>
      </c>
      <c r="FV294" s="42">
        <v>0</v>
      </c>
      <c r="FW294" s="42">
        <v>0.33333333333333331</v>
      </c>
      <c r="FX294" s="42">
        <v>0</v>
      </c>
      <c r="FY294" s="42">
        <v>0.33333333333333331</v>
      </c>
      <c r="FZ294" s="42">
        <v>0.33333333333333331</v>
      </c>
      <c r="GA294" s="42">
        <v>0.66666666666666663</v>
      </c>
      <c r="GB294" s="42">
        <v>0.33333333333333331</v>
      </c>
      <c r="GC294" s="42">
        <v>0.66666666666666663</v>
      </c>
      <c r="GD294" s="138">
        <v>0.33333333333333331</v>
      </c>
      <c r="GE294" s="42">
        <v>0.66666666666666663</v>
      </c>
      <c r="GF294" s="137">
        <v>1</v>
      </c>
      <c r="GG294" s="136">
        <v>1</v>
      </c>
      <c r="GH294" s="50">
        <v>0</v>
      </c>
      <c r="GI294" s="50">
        <v>0</v>
      </c>
      <c r="GJ294" s="50">
        <v>0</v>
      </c>
      <c r="GK294" s="50">
        <v>0</v>
      </c>
      <c r="GL294" s="49">
        <v>0</v>
      </c>
      <c r="GM294" s="49">
        <v>0</v>
      </c>
      <c r="GN294" s="49">
        <v>0.33333333333333331</v>
      </c>
      <c r="GO294" s="49">
        <v>0.33333333333333331</v>
      </c>
      <c r="GP294" s="49">
        <v>0.33333333333333331</v>
      </c>
      <c r="GQ294" s="49">
        <v>1</v>
      </c>
      <c r="GR294" s="48" t="b">
        <v>1</v>
      </c>
    </row>
    <row r="295" spans="1:200" ht="67.5" hidden="1" customHeight="1" x14ac:dyDescent="0.25">
      <c r="A295" s="168" t="s">
        <v>5392</v>
      </c>
      <c r="B295" s="94" t="s">
        <v>5893</v>
      </c>
      <c r="C295" s="119" t="s">
        <v>519</v>
      </c>
      <c r="D295" s="94" t="s">
        <v>5894</v>
      </c>
      <c r="E295" s="94" t="s">
        <v>6043</v>
      </c>
      <c r="F295" s="94" t="s">
        <v>5394</v>
      </c>
      <c r="G295" s="94" t="s">
        <v>6715</v>
      </c>
      <c r="H295" s="94" t="s">
        <v>5519</v>
      </c>
      <c r="I295" s="94" t="s">
        <v>5895</v>
      </c>
      <c r="J295" s="123" t="s">
        <v>6717</v>
      </c>
      <c r="K295" s="134" t="s">
        <v>5397</v>
      </c>
      <c r="L295" s="134" t="s">
        <v>6793</v>
      </c>
      <c r="M295" s="135" t="s">
        <v>5958</v>
      </c>
      <c r="N295" s="134" t="s">
        <v>5959</v>
      </c>
      <c r="O295" s="134" t="s">
        <v>6864</v>
      </c>
      <c r="P295" s="134" t="s">
        <v>6865</v>
      </c>
      <c r="Q295" s="167" t="s">
        <v>6866</v>
      </c>
      <c r="R295" s="166" t="s">
        <v>6867</v>
      </c>
      <c r="S295" s="164" t="s">
        <v>19</v>
      </c>
      <c r="T295" s="164" t="s">
        <v>870</v>
      </c>
      <c r="U295" s="164"/>
      <c r="V295" s="164"/>
      <c r="W295" s="164"/>
      <c r="X295" s="164"/>
      <c r="Y295" s="164"/>
      <c r="Z295" s="164"/>
      <c r="AA295" s="164"/>
      <c r="AB295" s="164"/>
      <c r="AC295" s="164"/>
      <c r="AD295" s="164"/>
      <c r="AE295" s="164"/>
      <c r="AF295" s="164"/>
      <c r="AG295" s="164"/>
      <c r="AH295" s="164" t="s">
        <v>270</v>
      </c>
      <c r="AI295" s="164" t="s">
        <v>470</v>
      </c>
      <c r="AJ295" s="164" t="s">
        <v>244</v>
      </c>
      <c r="AK295" s="164" t="s">
        <v>271</v>
      </c>
      <c r="AL295" s="165" t="s">
        <v>6868</v>
      </c>
      <c r="AM295" s="164" t="s">
        <v>6869</v>
      </c>
      <c r="AN295" s="164">
        <v>0</v>
      </c>
      <c r="AO295" s="164">
        <v>0</v>
      </c>
      <c r="AP295" s="164">
        <v>20</v>
      </c>
      <c r="AQ295" s="164"/>
      <c r="AR295" s="164"/>
      <c r="AS295" s="164">
        <v>20</v>
      </c>
      <c r="AT295" s="164"/>
      <c r="AU295" s="164">
        <v>0</v>
      </c>
      <c r="AV295" s="163">
        <v>20</v>
      </c>
      <c r="AW295" s="80"/>
      <c r="AX295" s="89"/>
      <c r="AY295" s="88"/>
      <c r="AZ295" s="132">
        <v>0</v>
      </c>
      <c r="BA295" s="65">
        <v>0</v>
      </c>
      <c r="BB295" s="67" t="s">
        <v>218</v>
      </c>
      <c r="BC295" s="76" t="s">
        <v>6848</v>
      </c>
      <c r="BD295" s="90"/>
      <c r="BE295" s="89"/>
      <c r="BF295" s="88"/>
      <c r="BG295" s="132">
        <v>0</v>
      </c>
      <c r="BH295" s="65">
        <v>0</v>
      </c>
      <c r="BI295" s="67" t="s">
        <v>218</v>
      </c>
      <c r="BJ295" s="76" t="s">
        <v>6848</v>
      </c>
      <c r="BK295" s="75"/>
      <c r="BL295" s="67"/>
      <c r="BM295" s="89"/>
      <c r="BN295" s="65">
        <v>0</v>
      </c>
      <c r="BO295" s="65">
        <v>0</v>
      </c>
      <c r="BP295" s="67" t="s">
        <v>218</v>
      </c>
      <c r="BQ295" s="76" t="s">
        <v>6848</v>
      </c>
      <c r="BR295" s="80"/>
      <c r="BS295" s="84"/>
      <c r="BT295" s="84" t="s">
        <v>6870</v>
      </c>
      <c r="BU295" s="65">
        <v>0</v>
      </c>
      <c r="BV295" s="65">
        <v>0</v>
      </c>
      <c r="BW295" s="64" t="s">
        <v>218</v>
      </c>
      <c r="BX295" s="107" t="s">
        <v>6698</v>
      </c>
      <c r="BY295" s="80"/>
      <c r="BZ295" s="84"/>
      <c r="CA295" s="84" t="s">
        <v>6871</v>
      </c>
      <c r="CB295" s="65">
        <v>0</v>
      </c>
      <c r="CC295" s="65">
        <v>0</v>
      </c>
      <c r="CD295" s="75" t="s">
        <v>218</v>
      </c>
      <c r="CE295" s="14" t="s">
        <v>6872</v>
      </c>
      <c r="CF295" s="75"/>
      <c r="CG295" s="128"/>
      <c r="CH295" s="66" t="s">
        <v>6873</v>
      </c>
      <c r="CI295" s="65">
        <v>0</v>
      </c>
      <c r="CJ295" s="65">
        <v>0</v>
      </c>
      <c r="CK295" s="162" t="s">
        <v>218</v>
      </c>
      <c r="CL295" s="75" t="s">
        <v>6874</v>
      </c>
      <c r="CM295" s="75"/>
      <c r="CN295" s="128"/>
      <c r="CO295" s="128" t="s">
        <v>6875</v>
      </c>
      <c r="CP295" s="65">
        <v>0</v>
      </c>
      <c r="CQ295" s="65">
        <v>0</v>
      </c>
      <c r="CR295" s="67" t="s">
        <v>218</v>
      </c>
      <c r="CS295" s="161" t="s">
        <v>6876</v>
      </c>
      <c r="CT295" s="75"/>
      <c r="CU295" s="128"/>
      <c r="CV295" s="128" t="s">
        <v>6877</v>
      </c>
      <c r="CW295" s="65">
        <v>0</v>
      </c>
      <c r="CX295" s="65">
        <v>0</v>
      </c>
      <c r="CY295" s="64" t="s">
        <v>218</v>
      </c>
      <c r="CZ295" s="161" t="s">
        <v>6878</v>
      </c>
      <c r="DA295" s="75">
        <v>10</v>
      </c>
      <c r="DB295" s="67">
        <v>10</v>
      </c>
      <c r="DC295" s="145" t="s">
        <v>6879</v>
      </c>
      <c r="DD295" s="65">
        <v>0.5</v>
      </c>
      <c r="DE295" s="65">
        <v>0.5</v>
      </c>
      <c r="DF295" s="64" t="s">
        <v>218</v>
      </c>
      <c r="DG295" s="161" t="s">
        <v>6880</v>
      </c>
      <c r="DH295" s="75"/>
      <c r="DI295" s="67"/>
      <c r="DJ295" s="70" t="s">
        <v>6881</v>
      </c>
      <c r="DK295" s="74">
        <v>0.5</v>
      </c>
      <c r="DL295" s="74">
        <v>0.5</v>
      </c>
      <c r="DM295" s="64" t="s">
        <v>218</v>
      </c>
      <c r="DN295" s="63" t="s">
        <v>6882</v>
      </c>
      <c r="DO295" s="75"/>
      <c r="DP295" s="67"/>
      <c r="DQ295" s="125" t="s">
        <v>6883</v>
      </c>
      <c r="DR295" s="65">
        <v>0.5</v>
      </c>
      <c r="DS295" s="65">
        <v>0.5</v>
      </c>
      <c r="DT295" s="64" t="s">
        <v>218</v>
      </c>
      <c r="DU295" s="63" t="s">
        <v>6884</v>
      </c>
      <c r="DV295" s="75">
        <v>10</v>
      </c>
      <c r="DW295" s="155">
        <v>0</v>
      </c>
      <c r="DX295" s="66" t="s">
        <v>6885</v>
      </c>
      <c r="DY295" s="65">
        <v>0.5</v>
      </c>
      <c r="DZ295" s="65">
        <v>0.5</v>
      </c>
      <c r="EA295" s="64" t="s">
        <v>218</v>
      </c>
      <c r="EB295" s="63" t="s">
        <v>6886</v>
      </c>
      <c r="EC295" s="62">
        <v>0</v>
      </c>
      <c r="ED295" s="61">
        <v>0</v>
      </c>
      <c r="EE295" s="61">
        <v>0</v>
      </c>
      <c r="EF295" s="61">
        <v>0</v>
      </c>
      <c r="EG295" s="61">
        <v>0</v>
      </c>
      <c r="EH295" s="61">
        <v>0</v>
      </c>
      <c r="EI295" s="61">
        <v>10</v>
      </c>
      <c r="EJ295" s="61">
        <v>10</v>
      </c>
      <c r="EK295" s="61">
        <v>10</v>
      </c>
      <c r="EL295" s="61">
        <v>20</v>
      </c>
      <c r="EM295" s="62">
        <v>0</v>
      </c>
      <c r="EN295" s="62">
        <v>10</v>
      </c>
      <c r="EO295" s="62">
        <v>20</v>
      </c>
      <c r="EP295" s="60">
        <v>0</v>
      </c>
      <c r="EQ295" s="61">
        <v>0</v>
      </c>
      <c r="ER295" s="61">
        <v>0</v>
      </c>
      <c r="ES295" s="61">
        <v>0</v>
      </c>
      <c r="ET295" s="61">
        <v>0</v>
      </c>
      <c r="EU295" s="61">
        <v>0</v>
      </c>
      <c r="EV295" s="61">
        <v>10</v>
      </c>
      <c r="EW295" s="61">
        <v>10</v>
      </c>
      <c r="EX295" s="61">
        <v>10</v>
      </c>
      <c r="EY295" s="61">
        <v>10</v>
      </c>
      <c r="EZ295" s="61">
        <v>0</v>
      </c>
      <c r="FA295" s="60">
        <v>0</v>
      </c>
      <c r="FB295" s="60">
        <v>10</v>
      </c>
      <c r="FC295" s="60">
        <v>10</v>
      </c>
      <c r="FD295" s="38">
        <v>0</v>
      </c>
      <c r="FE295" s="38">
        <v>0</v>
      </c>
      <c r="FF295" s="38">
        <v>0</v>
      </c>
      <c r="FG295" s="38">
        <v>0</v>
      </c>
      <c r="FH295" s="140">
        <v>0</v>
      </c>
      <c r="FI295" s="140">
        <v>0</v>
      </c>
      <c r="FJ295" s="38">
        <v>1</v>
      </c>
      <c r="FK295" s="139">
        <v>1</v>
      </c>
      <c r="FL295" s="139">
        <v>1</v>
      </c>
      <c r="FM295" s="139">
        <v>0.5</v>
      </c>
      <c r="FN295" s="55">
        <v>0</v>
      </c>
      <c r="FO295" s="55">
        <v>0</v>
      </c>
      <c r="FP295" s="55">
        <v>0</v>
      </c>
      <c r="FQ295" s="55">
        <v>0</v>
      </c>
      <c r="FR295" s="137">
        <v>0</v>
      </c>
      <c r="FS295" s="136">
        <v>0</v>
      </c>
      <c r="FT295" s="137">
        <v>0</v>
      </c>
      <c r="FU295" s="136">
        <v>0</v>
      </c>
      <c r="FV295" s="42">
        <v>0</v>
      </c>
      <c r="FW295" s="42">
        <v>0</v>
      </c>
      <c r="FX295" s="42">
        <v>0</v>
      </c>
      <c r="FY295" s="42">
        <v>0</v>
      </c>
      <c r="FZ295" s="42">
        <v>0.5</v>
      </c>
      <c r="GA295" s="42">
        <v>0.5</v>
      </c>
      <c r="GB295" s="42">
        <v>0.5</v>
      </c>
      <c r="GC295" s="42">
        <v>0.5</v>
      </c>
      <c r="GD295" s="138">
        <v>0.5</v>
      </c>
      <c r="GE295" s="42">
        <v>0.5</v>
      </c>
      <c r="GF295" s="137">
        <v>0.5</v>
      </c>
      <c r="GG295" s="136">
        <v>1</v>
      </c>
      <c r="GH295" s="50">
        <v>0</v>
      </c>
      <c r="GI295" s="50">
        <v>0</v>
      </c>
      <c r="GJ295" s="50">
        <v>0</v>
      </c>
      <c r="GK295" s="50">
        <v>0</v>
      </c>
      <c r="GL295" s="49">
        <v>0</v>
      </c>
      <c r="GM295" s="49">
        <v>0</v>
      </c>
      <c r="GN295" s="49">
        <v>0.5</v>
      </c>
      <c r="GO295" s="49">
        <v>0.5</v>
      </c>
      <c r="GP295" s="49">
        <v>0.5</v>
      </c>
      <c r="GQ295" s="49">
        <v>0.5</v>
      </c>
      <c r="GR295" s="48" t="b">
        <v>1</v>
      </c>
    </row>
    <row r="296" spans="1:200" ht="67.5" hidden="1" customHeight="1" x14ac:dyDescent="0.25">
      <c r="A296" s="110" t="s">
        <v>5392</v>
      </c>
      <c r="B296" s="110" t="s">
        <v>5893</v>
      </c>
      <c r="C296" s="119" t="s">
        <v>519</v>
      </c>
      <c r="D296" s="110" t="s">
        <v>5894</v>
      </c>
      <c r="E296" s="110" t="s">
        <v>6043</v>
      </c>
      <c r="F296" s="110" t="s">
        <v>6887</v>
      </c>
      <c r="G296" s="110"/>
      <c r="H296" s="110"/>
      <c r="I296" s="110"/>
      <c r="J296" s="123"/>
      <c r="K296" s="110"/>
      <c r="L296" s="110"/>
      <c r="M296" s="135" t="s">
        <v>5958</v>
      </c>
      <c r="N296" s="134" t="s">
        <v>5959</v>
      </c>
      <c r="O296" s="110"/>
      <c r="P296" s="110"/>
      <c r="Q296" s="119">
        <v>190</v>
      </c>
      <c r="R296" s="153" t="s">
        <v>6888</v>
      </c>
      <c r="S296" s="17" t="s">
        <v>869</v>
      </c>
      <c r="T296" s="17"/>
      <c r="U296" s="17"/>
      <c r="V296" s="17"/>
      <c r="W296" s="17"/>
      <c r="X296" s="17"/>
      <c r="Y296" s="17"/>
      <c r="Z296" s="17"/>
      <c r="AA296" s="17"/>
      <c r="AB296" s="17"/>
      <c r="AC296" s="17"/>
      <c r="AD296" s="17"/>
      <c r="AE296" s="17"/>
      <c r="AF296" s="17"/>
      <c r="AG296" s="17"/>
      <c r="AH296" s="17" t="s">
        <v>211</v>
      </c>
      <c r="AI296" s="17" t="s">
        <v>417</v>
      </c>
      <c r="AJ296" s="17" t="s">
        <v>244</v>
      </c>
      <c r="AK296" s="17" t="s">
        <v>3405</v>
      </c>
      <c r="AL296" s="160" t="s">
        <v>6889</v>
      </c>
      <c r="AM296" s="110"/>
      <c r="AN296" s="17">
        <v>0</v>
      </c>
      <c r="AO296" s="17">
        <v>25</v>
      </c>
      <c r="AP296" s="17">
        <v>25</v>
      </c>
      <c r="AQ296" s="17">
        <v>25</v>
      </c>
      <c r="AR296" s="17">
        <v>25</v>
      </c>
      <c r="AS296" s="17">
        <v>100</v>
      </c>
      <c r="AT296" s="17"/>
      <c r="AU296" s="17"/>
      <c r="AV296" s="17">
        <v>25</v>
      </c>
      <c r="AW296" s="110"/>
      <c r="AX296" s="112"/>
      <c r="AY296" s="133" t="s">
        <v>6890</v>
      </c>
      <c r="AZ296" s="132">
        <v>0</v>
      </c>
      <c r="BA296" s="151">
        <v>0</v>
      </c>
      <c r="BB296" s="67" t="s">
        <v>218</v>
      </c>
      <c r="BC296" s="107" t="s">
        <v>6891</v>
      </c>
      <c r="BD296" s="152"/>
      <c r="BE296" s="112"/>
      <c r="BF296" s="133" t="s">
        <v>6892</v>
      </c>
      <c r="BG296" s="132">
        <v>0</v>
      </c>
      <c r="BH296" s="151">
        <v>0</v>
      </c>
      <c r="BI296" s="67" t="s">
        <v>218</v>
      </c>
      <c r="BJ296" s="107" t="s">
        <v>6893</v>
      </c>
      <c r="BK296" s="17"/>
      <c r="BL296" s="101"/>
      <c r="BM296" s="117" t="s">
        <v>6894</v>
      </c>
      <c r="BN296" s="150">
        <v>0</v>
      </c>
      <c r="BO296" s="131">
        <v>0</v>
      </c>
      <c r="BP296" s="67" t="s">
        <v>218</v>
      </c>
      <c r="BQ296" s="107" t="s">
        <v>6891</v>
      </c>
      <c r="BR296" s="110"/>
      <c r="BS296" s="112"/>
      <c r="BT296" s="112" t="s">
        <v>6895</v>
      </c>
      <c r="BU296" s="131">
        <v>0</v>
      </c>
      <c r="BV296" s="131">
        <v>0</v>
      </c>
      <c r="BW296" s="124" t="s">
        <v>218</v>
      </c>
      <c r="BX296" s="107" t="s">
        <v>6891</v>
      </c>
      <c r="BY296" s="110"/>
      <c r="BZ296" s="112"/>
      <c r="CA296" s="112" t="s">
        <v>6896</v>
      </c>
      <c r="CB296" s="131">
        <v>0</v>
      </c>
      <c r="CC296" s="131">
        <v>0</v>
      </c>
      <c r="CD296" s="75" t="s">
        <v>218</v>
      </c>
      <c r="CE296" s="107" t="s">
        <v>6897</v>
      </c>
      <c r="CF296" s="17"/>
      <c r="CG296" s="146"/>
      <c r="CH296" s="101" t="s">
        <v>6898</v>
      </c>
      <c r="CI296" s="131">
        <v>0</v>
      </c>
      <c r="CJ296" s="131">
        <v>0</v>
      </c>
      <c r="CK296" s="128" t="s">
        <v>218</v>
      </c>
      <c r="CL296" s="107" t="s">
        <v>6891</v>
      </c>
      <c r="CM296" s="17"/>
      <c r="CN296" s="149"/>
      <c r="CO296" s="148" t="s">
        <v>6899</v>
      </c>
      <c r="CP296" s="147">
        <v>0</v>
      </c>
      <c r="CQ296" s="131">
        <v>0</v>
      </c>
      <c r="CR296" s="79" t="s">
        <v>218</v>
      </c>
      <c r="CS296" s="107" t="s">
        <v>6900</v>
      </c>
      <c r="CT296" s="17"/>
      <c r="CU296" s="146"/>
      <c r="CV296" s="146" t="s">
        <v>6901</v>
      </c>
      <c r="CW296" s="131">
        <v>0</v>
      </c>
      <c r="CX296" s="131">
        <v>0</v>
      </c>
      <c r="CY296" s="64" t="s">
        <v>218</v>
      </c>
      <c r="CZ296" s="107" t="s">
        <v>6891</v>
      </c>
      <c r="DA296" s="17"/>
      <c r="DB296" s="101"/>
      <c r="DC296" s="145" t="s">
        <v>6902</v>
      </c>
      <c r="DD296" s="131">
        <v>0</v>
      </c>
      <c r="DE296" s="131">
        <v>0</v>
      </c>
      <c r="DF296" s="17" t="s">
        <v>218</v>
      </c>
      <c r="DG296" s="159" t="s">
        <v>6903</v>
      </c>
      <c r="DH296" s="17"/>
      <c r="DI296" s="101"/>
      <c r="DJ296" s="103" t="s">
        <v>6904</v>
      </c>
      <c r="DK296" s="131">
        <v>0</v>
      </c>
      <c r="DL296" s="131">
        <v>0</v>
      </c>
      <c r="DM296" s="73" t="s">
        <v>218</v>
      </c>
      <c r="DN296" s="98" t="s">
        <v>6905</v>
      </c>
      <c r="DO296" s="17"/>
      <c r="DP296" s="101"/>
      <c r="DQ296" s="103" t="s">
        <v>6906</v>
      </c>
      <c r="DR296" s="131">
        <v>0</v>
      </c>
      <c r="DS296" s="131">
        <v>0</v>
      </c>
      <c r="DT296" s="64" t="s">
        <v>218</v>
      </c>
      <c r="DU296" s="98" t="s">
        <v>6907</v>
      </c>
      <c r="DV296" s="17">
        <v>25</v>
      </c>
      <c r="DW296" s="157">
        <v>25</v>
      </c>
      <c r="DX296" s="100" t="s">
        <v>6908</v>
      </c>
      <c r="DY296" s="131">
        <v>1</v>
      </c>
      <c r="DZ296" s="131">
        <v>0</v>
      </c>
      <c r="EA296" s="64" t="s">
        <v>218</v>
      </c>
      <c r="EB296" s="98" t="s">
        <v>6909</v>
      </c>
      <c r="EC296" s="62">
        <v>0</v>
      </c>
      <c r="ED296" s="61">
        <v>0</v>
      </c>
      <c r="EE296" s="61">
        <v>0</v>
      </c>
      <c r="EF296" s="61">
        <v>0</v>
      </c>
      <c r="EG296" s="61">
        <v>0</v>
      </c>
      <c r="EH296" s="61">
        <v>0</v>
      </c>
      <c r="EI296" s="61">
        <v>0</v>
      </c>
      <c r="EJ296" s="61">
        <v>0</v>
      </c>
      <c r="EK296" s="61">
        <v>0</v>
      </c>
      <c r="EL296" s="61">
        <v>25</v>
      </c>
      <c r="EM296" s="62">
        <v>0</v>
      </c>
      <c r="EN296" s="62">
        <v>0</v>
      </c>
      <c r="EO296" s="62">
        <v>25</v>
      </c>
      <c r="EP296" s="60">
        <v>0</v>
      </c>
      <c r="EQ296" s="61">
        <v>0</v>
      </c>
      <c r="ER296" s="61">
        <v>0</v>
      </c>
      <c r="ES296" s="61">
        <v>0</v>
      </c>
      <c r="ET296" s="61">
        <v>0</v>
      </c>
      <c r="EU296" s="61">
        <v>0</v>
      </c>
      <c r="EV296" s="61">
        <v>0</v>
      </c>
      <c r="EW296" s="61">
        <v>0</v>
      </c>
      <c r="EX296" s="61">
        <v>0</v>
      </c>
      <c r="EY296" s="61">
        <v>25</v>
      </c>
      <c r="EZ296" s="61">
        <v>25</v>
      </c>
      <c r="FA296" s="60">
        <v>0</v>
      </c>
      <c r="FB296" s="60">
        <v>0</v>
      </c>
      <c r="FC296" s="60">
        <v>25</v>
      </c>
      <c r="FD296" s="38">
        <v>0</v>
      </c>
      <c r="FE296" s="38">
        <v>0</v>
      </c>
      <c r="FF296" s="38">
        <v>0</v>
      </c>
      <c r="FG296" s="38">
        <v>0</v>
      </c>
      <c r="FH296" s="140">
        <v>0</v>
      </c>
      <c r="FI296" s="140">
        <v>0</v>
      </c>
      <c r="FJ296" s="38">
        <v>0</v>
      </c>
      <c r="FK296" s="139">
        <v>0</v>
      </c>
      <c r="FL296" s="139">
        <v>0</v>
      </c>
      <c r="FM296" s="139">
        <v>1</v>
      </c>
      <c r="FN296" s="55">
        <v>0</v>
      </c>
      <c r="FO296" s="55">
        <v>0</v>
      </c>
      <c r="FP296" s="55">
        <v>0</v>
      </c>
      <c r="FQ296" s="55">
        <v>0</v>
      </c>
      <c r="FR296" s="137">
        <v>0</v>
      </c>
      <c r="FS296" s="136">
        <v>0</v>
      </c>
      <c r="FT296" s="137">
        <v>0</v>
      </c>
      <c r="FU296" s="136">
        <v>0</v>
      </c>
      <c r="FV296" s="42">
        <v>0</v>
      </c>
      <c r="FW296" s="42">
        <v>0</v>
      </c>
      <c r="FX296" s="42">
        <v>0</v>
      </c>
      <c r="FY296" s="42">
        <v>0</v>
      </c>
      <c r="FZ296" s="42">
        <v>0</v>
      </c>
      <c r="GA296" s="42">
        <v>0</v>
      </c>
      <c r="GB296" s="42">
        <v>0</v>
      </c>
      <c r="GC296" s="42">
        <v>0</v>
      </c>
      <c r="GD296" s="138">
        <v>0</v>
      </c>
      <c r="GE296" s="42">
        <v>0</v>
      </c>
      <c r="GF296" s="137">
        <v>1</v>
      </c>
      <c r="GG296" s="136">
        <v>1</v>
      </c>
      <c r="GH296" s="50">
        <v>0</v>
      </c>
      <c r="GI296" s="50">
        <v>0</v>
      </c>
      <c r="GJ296" s="50">
        <v>0</v>
      </c>
      <c r="GK296" s="50">
        <v>0</v>
      </c>
      <c r="GL296" s="49">
        <v>0</v>
      </c>
      <c r="GM296" s="49">
        <v>0</v>
      </c>
      <c r="GN296" s="49">
        <v>0</v>
      </c>
      <c r="GO296" s="49">
        <v>0</v>
      </c>
      <c r="GP296" s="49">
        <v>0</v>
      </c>
      <c r="GQ296" s="49">
        <v>1</v>
      </c>
      <c r="GR296" s="48" t="b">
        <v>1</v>
      </c>
    </row>
    <row r="297" spans="1:200" ht="67.5" hidden="1" customHeight="1" x14ac:dyDescent="0.25">
      <c r="A297" s="110" t="s">
        <v>5392</v>
      </c>
      <c r="B297" s="110" t="s">
        <v>5893</v>
      </c>
      <c r="C297" s="119" t="s">
        <v>519</v>
      </c>
      <c r="D297" s="110" t="s">
        <v>5894</v>
      </c>
      <c r="E297" s="110" t="s">
        <v>6043</v>
      </c>
      <c r="F297" s="110" t="s">
        <v>6887</v>
      </c>
      <c r="G297" s="110"/>
      <c r="H297" s="110"/>
      <c r="I297" s="110"/>
      <c r="J297" s="123"/>
      <c r="K297" s="110"/>
      <c r="L297" s="110"/>
      <c r="M297" s="135" t="s">
        <v>5958</v>
      </c>
      <c r="N297" s="134" t="s">
        <v>5959</v>
      </c>
      <c r="O297" s="110"/>
      <c r="P297" s="110"/>
      <c r="Q297" s="119">
        <v>191</v>
      </c>
      <c r="R297" s="154" t="s">
        <v>6910</v>
      </c>
      <c r="S297" s="17" t="s">
        <v>869</v>
      </c>
      <c r="T297" s="17"/>
      <c r="U297" s="17"/>
      <c r="V297" s="17"/>
      <c r="W297" s="17"/>
      <c r="X297" s="17"/>
      <c r="Y297" s="17"/>
      <c r="Z297" s="17"/>
      <c r="AA297" s="17"/>
      <c r="AB297" s="17"/>
      <c r="AC297" s="17"/>
      <c r="AD297" s="17"/>
      <c r="AE297" s="17"/>
      <c r="AF297" s="17"/>
      <c r="AG297" s="17"/>
      <c r="AH297" s="17" t="s">
        <v>270</v>
      </c>
      <c r="AI297" s="17" t="s">
        <v>417</v>
      </c>
      <c r="AJ297" s="17" t="s">
        <v>244</v>
      </c>
      <c r="AK297" s="17" t="s">
        <v>271</v>
      </c>
      <c r="AL297" s="110" t="s">
        <v>6911</v>
      </c>
      <c r="AM297" s="110"/>
      <c r="AN297" s="17">
        <v>8000</v>
      </c>
      <c r="AO297" s="17">
        <v>2000</v>
      </c>
      <c r="AP297" s="17">
        <v>2500</v>
      </c>
      <c r="AQ297" s="17">
        <v>2250</v>
      </c>
      <c r="AR297" s="17">
        <v>2250</v>
      </c>
      <c r="AS297" s="17">
        <v>9000</v>
      </c>
      <c r="AT297" s="17"/>
      <c r="AU297" s="17"/>
      <c r="AV297" s="17">
        <v>2500</v>
      </c>
      <c r="AW297" s="80"/>
      <c r="AX297" s="89"/>
      <c r="AY297" s="88" t="s">
        <v>6912</v>
      </c>
      <c r="AZ297" s="132">
        <v>0</v>
      </c>
      <c r="BA297" s="65">
        <v>0</v>
      </c>
      <c r="BB297" s="67" t="s">
        <v>218</v>
      </c>
      <c r="BC297" s="107" t="s">
        <v>6891</v>
      </c>
      <c r="BD297" s="90"/>
      <c r="BE297" s="89"/>
      <c r="BF297" s="88" t="s">
        <v>6913</v>
      </c>
      <c r="BG297" s="132">
        <v>0</v>
      </c>
      <c r="BH297" s="65">
        <v>0</v>
      </c>
      <c r="BI297" s="67" t="s">
        <v>218</v>
      </c>
      <c r="BJ297" s="107" t="s">
        <v>6891</v>
      </c>
      <c r="BK297" s="75"/>
      <c r="BL297" s="67"/>
      <c r="BM297" s="89" t="s">
        <v>6914</v>
      </c>
      <c r="BN297" s="65">
        <v>0</v>
      </c>
      <c r="BO297" s="65">
        <v>0</v>
      </c>
      <c r="BP297" s="67" t="s">
        <v>218</v>
      </c>
      <c r="BQ297" s="107" t="s">
        <v>6893</v>
      </c>
      <c r="BR297" s="80"/>
      <c r="BS297" s="84"/>
      <c r="BT297" s="84" t="s">
        <v>6915</v>
      </c>
      <c r="BU297" s="65">
        <v>0</v>
      </c>
      <c r="BV297" s="65">
        <v>0</v>
      </c>
      <c r="BW297" s="124" t="s">
        <v>218</v>
      </c>
      <c r="BX297" s="107" t="s">
        <v>6891</v>
      </c>
      <c r="BY297" s="80"/>
      <c r="BZ297" s="84"/>
      <c r="CA297" s="84" t="s">
        <v>6916</v>
      </c>
      <c r="CB297" s="65">
        <v>0</v>
      </c>
      <c r="CC297" s="65">
        <v>0</v>
      </c>
      <c r="CD297" s="75" t="s">
        <v>218</v>
      </c>
      <c r="CE297" s="107" t="s">
        <v>6891</v>
      </c>
      <c r="CF297" s="75"/>
      <c r="CG297" s="128"/>
      <c r="CH297" s="67" t="s">
        <v>6917</v>
      </c>
      <c r="CI297" s="65">
        <v>0</v>
      </c>
      <c r="CJ297" s="65">
        <v>0</v>
      </c>
      <c r="CK297" s="128" t="s">
        <v>218</v>
      </c>
      <c r="CL297" s="107" t="s">
        <v>6891</v>
      </c>
      <c r="CM297" s="75"/>
      <c r="CN297" s="128"/>
      <c r="CO297" s="130" t="s">
        <v>6918</v>
      </c>
      <c r="CP297" s="65">
        <v>0</v>
      </c>
      <c r="CQ297" s="65">
        <v>0</v>
      </c>
      <c r="CR297" s="79" t="s">
        <v>218</v>
      </c>
      <c r="CS297" s="107" t="s">
        <v>6900</v>
      </c>
      <c r="CT297" s="75"/>
      <c r="CU297" s="128"/>
      <c r="CV297" s="128" t="s">
        <v>6919</v>
      </c>
      <c r="CW297" s="65">
        <v>0</v>
      </c>
      <c r="CX297" s="65">
        <v>0</v>
      </c>
      <c r="CY297" s="64" t="s">
        <v>218</v>
      </c>
      <c r="CZ297" s="107" t="s">
        <v>6891</v>
      </c>
      <c r="DA297" s="75"/>
      <c r="DB297" s="67"/>
      <c r="DC297" s="145" t="s">
        <v>6920</v>
      </c>
      <c r="DD297" s="65">
        <v>0</v>
      </c>
      <c r="DE297" s="65">
        <v>0</v>
      </c>
      <c r="DF297" s="17" t="s">
        <v>218</v>
      </c>
      <c r="DG297" s="156" t="s">
        <v>6921</v>
      </c>
      <c r="DH297" s="75"/>
      <c r="DI297" s="67"/>
      <c r="DJ297" s="70" t="s">
        <v>6922</v>
      </c>
      <c r="DK297" s="74">
        <v>0</v>
      </c>
      <c r="DL297" s="74">
        <v>0</v>
      </c>
      <c r="DM297" s="73" t="s">
        <v>218</v>
      </c>
      <c r="DN297" s="98" t="s">
        <v>6905</v>
      </c>
      <c r="DO297" s="75"/>
      <c r="DP297" s="67"/>
      <c r="DQ297" s="70" t="s">
        <v>6923</v>
      </c>
      <c r="DR297" s="65">
        <v>0</v>
      </c>
      <c r="DS297" s="65">
        <v>0</v>
      </c>
      <c r="DT297" s="64" t="s">
        <v>218</v>
      </c>
      <c r="DU297" s="63" t="s">
        <v>6924</v>
      </c>
      <c r="DV297" s="75">
        <v>2500</v>
      </c>
      <c r="DW297" s="155">
        <v>2557</v>
      </c>
      <c r="DX297" s="66" t="s">
        <v>6925</v>
      </c>
      <c r="DY297" s="65">
        <v>1.0227999999999999</v>
      </c>
      <c r="DZ297" s="65">
        <v>0</v>
      </c>
      <c r="EA297" s="64" t="s">
        <v>218</v>
      </c>
      <c r="EB297" s="63" t="s">
        <v>6926</v>
      </c>
      <c r="EC297" s="62">
        <v>0</v>
      </c>
      <c r="ED297" s="61">
        <v>0</v>
      </c>
      <c r="EE297" s="61">
        <v>0</v>
      </c>
      <c r="EF297" s="61">
        <v>0</v>
      </c>
      <c r="EG297" s="61">
        <v>0</v>
      </c>
      <c r="EH297" s="61">
        <v>0</v>
      </c>
      <c r="EI297" s="61">
        <v>0</v>
      </c>
      <c r="EJ297" s="61">
        <v>0</v>
      </c>
      <c r="EK297" s="61">
        <v>0</v>
      </c>
      <c r="EL297" s="61">
        <v>2500</v>
      </c>
      <c r="EM297" s="62">
        <v>0</v>
      </c>
      <c r="EN297" s="62">
        <v>0</v>
      </c>
      <c r="EO297" s="62">
        <v>2500</v>
      </c>
      <c r="EP297" s="60">
        <v>0</v>
      </c>
      <c r="EQ297" s="61">
        <v>0</v>
      </c>
      <c r="ER297" s="61">
        <v>0</v>
      </c>
      <c r="ES297" s="61">
        <v>0</v>
      </c>
      <c r="ET297" s="61">
        <v>0</v>
      </c>
      <c r="EU297" s="61">
        <v>0</v>
      </c>
      <c r="EV297" s="61">
        <v>0</v>
      </c>
      <c r="EW297" s="61">
        <v>0</v>
      </c>
      <c r="EX297" s="61">
        <v>0</v>
      </c>
      <c r="EY297" s="61">
        <v>2557</v>
      </c>
      <c r="EZ297" s="61">
        <v>2557</v>
      </c>
      <c r="FA297" s="60">
        <v>0</v>
      </c>
      <c r="FB297" s="60">
        <v>0</v>
      </c>
      <c r="FC297" s="60">
        <v>2557</v>
      </c>
      <c r="FD297" s="38">
        <v>0</v>
      </c>
      <c r="FE297" s="38">
        <v>0</v>
      </c>
      <c r="FF297" s="38">
        <v>0</v>
      </c>
      <c r="FG297" s="38">
        <v>0</v>
      </c>
      <c r="FH297" s="140">
        <v>0</v>
      </c>
      <c r="FI297" s="140">
        <v>0</v>
      </c>
      <c r="FJ297" s="38">
        <v>0</v>
      </c>
      <c r="FK297" s="139">
        <v>0</v>
      </c>
      <c r="FL297" s="139">
        <v>0</v>
      </c>
      <c r="FM297" s="139">
        <v>1.0227999999999999</v>
      </c>
      <c r="FN297" s="55">
        <v>0</v>
      </c>
      <c r="FO297" s="55">
        <v>0</v>
      </c>
      <c r="FP297" s="55">
        <v>0</v>
      </c>
      <c r="FQ297" s="55">
        <v>0</v>
      </c>
      <c r="FR297" s="137">
        <v>0</v>
      </c>
      <c r="FS297" s="136">
        <v>0</v>
      </c>
      <c r="FT297" s="137">
        <v>0</v>
      </c>
      <c r="FU297" s="136">
        <v>0</v>
      </c>
      <c r="FV297" s="42">
        <v>0</v>
      </c>
      <c r="FW297" s="42">
        <v>0</v>
      </c>
      <c r="FX297" s="42">
        <v>0</v>
      </c>
      <c r="FY297" s="42">
        <v>0</v>
      </c>
      <c r="FZ297" s="42">
        <v>0</v>
      </c>
      <c r="GA297" s="42">
        <v>0</v>
      </c>
      <c r="GB297" s="42">
        <v>0</v>
      </c>
      <c r="GC297" s="42">
        <v>0</v>
      </c>
      <c r="GD297" s="138">
        <v>0</v>
      </c>
      <c r="GE297" s="42">
        <v>0</v>
      </c>
      <c r="GF297" s="137">
        <v>1.0227999999999999</v>
      </c>
      <c r="GG297" s="136">
        <v>1</v>
      </c>
      <c r="GH297" s="50">
        <v>0</v>
      </c>
      <c r="GI297" s="50">
        <v>0</v>
      </c>
      <c r="GJ297" s="50">
        <v>0</v>
      </c>
      <c r="GK297" s="50">
        <v>0</v>
      </c>
      <c r="GL297" s="49">
        <v>0</v>
      </c>
      <c r="GM297" s="49">
        <v>0</v>
      </c>
      <c r="GN297" s="49">
        <v>0</v>
      </c>
      <c r="GO297" s="49">
        <v>0</v>
      </c>
      <c r="GP297" s="49">
        <v>0</v>
      </c>
      <c r="GQ297" s="49">
        <v>1</v>
      </c>
      <c r="GR297" s="48" t="b">
        <v>1</v>
      </c>
    </row>
    <row r="298" spans="1:200" ht="67.5" hidden="1" customHeight="1" x14ac:dyDescent="0.25">
      <c r="A298" s="110" t="s">
        <v>5392</v>
      </c>
      <c r="B298" s="110" t="s">
        <v>5893</v>
      </c>
      <c r="C298" s="119" t="s">
        <v>519</v>
      </c>
      <c r="D298" s="110" t="s">
        <v>5894</v>
      </c>
      <c r="E298" s="110" t="s">
        <v>6043</v>
      </c>
      <c r="F298" s="110" t="s">
        <v>6887</v>
      </c>
      <c r="G298" s="110"/>
      <c r="H298" s="110"/>
      <c r="I298" s="110"/>
      <c r="J298" s="123"/>
      <c r="K298" s="110"/>
      <c r="L298" s="110"/>
      <c r="M298" s="135" t="s">
        <v>5958</v>
      </c>
      <c r="N298" s="134" t="s">
        <v>5959</v>
      </c>
      <c r="O298" s="110"/>
      <c r="P298" s="110"/>
      <c r="Q298" s="119">
        <v>192</v>
      </c>
      <c r="R298" s="153" t="s">
        <v>6927</v>
      </c>
      <c r="S298" s="17" t="s">
        <v>869</v>
      </c>
      <c r="T298" s="17"/>
      <c r="U298" s="17"/>
      <c r="V298" s="17"/>
      <c r="W298" s="17"/>
      <c r="X298" s="17"/>
      <c r="Y298" s="17"/>
      <c r="Z298" s="17"/>
      <c r="AA298" s="17"/>
      <c r="AB298" s="17"/>
      <c r="AC298" s="17"/>
      <c r="AD298" s="17"/>
      <c r="AE298" s="17"/>
      <c r="AF298" s="17"/>
      <c r="AG298" s="17"/>
      <c r="AH298" s="17" t="s">
        <v>211</v>
      </c>
      <c r="AI298" s="17" t="s">
        <v>417</v>
      </c>
      <c r="AJ298" s="17" t="s">
        <v>418</v>
      </c>
      <c r="AK298" s="17" t="s">
        <v>3405</v>
      </c>
      <c r="AL298" s="110" t="s">
        <v>6928</v>
      </c>
      <c r="AM298" s="110"/>
      <c r="AN298" s="17">
        <v>0</v>
      </c>
      <c r="AO298" s="17">
        <v>100</v>
      </c>
      <c r="AP298" s="17">
        <v>100</v>
      </c>
      <c r="AQ298" s="17">
        <v>100</v>
      </c>
      <c r="AR298" s="17">
        <v>100</v>
      </c>
      <c r="AS298" s="17">
        <v>100</v>
      </c>
      <c r="AT298" s="17"/>
      <c r="AU298" s="17"/>
      <c r="AV298" s="17">
        <v>100</v>
      </c>
      <c r="AW298" s="110"/>
      <c r="AX298" s="112"/>
      <c r="AY298" s="133" t="s">
        <v>6929</v>
      </c>
      <c r="AZ298" s="132">
        <v>0</v>
      </c>
      <c r="BA298" s="151">
        <v>0</v>
      </c>
      <c r="BB298" s="67" t="s">
        <v>218</v>
      </c>
      <c r="BC298" s="107" t="s">
        <v>6891</v>
      </c>
      <c r="BD298" s="152"/>
      <c r="BE298" s="112"/>
      <c r="BF298" s="133" t="s">
        <v>6930</v>
      </c>
      <c r="BG298" s="132">
        <v>0</v>
      </c>
      <c r="BH298" s="151">
        <v>0</v>
      </c>
      <c r="BI298" s="67" t="s">
        <v>218</v>
      </c>
      <c r="BJ298" s="107" t="s">
        <v>6891</v>
      </c>
      <c r="BK298" s="17"/>
      <c r="BL298" s="101"/>
      <c r="BM298" s="117" t="s">
        <v>6931</v>
      </c>
      <c r="BN298" s="150">
        <v>0</v>
      </c>
      <c r="BO298" s="131">
        <v>0</v>
      </c>
      <c r="BP298" s="67" t="s">
        <v>218</v>
      </c>
      <c r="BQ298" s="107" t="s">
        <v>6891</v>
      </c>
      <c r="BR298" s="110"/>
      <c r="BS298" s="112"/>
      <c r="BT298" s="112" t="s">
        <v>6932</v>
      </c>
      <c r="BU298" s="131">
        <v>0</v>
      </c>
      <c r="BV298" s="131">
        <v>0</v>
      </c>
      <c r="BW298" s="124" t="s">
        <v>218</v>
      </c>
      <c r="BX298" s="107" t="s">
        <v>6891</v>
      </c>
      <c r="BY298" s="110"/>
      <c r="BZ298" s="112"/>
      <c r="CA298" s="112" t="s">
        <v>6933</v>
      </c>
      <c r="CB298" s="131">
        <v>0</v>
      </c>
      <c r="CC298" s="131">
        <v>0</v>
      </c>
      <c r="CD298" s="75" t="s">
        <v>218</v>
      </c>
      <c r="CE298" s="107" t="s">
        <v>6897</v>
      </c>
      <c r="CF298" s="17"/>
      <c r="CG298" s="146"/>
      <c r="CH298" s="101" t="s">
        <v>6934</v>
      </c>
      <c r="CI298" s="131">
        <v>0</v>
      </c>
      <c r="CJ298" s="131">
        <v>0</v>
      </c>
      <c r="CK298" s="128" t="s">
        <v>218</v>
      </c>
      <c r="CL298" s="107" t="s">
        <v>6891</v>
      </c>
      <c r="CM298" s="17"/>
      <c r="CN298" s="149"/>
      <c r="CO298" s="148" t="s">
        <v>6935</v>
      </c>
      <c r="CP298" s="147">
        <v>0</v>
      </c>
      <c r="CQ298" s="131">
        <v>0</v>
      </c>
      <c r="CR298" s="79" t="s">
        <v>218</v>
      </c>
      <c r="CS298" s="107" t="s">
        <v>6900</v>
      </c>
      <c r="CT298" s="17"/>
      <c r="CU298" s="146"/>
      <c r="CV298" s="146" t="s">
        <v>6936</v>
      </c>
      <c r="CW298" s="131">
        <v>0</v>
      </c>
      <c r="CX298" s="131">
        <v>0</v>
      </c>
      <c r="CY298" s="64" t="s">
        <v>218</v>
      </c>
      <c r="CZ298" s="107" t="s">
        <v>6891</v>
      </c>
      <c r="DA298" s="17"/>
      <c r="DB298" s="101"/>
      <c r="DC298" s="145" t="s">
        <v>6937</v>
      </c>
      <c r="DD298" s="131">
        <v>0</v>
      </c>
      <c r="DE298" s="131">
        <v>0</v>
      </c>
      <c r="DF298" s="17" t="s">
        <v>218</v>
      </c>
      <c r="DG298" s="158" t="s">
        <v>6921</v>
      </c>
      <c r="DH298" s="17"/>
      <c r="DI298" s="101"/>
      <c r="DJ298" s="103" t="s">
        <v>6938</v>
      </c>
      <c r="DK298" s="131">
        <v>0</v>
      </c>
      <c r="DL298" s="131">
        <v>0</v>
      </c>
      <c r="DM298" s="73" t="s">
        <v>218</v>
      </c>
      <c r="DN298" s="98" t="s">
        <v>6905</v>
      </c>
      <c r="DO298" s="17"/>
      <c r="DP298" s="101"/>
      <c r="DQ298" s="103" t="s">
        <v>6939</v>
      </c>
      <c r="DR298" s="131">
        <v>0</v>
      </c>
      <c r="DS298" s="131">
        <v>0</v>
      </c>
      <c r="DT298" s="64" t="s">
        <v>218</v>
      </c>
      <c r="DU298" s="98" t="s">
        <v>6940</v>
      </c>
      <c r="DV298" s="17">
        <v>100</v>
      </c>
      <c r="DW298" s="157">
        <v>100</v>
      </c>
      <c r="DX298" s="100" t="s">
        <v>6941</v>
      </c>
      <c r="DY298" s="131">
        <v>1</v>
      </c>
      <c r="DZ298" s="131">
        <v>0</v>
      </c>
      <c r="EA298" s="64" t="s">
        <v>218</v>
      </c>
      <c r="EB298" s="98" t="s">
        <v>6942</v>
      </c>
      <c r="EC298" s="62">
        <v>0</v>
      </c>
      <c r="ED298" s="61">
        <v>0</v>
      </c>
      <c r="EE298" s="61">
        <v>0</v>
      </c>
      <c r="EF298" s="61">
        <v>0</v>
      </c>
      <c r="EG298" s="61">
        <v>0</v>
      </c>
      <c r="EH298" s="61">
        <v>0</v>
      </c>
      <c r="EI298" s="61">
        <v>0</v>
      </c>
      <c r="EJ298" s="61">
        <v>0</v>
      </c>
      <c r="EK298" s="61">
        <v>0</v>
      </c>
      <c r="EL298" s="61">
        <v>100</v>
      </c>
      <c r="EM298" s="62">
        <v>0</v>
      </c>
      <c r="EN298" s="62">
        <v>0</v>
      </c>
      <c r="EO298" s="62">
        <v>100</v>
      </c>
      <c r="EP298" s="60">
        <v>0</v>
      </c>
      <c r="EQ298" s="61">
        <v>0</v>
      </c>
      <c r="ER298" s="61">
        <v>0</v>
      </c>
      <c r="ES298" s="61">
        <v>0</v>
      </c>
      <c r="ET298" s="61">
        <v>0</v>
      </c>
      <c r="EU298" s="61">
        <v>0</v>
      </c>
      <c r="EV298" s="61">
        <v>0</v>
      </c>
      <c r="EW298" s="61">
        <v>0</v>
      </c>
      <c r="EX298" s="61">
        <v>0</v>
      </c>
      <c r="EY298" s="61">
        <v>0</v>
      </c>
      <c r="EZ298" s="61">
        <v>100</v>
      </c>
      <c r="FA298" s="60">
        <v>0</v>
      </c>
      <c r="FB298" s="60">
        <v>0</v>
      </c>
      <c r="FC298" s="60">
        <v>0</v>
      </c>
      <c r="FD298" s="38">
        <v>0</v>
      </c>
      <c r="FE298" s="38">
        <v>0</v>
      </c>
      <c r="FF298" s="38">
        <v>0</v>
      </c>
      <c r="FG298" s="38">
        <v>0</v>
      </c>
      <c r="FH298" s="140">
        <v>0</v>
      </c>
      <c r="FI298" s="140">
        <v>0</v>
      </c>
      <c r="FJ298" s="38">
        <v>0</v>
      </c>
      <c r="FK298" s="139">
        <v>0</v>
      </c>
      <c r="FL298" s="139">
        <v>0</v>
      </c>
      <c r="FM298" s="139">
        <v>0</v>
      </c>
      <c r="FN298" s="55">
        <v>0</v>
      </c>
      <c r="FO298" s="55">
        <v>0</v>
      </c>
      <c r="FP298" s="55">
        <v>0</v>
      </c>
      <c r="FQ298" s="55">
        <v>0</v>
      </c>
      <c r="FR298" s="137">
        <v>0</v>
      </c>
      <c r="FS298" s="136">
        <v>0</v>
      </c>
      <c r="FT298" s="137">
        <v>0.76139485799816009</v>
      </c>
      <c r="FU298" s="136">
        <v>0.82713744874012851</v>
      </c>
      <c r="FV298" s="42">
        <v>0</v>
      </c>
      <c r="FW298" s="42">
        <v>0</v>
      </c>
      <c r="FX298" s="42">
        <v>0</v>
      </c>
      <c r="FY298" s="42">
        <v>0</v>
      </c>
      <c r="FZ298" s="42">
        <v>0</v>
      </c>
      <c r="GA298" s="42">
        <v>0</v>
      </c>
      <c r="GB298" s="42">
        <v>0</v>
      </c>
      <c r="GC298" s="42">
        <v>0</v>
      </c>
      <c r="GD298" s="138">
        <v>0</v>
      </c>
      <c r="GE298" s="42">
        <v>0</v>
      </c>
      <c r="GF298" s="137">
        <v>0</v>
      </c>
      <c r="GG298" s="136">
        <v>1</v>
      </c>
      <c r="GH298" s="50">
        <v>0</v>
      </c>
      <c r="GI298" s="50">
        <v>0</v>
      </c>
      <c r="GJ298" s="50">
        <v>0</v>
      </c>
      <c r="GK298" s="50">
        <v>0.76139485799816009</v>
      </c>
      <c r="GL298" s="49">
        <v>0</v>
      </c>
      <c r="GM298" s="49">
        <v>0</v>
      </c>
      <c r="GN298" s="49">
        <v>0</v>
      </c>
      <c r="GO298" s="49">
        <v>0</v>
      </c>
      <c r="GP298" s="49">
        <v>0</v>
      </c>
      <c r="GQ298" s="49">
        <v>0</v>
      </c>
      <c r="GR298" s="48" t="b">
        <v>1</v>
      </c>
    </row>
    <row r="299" spans="1:200" ht="67.5" hidden="1" customHeight="1" x14ac:dyDescent="0.25">
      <c r="A299" s="110" t="s">
        <v>5392</v>
      </c>
      <c r="B299" s="110" t="s">
        <v>5893</v>
      </c>
      <c r="C299" s="119" t="s">
        <v>519</v>
      </c>
      <c r="D299" s="110" t="s">
        <v>5894</v>
      </c>
      <c r="E299" s="110" t="s">
        <v>6043</v>
      </c>
      <c r="F299" s="110" t="s">
        <v>6887</v>
      </c>
      <c r="G299" s="110"/>
      <c r="H299" s="110"/>
      <c r="I299" s="110"/>
      <c r="J299" s="123"/>
      <c r="K299" s="110"/>
      <c r="L299" s="110"/>
      <c r="M299" s="135" t="s">
        <v>5958</v>
      </c>
      <c r="N299" s="134" t="s">
        <v>5959</v>
      </c>
      <c r="O299" s="110"/>
      <c r="P299" s="110"/>
      <c r="Q299" s="119">
        <v>193</v>
      </c>
      <c r="R299" s="154" t="s">
        <v>6943</v>
      </c>
      <c r="S299" s="17" t="s">
        <v>869</v>
      </c>
      <c r="T299" s="17"/>
      <c r="U299" s="17"/>
      <c r="V299" s="17"/>
      <c r="W299" s="17"/>
      <c r="X299" s="17"/>
      <c r="Y299" s="17"/>
      <c r="Z299" s="17"/>
      <c r="AA299" s="17"/>
      <c r="AB299" s="17"/>
      <c r="AC299" s="17"/>
      <c r="AD299" s="17"/>
      <c r="AE299" s="17"/>
      <c r="AF299" s="17"/>
      <c r="AG299" s="17"/>
      <c r="AH299" s="17" t="s">
        <v>270</v>
      </c>
      <c r="AI299" s="17" t="s">
        <v>417</v>
      </c>
      <c r="AJ299" s="17" t="s">
        <v>418</v>
      </c>
      <c r="AK299" s="17" t="s">
        <v>3405</v>
      </c>
      <c r="AL299" s="110" t="s">
        <v>6944</v>
      </c>
      <c r="AM299" s="110"/>
      <c r="AN299" s="17">
        <v>0</v>
      </c>
      <c r="AO299" s="17">
        <v>100</v>
      </c>
      <c r="AP299" s="17">
        <v>100</v>
      </c>
      <c r="AQ299" s="17">
        <v>100</v>
      </c>
      <c r="AR299" s="17">
        <v>100</v>
      </c>
      <c r="AS299" s="17">
        <v>100</v>
      </c>
      <c r="AT299" s="17"/>
      <c r="AU299" s="17"/>
      <c r="AV299" s="17">
        <v>100</v>
      </c>
      <c r="AW299" s="80"/>
      <c r="AX299" s="89"/>
      <c r="AY299" s="88" t="s">
        <v>6945</v>
      </c>
      <c r="AZ299" s="132">
        <v>0</v>
      </c>
      <c r="BA299" s="65">
        <v>0</v>
      </c>
      <c r="BB299" s="67" t="s">
        <v>218</v>
      </c>
      <c r="BC299" s="107" t="s">
        <v>6891</v>
      </c>
      <c r="BD299" s="90"/>
      <c r="BE299" s="89"/>
      <c r="BF299" s="88" t="s">
        <v>6946</v>
      </c>
      <c r="BG299" s="132">
        <v>0</v>
      </c>
      <c r="BH299" s="65">
        <v>0</v>
      </c>
      <c r="BI299" s="67" t="s">
        <v>218</v>
      </c>
      <c r="BJ299" s="107" t="s">
        <v>6891</v>
      </c>
      <c r="BK299" s="75"/>
      <c r="BL299" s="67"/>
      <c r="BM299" s="89" t="s">
        <v>6947</v>
      </c>
      <c r="BN299" s="65">
        <v>0</v>
      </c>
      <c r="BO299" s="65">
        <v>0</v>
      </c>
      <c r="BP299" s="67" t="s">
        <v>218</v>
      </c>
      <c r="BQ299" s="107" t="s">
        <v>6893</v>
      </c>
      <c r="BR299" s="80"/>
      <c r="BS299" s="84"/>
      <c r="BT299" s="84" t="s">
        <v>6948</v>
      </c>
      <c r="BU299" s="65">
        <v>0</v>
      </c>
      <c r="BV299" s="65">
        <v>0</v>
      </c>
      <c r="BW299" s="124" t="s">
        <v>218</v>
      </c>
      <c r="BX299" s="107" t="s">
        <v>6891</v>
      </c>
      <c r="BY299" s="80"/>
      <c r="BZ299" s="84"/>
      <c r="CA299" s="84" t="s">
        <v>6949</v>
      </c>
      <c r="CB299" s="65">
        <v>0</v>
      </c>
      <c r="CC299" s="65">
        <v>0</v>
      </c>
      <c r="CD299" s="75" t="s">
        <v>218</v>
      </c>
      <c r="CE299" s="107" t="s">
        <v>6950</v>
      </c>
      <c r="CF299" s="75"/>
      <c r="CG299" s="128"/>
      <c r="CH299" s="67" t="s">
        <v>6951</v>
      </c>
      <c r="CI299" s="65">
        <v>0</v>
      </c>
      <c r="CJ299" s="65">
        <v>0</v>
      </c>
      <c r="CK299" s="128" t="s">
        <v>218</v>
      </c>
      <c r="CL299" s="107" t="s">
        <v>6893</v>
      </c>
      <c r="CM299" s="75"/>
      <c r="CN299" s="128"/>
      <c r="CO299" s="130" t="s">
        <v>6952</v>
      </c>
      <c r="CP299" s="65">
        <v>0</v>
      </c>
      <c r="CQ299" s="65">
        <v>0</v>
      </c>
      <c r="CR299" s="79" t="s">
        <v>218</v>
      </c>
      <c r="CS299" s="107" t="s">
        <v>6900</v>
      </c>
      <c r="CT299" s="75"/>
      <c r="CU299" s="128"/>
      <c r="CV299" s="128" t="s">
        <v>6953</v>
      </c>
      <c r="CW299" s="65">
        <v>0</v>
      </c>
      <c r="CX299" s="65">
        <v>0</v>
      </c>
      <c r="CY299" s="64" t="s">
        <v>218</v>
      </c>
      <c r="CZ299" s="107" t="s">
        <v>6891</v>
      </c>
      <c r="DA299" s="75"/>
      <c r="DB299" s="67"/>
      <c r="DC299" s="145" t="s">
        <v>6954</v>
      </c>
      <c r="DD299" s="65">
        <v>0</v>
      </c>
      <c r="DE299" s="65">
        <v>0</v>
      </c>
      <c r="DF299" s="17" t="s">
        <v>218</v>
      </c>
      <c r="DG299" s="156" t="s">
        <v>6921</v>
      </c>
      <c r="DH299" s="75"/>
      <c r="DI299" s="67"/>
      <c r="DJ299" s="70" t="s">
        <v>6955</v>
      </c>
      <c r="DK299" s="74">
        <v>0</v>
      </c>
      <c r="DL299" s="74">
        <v>0</v>
      </c>
      <c r="DM299" s="73" t="s">
        <v>218</v>
      </c>
      <c r="DN299" s="63" t="s">
        <v>6905</v>
      </c>
      <c r="DO299" s="75"/>
      <c r="DP299" s="67"/>
      <c r="DQ299" s="70" t="s">
        <v>6956</v>
      </c>
      <c r="DR299" s="65">
        <v>0</v>
      </c>
      <c r="DS299" s="65">
        <v>0</v>
      </c>
      <c r="DT299" s="64" t="s">
        <v>218</v>
      </c>
      <c r="DU299" s="63" t="s">
        <v>6940</v>
      </c>
      <c r="DV299" s="75">
        <v>100</v>
      </c>
      <c r="DW299" s="155">
        <v>100</v>
      </c>
      <c r="DX299" s="66" t="s">
        <v>6957</v>
      </c>
      <c r="DY299" s="65">
        <v>1</v>
      </c>
      <c r="DZ299" s="65">
        <v>0</v>
      </c>
      <c r="EA299" s="64" t="s">
        <v>218</v>
      </c>
      <c r="EB299" s="63" t="s">
        <v>6958</v>
      </c>
      <c r="EC299" s="62">
        <v>0</v>
      </c>
      <c r="ED299" s="61">
        <v>0</v>
      </c>
      <c r="EE299" s="61">
        <v>0</v>
      </c>
      <c r="EF299" s="61">
        <v>0</v>
      </c>
      <c r="EG299" s="61">
        <v>0</v>
      </c>
      <c r="EH299" s="61">
        <v>0</v>
      </c>
      <c r="EI299" s="61">
        <v>0</v>
      </c>
      <c r="EJ299" s="61">
        <v>0</v>
      </c>
      <c r="EK299" s="61">
        <v>0</v>
      </c>
      <c r="EL299" s="61">
        <v>100</v>
      </c>
      <c r="EM299" s="62">
        <v>0</v>
      </c>
      <c r="EN299" s="62">
        <v>0</v>
      </c>
      <c r="EO299" s="62">
        <v>100</v>
      </c>
      <c r="EP299" s="60">
        <v>0</v>
      </c>
      <c r="EQ299" s="61">
        <v>0</v>
      </c>
      <c r="ER299" s="61">
        <v>0</v>
      </c>
      <c r="ES299" s="61">
        <v>0</v>
      </c>
      <c r="ET299" s="61">
        <v>0</v>
      </c>
      <c r="EU299" s="61">
        <v>0</v>
      </c>
      <c r="EV299" s="61">
        <v>0</v>
      </c>
      <c r="EW299" s="61">
        <v>0</v>
      </c>
      <c r="EX299" s="61">
        <v>0</v>
      </c>
      <c r="EY299" s="61">
        <v>0</v>
      </c>
      <c r="EZ299" s="61">
        <v>100</v>
      </c>
      <c r="FA299" s="60">
        <v>0</v>
      </c>
      <c r="FB299" s="60">
        <v>0</v>
      </c>
      <c r="FC299" s="60">
        <v>0</v>
      </c>
      <c r="FD299" s="38">
        <v>0</v>
      </c>
      <c r="FE299" s="38">
        <v>0</v>
      </c>
      <c r="FF299" s="38">
        <v>0</v>
      </c>
      <c r="FG299" s="38">
        <v>0</v>
      </c>
      <c r="FH299" s="140">
        <v>0</v>
      </c>
      <c r="FI299" s="140">
        <v>0</v>
      </c>
      <c r="FJ299" s="38">
        <v>0</v>
      </c>
      <c r="FK299" s="139">
        <v>0</v>
      </c>
      <c r="FL299" s="139">
        <v>0</v>
      </c>
      <c r="FM299" s="139">
        <v>0</v>
      </c>
      <c r="FN299" s="55">
        <v>0</v>
      </c>
      <c r="FO299" s="55">
        <v>0</v>
      </c>
      <c r="FP299" s="55">
        <v>0</v>
      </c>
      <c r="FQ299" s="55">
        <v>0</v>
      </c>
      <c r="FR299" s="137">
        <v>0</v>
      </c>
      <c r="FS299" s="136">
        <v>0</v>
      </c>
      <c r="FT299" s="137">
        <v>0</v>
      </c>
      <c r="FU299" s="136">
        <v>0</v>
      </c>
      <c r="FV299" s="42">
        <v>0</v>
      </c>
      <c r="FW299" s="42">
        <v>0</v>
      </c>
      <c r="FX299" s="42">
        <v>0</v>
      </c>
      <c r="FY299" s="42">
        <v>0</v>
      </c>
      <c r="FZ299" s="42">
        <v>0</v>
      </c>
      <c r="GA299" s="42">
        <v>0</v>
      </c>
      <c r="GB299" s="42">
        <v>0</v>
      </c>
      <c r="GC299" s="42">
        <v>0</v>
      </c>
      <c r="GD299" s="138">
        <v>0</v>
      </c>
      <c r="GE299" s="42">
        <v>0</v>
      </c>
      <c r="GF299" s="137">
        <v>0</v>
      </c>
      <c r="GG299" s="136">
        <v>1</v>
      </c>
      <c r="GH299" s="50">
        <v>0</v>
      </c>
      <c r="GI299" s="50">
        <v>0</v>
      </c>
      <c r="GJ299" s="50">
        <v>0</v>
      </c>
      <c r="GK299" s="50">
        <v>0</v>
      </c>
      <c r="GL299" s="49">
        <v>0</v>
      </c>
      <c r="GM299" s="49">
        <v>0</v>
      </c>
      <c r="GN299" s="49">
        <v>0</v>
      </c>
      <c r="GO299" s="49">
        <v>0</v>
      </c>
      <c r="GP299" s="49">
        <v>0</v>
      </c>
      <c r="GQ299" s="49">
        <v>0</v>
      </c>
      <c r="GR299" s="48" t="b">
        <v>1</v>
      </c>
    </row>
    <row r="300" spans="1:200" ht="67.5" hidden="1" customHeight="1" x14ac:dyDescent="0.25">
      <c r="A300" s="110" t="s">
        <v>5392</v>
      </c>
      <c r="B300" s="110" t="s">
        <v>5893</v>
      </c>
      <c r="C300" s="119" t="s">
        <v>519</v>
      </c>
      <c r="D300" s="110" t="s">
        <v>5894</v>
      </c>
      <c r="E300" s="110" t="s">
        <v>6043</v>
      </c>
      <c r="F300" s="110" t="s">
        <v>6887</v>
      </c>
      <c r="G300" s="110"/>
      <c r="H300" s="110"/>
      <c r="I300" s="110"/>
      <c r="J300" s="123"/>
      <c r="K300" s="110"/>
      <c r="L300" s="110"/>
      <c r="M300" s="135" t="s">
        <v>5958</v>
      </c>
      <c r="N300" s="134" t="s">
        <v>5959</v>
      </c>
      <c r="O300" s="110"/>
      <c r="P300" s="110"/>
      <c r="Q300" s="119">
        <v>195</v>
      </c>
      <c r="R300" s="153" t="s">
        <v>6959</v>
      </c>
      <c r="S300" s="17" t="s">
        <v>890</v>
      </c>
      <c r="T300" s="17"/>
      <c r="U300" s="17"/>
      <c r="V300" s="17"/>
      <c r="W300" s="17"/>
      <c r="X300" s="17"/>
      <c r="Y300" s="17"/>
      <c r="Z300" s="17"/>
      <c r="AA300" s="17"/>
      <c r="AB300" s="17"/>
      <c r="AC300" s="17"/>
      <c r="AD300" s="17"/>
      <c r="AE300" s="17"/>
      <c r="AF300" s="17"/>
      <c r="AG300" s="17"/>
      <c r="AH300" s="17" t="s">
        <v>211</v>
      </c>
      <c r="AI300" s="17" t="s">
        <v>417</v>
      </c>
      <c r="AJ300" s="17" t="s">
        <v>871</v>
      </c>
      <c r="AK300" s="17" t="s">
        <v>271</v>
      </c>
      <c r="AL300" s="110" t="s">
        <v>6959</v>
      </c>
      <c r="AM300" s="110"/>
      <c r="AN300" s="17">
        <v>0</v>
      </c>
      <c r="AO300" s="17">
        <v>0</v>
      </c>
      <c r="AP300" s="17">
        <v>0</v>
      </c>
      <c r="AQ300" s="17">
        <v>0</v>
      </c>
      <c r="AR300" s="17">
        <v>1</v>
      </c>
      <c r="AS300" s="17">
        <v>1</v>
      </c>
      <c r="AT300" s="17">
        <v>0</v>
      </c>
      <c r="AU300" s="17">
        <v>0</v>
      </c>
      <c r="AV300" s="17">
        <v>0</v>
      </c>
      <c r="AW300" s="110"/>
      <c r="AX300" s="112"/>
      <c r="AY300" s="133" t="s">
        <v>6960</v>
      </c>
      <c r="AZ300" s="132" t="s">
        <v>872</v>
      </c>
      <c r="BA300" s="151">
        <v>0</v>
      </c>
      <c r="BB300" s="67" t="s">
        <v>218</v>
      </c>
      <c r="BC300" s="107" t="s">
        <v>6891</v>
      </c>
      <c r="BD300" s="152"/>
      <c r="BE300" s="112"/>
      <c r="BF300" s="133" t="s">
        <v>6961</v>
      </c>
      <c r="BG300" s="132" t="s">
        <v>872</v>
      </c>
      <c r="BH300" s="151">
        <v>0</v>
      </c>
      <c r="BI300" s="67" t="s">
        <v>218</v>
      </c>
      <c r="BJ300" s="107" t="s">
        <v>6891</v>
      </c>
      <c r="BK300" s="17"/>
      <c r="BL300" s="101"/>
      <c r="BM300" s="117" t="s">
        <v>6962</v>
      </c>
      <c r="BN300" s="150" t="s">
        <v>872</v>
      </c>
      <c r="BO300" s="131">
        <v>0</v>
      </c>
      <c r="BP300" s="67" t="s">
        <v>218</v>
      </c>
      <c r="BQ300" s="107" t="s">
        <v>6891</v>
      </c>
      <c r="BR300" s="110"/>
      <c r="BS300" s="112"/>
      <c r="BT300" s="112" t="s">
        <v>6963</v>
      </c>
      <c r="BU300" s="131" t="s">
        <v>872</v>
      </c>
      <c r="BV300" s="131">
        <v>0</v>
      </c>
      <c r="BW300" s="124" t="s">
        <v>218</v>
      </c>
      <c r="BX300" s="107" t="s">
        <v>6891</v>
      </c>
      <c r="BY300" s="110"/>
      <c r="BZ300" s="112"/>
      <c r="CA300" s="112" t="s">
        <v>6964</v>
      </c>
      <c r="CB300" s="131" t="s">
        <v>872</v>
      </c>
      <c r="CC300" s="131">
        <v>0</v>
      </c>
      <c r="CD300" s="75" t="s">
        <v>218</v>
      </c>
      <c r="CE300" s="107" t="s">
        <v>6891</v>
      </c>
      <c r="CF300" s="17"/>
      <c r="CG300" s="146"/>
      <c r="CH300" s="101" t="s">
        <v>6965</v>
      </c>
      <c r="CI300" s="131" t="s">
        <v>872</v>
      </c>
      <c r="CJ300" s="131">
        <v>0</v>
      </c>
      <c r="CK300" s="128" t="s">
        <v>218</v>
      </c>
      <c r="CL300" s="107" t="s">
        <v>6891</v>
      </c>
      <c r="CM300" s="17"/>
      <c r="CN300" s="149"/>
      <c r="CO300" s="148" t="s">
        <v>6899</v>
      </c>
      <c r="CP300" s="147" t="s">
        <v>872</v>
      </c>
      <c r="CQ300" s="131">
        <v>0</v>
      </c>
      <c r="CR300" s="79" t="s">
        <v>218</v>
      </c>
      <c r="CS300" s="107" t="s">
        <v>6900</v>
      </c>
      <c r="CT300" s="17"/>
      <c r="CU300" s="146"/>
      <c r="CV300" s="146" t="s">
        <v>6966</v>
      </c>
      <c r="CW300" s="131" t="s">
        <v>872</v>
      </c>
      <c r="CX300" s="131">
        <v>0</v>
      </c>
      <c r="CY300" s="64" t="s">
        <v>218</v>
      </c>
      <c r="CZ300" s="107" t="s">
        <v>6891</v>
      </c>
      <c r="DA300" s="17"/>
      <c r="DB300" s="101"/>
      <c r="DC300" s="145" t="s">
        <v>6967</v>
      </c>
      <c r="DD300" s="131" t="s">
        <v>872</v>
      </c>
      <c r="DE300" s="131">
        <v>0</v>
      </c>
      <c r="DF300" s="17" t="s">
        <v>218</v>
      </c>
      <c r="DG300" s="107" t="s">
        <v>6891</v>
      </c>
      <c r="DH300" s="17"/>
      <c r="DI300" s="101"/>
      <c r="DJ300" s="103" t="s">
        <v>6968</v>
      </c>
      <c r="DK300" s="131" t="s">
        <v>872</v>
      </c>
      <c r="DL300" s="131">
        <v>0</v>
      </c>
      <c r="DM300" s="73" t="s">
        <v>218</v>
      </c>
      <c r="DN300" s="98" t="s">
        <v>6905</v>
      </c>
      <c r="DO300" s="17"/>
      <c r="DP300" s="101"/>
      <c r="DQ300" s="144" t="s">
        <v>6969</v>
      </c>
      <c r="DR300" s="131" t="s">
        <v>872</v>
      </c>
      <c r="DS300" s="131">
        <v>0</v>
      </c>
      <c r="DT300" s="64" t="s">
        <v>218</v>
      </c>
      <c r="DU300" s="98" t="s">
        <v>6970</v>
      </c>
      <c r="DV300" s="17"/>
      <c r="DW300" s="101"/>
      <c r="DX300" s="100" t="s">
        <v>6971</v>
      </c>
      <c r="DY300" s="131" t="s">
        <v>872</v>
      </c>
      <c r="DZ300" s="131">
        <v>0</v>
      </c>
      <c r="EA300" s="64" t="s">
        <v>218</v>
      </c>
      <c r="EB300" s="98" t="s">
        <v>6972</v>
      </c>
      <c r="EC300" s="62">
        <v>0</v>
      </c>
      <c r="ED300" s="61">
        <v>0</v>
      </c>
      <c r="EE300" s="61">
        <v>0</v>
      </c>
      <c r="EF300" s="61">
        <v>0</v>
      </c>
      <c r="EG300" s="61">
        <v>0</v>
      </c>
      <c r="EH300" s="61">
        <v>0</v>
      </c>
      <c r="EI300" s="61">
        <v>0</v>
      </c>
      <c r="EJ300" s="61">
        <v>0</v>
      </c>
      <c r="EK300" s="61">
        <v>0</v>
      </c>
      <c r="EL300" s="61">
        <v>0</v>
      </c>
      <c r="EM300" s="62">
        <v>0</v>
      </c>
      <c r="EN300" s="62">
        <v>0</v>
      </c>
      <c r="EO300" s="62">
        <v>0</v>
      </c>
      <c r="EP300" s="60">
        <v>0</v>
      </c>
      <c r="EQ300" s="61">
        <v>0</v>
      </c>
      <c r="ER300" s="61">
        <v>0</v>
      </c>
      <c r="ES300" s="61">
        <v>0</v>
      </c>
      <c r="ET300" s="61">
        <v>0</v>
      </c>
      <c r="EU300" s="61">
        <v>0</v>
      </c>
      <c r="EV300" s="61">
        <v>0</v>
      </c>
      <c r="EW300" s="61">
        <v>0</v>
      </c>
      <c r="EX300" s="61">
        <v>0</v>
      </c>
      <c r="EY300" s="61">
        <v>0</v>
      </c>
      <c r="EZ300" s="61">
        <v>0</v>
      </c>
      <c r="FA300" s="60">
        <v>0</v>
      </c>
      <c r="FB300" s="60">
        <v>0</v>
      </c>
      <c r="FC300" s="60">
        <v>0</v>
      </c>
      <c r="FD300" s="38">
        <v>0</v>
      </c>
      <c r="FE300" s="38">
        <v>0</v>
      </c>
      <c r="FF300" s="38">
        <v>0</v>
      </c>
      <c r="FG300" s="38">
        <v>0</v>
      </c>
      <c r="FH300" s="140">
        <v>0</v>
      </c>
      <c r="FI300" s="140">
        <v>0</v>
      </c>
      <c r="FJ300" s="38">
        <v>0</v>
      </c>
      <c r="FK300" s="139">
        <v>0</v>
      </c>
      <c r="FL300" s="139">
        <v>0</v>
      </c>
      <c r="FM300" s="139">
        <v>0</v>
      </c>
      <c r="FN300" s="55">
        <v>0</v>
      </c>
      <c r="FO300" s="55">
        <v>0</v>
      </c>
      <c r="FP300" s="55">
        <v>0</v>
      </c>
      <c r="FQ300" s="55">
        <v>0</v>
      </c>
      <c r="FR300" s="137">
        <v>0</v>
      </c>
      <c r="FS300" s="136">
        <v>0</v>
      </c>
      <c r="FT300" s="137">
        <v>0</v>
      </c>
      <c r="FU300" s="136">
        <v>0</v>
      </c>
      <c r="FV300" s="42">
        <v>0</v>
      </c>
      <c r="FW300" s="42">
        <v>0</v>
      </c>
      <c r="FX300" s="42">
        <v>0</v>
      </c>
      <c r="FY300" s="42">
        <v>0</v>
      </c>
      <c r="FZ300" s="42">
        <v>0</v>
      </c>
      <c r="GA300" s="42">
        <v>0</v>
      </c>
      <c r="GB300" s="42">
        <v>0</v>
      </c>
      <c r="GC300" s="42">
        <v>0</v>
      </c>
      <c r="GD300" s="138">
        <v>0</v>
      </c>
      <c r="GE300" s="42">
        <v>0</v>
      </c>
      <c r="GF300" s="137">
        <v>0</v>
      </c>
      <c r="GG300" s="136">
        <v>0</v>
      </c>
      <c r="GH300" s="50">
        <v>0</v>
      </c>
      <c r="GI300" s="50">
        <v>0</v>
      </c>
      <c r="GJ300" s="50">
        <v>0</v>
      </c>
      <c r="GK300" s="50">
        <v>0</v>
      </c>
      <c r="GL300" s="49">
        <v>0</v>
      </c>
      <c r="GM300" s="49">
        <v>0</v>
      </c>
      <c r="GN300" s="49">
        <v>0</v>
      </c>
      <c r="GO300" s="49">
        <v>0</v>
      </c>
      <c r="GP300" s="49">
        <v>0</v>
      </c>
      <c r="GQ300" s="49">
        <v>0</v>
      </c>
      <c r="GR300" s="48" t="b">
        <v>1</v>
      </c>
    </row>
    <row r="301" spans="1:200" ht="67.5" hidden="1" customHeight="1" x14ac:dyDescent="0.25">
      <c r="A301" s="110" t="s">
        <v>5392</v>
      </c>
      <c r="B301" s="110" t="s">
        <v>5893</v>
      </c>
      <c r="C301" s="119" t="s">
        <v>519</v>
      </c>
      <c r="D301" s="110" t="s">
        <v>5894</v>
      </c>
      <c r="E301" s="110" t="s">
        <v>6043</v>
      </c>
      <c r="F301" s="110" t="s">
        <v>6887</v>
      </c>
      <c r="G301" s="110"/>
      <c r="H301" s="110"/>
      <c r="I301" s="110"/>
      <c r="J301" s="123"/>
      <c r="K301" s="110"/>
      <c r="L301" s="110"/>
      <c r="M301" s="135" t="s">
        <v>5958</v>
      </c>
      <c r="N301" s="134" t="s">
        <v>5959</v>
      </c>
      <c r="O301" s="110"/>
      <c r="P301" s="110"/>
      <c r="Q301" s="119">
        <v>196</v>
      </c>
      <c r="R301" s="154" t="s">
        <v>6973</v>
      </c>
      <c r="S301" s="17" t="s">
        <v>890</v>
      </c>
      <c r="T301" s="17"/>
      <c r="U301" s="17"/>
      <c r="V301" s="17"/>
      <c r="W301" s="17"/>
      <c r="X301" s="17"/>
      <c r="Y301" s="17"/>
      <c r="Z301" s="17"/>
      <c r="AA301" s="17"/>
      <c r="AB301" s="17"/>
      <c r="AC301" s="17"/>
      <c r="AD301" s="17"/>
      <c r="AE301" s="17"/>
      <c r="AF301" s="17"/>
      <c r="AG301" s="17"/>
      <c r="AH301" s="17" t="s">
        <v>211</v>
      </c>
      <c r="AI301" s="17" t="s">
        <v>417</v>
      </c>
      <c r="AJ301" s="17" t="s">
        <v>244</v>
      </c>
      <c r="AK301" s="17" t="s">
        <v>271</v>
      </c>
      <c r="AL301" s="110" t="s">
        <v>6973</v>
      </c>
      <c r="AM301" s="110"/>
      <c r="AN301" s="17" t="s">
        <v>4357</v>
      </c>
      <c r="AO301" s="17">
        <v>0</v>
      </c>
      <c r="AP301" s="17">
        <v>0</v>
      </c>
      <c r="AQ301" s="17">
        <v>0</v>
      </c>
      <c r="AR301" s="17">
        <v>1</v>
      </c>
      <c r="AS301" s="17">
        <v>1</v>
      </c>
      <c r="AT301" s="17"/>
      <c r="AU301" s="17"/>
      <c r="AV301" s="17">
        <v>0</v>
      </c>
      <c r="AW301" s="80"/>
      <c r="AX301" s="89"/>
      <c r="AY301" s="88" t="s">
        <v>6974</v>
      </c>
      <c r="AZ301" s="132" t="s">
        <v>872</v>
      </c>
      <c r="BA301" s="65">
        <v>0</v>
      </c>
      <c r="BB301" s="67" t="s">
        <v>218</v>
      </c>
      <c r="BC301" s="107" t="s">
        <v>6891</v>
      </c>
      <c r="BD301" s="90"/>
      <c r="BE301" s="89"/>
      <c r="BF301" s="88" t="s">
        <v>6975</v>
      </c>
      <c r="BG301" s="132" t="s">
        <v>872</v>
      </c>
      <c r="BH301" s="65">
        <v>0</v>
      </c>
      <c r="BI301" s="67" t="s">
        <v>218</v>
      </c>
      <c r="BJ301" s="107" t="s">
        <v>6891</v>
      </c>
      <c r="BK301" s="75"/>
      <c r="BL301" s="67"/>
      <c r="BM301" s="89" t="s">
        <v>6962</v>
      </c>
      <c r="BN301" s="65" t="s">
        <v>872</v>
      </c>
      <c r="BO301" s="65">
        <v>0</v>
      </c>
      <c r="BP301" s="67" t="s">
        <v>218</v>
      </c>
      <c r="BQ301" s="107" t="s">
        <v>6891</v>
      </c>
      <c r="BR301" s="80"/>
      <c r="BS301" s="84"/>
      <c r="BT301" s="84" t="s">
        <v>6963</v>
      </c>
      <c r="BU301" s="65" t="s">
        <v>872</v>
      </c>
      <c r="BV301" s="65">
        <v>0</v>
      </c>
      <c r="BW301" s="124" t="s">
        <v>218</v>
      </c>
      <c r="BX301" s="107" t="s">
        <v>6891</v>
      </c>
      <c r="BY301" s="80"/>
      <c r="BZ301" s="84"/>
      <c r="CA301" s="84" t="s">
        <v>6964</v>
      </c>
      <c r="CB301" s="65" t="s">
        <v>872</v>
      </c>
      <c r="CC301" s="65">
        <v>0</v>
      </c>
      <c r="CD301" s="75" t="s">
        <v>218</v>
      </c>
      <c r="CE301" s="107" t="s">
        <v>6891</v>
      </c>
      <c r="CF301" s="75"/>
      <c r="CG301" s="128"/>
      <c r="CH301" s="67" t="s">
        <v>6965</v>
      </c>
      <c r="CI301" s="65" t="s">
        <v>872</v>
      </c>
      <c r="CJ301" s="65">
        <v>0</v>
      </c>
      <c r="CK301" s="128" t="s">
        <v>218</v>
      </c>
      <c r="CL301" s="107" t="s">
        <v>6891</v>
      </c>
      <c r="CM301" s="75"/>
      <c r="CN301" s="128"/>
      <c r="CO301" s="130" t="s">
        <v>6899</v>
      </c>
      <c r="CP301" s="65" t="s">
        <v>872</v>
      </c>
      <c r="CQ301" s="65">
        <v>0</v>
      </c>
      <c r="CR301" s="79" t="s">
        <v>218</v>
      </c>
      <c r="CS301" s="107" t="s">
        <v>6900</v>
      </c>
      <c r="CT301" s="75"/>
      <c r="CU301" s="128"/>
      <c r="CV301" s="128" t="s">
        <v>6966</v>
      </c>
      <c r="CW301" s="65" t="s">
        <v>872</v>
      </c>
      <c r="CX301" s="65">
        <v>0</v>
      </c>
      <c r="CY301" s="64" t="s">
        <v>218</v>
      </c>
      <c r="CZ301" s="107" t="s">
        <v>6891</v>
      </c>
      <c r="DA301" s="75"/>
      <c r="DB301" s="67"/>
      <c r="DC301" s="145" t="s">
        <v>6967</v>
      </c>
      <c r="DD301" s="65" t="s">
        <v>872</v>
      </c>
      <c r="DE301" s="65">
        <v>0</v>
      </c>
      <c r="DF301" s="17" t="s">
        <v>218</v>
      </c>
      <c r="DG301" s="107" t="s">
        <v>6891</v>
      </c>
      <c r="DH301" s="75"/>
      <c r="DI301" s="67"/>
      <c r="DJ301" s="70" t="s">
        <v>6968</v>
      </c>
      <c r="DK301" s="74" t="s">
        <v>872</v>
      </c>
      <c r="DL301" s="74">
        <v>0</v>
      </c>
      <c r="DM301" s="73" t="s">
        <v>218</v>
      </c>
      <c r="DN301" s="63" t="s">
        <v>6905</v>
      </c>
      <c r="DO301" s="75"/>
      <c r="DP301" s="67"/>
      <c r="DQ301" s="125" t="s">
        <v>6976</v>
      </c>
      <c r="DR301" s="65" t="s">
        <v>872</v>
      </c>
      <c r="DS301" s="65">
        <v>0</v>
      </c>
      <c r="DT301" s="64" t="s">
        <v>218</v>
      </c>
      <c r="DU301" s="63" t="s">
        <v>6970</v>
      </c>
      <c r="DV301" s="75">
        <v>0</v>
      </c>
      <c r="DW301" s="67"/>
      <c r="DX301" s="66" t="s">
        <v>6977</v>
      </c>
      <c r="DY301" s="65" t="s">
        <v>872</v>
      </c>
      <c r="DZ301" s="65">
        <v>0</v>
      </c>
      <c r="EA301" s="64" t="s">
        <v>218</v>
      </c>
      <c r="EB301" s="63" t="s">
        <v>6978</v>
      </c>
      <c r="EC301" s="62">
        <v>0</v>
      </c>
      <c r="ED301" s="61">
        <v>0</v>
      </c>
      <c r="EE301" s="61">
        <v>0</v>
      </c>
      <c r="EF301" s="61">
        <v>0</v>
      </c>
      <c r="EG301" s="61">
        <v>0</v>
      </c>
      <c r="EH301" s="61">
        <v>0</v>
      </c>
      <c r="EI301" s="61">
        <v>0</v>
      </c>
      <c r="EJ301" s="61">
        <v>0</v>
      </c>
      <c r="EK301" s="61">
        <v>0</v>
      </c>
      <c r="EL301" s="61">
        <v>0</v>
      </c>
      <c r="EM301" s="62">
        <v>0</v>
      </c>
      <c r="EN301" s="62">
        <v>0</v>
      </c>
      <c r="EO301" s="62">
        <v>0</v>
      </c>
      <c r="EP301" s="60">
        <v>0</v>
      </c>
      <c r="EQ301" s="61">
        <v>0</v>
      </c>
      <c r="ER301" s="61">
        <v>0</v>
      </c>
      <c r="ES301" s="61">
        <v>0</v>
      </c>
      <c r="ET301" s="61">
        <v>0</v>
      </c>
      <c r="EU301" s="61">
        <v>0</v>
      </c>
      <c r="EV301" s="61">
        <v>0</v>
      </c>
      <c r="EW301" s="61">
        <v>0</v>
      </c>
      <c r="EX301" s="61">
        <v>0</v>
      </c>
      <c r="EY301" s="61">
        <v>0</v>
      </c>
      <c r="EZ301" s="61">
        <v>0</v>
      </c>
      <c r="FA301" s="60">
        <v>0</v>
      </c>
      <c r="FB301" s="60">
        <v>0</v>
      </c>
      <c r="FC301" s="60">
        <v>0</v>
      </c>
      <c r="FD301" s="38">
        <v>0</v>
      </c>
      <c r="FE301" s="38">
        <v>0</v>
      </c>
      <c r="FF301" s="38">
        <v>0</v>
      </c>
      <c r="FG301" s="38">
        <v>0</v>
      </c>
      <c r="FH301" s="140">
        <v>0</v>
      </c>
      <c r="FI301" s="140">
        <v>0</v>
      </c>
      <c r="FJ301" s="38">
        <v>0</v>
      </c>
      <c r="FK301" s="139">
        <v>0</v>
      </c>
      <c r="FL301" s="139">
        <v>0</v>
      </c>
      <c r="FM301" s="139">
        <v>0</v>
      </c>
      <c r="FN301" s="55">
        <v>0</v>
      </c>
      <c r="FO301" s="55">
        <v>0</v>
      </c>
      <c r="FP301" s="55">
        <v>0</v>
      </c>
      <c r="FQ301" s="55">
        <v>0</v>
      </c>
      <c r="FR301" s="137">
        <v>0</v>
      </c>
      <c r="FS301" s="136">
        <v>0</v>
      </c>
      <c r="FT301" s="137">
        <v>0</v>
      </c>
      <c r="FU301" s="136">
        <v>0</v>
      </c>
      <c r="FV301" s="42">
        <v>0</v>
      </c>
      <c r="FW301" s="42">
        <v>0</v>
      </c>
      <c r="FX301" s="42">
        <v>0</v>
      </c>
      <c r="FY301" s="42">
        <v>0</v>
      </c>
      <c r="FZ301" s="42">
        <v>0</v>
      </c>
      <c r="GA301" s="42">
        <v>0</v>
      </c>
      <c r="GB301" s="42">
        <v>0</v>
      </c>
      <c r="GC301" s="42">
        <v>0</v>
      </c>
      <c r="GD301" s="138">
        <v>0</v>
      </c>
      <c r="GE301" s="42">
        <v>0</v>
      </c>
      <c r="GF301" s="137">
        <v>0</v>
      </c>
      <c r="GG301" s="136">
        <v>0</v>
      </c>
      <c r="GH301" s="50">
        <v>0</v>
      </c>
      <c r="GI301" s="50">
        <v>0</v>
      </c>
      <c r="GJ301" s="50">
        <v>0</v>
      </c>
      <c r="GK301" s="50">
        <v>0</v>
      </c>
      <c r="GL301" s="49">
        <v>0</v>
      </c>
      <c r="GM301" s="49">
        <v>0</v>
      </c>
      <c r="GN301" s="49">
        <v>0</v>
      </c>
      <c r="GO301" s="49">
        <v>0</v>
      </c>
      <c r="GP301" s="49">
        <v>0</v>
      </c>
      <c r="GQ301" s="49">
        <v>0</v>
      </c>
      <c r="GR301" s="48" t="b">
        <v>1</v>
      </c>
    </row>
    <row r="302" spans="1:200" ht="67.5" hidden="1" customHeight="1" x14ac:dyDescent="0.25">
      <c r="A302" s="110" t="s">
        <v>5392</v>
      </c>
      <c r="B302" s="110" t="s">
        <v>5893</v>
      </c>
      <c r="C302" s="119" t="s">
        <v>519</v>
      </c>
      <c r="D302" s="110" t="s">
        <v>5894</v>
      </c>
      <c r="E302" s="110" t="s">
        <v>6043</v>
      </c>
      <c r="F302" s="110" t="s">
        <v>6887</v>
      </c>
      <c r="G302" s="110"/>
      <c r="H302" s="110"/>
      <c r="I302" s="110"/>
      <c r="J302" s="123"/>
      <c r="K302" s="110"/>
      <c r="L302" s="110"/>
      <c r="M302" s="135" t="s">
        <v>5958</v>
      </c>
      <c r="N302" s="134" t="s">
        <v>5959</v>
      </c>
      <c r="O302" s="110"/>
      <c r="P302" s="110"/>
      <c r="Q302" s="119">
        <v>197</v>
      </c>
      <c r="R302" s="153" t="s">
        <v>6979</v>
      </c>
      <c r="S302" s="17" t="s">
        <v>890</v>
      </c>
      <c r="T302" s="17"/>
      <c r="U302" s="17"/>
      <c r="V302" s="17"/>
      <c r="W302" s="17"/>
      <c r="X302" s="17"/>
      <c r="Y302" s="17"/>
      <c r="Z302" s="17"/>
      <c r="AA302" s="17"/>
      <c r="AB302" s="17"/>
      <c r="AC302" s="17"/>
      <c r="AD302" s="17"/>
      <c r="AE302" s="17"/>
      <c r="AF302" s="17"/>
      <c r="AG302" s="17"/>
      <c r="AH302" s="17" t="s">
        <v>211</v>
      </c>
      <c r="AI302" s="17" t="s">
        <v>299</v>
      </c>
      <c r="AJ302" s="17" t="s">
        <v>418</v>
      </c>
      <c r="AK302" s="17" t="s">
        <v>3405</v>
      </c>
      <c r="AL302" s="110" t="s">
        <v>6980</v>
      </c>
      <c r="AM302" s="110"/>
      <c r="AN302" s="17">
        <v>0</v>
      </c>
      <c r="AO302" s="17">
        <v>0</v>
      </c>
      <c r="AP302" s="17">
        <v>0</v>
      </c>
      <c r="AQ302" s="17">
        <v>100</v>
      </c>
      <c r="AR302" s="17">
        <v>100</v>
      </c>
      <c r="AS302" s="17">
        <v>100</v>
      </c>
      <c r="AT302" s="17"/>
      <c r="AU302" s="17"/>
      <c r="AV302" s="17">
        <v>0</v>
      </c>
      <c r="AW302" s="110"/>
      <c r="AX302" s="112"/>
      <c r="AY302" s="133" t="s">
        <v>6981</v>
      </c>
      <c r="AZ302" s="132"/>
      <c r="BA302" s="151">
        <v>0</v>
      </c>
      <c r="BB302" s="67" t="s">
        <v>218</v>
      </c>
      <c r="BC302" s="107" t="s">
        <v>6891</v>
      </c>
      <c r="BD302" s="152"/>
      <c r="BE302" s="112"/>
      <c r="BF302" s="133" t="s">
        <v>6982</v>
      </c>
      <c r="BG302" s="132"/>
      <c r="BH302" s="151">
        <v>0</v>
      </c>
      <c r="BI302" s="67" t="s">
        <v>218</v>
      </c>
      <c r="BJ302" s="107" t="s">
        <v>6891</v>
      </c>
      <c r="BK302" s="17"/>
      <c r="BL302" s="101"/>
      <c r="BM302" s="117" t="s">
        <v>6983</v>
      </c>
      <c r="BN302" s="150" t="s">
        <v>872</v>
      </c>
      <c r="BO302" s="131">
        <v>0</v>
      </c>
      <c r="BP302" s="67" t="s">
        <v>218</v>
      </c>
      <c r="BQ302" s="107" t="s">
        <v>6891</v>
      </c>
      <c r="BR302" s="110"/>
      <c r="BS302" s="112"/>
      <c r="BT302" s="112" t="s">
        <v>6984</v>
      </c>
      <c r="BU302" s="131" t="s">
        <v>872</v>
      </c>
      <c r="BV302" s="131">
        <v>0</v>
      </c>
      <c r="BW302" s="124" t="s">
        <v>218</v>
      </c>
      <c r="BX302" s="107" t="s">
        <v>6891</v>
      </c>
      <c r="BY302" s="110"/>
      <c r="BZ302" s="112"/>
      <c r="CA302" s="112" t="s">
        <v>6985</v>
      </c>
      <c r="CB302" s="131" t="s">
        <v>872</v>
      </c>
      <c r="CC302" s="131">
        <v>0</v>
      </c>
      <c r="CD302" s="75" t="s">
        <v>218</v>
      </c>
      <c r="CE302" s="107" t="s">
        <v>6891</v>
      </c>
      <c r="CF302" s="17">
        <v>0</v>
      </c>
      <c r="CG302" s="146">
        <v>0</v>
      </c>
      <c r="CH302" s="101" t="s">
        <v>6986</v>
      </c>
      <c r="CI302" s="131" t="s">
        <v>872</v>
      </c>
      <c r="CJ302" s="131">
        <v>0</v>
      </c>
      <c r="CK302" s="128" t="s">
        <v>218</v>
      </c>
      <c r="CL302" s="107" t="s">
        <v>6987</v>
      </c>
      <c r="CM302" s="17"/>
      <c r="CN302" s="149"/>
      <c r="CO302" s="148" t="s">
        <v>6988</v>
      </c>
      <c r="CP302" s="147" t="s">
        <v>872</v>
      </c>
      <c r="CQ302" s="131">
        <v>0</v>
      </c>
      <c r="CR302" s="79" t="s">
        <v>218</v>
      </c>
      <c r="CS302" s="107" t="s">
        <v>6900</v>
      </c>
      <c r="CT302" s="17"/>
      <c r="CU302" s="146"/>
      <c r="CV302" s="146" t="s">
        <v>6989</v>
      </c>
      <c r="CW302" s="131" t="s">
        <v>872</v>
      </c>
      <c r="CX302" s="131">
        <v>0</v>
      </c>
      <c r="CY302" s="64" t="s">
        <v>218</v>
      </c>
      <c r="CZ302" s="107" t="s">
        <v>6891</v>
      </c>
      <c r="DA302" s="17"/>
      <c r="DB302" s="101"/>
      <c r="DC302" s="145" t="s">
        <v>6990</v>
      </c>
      <c r="DD302" s="131" t="s">
        <v>872</v>
      </c>
      <c r="DE302" s="131">
        <v>0</v>
      </c>
      <c r="DF302" s="17" t="s">
        <v>218</v>
      </c>
      <c r="DG302" s="107" t="s">
        <v>6891</v>
      </c>
      <c r="DH302" s="17"/>
      <c r="DI302" s="101"/>
      <c r="DJ302" s="103" t="s">
        <v>6991</v>
      </c>
      <c r="DK302" s="131" t="s">
        <v>872</v>
      </c>
      <c r="DL302" s="131">
        <v>0</v>
      </c>
      <c r="DM302" s="73" t="s">
        <v>218</v>
      </c>
      <c r="DN302" s="98" t="s">
        <v>6905</v>
      </c>
      <c r="DO302" s="17"/>
      <c r="DP302" s="101"/>
      <c r="DQ302" s="144" t="s">
        <v>6992</v>
      </c>
      <c r="DR302" s="131" t="s">
        <v>872</v>
      </c>
      <c r="DS302" s="131">
        <v>0</v>
      </c>
      <c r="DT302" s="64" t="s">
        <v>218</v>
      </c>
      <c r="DU302" s="98" t="s">
        <v>6970</v>
      </c>
      <c r="DV302" s="17">
        <v>0</v>
      </c>
      <c r="DW302" s="101">
        <v>0</v>
      </c>
      <c r="DX302" s="100" t="s">
        <v>6993</v>
      </c>
      <c r="DY302" s="131" t="s">
        <v>872</v>
      </c>
      <c r="DZ302" s="131">
        <v>0</v>
      </c>
      <c r="EA302" s="64" t="s">
        <v>218</v>
      </c>
      <c r="EB302" s="98" t="s">
        <v>6994</v>
      </c>
      <c r="EC302" s="62">
        <v>0</v>
      </c>
      <c r="ED302" s="61">
        <v>0</v>
      </c>
      <c r="EE302" s="61">
        <v>0</v>
      </c>
      <c r="EF302" s="61">
        <v>0</v>
      </c>
      <c r="EG302" s="61">
        <v>0</v>
      </c>
      <c r="EH302" s="61">
        <v>0</v>
      </c>
      <c r="EI302" s="61">
        <v>0</v>
      </c>
      <c r="EJ302" s="61">
        <v>0</v>
      </c>
      <c r="EK302" s="61">
        <v>0</v>
      </c>
      <c r="EL302" s="61">
        <v>0</v>
      </c>
      <c r="EM302" s="62">
        <v>0</v>
      </c>
      <c r="EN302" s="62">
        <v>0</v>
      </c>
      <c r="EO302" s="62">
        <v>0</v>
      </c>
      <c r="EP302" s="60">
        <v>0</v>
      </c>
      <c r="EQ302" s="61">
        <v>0</v>
      </c>
      <c r="ER302" s="61">
        <v>0</v>
      </c>
      <c r="ES302" s="61">
        <v>0</v>
      </c>
      <c r="ET302" s="61">
        <v>0</v>
      </c>
      <c r="EU302" s="61">
        <v>0</v>
      </c>
      <c r="EV302" s="61">
        <v>0</v>
      </c>
      <c r="EW302" s="61">
        <v>0</v>
      </c>
      <c r="EX302" s="61">
        <v>0</v>
      </c>
      <c r="EY302" s="61">
        <v>0</v>
      </c>
      <c r="EZ302" s="61">
        <v>0</v>
      </c>
      <c r="FA302" s="60">
        <v>0</v>
      </c>
      <c r="FB302" s="60">
        <v>0</v>
      </c>
      <c r="FC302" s="60">
        <v>0</v>
      </c>
      <c r="FD302" s="38">
        <v>0</v>
      </c>
      <c r="FE302" s="38">
        <v>0</v>
      </c>
      <c r="FF302" s="38">
        <v>0</v>
      </c>
      <c r="FG302" s="38">
        <v>0</v>
      </c>
      <c r="FH302" s="140">
        <v>0</v>
      </c>
      <c r="FI302" s="140">
        <v>0</v>
      </c>
      <c r="FJ302" s="38">
        <v>0</v>
      </c>
      <c r="FK302" s="139">
        <v>0</v>
      </c>
      <c r="FL302" s="139">
        <v>0</v>
      </c>
      <c r="FM302" s="139">
        <v>0</v>
      </c>
      <c r="FN302" s="55">
        <v>0</v>
      </c>
      <c r="FO302" s="55">
        <v>0</v>
      </c>
      <c r="FP302" s="55">
        <v>0</v>
      </c>
      <c r="FQ302" s="55">
        <v>0</v>
      </c>
      <c r="FR302" s="137">
        <v>0</v>
      </c>
      <c r="FS302" s="136">
        <v>0</v>
      </c>
      <c r="FT302" s="137">
        <v>0</v>
      </c>
      <c r="FU302" s="136">
        <v>0</v>
      </c>
      <c r="FV302" s="42">
        <v>0</v>
      </c>
      <c r="FW302" s="42">
        <v>0</v>
      </c>
      <c r="FX302" s="42">
        <v>0</v>
      </c>
      <c r="FY302" s="42">
        <v>0</v>
      </c>
      <c r="FZ302" s="42">
        <v>0</v>
      </c>
      <c r="GA302" s="42">
        <v>0</v>
      </c>
      <c r="GB302" s="42">
        <v>0</v>
      </c>
      <c r="GC302" s="42">
        <v>0</v>
      </c>
      <c r="GD302" s="138">
        <v>0</v>
      </c>
      <c r="GE302" s="42">
        <v>0</v>
      </c>
      <c r="GF302" s="137">
        <v>0</v>
      </c>
      <c r="GG302" s="136">
        <v>0</v>
      </c>
      <c r="GH302" s="50">
        <v>0</v>
      </c>
      <c r="GI302" s="50">
        <v>0</v>
      </c>
      <c r="GJ302" s="50">
        <v>0</v>
      </c>
      <c r="GK302" s="50">
        <v>0</v>
      </c>
      <c r="GL302" s="49">
        <v>0</v>
      </c>
      <c r="GM302" s="49">
        <v>0</v>
      </c>
      <c r="GN302" s="49">
        <v>0</v>
      </c>
      <c r="GO302" s="49">
        <v>0</v>
      </c>
      <c r="GP302" s="49">
        <v>0</v>
      </c>
      <c r="GQ302" s="49">
        <v>0</v>
      </c>
      <c r="GR302" s="48" t="b">
        <v>1</v>
      </c>
    </row>
    <row r="303" spans="1:200" ht="67.5" hidden="1" customHeight="1" x14ac:dyDescent="0.25">
      <c r="A303" s="110" t="s">
        <v>5392</v>
      </c>
      <c r="B303" s="110" t="s">
        <v>5893</v>
      </c>
      <c r="C303" s="119" t="s">
        <v>519</v>
      </c>
      <c r="D303" s="110" t="s">
        <v>5894</v>
      </c>
      <c r="E303" s="110" t="s">
        <v>6043</v>
      </c>
      <c r="F303" s="110" t="s">
        <v>6887</v>
      </c>
      <c r="G303" s="110"/>
      <c r="H303" s="110"/>
      <c r="I303" s="110"/>
      <c r="J303" s="123"/>
      <c r="K303" s="110"/>
      <c r="L303" s="110"/>
      <c r="M303" s="135" t="s">
        <v>5958</v>
      </c>
      <c r="N303" s="134" t="s">
        <v>5959</v>
      </c>
      <c r="O303" s="110"/>
      <c r="P303" s="110"/>
      <c r="Q303" s="119">
        <v>198</v>
      </c>
      <c r="R303" s="153" t="s">
        <v>6995</v>
      </c>
      <c r="S303" s="17" t="s">
        <v>890</v>
      </c>
      <c r="T303" s="17"/>
      <c r="U303" s="17"/>
      <c r="V303" s="17"/>
      <c r="W303" s="17"/>
      <c r="X303" s="17"/>
      <c r="Y303" s="17"/>
      <c r="Z303" s="17"/>
      <c r="AA303" s="17"/>
      <c r="AB303" s="17"/>
      <c r="AC303" s="17"/>
      <c r="AD303" s="17"/>
      <c r="AE303" s="17"/>
      <c r="AF303" s="17"/>
      <c r="AG303" s="17"/>
      <c r="AH303" s="17" t="s">
        <v>211</v>
      </c>
      <c r="AI303" s="17" t="s">
        <v>417</v>
      </c>
      <c r="AJ303" s="17" t="s">
        <v>418</v>
      </c>
      <c r="AK303" s="17" t="s">
        <v>271</v>
      </c>
      <c r="AL303" s="110" t="s">
        <v>6996</v>
      </c>
      <c r="AM303" s="110"/>
      <c r="AN303" s="17">
        <v>0</v>
      </c>
      <c r="AO303" s="17">
        <v>0</v>
      </c>
      <c r="AP303" s="17">
        <v>0</v>
      </c>
      <c r="AQ303" s="17">
        <v>5</v>
      </c>
      <c r="AR303" s="17">
        <v>5</v>
      </c>
      <c r="AS303" s="17">
        <v>5</v>
      </c>
      <c r="AT303" s="17"/>
      <c r="AU303" s="17"/>
      <c r="AV303" s="17">
        <v>0</v>
      </c>
      <c r="AW303" s="80"/>
      <c r="AX303" s="89"/>
      <c r="AY303" s="88" t="s">
        <v>6997</v>
      </c>
      <c r="AZ303" s="132" t="s">
        <v>872</v>
      </c>
      <c r="BA303" s="65">
        <v>0</v>
      </c>
      <c r="BB303" s="67" t="s">
        <v>218</v>
      </c>
      <c r="BC303" s="107" t="s">
        <v>6891</v>
      </c>
      <c r="BD303" s="90"/>
      <c r="BE303" s="89"/>
      <c r="BF303" s="88" t="s">
        <v>6998</v>
      </c>
      <c r="BG303" s="132" t="s">
        <v>872</v>
      </c>
      <c r="BH303" s="65">
        <v>0</v>
      </c>
      <c r="BI303" s="67" t="s">
        <v>218</v>
      </c>
      <c r="BJ303" s="107" t="s">
        <v>6891</v>
      </c>
      <c r="BK303" s="75"/>
      <c r="BL303" s="67"/>
      <c r="BM303" s="89" t="s">
        <v>6999</v>
      </c>
      <c r="BN303" s="65" t="s">
        <v>872</v>
      </c>
      <c r="BO303" s="65">
        <v>0</v>
      </c>
      <c r="BP303" s="67" t="s">
        <v>218</v>
      </c>
      <c r="BQ303" s="107" t="s">
        <v>6891</v>
      </c>
      <c r="BR303" s="80"/>
      <c r="BS303" s="84"/>
      <c r="BT303" s="84" t="s">
        <v>7000</v>
      </c>
      <c r="BU303" s="65" t="s">
        <v>872</v>
      </c>
      <c r="BV303" s="65">
        <v>0</v>
      </c>
      <c r="BW303" s="124" t="s">
        <v>218</v>
      </c>
      <c r="BX303" s="107" t="s">
        <v>6891</v>
      </c>
      <c r="BY303" s="80"/>
      <c r="BZ303" s="84"/>
      <c r="CA303" s="84" t="s">
        <v>7001</v>
      </c>
      <c r="CB303" s="65" t="s">
        <v>872</v>
      </c>
      <c r="CC303" s="65">
        <v>0</v>
      </c>
      <c r="CD303" s="75" t="s">
        <v>218</v>
      </c>
      <c r="CE303" s="107" t="s">
        <v>6891</v>
      </c>
      <c r="CF303" s="75"/>
      <c r="CG303" s="128"/>
      <c r="CH303" s="67" t="s">
        <v>7002</v>
      </c>
      <c r="CI303" s="65" t="s">
        <v>872</v>
      </c>
      <c r="CJ303" s="65">
        <v>0</v>
      </c>
      <c r="CK303" s="128" t="s">
        <v>218</v>
      </c>
      <c r="CL303" s="107" t="s">
        <v>6891</v>
      </c>
      <c r="CM303" s="75"/>
      <c r="CN303" s="128"/>
      <c r="CO303" s="130" t="s">
        <v>7003</v>
      </c>
      <c r="CP303" s="65" t="s">
        <v>872</v>
      </c>
      <c r="CQ303" s="65">
        <v>0</v>
      </c>
      <c r="CR303" s="79" t="s">
        <v>218</v>
      </c>
      <c r="CS303" s="107" t="s">
        <v>6900</v>
      </c>
      <c r="CT303" s="75"/>
      <c r="CU303" s="128"/>
      <c r="CV303" s="128" t="s">
        <v>7004</v>
      </c>
      <c r="CW303" s="65" t="s">
        <v>872</v>
      </c>
      <c r="CX303" s="65">
        <v>0</v>
      </c>
      <c r="CY303" s="64" t="s">
        <v>218</v>
      </c>
      <c r="CZ303" s="107" t="s">
        <v>6891</v>
      </c>
      <c r="DA303" s="75"/>
      <c r="DB303" s="67"/>
      <c r="DC303" s="145" t="s">
        <v>7005</v>
      </c>
      <c r="DD303" s="65" t="s">
        <v>872</v>
      </c>
      <c r="DE303" s="65">
        <v>0</v>
      </c>
      <c r="DF303" s="17" t="s">
        <v>218</v>
      </c>
      <c r="DG303" s="107" t="s">
        <v>6891</v>
      </c>
      <c r="DH303" s="75"/>
      <c r="DI303" s="67"/>
      <c r="DJ303" s="70" t="s">
        <v>7006</v>
      </c>
      <c r="DK303" s="74" t="s">
        <v>872</v>
      </c>
      <c r="DL303" s="74">
        <v>0</v>
      </c>
      <c r="DM303" s="73" t="s">
        <v>218</v>
      </c>
      <c r="DN303" s="63" t="s">
        <v>6905</v>
      </c>
      <c r="DO303" s="75"/>
      <c r="DP303" s="67"/>
      <c r="DQ303" s="125" t="s">
        <v>7007</v>
      </c>
      <c r="DR303" s="65" t="s">
        <v>872</v>
      </c>
      <c r="DS303" s="65">
        <v>0</v>
      </c>
      <c r="DT303" s="64" t="s">
        <v>218</v>
      </c>
      <c r="DU303" s="63" t="s">
        <v>6970</v>
      </c>
      <c r="DV303" s="75"/>
      <c r="DW303" s="67"/>
      <c r="DX303" s="66" t="s">
        <v>7008</v>
      </c>
      <c r="DY303" s="65" t="s">
        <v>872</v>
      </c>
      <c r="DZ303" s="65">
        <v>0</v>
      </c>
      <c r="EA303" s="64" t="s">
        <v>218</v>
      </c>
      <c r="EB303" s="124" t="s">
        <v>6978</v>
      </c>
      <c r="EC303" s="62">
        <v>0</v>
      </c>
      <c r="ED303" s="61">
        <v>0</v>
      </c>
      <c r="EE303" s="61">
        <v>0</v>
      </c>
      <c r="EF303" s="61">
        <v>0</v>
      </c>
      <c r="EG303" s="61">
        <v>0</v>
      </c>
      <c r="EH303" s="61">
        <v>0</v>
      </c>
      <c r="EI303" s="61">
        <v>0</v>
      </c>
      <c r="EJ303" s="61">
        <v>0</v>
      </c>
      <c r="EK303" s="61">
        <v>0</v>
      </c>
      <c r="EL303" s="61">
        <v>0</v>
      </c>
      <c r="EM303" s="62">
        <v>0</v>
      </c>
      <c r="EN303" s="62">
        <v>0</v>
      </c>
      <c r="EO303" s="62">
        <v>0</v>
      </c>
      <c r="EP303" s="60">
        <v>0</v>
      </c>
      <c r="EQ303" s="61">
        <v>0</v>
      </c>
      <c r="ER303" s="61">
        <v>0</v>
      </c>
      <c r="ES303" s="61">
        <v>0</v>
      </c>
      <c r="ET303" s="61">
        <v>0</v>
      </c>
      <c r="EU303" s="61">
        <v>0</v>
      </c>
      <c r="EV303" s="61">
        <v>0</v>
      </c>
      <c r="EW303" s="61">
        <v>0</v>
      </c>
      <c r="EX303" s="61">
        <v>0</v>
      </c>
      <c r="EY303" s="61">
        <v>0</v>
      </c>
      <c r="EZ303" s="61">
        <v>0</v>
      </c>
      <c r="FA303" s="60">
        <v>0</v>
      </c>
      <c r="FB303" s="60">
        <v>0</v>
      </c>
      <c r="FC303" s="60">
        <v>0</v>
      </c>
      <c r="FD303" s="38">
        <v>0</v>
      </c>
      <c r="FE303" s="38">
        <v>0</v>
      </c>
      <c r="FF303" s="38">
        <v>0</v>
      </c>
      <c r="FG303" s="38">
        <v>0</v>
      </c>
      <c r="FH303" s="140">
        <v>0</v>
      </c>
      <c r="FI303" s="140">
        <v>0</v>
      </c>
      <c r="FJ303" s="38">
        <v>0</v>
      </c>
      <c r="FK303" s="139">
        <v>0</v>
      </c>
      <c r="FL303" s="139">
        <v>0</v>
      </c>
      <c r="FM303" s="139">
        <v>0</v>
      </c>
      <c r="FN303" s="55">
        <v>0</v>
      </c>
      <c r="FO303" s="55">
        <v>0</v>
      </c>
      <c r="FP303" s="55">
        <v>0</v>
      </c>
      <c r="FQ303" s="55">
        <v>0</v>
      </c>
      <c r="FR303" s="137">
        <v>0</v>
      </c>
      <c r="FS303" s="136">
        <v>0</v>
      </c>
      <c r="FT303" s="137">
        <v>0</v>
      </c>
      <c r="FU303" s="136">
        <v>0</v>
      </c>
      <c r="FV303" s="42">
        <v>0</v>
      </c>
      <c r="FW303" s="42">
        <v>0</v>
      </c>
      <c r="FX303" s="42">
        <v>0</v>
      </c>
      <c r="FY303" s="42">
        <v>0</v>
      </c>
      <c r="FZ303" s="42">
        <v>0</v>
      </c>
      <c r="GA303" s="42">
        <v>0</v>
      </c>
      <c r="GB303" s="42">
        <v>0</v>
      </c>
      <c r="GC303" s="42">
        <v>0</v>
      </c>
      <c r="GD303" s="138">
        <v>0</v>
      </c>
      <c r="GE303" s="42">
        <v>0</v>
      </c>
      <c r="GF303" s="137">
        <v>0</v>
      </c>
      <c r="GG303" s="136">
        <v>0</v>
      </c>
      <c r="GH303" s="50">
        <v>0</v>
      </c>
      <c r="GI303" s="50">
        <v>0</v>
      </c>
      <c r="GJ303" s="50">
        <v>0</v>
      </c>
      <c r="GK303" s="50">
        <v>0</v>
      </c>
      <c r="GL303" s="49">
        <v>0</v>
      </c>
      <c r="GM303" s="49">
        <v>0</v>
      </c>
      <c r="GN303" s="49">
        <v>0</v>
      </c>
      <c r="GO303" s="49">
        <v>0</v>
      </c>
      <c r="GP303" s="49">
        <v>0</v>
      </c>
      <c r="GQ303" s="49">
        <v>0</v>
      </c>
      <c r="GR303" s="48" t="b">
        <v>1</v>
      </c>
    </row>
    <row r="304" spans="1:200" ht="67.5" hidden="1" customHeight="1" x14ac:dyDescent="0.25">
      <c r="A304" s="110" t="s">
        <v>5392</v>
      </c>
      <c r="B304" s="110" t="s">
        <v>5893</v>
      </c>
      <c r="C304" s="119" t="s">
        <v>519</v>
      </c>
      <c r="D304" s="110" t="s">
        <v>5894</v>
      </c>
      <c r="E304" s="110" t="s">
        <v>6043</v>
      </c>
      <c r="F304" s="110" t="s">
        <v>6887</v>
      </c>
      <c r="G304" s="110"/>
      <c r="H304" s="110"/>
      <c r="I304" s="110"/>
      <c r="J304" s="123"/>
      <c r="K304" s="110"/>
      <c r="L304" s="110"/>
      <c r="M304" s="135" t="s">
        <v>5958</v>
      </c>
      <c r="N304" s="134" t="s">
        <v>5959</v>
      </c>
      <c r="O304" s="110"/>
      <c r="P304" s="110"/>
      <c r="Q304" s="119">
        <v>199</v>
      </c>
      <c r="R304" s="153" t="s">
        <v>6979</v>
      </c>
      <c r="S304" s="17" t="s">
        <v>890</v>
      </c>
      <c r="T304" s="17"/>
      <c r="U304" s="17"/>
      <c r="V304" s="17"/>
      <c r="W304" s="17"/>
      <c r="X304" s="17"/>
      <c r="Y304" s="17"/>
      <c r="Z304" s="17"/>
      <c r="AA304" s="17"/>
      <c r="AB304" s="17"/>
      <c r="AC304" s="17"/>
      <c r="AD304" s="17"/>
      <c r="AE304" s="17"/>
      <c r="AF304" s="17"/>
      <c r="AG304" s="17"/>
      <c r="AH304" s="17" t="s">
        <v>211</v>
      </c>
      <c r="AI304" s="17" t="s">
        <v>299</v>
      </c>
      <c r="AJ304" s="17" t="s">
        <v>418</v>
      </c>
      <c r="AK304" s="17" t="s">
        <v>3405</v>
      </c>
      <c r="AL304" s="110" t="s">
        <v>6980</v>
      </c>
      <c r="AM304" s="110"/>
      <c r="AN304" s="17">
        <v>0</v>
      </c>
      <c r="AO304" s="17">
        <v>0</v>
      </c>
      <c r="AP304" s="17">
        <v>0</v>
      </c>
      <c r="AQ304" s="17">
        <v>100</v>
      </c>
      <c r="AR304" s="17">
        <v>100</v>
      </c>
      <c r="AS304" s="17">
        <v>100</v>
      </c>
      <c r="AT304" s="17"/>
      <c r="AU304" s="17"/>
      <c r="AV304" s="17">
        <v>0</v>
      </c>
      <c r="AW304" s="110"/>
      <c r="AX304" s="112"/>
      <c r="AY304" s="133" t="s">
        <v>7009</v>
      </c>
      <c r="AZ304" s="132"/>
      <c r="BA304" s="151">
        <v>0</v>
      </c>
      <c r="BB304" s="67" t="s">
        <v>218</v>
      </c>
      <c r="BC304" s="107" t="s">
        <v>6891</v>
      </c>
      <c r="BD304" s="152"/>
      <c r="BE304" s="112"/>
      <c r="BF304" s="133" t="s">
        <v>7010</v>
      </c>
      <c r="BG304" s="132"/>
      <c r="BH304" s="151">
        <v>0</v>
      </c>
      <c r="BI304" s="67" t="s">
        <v>218</v>
      </c>
      <c r="BJ304" s="107" t="s">
        <v>6891</v>
      </c>
      <c r="BK304" s="17"/>
      <c r="BL304" s="101"/>
      <c r="BM304" s="117" t="s">
        <v>6983</v>
      </c>
      <c r="BN304" s="150" t="s">
        <v>872</v>
      </c>
      <c r="BO304" s="131">
        <v>0</v>
      </c>
      <c r="BP304" s="67" t="s">
        <v>218</v>
      </c>
      <c r="BQ304" s="107" t="s">
        <v>6891</v>
      </c>
      <c r="BR304" s="110"/>
      <c r="BS304" s="112"/>
      <c r="BT304" s="112" t="s">
        <v>6984</v>
      </c>
      <c r="BU304" s="131" t="s">
        <v>872</v>
      </c>
      <c r="BV304" s="131">
        <v>0</v>
      </c>
      <c r="BW304" s="124" t="s">
        <v>218</v>
      </c>
      <c r="BX304" s="107" t="s">
        <v>6891</v>
      </c>
      <c r="BY304" s="110"/>
      <c r="BZ304" s="112"/>
      <c r="CA304" s="112" t="s">
        <v>6985</v>
      </c>
      <c r="CB304" s="131" t="s">
        <v>872</v>
      </c>
      <c r="CC304" s="131">
        <v>0</v>
      </c>
      <c r="CD304" s="75" t="s">
        <v>218</v>
      </c>
      <c r="CE304" s="107" t="s">
        <v>6891</v>
      </c>
      <c r="CF304" s="17">
        <v>0</v>
      </c>
      <c r="CG304" s="146">
        <v>0</v>
      </c>
      <c r="CH304" s="101" t="s">
        <v>7011</v>
      </c>
      <c r="CI304" s="131" t="s">
        <v>872</v>
      </c>
      <c r="CJ304" s="131">
        <v>0</v>
      </c>
      <c r="CK304" s="128" t="s">
        <v>218</v>
      </c>
      <c r="CL304" s="107" t="s">
        <v>6987</v>
      </c>
      <c r="CM304" s="17"/>
      <c r="CN304" s="149"/>
      <c r="CO304" s="148" t="s">
        <v>6988</v>
      </c>
      <c r="CP304" s="147" t="s">
        <v>872</v>
      </c>
      <c r="CQ304" s="131">
        <v>0</v>
      </c>
      <c r="CR304" s="79" t="s">
        <v>218</v>
      </c>
      <c r="CS304" s="107" t="s">
        <v>6900</v>
      </c>
      <c r="CT304" s="17"/>
      <c r="CU304" s="146"/>
      <c r="CV304" s="146" t="s">
        <v>6989</v>
      </c>
      <c r="CW304" s="131" t="s">
        <v>872</v>
      </c>
      <c r="CX304" s="131">
        <v>0</v>
      </c>
      <c r="CY304" s="64" t="s">
        <v>218</v>
      </c>
      <c r="CZ304" s="107" t="s">
        <v>6891</v>
      </c>
      <c r="DA304" s="17"/>
      <c r="DB304" s="101"/>
      <c r="DC304" s="145" t="s">
        <v>6990</v>
      </c>
      <c r="DD304" s="131" t="s">
        <v>872</v>
      </c>
      <c r="DE304" s="131">
        <v>0</v>
      </c>
      <c r="DF304" s="17" t="s">
        <v>218</v>
      </c>
      <c r="DG304" s="107" t="s">
        <v>6891</v>
      </c>
      <c r="DH304" s="17"/>
      <c r="DI304" s="101"/>
      <c r="DJ304" s="103" t="s">
        <v>7012</v>
      </c>
      <c r="DK304" s="131" t="s">
        <v>872</v>
      </c>
      <c r="DL304" s="131">
        <v>0</v>
      </c>
      <c r="DM304" s="73" t="s">
        <v>218</v>
      </c>
      <c r="DN304" s="98"/>
      <c r="DO304" s="17"/>
      <c r="DP304" s="101"/>
      <c r="DQ304" s="144" t="s">
        <v>6992</v>
      </c>
      <c r="DR304" s="131" t="s">
        <v>872</v>
      </c>
      <c r="DS304" s="131">
        <v>0</v>
      </c>
      <c r="DT304" s="64" t="s">
        <v>218</v>
      </c>
      <c r="DU304" s="98" t="s">
        <v>6970</v>
      </c>
      <c r="DV304" s="17">
        <v>0</v>
      </c>
      <c r="DW304" s="101">
        <v>0</v>
      </c>
      <c r="DX304" s="100" t="s">
        <v>6993</v>
      </c>
      <c r="DY304" s="131" t="s">
        <v>872</v>
      </c>
      <c r="DZ304" s="131">
        <v>0</v>
      </c>
      <c r="EA304" s="64" t="s">
        <v>218</v>
      </c>
      <c r="EB304" s="98" t="s">
        <v>7013</v>
      </c>
      <c r="EC304" s="62">
        <v>0</v>
      </c>
      <c r="ED304" s="61">
        <v>0</v>
      </c>
      <c r="EE304" s="61">
        <v>0</v>
      </c>
      <c r="EF304" s="61">
        <v>0</v>
      </c>
      <c r="EG304" s="61">
        <v>0</v>
      </c>
      <c r="EH304" s="61">
        <v>0</v>
      </c>
      <c r="EI304" s="61">
        <v>0</v>
      </c>
      <c r="EJ304" s="61">
        <v>0</v>
      </c>
      <c r="EK304" s="61">
        <v>0</v>
      </c>
      <c r="EL304" s="61">
        <v>0</v>
      </c>
      <c r="EM304" s="62">
        <v>0</v>
      </c>
      <c r="EN304" s="62">
        <v>0</v>
      </c>
      <c r="EO304" s="62">
        <v>0</v>
      </c>
      <c r="EP304" s="60">
        <v>0</v>
      </c>
      <c r="EQ304" s="61">
        <v>0</v>
      </c>
      <c r="ER304" s="61">
        <v>0</v>
      </c>
      <c r="ES304" s="61">
        <v>0</v>
      </c>
      <c r="ET304" s="61">
        <v>0</v>
      </c>
      <c r="EU304" s="61">
        <v>0</v>
      </c>
      <c r="EV304" s="61">
        <v>0</v>
      </c>
      <c r="EW304" s="61">
        <v>0</v>
      </c>
      <c r="EX304" s="61">
        <v>0</v>
      </c>
      <c r="EY304" s="61">
        <v>0</v>
      </c>
      <c r="EZ304" s="61">
        <v>0</v>
      </c>
      <c r="FA304" s="60">
        <v>0</v>
      </c>
      <c r="FB304" s="60">
        <v>0</v>
      </c>
      <c r="FC304" s="60">
        <v>0</v>
      </c>
      <c r="FD304" s="38">
        <v>0</v>
      </c>
      <c r="FE304" s="38">
        <v>0</v>
      </c>
      <c r="FF304" s="38">
        <v>0</v>
      </c>
      <c r="FG304" s="38">
        <v>0</v>
      </c>
      <c r="FH304" s="140">
        <v>0</v>
      </c>
      <c r="FI304" s="140">
        <v>0</v>
      </c>
      <c r="FJ304" s="38">
        <v>0</v>
      </c>
      <c r="FK304" s="139">
        <v>0</v>
      </c>
      <c r="FL304" s="139">
        <v>0</v>
      </c>
      <c r="FM304" s="139">
        <v>0</v>
      </c>
      <c r="FN304" s="55">
        <v>0</v>
      </c>
      <c r="FO304" s="55">
        <v>0</v>
      </c>
      <c r="FP304" s="55">
        <v>0</v>
      </c>
      <c r="FQ304" s="55">
        <v>0</v>
      </c>
      <c r="FR304" s="137">
        <v>0</v>
      </c>
      <c r="FS304" s="136">
        <v>0</v>
      </c>
      <c r="FT304" s="137">
        <v>0</v>
      </c>
      <c r="FU304" s="136">
        <v>0</v>
      </c>
      <c r="FV304" s="42">
        <v>0</v>
      </c>
      <c r="FW304" s="42">
        <v>0</v>
      </c>
      <c r="FX304" s="42">
        <v>0</v>
      </c>
      <c r="FY304" s="42">
        <v>0</v>
      </c>
      <c r="FZ304" s="42">
        <v>0</v>
      </c>
      <c r="GA304" s="42">
        <v>0</v>
      </c>
      <c r="GB304" s="42">
        <v>0</v>
      </c>
      <c r="GC304" s="42">
        <v>0</v>
      </c>
      <c r="GD304" s="138">
        <v>0</v>
      </c>
      <c r="GE304" s="42">
        <v>0</v>
      </c>
      <c r="GF304" s="137">
        <v>0</v>
      </c>
      <c r="GG304" s="136">
        <v>0</v>
      </c>
      <c r="GH304" s="50">
        <v>0</v>
      </c>
      <c r="GI304" s="50">
        <v>0</v>
      </c>
      <c r="GJ304" s="50">
        <v>0</v>
      </c>
      <c r="GK304" s="50">
        <v>0</v>
      </c>
      <c r="GL304" s="49">
        <v>0</v>
      </c>
      <c r="GM304" s="49">
        <v>0</v>
      </c>
      <c r="GN304" s="49">
        <v>0</v>
      </c>
      <c r="GO304" s="49">
        <v>0</v>
      </c>
      <c r="GP304" s="49">
        <v>0</v>
      </c>
      <c r="GQ304" s="49">
        <v>0</v>
      </c>
      <c r="GR304" s="48" t="b">
        <v>1</v>
      </c>
    </row>
    <row r="305" spans="1:200" ht="67.5" hidden="1" customHeight="1" x14ac:dyDescent="0.25">
      <c r="A305" s="110" t="s">
        <v>5392</v>
      </c>
      <c r="B305" s="110" t="s">
        <v>5893</v>
      </c>
      <c r="C305" s="119" t="s">
        <v>519</v>
      </c>
      <c r="D305" s="110" t="s">
        <v>5894</v>
      </c>
      <c r="E305" s="110" t="s">
        <v>6043</v>
      </c>
      <c r="F305" s="110" t="s">
        <v>6887</v>
      </c>
      <c r="G305" s="110"/>
      <c r="H305" s="110"/>
      <c r="I305" s="110"/>
      <c r="J305" s="123"/>
      <c r="K305" s="110"/>
      <c r="L305" s="110"/>
      <c r="M305" s="135" t="s">
        <v>5958</v>
      </c>
      <c r="N305" s="134" t="s">
        <v>5959</v>
      </c>
      <c r="O305" s="110"/>
      <c r="P305" s="110"/>
      <c r="Q305" s="119">
        <v>200</v>
      </c>
      <c r="R305" s="153" t="s">
        <v>6995</v>
      </c>
      <c r="S305" s="17" t="s">
        <v>890</v>
      </c>
      <c r="T305" s="17"/>
      <c r="U305" s="17"/>
      <c r="V305" s="17"/>
      <c r="W305" s="17"/>
      <c r="X305" s="17"/>
      <c r="Y305" s="17"/>
      <c r="Z305" s="17"/>
      <c r="AA305" s="17"/>
      <c r="AB305" s="17"/>
      <c r="AC305" s="17"/>
      <c r="AD305" s="17"/>
      <c r="AE305" s="17"/>
      <c r="AF305" s="17"/>
      <c r="AG305" s="17"/>
      <c r="AH305" s="17" t="s">
        <v>211</v>
      </c>
      <c r="AI305" s="17" t="s">
        <v>417</v>
      </c>
      <c r="AJ305" s="17" t="s">
        <v>418</v>
      </c>
      <c r="AK305" s="17" t="s">
        <v>271</v>
      </c>
      <c r="AL305" s="110" t="s">
        <v>6996</v>
      </c>
      <c r="AM305" s="110"/>
      <c r="AN305" s="17">
        <v>0</v>
      </c>
      <c r="AO305" s="17">
        <v>0</v>
      </c>
      <c r="AP305" s="17">
        <v>0</v>
      </c>
      <c r="AQ305" s="17">
        <v>5</v>
      </c>
      <c r="AR305" s="17">
        <v>5</v>
      </c>
      <c r="AS305" s="17">
        <v>5</v>
      </c>
      <c r="AT305" s="17"/>
      <c r="AU305" s="17"/>
      <c r="AV305" s="17">
        <v>0</v>
      </c>
      <c r="AW305" s="80"/>
      <c r="AX305" s="89"/>
      <c r="AY305" s="88" t="s">
        <v>7014</v>
      </c>
      <c r="AZ305" s="132" t="s">
        <v>872</v>
      </c>
      <c r="BA305" s="65">
        <v>0</v>
      </c>
      <c r="BB305" s="67" t="s">
        <v>218</v>
      </c>
      <c r="BC305" s="107" t="s">
        <v>6891</v>
      </c>
      <c r="BD305" s="90"/>
      <c r="BE305" s="89"/>
      <c r="BF305" s="88" t="s">
        <v>6998</v>
      </c>
      <c r="BG305" s="132" t="s">
        <v>872</v>
      </c>
      <c r="BH305" s="65">
        <v>0</v>
      </c>
      <c r="BI305" s="67" t="s">
        <v>218</v>
      </c>
      <c r="BJ305" s="107" t="s">
        <v>6891</v>
      </c>
      <c r="BK305" s="75"/>
      <c r="BL305" s="67"/>
      <c r="BM305" s="89" t="s">
        <v>7015</v>
      </c>
      <c r="BN305" s="65" t="s">
        <v>872</v>
      </c>
      <c r="BO305" s="65">
        <v>0</v>
      </c>
      <c r="BP305" s="67" t="s">
        <v>218</v>
      </c>
      <c r="BQ305" s="107" t="s">
        <v>6891</v>
      </c>
      <c r="BR305" s="80"/>
      <c r="BS305" s="84"/>
      <c r="BT305" s="84" t="s">
        <v>7016</v>
      </c>
      <c r="BU305" s="65" t="s">
        <v>872</v>
      </c>
      <c r="BV305" s="65">
        <v>0</v>
      </c>
      <c r="BW305" s="124" t="s">
        <v>218</v>
      </c>
      <c r="BX305" s="107" t="s">
        <v>6891</v>
      </c>
      <c r="BY305" s="80"/>
      <c r="BZ305" s="84"/>
      <c r="CA305" s="84" t="s">
        <v>7017</v>
      </c>
      <c r="CB305" s="65" t="s">
        <v>872</v>
      </c>
      <c r="CC305" s="65">
        <v>0</v>
      </c>
      <c r="CD305" s="75" t="s">
        <v>218</v>
      </c>
      <c r="CE305" s="107" t="s">
        <v>6891</v>
      </c>
      <c r="CF305" s="75"/>
      <c r="CG305" s="128"/>
      <c r="CH305" s="67" t="s">
        <v>7018</v>
      </c>
      <c r="CI305" s="65" t="s">
        <v>872</v>
      </c>
      <c r="CJ305" s="65">
        <v>0</v>
      </c>
      <c r="CK305" s="128" t="s">
        <v>218</v>
      </c>
      <c r="CL305" s="107" t="s">
        <v>6891</v>
      </c>
      <c r="CM305" s="75"/>
      <c r="CN305" s="128"/>
      <c r="CO305" s="130" t="s">
        <v>7003</v>
      </c>
      <c r="CP305" s="65" t="s">
        <v>872</v>
      </c>
      <c r="CQ305" s="65">
        <v>0</v>
      </c>
      <c r="CR305" s="79" t="s">
        <v>218</v>
      </c>
      <c r="CS305" s="107" t="s">
        <v>6900</v>
      </c>
      <c r="CT305" s="75"/>
      <c r="CU305" s="128"/>
      <c r="CV305" s="128" t="s">
        <v>7019</v>
      </c>
      <c r="CW305" s="65" t="s">
        <v>872</v>
      </c>
      <c r="CX305" s="65">
        <v>0</v>
      </c>
      <c r="CY305" s="64" t="s">
        <v>218</v>
      </c>
      <c r="CZ305" s="107" t="s">
        <v>6891</v>
      </c>
      <c r="DA305" s="75"/>
      <c r="DB305" s="67"/>
      <c r="DC305" s="145" t="s">
        <v>7005</v>
      </c>
      <c r="DD305" s="65" t="s">
        <v>872</v>
      </c>
      <c r="DE305" s="65">
        <v>0</v>
      </c>
      <c r="DF305" s="17" t="s">
        <v>218</v>
      </c>
      <c r="DG305" s="107" t="s">
        <v>6891</v>
      </c>
      <c r="DH305" s="75"/>
      <c r="DI305" s="67"/>
      <c r="DJ305" s="70" t="s">
        <v>7006</v>
      </c>
      <c r="DK305" s="74" t="s">
        <v>872</v>
      </c>
      <c r="DL305" s="74">
        <v>0</v>
      </c>
      <c r="DM305" s="73" t="s">
        <v>218</v>
      </c>
      <c r="DN305" s="63"/>
      <c r="DO305" s="75"/>
      <c r="DP305" s="67"/>
      <c r="DQ305" s="125" t="s">
        <v>7007</v>
      </c>
      <c r="DR305" s="65" t="s">
        <v>872</v>
      </c>
      <c r="DS305" s="65">
        <v>0</v>
      </c>
      <c r="DT305" s="64" t="s">
        <v>218</v>
      </c>
      <c r="DU305" s="63" t="s">
        <v>6970</v>
      </c>
      <c r="DV305" s="75"/>
      <c r="DW305" s="67"/>
      <c r="DX305" s="66" t="s">
        <v>7020</v>
      </c>
      <c r="DY305" s="65" t="s">
        <v>872</v>
      </c>
      <c r="DZ305" s="65">
        <v>0</v>
      </c>
      <c r="EA305" s="64" t="s">
        <v>218</v>
      </c>
      <c r="EB305" s="124" t="s">
        <v>6978</v>
      </c>
      <c r="EC305" s="62">
        <v>0</v>
      </c>
      <c r="ED305" s="61">
        <v>0</v>
      </c>
      <c r="EE305" s="61">
        <v>0</v>
      </c>
      <c r="EF305" s="61">
        <v>0</v>
      </c>
      <c r="EG305" s="61">
        <v>0</v>
      </c>
      <c r="EH305" s="61">
        <v>0</v>
      </c>
      <c r="EI305" s="61">
        <v>0</v>
      </c>
      <c r="EJ305" s="61">
        <v>0</v>
      </c>
      <c r="EK305" s="61">
        <v>0</v>
      </c>
      <c r="EL305" s="61">
        <v>0</v>
      </c>
      <c r="EM305" s="62">
        <v>0</v>
      </c>
      <c r="EN305" s="62">
        <v>0</v>
      </c>
      <c r="EO305" s="62">
        <v>0</v>
      </c>
      <c r="EP305" s="60">
        <v>0</v>
      </c>
      <c r="EQ305" s="61">
        <v>0</v>
      </c>
      <c r="ER305" s="61">
        <v>0</v>
      </c>
      <c r="ES305" s="61">
        <v>0</v>
      </c>
      <c r="ET305" s="61">
        <v>0</v>
      </c>
      <c r="EU305" s="61">
        <v>0</v>
      </c>
      <c r="EV305" s="61">
        <v>0</v>
      </c>
      <c r="EW305" s="61">
        <v>0</v>
      </c>
      <c r="EX305" s="61">
        <v>0</v>
      </c>
      <c r="EY305" s="61">
        <v>0</v>
      </c>
      <c r="EZ305" s="61">
        <v>0</v>
      </c>
      <c r="FA305" s="60">
        <v>0</v>
      </c>
      <c r="FB305" s="60">
        <v>0</v>
      </c>
      <c r="FC305" s="60">
        <v>0</v>
      </c>
      <c r="FD305" s="38">
        <v>0</v>
      </c>
      <c r="FE305" s="38">
        <v>0</v>
      </c>
      <c r="FF305" s="38">
        <v>0</v>
      </c>
      <c r="FG305" s="38">
        <v>0</v>
      </c>
      <c r="FH305" s="140">
        <v>0</v>
      </c>
      <c r="FI305" s="140">
        <v>0</v>
      </c>
      <c r="FJ305" s="38">
        <v>0</v>
      </c>
      <c r="FK305" s="139">
        <v>0</v>
      </c>
      <c r="FL305" s="139">
        <v>0</v>
      </c>
      <c r="FM305" s="139">
        <v>0</v>
      </c>
      <c r="FN305" s="55">
        <v>0</v>
      </c>
      <c r="FO305" s="55">
        <v>0</v>
      </c>
      <c r="FP305" s="55">
        <v>0</v>
      </c>
      <c r="FQ305" s="55">
        <v>0</v>
      </c>
      <c r="FR305" s="137">
        <v>0</v>
      </c>
      <c r="FS305" s="136">
        <v>0</v>
      </c>
      <c r="FT305" s="137">
        <v>0</v>
      </c>
      <c r="FU305" s="136">
        <v>0</v>
      </c>
      <c r="FV305" s="42">
        <v>0</v>
      </c>
      <c r="FW305" s="42">
        <v>0</v>
      </c>
      <c r="FX305" s="42">
        <v>0</v>
      </c>
      <c r="FY305" s="42">
        <v>0</v>
      </c>
      <c r="FZ305" s="42">
        <v>0</v>
      </c>
      <c r="GA305" s="42">
        <v>0</v>
      </c>
      <c r="GB305" s="42">
        <v>0</v>
      </c>
      <c r="GC305" s="42">
        <v>0</v>
      </c>
      <c r="GD305" s="138">
        <v>0</v>
      </c>
      <c r="GE305" s="42">
        <v>0</v>
      </c>
      <c r="GF305" s="137">
        <v>0</v>
      </c>
      <c r="GG305" s="136">
        <v>0</v>
      </c>
      <c r="GH305" s="50">
        <v>0</v>
      </c>
      <c r="GI305" s="50">
        <v>0</v>
      </c>
      <c r="GJ305" s="50">
        <v>0</v>
      </c>
      <c r="GK305" s="50">
        <v>0</v>
      </c>
      <c r="GL305" s="49">
        <v>0</v>
      </c>
      <c r="GM305" s="49">
        <v>0</v>
      </c>
      <c r="GN305" s="49">
        <v>0</v>
      </c>
      <c r="GO305" s="49">
        <v>0</v>
      </c>
      <c r="GP305" s="49">
        <v>0</v>
      </c>
      <c r="GQ305" s="49">
        <v>0</v>
      </c>
      <c r="GR305" s="48" t="b">
        <v>1</v>
      </c>
    </row>
    <row r="306" spans="1:200" ht="67.5" hidden="1" customHeight="1" x14ac:dyDescent="0.25">
      <c r="A306" s="110" t="s">
        <v>5392</v>
      </c>
      <c r="B306" s="110" t="s">
        <v>5893</v>
      </c>
      <c r="C306" s="119" t="s">
        <v>519</v>
      </c>
      <c r="D306" s="110" t="s">
        <v>5894</v>
      </c>
      <c r="E306" s="110" t="s">
        <v>6043</v>
      </c>
      <c r="F306" s="110" t="s">
        <v>6887</v>
      </c>
      <c r="G306" s="110"/>
      <c r="H306" s="110"/>
      <c r="I306" s="110"/>
      <c r="J306" s="123"/>
      <c r="K306" s="110"/>
      <c r="L306" s="110"/>
      <c r="M306" s="135" t="s">
        <v>5958</v>
      </c>
      <c r="N306" s="134" t="s">
        <v>5959</v>
      </c>
      <c r="O306" s="110"/>
      <c r="P306" s="110"/>
      <c r="Q306" s="119">
        <v>201</v>
      </c>
      <c r="R306" s="153" t="s">
        <v>7021</v>
      </c>
      <c r="S306" s="17" t="s">
        <v>890</v>
      </c>
      <c r="T306" s="17"/>
      <c r="U306" s="17"/>
      <c r="V306" s="17"/>
      <c r="W306" s="17"/>
      <c r="X306" s="17"/>
      <c r="Y306" s="17"/>
      <c r="Z306" s="17"/>
      <c r="AA306" s="17"/>
      <c r="AB306" s="17"/>
      <c r="AC306" s="17"/>
      <c r="AD306" s="17"/>
      <c r="AE306" s="17"/>
      <c r="AF306" s="17"/>
      <c r="AG306" s="17"/>
      <c r="AH306" s="17" t="s">
        <v>211</v>
      </c>
      <c r="AI306" s="17" t="s">
        <v>470</v>
      </c>
      <c r="AJ306" s="17" t="s">
        <v>871</v>
      </c>
      <c r="AK306" s="17" t="s">
        <v>271</v>
      </c>
      <c r="AL306" s="110" t="s">
        <v>7022</v>
      </c>
      <c r="AM306" s="110"/>
      <c r="AN306" s="17">
        <v>0</v>
      </c>
      <c r="AO306" s="17">
        <v>10</v>
      </c>
      <c r="AP306" s="17">
        <v>30</v>
      </c>
      <c r="AQ306" s="17">
        <v>50</v>
      </c>
      <c r="AR306" s="17">
        <v>61</v>
      </c>
      <c r="AS306" s="17">
        <v>61</v>
      </c>
      <c r="AT306" s="17"/>
      <c r="AU306" s="17"/>
      <c r="AV306" s="17">
        <v>30</v>
      </c>
      <c r="AW306" s="110"/>
      <c r="AX306" s="112"/>
      <c r="AY306" s="133" t="s">
        <v>7023</v>
      </c>
      <c r="AZ306" s="132">
        <v>0</v>
      </c>
      <c r="BA306" s="151">
        <v>0</v>
      </c>
      <c r="BB306" s="67" t="s">
        <v>218</v>
      </c>
      <c r="BC306" s="107" t="s">
        <v>6891</v>
      </c>
      <c r="BD306" s="152"/>
      <c r="BE306" s="112"/>
      <c r="BF306" s="133" t="s">
        <v>7024</v>
      </c>
      <c r="BG306" s="132">
        <v>0</v>
      </c>
      <c r="BH306" s="151">
        <v>0</v>
      </c>
      <c r="BI306" s="67" t="s">
        <v>218</v>
      </c>
      <c r="BJ306" s="107" t="s">
        <v>6891</v>
      </c>
      <c r="BK306" s="17">
        <v>7</v>
      </c>
      <c r="BL306" s="101">
        <v>0</v>
      </c>
      <c r="BM306" s="117" t="s">
        <v>7025</v>
      </c>
      <c r="BN306" s="150">
        <v>0</v>
      </c>
      <c r="BO306" s="131">
        <v>0</v>
      </c>
      <c r="BP306" s="67" t="s">
        <v>218</v>
      </c>
      <c r="BQ306" s="107" t="s">
        <v>7026</v>
      </c>
      <c r="BR306" s="110"/>
      <c r="BS306" s="112"/>
      <c r="BT306" s="112" t="s">
        <v>7027</v>
      </c>
      <c r="BU306" s="131">
        <v>0</v>
      </c>
      <c r="BV306" s="131">
        <v>0</v>
      </c>
      <c r="BW306" s="124" t="s">
        <v>218</v>
      </c>
      <c r="BX306" s="107" t="s">
        <v>6891</v>
      </c>
      <c r="BY306" s="110"/>
      <c r="BZ306" s="112"/>
      <c r="CA306" s="112" t="s">
        <v>7028</v>
      </c>
      <c r="CB306" s="131">
        <v>0</v>
      </c>
      <c r="CC306" s="131">
        <v>0</v>
      </c>
      <c r="CD306" s="75" t="s">
        <v>218</v>
      </c>
      <c r="CE306" s="107" t="s">
        <v>6891</v>
      </c>
      <c r="CF306" s="17">
        <v>7</v>
      </c>
      <c r="CG306" s="146">
        <v>0</v>
      </c>
      <c r="CH306" s="101" t="s">
        <v>7029</v>
      </c>
      <c r="CI306" s="131">
        <v>0</v>
      </c>
      <c r="CJ306" s="131">
        <v>0</v>
      </c>
      <c r="CK306" s="81" t="s">
        <v>218</v>
      </c>
      <c r="CL306" s="107" t="s">
        <v>7026</v>
      </c>
      <c r="CM306" s="17"/>
      <c r="CN306" s="149"/>
      <c r="CO306" s="148" t="s">
        <v>7030</v>
      </c>
      <c r="CP306" s="147">
        <v>0</v>
      </c>
      <c r="CQ306" s="131">
        <v>0</v>
      </c>
      <c r="CR306" s="79" t="s">
        <v>218</v>
      </c>
      <c r="CS306" s="107" t="s">
        <v>6900</v>
      </c>
      <c r="CT306" s="17"/>
      <c r="CU306" s="146"/>
      <c r="CV306" s="146" t="s">
        <v>7031</v>
      </c>
      <c r="CW306" s="131">
        <v>0</v>
      </c>
      <c r="CX306" s="131">
        <v>0</v>
      </c>
      <c r="CY306" s="64" t="s">
        <v>218</v>
      </c>
      <c r="CZ306" s="107" t="s">
        <v>6891</v>
      </c>
      <c r="DA306" s="17">
        <v>8</v>
      </c>
      <c r="DB306" s="101">
        <v>0</v>
      </c>
      <c r="DC306" s="145" t="s">
        <v>7032</v>
      </c>
      <c r="DD306" s="131">
        <v>0</v>
      </c>
      <c r="DE306" s="131">
        <v>0</v>
      </c>
      <c r="DF306" s="17" t="s">
        <v>218</v>
      </c>
      <c r="DG306" s="107" t="s">
        <v>7026</v>
      </c>
      <c r="DH306" s="17"/>
      <c r="DI306" s="101"/>
      <c r="DJ306" s="103" t="s">
        <v>7033</v>
      </c>
      <c r="DK306" s="131">
        <v>0</v>
      </c>
      <c r="DL306" s="131">
        <v>0</v>
      </c>
      <c r="DM306" s="73" t="s">
        <v>218</v>
      </c>
      <c r="DN306" s="98" t="s">
        <v>7034</v>
      </c>
      <c r="DO306" s="17"/>
      <c r="DP306" s="101"/>
      <c r="DQ306" s="144" t="s">
        <v>7035</v>
      </c>
      <c r="DR306" s="131">
        <v>0</v>
      </c>
      <c r="DS306" s="131">
        <v>0</v>
      </c>
      <c r="DT306" s="64" t="s">
        <v>218</v>
      </c>
      <c r="DU306" s="98" t="s">
        <v>6924</v>
      </c>
      <c r="DV306" s="17">
        <v>8</v>
      </c>
      <c r="DW306" s="101">
        <v>0</v>
      </c>
      <c r="DX306" s="143" t="s">
        <v>7036</v>
      </c>
      <c r="DY306" s="131">
        <v>0</v>
      </c>
      <c r="DZ306" s="131">
        <v>0</v>
      </c>
      <c r="EA306" s="64" t="s">
        <v>218</v>
      </c>
      <c r="EB306" s="98" t="s">
        <v>7037</v>
      </c>
      <c r="EC306" s="62">
        <v>7</v>
      </c>
      <c r="ED306" s="61">
        <v>7</v>
      </c>
      <c r="EE306" s="61">
        <v>7</v>
      </c>
      <c r="EF306" s="61">
        <v>14</v>
      </c>
      <c r="EG306" s="61">
        <v>14</v>
      </c>
      <c r="EH306" s="61">
        <v>14</v>
      </c>
      <c r="EI306" s="61">
        <v>22</v>
      </c>
      <c r="EJ306" s="61">
        <v>22</v>
      </c>
      <c r="EK306" s="61">
        <v>22</v>
      </c>
      <c r="EL306" s="61">
        <v>30</v>
      </c>
      <c r="EM306" s="62">
        <v>14</v>
      </c>
      <c r="EN306" s="62">
        <v>22</v>
      </c>
      <c r="EO306" s="62">
        <v>30</v>
      </c>
      <c r="EP306" s="60">
        <v>0</v>
      </c>
      <c r="EQ306" s="61">
        <v>0</v>
      </c>
      <c r="ER306" s="61">
        <v>0</v>
      </c>
      <c r="ES306" s="61">
        <v>0</v>
      </c>
      <c r="ET306" s="61">
        <v>0</v>
      </c>
      <c r="EU306" s="61">
        <v>0</v>
      </c>
      <c r="EV306" s="61">
        <v>0</v>
      </c>
      <c r="EW306" s="61">
        <v>0</v>
      </c>
      <c r="EX306" s="61">
        <v>0</v>
      </c>
      <c r="EY306" s="61">
        <v>0</v>
      </c>
      <c r="EZ306" s="61">
        <v>0</v>
      </c>
      <c r="FA306" s="60">
        <v>0</v>
      </c>
      <c r="FB306" s="60">
        <v>0</v>
      </c>
      <c r="FC306" s="60">
        <v>0</v>
      </c>
      <c r="FD306" s="38">
        <v>0</v>
      </c>
      <c r="FE306" s="38">
        <v>0</v>
      </c>
      <c r="FF306" s="38">
        <v>0</v>
      </c>
      <c r="FG306" s="38">
        <v>0</v>
      </c>
      <c r="FH306" s="140">
        <v>0</v>
      </c>
      <c r="FI306" s="140">
        <v>0</v>
      </c>
      <c r="FJ306" s="38">
        <v>0</v>
      </c>
      <c r="FK306" s="139">
        <v>0</v>
      </c>
      <c r="FL306" s="139">
        <v>0</v>
      </c>
      <c r="FM306" s="139">
        <v>0</v>
      </c>
      <c r="FN306" s="55">
        <v>0</v>
      </c>
      <c r="FO306" s="55">
        <v>0.23333333333333334</v>
      </c>
      <c r="FP306" s="55">
        <v>0</v>
      </c>
      <c r="FQ306" s="55">
        <v>0.23333333333333334</v>
      </c>
      <c r="FR306" s="137">
        <v>0</v>
      </c>
      <c r="FS306" s="136">
        <v>0.23333333333333334</v>
      </c>
      <c r="FT306" s="137">
        <v>0</v>
      </c>
      <c r="FU306" s="136">
        <v>0.46666666666666667</v>
      </c>
      <c r="FV306" s="42">
        <v>0</v>
      </c>
      <c r="FW306" s="42">
        <v>0.46666666666666667</v>
      </c>
      <c r="FX306" s="42">
        <v>0</v>
      </c>
      <c r="FY306" s="42">
        <v>0.46666666666666667</v>
      </c>
      <c r="FZ306" s="42">
        <v>0</v>
      </c>
      <c r="GA306" s="42">
        <v>0.73333333333333328</v>
      </c>
      <c r="GB306" s="42">
        <v>0</v>
      </c>
      <c r="GC306" s="42">
        <v>0.73333333333333328</v>
      </c>
      <c r="GD306" s="138">
        <v>0</v>
      </c>
      <c r="GE306" s="42">
        <v>0.73333333333333328</v>
      </c>
      <c r="GF306" s="137">
        <v>0</v>
      </c>
      <c r="GG306" s="136">
        <v>1</v>
      </c>
      <c r="GH306" s="50">
        <v>0</v>
      </c>
      <c r="GI306" s="50">
        <v>0</v>
      </c>
      <c r="GJ306" s="50">
        <v>0</v>
      </c>
      <c r="GK306" s="50">
        <v>0</v>
      </c>
      <c r="GL306" s="49">
        <v>0</v>
      </c>
      <c r="GM306" s="49">
        <v>0</v>
      </c>
      <c r="GN306" s="49">
        <v>0</v>
      </c>
      <c r="GO306" s="49">
        <v>0</v>
      </c>
      <c r="GP306" s="49">
        <v>0</v>
      </c>
      <c r="GQ306" s="49">
        <v>0</v>
      </c>
      <c r="GR306" s="48" t="b">
        <v>1</v>
      </c>
    </row>
    <row r="307" spans="1:200" ht="67.5" hidden="1" customHeight="1" x14ac:dyDescent="0.25">
      <c r="A307" s="110" t="s">
        <v>5392</v>
      </c>
      <c r="B307" s="110" t="s">
        <v>5893</v>
      </c>
      <c r="C307" s="119" t="s">
        <v>519</v>
      </c>
      <c r="D307" s="110" t="s">
        <v>5894</v>
      </c>
      <c r="E307" s="110" t="s">
        <v>6043</v>
      </c>
      <c r="F307" s="110" t="s">
        <v>6887</v>
      </c>
      <c r="G307" s="110"/>
      <c r="H307" s="110"/>
      <c r="I307" s="110"/>
      <c r="J307" s="123"/>
      <c r="K307" s="110"/>
      <c r="L307" s="110"/>
      <c r="M307" s="135" t="s">
        <v>5958</v>
      </c>
      <c r="N307" s="134" t="s">
        <v>5959</v>
      </c>
      <c r="O307" s="110"/>
      <c r="P307" s="110"/>
      <c r="Q307" s="119">
        <v>203</v>
      </c>
      <c r="R307" s="142" t="s">
        <v>7038</v>
      </c>
      <c r="S307" s="17" t="s">
        <v>890</v>
      </c>
      <c r="T307" s="17"/>
      <c r="U307" s="17"/>
      <c r="V307" s="17"/>
      <c r="W307" s="17"/>
      <c r="X307" s="17"/>
      <c r="Y307" s="17"/>
      <c r="Z307" s="17"/>
      <c r="AA307" s="17"/>
      <c r="AB307" s="17"/>
      <c r="AC307" s="17"/>
      <c r="AD307" s="17"/>
      <c r="AE307" s="17"/>
      <c r="AF307" s="17"/>
      <c r="AG307" s="17"/>
      <c r="AH307" s="17" t="s">
        <v>211</v>
      </c>
      <c r="AI307" s="17" t="s">
        <v>470</v>
      </c>
      <c r="AJ307" s="17" t="s">
        <v>871</v>
      </c>
      <c r="AK307" s="17" t="s">
        <v>271</v>
      </c>
      <c r="AL307" s="110" t="s">
        <v>7039</v>
      </c>
      <c r="AM307" s="110"/>
      <c r="AN307" s="17">
        <v>0</v>
      </c>
      <c r="AO307" s="17">
        <v>10</v>
      </c>
      <c r="AP307" s="17">
        <v>30</v>
      </c>
      <c r="AQ307" s="17">
        <v>50</v>
      </c>
      <c r="AR307" s="17">
        <v>61</v>
      </c>
      <c r="AS307" s="17">
        <v>61</v>
      </c>
      <c r="AT307" s="17"/>
      <c r="AU307" s="17"/>
      <c r="AV307" s="17">
        <v>30</v>
      </c>
      <c r="AW307" s="80"/>
      <c r="AX307" s="89"/>
      <c r="AY307" s="133" t="s">
        <v>7023</v>
      </c>
      <c r="AZ307" s="132">
        <v>0</v>
      </c>
      <c r="BA307" s="65">
        <v>0</v>
      </c>
      <c r="BB307" s="67" t="s">
        <v>218</v>
      </c>
      <c r="BC307" s="107" t="s">
        <v>6891</v>
      </c>
      <c r="BD307" s="90"/>
      <c r="BE307" s="89"/>
      <c r="BF307" s="88" t="s">
        <v>7040</v>
      </c>
      <c r="BG307" s="132">
        <v>0</v>
      </c>
      <c r="BH307" s="65">
        <v>0</v>
      </c>
      <c r="BI307" s="67" t="s">
        <v>218</v>
      </c>
      <c r="BJ307" s="107" t="s">
        <v>6891</v>
      </c>
      <c r="BK307" s="75">
        <v>7</v>
      </c>
      <c r="BL307" s="67">
        <v>0</v>
      </c>
      <c r="BM307" s="86" t="s">
        <v>7041</v>
      </c>
      <c r="BN307" s="65">
        <v>0</v>
      </c>
      <c r="BO307" s="65">
        <v>0</v>
      </c>
      <c r="BP307" s="67" t="s">
        <v>218</v>
      </c>
      <c r="BQ307" s="107" t="s">
        <v>7042</v>
      </c>
      <c r="BR307" s="80"/>
      <c r="BS307" s="84"/>
      <c r="BT307" s="84" t="s">
        <v>7043</v>
      </c>
      <c r="BU307" s="65">
        <v>0</v>
      </c>
      <c r="BV307" s="65">
        <v>0</v>
      </c>
      <c r="BW307" s="124" t="s">
        <v>218</v>
      </c>
      <c r="BX307" s="107" t="s">
        <v>6891</v>
      </c>
      <c r="BY307" s="80"/>
      <c r="BZ307" s="84"/>
      <c r="CA307" s="84" t="s">
        <v>7044</v>
      </c>
      <c r="CB307" s="65">
        <v>0</v>
      </c>
      <c r="CC307" s="65">
        <v>0</v>
      </c>
      <c r="CD307" s="75" t="s">
        <v>218</v>
      </c>
      <c r="CE307" s="107" t="s">
        <v>6891</v>
      </c>
      <c r="CF307" s="75">
        <v>7</v>
      </c>
      <c r="CG307" s="128">
        <v>0</v>
      </c>
      <c r="CH307" s="67" t="s">
        <v>7045</v>
      </c>
      <c r="CI307" s="65">
        <v>0</v>
      </c>
      <c r="CJ307" s="65">
        <v>0</v>
      </c>
      <c r="CK307" s="128" t="s">
        <v>218</v>
      </c>
      <c r="CL307" s="107" t="s">
        <v>7046</v>
      </c>
      <c r="CM307" s="75"/>
      <c r="CN307" s="128"/>
      <c r="CO307" s="130" t="s">
        <v>7047</v>
      </c>
      <c r="CP307" s="65">
        <v>0</v>
      </c>
      <c r="CQ307" s="65">
        <v>0</v>
      </c>
      <c r="CR307" s="79" t="s">
        <v>218</v>
      </c>
      <c r="CS307" s="107" t="s">
        <v>6900</v>
      </c>
      <c r="CT307" s="75"/>
      <c r="CU307" s="128"/>
      <c r="CV307" s="128" t="s">
        <v>7048</v>
      </c>
      <c r="CW307" s="65">
        <v>0</v>
      </c>
      <c r="CX307" s="65">
        <v>0</v>
      </c>
      <c r="CY307" s="64" t="s">
        <v>218</v>
      </c>
      <c r="CZ307" s="107" t="s">
        <v>6891</v>
      </c>
      <c r="DA307" s="75">
        <v>8</v>
      </c>
      <c r="DB307" s="67">
        <v>0</v>
      </c>
      <c r="DC307" s="141" t="s">
        <v>7049</v>
      </c>
      <c r="DD307" s="65">
        <v>0</v>
      </c>
      <c r="DE307" s="65">
        <v>0</v>
      </c>
      <c r="DF307" s="17" t="s">
        <v>218</v>
      </c>
      <c r="DG307" s="107" t="s">
        <v>7050</v>
      </c>
      <c r="DH307" s="75"/>
      <c r="DI307" s="67"/>
      <c r="DJ307" s="70" t="s">
        <v>7051</v>
      </c>
      <c r="DK307" s="74">
        <v>0</v>
      </c>
      <c r="DL307" s="74">
        <v>0</v>
      </c>
      <c r="DM307" s="73" t="s">
        <v>218</v>
      </c>
      <c r="DN307" s="63" t="s">
        <v>7052</v>
      </c>
      <c r="DO307" s="75"/>
      <c r="DP307" s="67"/>
      <c r="DQ307" s="125" t="s">
        <v>7053</v>
      </c>
      <c r="DR307" s="65">
        <v>0</v>
      </c>
      <c r="DS307" s="65">
        <v>0</v>
      </c>
      <c r="DT307" s="64" t="s">
        <v>218</v>
      </c>
      <c r="DU307" s="124" t="s">
        <v>6970</v>
      </c>
      <c r="DV307" s="75">
        <v>8</v>
      </c>
      <c r="DW307" s="67">
        <v>0</v>
      </c>
      <c r="DX307" s="66" t="s">
        <v>7054</v>
      </c>
      <c r="DY307" s="65">
        <v>0</v>
      </c>
      <c r="DZ307" s="65">
        <v>0</v>
      </c>
      <c r="EA307" s="64" t="s">
        <v>218</v>
      </c>
      <c r="EB307" s="63" t="s">
        <v>7055</v>
      </c>
      <c r="EC307" s="62">
        <v>7</v>
      </c>
      <c r="ED307" s="61">
        <v>7</v>
      </c>
      <c r="EE307" s="61">
        <v>7</v>
      </c>
      <c r="EF307" s="61">
        <v>14</v>
      </c>
      <c r="EG307" s="61">
        <v>14</v>
      </c>
      <c r="EH307" s="61">
        <v>14</v>
      </c>
      <c r="EI307" s="61">
        <v>22</v>
      </c>
      <c r="EJ307" s="61">
        <v>22</v>
      </c>
      <c r="EK307" s="61">
        <v>22</v>
      </c>
      <c r="EL307" s="61">
        <v>30</v>
      </c>
      <c r="EM307" s="62">
        <v>14</v>
      </c>
      <c r="EN307" s="62">
        <v>22</v>
      </c>
      <c r="EO307" s="62">
        <v>30</v>
      </c>
      <c r="EP307" s="60">
        <v>0</v>
      </c>
      <c r="EQ307" s="61">
        <v>0</v>
      </c>
      <c r="ER307" s="61">
        <v>0</v>
      </c>
      <c r="ES307" s="61">
        <v>0</v>
      </c>
      <c r="ET307" s="61">
        <v>0</v>
      </c>
      <c r="EU307" s="61">
        <v>0</v>
      </c>
      <c r="EV307" s="61">
        <v>0</v>
      </c>
      <c r="EW307" s="61">
        <v>0</v>
      </c>
      <c r="EX307" s="61">
        <v>0</v>
      </c>
      <c r="EY307" s="61">
        <v>0</v>
      </c>
      <c r="EZ307" s="61">
        <v>0</v>
      </c>
      <c r="FA307" s="60">
        <v>0</v>
      </c>
      <c r="FB307" s="60">
        <v>0</v>
      </c>
      <c r="FC307" s="60">
        <v>0</v>
      </c>
      <c r="FD307" s="38">
        <v>0</v>
      </c>
      <c r="FE307" s="38">
        <v>0</v>
      </c>
      <c r="FF307" s="38">
        <v>0</v>
      </c>
      <c r="FG307" s="38">
        <v>0</v>
      </c>
      <c r="FH307" s="140">
        <v>0</v>
      </c>
      <c r="FI307" s="140">
        <v>0</v>
      </c>
      <c r="FJ307" s="38">
        <v>0</v>
      </c>
      <c r="FK307" s="139">
        <v>0</v>
      </c>
      <c r="FL307" s="139">
        <v>0</v>
      </c>
      <c r="FM307" s="139">
        <v>0</v>
      </c>
      <c r="FN307" s="55">
        <v>0</v>
      </c>
      <c r="FO307" s="55">
        <v>0.23333333333333334</v>
      </c>
      <c r="FP307" s="55">
        <v>0</v>
      </c>
      <c r="FQ307" s="55">
        <v>0.23333333333333334</v>
      </c>
      <c r="FR307" s="137">
        <v>0</v>
      </c>
      <c r="FS307" s="136">
        <v>0.23333333333333334</v>
      </c>
      <c r="FT307" s="137">
        <v>0</v>
      </c>
      <c r="FU307" s="136">
        <v>0.46666666666666667</v>
      </c>
      <c r="FV307" s="42">
        <v>0</v>
      </c>
      <c r="FW307" s="42">
        <v>0.46666666666666667</v>
      </c>
      <c r="FX307" s="42">
        <v>0</v>
      </c>
      <c r="FY307" s="42">
        <v>0.46666666666666667</v>
      </c>
      <c r="FZ307" s="42">
        <v>0</v>
      </c>
      <c r="GA307" s="42">
        <v>0.73333333333333328</v>
      </c>
      <c r="GB307" s="42">
        <v>0</v>
      </c>
      <c r="GC307" s="42">
        <v>0.73333333333333328</v>
      </c>
      <c r="GD307" s="138">
        <v>0</v>
      </c>
      <c r="GE307" s="42">
        <v>0.73333333333333328</v>
      </c>
      <c r="GF307" s="137">
        <v>0</v>
      </c>
      <c r="GG307" s="136">
        <v>1</v>
      </c>
      <c r="GH307" s="50">
        <v>0</v>
      </c>
      <c r="GI307" s="50">
        <v>0</v>
      </c>
      <c r="GJ307" s="50">
        <v>0</v>
      </c>
      <c r="GK307" s="50">
        <v>0</v>
      </c>
      <c r="GL307" s="49">
        <v>0</v>
      </c>
      <c r="GM307" s="49">
        <v>0</v>
      </c>
      <c r="GN307" s="49">
        <v>0</v>
      </c>
      <c r="GO307" s="49">
        <v>0</v>
      </c>
      <c r="GP307" s="49">
        <v>0</v>
      </c>
      <c r="GQ307" s="49">
        <v>0</v>
      </c>
      <c r="GR307" s="48" t="b">
        <v>1</v>
      </c>
    </row>
    <row r="308" spans="1:200" ht="67.5" hidden="1" customHeight="1" x14ac:dyDescent="0.25">
      <c r="A308" s="110" t="s">
        <v>5392</v>
      </c>
      <c r="B308" s="110" t="s">
        <v>5893</v>
      </c>
      <c r="C308" s="110" t="s">
        <v>4460</v>
      </c>
      <c r="D308" s="110" t="s">
        <v>5894</v>
      </c>
      <c r="E308" s="110" t="s">
        <v>6043</v>
      </c>
      <c r="F308" s="17" t="s">
        <v>6887</v>
      </c>
      <c r="G308" s="110"/>
      <c r="H308" s="110"/>
      <c r="I308" s="110"/>
      <c r="J308" s="123"/>
      <c r="K308" s="110"/>
      <c r="L308" s="110"/>
      <c r="M308" s="135" t="s">
        <v>5958</v>
      </c>
      <c r="N308" s="134" t="s">
        <v>5959</v>
      </c>
      <c r="O308" s="17"/>
      <c r="P308" s="17"/>
      <c r="Q308" s="119">
        <v>229</v>
      </c>
      <c r="R308" s="14" t="s">
        <v>7056</v>
      </c>
      <c r="S308" s="17" t="s">
        <v>890</v>
      </c>
      <c r="AH308" s="17"/>
      <c r="AI308" s="17" t="s">
        <v>2635</v>
      </c>
      <c r="AJ308" s="17" t="s">
        <v>244</v>
      </c>
      <c r="AK308" s="17" t="s">
        <v>214</v>
      </c>
      <c r="AL308" s="110" t="s">
        <v>7057</v>
      </c>
      <c r="AM308" s="110"/>
      <c r="AN308" s="17"/>
      <c r="AO308" s="17"/>
      <c r="AP308" s="17">
        <v>20</v>
      </c>
      <c r="AQ308" s="17">
        <v>20</v>
      </c>
      <c r="AR308" s="17">
        <v>20</v>
      </c>
      <c r="AS308" s="17">
        <v>80</v>
      </c>
      <c r="AT308" s="17"/>
      <c r="AU308" s="17"/>
      <c r="AV308" s="17">
        <v>20</v>
      </c>
      <c r="AW308" s="80"/>
      <c r="AX308" s="89"/>
      <c r="AY308" s="133"/>
      <c r="AZ308" s="132">
        <v>0</v>
      </c>
      <c r="BA308" s="65">
        <v>0</v>
      </c>
      <c r="BB308" s="79" t="s">
        <v>218</v>
      </c>
      <c r="BC308" s="107"/>
      <c r="BD308" s="90"/>
      <c r="BE308" s="89"/>
      <c r="BF308" s="88"/>
      <c r="BG308" s="132">
        <v>0</v>
      </c>
      <c r="BH308" s="65">
        <v>0</v>
      </c>
      <c r="BI308" s="79" t="s">
        <v>218</v>
      </c>
      <c r="BJ308" s="107"/>
      <c r="BK308" s="75"/>
      <c r="BL308" s="67"/>
      <c r="BM308" s="86"/>
      <c r="BN308" s="65">
        <v>0</v>
      </c>
      <c r="BO308" s="65">
        <v>0</v>
      </c>
      <c r="BP308" s="79" t="s">
        <v>218</v>
      </c>
      <c r="BQ308" s="107"/>
      <c r="BR308" s="80"/>
      <c r="BS308" s="84"/>
      <c r="BT308" s="84"/>
      <c r="BU308" s="127">
        <v>0</v>
      </c>
      <c r="BV308" s="127">
        <v>0</v>
      </c>
      <c r="BW308" s="64" t="s">
        <v>218</v>
      </c>
      <c r="BX308" s="107"/>
      <c r="BY308" s="80"/>
      <c r="BZ308" s="84"/>
      <c r="CA308" s="84"/>
      <c r="CB308" s="7">
        <v>0</v>
      </c>
      <c r="CC308" s="127">
        <v>0</v>
      </c>
      <c r="CD308" s="83" t="s">
        <v>218</v>
      </c>
      <c r="CE308" s="107"/>
      <c r="CF308" s="75"/>
      <c r="CG308" s="128"/>
      <c r="CH308" s="67"/>
      <c r="CI308" s="131">
        <v>0</v>
      </c>
      <c r="CJ308" s="131">
        <v>0</v>
      </c>
      <c r="CK308" s="81" t="s">
        <v>218</v>
      </c>
      <c r="CL308" s="107"/>
      <c r="CM308" s="75"/>
      <c r="CN308" s="128"/>
      <c r="CO308" s="130"/>
      <c r="CP308" s="129">
        <v>0</v>
      </c>
      <c r="CQ308" s="7">
        <v>0</v>
      </c>
      <c r="CR308" s="79" t="s">
        <v>218</v>
      </c>
      <c r="CS308" s="107"/>
      <c r="CT308" s="75"/>
      <c r="CU308" s="128"/>
      <c r="CV308" s="128"/>
      <c r="CW308" s="7">
        <v>0</v>
      </c>
      <c r="CX308" s="127">
        <v>0</v>
      </c>
      <c r="CY308" s="64" t="s">
        <v>218</v>
      </c>
      <c r="CZ308" s="107"/>
      <c r="DA308" s="75"/>
      <c r="DB308" s="67"/>
      <c r="DC308" s="126"/>
      <c r="DD308" s="7">
        <v>0</v>
      </c>
      <c r="DE308" s="65">
        <v>0</v>
      </c>
      <c r="DF308" s="17" t="s">
        <v>218</v>
      </c>
      <c r="DG308" s="107"/>
      <c r="DH308" s="75"/>
      <c r="DI308" s="67"/>
      <c r="DJ308" s="70" t="s">
        <v>7058</v>
      </c>
      <c r="DK308" s="74">
        <v>0</v>
      </c>
      <c r="DL308" s="74">
        <v>0</v>
      </c>
      <c r="DM308" s="73" t="s">
        <v>218</v>
      </c>
      <c r="DN308" s="63"/>
      <c r="DO308" s="75"/>
      <c r="DP308" s="67"/>
      <c r="DQ308" s="125" t="s">
        <v>7059</v>
      </c>
      <c r="DR308" s="36">
        <v>0</v>
      </c>
      <c r="DS308" s="36">
        <v>0</v>
      </c>
      <c r="DT308" s="64" t="s">
        <v>218</v>
      </c>
      <c r="DU308" s="63" t="s">
        <v>7060</v>
      </c>
      <c r="DV308" s="102">
        <v>8</v>
      </c>
      <c r="DW308" s="67"/>
      <c r="DX308" s="66" t="s">
        <v>7061</v>
      </c>
      <c r="DY308" s="65">
        <v>0</v>
      </c>
      <c r="DZ308" s="36">
        <v>0</v>
      </c>
      <c r="EA308" s="64" t="s">
        <v>218</v>
      </c>
      <c r="EB308" s="124" t="s">
        <v>6978</v>
      </c>
      <c r="EC308" s="62">
        <v>0</v>
      </c>
      <c r="ED308" s="61">
        <v>0</v>
      </c>
      <c r="EE308" s="61">
        <v>0</v>
      </c>
      <c r="EF308" s="61">
        <v>0</v>
      </c>
      <c r="EG308" s="61">
        <v>0</v>
      </c>
      <c r="EH308" s="61">
        <v>0</v>
      </c>
      <c r="EI308" s="61">
        <v>0</v>
      </c>
      <c r="EJ308" s="61">
        <v>0</v>
      </c>
      <c r="EK308" s="61">
        <v>0</v>
      </c>
      <c r="EL308" s="61">
        <v>8</v>
      </c>
      <c r="EM308" s="62">
        <v>0</v>
      </c>
      <c r="EN308" s="62">
        <v>0</v>
      </c>
      <c r="EO308" s="62">
        <v>8</v>
      </c>
      <c r="EP308" s="60">
        <v>0</v>
      </c>
      <c r="EQ308" s="61">
        <v>0</v>
      </c>
      <c r="ER308" s="61">
        <v>0</v>
      </c>
      <c r="ES308" s="61">
        <v>0</v>
      </c>
      <c r="ET308" s="61">
        <v>0</v>
      </c>
      <c r="EU308" s="61">
        <v>0</v>
      </c>
      <c r="EV308" s="61">
        <v>0</v>
      </c>
      <c r="EW308" s="61">
        <v>0</v>
      </c>
      <c r="EX308" s="61">
        <v>0</v>
      </c>
      <c r="EY308" s="61">
        <v>0</v>
      </c>
      <c r="EZ308" s="61">
        <v>0</v>
      </c>
      <c r="FA308" s="60">
        <v>0</v>
      </c>
      <c r="FB308" s="60">
        <v>0</v>
      </c>
      <c r="FC308" s="60">
        <v>0</v>
      </c>
      <c r="FD308" s="97">
        <v>0</v>
      </c>
      <c r="FE308" s="38">
        <v>0</v>
      </c>
      <c r="FF308" s="38">
        <v>0</v>
      </c>
      <c r="FG308" s="38">
        <v>0</v>
      </c>
      <c r="FH308" s="57">
        <v>0</v>
      </c>
      <c r="FI308" s="57">
        <v>0</v>
      </c>
      <c r="FJ308" s="57">
        <v>0</v>
      </c>
      <c r="FK308" s="57">
        <v>0</v>
      </c>
      <c r="FL308" s="57">
        <v>0</v>
      </c>
      <c r="FM308" s="57">
        <v>0</v>
      </c>
      <c r="FN308" s="55">
        <v>0</v>
      </c>
      <c r="FO308" s="56">
        <v>0</v>
      </c>
      <c r="FP308" s="55">
        <v>0</v>
      </c>
      <c r="FQ308" s="55">
        <v>0</v>
      </c>
      <c r="FR308" s="51">
        <v>0</v>
      </c>
      <c r="FS308" s="54">
        <v>0</v>
      </c>
      <c r="FT308" s="51">
        <v>0</v>
      </c>
      <c r="FU308" s="51">
        <v>0</v>
      </c>
      <c r="FV308" s="52">
        <v>0</v>
      </c>
      <c r="FW308" s="52">
        <v>0</v>
      </c>
      <c r="FX308" s="52">
        <v>0</v>
      </c>
      <c r="FY308" s="52">
        <v>0</v>
      </c>
      <c r="FZ308" s="42">
        <v>0</v>
      </c>
      <c r="GA308" s="42">
        <v>0</v>
      </c>
      <c r="GB308" s="42">
        <v>0</v>
      </c>
      <c r="GC308" s="42">
        <v>0</v>
      </c>
      <c r="GD308" s="53">
        <v>0</v>
      </c>
      <c r="GE308" s="52">
        <v>0</v>
      </c>
      <c r="GF308" s="51">
        <v>0</v>
      </c>
      <c r="GG308" s="51">
        <v>0.4</v>
      </c>
      <c r="GH308" s="50">
        <v>0</v>
      </c>
      <c r="GI308" s="50">
        <v>0</v>
      </c>
      <c r="GJ308" s="50">
        <v>0</v>
      </c>
      <c r="GK308" s="50">
        <v>0</v>
      </c>
      <c r="GL308" s="50">
        <v>0</v>
      </c>
      <c r="GM308" s="49">
        <v>0</v>
      </c>
      <c r="GN308" s="49">
        <v>0</v>
      </c>
      <c r="GO308" s="49">
        <v>0</v>
      </c>
      <c r="GP308" s="49">
        <v>0</v>
      </c>
      <c r="GQ308" s="49">
        <v>0</v>
      </c>
      <c r="GR308" s="48" t="b">
        <v>0</v>
      </c>
    </row>
    <row r="309" spans="1:200" ht="67.5" hidden="1" customHeight="1" x14ac:dyDescent="0.25">
      <c r="A309" s="110" t="s">
        <v>5392</v>
      </c>
      <c r="B309" s="110" t="s">
        <v>5893</v>
      </c>
      <c r="C309" s="110" t="s">
        <v>4460</v>
      </c>
      <c r="D309" s="110" t="s">
        <v>5894</v>
      </c>
      <c r="E309" s="110" t="s">
        <v>6043</v>
      </c>
      <c r="F309" s="17" t="s">
        <v>6887</v>
      </c>
      <c r="G309" s="110"/>
      <c r="H309" s="110"/>
      <c r="I309" s="110"/>
      <c r="J309" s="123"/>
      <c r="K309" s="110"/>
      <c r="L309" s="110"/>
      <c r="M309" s="122" t="s">
        <v>5958</v>
      </c>
      <c r="N309" s="121" t="s">
        <v>5959</v>
      </c>
      <c r="O309" s="17"/>
      <c r="P309" s="120"/>
      <c r="Q309" s="119">
        <v>230</v>
      </c>
      <c r="R309" s="118" t="s">
        <v>7062</v>
      </c>
      <c r="S309" s="17" t="s">
        <v>890</v>
      </c>
      <c r="AH309" s="17"/>
      <c r="AI309" s="17" t="s">
        <v>299</v>
      </c>
      <c r="AJ309" s="17" t="s">
        <v>244</v>
      </c>
      <c r="AK309" s="17" t="s">
        <v>271</v>
      </c>
      <c r="AL309" s="110" t="s">
        <v>7063</v>
      </c>
      <c r="AM309" s="110"/>
      <c r="AN309" s="17"/>
      <c r="AO309" s="17"/>
      <c r="AP309" s="17">
        <v>20</v>
      </c>
      <c r="AQ309" s="17">
        <v>20</v>
      </c>
      <c r="AR309" s="17">
        <v>21</v>
      </c>
      <c r="AS309" s="17">
        <v>61</v>
      </c>
      <c r="AT309" s="17"/>
      <c r="AU309" s="17"/>
      <c r="AV309" s="17">
        <v>20</v>
      </c>
      <c r="AW309" s="110"/>
      <c r="AX309" s="117"/>
      <c r="AY309" s="116"/>
      <c r="AZ309" s="115">
        <v>0</v>
      </c>
      <c r="BA309" s="99">
        <v>0</v>
      </c>
      <c r="BB309" s="79" t="s">
        <v>218</v>
      </c>
      <c r="BC309" s="107"/>
      <c r="BD309" s="90"/>
      <c r="BE309" s="117"/>
      <c r="BF309" s="116"/>
      <c r="BG309" s="115">
        <v>0</v>
      </c>
      <c r="BH309" s="99">
        <v>0</v>
      </c>
      <c r="BI309" s="79" t="s">
        <v>218</v>
      </c>
      <c r="BJ309" s="107"/>
      <c r="BK309" s="17"/>
      <c r="BL309" s="101"/>
      <c r="BM309" s="114"/>
      <c r="BN309" s="113">
        <v>0</v>
      </c>
      <c r="BO309" s="99">
        <v>0</v>
      </c>
      <c r="BP309" s="79" t="s">
        <v>218</v>
      </c>
      <c r="BQ309" s="107"/>
      <c r="BR309" s="110"/>
      <c r="BS309" s="112"/>
      <c r="BT309" s="112"/>
      <c r="BU309" s="99">
        <v>0</v>
      </c>
      <c r="BV309" s="99">
        <v>0</v>
      </c>
      <c r="BW309" s="64" t="s">
        <v>218</v>
      </c>
      <c r="BX309" s="107"/>
      <c r="BY309" s="110"/>
      <c r="BZ309" s="112"/>
      <c r="CA309" s="112"/>
      <c r="CB309" s="106">
        <v>0</v>
      </c>
      <c r="CC309" s="99">
        <v>0</v>
      </c>
      <c r="CD309" s="83" t="s">
        <v>218</v>
      </c>
      <c r="CE309" s="110"/>
      <c r="CF309" s="105"/>
      <c r="CG309" s="109"/>
      <c r="CH309" s="104"/>
      <c r="CI309" s="111">
        <v>0</v>
      </c>
      <c r="CJ309" s="111">
        <v>0</v>
      </c>
      <c r="CK309" s="81" t="s">
        <v>218</v>
      </c>
      <c r="CL309" s="110"/>
      <c r="CM309" s="105"/>
      <c r="CN309" s="109"/>
      <c r="CO309" s="109"/>
      <c r="CP309" s="106">
        <v>0</v>
      </c>
      <c r="CQ309" s="106">
        <v>0</v>
      </c>
      <c r="CR309" s="79" t="s">
        <v>218</v>
      </c>
      <c r="CS309" s="107"/>
      <c r="CT309" s="105"/>
      <c r="CU309" s="109"/>
      <c r="CV309" s="109"/>
      <c r="CW309" s="106">
        <v>0</v>
      </c>
      <c r="CX309" s="99">
        <v>0</v>
      </c>
      <c r="CY309" s="64" t="s">
        <v>218</v>
      </c>
      <c r="CZ309" s="107"/>
      <c r="DA309" s="105"/>
      <c r="DB309" s="104"/>
      <c r="DC309" s="108"/>
      <c r="DD309" s="106">
        <v>0</v>
      </c>
      <c r="DE309" s="99">
        <v>0</v>
      </c>
      <c r="DF309" s="17" t="s">
        <v>218</v>
      </c>
      <c r="DG309" s="107"/>
      <c r="DH309" s="17"/>
      <c r="DI309" s="101"/>
      <c r="DJ309" s="103" t="s">
        <v>7058</v>
      </c>
      <c r="DK309" s="106">
        <v>0</v>
      </c>
      <c r="DL309" s="106">
        <v>0</v>
      </c>
      <c r="DM309" s="73" t="s">
        <v>218</v>
      </c>
      <c r="DN309" s="98"/>
      <c r="DO309" s="105"/>
      <c r="DP309" s="104"/>
      <c r="DQ309" s="103" t="s">
        <v>7064</v>
      </c>
      <c r="DR309" s="36">
        <v>0</v>
      </c>
      <c r="DS309" s="36">
        <v>0</v>
      </c>
      <c r="DT309" s="64" t="s">
        <v>218</v>
      </c>
      <c r="DU309" s="98" t="s">
        <v>7060</v>
      </c>
      <c r="DV309" s="102">
        <v>8</v>
      </c>
      <c r="DW309" s="101">
        <v>0</v>
      </c>
      <c r="DX309" s="100" t="s">
        <v>7065</v>
      </c>
      <c r="DY309" s="99">
        <v>0</v>
      </c>
      <c r="DZ309" s="36">
        <v>0</v>
      </c>
      <c r="EA309" s="64" t="s">
        <v>218</v>
      </c>
      <c r="EB309" s="98" t="s">
        <v>6994</v>
      </c>
      <c r="EC309" s="62">
        <v>0</v>
      </c>
      <c r="ED309" s="61">
        <v>0</v>
      </c>
      <c r="EE309" s="61">
        <v>0</v>
      </c>
      <c r="EF309" s="61">
        <v>0</v>
      </c>
      <c r="EG309" s="61">
        <v>0</v>
      </c>
      <c r="EH309" s="61">
        <v>0</v>
      </c>
      <c r="EI309" s="61">
        <v>0</v>
      </c>
      <c r="EJ309" s="61">
        <v>0</v>
      </c>
      <c r="EK309" s="61">
        <v>0</v>
      </c>
      <c r="EL309" s="61">
        <v>8</v>
      </c>
      <c r="EM309" s="62">
        <v>0</v>
      </c>
      <c r="EN309" s="62">
        <v>0</v>
      </c>
      <c r="EO309" s="62">
        <v>8</v>
      </c>
      <c r="EP309" s="60">
        <v>0</v>
      </c>
      <c r="EQ309" s="61">
        <v>0</v>
      </c>
      <c r="ER309" s="61">
        <v>0</v>
      </c>
      <c r="ES309" s="61">
        <v>0</v>
      </c>
      <c r="ET309" s="61">
        <v>0</v>
      </c>
      <c r="EU309" s="61">
        <v>0</v>
      </c>
      <c r="EV309" s="61">
        <v>0</v>
      </c>
      <c r="EW309" s="61">
        <v>0</v>
      </c>
      <c r="EX309" s="61">
        <v>0</v>
      </c>
      <c r="EY309" s="61">
        <v>0</v>
      </c>
      <c r="EZ309" s="61">
        <v>0</v>
      </c>
      <c r="FA309" s="60">
        <v>0</v>
      </c>
      <c r="FB309" s="60">
        <v>0</v>
      </c>
      <c r="FC309" s="60">
        <v>0</v>
      </c>
      <c r="FD309" s="97">
        <v>0</v>
      </c>
      <c r="FE309" s="38">
        <v>0</v>
      </c>
      <c r="FF309" s="38">
        <v>0</v>
      </c>
      <c r="FG309" s="38">
        <v>0</v>
      </c>
      <c r="FH309" s="58">
        <v>0</v>
      </c>
      <c r="FI309" s="58">
        <v>0</v>
      </c>
      <c r="FJ309" s="58">
        <v>0</v>
      </c>
      <c r="FK309" s="58">
        <v>0</v>
      </c>
      <c r="FL309" s="58">
        <v>0</v>
      </c>
      <c r="FM309" s="57">
        <v>0</v>
      </c>
      <c r="FN309" s="55">
        <v>0</v>
      </c>
      <c r="FO309" s="56">
        <v>0</v>
      </c>
      <c r="FP309" s="55">
        <v>0</v>
      </c>
      <c r="FQ309" s="55">
        <v>0</v>
      </c>
      <c r="FR309" s="51">
        <v>0</v>
      </c>
      <c r="FS309" s="54">
        <v>0</v>
      </c>
      <c r="FT309" s="51">
        <v>0</v>
      </c>
      <c r="FU309" s="51">
        <v>0</v>
      </c>
      <c r="FV309" s="52">
        <v>0</v>
      </c>
      <c r="FW309" s="52">
        <v>0</v>
      </c>
      <c r="FX309" s="52">
        <v>0</v>
      </c>
      <c r="FY309" s="52">
        <v>0</v>
      </c>
      <c r="FZ309" s="42">
        <v>0</v>
      </c>
      <c r="GA309" s="42">
        <v>0</v>
      </c>
      <c r="GB309" s="42">
        <v>0</v>
      </c>
      <c r="GC309" s="42">
        <v>0</v>
      </c>
      <c r="GD309" s="53">
        <v>0</v>
      </c>
      <c r="GE309" s="52">
        <v>0</v>
      </c>
      <c r="GF309" s="51">
        <v>0</v>
      </c>
      <c r="GG309" s="51">
        <v>0.4</v>
      </c>
      <c r="GH309" s="50">
        <v>0</v>
      </c>
      <c r="GI309" s="50">
        <v>0</v>
      </c>
      <c r="GJ309" s="50">
        <v>0</v>
      </c>
      <c r="GK309" s="50">
        <v>0</v>
      </c>
      <c r="GL309" s="50">
        <v>0</v>
      </c>
      <c r="GM309" s="49">
        <v>0</v>
      </c>
      <c r="GN309" s="49">
        <v>0</v>
      </c>
      <c r="GO309" s="49">
        <v>0</v>
      </c>
      <c r="GP309" s="49">
        <v>0</v>
      </c>
      <c r="GQ309" s="49">
        <v>0</v>
      </c>
      <c r="GR309" s="48" t="b">
        <v>0</v>
      </c>
    </row>
    <row r="310" spans="1:200" ht="67.5" hidden="1" customHeight="1" x14ac:dyDescent="0.25">
      <c r="A310" s="110" t="s">
        <v>5392</v>
      </c>
      <c r="B310" s="110" t="s">
        <v>5893</v>
      </c>
      <c r="C310" s="110" t="s">
        <v>4460</v>
      </c>
      <c r="D310" s="110" t="s">
        <v>5894</v>
      </c>
      <c r="E310" s="110" t="s">
        <v>6043</v>
      </c>
      <c r="F310" s="17" t="s">
        <v>6887</v>
      </c>
      <c r="G310" s="110"/>
      <c r="H310" s="110"/>
      <c r="I310" s="110"/>
      <c r="J310" s="123"/>
      <c r="K310" s="110"/>
      <c r="L310" s="110"/>
      <c r="M310" s="122" t="s">
        <v>5958</v>
      </c>
      <c r="N310" s="121" t="s">
        <v>5959</v>
      </c>
      <c r="O310" s="17"/>
      <c r="P310" s="120"/>
      <c r="Q310" s="119">
        <v>231</v>
      </c>
      <c r="R310" s="118" t="s">
        <v>7066</v>
      </c>
      <c r="S310" s="17" t="s">
        <v>890</v>
      </c>
      <c r="AH310" s="17"/>
      <c r="AI310" s="17" t="s">
        <v>299</v>
      </c>
      <c r="AJ310" s="17" t="s">
        <v>244</v>
      </c>
      <c r="AK310" s="17" t="s">
        <v>271</v>
      </c>
      <c r="AL310" s="110" t="s">
        <v>7067</v>
      </c>
      <c r="AM310" s="110"/>
      <c r="AN310" s="17"/>
      <c r="AO310" s="17"/>
      <c r="AP310" s="17">
        <v>15</v>
      </c>
      <c r="AQ310" s="17">
        <v>15</v>
      </c>
      <c r="AR310" s="17">
        <v>16</v>
      </c>
      <c r="AS310" s="17">
        <v>61</v>
      </c>
      <c r="AT310" s="17"/>
      <c r="AU310" s="17"/>
      <c r="AV310" s="17">
        <v>15</v>
      </c>
      <c r="AW310" s="110"/>
      <c r="AX310" s="117"/>
      <c r="AY310" s="116"/>
      <c r="AZ310" s="115">
        <v>0</v>
      </c>
      <c r="BA310" s="99">
        <v>0</v>
      </c>
      <c r="BB310" s="79" t="s">
        <v>218</v>
      </c>
      <c r="BC310" s="107"/>
      <c r="BD310" s="90"/>
      <c r="BE310" s="117"/>
      <c r="BF310" s="116"/>
      <c r="BG310" s="115">
        <v>0</v>
      </c>
      <c r="BH310" s="99">
        <v>0</v>
      </c>
      <c r="BI310" s="79" t="s">
        <v>218</v>
      </c>
      <c r="BJ310" s="107"/>
      <c r="BK310" s="17"/>
      <c r="BL310" s="101"/>
      <c r="BM310" s="114"/>
      <c r="BN310" s="113">
        <v>0</v>
      </c>
      <c r="BO310" s="99">
        <v>0</v>
      </c>
      <c r="BP310" s="79" t="s">
        <v>218</v>
      </c>
      <c r="BQ310" s="107"/>
      <c r="BR310" s="110"/>
      <c r="BS310" s="112"/>
      <c r="BT310" s="112"/>
      <c r="BU310" s="99">
        <v>0</v>
      </c>
      <c r="BV310" s="99">
        <v>0</v>
      </c>
      <c r="BW310" s="64" t="s">
        <v>218</v>
      </c>
      <c r="BX310" s="107"/>
      <c r="BY310" s="110"/>
      <c r="BZ310" s="112"/>
      <c r="CA310" s="112"/>
      <c r="CB310" s="106">
        <v>0</v>
      </c>
      <c r="CC310" s="99">
        <v>0</v>
      </c>
      <c r="CD310" s="83" t="s">
        <v>218</v>
      </c>
      <c r="CE310" s="110"/>
      <c r="CF310" s="105"/>
      <c r="CG310" s="109"/>
      <c r="CH310" s="104"/>
      <c r="CI310" s="111">
        <v>0</v>
      </c>
      <c r="CJ310" s="111">
        <v>0</v>
      </c>
      <c r="CK310" s="81" t="s">
        <v>218</v>
      </c>
      <c r="CL310" s="110"/>
      <c r="CM310" s="105"/>
      <c r="CN310" s="109"/>
      <c r="CO310" s="109"/>
      <c r="CP310" s="106">
        <v>0</v>
      </c>
      <c r="CQ310" s="106">
        <v>0</v>
      </c>
      <c r="CR310" s="79" t="s">
        <v>218</v>
      </c>
      <c r="CS310" s="107"/>
      <c r="CT310" s="105"/>
      <c r="CU310" s="109"/>
      <c r="CV310" s="109"/>
      <c r="CW310" s="106">
        <v>0</v>
      </c>
      <c r="CX310" s="99">
        <v>0</v>
      </c>
      <c r="CY310" s="64" t="s">
        <v>218</v>
      </c>
      <c r="CZ310" s="107"/>
      <c r="DA310" s="105"/>
      <c r="DB310" s="104"/>
      <c r="DC310" s="108"/>
      <c r="DD310" s="106">
        <v>0</v>
      </c>
      <c r="DE310" s="99">
        <v>0</v>
      </c>
      <c r="DF310" s="17" t="s">
        <v>218</v>
      </c>
      <c r="DG310" s="107"/>
      <c r="DH310" s="17"/>
      <c r="DI310" s="101"/>
      <c r="DJ310" s="103" t="s">
        <v>7058</v>
      </c>
      <c r="DK310" s="106">
        <v>0</v>
      </c>
      <c r="DL310" s="106">
        <v>0</v>
      </c>
      <c r="DM310" s="73" t="s">
        <v>218</v>
      </c>
      <c r="DN310" s="98"/>
      <c r="DO310" s="105"/>
      <c r="DP310" s="104"/>
      <c r="DQ310" s="103" t="s">
        <v>7068</v>
      </c>
      <c r="DR310" s="36">
        <v>0</v>
      </c>
      <c r="DS310" s="36">
        <v>0</v>
      </c>
      <c r="DT310" s="64" t="s">
        <v>218</v>
      </c>
      <c r="DU310" s="98" t="s">
        <v>7060</v>
      </c>
      <c r="DV310" s="102">
        <v>8</v>
      </c>
      <c r="DW310" s="101">
        <v>0</v>
      </c>
      <c r="DX310" s="100" t="s">
        <v>7065</v>
      </c>
      <c r="DY310" s="99">
        <v>0</v>
      </c>
      <c r="DZ310" s="36">
        <v>0</v>
      </c>
      <c r="EA310" s="64" t="s">
        <v>218</v>
      </c>
      <c r="EB310" s="98" t="s">
        <v>6994</v>
      </c>
      <c r="EC310" s="62">
        <v>0</v>
      </c>
      <c r="ED310" s="61">
        <v>0</v>
      </c>
      <c r="EE310" s="61">
        <v>0</v>
      </c>
      <c r="EF310" s="61">
        <v>0</v>
      </c>
      <c r="EG310" s="61">
        <v>0</v>
      </c>
      <c r="EH310" s="61">
        <v>0</v>
      </c>
      <c r="EI310" s="61">
        <v>0</v>
      </c>
      <c r="EJ310" s="61">
        <v>0</v>
      </c>
      <c r="EK310" s="61">
        <v>0</v>
      </c>
      <c r="EL310" s="61">
        <v>8</v>
      </c>
      <c r="EM310" s="62">
        <v>0</v>
      </c>
      <c r="EN310" s="62">
        <v>0</v>
      </c>
      <c r="EO310" s="62">
        <v>8</v>
      </c>
      <c r="EP310" s="60">
        <v>0</v>
      </c>
      <c r="EQ310" s="61">
        <v>0</v>
      </c>
      <c r="ER310" s="61">
        <v>0</v>
      </c>
      <c r="ES310" s="61">
        <v>0</v>
      </c>
      <c r="ET310" s="61">
        <v>0</v>
      </c>
      <c r="EU310" s="61">
        <v>0</v>
      </c>
      <c r="EV310" s="61">
        <v>0</v>
      </c>
      <c r="EW310" s="61">
        <v>0</v>
      </c>
      <c r="EX310" s="61">
        <v>0</v>
      </c>
      <c r="EY310" s="61">
        <v>0</v>
      </c>
      <c r="EZ310" s="61">
        <v>0</v>
      </c>
      <c r="FA310" s="60">
        <v>0</v>
      </c>
      <c r="FB310" s="60">
        <v>0</v>
      </c>
      <c r="FC310" s="60">
        <v>0</v>
      </c>
      <c r="FD310" s="97">
        <v>0</v>
      </c>
      <c r="FE310" s="38">
        <v>0</v>
      </c>
      <c r="FF310" s="38">
        <v>0</v>
      </c>
      <c r="FG310" s="38">
        <v>0</v>
      </c>
      <c r="FH310" s="58">
        <v>0</v>
      </c>
      <c r="FI310" s="58">
        <v>0</v>
      </c>
      <c r="FJ310" s="58">
        <v>0</v>
      </c>
      <c r="FK310" s="58">
        <v>0</v>
      </c>
      <c r="FL310" s="58">
        <v>0</v>
      </c>
      <c r="FM310" s="57">
        <v>0</v>
      </c>
      <c r="FN310" s="55">
        <v>0</v>
      </c>
      <c r="FO310" s="56">
        <v>0</v>
      </c>
      <c r="FP310" s="55">
        <v>0</v>
      </c>
      <c r="FQ310" s="55">
        <v>0</v>
      </c>
      <c r="FR310" s="51">
        <v>0</v>
      </c>
      <c r="FS310" s="54">
        <v>0</v>
      </c>
      <c r="FT310" s="51">
        <v>0</v>
      </c>
      <c r="FU310" s="51">
        <v>0</v>
      </c>
      <c r="FV310" s="52">
        <v>0</v>
      </c>
      <c r="FW310" s="52">
        <v>0</v>
      </c>
      <c r="FX310" s="52">
        <v>0</v>
      </c>
      <c r="FY310" s="52">
        <v>0</v>
      </c>
      <c r="FZ310" s="42">
        <v>0</v>
      </c>
      <c r="GA310" s="42">
        <v>0</v>
      </c>
      <c r="GB310" s="42">
        <v>0</v>
      </c>
      <c r="GC310" s="42">
        <v>0</v>
      </c>
      <c r="GD310" s="53">
        <v>0</v>
      </c>
      <c r="GE310" s="52">
        <v>0</v>
      </c>
      <c r="GF310" s="51">
        <v>0</v>
      </c>
      <c r="GG310" s="51">
        <v>0.53333333333333333</v>
      </c>
      <c r="GH310" s="50">
        <v>0</v>
      </c>
      <c r="GI310" s="50">
        <v>0</v>
      </c>
      <c r="GJ310" s="50">
        <v>0</v>
      </c>
      <c r="GK310" s="50">
        <v>0</v>
      </c>
      <c r="GL310" s="50">
        <v>0</v>
      </c>
      <c r="GM310" s="49">
        <v>0</v>
      </c>
      <c r="GN310" s="49">
        <v>0</v>
      </c>
      <c r="GO310" s="49">
        <v>0</v>
      </c>
      <c r="GP310" s="49">
        <v>0</v>
      </c>
      <c r="GQ310" s="49">
        <v>0</v>
      </c>
      <c r="GR310" s="48" t="b">
        <v>0</v>
      </c>
    </row>
    <row r="311" spans="1:200" ht="67.5" hidden="1" customHeight="1" x14ac:dyDescent="0.25">
      <c r="A311" s="80" t="s">
        <v>5392</v>
      </c>
      <c r="B311" s="80" t="s">
        <v>5893</v>
      </c>
      <c r="C311" s="80" t="s">
        <v>4460</v>
      </c>
      <c r="D311" s="80" t="s">
        <v>5894</v>
      </c>
      <c r="E311" s="80" t="s">
        <v>6043</v>
      </c>
      <c r="F311" s="75" t="s">
        <v>6887</v>
      </c>
      <c r="G311" s="80"/>
      <c r="H311" s="80"/>
      <c r="I311" s="80"/>
      <c r="J311" s="96"/>
      <c r="K311" s="80"/>
      <c r="L311" s="80"/>
      <c r="M311" s="95" t="s">
        <v>5958</v>
      </c>
      <c r="N311" s="94" t="s">
        <v>5959</v>
      </c>
      <c r="O311" s="75"/>
      <c r="P311" s="93"/>
      <c r="Q311" s="92">
        <v>232</v>
      </c>
      <c r="R311" s="91" t="s">
        <v>4461</v>
      </c>
      <c r="S311" s="75" t="s">
        <v>890</v>
      </c>
      <c r="AH311" s="75"/>
      <c r="AI311" s="75" t="s">
        <v>299</v>
      </c>
      <c r="AJ311" s="75" t="s">
        <v>418</v>
      </c>
      <c r="AK311" s="75" t="s">
        <v>214</v>
      </c>
      <c r="AL311" s="80" t="s">
        <v>4462</v>
      </c>
      <c r="AM311" s="80"/>
      <c r="AN311" s="75"/>
      <c r="AO311" s="75"/>
      <c r="AP311" s="75">
        <v>100</v>
      </c>
      <c r="AQ311" s="75">
        <v>100</v>
      </c>
      <c r="AR311" s="75">
        <v>100</v>
      </c>
      <c r="AS311" s="75">
        <v>100</v>
      </c>
      <c r="AT311" s="75"/>
      <c r="AU311" s="75"/>
      <c r="AV311" s="75">
        <v>100</v>
      </c>
      <c r="AW311" s="80"/>
      <c r="AX311" s="89"/>
      <c r="AY311" s="88"/>
      <c r="AZ311" s="87">
        <v>0</v>
      </c>
      <c r="BA311" s="65">
        <v>0</v>
      </c>
      <c r="BB311" s="79" t="s">
        <v>218</v>
      </c>
      <c r="BC311" s="76"/>
      <c r="BD311" s="90"/>
      <c r="BE311" s="89"/>
      <c r="BF311" s="88"/>
      <c r="BG311" s="87">
        <v>0</v>
      </c>
      <c r="BH311" s="65">
        <v>0</v>
      </c>
      <c r="BI311" s="79" t="s">
        <v>218</v>
      </c>
      <c r="BJ311" s="76"/>
      <c r="BK311" s="75"/>
      <c r="BL311" s="67"/>
      <c r="BM311" s="86"/>
      <c r="BN311" s="85">
        <v>0</v>
      </c>
      <c r="BO311" s="65">
        <v>0</v>
      </c>
      <c r="BP311" s="79" t="s">
        <v>218</v>
      </c>
      <c r="BQ311" s="76"/>
      <c r="BR311" s="80"/>
      <c r="BS311" s="84"/>
      <c r="BT311" s="84"/>
      <c r="BU311" s="65">
        <v>0</v>
      </c>
      <c r="BV311" s="65">
        <v>0</v>
      </c>
      <c r="BW311" s="64" t="s">
        <v>218</v>
      </c>
      <c r="BX311" s="76"/>
      <c r="BY311" s="80"/>
      <c r="BZ311" s="84"/>
      <c r="CA311" s="84"/>
      <c r="CB311" s="74">
        <v>0</v>
      </c>
      <c r="CC311" s="65">
        <v>0</v>
      </c>
      <c r="CD311" s="83" t="s">
        <v>218</v>
      </c>
      <c r="CE311" s="80"/>
      <c r="CF311" s="72"/>
      <c r="CG311" s="78"/>
      <c r="CH311" s="71"/>
      <c r="CI311" s="82">
        <v>0</v>
      </c>
      <c r="CJ311" s="82">
        <v>0</v>
      </c>
      <c r="CK311" s="81" t="s">
        <v>218</v>
      </c>
      <c r="CL311" s="80"/>
      <c r="CM311" s="72"/>
      <c r="CN311" s="78"/>
      <c r="CO311" s="78"/>
      <c r="CP311" s="74">
        <v>0</v>
      </c>
      <c r="CQ311" s="74">
        <v>0</v>
      </c>
      <c r="CR311" s="79" t="s">
        <v>218</v>
      </c>
      <c r="CS311" s="76"/>
      <c r="CT311" s="72"/>
      <c r="CU311" s="78"/>
      <c r="CV311" s="78"/>
      <c r="CW311" s="74">
        <v>0</v>
      </c>
      <c r="CX311" s="65">
        <v>0</v>
      </c>
      <c r="CY311" s="64" t="s">
        <v>218</v>
      </c>
      <c r="CZ311" s="76"/>
      <c r="DA311" s="72"/>
      <c r="DB311" s="71"/>
      <c r="DC311" s="77"/>
      <c r="DD311" s="74">
        <v>0</v>
      </c>
      <c r="DE311" s="65">
        <v>0</v>
      </c>
      <c r="DF311" s="17" t="s">
        <v>218</v>
      </c>
      <c r="DG311" s="76"/>
      <c r="DH311" s="75"/>
      <c r="DI311" s="67"/>
      <c r="DJ311" s="70" t="s">
        <v>7058</v>
      </c>
      <c r="DK311" s="74">
        <v>0</v>
      </c>
      <c r="DL311" s="74">
        <v>0</v>
      </c>
      <c r="DM311" s="73" t="s">
        <v>218</v>
      </c>
      <c r="DN311" s="63"/>
      <c r="DO311" s="72"/>
      <c r="DP311" s="71"/>
      <c r="DQ311" s="70" t="s">
        <v>7069</v>
      </c>
      <c r="DR311" s="36">
        <v>0</v>
      </c>
      <c r="DS311" s="36">
        <v>0</v>
      </c>
      <c r="DT311" s="64" t="s">
        <v>218</v>
      </c>
      <c r="DU311" s="69" t="s">
        <v>7060</v>
      </c>
      <c r="DV311" s="68">
        <v>8</v>
      </c>
      <c r="DW311" s="67">
        <v>0</v>
      </c>
      <c r="DX311" s="66" t="s">
        <v>7070</v>
      </c>
      <c r="DY311" s="65">
        <v>0</v>
      </c>
      <c r="DZ311" s="36">
        <v>0</v>
      </c>
      <c r="EA311" s="64" t="s">
        <v>218</v>
      </c>
      <c r="EB311" s="63" t="s">
        <v>6994</v>
      </c>
      <c r="EC311" s="62">
        <v>0</v>
      </c>
      <c r="ED311" s="61">
        <v>0</v>
      </c>
      <c r="EE311" s="61">
        <v>0</v>
      </c>
      <c r="EF311" s="61">
        <v>0</v>
      </c>
      <c r="EG311" s="61">
        <v>0</v>
      </c>
      <c r="EH311" s="61">
        <v>0</v>
      </c>
      <c r="EI311" s="61">
        <v>0</v>
      </c>
      <c r="EJ311" s="61">
        <v>0</v>
      </c>
      <c r="EK311" s="61">
        <v>0</v>
      </c>
      <c r="EL311" s="61">
        <v>8</v>
      </c>
      <c r="EM311" s="62">
        <v>0</v>
      </c>
      <c r="EN311" s="62">
        <v>0</v>
      </c>
      <c r="EO311" s="62">
        <v>8</v>
      </c>
      <c r="EP311" s="60">
        <v>0</v>
      </c>
      <c r="EQ311" s="61">
        <v>0</v>
      </c>
      <c r="ER311" s="61">
        <v>0</v>
      </c>
      <c r="ES311" s="61">
        <v>0</v>
      </c>
      <c r="ET311" s="61">
        <v>0</v>
      </c>
      <c r="EU311" s="61">
        <v>0</v>
      </c>
      <c r="EV311" s="61">
        <v>0</v>
      </c>
      <c r="EW311" s="61">
        <v>0</v>
      </c>
      <c r="EX311" s="61">
        <v>0</v>
      </c>
      <c r="EY311" s="61">
        <v>0</v>
      </c>
      <c r="EZ311" s="61">
        <v>0</v>
      </c>
      <c r="FA311" s="60">
        <v>0</v>
      </c>
      <c r="FB311" s="60">
        <v>0</v>
      </c>
      <c r="FC311" s="60">
        <v>0</v>
      </c>
      <c r="FD311" s="59">
        <v>0</v>
      </c>
      <c r="FE311" s="38">
        <v>0</v>
      </c>
      <c r="FF311" s="38">
        <v>0</v>
      </c>
      <c r="FG311" s="38">
        <v>0</v>
      </c>
      <c r="FH311" s="58">
        <v>0</v>
      </c>
      <c r="FI311" s="58">
        <v>0</v>
      </c>
      <c r="FJ311" s="58">
        <v>0</v>
      </c>
      <c r="FK311" s="58">
        <v>0</v>
      </c>
      <c r="FL311" s="58">
        <v>0</v>
      </c>
      <c r="FM311" s="57">
        <v>0</v>
      </c>
      <c r="FN311" s="55">
        <v>0</v>
      </c>
      <c r="FO311" s="56">
        <v>0</v>
      </c>
      <c r="FP311" s="55">
        <v>0</v>
      </c>
      <c r="FQ311" s="55">
        <v>0</v>
      </c>
      <c r="FR311" s="51">
        <v>0</v>
      </c>
      <c r="FS311" s="54">
        <v>0</v>
      </c>
      <c r="FT311" s="51">
        <v>0</v>
      </c>
      <c r="FU311" s="51">
        <v>0</v>
      </c>
      <c r="FV311" s="52">
        <v>0</v>
      </c>
      <c r="FW311" s="52">
        <v>0</v>
      </c>
      <c r="FX311" s="52">
        <v>0</v>
      </c>
      <c r="FY311" s="52">
        <v>0</v>
      </c>
      <c r="FZ311" s="42">
        <v>0</v>
      </c>
      <c r="GA311" s="42">
        <v>0</v>
      </c>
      <c r="GB311" s="42">
        <v>0</v>
      </c>
      <c r="GC311" s="42">
        <v>0</v>
      </c>
      <c r="GD311" s="53">
        <v>0</v>
      </c>
      <c r="GE311" s="52">
        <v>0</v>
      </c>
      <c r="GF311" s="51">
        <v>0</v>
      </c>
      <c r="GG311" s="51">
        <v>0.08</v>
      </c>
      <c r="GH311" s="50">
        <v>0</v>
      </c>
      <c r="GI311" s="50">
        <v>0</v>
      </c>
      <c r="GJ311" s="50">
        <v>0</v>
      </c>
      <c r="GK311" s="50">
        <v>0</v>
      </c>
      <c r="GL311" s="50">
        <v>0</v>
      </c>
      <c r="GM311" s="49">
        <v>0</v>
      </c>
      <c r="GN311" s="49">
        <v>0</v>
      </c>
      <c r="GO311" s="49">
        <v>0</v>
      </c>
      <c r="GP311" s="49">
        <v>0</v>
      </c>
      <c r="GQ311" s="49">
        <v>0</v>
      </c>
      <c r="GR311" s="48" t="b">
        <v>0</v>
      </c>
    </row>
    <row r="313" spans="1:200" ht="67.5" customHeight="1" x14ac:dyDescent="0.25">
      <c r="EX313" s="47"/>
    </row>
    <row r="314" spans="1:200" ht="67.5" customHeight="1" x14ac:dyDescent="0.25">
      <c r="R314" t="s">
        <v>3439</v>
      </c>
      <c r="AO314" s="764" t="s">
        <v>7071</v>
      </c>
      <c r="AP314" t="s">
        <v>7072</v>
      </c>
      <c r="EX314" s="46"/>
    </row>
    <row r="315" spans="1:200" ht="67.5" customHeight="1" x14ac:dyDescent="0.35">
      <c r="AJ315">
        <v>80</v>
      </c>
      <c r="AK315">
        <v>29</v>
      </c>
      <c r="AL315" s="766">
        <v>556</v>
      </c>
      <c r="AO315" s="770">
        <v>0.08</v>
      </c>
      <c r="AP315" s="765">
        <v>29</v>
      </c>
      <c r="AQ315" s="767">
        <f>+AP315/$AO$319</f>
        <v>0.10431654676258993</v>
      </c>
      <c r="AR315" s="767">
        <f>+AP315/$AO$320</f>
        <v>5.2158273381294966E-2</v>
      </c>
      <c r="BM315" s="44"/>
      <c r="EI315" s="45"/>
    </row>
    <row r="316" spans="1:200" ht="67.5" customHeight="1" x14ac:dyDescent="0.35">
      <c r="AJ316" s="767">
        <f>+AJ315/AL315</f>
        <v>0.14388489208633093</v>
      </c>
      <c r="AK316" s="767">
        <f>+AK315/AL315</f>
        <v>5.2158273381294966E-2</v>
      </c>
      <c r="AL316" s="766">
        <f>+AL315/2</f>
        <v>278</v>
      </c>
      <c r="AO316" s="770">
        <v>0.16</v>
      </c>
      <c r="AP316" s="765">
        <v>80</v>
      </c>
      <c r="AQ316" s="767">
        <f>+AP316/$AO$319</f>
        <v>0.28776978417266186</v>
      </c>
      <c r="AR316" s="767">
        <f t="shared" ref="AR316:AR318" si="0">+AP316/$AO$320</f>
        <v>0.14388489208633093</v>
      </c>
    </row>
    <row r="317" spans="1:200" ht="67.5" customHeight="1" x14ac:dyDescent="0.25">
      <c r="AJ317" s="769">
        <f>+AJ315/AL316</f>
        <v>0.28776978417266186</v>
      </c>
      <c r="AK317" s="768">
        <f>+AK315/AL316</f>
        <v>0.10431654676258993</v>
      </c>
      <c r="AO317" s="770">
        <v>0.34</v>
      </c>
      <c r="AP317" s="771">
        <v>109</v>
      </c>
      <c r="AQ317" s="767">
        <f t="shared" ref="AQ317:AQ318" si="1">+AP317/$AO$319</f>
        <v>0.3920863309352518</v>
      </c>
      <c r="AR317" s="767">
        <f t="shared" si="0"/>
        <v>0.1960431654676259</v>
      </c>
    </row>
    <row r="318" spans="1:200" ht="67.5" customHeight="1" x14ac:dyDescent="0.25">
      <c r="AO318" s="770">
        <v>0.5</v>
      </c>
      <c r="AP318" s="771">
        <v>278</v>
      </c>
      <c r="AQ318" s="767">
        <f t="shared" si="1"/>
        <v>1</v>
      </c>
      <c r="AR318" s="767">
        <f t="shared" si="0"/>
        <v>0.5</v>
      </c>
      <c r="GC318" s="772"/>
      <c r="GD318" s="772"/>
    </row>
    <row r="319" spans="1:200" ht="67.5" customHeight="1" x14ac:dyDescent="0.25">
      <c r="AN319" t="s">
        <v>7073</v>
      </c>
      <c r="AO319" s="764">
        <v>278</v>
      </c>
      <c r="GC319" s="772"/>
      <c r="GD319" s="772"/>
    </row>
    <row r="320" spans="1:200" ht="67.5" customHeight="1" x14ac:dyDescent="0.25">
      <c r="AK320">
        <v>120</v>
      </c>
      <c r="AN320" t="s">
        <v>7074</v>
      </c>
      <c r="AO320" s="764">
        <v>556</v>
      </c>
      <c r="GC320" s="773"/>
      <c r="GD320" s="773"/>
    </row>
    <row r="321" spans="1:131" customFormat="1" ht="67.5" customHeight="1" x14ac:dyDescent="0.25">
      <c r="A321" s="36"/>
      <c r="E321" s="36"/>
      <c r="F321" s="36"/>
      <c r="M321" s="36"/>
      <c r="Q321" s="36"/>
      <c r="BB321" s="34"/>
      <c r="BC321" s="5"/>
      <c r="BI321" s="34"/>
      <c r="BJ321" s="5"/>
      <c r="BP321" s="34"/>
      <c r="BQ321" s="5"/>
      <c r="BW321" s="34"/>
      <c r="BX321" s="5"/>
      <c r="BZ321" s="5"/>
      <c r="CA321" s="5"/>
      <c r="CD321" s="5"/>
      <c r="CE321" s="5"/>
      <c r="CG321" s="5"/>
      <c r="CH321" s="5"/>
      <c r="CK321" s="34"/>
      <c r="CL321" s="5"/>
      <c r="CN321" s="5"/>
      <c r="CO321" s="5"/>
      <c r="CR321" s="34"/>
      <c r="CS321" s="5"/>
      <c r="CU321" s="5"/>
      <c r="CV321" s="5"/>
      <c r="CW321" s="44">
        <f>20/40</f>
        <v>0.5</v>
      </c>
      <c r="CY321" s="35"/>
      <c r="CZ321" s="5"/>
      <c r="DB321" s="5"/>
      <c r="DC321" s="5"/>
      <c r="DF321" s="34"/>
      <c r="DG321" s="5"/>
      <c r="DH321" s="36"/>
      <c r="DI321" s="5"/>
      <c r="DJ321" s="5"/>
      <c r="DM321" s="35"/>
      <c r="DN321" s="5"/>
      <c r="DP321" s="5"/>
      <c r="DQ321" s="5"/>
      <c r="DR321" s="36"/>
      <c r="DS321" s="36"/>
      <c r="DT321" s="35"/>
      <c r="DU321" s="5"/>
      <c r="DW321" s="35"/>
      <c r="DX321" s="5"/>
      <c r="EA321" s="34"/>
    </row>
    <row r="322" spans="1:131" ht="67.5" customHeight="1" x14ac:dyDescent="0.25">
      <c r="AK322">
        <f>+AL315*34%</f>
        <v>189.04000000000002</v>
      </c>
    </row>
    <row r="1048278" spans="182:185" ht="67.5" customHeight="1" x14ac:dyDescent="0.25">
      <c r="FZ1048278" s="43"/>
      <c r="GA1048278" s="43"/>
      <c r="GB1048278" s="43"/>
      <c r="GC1048278" s="43"/>
    </row>
    <row r="1048279" spans="182:185" ht="67.5" customHeight="1" x14ac:dyDescent="0.25">
      <c r="FZ1048279" s="42"/>
      <c r="GA1048279" s="42"/>
      <c r="GB1048279" s="42"/>
      <c r="GC1048279" s="42"/>
    </row>
    <row r="1048280" spans="182:185" ht="67.5" customHeight="1" x14ac:dyDescent="0.25">
      <c r="FZ1048280" s="42"/>
      <c r="GA1048280" s="42"/>
      <c r="GB1048280" s="42"/>
      <c r="GC1048280" s="42"/>
    </row>
    <row r="1048281" spans="182:185" ht="67.5" customHeight="1" x14ac:dyDescent="0.25">
      <c r="FZ1048281" s="42"/>
      <c r="GA1048281" s="42"/>
      <c r="GB1048281" s="42"/>
      <c r="GC1048281" s="42"/>
    </row>
    <row r="1048282" spans="182:185" ht="67.5" customHeight="1" x14ac:dyDescent="0.25">
      <c r="FZ1048282" s="42"/>
      <c r="GA1048282" s="42"/>
      <c r="GB1048282" s="42"/>
      <c r="GC1048282" s="42"/>
    </row>
    <row r="1048283" spans="182:185" ht="67.5" customHeight="1" x14ac:dyDescent="0.25">
      <c r="FZ1048283" s="42"/>
      <c r="GA1048283" s="42"/>
      <c r="GB1048283" s="42"/>
      <c r="GC1048283" s="42"/>
    </row>
    <row r="1048300" spans="164:165" ht="67.5" customHeight="1" x14ac:dyDescent="0.25">
      <c r="FH1048300" s="41"/>
      <c r="FI1048300" s="40"/>
    </row>
    <row r="1048301" spans="164:165" ht="67.5" customHeight="1" x14ac:dyDescent="0.25">
      <c r="FH1048301" s="38"/>
      <c r="FI1048301" s="39"/>
    </row>
    <row r="1048302" spans="164:165" ht="67.5" customHeight="1" x14ac:dyDescent="0.25">
      <c r="FH1048302" s="38"/>
      <c r="FI1048302" s="37"/>
    </row>
    <row r="1048303" spans="164:165" ht="67.5" customHeight="1" x14ac:dyDescent="0.25">
      <c r="FH1048303" s="38"/>
      <c r="FI1048303" s="37"/>
    </row>
    <row r="1048304" spans="164:165" ht="67.5" customHeight="1" x14ac:dyDescent="0.25">
      <c r="FH1048304" s="38"/>
      <c r="FI1048304" s="37"/>
    </row>
    <row r="1048305" spans="164:165" ht="67.5" customHeight="1" x14ac:dyDescent="0.25">
      <c r="FH1048305" s="38"/>
      <c r="FI1048305" s="37"/>
    </row>
  </sheetData>
  <sheetProtection autoFilter="0"/>
  <dataValidations count="21">
    <dataValidation type="list" allowBlank="1" showInputMessage="1" showErrorMessage="1" sqref="DT199 BP2:BP311 CK204:CK311 EA2:EA196 BW2:BW311 EA200:EA311 CD2:CD311 DM204:DM311 CR204:CR311 CY204:CY311 DT201 DF204:DF311 DT207:DT311 BB2:BB311 CK2:CK196 CK199:CK202 CR2:CR196 CR199:CR202 CY2:CY196 CY199:CY202 DF2:DF196 DF199:DF202 DM2:DM196 DM199:DM202 DT2:DT196 BI2:BI311" xr:uid="{13B08742-9E11-40BF-BFA7-D60FFC589618}">
      <formula1>"SI,NO,Pdte Validar"</formula1>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BF25:BF78 BM228:BM231 DQ226:DQ227 DX227 BM2:BM78 DQ75 BT228:BT311 CV184:CV196 BT113 DC78 CH184:CH196 BT2:BT78 AY190:AY196 BF152:BF153 BF139:BF148 AY137:AY140 DC228:DC232 AY143:AY159 BT184:BT189 CV161:CV164 AY184:AY187 BM200:BM226 AY228:AY231 AY2:AY78 BT110:BT111 BF2:BF23 BT207:BT226 BM145:BM147 AY161:AY174 BM151:BM157 BM160:BM161 BM163:BM174 CV76:CV78 BF288:BF293 CA2:CA78 CO184:CO196 BT117 BT125:BT127 BT152 BT82 BT84:BT85 BT87 BT91 BT93:BT95 BT101:BT104 BT108 CO2:CO78 DC184:DC196 DC40:DC74 CO290:CO292 CH207:CH311 CH159:CH164 BM233:BM311 DJ76:DJ78 BT160:BT161 AY207:AY226 BF200:BF286 BM143 CO207:CO260 CV2:CV74 CH2:CH78 AY233:AY311 DC7:DC13 DC30:DC32 CV207:CV311 CO294:CO295 CO262:CO269 CO271:CO279 CO282:CO286 CO288 BM139:BM140 BT173:BT176 BT163 BT165:BT166 BT171 CH166:CH177 CV166:CV179 CV156 CV158:CV159 DJ179 DJ175:DJ177 DJ216 DQ233:DQ311 DJ235 DJ237:DJ242 DJ244:DJ245 DJ251 DJ253 DJ255:DJ311 DQ50:DQ66 DQ182 DQ216:DQ218 DQ220:DQ222 DJ228:DJ232 DX184:DX196 DJ182:DJ196 DX236 DX233 DX242 DX307:DX311 DX267:DX305 BF156:BF198 BM184:BM198 CA184:CA198 CA200:CA311" xr:uid="{1405C067-E76B-4C9F-A52E-CBBB358D4BF6}">
      <formula1>300</formula1>
      <formula2>1000</formula2>
    </dataValidation>
    <dataValidation type="decimal" allowBlank="1" showInputMessage="1" showErrorMessage="1" errorTitle="Avance cuantitativo" error="No incluir el simbolo de % " promptTitle="Avance cuantitativo" prompt="No incluir el simbolo de % " sqref="BL36:BL37 DB252:DB253 DI253:DI311 CG207:CG311 BL2:BL34 BS2:BS34 BE2:BE34 BZ2:BZ34 DW2:DW78 CN207:CN311 CG184:CG196 DB2:DB32 DB35:DB37 DB207:DB216 CU207:CU311 DB227:DB239 DB241:DB242 DB245:DB250 BE229:BE311 DB114:DB125 DJ227 DB39:DB80 DB82:DB83 DB85 DB88:DB102 DB104:DB107 DB109 DB112 DP282:DP311 BD178 DB255:DB311 CG173:CG177 DI247:DI251 CG2:CG171 DI207:DI233 DI235:DI242 DI244:DI245 DP207:DP277 DP279 DB128:DB196 DV181 DP2:DP196 AX2:AX311 BE36:BE227 BS36:BS311 BL39:BL311 DW300:DW311 CN2:CN196 CU2:CU196 BZ36:BZ311 DI2:DI196 DW207:DW238 DW242 DW244 DW251:DW252 DW240 DW132:DW140 DW80:DW98 DW100:DW130 DW142:DW197 CF157 DV157" xr:uid="{8A9C9F95-8A77-4B1C-8DF9-BEDA23CF550A}">
      <formula1>0</formula1>
      <formula2>1000000000000</formula2>
    </dataValidation>
    <dataValidation type="decimal" allowBlank="1" showInputMessage="1" showErrorMessage="1" errorTitle="Avance cuantitativo" error="No incluir el simbolo de % " promptTitle="Avance cuantitativo" prompt="No incluir el simbolo de % " sqref="BL38" xr:uid="{271C6813-40FB-4D91-B47D-B9982409ABA0}">
      <formula1>-100</formula1>
      <formula2>1000000000000</formula2>
    </dataValidation>
    <dataValidation type="textLength" allowBlank="1" showInputMessage="1" showErrorMessage="1" errorTitle="Avance Cualitativo" error="Recuerda que el texto debe contener mínimo 300 caracteres y máximo 4000" promptTitle="Avance cualitativo" prompt="El texto debe contener mínimo 300 caracteres y máximo 4000" sqref="BM141:BM142 DX217:DX226 BT118:BT124 BT128:BT151 DX156:DX173 DJ178 BT79:BT81 BT83 BT86 BT88:BT90 BT92 BT96:BT100 BT105:BT107 BT109 BT112 BT114:BT116 BT227 DJ217:DJ226 DQ67:DQ73 BT167:BT170 DJ2:DJ73 DC2:DC6 DC14:DC29 DC233:DC254 DQ228:DQ232 DC156:DC183 DX228:DX232 DQ79:DQ154 BT153:BT157 BT172 DJ180:DJ181 DJ156:DJ161 DJ173:DJ174 DQ2:DQ49 DQ173:DQ181 DQ156:DQ171 BM227 DX175:DX183 DX2:DX78 DQ183:DQ198 DQ200:DQ206" xr:uid="{92F3D1DA-CF0E-4553-967A-30958EDC50B3}">
      <formula1>300</formula1>
      <formula2>4000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BM108:BM130 BM132:BM135 BM79:BM104 BM144 BM137:BM138 AY79:AY104 AY141:AY142 AY108:AY136 CO79:CO155 BM148:BM150 BF79:BF138 DJ147:DJ155 CH79:CH155 CA79:CA155 DC75 BF149:BF151 BF154:BF155 DC128:DC139 DQ155 AY227 CV118:CV131 CV109 CV111:CV112 CV79:CV107 CV114:CV116 CV140:CV142 CV144:CV155 DC141:DC155 DC79:DC80 DC82:DC83 DC85 DC88:DC94 DC96:DC102 DC104:DC107 DC109 DC112 DC114:DC121 DC125 DJ79:DJ145 DX105 DX150:DX155 DX116:DX123 DX98 DX143:DX148 DX132:DX140 DX80:DX96 DX100:DX102 DX107:DX114 DX125:DX127" xr:uid="{EE38EA3D-B0CE-4029-A13E-DEA634D75726}">
      <formula1>300</formula1>
      <formula2>4000</formula2>
    </dataValidation>
    <dataValidation type="decimal" allowBlank="1" showInputMessage="1" showErrorMessage="1" errorTitle="Avance cuantitativo" error="No incluir el simbolo de % " promptTitle="Avance cuantitativo" prompt="No incluir el símbolo de % " sqref="DW79" xr:uid="{54905EBD-F3BE-400C-B4D3-B27E87297092}">
      <formula1>0</formula1>
      <formula2>1000000000000</formula2>
    </dataValidation>
    <dataValidation type="custom" allowBlank="1" showErrorMessage="1" sqref="BJ97:BJ98 BJ116" xr:uid="{64ECBA3B-46AE-45AD-814E-4373BBA2454F}">
      <formula1>AND(GTE(LEN(BJ97),MIN((100),(1000))),LTE(LEN(BJ97),MAX((100),(1000))))</formula1>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BT159" xr:uid="{9CA82BC5-913B-43D5-8C17-A1DFB3010FA1}">
      <formula1>300</formula1>
      <formula2>1400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DC39 BT158 CH165 CH156:CH158" xr:uid="{D68CCF84-6485-43F4-A78E-DE609801ADBD}">
      <formula1>300</formula1>
      <formula2>2000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BT162 BT164" xr:uid="{EBF59267-6F7F-48EE-ADD7-024B0EB7192B}">
      <formula1>300</formula1>
      <formula2>1300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BM158:BM159 BM162" xr:uid="{E0EFDAB9-9C3B-4C0D-A57C-0A71F9B9C02E}">
      <formula1>300</formula1>
      <formula2>1250</formula2>
    </dataValidation>
    <dataValidation type="textLength" allowBlank="1" showInputMessage="1" showErrorMessage="1" errorTitle="Avance Cualitativo" error="Recuerda que el texto debe contener mínimo 300 caracteres y máximo 2000" promptTitle="Avance cualitativo" prompt="El texto debe contener mínimo 300 caracteres y máximo 2000" sqref="BT177 CA156:CA183" xr:uid="{3DC3CAA2-75AD-4D1A-8FC0-CC85559C9A73}">
      <formula1>300</formula1>
      <formula2>2000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500" sqref="CV157 CV160 CO156:CO183" xr:uid="{12FF2FEA-6D56-4918-AA55-B0F007F084C7}">
      <formula1>300</formula1>
      <formula2>2000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CV75 DJ75" xr:uid="{DCF972C5-A3F4-4A6C-8327-29FE4D21DDD2}">
      <formula1>300</formula1>
      <formula2>3000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4000" sqref="CV165 CV180:CV183" xr:uid="{D4865822-89DD-493E-8CD4-744FC81F1B3A}">
      <formula1>300</formula1>
      <formula2>4000</formula2>
    </dataValidation>
    <dataValidation type="textLength" allowBlank="1" showInputMessage="1" showErrorMessage="1" promptTitle="1000 caracteres" prompt="El texto debe tener máximo 1000 caracteres" sqref="DC280 DC260:DC261" xr:uid="{9A703889-90DB-4959-9EE4-15EFB066D11A}">
      <formula1>0</formula1>
      <formula2>1000</formula2>
    </dataValidation>
    <dataValidation type="textLength" allowBlank="1" showInputMessage="1" showErrorMessage="1" errorTitle="Avance Cualitativo" error="Recuerda que el texto debe contener mínimo 300 caracteres y máximo 5000" promptTitle="Avance cualitativo" prompt="El texto debe contener mínimo 300 caracteres y máximo 5000" sqref="DQ172" xr:uid="{FAE62E96-1D9E-449D-A9A0-4762E5815FA9}">
      <formula1>300</formula1>
      <formula2>5000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DQ223 DQ225" xr:uid="{648D7C42-5578-424E-B292-50A80E96F3D0}">
      <formula1>300</formula1>
      <formula2>1200</formula2>
    </dataValidation>
    <dataValidation allowBlank="1" showInputMessage="1" showErrorMessage="1" errorTitle="Avance Cualitativo" error="Recuerda que el texto debe contener mínimo 300 caracteres y máximo 1000" promptTitle="Avance cualitativo" prompt="El texto debe contener mínimo 300 caracteres y máximo 1000" sqref="BF199 BM199 CA199" xr:uid="{81FC4F87-AE0A-455B-9AFE-EEF3CE3441E7}"/>
    <dataValidation allowBlank="1" showInputMessage="1" showErrorMessage="1" errorTitle="Avance Cualitativo" error="Recuerda que el texto debe contener mínimo 300 caracteres y máximo 4000" promptTitle="Avance cualitativo" prompt="El texto debe contener mínimo 300 caracteres y máximo 4000" sqref="DQ199" xr:uid="{0C8E0FD7-9420-4D29-9F60-D58088490A9E}"/>
  </dataValidations>
  <pageMargins left="0.7" right="0.7" top="0.75" bottom="0.75" header="0.3" footer="0.3"/>
  <pageSetup paperSize="9" orientation="portrait" r:id="rId1"/>
  <drawing r:id="rId2"/>
  <legacy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0AEA4-9DE9-41E6-BF5D-20C483AB0F6E}">
  <sheetPr>
    <tabColor theme="9" tint="0.79998168889431442"/>
  </sheetPr>
  <dimension ref="A1:FB7"/>
  <sheetViews>
    <sheetView zoomScale="85" zoomScaleNormal="85" workbookViewId="0">
      <selection activeCell="CW6" sqref="CW6"/>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10.42578125" customWidth="1"/>
    <col min="6" max="6" width="25.42578125" customWidth="1"/>
    <col min="7" max="7" width="29.42578125" customWidth="1"/>
    <col min="8" max="8" width="21.5703125" customWidth="1"/>
    <col min="9" max="10" width="40.7109375" customWidth="1"/>
    <col min="11" max="11" width="20.28515625" customWidth="1"/>
    <col min="12" max="12" width="15.140625" customWidth="1"/>
    <col min="13" max="13" width="23.85546875" customWidth="1"/>
    <col min="14" max="14" width="10.42578125" customWidth="1"/>
    <col min="15" max="15" width="10.28515625" hidden="1" customWidth="1"/>
    <col min="16" max="16" width="39.42578125" style="1067"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4" customWidth="1"/>
    <col min="42" max="42" width="15.5703125" style="764" customWidth="1"/>
    <col min="43" max="43" width="16.28515625" style="764" customWidth="1"/>
    <col min="44" max="44" width="12.42578125" style="764" customWidth="1"/>
    <col min="45" max="45" width="9.140625" style="764" customWidth="1"/>
    <col min="46" max="46" width="33.28515625" customWidth="1"/>
    <col min="47" max="47" width="35.5703125" customWidth="1"/>
    <col min="48" max="48" width="22" style="764" customWidth="1"/>
    <col min="49" max="49" width="25.42578125" style="764" customWidth="1"/>
    <col min="50" max="50" width="19.140625" style="764" bestFit="1" customWidth="1"/>
    <col min="51" max="51" width="20.7109375" style="764" bestFit="1" customWidth="1"/>
    <col min="52" max="52" width="19.140625" style="764" bestFit="1" customWidth="1"/>
    <col min="53" max="53" width="23.42578125" style="764"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88" bestFit="1" customWidth="1"/>
    <col min="61" max="61" width="39.85546875" style="9" customWidth="1"/>
    <col min="62" max="62" width="10.5703125" customWidth="1"/>
    <col min="63" max="63" width="12.140625" customWidth="1"/>
    <col min="64" max="64" width="10.7109375" style="5" customWidth="1"/>
    <col min="65" max="65" width="45.42578125" style="5" customWidth="1"/>
    <col min="66" max="66" width="15" style="5" customWidth="1"/>
    <col min="67" max="67" width="20.28515625" style="5" customWidth="1"/>
    <col min="68" max="68" width="20.7109375" style="5" bestFit="1" customWidth="1"/>
    <col min="69" max="69" width="47.85546875" style="5" customWidth="1"/>
    <col min="70" max="70" width="10.5703125" style="5" customWidth="1"/>
    <col min="71" max="71" width="11.140625" style="5" customWidth="1"/>
    <col min="72" max="72" width="12.140625" style="35" customWidth="1"/>
    <col min="73" max="73" width="41.5703125" style="5" customWidth="1"/>
    <col min="74" max="74" width="17.7109375" style="35" customWidth="1"/>
    <col min="75" max="75" width="21.140625" style="5" bestFit="1" customWidth="1"/>
    <col min="76" max="76" width="18.42578125" style="5" bestFit="1"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19.140625"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17.42578125" style="5" customWidth="1"/>
    <col min="92" max="92" width="16" style="5"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19.5703125" style="5"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19.140625" style="5" bestFit="1" customWidth="1"/>
    <col min="108" max="108" width="15.85546875" style="5"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0" style="5" customWidth="1"/>
    <col min="116" max="116" width="19.140625" style="5" customWidth="1"/>
    <col min="117" max="117" width="47" style="5" customWidth="1"/>
    <col min="118" max="118" width="15" style="5" customWidth="1"/>
    <col min="119" max="119" width="14.85546875" style="5" customWidth="1"/>
    <col min="120" max="120" width="11.7109375" style="35" customWidth="1"/>
    <col min="121" max="121" width="39.140625" style="5" customWidth="1"/>
    <col min="122" max="122" width="9.140625" style="5" customWidth="1"/>
    <col min="123" max="123" width="19.14062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19.140625" style="5"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0.140625" style="5" bestFit="1" customWidth="1"/>
    <col min="148" max="148" width="16.5703125" style="5" customWidth="1"/>
    <col min="149" max="149" width="61" style="5" customWidth="1"/>
    <col min="150" max="150" width="18.5703125" style="5" bestFit="1" customWidth="1"/>
    <col min="151" max="151" width="10.5703125" style="5" customWidth="1"/>
    <col min="152" max="152" width="12.28515625" style="5" customWidth="1"/>
    <col min="153" max="153" width="35.7109375" style="862" customWidth="1"/>
    <col min="154" max="154" width="12.85546875" style="5" customWidth="1"/>
    <col min="155" max="155" width="14.7109375" style="5" customWidth="1"/>
    <col min="156" max="156" width="13" style="5" customWidth="1"/>
    <col min="157" max="157" width="11.42578125" style="5" customWidth="1"/>
    <col min="158" max="158" width="9.140625" style="5" customWidth="1"/>
    <col min="159" max="16384" width="9.140625" style="5"/>
  </cols>
  <sheetData>
    <row r="1" spans="1:158" ht="59.25" customHeight="1" x14ac:dyDescent="0.25">
      <c r="A1" s="836" t="s">
        <v>7075</v>
      </c>
      <c r="B1" s="913" t="s">
        <v>0</v>
      </c>
      <c r="C1" s="913" t="s">
        <v>1</v>
      </c>
      <c r="D1" s="913" t="s">
        <v>2</v>
      </c>
      <c r="E1" s="913" t="s">
        <v>7076</v>
      </c>
      <c r="F1" s="913" t="s">
        <v>3</v>
      </c>
      <c r="G1" s="913" t="s">
        <v>4</v>
      </c>
      <c r="H1" s="914" t="s">
        <v>5</v>
      </c>
      <c r="I1" s="1066" t="s">
        <v>6</v>
      </c>
      <c r="J1" s="914" t="s">
        <v>7</v>
      </c>
      <c r="K1" s="914" t="s">
        <v>9</v>
      </c>
      <c r="L1" s="914" t="s">
        <v>12</v>
      </c>
      <c r="M1" s="915" t="s">
        <v>7077</v>
      </c>
      <c r="N1" s="914" t="s">
        <v>16</v>
      </c>
      <c r="O1" s="779" t="s">
        <v>7078</v>
      </c>
      <c r="P1" s="914" t="s">
        <v>17</v>
      </c>
      <c r="Q1" s="914" t="s">
        <v>18</v>
      </c>
      <c r="R1" s="916" t="s">
        <v>19</v>
      </c>
      <c r="S1" s="916" t="s">
        <v>20</v>
      </c>
      <c r="T1" s="916" t="s">
        <v>21</v>
      </c>
      <c r="U1" s="916" t="s">
        <v>22</v>
      </c>
      <c r="V1" s="916" t="s">
        <v>23</v>
      </c>
      <c r="W1" s="916" t="s">
        <v>7079</v>
      </c>
      <c r="X1" s="916" t="s">
        <v>7080</v>
      </c>
      <c r="Y1" s="916" t="s">
        <v>25</v>
      </c>
      <c r="Z1" s="916" t="s">
        <v>7336</v>
      </c>
      <c r="AA1" s="916" t="s">
        <v>7081</v>
      </c>
      <c r="AB1" s="916" t="s">
        <v>26</v>
      </c>
      <c r="AC1" s="916" t="s">
        <v>27</v>
      </c>
      <c r="AD1" s="916" t="s">
        <v>7337</v>
      </c>
      <c r="AE1" s="6" t="s">
        <v>29</v>
      </c>
      <c r="AF1" s="6" t="s">
        <v>30</v>
      </c>
      <c r="AG1" s="916" t="s">
        <v>31</v>
      </c>
      <c r="AH1" s="916" t="s">
        <v>7338</v>
      </c>
      <c r="AI1" s="916" t="s">
        <v>7082</v>
      </c>
      <c r="AJ1" s="916" t="s">
        <v>7083</v>
      </c>
      <c r="AK1" s="916" t="s">
        <v>7084</v>
      </c>
      <c r="AL1" s="916" t="s">
        <v>7085</v>
      </c>
      <c r="AM1" s="916" t="s">
        <v>7086</v>
      </c>
      <c r="AN1" s="6" t="s">
        <v>7087</v>
      </c>
      <c r="AO1" s="781" t="s">
        <v>33</v>
      </c>
      <c r="AP1" s="781" t="s">
        <v>34</v>
      </c>
      <c r="AQ1" s="917" t="s">
        <v>35</v>
      </c>
      <c r="AR1" s="917" t="s">
        <v>36</v>
      </c>
      <c r="AS1" s="917" t="s">
        <v>7088</v>
      </c>
      <c r="AT1" s="917" t="s">
        <v>37</v>
      </c>
      <c r="AU1" s="917" t="s">
        <v>38</v>
      </c>
      <c r="AV1" s="917" t="s">
        <v>7339</v>
      </c>
      <c r="AW1" s="917" t="s">
        <v>7340</v>
      </c>
      <c r="AX1" s="917" t="s">
        <v>7341</v>
      </c>
      <c r="AY1" s="917" t="s">
        <v>7342</v>
      </c>
      <c r="AZ1" s="918" t="s">
        <v>7343</v>
      </c>
      <c r="BA1" s="918" t="s">
        <v>7089</v>
      </c>
      <c r="BB1" s="918" t="s">
        <v>7697</v>
      </c>
      <c r="BC1" s="918" t="s">
        <v>7698</v>
      </c>
      <c r="BD1" s="918" t="s">
        <v>7699</v>
      </c>
      <c r="BE1" s="918" t="s">
        <v>8294</v>
      </c>
      <c r="BF1" s="1000" t="s">
        <v>7700</v>
      </c>
      <c r="BG1" s="782" t="s">
        <v>48</v>
      </c>
      <c r="BH1" s="784" t="s">
        <v>49</v>
      </c>
      <c r="BI1" s="784" t="s">
        <v>50</v>
      </c>
      <c r="BJ1" s="784" t="s">
        <v>7094</v>
      </c>
      <c r="BK1" s="784" t="s">
        <v>7095</v>
      </c>
      <c r="BL1" s="785" t="s">
        <v>53</v>
      </c>
      <c r="BM1" s="785" t="s">
        <v>7096</v>
      </c>
      <c r="BN1" s="2" t="s">
        <v>7097</v>
      </c>
      <c r="BO1" s="782" t="s">
        <v>55</v>
      </c>
      <c r="BP1" s="786" t="s">
        <v>56</v>
      </c>
      <c r="BQ1" s="786" t="s">
        <v>57</v>
      </c>
      <c r="BR1" s="786" t="s">
        <v>7098</v>
      </c>
      <c r="BS1" s="786" t="s">
        <v>7099</v>
      </c>
      <c r="BT1" s="786" t="s">
        <v>60</v>
      </c>
      <c r="BU1" s="2" t="s">
        <v>7100</v>
      </c>
      <c r="BV1" s="2" t="s">
        <v>7101</v>
      </c>
      <c r="BW1" s="782" t="s">
        <v>62</v>
      </c>
      <c r="BX1" s="785" t="s">
        <v>63</v>
      </c>
      <c r="BY1" s="785" t="s">
        <v>64</v>
      </c>
      <c r="BZ1" s="785" t="s">
        <v>7102</v>
      </c>
      <c r="CA1" s="785" t="s">
        <v>7103</v>
      </c>
      <c r="CB1" s="785" t="s">
        <v>67</v>
      </c>
      <c r="CC1" s="1" t="s">
        <v>7104</v>
      </c>
      <c r="CD1" s="2" t="s">
        <v>7105</v>
      </c>
      <c r="CE1" s="782" t="s">
        <v>69</v>
      </c>
      <c r="CF1" s="786" t="s">
        <v>70</v>
      </c>
      <c r="CG1" s="786" t="s">
        <v>71</v>
      </c>
      <c r="CH1" s="786" t="s">
        <v>7106</v>
      </c>
      <c r="CI1" s="786" t="s">
        <v>7107</v>
      </c>
      <c r="CJ1" s="786" t="s">
        <v>74</v>
      </c>
      <c r="CK1" s="2" t="s">
        <v>7108</v>
      </c>
      <c r="CL1" s="2" t="s">
        <v>7109</v>
      </c>
      <c r="CM1" s="782" t="s">
        <v>76</v>
      </c>
      <c r="CN1" s="785" t="s">
        <v>77</v>
      </c>
      <c r="CO1" s="785" t="s">
        <v>78</v>
      </c>
      <c r="CP1" s="785" t="s">
        <v>7110</v>
      </c>
      <c r="CQ1" s="785" t="s">
        <v>7111</v>
      </c>
      <c r="CR1" s="785" t="s">
        <v>81</v>
      </c>
      <c r="CS1" s="1" t="s">
        <v>7112</v>
      </c>
      <c r="CT1" s="1" t="s">
        <v>7113</v>
      </c>
      <c r="CU1" s="782" t="s">
        <v>83</v>
      </c>
      <c r="CV1" s="786" t="s">
        <v>7114</v>
      </c>
      <c r="CW1" s="786" t="s">
        <v>85</v>
      </c>
      <c r="CX1" s="786" t="s">
        <v>7115</v>
      </c>
      <c r="CY1" s="786" t="s">
        <v>7116</v>
      </c>
      <c r="CZ1" s="786" t="s">
        <v>88</v>
      </c>
      <c r="DA1" s="2" t="s">
        <v>7117</v>
      </c>
      <c r="DB1" s="2" t="s">
        <v>7118</v>
      </c>
      <c r="DC1" s="782" t="s">
        <v>90</v>
      </c>
      <c r="DD1" s="785" t="s">
        <v>7119</v>
      </c>
      <c r="DE1" s="785" t="s">
        <v>92</v>
      </c>
      <c r="DF1" s="785" t="s">
        <v>7120</v>
      </c>
      <c r="DG1" s="785" t="s">
        <v>7121</v>
      </c>
      <c r="DH1" s="785" t="s">
        <v>95</v>
      </c>
      <c r="DI1" s="1" t="s">
        <v>7122</v>
      </c>
      <c r="DJ1" s="1" t="s">
        <v>7123</v>
      </c>
      <c r="DK1" s="782" t="s">
        <v>97</v>
      </c>
      <c r="DL1" s="786" t="s">
        <v>7124</v>
      </c>
      <c r="DM1" s="786" t="s">
        <v>99</v>
      </c>
      <c r="DN1" s="786" t="s">
        <v>7125</v>
      </c>
      <c r="DO1" s="786" t="s">
        <v>7126</v>
      </c>
      <c r="DP1" s="786" t="s">
        <v>102</v>
      </c>
      <c r="DQ1" s="2" t="s">
        <v>7127</v>
      </c>
      <c r="DR1" s="2" t="s">
        <v>7128</v>
      </c>
      <c r="DS1" s="782" t="s">
        <v>104</v>
      </c>
      <c r="DT1" s="785" t="s">
        <v>7129</v>
      </c>
      <c r="DU1" s="785" t="s">
        <v>106</v>
      </c>
      <c r="DV1" s="785" t="s">
        <v>7130</v>
      </c>
      <c r="DW1" s="785" t="s">
        <v>7131</v>
      </c>
      <c r="DX1" s="785" t="s">
        <v>109</v>
      </c>
      <c r="DY1" s="1" t="s">
        <v>7132</v>
      </c>
      <c r="DZ1" s="1" t="s">
        <v>7133</v>
      </c>
      <c r="EA1" s="782" t="s">
        <v>111</v>
      </c>
      <c r="EB1" s="786" t="s">
        <v>7134</v>
      </c>
      <c r="EC1" s="786" t="s">
        <v>113</v>
      </c>
      <c r="ED1" s="786" t="s">
        <v>7135</v>
      </c>
      <c r="EE1" s="786" t="s">
        <v>7136</v>
      </c>
      <c r="EF1" s="786" t="s">
        <v>116</v>
      </c>
      <c r="EG1" s="2" t="s">
        <v>7137</v>
      </c>
      <c r="EH1" s="2" t="s">
        <v>7138</v>
      </c>
      <c r="EI1" s="782" t="s">
        <v>118</v>
      </c>
      <c r="EJ1" s="785" t="s">
        <v>7139</v>
      </c>
      <c r="EK1" s="785" t="s">
        <v>120</v>
      </c>
      <c r="EL1" s="785" t="s">
        <v>7140</v>
      </c>
      <c r="EM1" s="785" t="s">
        <v>7141</v>
      </c>
      <c r="EN1" s="785" t="s">
        <v>123</v>
      </c>
      <c r="EO1" s="1" t="s">
        <v>7142</v>
      </c>
      <c r="EP1" s="1" t="s">
        <v>7143</v>
      </c>
      <c r="EQ1" s="782" t="s">
        <v>125</v>
      </c>
      <c r="ER1" s="786" t="s">
        <v>7144</v>
      </c>
      <c r="ES1" s="786" t="s">
        <v>127</v>
      </c>
      <c r="ET1" s="786" t="s">
        <v>7145</v>
      </c>
      <c r="EU1" s="786" t="s">
        <v>7146</v>
      </c>
      <c r="EV1" s="786" t="s">
        <v>130</v>
      </c>
      <c r="EW1" s="2" t="s">
        <v>7147</v>
      </c>
      <c r="EX1" s="2" t="s">
        <v>7148</v>
      </c>
      <c r="EY1" s="2" t="s">
        <v>7149</v>
      </c>
      <c r="FB1" s="862"/>
    </row>
    <row r="2" spans="1:158" s="934" customFormat="1" ht="32.25" customHeight="1" x14ac:dyDescent="0.25">
      <c r="A2" s="861" t="s">
        <v>9932</v>
      </c>
      <c r="B2" s="927" t="s">
        <v>7200</v>
      </c>
      <c r="C2" s="927" t="s">
        <v>1361</v>
      </c>
      <c r="D2" s="927" t="s">
        <v>519</v>
      </c>
      <c r="E2" s="927" t="s">
        <v>7230</v>
      </c>
      <c r="F2" s="927" t="s">
        <v>1904</v>
      </c>
      <c r="G2" s="927" t="s">
        <v>1904</v>
      </c>
      <c r="H2" s="927" t="s">
        <v>204</v>
      </c>
      <c r="I2" s="969" t="s">
        <v>207</v>
      </c>
      <c r="J2" s="970" t="s">
        <v>7426</v>
      </c>
      <c r="K2" s="969" t="s">
        <v>7695</v>
      </c>
      <c r="L2" s="930">
        <v>28</v>
      </c>
      <c r="M2" s="927" t="s">
        <v>8323</v>
      </c>
      <c r="N2" s="919">
        <v>183</v>
      </c>
      <c r="O2" s="919"/>
      <c r="P2" s="1062" t="s">
        <v>2069</v>
      </c>
      <c r="Q2" s="919" t="s">
        <v>210</v>
      </c>
      <c r="R2" s="919" t="s">
        <v>7287</v>
      </c>
      <c r="S2" s="919" t="s">
        <v>7287</v>
      </c>
      <c r="T2" s="919" t="s">
        <v>7287</v>
      </c>
      <c r="U2" s="919" t="s">
        <v>7287</v>
      </c>
      <c r="V2" s="919" t="s">
        <v>7287</v>
      </c>
      <c r="W2" s="919" t="s">
        <v>7287</v>
      </c>
      <c r="X2" s="919" t="s">
        <v>7287</v>
      </c>
      <c r="Y2" s="919" t="s">
        <v>7287</v>
      </c>
      <c r="Z2" s="919" t="s">
        <v>7287</v>
      </c>
      <c r="AA2" s="919" t="s">
        <v>7287</v>
      </c>
      <c r="AB2" s="919" t="s">
        <v>7287</v>
      </c>
      <c r="AC2" s="919" t="s">
        <v>7287</v>
      </c>
      <c r="AD2" s="919" t="s">
        <v>7287</v>
      </c>
      <c r="AE2" s="919"/>
      <c r="AF2" s="919"/>
      <c r="AG2" s="919" t="s">
        <v>7287</v>
      </c>
      <c r="AH2" s="919" t="s">
        <v>7287</v>
      </c>
      <c r="AI2" s="919" t="s">
        <v>7287</v>
      </c>
      <c r="AJ2" s="919" t="s">
        <v>7287</v>
      </c>
      <c r="AK2" s="919" t="s">
        <v>7287</v>
      </c>
      <c r="AL2" s="919" t="s">
        <v>7287</v>
      </c>
      <c r="AM2" s="919" t="s">
        <v>7287</v>
      </c>
      <c r="AN2" s="919"/>
      <c r="AO2" s="919" t="s">
        <v>211</v>
      </c>
      <c r="AP2" s="919" t="s">
        <v>470</v>
      </c>
      <c r="AQ2" s="919" t="s">
        <v>213</v>
      </c>
      <c r="AR2" s="919" t="s">
        <v>214</v>
      </c>
      <c r="AS2" s="919">
        <v>0</v>
      </c>
      <c r="AT2" s="927" t="s">
        <v>7675</v>
      </c>
      <c r="AU2" s="927" t="s">
        <v>7676</v>
      </c>
      <c r="AV2" s="919">
        <v>87</v>
      </c>
      <c r="AW2" s="919">
        <v>90</v>
      </c>
      <c r="AX2" s="919">
        <v>90</v>
      </c>
      <c r="AY2" s="919">
        <v>90</v>
      </c>
      <c r="AZ2" s="919">
        <v>87</v>
      </c>
      <c r="BA2" s="919">
        <v>90</v>
      </c>
      <c r="BB2" s="927"/>
      <c r="BC2" s="927"/>
      <c r="BD2" s="927"/>
      <c r="BE2" s="927"/>
      <c r="BF2" s="992">
        <v>90</v>
      </c>
      <c r="BG2" s="839">
        <v>0</v>
      </c>
      <c r="BH2" s="842">
        <v>0</v>
      </c>
      <c r="BI2" s="854" t="s">
        <v>8253</v>
      </c>
      <c r="BJ2" s="129">
        <v>0</v>
      </c>
      <c r="BK2" s="7">
        <v>0</v>
      </c>
      <c r="BL2" s="841" t="s">
        <v>218</v>
      </c>
      <c r="BM2" s="854" t="s">
        <v>8259</v>
      </c>
      <c r="BN2" s="859">
        <v>1</v>
      </c>
      <c r="BO2" s="839">
        <v>0</v>
      </c>
      <c r="BP2" s="842">
        <v>0</v>
      </c>
      <c r="BQ2" s="843" t="s">
        <v>8265</v>
      </c>
      <c r="BR2" s="7">
        <v>0</v>
      </c>
      <c r="BS2" s="7">
        <v>0</v>
      </c>
      <c r="BT2" s="844" t="s">
        <v>218</v>
      </c>
      <c r="BU2" s="537" t="s">
        <v>8271</v>
      </c>
      <c r="BV2" s="120">
        <v>1</v>
      </c>
      <c r="BW2" s="839">
        <v>90</v>
      </c>
      <c r="BX2" s="848">
        <v>88.77</v>
      </c>
      <c r="BY2" s="853" t="s">
        <v>8633</v>
      </c>
      <c r="BZ2" s="7">
        <v>1</v>
      </c>
      <c r="CA2" s="7">
        <v>0.98633333333333328</v>
      </c>
      <c r="CB2" s="844" t="s">
        <v>218</v>
      </c>
      <c r="CC2" s="852" t="s">
        <v>8639</v>
      </c>
      <c r="CD2" s="120">
        <v>1</v>
      </c>
      <c r="CE2" s="839">
        <v>90</v>
      </c>
      <c r="CF2" s="842">
        <v>88.77</v>
      </c>
      <c r="CG2" s="853" t="s">
        <v>9933</v>
      </c>
      <c r="CH2" s="7">
        <v>1</v>
      </c>
      <c r="CI2" s="7">
        <v>0.98633333333333328</v>
      </c>
      <c r="CJ2" s="844" t="s">
        <v>218</v>
      </c>
      <c r="CK2" s="27" t="s">
        <v>9934</v>
      </c>
      <c r="CL2" s="857">
        <v>1</v>
      </c>
      <c r="CM2" s="839">
        <v>90</v>
      </c>
      <c r="CN2" s="842">
        <v>88.77</v>
      </c>
      <c r="CO2" s="847" t="s">
        <v>9935</v>
      </c>
      <c r="CP2" s="7">
        <v>1</v>
      </c>
      <c r="CQ2" s="7">
        <v>0.98633333333333328</v>
      </c>
      <c r="CR2" s="844" t="s">
        <v>218</v>
      </c>
      <c r="CS2" s="852" t="s">
        <v>9936</v>
      </c>
      <c r="CT2" s="857">
        <v>1</v>
      </c>
      <c r="CU2" s="839">
        <v>90</v>
      </c>
      <c r="CV2" s="848">
        <v>89.3</v>
      </c>
      <c r="CW2" s="853" t="s">
        <v>9937</v>
      </c>
      <c r="CX2" s="7">
        <v>1</v>
      </c>
      <c r="CY2" s="7">
        <v>0</v>
      </c>
      <c r="CZ2" s="844" t="s">
        <v>2913</v>
      </c>
      <c r="DA2" s="852" t="s">
        <v>9938</v>
      </c>
      <c r="DB2" s="856">
        <v>0</v>
      </c>
      <c r="DC2" s="839">
        <v>90</v>
      </c>
      <c r="DD2" s="842">
        <v>0</v>
      </c>
      <c r="DE2" s="853"/>
      <c r="DF2" s="7">
        <v>1</v>
      </c>
      <c r="DG2" s="7">
        <v>0</v>
      </c>
      <c r="DH2" s="844" t="s">
        <v>7160</v>
      </c>
      <c r="DI2" s="852"/>
      <c r="DJ2" s="856"/>
      <c r="DK2" s="839">
        <v>90</v>
      </c>
      <c r="DL2" s="842">
        <v>0</v>
      </c>
      <c r="DM2" s="853"/>
      <c r="DN2" s="7">
        <v>1</v>
      </c>
      <c r="DO2" s="7">
        <v>0</v>
      </c>
      <c r="DP2" s="844" t="s">
        <v>7160</v>
      </c>
      <c r="DQ2" s="852"/>
      <c r="DR2" s="856"/>
      <c r="DS2" s="839">
        <v>90</v>
      </c>
      <c r="DT2" s="848"/>
      <c r="DU2" s="853"/>
      <c r="DV2" s="7">
        <v>1</v>
      </c>
      <c r="DW2" s="7">
        <v>0</v>
      </c>
      <c r="DX2" s="844" t="s">
        <v>7160</v>
      </c>
      <c r="DY2" s="852"/>
      <c r="DZ2" s="856"/>
      <c r="EA2" s="839">
        <v>90</v>
      </c>
      <c r="EB2" s="842">
        <v>0</v>
      </c>
      <c r="EC2" s="853"/>
      <c r="ED2" s="7">
        <v>1</v>
      </c>
      <c r="EE2" s="7">
        <v>0</v>
      </c>
      <c r="EF2" s="844" t="s">
        <v>7160</v>
      </c>
      <c r="EG2" s="851"/>
      <c r="EH2" s="856"/>
      <c r="EI2" s="839">
        <v>90</v>
      </c>
      <c r="EJ2" s="842">
        <v>0</v>
      </c>
      <c r="EK2" s="853"/>
      <c r="EL2" s="7">
        <v>1</v>
      </c>
      <c r="EM2" s="7">
        <v>0</v>
      </c>
      <c r="EN2" s="844" t="s">
        <v>7160</v>
      </c>
      <c r="EO2" s="851"/>
      <c r="EP2" s="856"/>
      <c r="EQ2" s="839">
        <v>90</v>
      </c>
      <c r="ER2" s="845"/>
      <c r="ES2" s="853"/>
      <c r="ET2" s="7">
        <v>1</v>
      </c>
      <c r="EU2" s="7">
        <v>0</v>
      </c>
      <c r="EV2" s="844" t="s">
        <v>7160</v>
      </c>
      <c r="EW2" s="849"/>
      <c r="EX2" s="856"/>
      <c r="EY2" s="991">
        <v>2023</v>
      </c>
      <c r="FB2" s="862"/>
    </row>
    <row r="3" spans="1:158" s="934" customFormat="1" ht="32.25" customHeight="1" x14ac:dyDescent="0.25">
      <c r="A3" s="861" t="s">
        <v>9939</v>
      </c>
      <c r="B3" s="927" t="s">
        <v>7200</v>
      </c>
      <c r="C3" s="927" t="s">
        <v>1361</v>
      </c>
      <c r="D3" s="927" t="s">
        <v>519</v>
      </c>
      <c r="E3" s="927" t="s">
        <v>7230</v>
      </c>
      <c r="F3" s="927" t="s">
        <v>1904</v>
      </c>
      <c r="G3" s="927" t="s">
        <v>1904</v>
      </c>
      <c r="H3" s="927" t="s">
        <v>204</v>
      </c>
      <c r="I3" s="969" t="s">
        <v>207</v>
      </c>
      <c r="J3" s="970" t="s">
        <v>7426</v>
      </c>
      <c r="K3" s="969" t="s">
        <v>7695</v>
      </c>
      <c r="L3" s="930">
        <v>28</v>
      </c>
      <c r="M3" s="927" t="s">
        <v>8323</v>
      </c>
      <c r="N3" s="919">
        <v>337</v>
      </c>
      <c r="O3" s="919"/>
      <c r="P3" s="1062" t="s">
        <v>1935</v>
      </c>
      <c r="Q3" s="919" t="s">
        <v>210</v>
      </c>
      <c r="R3" s="919" t="s">
        <v>7287</v>
      </c>
      <c r="S3" s="919" t="s">
        <v>7287</v>
      </c>
      <c r="T3" s="919" t="s">
        <v>7287</v>
      </c>
      <c r="U3" s="919" t="s">
        <v>7287</v>
      </c>
      <c r="V3" s="919" t="s">
        <v>7287</v>
      </c>
      <c r="W3" s="919" t="s">
        <v>7287</v>
      </c>
      <c r="X3" s="919" t="s">
        <v>7287</v>
      </c>
      <c r="Y3" s="919" t="s">
        <v>7287</v>
      </c>
      <c r="Z3" s="919" t="s">
        <v>7287</v>
      </c>
      <c r="AA3" s="919" t="s">
        <v>7287</v>
      </c>
      <c r="AB3" s="919" t="s">
        <v>7287</v>
      </c>
      <c r="AC3" s="919" t="s">
        <v>7287</v>
      </c>
      <c r="AD3" s="919" t="s">
        <v>7287</v>
      </c>
      <c r="AE3" s="919"/>
      <c r="AF3" s="919"/>
      <c r="AG3" s="919" t="s">
        <v>7287</v>
      </c>
      <c r="AH3" s="919" t="s">
        <v>7287</v>
      </c>
      <c r="AI3" s="919" t="s">
        <v>7287</v>
      </c>
      <c r="AJ3" s="919" t="s">
        <v>7287</v>
      </c>
      <c r="AK3" s="919" t="s">
        <v>7287</v>
      </c>
      <c r="AL3" s="919" t="s">
        <v>7287</v>
      </c>
      <c r="AM3" s="919" t="s">
        <v>7287</v>
      </c>
      <c r="AN3" s="919"/>
      <c r="AO3" s="919" t="s">
        <v>211</v>
      </c>
      <c r="AP3" s="919" t="s">
        <v>470</v>
      </c>
      <c r="AQ3" s="919" t="s">
        <v>418</v>
      </c>
      <c r="AR3" s="919" t="s">
        <v>214</v>
      </c>
      <c r="AS3" s="919">
        <v>0</v>
      </c>
      <c r="AT3" s="927" t="s">
        <v>1936</v>
      </c>
      <c r="AU3" s="927" t="s">
        <v>1937</v>
      </c>
      <c r="AV3" s="919">
        <v>100</v>
      </c>
      <c r="AW3" s="919">
        <v>100</v>
      </c>
      <c r="AX3" s="919">
        <v>100</v>
      </c>
      <c r="AY3" s="919">
        <v>100</v>
      </c>
      <c r="AZ3" s="919">
        <v>100</v>
      </c>
      <c r="BA3" s="919">
        <v>100</v>
      </c>
      <c r="BB3" s="927"/>
      <c r="BC3" s="927"/>
      <c r="BD3" s="927"/>
      <c r="BE3" s="927"/>
      <c r="BF3" s="992">
        <v>100</v>
      </c>
      <c r="BG3" s="839">
        <v>0</v>
      </c>
      <c r="BH3" s="842">
        <v>0</v>
      </c>
      <c r="BI3" s="854" t="s">
        <v>8254</v>
      </c>
      <c r="BJ3" s="129">
        <v>0</v>
      </c>
      <c r="BK3" s="7">
        <v>0</v>
      </c>
      <c r="BL3" s="841" t="s">
        <v>218</v>
      </c>
      <c r="BM3" s="854" t="s">
        <v>8260</v>
      </c>
      <c r="BN3" s="859">
        <v>1</v>
      </c>
      <c r="BO3" s="839">
        <v>0</v>
      </c>
      <c r="BP3" s="842">
        <v>0</v>
      </c>
      <c r="BQ3" s="843" t="s">
        <v>8266</v>
      </c>
      <c r="BR3" s="7">
        <v>0</v>
      </c>
      <c r="BS3" s="850">
        <v>0</v>
      </c>
      <c r="BT3" s="844" t="s">
        <v>218</v>
      </c>
      <c r="BU3" s="537" t="s">
        <v>8272</v>
      </c>
      <c r="BV3" s="120">
        <v>1</v>
      </c>
      <c r="BW3" s="839">
        <v>20</v>
      </c>
      <c r="BX3" s="848">
        <v>11</v>
      </c>
      <c r="BY3" s="853" t="s">
        <v>8634</v>
      </c>
      <c r="BZ3" s="7">
        <v>0.2</v>
      </c>
      <c r="CA3" s="7">
        <v>0.11</v>
      </c>
      <c r="CB3" s="844" t="s">
        <v>218</v>
      </c>
      <c r="CC3" s="852" t="s">
        <v>8640</v>
      </c>
      <c r="CD3" s="857">
        <v>1</v>
      </c>
      <c r="CE3" s="839">
        <v>20</v>
      </c>
      <c r="CF3" s="842">
        <v>11</v>
      </c>
      <c r="CG3" s="853" t="s">
        <v>9940</v>
      </c>
      <c r="CH3" s="7">
        <v>0.2</v>
      </c>
      <c r="CI3" s="7">
        <v>0.11</v>
      </c>
      <c r="CJ3" s="844" t="s">
        <v>218</v>
      </c>
      <c r="CK3" s="27" t="s">
        <v>9941</v>
      </c>
      <c r="CL3" s="857">
        <v>1</v>
      </c>
      <c r="CM3" s="839">
        <v>20</v>
      </c>
      <c r="CN3" s="842">
        <v>11</v>
      </c>
      <c r="CO3" s="847" t="s">
        <v>9942</v>
      </c>
      <c r="CP3" s="7">
        <v>0.2</v>
      </c>
      <c r="CQ3" s="7">
        <v>0.11</v>
      </c>
      <c r="CR3" s="844" t="s">
        <v>218</v>
      </c>
      <c r="CS3" s="852" t="s">
        <v>9943</v>
      </c>
      <c r="CT3" s="857">
        <v>1</v>
      </c>
      <c r="CU3" s="839">
        <v>50</v>
      </c>
      <c r="CV3" s="848">
        <v>35</v>
      </c>
      <c r="CW3" s="853" t="s">
        <v>9944</v>
      </c>
      <c r="CX3" s="7">
        <v>0.5</v>
      </c>
      <c r="CY3" s="7">
        <v>0.11</v>
      </c>
      <c r="CZ3" s="844" t="s">
        <v>2913</v>
      </c>
      <c r="DA3" s="852" t="s">
        <v>9938</v>
      </c>
      <c r="DB3" s="856">
        <v>0</v>
      </c>
      <c r="DC3" s="839">
        <v>50</v>
      </c>
      <c r="DD3" s="842">
        <v>0</v>
      </c>
      <c r="DE3" s="853"/>
      <c r="DF3" s="7">
        <v>0.5</v>
      </c>
      <c r="DG3" s="7">
        <v>0.11</v>
      </c>
      <c r="DH3" s="844" t="s">
        <v>7160</v>
      </c>
      <c r="DI3" s="852"/>
      <c r="DJ3" s="856"/>
      <c r="DK3" s="839">
        <v>50</v>
      </c>
      <c r="DL3" s="842">
        <v>0</v>
      </c>
      <c r="DM3" s="853"/>
      <c r="DN3" s="7">
        <v>0.5</v>
      </c>
      <c r="DO3" s="7">
        <v>0.11</v>
      </c>
      <c r="DP3" s="844" t="s">
        <v>7160</v>
      </c>
      <c r="DQ3" s="852"/>
      <c r="DR3" s="856"/>
      <c r="DS3" s="839">
        <v>70</v>
      </c>
      <c r="DT3" s="848"/>
      <c r="DU3" s="853"/>
      <c r="DV3" s="7">
        <v>0.7</v>
      </c>
      <c r="DW3" s="7">
        <v>0.11</v>
      </c>
      <c r="DX3" s="844" t="s">
        <v>7160</v>
      </c>
      <c r="DY3" s="852"/>
      <c r="DZ3" s="856"/>
      <c r="EA3" s="839">
        <v>70</v>
      </c>
      <c r="EB3" s="842">
        <v>0</v>
      </c>
      <c r="EC3" s="853"/>
      <c r="ED3" s="7">
        <v>0.7</v>
      </c>
      <c r="EE3" s="7">
        <v>0.11</v>
      </c>
      <c r="EF3" s="844" t="s">
        <v>7160</v>
      </c>
      <c r="EG3" s="851"/>
      <c r="EH3" s="856"/>
      <c r="EI3" s="839">
        <v>70</v>
      </c>
      <c r="EJ3" s="842">
        <v>0</v>
      </c>
      <c r="EK3" s="853"/>
      <c r="EL3" s="7">
        <v>0.7</v>
      </c>
      <c r="EM3" s="7">
        <v>0.11</v>
      </c>
      <c r="EN3" s="844" t="s">
        <v>7160</v>
      </c>
      <c r="EO3" s="851"/>
      <c r="EP3" s="856"/>
      <c r="EQ3" s="839">
        <v>100</v>
      </c>
      <c r="ER3" s="845"/>
      <c r="ES3" s="853"/>
      <c r="ET3" s="7">
        <v>1</v>
      </c>
      <c r="EU3" s="7">
        <v>0.11</v>
      </c>
      <c r="EV3" s="844" t="s">
        <v>7160</v>
      </c>
      <c r="EW3" s="849"/>
      <c r="EX3" s="849"/>
      <c r="EY3" s="35">
        <v>2023</v>
      </c>
      <c r="FB3" s="862"/>
    </row>
    <row r="4" spans="1:158" s="934" customFormat="1" ht="32.25" customHeight="1" x14ac:dyDescent="0.25">
      <c r="A4" s="861" t="s">
        <v>9945</v>
      </c>
      <c r="B4" s="927" t="s">
        <v>7200</v>
      </c>
      <c r="C4" s="927" t="s">
        <v>1361</v>
      </c>
      <c r="D4" s="927" t="s">
        <v>519</v>
      </c>
      <c r="E4" s="927" t="s">
        <v>7230</v>
      </c>
      <c r="F4" s="927" t="s">
        <v>1904</v>
      </c>
      <c r="G4" s="927" t="s">
        <v>1904</v>
      </c>
      <c r="H4" s="927" t="s">
        <v>204</v>
      </c>
      <c r="I4" s="969" t="s">
        <v>207</v>
      </c>
      <c r="J4" s="970" t="s">
        <v>7426</v>
      </c>
      <c r="K4" s="969" t="s">
        <v>7695</v>
      </c>
      <c r="L4" s="930">
        <v>28</v>
      </c>
      <c r="M4" s="927" t="s">
        <v>8323</v>
      </c>
      <c r="N4" s="919">
        <v>338</v>
      </c>
      <c r="O4" s="930"/>
      <c r="P4" s="1062" t="s">
        <v>1962</v>
      </c>
      <c r="Q4" s="919" t="s">
        <v>210</v>
      </c>
      <c r="R4" s="919" t="s">
        <v>7287</v>
      </c>
      <c r="S4" s="919" t="s">
        <v>7287</v>
      </c>
      <c r="T4" s="919" t="s">
        <v>7287</v>
      </c>
      <c r="U4" s="919" t="s">
        <v>7287</v>
      </c>
      <c r="V4" s="919" t="s">
        <v>7287</v>
      </c>
      <c r="W4" s="919" t="s">
        <v>7287</v>
      </c>
      <c r="X4" s="919" t="s">
        <v>7287</v>
      </c>
      <c r="Y4" s="919" t="s">
        <v>7287</v>
      </c>
      <c r="Z4" s="919" t="s">
        <v>7287</v>
      </c>
      <c r="AA4" s="919" t="s">
        <v>7287</v>
      </c>
      <c r="AB4" s="919" t="s">
        <v>7287</v>
      </c>
      <c r="AC4" s="919" t="s">
        <v>7287</v>
      </c>
      <c r="AD4" s="919" t="s">
        <v>7287</v>
      </c>
      <c r="AE4" s="919"/>
      <c r="AF4" s="919"/>
      <c r="AG4" s="919" t="s">
        <v>7287</v>
      </c>
      <c r="AH4" s="919" t="s">
        <v>7287</v>
      </c>
      <c r="AI4" s="919" t="s">
        <v>7287</v>
      </c>
      <c r="AJ4" s="919" t="s">
        <v>7287</v>
      </c>
      <c r="AK4" s="919" t="s">
        <v>7287</v>
      </c>
      <c r="AL4" s="919" t="s">
        <v>7287</v>
      </c>
      <c r="AM4" s="919" t="s">
        <v>7287</v>
      </c>
      <c r="AN4" s="919"/>
      <c r="AO4" s="919" t="s">
        <v>211</v>
      </c>
      <c r="AP4" s="919" t="s">
        <v>2635</v>
      </c>
      <c r="AQ4" s="919" t="s">
        <v>418</v>
      </c>
      <c r="AR4" s="919" t="s">
        <v>214</v>
      </c>
      <c r="AS4" s="919">
        <v>0</v>
      </c>
      <c r="AT4" s="927" t="s">
        <v>1963</v>
      </c>
      <c r="AU4" s="927" t="s">
        <v>1964</v>
      </c>
      <c r="AV4" s="919">
        <v>16</v>
      </c>
      <c r="AW4" s="919">
        <v>16</v>
      </c>
      <c r="AX4" s="919">
        <v>16</v>
      </c>
      <c r="AY4" s="919">
        <v>16</v>
      </c>
      <c r="AZ4" s="919">
        <v>16</v>
      </c>
      <c r="BA4" s="919">
        <v>16</v>
      </c>
      <c r="BB4" s="927"/>
      <c r="BC4" s="927"/>
      <c r="BD4" s="927"/>
      <c r="BE4" s="927"/>
      <c r="BF4" s="992">
        <v>16</v>
      </c>
      <c r="BG4" s="839">
        <v>0</v>
      </c>
      <c r="BH4" s="842">
        <v>0</v>
      </c>
      <c r="BI4" s="854" t="s">
        <v>8255</v>
      </c>
      <c r="BJ4" s="129">
        <v>0</v>
      </c>
      <c r="BK4" s="7">
        <v>0</v>
      </c>
      <c r="BL4" s="841" t="s">
        <v>218</v>
      </c>
      <c r="BM4" s="854" t="s">
        <v>8261</v>
      </c>
      <c r="BN4" s="859">
        <v>0</v>
      </c>
      <c r="BO4" s="839">
        <v>0</v>
      </c>
      <c r="BP4" s="842">
        <v>0</v>
      </c>
      <c r="BQ4" s="843" t="s">
        <v>8267</v>
      </c>
      <c r="BR4" s="7">
        <v>0</v>
      </c>
      <c r="BS4" s="850">
        <v>0</v>
      </c>
      <c r="BT4" s="844" t="s">
        <v>218</v>
      </c>
      <c r="BU4" s="537" t="s">
        <v>8273</v>
      </c>
      <c r="BV4" s="120">
        <v>1</v>
      </c>
      <c r="BW4" s="839">
        <v>0</v>
      </c>
      <c r="BX4" s="842">
        <v>0</v>
      </c>
      <c r="BY4" s="853" t="s">
        <v>8635</v>
      </c>
      <c r="BZ4" s="7">
        <v>0</v>
      </c>
      <c r="CA4" s="7">
        <v>0</v>
      </c>
      <c r="CB4" s="844" t="s">
        <v>218</v>
      </c>
      <c r="CC4" s="852" t="s">
        <v>8641</v>
      </c>
      <c r="CD4" s="857">
        <v>1</v>
      </c>
      <c r="CE4" s="839">
        <v>0</v>
      </c>
      <c r="CF4" s="842">
        <v>0</v>
      </c>
      <c r="CG4" s="853" t="s">
        <v>9946</v>
      </c>
      <c r="CH4" s="7">
        <v>0</v>
      </c>
      <c r="CI4" s="7">
        <v>0</v>
      </c>
      <c r="CJ4" s="844" t="s">
        <v>218</v>
      </c>
      <c r="CK4" s="27" t="s">
        <v>9947</v>
      </c>
      <c r="CL4" s="857">
        <v>1</v>
      </c>
      <c r="CM4" s="839">
        <v>0</v>
      </c>
      <c r="CN4" s="842">
        <v>0</v>
      </c>
      <c r="CO4" s="847" t="s">
        <v>9948</v>
      </c>
      <c r="CP4" s="7">
        <v>0</v>
      </c>
      <c r="CQ4" s="7">
        <v>0</v>
      </c>
      <c r="CR4" s="844" t="s">
        <v>218</v>
      </c>
      <c r="CS4" s="852" t="s">
        <v>9949</v>
      </c>
      <c r="CT4" s="857">
        <v>1</v>
      </c>
      <c r="CU4" s="839">
        <v>0</v>
      </c>
      <c r="CV4" s="842">
        <v>0</v>
      </c>
      <c r="CW4" s="853" t="s">
        <v>9950</v>
      </c>
      <c r="CX4" s="7">
        <v>0</v>
      </c>
      <c r="CY4" s="7">
        <v>0</v>
      </c>
      <c r="CZ4" s="844" t="s">
        <v>2913</v>
      </c>
      <c r="DA4" s="852" t="s">
        <v>9938</v>
      </c>
      <c r="DB4" s="856">
        <v>0</v>
      </c>
      <c r="DC4" s="839">
        <v>0</v>
      </c>
      <c r="DD4" s="842">
        <v>0</v>
      </c>
      <c r="DE4" s="853"/>
      <c r="DF4" s="7">
        <v>0</v>
      </c>
      <c r="DG4" s="7">
        <v>0</v>
      </c>
      <c r="DH4" s="844" t="s">
        <v>7160</v>
      </c>
      <c r="DI4" s="852"/>
      <c r="DJ4" s="856"/>
      <c r="DK4" s="839">
        <v>0</v>
      </c>
      <c r="DL4" s="842">
        <v>0</v>
      </c>
      <c r="DM4" s="853"/>
      <c r="DN4" s="7">
        <v>0</v>
      </c>
      <c r="DO4" s="7">
        <v>0</v>
      </c>
      <c r="DP4" s="844" t="s">
        <v>7160</v>
      </c>
      <c r="DQ4" s="852"/>
      <c r="DR4" s="856"/>
      <c r="DS4" s="839">
        <v>0</v>
      </c>
      <c r="DT4" s="842">
        <v>0</v>
      </c>
      <c r="DU4" s="853"/>
      <c r="DV4" s="7">
        <v>0</v>
      </c>
      <c r="DW4" s="7">
        <v>0</v>
      </c>
      <c r="DX4" s="844" t="s">
        <v>7160</v>
      </c>
      <c r="DY4" s="852"/>
      <c r="DZ4" s="856"/>
      <c r="EA4" s="839">
        <v>0</v>
      </c>
      <c r="EB4" s="842">
        <v>0</v>
      </c>
      <c r="EC4" s="853"/>
      <c r="ED4" s="7">
        <v>0</v>
      </c>
      <c r="EE4" s="7">
        <v>0</v>
      </c>
      <c r="EF4" s="844" t="s">
        <v>7160</v>
      </c>
      <c r="EG4" s="851"/>
      <c r="EH4" s="856"/>
      <c r="EI4" s="839">
        <v>0</v>
      </c>
      <c r="EJ4" s="842">
        <v>0</v>
      </c>
      <c r="EK4" s="853"/>
      <c r="EL4" s="7">
        <v>0</v>
      </c>
      <c r="EM4" s="7">
        <v>0</v>
      </c>
      <c r="EN4" s="844" t="s">
        <v>7160</v>
      </c>
      <c r="EO4" s="851"/>
      <c r="EP4" s="856"/>
      <c r="EQ4" s="839">
        <v>16</v>
      </c>
      <c r="ER4" s="845"/>
      <c r="ES4" s="853"/>
      <c r="ET4" s="7">
        <v>1</v>
      </c>
      <c r="EU4" s="7">
        <v>0</v>
      </c>
      <c r="EV4" s="844" t="s">
        <v>7160</v>
      </c>
      <c r="EW4" s="849"/>
      <c r="EX4" s="849"/>
      <c r="EY4" s="546">
        <v>2023</v>
      </c>
      <c r="FB4" s="862"/>
    </row>
    <row r="5" spans="1:158" s="934" customFormat="1" ht="32.25" customHeight="1" x14ac:dyDescent="0.25">
      <c r="A5" s="861" t="s">
        <v>9951</v>
      </c>
      <c r="B5" s="927" t="s">
        <v>7200</v>
      </c>
      <c r="C5" s="927" t="s">
        <v>1361</v>
      </c>
      <c r="D5" s="927" t="s">
        <v>519</v>
      </c>
      <c r="E5" s="927" t="s">
        <v>7230</v>
      </c>
      <c r="F5" s="927" t="s">
        <v>1904</v>
      </c>
      <c r="G5" s="927" t="s">
        <v>1904</v>
      </c>
      <c r="H5" s="927" t="s">
        <v>204</v>
      </c>
      <c r="I5" s="969" t="s">
        <v>207</v>
      </c>
      <c r="J5" s="970" t="s">
        <v>7426</v>
      </c>
      <c r="K5" s="969" t="s">
        <v>7695</v>
      </c>
      <c r="L5" s="930">
        <v>28</v>
      </c>
      <c r="M5" s="927" t="s">
        <v>8323</v>
      </c>
      <c r="N5" s="919">
        <v>339</v>
      </c>
      <c r="O5" s="930"/>
      <c r="P5" s="1062" t="s">
        <v>1989</v>
      </c>
      <c r="Q5" s="919" t="s">
        <v>210</v>
      </c>
      <c r="R5" s="919" t="s">
        <v>7287</v>
      </c>
      <c r="S5" s="919" t="s">
        <v>7287</v>
      </c>
      <c r="T5" s="919" t="s">
        <v>7287</v>
      </c>
      <c r="U5" s="919" t="s">
        <v>7287</v>
      </c>
      <c r="V5" s="919" t="s">
        <v>7287</v>
      </c>
      <c r="W5" s="919" t="s">
        <v>7287</v>
      </c>
      <c r="X5" s="919" t="s">
        <v>7287</v>
      </c>
      <c r="Y5" s="919" t="s">
        <v>7287</v>
      </c>
      <c r="Z5" s="919" t="s">
        <v>7287</v>
      </c>
      <c r="AA5" s="919" t="s">
        <v>7287</v>
      </c>
      <c r="AB5" s="919" t="s">
        <v>7287</v>
      </c>
      <c r="AC5" s="919" t="s">
        <v>7287</v>
      </c>
      <c r="AD5" s="919" t="s">
        <v>7287</v>
      </c>
      <c r="AE5" s="919"/>
      <c r="AF5" s="919"/>
      <c r="AG5" s="919" t="s">
        <v>7287</v>
      </c>
      <c r="AH5" s="919" t="s">
        <v>7287</v>
      </c>
      <c r="AI5" s="919" t="s">
        <v>7287</v>
      </c>
      <c r="AJ5" s="919" t="s">
        <v>7287</v>
      </c>
      <c r="AK5" s="919" t="s">
        <v>7287</v>
      </c>
      <c r="AL5" s="919" t="s">
        <v>7287</v>
      </c>
      <c r="AM5" s="919" t="s">
        <v>7287</v>
      </c>
      <c r="AN5" s="919"/>
      <c r="AO5" s="919" t="s">
        <v>211</v>
      </c>
      <c r="AP5" s="919" t="s">
        <v>470</v>
      </c>
      <c r="AQ5" s="919" t="s">
        <v>418</v>
      </c>
      <c r="AR5" s="919" t="s">
        <v>214</v>
      </c>
      <c r="AS5" s="919">
        <v>0</v>
      </c>
      <c r="AT5" s="927" t="s">
        <v>1990</v>
      </c>
      <c r="AU5" s="927" t="s">
        <v>1991</v>
      </c>
      <c r="AV5" s="919">
        <v>100</v>
      </c>
      <c r="AW5" s="919">
        <v>100</v>
      </c>
      <c r="AX5" s="919">
        <v>100</v>
      </c>
      <c r="AY5" s="919">
        <v>100</v>
      </c>
      <c r="AZ5" s="919">
        <v>100</v>
      </c>
      <c r="BA5" s="919">
        <v>100</v>
      </c>
      <c r="BB5" s="927"/>
      <c r="BC5" s="927"/>
      <c r="BD5" s="927"/>
      <c r="BE5" s="927"/>
      <c r="BF5" s="992">
        <v>100</v>
      </c>
      <c r="BG5" s="839">
        <v>0</v>
      </c>
      <c r="BH5" s="842">
        <v>0</v>
      </c>
      <c r="BI5" s="854" t="s">
        <v>8256</v>
      </c>
      <c r="BJ5" s="129">
        <v>0</v>
      </c>
      <c r="BK5" s="7">
        <v>0</v>
      </c>
      <c r="BL5" s="841" t="s">
        <v>218</v>
      </c>
      <c r="BM5" s="854" t="s">
        <v>8262</v>
      </c>
      <c r="BN5" s="859">
        <v>1</v>
      </c>
      <c r="BO5" s="839">
        <v>0</v>
      </c>
      <c r="BP5" s="842">
        <v>0</v>
      </c>
      <c r="BQ5" s="843" t="s">
        <v>8268</v>
      </c>
      <c r="BR5" s="7">
        <v>0</v>
      </c>
      <c r="BS5" s="850">
        <v>0</v>
      </c>
      <c r="BT5" s="844" t="s">
        <v>218</v>
      </c>
      <c r="BU5" s="537" t="s">
        <v>8274</v>
      </c>
      <c r="BV5" s="120">
        <v>1</v>
      </c>
      <c r="BW5" s="839">
        <v>25</v>
      </c>
      <c r="BX5" s="848">
        <v>20</v>
      </c>
      <c r="BY5" s="853" t="s">
        <v>8636</v>
      </c>
      <c r="BZ5" s="7">
        <v>0.25</v>
      </c>
      <c r="CA5" s="7">
        <v>0.2</v>
      </c>
      <c r="CB5" s="844" t="s">
        <v>218</v>
      </c>
      <c r="CC5" s="852" t="s">
        <v>8642</v>
      </c>
      <c r="CD5" s="857">
        <v>1</v>
      </c>
      <c r="CE5" s="839">
        <v>25</v>
      </c>
      <c r="CF5" s="842">
        <v>20</v>
      </c>
      <c r="CG5" s="853" t="s">
        <v>9952</v>
      </c>
      <c r="CH5" s="7">
        <v>0.25</v>
      </c>
      <c r="CI5" s="7">
        <v>0.2</v>
      </c>
      <c r="CJ5" s="844" t="s">
        <v>218</v>
      </c>
      <c r="CK5" s="27" t="s">
        <v>9953</v>
      </c>
      <c r="CL5" s="857">
        <v>1</v>
      </c>
      <c r="CM5" s="839">
        <v>25</v>
      </c>
      <c r="CN5" s="842">
        <v>20</v>
      </c>
      <c r="CO5" s="847" t="s">
        <v>9954</v>
      </c>
      <c r="CP5" s="7">
        <v>0.25</v>
      </c>
      <c r="CQ5" s="7">
        <v>0.2</v>
      </c>
      <c r="CR5" s="844" t="s">
        <v>218</v>
      </c>
      <c r="CS5" s="852" t="s">
        <v>9955</v>
      </c>
      <c r="CT5" s="857">
        <v>1</v>
      </c>
      <c r="CU5" s="839">
        <v>50</v>
      </c>
      <c r="CV5" s="848">
        <v>38</v>
      </c>
      <c r="CW5" s="853" t="s">
        <v>9956</v>
      </c>
      <c r="CX5" s="7">
        <v>0.5</v>
      </c>
      <c r="CY5" s="7">
        <v>0.2</v>
      </c>
      <c r="CZ5" s="844" t="s">
        <v>2913</v>
      </c>
      <c r="DA5" s="852" t="s">
        <v>9938</v>
      </c>
      <c r="DB5" s="856">
        <v>0</v>
      </c>
      <c r="DC5" s="839">
        <v>50</v>
      </c>
      <c r="DD5" s="842">
        <v>0</v>
      </c>
      <c r="DE5" s="853"/>
      <c r="DF5" s="7">
        <v>0.5</v>
      </c>
      <c r="DG5" s="7">
        <v>0.2</v>
      </c>
      <c r="DH5" s="844" t="s">
        <v>7160</v>
      </c>
      <c r="DI5" s="852"/>
      <c r="DJ5" s="856"/>
      <c r="DK5" s="839">
        <v>50</v>
      </c>
      <c r="DL5" s="842">
        <v>0</v>
      </c>
      <c r="DM5" s="853"/>
      <c r="DN5" s="7">
        <v>0.5</v>
      </c>
      <c r="DO5" s="7">
        <v>0.2</v>
      </c>
      <c r="DP5" s="844" t="s">
        <v>7160</v>
      </c>
      <c r="DQ5" s="852"/>
      <c r="DR5" s="856"/>
      <c r="DS5" s="839">
        <v>75</v>
      </c>
      <c r="DT5" s="848"/>
      <c r="DU5" s="853"/>
      <c r="DV5" s="7">
        <v>0.75</v>
      </c>
      <c r="DW5" s="7">
        <v>0.2</v>
      </c>
      <c r="DX5" s="844" t="s">
        <v>7160</v>
      </c>
      <c r="DY5" s="852"/>
      <c r="DZ5" s="856"/>
      <c r="EA5" s="839">
        <v>75</v>
      </c>
      <c r="EB5" s="842">
        <v>0</v>
      </c>
      <c r="EC5" s="853"/>
      <c r="ED5" s="7">
        <v>0.75</v>
      </c>
      <c r="EE5" s="7">
        <v>0.2</v>
      </c>
      <c r="EF5" s="844" t="s">
        <v>7160</v>
      </c>
      <c r="EG5" s="851"/>
      <c r="EH5" s="856"/>
      <c r="EI5" s="839">
        <v>75</v>
      </c>
      <c r="EJ5" s="842">
        <v>0</v>
      </c>
      <c r="EK5" s="853"/>
      <c r="EL5" s="7">
        <v>0.75</v>
      </c>
      <c r="EM5" s="7">
        <v>0.2</v>
      </c>
      <c r="EN5" s="844" t="s">
        <v>7160</v>
      </c>
      <c r="EO5" s="851"/>
      <c r="EP5" s="856"/>
      <c r="EQ5" s="839">
        <v>100</v>
      </c>
      <c r="ER5" s="845"/>
      <c r="ES5" s="853"/>
      <c r="ET5" s="7">
        <v>1</v>
      </c>
      <c r="EU5" s="7">
        <v>0.2</v>
      </c>
      <c r="EV5" s="844" t="s">
        <v>7160</v>
      </c>
      <c r="EW5" s="849"/>
      <c r="EX5" s="849"/>
      <c r="EY5" s="35">
        <v>2023</v>
      </c>
      <c r="FB5" s="862"/>
    </row>
    <row r="6" spans="1:158" s="934" customFormat="1" ht="32.25" customHeight="1" x14ac:dyDescent="0.25">
      <c r="A6" s="861" t="s">
        <v>9957</v>
      </c>
      <c r="B6" s="927" t="s">
        <v>7200</v>
      </c>
      <c r="C6" s="927" t="s">
        <v>1361</v>
      </c>
      <c r="D6" s="927" t="s">
        <v>519</v>
      </c>
      <c r="E6" s="927" t="s">
        <v>7230</v>
      </c>
      <c r="F6" s="927" t="s">
        <v>1904</v>
      </c>
      <c r="G6" s="927" t="s">
        <v>1904</v>
      </c>
      <c r="H6" s="927" t="s">
        <v>204</v>
      </c>
      <c r="I6" s="969" t="s">
        <v>207</v>
      </c>
      <c r="J6" s="970" t="s">
        <v>7426</v>
      </c>
      <c r="K6" s="969" t="s">
        <v>7695</v>
      </c>
      <c r="L6" s="930">
        <v>28</v>
      </c>
      <c r="M6" s="927" t="s">
        <v>8323</v>
      </c>
      <c r="N6" s="919">
        <v>358</v>
      </c>
      <c r="O6" s="930"/>
      <c r="P6" s="1062" t="s">
        <v>2016</v>
      </c>
      <c r="Q6" s="919" t="s">
        <v>210</v>
      </c>
      <c r="R6" s="919" t="s">
        <v>7287</v>
      </c>
      <c r="S6" s="919" t="s">
        <v>7287</v>
      </c>
      <c r="T6" s="919" t="s">
        <v>7287</v>
      </c>
      <c r="U6" s="919" t="s">
        <v>7287</v>
      </c>
      <c r="V6" s="919" t="s">
        <v>7287</v>
      </c>
      <c r="W6" s="919" t="s">
        <v>7287</v>
      </c>
      <c r="X6" s="919" t="s">
        <v>7287</v>
      </c>
      <c r="Y6" s="919" t="s">
        <v>7287</v>
      </c>
      <c r="Z6" s="919" t="s">
        <v>7287</v>
      </c>
      <c r="AA6" s="919" t="s">
        <v>7287</v>
      </c>
      <c r="AB6" s="919" t="s">
        <v>7287</v>
      </c>
      <c r="AC6" s="919" t="s">
        <v>7287</v>
      </c>
      <c r="AD6" s="919" t="s">
        <v>7287</v>
      </c>
      <c r="AE6" s="919"/>
      <c r="AF6" s="919"/>
      <c r="AG6" s="919" t="s">
        <v>7287</v>
      </c>
      <c r="AH6" s="919" t="s">
        <v>7287</v>
      </c>
      <c r="AI6" s="919" t="s">
        <v>7287</v>
      </c>
      <c r="AJ6" s="919" t="s">
        <v>7287</v>
      </c>
      <c r="AK6" s="919" t="s">
        <v>7287</v>
      </c>
      <c r="AL6" s="919" t="s">
        <v>7287</v>
      </c>
      <c r="AM6" s="919" t="s">
        <v>7287</v>
      </c>
      <c r="AN6" s="919"/>
      <c r="AO6" s="919" t="s">
        <v>211</v>
      </c>
      <c r="AP6" s="919" t="s">
        <v>470</v>
      </c>
      <c r="AQ6" s="919" t="s">
        <v>418</v>
      </c>
      <c r="AR6" s="919" t="s">
        <v>214</v>
      </c>
      <c r="AS6" s="919">
        <v>0</v>
      </c>
      <c r="AT6" s="927" t="s">
        <v>2017</v>
      </c>
      <c r="AU6" s="927" t="s">
        <v>2018</v>
      </c>
      <c r="AV6" s="919">
        <v>95</v>
      </c>
      <c r="AW6" s="919">
        <v>100</v>
      </c>
      <c r="AX6" s="919">
        <v>100</v>
      </c>
      <c r="AY6" s="919">
        <v>100</v>
      </c>
      <c r="AZ6" s="919">
        <v>100</v>
      </c>
      <c r="BA6" s="919">
        <v>100</v>
      </c>
      <c r="BB6" s="927"/>
      <c r="BC6" s="927"/>
      <c r="BD6" s="927"/>
      <c r="BE6" s="927"/>
      <c r="BF6" s="992">
        <v>100</v>
      </c>
      <c r="BG6" s="839">
        <v>0</v>
      </c>
      <c r="BH6" s="842">
        <v>0</v>
      </c>
      <c r="BI6" s="854" t="s">
        <v>8257</v>
      </c>
      <c r="BJ6" s="129">
        <v>0</v>
      </c>
      <c r="BK6" s="7">
        <v>0</v>
      </c>
      <c r="BL6" s="841" t="s">
        <v>218</v>
      </c>
      <c r="BM6" s="854" t="s">
        <v>8263</v>
      </c>
      <c r="BN6" s="859">
        <v>0</v>
      </c>
      <c r="BO6" s="839">
        <v>0</v>
      </c>
      <c r="BP6" s="842">
        <v>0</v>
      </c>
      <c r="BQ6" s="843" t="s">
        <v>8269</v>
      </c>
      <c r="BR6" s="7">
        <v>0</v>
      </c>
      <c r="BS6" s="850">
        <v>0</v>
      </c>
      <c r="BT6" s="844" t="s">
        <v>218</v>
      </c>
      <c r="BU6" s="537" t="s">
        <v>8275</v>
      </c>
      <c r="BV6" s="120">
        <v>1</v>
      </c>
      <c r="BW6" s="839">
        <v>20</v>
      </c>
      <c r="BX6" s="848">
        <v>19</v>
      </c>
      <c r="BY6" s="853" t="s">
        <v>8637</v>
      </c>
      <c r="BZ6" s="7">
        <v>0.2</v>
      </c>
      <c r="CA6" s="7">
        <v>0.19</v>
      </c>
      <c r="CB6" s="844" t="s">
        <v>218</v>
      </c>
      <c r="CC6" s="852" t="s">
        <v>8643</v>
      </c>
      <c r="CD6" s="857">
        <v>1</v>
      </c>
      <c r="CE6" s="839">
        <v>20</v>
      </c>
      <c r="CF6" s="842">
        <v>19</v>
      </c>
      <c r="CG6" s="853" t="s">
        <v>9958</v>
      </c>
      <c r="CH6" s="7">
        <v>0.2</v>
      </c>
      <c r="CI6" s="7">
        <v>0.19</v>
      </c>
      <c r="CJ6" s="844" t="s">
        <v>218</v>
      </c>
      <c r="CK6" s="27" t="s">
        <v>9959</v>
      </c>
      <c r="CL6" s="857">
        <v>1</v>
      </c>
      <c r="CM6" s="839">
        <v>20</v>
      </c>
      <c r="CN6" s="842">
        <v>19</v>
      </c>
      <c r="CO6" s="847" t="s">
        <v>9960</v>
      </c>
      <c r="CP6" s="7">
        <v>0.2</v>
      </c>
      <c r="CQ6" s="7">
        <v>0.19</v>
      </c>
      <c r="CR6" s="844" t="s">
        <v>218</v>
      </c>
      <c r="CS6" s="852" t="s">
        <v>9961</v>
      </c>
      <c r="CT6" s="857">
        <v>1</v>
      </c>
      <c r="CU6" s="839">
        <v>50</v>
      </c>
      <c r="CV6" s="848">
        <v>50</v>
      </c>
      <c r="CW6" s="853" t="s">
        <v>9962</v>
      </c>
      <c r="CX6" s="7">
        <v>0.5</v>
      </c>
      <c r="CY6" s="7">
        <v>0.19</v>
      </c>
      <c r="CZ6" s="844" t="s">
        <v>2913</v>
      </c>
      <c r="DA6" s="852" t="s">
        <v>9938</v>
      </c>
      <c r="DB6" s="856">
        <v>0</v>
      </c>
      <c r="DC6" s="839">
        <v>50</v>
      </c>
      <c r="DD6" s="842">
        <v>0</v>
      </c>
      <c r="DE6" s="853"/>
      <c r="DF6" s="7">
        <v>0.52631578947368418</v>
      </c>
      <c r="DG6" s="7">
        <v>0.19</v>
      </c>
      <c r="DH6" s="844" t="s">
        <v>7160</v>
      </c>
      <c r="DI6" s="852"/>
      <c r="DJ6" s="856"/>
      <c r="DK6" s="839">
        <v>50</v>
      </c>
      <c r="DL6" s="842">
        <v>0</v>
      </c>
      <c r="DM6" s="853"/>
      <c r="DN6" s="7">
        <v>0.5</v>
      </c>
      <c r="DO6" s="7">
        <v>0.19</v>
      </c>
      <c r="DP6" s="844" t="s">
        <v>7160</v>
      </c>
      <c r="DQ6" s="852"/>
      <c r="DR6" s="856"/>
      <c r="DS6" s="839">
        <v>70</v>
      </c>
      <c r="DT6" s="848"/>
      <c r="DU6" s="853"/>
      <c r="DV6" s="7">
        <v>0.7</v>
      </c>
      <c r="DW6" s="7">
        <v>0.19</v>
      </c>
      <c r="DX6" s="844" t="s">
        <v>7160</v>
      </c>
      <c r="DY6" s="852"/>
      <c r="DZ6" s="856"/>
      <c r="EA6" s="839">
        <v>70</v>
      </c>
      <c r="EB6" s="842">
        <v>0</v>
      </c>
      <c r="EC6" s="853"/>
      <c r="ED6" s="7">
        <v>0.7</v>
      </c>
      <c r="EE6" s="7">
        <v>0.19</v>
      </c>
      <c r="EF6" s="844" t="s">
        <v>7160</v>
      </c>
      <c r="EG6" s="851"/>
      <c r="EH6" s="856"/>
      <c r="EI6" s="839">
        <v>70</v>
      </c>
      <c r="EJ6" s="842">
        <v>0</v>
      </c>
      <c r="EK6" s="853"/>
      <c r="EL6" s="7">
        <v>0.7</v>
      </c>
      <c r="EM6" s="7">
        <v>0.19</v>
      </c>
      <c r="EN6" s="844" t="s">
        <v>7160</v>
      </c>
      <c r="EO6" s="851"/>
      <c r="EP6" s="856"/>
      <c r="EQ6" s="839">
        <v>100</v>
      </c>
      <c r="ER6" s="845"/>
      <c r="ES6" s="853"/>
      <c r="ET6" s="7">
        <v>1</v>
      </c>
      <c r="EU6" s="7">
        <v>0.19</v>
      </c>
      <c r="EV6" s="844" t="s">
        <v>7160</v>
      </c>
      <c r="EW6" s="849"/>
      <c r="EX6" s="849"/>
      <c r="EY6" s="35">
        <v>2023</v>
      </c>
      <c r="FB6" s="862"/>
    </row>
    <row r="7" spans="1:158" s="934" customFormat="1" ht="32.25" customHeight="1" x14ac:dyDescent="0.25">
      <c r="A7" s="861" t="s">
        <v>9963</v>
      </c>
      <c r="B7" s="927" t="s">
        <v>7200</v>
      </c>
      <c r="C7" s="927" t="s">
        <v>1361</v>
      </c>
      <c r="D7" s="927" t="s">
        <v>519</v>
      </c>
      <c r="E7" s="927" t="s">
        <v>7230</v>
      </c>
      <c r="F7" s="927" t="s">
        <v>1904</v>
      </c>
      <c r="G7" s="927" t="s">
        <v>1904</v>
      </c>
      <c r="H7" s="927" t="s">
        <v>204</v>
      </c>
      <c r="I7" s="969" t="s">
        <v>207</v>
      </c>
      <c r="J7" s="970" t="s">
        <v>7426</v>
      </c>
      <c r="K7" s="969" t="s">
        <v>7695</v>
      </c>
      <c r="L7" s="930">
        <v>28</v>
      </c>
      <c r="M7" s="927" t="s">
        <v>8323</v>
      </c>
      <c r="N7" s="972">
        <v>611</v>
      </c>
      <c r="O7" s="930"/>
      <c r="P7" s="1062" t="s">
        <v>7677</v>
      </c>
      <c r="Q7" s="919" t="s">
        <v>210</v>
      </c>
      <c r="R7" s="919" t="s">
        <v>7287</v>
      </c>
      <c r="S7" s="919" t="s">
        <v>7287</v>
      </c>
      <c r="T7" s="919" t="s">
        <v>7287</v>
      </c>
      <c r="U7" s="919" t="s">
        <v>7287</v>
      </c>
      <c r="V7" s="919" t="s">
        <v>7287</v>
      </c>
      <c r="W7" s="919" t="s">
        <v>7287</v>
      </c>
      <c r="X7" s="919" t="s">
        <v>7287</v>
      </c>
      <c r="Y7" s="919" t="s">
        <v>7287</v>
      </c>
      <c r="Z7" s="919" t="s">
        <v>7287</v>
      </c>
      <c r="AA7" s="919" t="s">
        <v>7287</v>
      </c>
      <c r="AB7" s="919" t="s">
        <v>7287</v>
      </c>
      <c r="AC7" s="919" t="s">
        <v>7287</v>
      </c>
      <c r="AD7" s="919" t="s">
        <v>7287</v>
      </c>
      <c r="AE7" s="919"/>
      <c r="AF7" s="919"/>
      <c r="AG7" s="919" t="s">
        <v>7287</v>
      </c>
      <c r="AH7" s="919" t="s">
        <v>7287</v>
      </c>
      <c r="AI7" s="919" t="s">
        <v>7287</v>
      </c>
      <c r="AJ7" s="919" t="s">
        <v>7287</v>
      </c>
      <c r="AK7" s="919" t="s">
        <v>7287</v>
      </c>
      <c r="AL7" s="919" t="s">
        <v>7287</v>
      </c>
      <c r="AM7" s="919" t="s">
        <v>7287</v>
      </c>
      <c r="AN7" s="919"/>
      <c r="AO7" s="919" t="s">
        <v>211</v>
      </c>
      <c r="AP7" s="919" t="s">
        <v>243</v>
      </c>
      <c r="AQ7" s="919" t="s">
        <v>213</v>
      </c>
      <c r="AR7" s="919" t="s">
        <v>214</v>
      </c>
      <c r="AS7" s="919">
        <v>0</v>
      </c>
      <c r="AT7" s="927" t="s">
        <v>7678</v>
      </c>
      <c r="AU7" s="927" t="s">
        <v>7679</v>
      </c>
      <c r="AV7" s="919">
        <v>0</v>
      </c>
      <c r="AW7" s="919">
        <v>100</v>
      </c>
      <c r="AX7" s="919">
        <v>100</v>
      </c>
      <c r="AY7" s="919">
        <v>100</v>
      </c>
      <c r="AZ7" s="919">
        <v>100</v>
      </c>
      <c r="BA7" s="919">
        <v>100</v>
      </c>
      <c r="BB7" s="927"/>
      <c r="BC7" s="927"/>
      <c r="BD7" s="927"/>
      <c r="BE7" s="927"/>
      <c r="BF7" s="992">
        <v>100</v>
      </c>
      <c r="BG7" s="839">
        <v>0</v>
      </c>
      <c r="BH7" s="842">
        <v>0</v>
      </c>
      <c r="BI7" s="854" t="s">
        <v>8258</v>
      </c>
      <c r="BJ7" s="129">
        <v>0</v>
      </c>
      <c r="BK7" s="7">
        <v>0</v>
      </c>
      <c r="BL7" s="841" t="s">
        <v>218</v>
      </c>
      <c r="BM7" s="854" t="s">
        <v>8264</v>
      </c>
      <c r="BN7" s="859">
        <v>1</v>
      </c>
      <c r="BO7" s="839">
        <v>100</v>
      </c>
      <c r="BP7" s="845">
        <v>100</v>
      </c>
      <c r="BQ7" s="843" t="s">
        <v>8270</v>
      </c>
      <c r="BR7" s="7">
        <v>1</v>
      </c>
      <c r="BS7" s="7">
        <v>1</v>
      </c>
      <c r="BT7" s="844" t="s">
        <v>218</v>
      </c>
      <c r="BU7" s="537" t="s">
        <v>8645</v>
      </c>
      <c r="BV7" s="120">
        <v>1</v>
      </c>
      <c r="BW7" s="839">
        <v>100</v>
      </c>
      <c r="BX7" s="842">
        <v>100</v>
      </c>
      <c r="BY7" s="853" t="s">
        <v>8638</v>
      </c>
      <c r="BZ7" s="7">
        <v>1</v>
      </c>
      <c r="CA7" s="7">
        <v>1</v>
      </c>
      <c r="CB7" s="844" t="s">
        <v>218</v>
      </c>
      <c r="CC7" s="852" t="s">
        <v>8644</v>
      </c>
      <c r="CD7" s="120">
        <v>1</v>
      </c>
      <c r="CE7" s="839">
        <v>100</v>
      </c>
      <c r="CF7" s="845">
        <v>100</v>
      </c>
      <c r="CG7" s="853" t="s">
        <v>9964</v>
      </c>
      <c r="CH7" s="7">
        <v>1</v>
      </c>
      <c r="CI7" s="7">
        <v>1</v>
      </c>
      <c r="CJ7" s="844" t="s">
        <v>218</v>
      </c>
      <c r="CK7" s="27" t="s">
        <v>9965</v>
      </c>
      <c r="CL7" s="857">
        <v>1</v>
      </c>
      <c r="CM7" s="839">
        <v>100</v>
      </c>
      <c r="CN7" s="842">
        <v>100</v>
      </c>
      <c r="CO7" s="847" t="s">
        <v>9966</v>
      </c>
      <c r="CP7" s="7">
        <v>1</v>
      </c>
      <c r="CQ7" s="7">
        <v>1</v>
      </c>
      <c r="CR7" s="844" t="s">
        <v>218</v>
      </c>
      <c r="CS7" s="852" t="s">
        <v>9967</v>
      </c>
      <c r="CT7" s="857">
        <v>1</v>
      </c>
      <c r="CU7" s="839">
        <v>100</v>
      </c>
      <c r="CV7" s="845">
        <v>100</v>
      </c>
      <c r="CW7" s="853" t="s">
        <v>9968</v>
      </c>
      <c r="CX7" s="7">
        <v>1</v>
      </c>
      <c r="CY7" s="7">
        <v>0</v>
      </c>
      <c r="CZ7" s="844" t="s">
        <v>2913</v>
      </c>
      <c r="DA7" s="852" t="s">
        <v>9969</v>
      </c>
      <c r="DB7" s="856">
        <v>0</v>
      </c>
      <c r="DC7" s="839">
        <v>100</v>
      </c>
      <c r="DD7" s="842">
        <v>0</v>
      </c>
      <c r="DE7" s="853"/>
      <c r="DF7" s="7">
        <v>1</v>
      </c>
      <c r="DG7" s="7">
        <v>0</v>
      </c>
      <c r="DH7" s="844" t="s">
        <v>7160</v>
      </c>
      <c r="DI7" s="852"/>
      <c r="DJ7" s="856"/>
      <c r="DK7" s="839">
        <v>100</v>
      </c>
      <c r="DL7" s="845"/>
      <c r="DM7" s="853"/>
      <c r="DN7" s="7">
        <v>1</v>
      </c>
      <c r="DO7" s="7">
        <v>0</v>
      </c>
      <c r="DP7" s="844" t="s">
        <v>7160</v>
      </c>
      <c r="DQ7" s="852"/>
      <c r="DR7" s="856"/>
      <c r="DS7" s="839">
        <v>100</v>
      </c>
      <c r="DT7" s="842">
        <v>0</v>
      </c>
      <c r="DU7" s="853"/>
      <c r="DV7" s="7">
        <v>1</v>
      </c>
      <c r="DW7" s="7">
        <v>0</v>
      </c>
      <c r="DX7" s="844" t="s">
        <v>7160</v>
      </c>
      <c r="DY7" s="852"/>
      <c r="DZ7" s="856"/>
      <c r="EA7" s="839">
        <v>100</v>
      </c>
      <c r="EB7" s="845"/>
      <c r="EC7" s="853"/>
      <c r="ED7" s="7">
        <v>1</v>
      </c>
      <c r="EE7" s="7">
        <v>0</v>
      </c>
      <c r="EF7" s="844" t="s">
        <v>7160</v>
      </c>
      <c r="EG7" s="851"/>
      <c r="EH7" s="856"/>
      <c r="EI7" s="839">
        <v>100</v>
      </c>
      <c r="EJ7" s="842">
        <v>0</v>
      </c>
      <c r="EK7" s="853"/>
      <c r="EL7" s="7">
        <v>1</v>
      </c>
      <c r="EM7" s="7">
        <v>0</v>
      </c>
      <c r="EN7" s="844" t="s">
        <v>7160</v>
      </c>
      <c r="EO7" s="851"/>
      <c r="EP7" s="856"/>
      <c r="EQ7" s="839">
        <v>100</v>
      </c>
      <c r="ER7" s="845"/>
      <c r="ES7" s="853"/>
      <c r="ET7" s="7">
        <v>1</v>
      </c>
      <c r="EU7" s="7">
        <v>0</v>
      </c>
      <c r="EV7" s="844" t="s">
        <v>7160</v>
      </c>
      <c r="EW7" s="849"/>
      <c r="EX7" s="856"/>
      <c r="EY7" s="991">
        <v>2023</v>
      </c>
      <c r="FB7" s="862"/>
    </row>
  </sheetData>
  <sheetProtection formatCells="0" formatColumns="0" formatRows="0" sort="0" autoFilter="0" pivotTables="0"/>
  <autoFilter ref="A1:EY7" xr:uid="{C9A0AAF1-5332-4CEB-8F79-67AA55FABFA2}"/>
  <conditionalFormatting sqref="BL2:BL7 BT2:BT7 CB2:CB7 CJ2:CJ7 CL2:CL7 CR2:CR7 CZ2:CZ7 DH2:DH7 DP2:DP7 DX2:DX7 EF2:EF7 EN2:EN7 EV2:EV7">
    <cfRule type="cellIs" dxfId="94" priority="45" operator="equal">
      <formula>"Pendiente Validar"</formula>
    </cfRule>
    <cfRule type="cellIs" dxfId="93" priority="46" operator="equal">
      <formula>"NO"</formula>
    </cfRule>
    <cfRule type="cellIs" dxfId="92" priority="47" operator="equal">
      <formula>"SI"</formula>
    </cfRule>
  </conditionalFormatting>
  <dataValidations count="3">
    <dataValidation allowBlank="1" showErrorMessage="1" promptTitle="Mín 300 máx 4000" prompt="Recuerda que debes escribir mínimo 300 caractateres y máximo 4000" sqref="BU8:BU1048576 CC2:CD1048576 EO2:EP1048576 DA2:DB1048576 CS2:CT1048576 DI2:DJ1048576 DY2:DZ1048576 DQ2:DR1048576 EG2:EH1048576 CK2:CL1048576 BV2:BV1048576 EW2:EY1048576 EQ2:EQ7 BU2:BU6 EI2:EI7 DC2:DC7 FB1:FD7 CU2:CU7 EA2:EA7 DS2:DS7 DK2:DK7 CM2:CM7 CE2:CE7" xr:uid="{19C2394A-ABF9-41CE-B58A-0517D37AC0E6}"/>
    <dataValidation allowBlank="1" showInputMessage="1" showErrorMessage="1" promptTitle="Meta 2021 Total" prompt="Corresponde a la Meta 2021 + Rezago en Meta 2020_x000a__x000a_" sqref="BF1" xr:uid="{C302FB64-79B0-4C37-8E4A-08D4A7BC6BB5}"/>
    <dataValidation type="list" allowBlank="1" showInputMessage="1" showErrorMessage="1" sqref="EF2:EF7 CR2:CR7 BT2:BT7 EN2:EN7 BL2:BL7 CB2:CB7 EV2:EV7 CJ2:CJ7 CZ2:CZ7 DH2:DH7 DP2:DP7 DX2:DX7" xr:uid="{44854F70-A13B-496E-84E8-AFCDC832264F}">
      <formula1>"SI,NO,Pendiente Validar"</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676DC-23A2-483A-ADF0-FC1A71EC3F55}">
  <sheetPr>
    <tabColor theme="9" tint="0.79998168889431442"/>
  </sheetPr>
  <dimension ref="A1:FB8"/>
  <sheetViews>
    <sheetView zoomScale="85" zoomScaleNormal="85" workbookViewId="0">
      <selection activeCell="D8" sqref="D8"/>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10.42578125" customWidth="1"/>
    <col min="6" max="6" width="25.42578125" customWidth="1"/>
    <col min="7" max="7" width="29.42578125" customWidth="1"/>
    <col min="8" max="8" width="21.5703125" customWidth="1"/>
    <col min="9" max="10" width="40.7109375" customWidth="1"/>
    <col min="11" max="11" width="20.28515625" customWidth="1"/>
    <col min="12" max="12" width="15.140625" customWidth="1"/>
    <col min="13" max="13" width="23.85546875" customWidth="1"/>
    <col min="14" max="14" width="10.42578125" customWidth="1"/>
    <col min="15" max="15" width="10.28515625" hidden="1" customWidth="1"/>
    <col min="16" max="16" width="39.42578125" style="1067"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4" customWidth="1"/>
    <col min="42" max="42" width="15.5703125" style="764" customWidth="1"/>
    <col min="43" max="43" width="16.28515625" style="764" customWidth="1"/>
    <col min="44" max="44" width="12.42578125" style="764" customWidth="1"/>
    <col min="45" max="45" width="9.140625" style="764" customWidth="1"/>
    <col min="46" max="46" width="33.28515625" customWidth="1"/>
    <col min="47" max="47" width="35.5703125" customWidth="1"/>
    <col min="48" max="48" width="22" style="764" customWidth="1"/>
    <col min="49" max="49" width="25.42578125" style="764" customWidth="1"/>
    <col min="50" max="50" width="19.140625" style="764" bestFit="1" customWidth="1"/>
    <col min="51" max="51" width="20.7109375" style="764" bestFit="1" customWidth="1"/>
    <col min="52" max="52" width="19.140625" style="764" bestFit="1" customWidth="1"/>
    <col min="53" max="53" width="23.42578125" style="764"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88" bestFit="1" customWidth="1"/>
    <col min="61" max="61" width="39.85546875" style="9" customWidth="1"/>
    <col min="62" max="62" width="10.5703125" customWidth="1"/>
    <col min="63" max="63" width="12.140625" customWidth="1"/>
    <col min="64" max="64" width="10.7109375" style="5" customWidth="1"/>
    <col min="65" max="65" width="45.42578125" style="5" customWidth="1"/>
    <col min="66" max="66" width="15" style="5" customWidth="1"/>
    <col min="67" max="67" width="20.28515625" style="5" customWidth="1"/>
    <col min="68" max="68" width="20.7109375" style="5" bestFit="1" customWidth="1"/>
    <col min="69" max="69" width="47.85546875" style="5" customWidth="1"/>
    <col min="70" max="70" width="10.5703125" style="5" customWidth="1"/>
    <col min="71" max="71" width="11.140625" style="5" customWidth="1"/>
    <col min="72" max="72" width="12.140625" style="35" customWidth="1"/>
    <col min="73" max="73" width="41.5703125" style="5" customWidth="1"/>
    <col min="74" max="74" width="17.7109375" style="35" customWidth="1"/>
    <col min="75" max="75" width="21.140625" style="5" bestFit="1" customWidth="1"/>
    <col min="76" max="76" width="18.42578125" style="5" bestFit="1"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19.140625"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17.42578125" style="5" customWidth="1"/>
    <col min="92" max="92" width="16" style="5"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19.5703125" style="5"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19.140625" style="5" bestFit="1" customWidth="1"/>
    <col min="108" max="108" width="15.85546875" style="5"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0" style="5" customWidth="1"/>
    <col min="116" max="116" width="19.140625" style="5" customWidth="1"/>
    <col min="117" max="117" width="47" style="5" customWidth="1"/>
    <col min="118" max="118" width="15" style="5" customWidth="1"/>
    <col min="119" max="119" width="14.85546875" style="5" customWidth="1"/>
    <col min="120" max="120" width="11.7109375" style="35" customWidth="1"/>
    <col min="121" max="121" width="39.140625" style="5" customWidth="1"/>
    <col min="122" max="122" width="9.140625" style="5" customWidth="1"/>
    <col min="123" max="123" width="19.14062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19.140625" style="5"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0.140625" style="5" bestFit="1" customWidth="1"/>
    <col min="148" max="148" width="16.5703125" style="5" customWidth="1"/>
    <col min="149" max="149" width="61" style="5" customWidth="1"/>
    <col min="150" max="150" width="18.5703125" style="5" bestFit="1" customWidth="1"/>
    <col min="151" max="151" width="10.5703125" style="5" customWidth="1"/>
    <col min="152" max="152" width="12.28515625" style="5" customWidth="1"/>
    <col min="153" max="153" width="35.7109375" style="862" customWidth="1"/>
    <col min="154" max="154" width="12.85546875" style="5" customWidth="1"/>
    <col min="155" max="155" width="14.7109375" style="5" customWidth="1"/>
    <col min="156" max="156" width="13" style="5" customWidth="1"/>
    <col min="157" max="157" width="11.42578125" style="5" customWidth="1"/>
    <col min="158" max="158" width="9.140625" style="5" customWidth="1"/>
    <col min="159" max="16384" width="9.140625" style="5"/>
  </cols>
  <sheetData>
    <row r="1" spans="1:158" ht="59.25" customHeight="1" x14ac:dyDescent="0.25">
      <c r="A1" s="836" t="s">
        <v>7075</v>
      </c>
      <c r="B1" s="913" t="s">
        <v>0</v>
      </c>
      <c r="C1" s="913" t="s">
        <v>1</v>
      </c>
      <c r="D1" s="913" t="s">
        <v>2</v>
      </c>
      <c r="E1" s="913" t="s">
        <v>7076</v>
      </c>
      <c r="F1" s="913" t="s">
        <v>3</v>
      </c>
      <c r="G1" s="913" t="s">
        <v>4</v>
      </c>
      <c r="H1" s="914" t="s">
        <v>5</v>
      </c>
      <c r="I1" s="1066" t="s">
        <v>6</v>
      </c>
      <c r="J1" s="914" t="s">
        <v>7</v>
      </c>
      <c r="K1" s="914" t="s">
        <v>9</v>
      </c>
      <c r="L1" s="914" t="s">
        <v>12</v>
      </c>
      <c r="M1" s="915" t="s">
        <v>7077</v>
      </c>
      <c r="N1" s="914" t="s">
        <v>16</v>
      </c>
      <c r="O1" s="779" t="s">
        <v>7078</v>
      </c>
      <c r="P1" s="914" t="s">
        <v>17</v>
      </c>
      <c r="Q1" s="914" t="s">
        <v>18</v>
      </c>
      <c r="R1" s="916" t="s">
        <v>19</v>
      </c>
      <c r="S1" s="916" t="s">
        <v>20</v>
      </c>
      <c r="T1" s="916" t="s">
        <v>21</v>
      </c>
      <c r="U1" s="916" t="s">
        <v>22</v>
      </c>
      <c r="V1" s="916" t="s">
        <v>23</v>
      </c>
      <c r="W1" s="916" t="s">
        <v>7079</v>
      </c>
      <c r="X1" s="916" t="s">
        <v>7080</v>
      </c>
      <c r="Y1" s="916" t="s">
        <v>25</v>
      </c>
      <c r="Z1" s="916" t="s">
        <v>7336</v>
      </c>
      <c r="AA1" s="916" t="s">
        <v>7081</v>
      </c>
      <c r="AB1" s="916" t="s">
        <v>26</v>
      </c>
      <c r="AC1" s="916" t="s">
        <v>27</v>
      </c>
      <c r="AD1" s="916" t="s">
        <v>7337</v>
      </c>
      <c r="AE1" s="6" t="s">
        <v>29</v>
      </c>
      <c r="AF1" s="6" t="s">
        <v>30</v>
      </c>
      <c r="AG1" s="916" t="s">
        <v>31</v>
      </c>
      <c r="AH1" s="916" t="s">
        <v>7338</v>
      </c>
      <c r="AI1" s="916" t="s">
        <v>7082</v>
      </c>
      <c r="AJ1" s="916" t="s">
        <v>7083</v>
      </c>
      <c r="AK1" s="916" t="s">
        <v>7084</v>
      </c>
      <c r="AL1" s="916" t="s">
        <v>7085</v>
      </c>
      <c r="AM1" s="916" t="s">
        <v>7086</v>
      </c>
      <c r="AN1" s="6" t="s">
        <v>7087</v>
      </c>
      <c r="AO1" s="781" t="s">
        <v>33</v>
      </c>
      <c r="AP1" s="781" t="s">
        <v>34</v>
      </c>
      <c r="AQ1" s="917" t="s">
        <v>35</v>
      </c>
      <c r="AR1" s="917" t="s">
        <v>36</v>
      </c>
      <c r="AS1" s="917" t="s">
        <v>7088</v>
      </c>
      <c r="AT1" s="917" t="s">
        <v>37</v>
      </c>
      <c r="AU1" s="917" t="s">
        <v>38</v>
      </c>
      <c r="AV1" s="917" t="s">
        <v>7339</v>
      </c>
      <c r="AW1" s="917" t="s">
        <v>7340</v>
      </c>
      <c r="AX1" s="917" t="s">
        <v>7341</v>
      </c>
      <c r="AY1" s="917" t="s">
        <v>7342</v>
      </c>
      <c r="AZ1" s="918" t="s">
        <v>7343</v>
      </c>
      <c r="BA1" s="918" t="s">
        <v>7089</v>
      </c>
      <c r="BB1" s="918" t="s">
        <v>7697</v>
      </c>
      <c r="BC1" s="918" t="s">
        <v>7698</v>
      </c>
      <c r="BD1" s="918" t="s">
        <v>7699</v>
      </c>
      <c r="BE1" s="918" t="s">
        <v>8294</v>
      </c>
      <c r="BF1" s="1000" t="s">
        <v>7700</v>
      </c>
      <c r="BG1" s="782" t="s">
        <v>48</v>
      </c>
      <c r="BH1" s="784" t="s">
        <v>49</v>
      </c>
      <c r="BI1" s="784" t="s">
        <v>50</v>
      </c>
      <c r="BJ1" s="784" t="s">
        <v>7094</v>
      </c>
      <c r="BK1" s="784" t="s">
        <v>7095</v>
      </c>
      <c r="BL1" s="785" t="s">
        <v>53</v>
      </c>
      <c r="BM1" s="785" t="s">
        <v>7096</v>
      </c>
      <c r="BN1" s="2" t="s">
        <v>7097</v>
      </c>
      <c r="BO1" s="782" t="s">
        <v>55</v>
      </c>
      <c r="BP1" s="786" t="s">
        <v>56</v>
      </c>
      <c r="BQ1" s="786" t="s">
        <v>57</v>
      </c>
      <c r="BR1" s="786" t="s">
        <v>7098</v>
      </c>
      <c r="BS1" s="786" t="s">
        <v>7099</v>
      </c>
      <c r="BT1" s="786" t="s">
        <v>60</v>
      </c>
      <c r="BU1" s="2" t="s">
        <v>7100</v>
      </c>
      <c r="BV1" s="2" t="s">
        <v>7101</v>
      </c>
      <c r="BW1" s="782" t="s">
        <v>62</v>
      </c>
      <c r="BX1" s="785" t="s">
        <v>63</v>
      </c>
      <c r="BY1" s="785" t="s">
        <v>64</v>
      </c>
      <c r="BZ1" s="785" t="s">
        <v>7102</v>
      </c>
      <c r="CA1" s="785" t="s">
        <v>7103</v>
      </c>
      <c r="CB1" s="785" t="s">
        <v>67</v>
      </c>
      <c r="CC1" s="1" t="s">
        <v>7104</v>
      </c>
      <c r="CD1" s="2" t="s">
        <v>7105</v>
      </c>
      <c r="CE1" s="782" t="s">
        <v>69</v>
      </c>
      <c r="CF1" s="786" t="s">
        <v>70</v>
      </c>
      <c r="CG1" s="786" t="s">
        <v>71</v>
      </c>
      <c r="CH1" s="786" t="s">
        <v>7106</v>
      </c>
      <c r="CI1" s="786" t="s">
        <v>7107</v>
      </c>
      <c r="CJ1" s="786" t="s">
        <v>74</v>
      </c>
      <c r="CK1" s="2" t="s">
        <v>7108</v>
      </c>
      <c r="CL1" s="2" t="s">
        <v>7109</v>
      </c>
      <c r="CM1" s="782" t="s">
        <v>76</v>
      </c>
      <c r="CN1" s="785" t="s">
        <v>77</v>
      </c>
      <c r="CO1" s="785" t="s">
        <v>78</v>
      </c>
      <c r="CP1" s="785" t="s">
        <v>7110</v>
      </c>
      <c r="CQ1" s="785" t="s">
        <v>7111</v>
      </c>
      <c r="CR1" s="785" t="s">
        <v>81</v>
      </c>
      <c r="CS1" s="1" t="s">
        <v>7112</v>
      </c>
      <c r="CT1" s="1" t="s">
        <v>7113</v>
      </c>
      <c r="CU1" s="782" t="s">
        <v>83</v>
      </c>
      <c r="CV1" s="786" t="s">
        <v>7114</v>
      </c>
      <c r="CW1" s="786" t="s">
        <v>85</v>
      </c>
      <c r="CX1" s="786" t="s">
        <v>7115</v>
      </c>
      <c r="CY1" s="786" t="s">
        <v>7116</v>
      </c>
      <c r="CZ1" s="786" t="s">
        <v>88</v>
      </c>
      <c r="DA1" s="2" t="s">
        <v>7117</v>
      </c>
      <c r="DB1" s="2" t="s">
        <v>7118</v>
      </c>
      <c r="DC1" s="782" t="s">
        <v>90</v>
      </c>
      <c r="DD1" s="785" t="s">
        <v>7119</v>
      </c>
      <c r="DE1" s="785" t="s">
        <v>92</v>
      </c>
      <c r="DF1" s="785" t="s">
        <v>7120</v>
      </c>
      <c r="DG1" s="785" t="s">
        <v>7121</v>
      </c>
      <c r="DH1" s="785" t="s">
        <v>95</v>
      </c>
      <c r="DI1" s="1" t="s">
        <v>7122</v>
      </c>
      <c r="DJ1" s="1" t="s">
        <v>7123</v>
      </c>
      <c r="DK1" s="782" t="s">
        <v>97</v>
      </c>
      <c r="DL1" s="786" t="s">
        <v>7124</v>
      </c>
      <c r="DM1" s="786" t="s">
        <v>99</v>
      </c>
      <c r="DN1" s="786" t="s">
        <v>7125</v>
      </c>
      <c r="DO1" s="786" t="s">
        <v>7126</v>
      </c>
      <c r="DP1" s="786" t="s">
        <v>102</v>
      </c>
      <c r="DQ1" s="2" t="s">
        <v>7127</v>
      </c>
      <c r="DR1" s="2" t="s">
        <v>7128</v>
      </c>
      <c r="DS1" s="782" t="s">
        <v>104</v>
      </c>
      <c r="DT1" s="785" t="s">
        <v>7129</v>
      </c>
      <c r="DU1" s="785" t="s">
        <v>106</v>
      </c>
      <c r="DV1" s="785" t="s">
        <v>7130</v>
      </c>
      <c r="DW1" s="785" t="s">
        <v>7131</v>
      </c>
      <c r="DX1" s="785" t="s">
        <v>109</v>
      </c>
      <c r="DY1" s="1" t="s">
        <v>7132</v>
      </c>
      <c r="DZ1" s="1" t="s">
        <v>7133</v>
      </c>
      <c r="EA1" s="782" t="s">
        <v>111</v>
      </c>
      <c r="EB1" s="786" t="s">
        <v>7134</v>
      </c>
      <c r="EC1" s="786" t="s">
        <v>113</v>
      </c>
      <c r="ED1" s="786" t="s">
        <v>7135</v>
      </c>
      <c r="EE1" s="786" t="s">
        <v>7136</v>
      </c>
      <c r="EF1" s="786" t="s">
        <v>116</v>
      </c>
      <c r="EG1" s="2" t="s">
        <v>7137</v>
      </c>
      <c r="EH1" s="2" t="s">
        <v>7138</v>
      </c>
      <c r="EI1" s="782" t="s">
        <v>118</v>
      </c>
      <c r="EJ1" s="785" t="s">
        <v>7139</v>
      </c>
      <c r="EK1" s="785" t="s">
        <v>120</v>
      </c>
      <c r="EL1" s="785" t="s">
        <v>7140</v>
      </c>
      <c r="EM1" s="785" t="s">
        <v>7141</v>
      </c>
      <c r="EN1" s="785" t="s">
        <v>123</v>
      </c>
      <c r="EO1" s="1" t="s">
        <v>7142</v>
      </c>
      <c r="EP1" s="1" t="s">
        <v>7143</v>
      </c>
      <c r="EQ1" s="782" t="s">
        <v>125</v>
      </c>
      <c r="ER1" s="786" t="s">
        <v>7144</v>
      </c>
      <c r="ES1" s="786" t="s">
        <v>127</v>
      </c>
      <c r="ET1" s="786" t="s">
        <v>7145</v>
      </c>
      <c r="EU1" s="786" t="s">
        <v>7146</v>
      </c>
      <c r="EV1" s="786" t="s">
        <v>130</v>
      </c>
      <c r="EW1" s="2" t="s">
        <v>7147</v>
      </c>
      <c r="EX1" s="2" t="s">
        <v>7148</v>
      </c>
      <c r="EY1" s="2" t="s">
        <v>7149</v>
      </c>
      <c r="FB1" s="862"/>
    </row>
    <row r="2" spans="1:158" s="934" customFormat="1" ht="32.25" customHeight="1" x14ac:dyDescent="0.25">
      <c r="A2" s="861" t="s">
        <v>9970</v>
      </c>
      <c r="B2" s="925" t="s">
        <v>7200</v>
      </c>
      <c r="C2" s="925" t="s">
        <v>1393</v>
      </c>
      <c r="D2" s="925" t="s">
        <v>7239</v>
      </c>
      <c r="E2" s="925" t="s">
        <v>7220</v>
      </c>
      <c r="F2" s="925" t="s">
        <v>1362</v>
      </c>
      <c r="G2" s="925" t="s">
        <v>1362</v>
      </c>
      <c r="H2" s="925" t="s">
        <v>204</v>
      </c>
      <c r="I2" s="969" t="s">
        <v>207</v>
      </c>
      <c r="J2" s="969" t="s">
        <v>7426</v>
      </c>
      <c r="K2" s="969" t="s">
        <v>7645</v>
      </c>
      <c r="L2" s="920" t="s">
        <v>1364</v>
      </c>
      <c r="M2" s="925" t="s">
        <v>8339</v>
      </c>
      <c r="N2" s="971">
        <v>607</v>
      </c>
      <c r="O2" s="920"/>
      <c r="P2" s="1068" t="s">
        <v>7646</v>
      </c>
      <c r="Q2" s="1028" t="s">
        <v>210</v>
      </c>
      <c r="R2" s="921"/>
      <c r="S2" s="921"/>
      <c r="T2" s="921"/>
      <c r="U2" s="921"/>
      <c r="V2" s="921"/>
      <c r="W2" s="921"/>
      <c r="X2" s="921"/>
      <c r="Y2" s="921"/>
      <c r="Z2" s="921"/>
      <c r="AA2" s="921"/>
      <c r="AB2" s="921"/>
      <c r="AC2" s="921"/>
      <c r="AD2" s="921"/>
      <c r="AE2" s="921"/>
      <c r="AF2" s="921"/>
      <c r="AG2" s="921"/>
      <c r="AH2" s="921"/>
      <c r="AI2" s="921"/>
      <c r="AJ2" s="921"/>
      <c r="AK2" s="921"/>
      <c r="AL2" s="921"/>
      <c r="AM2" s="921"/>
      <c r="AN2" s="921"/>
      <c r="AO2" s="920" t="s">
        <v>1366</v>
      </c>
      <c r="AP2" s="921" t="s">
        <v>2635</v>
      </c>
      <c r="AQ2" s="920" t="s">
        <v>418</v>
      </c>
      <c r="AR2" s="920" t="s">
        <v>7187</v>
      </c>
      <c r="AS2" s="920">
        <v>0</v>
      </c>
      <c r="AT2" s="927" t="s">
        <v>7647</v>
      </c>
      <c r="AU2" s="927" t="s">
        <v>7648</v>
      </c>
      <c r="AV2" s="919">
        <v>0</v>
      </c>
      <c r="AW2" s="976">
        <v>70</v>
      </c>
      <c r="AX2" s="976">
        <v>75</v>
      </c>
      <c r="AY2" s="976">
        <v>80</v>
      </c>
      <c r="AZ2" s="977">
        <v>85</v>
      </c>
      <c r="BA2" s="977">
        <v>85</v>
      </c>
      <c r="BB2" s="939"/>
      <c r="BC2" s="939"/>
      <c r="BD2" s="939"/>
      <c r="BE2" s="939"/>
      <c r="BF2" s="993">
        <v>70</v>
      </c>
      <c r="BG2" s="839">
        <v>0</v>
      </c>
      <c r="BH2" s="842">
        <v>0</v>
      </c>
      <c r="BI2" s="854" t="s">
        <v>8173</v>
      </c>
      <c r="BJ2" s="129">
        <v>0</v>
      </c>
      <c r="BK2" s="7">
        <v>0</v>
      </c>
      <c r="BL2" s="841" t="s">
        <v>218</v>
      </c>
      <c r="BM2" s="854" t="s">
        <v>8180</v>
      </c>
      <c r="BN2" s="859">
        <v>1</v>
      </c>
      <c r="BO2" s="839">
        <v>0</v>
      </c>
      <c r="BP2" s="842">
        <v>0</v>
      </c>
      <c r="BQ2" s="843" t="s">
        <v>8187</v>
      </c>
      <c r="BR2" s="7">
        <v>0</v>
      </c>
      <c r="BS2" s="850">
        <v>0</v>
      </c>
      <c r="BT2" s="844" t="s">
        <v>218</v>
      </c>
      <c r="BU2" s="537" t="s">
        <v>8194</v>
      </c>
      <c r="BV2" s="120">
        <v>1</v>
      </c>
      <c r="BW2" s="839">
        <v>0</v>
      </c>
      <c r="BX2" s="842">
        <v>0</v>
      </c>
      <c r="BY2" s="853" t="s">
        <v>8600</v>
      </c>
      <c r="BZ2" s="7">
        <v>0</v>
      </c>
      <c r="CA2" s="7">
        <v>0</v>
      </c>
      <c r="CB2" s="844" t="s">
        <v>218</v>
      </c>
      <c r="CC2" s="852" t="s">
        <v>8606</v>
      </c>
      <c r="CD2" s="857">
        <v>0</v>
      </c>
      <c r="CE2" s="839">
        <v>0</v>
      </c>
      <c r="CF2" s="842">
        <v>0</v>
      </c>
      <c r="CG2" s="853" t="s">
        <v>9971</v>
      </c>
      <c r="CH2" s="7">
        <v>0</v>
      </c>
      <c r="CI2" s="7">
        <v>0</v>
      </c>
      <c r="CJ2" s="844" t="s">
        <v>218</v>
      </c>
      <c r="CK2" s="27" t="s">
        <v>9972</v>
      </c>
      <c r="CL2" s="857">
        <v>1</v>
      </c>
      <c r="CM2" s="839">
        <v>0</v>
      </c>
      <c r="CN2" s="842">
        <v>0</v>
      </c>
      <c r="CO2" s="847" t="s">
        <v>9973</v>
      </c>
      <c r="CP2" s="7">
        <v>0</v>
      </c>
      <c r="CQ2" s="7">
        <v>0</v>
      </c>
      <c r="CR2" s="844" t="s">
        <v>218</v>
      </c>
      <c r="CS2" s="852" t="s">
        <v>9974</v>
      </c>
      <c r="CT2" s="857">
        <v>1</v>
      </c>
      <c r="CU2" s="839">
        <v>0</v>
      </c>
      <c r="CV2" s="842">
        <v>0</v>
      </c>
      <c r="CW2" s="853" t="s">
        <v>9975</v>
      </c>
      <c r="CX2" s="7">
        <v>0</v>
      </c>
      <c r="CY2" s="7">
        <v>0</v>
      </c>
      <c r="CZ2" s="844" t="s">
        <v>218</v>
      </c>
      <c r="DA2" s="852" t="s">
        <v>9976</v>
      </c>
      <c r="DB2" s="856">
        <v>1</v>
      </c>
      <c r="DC2" s="839">
        <v>0</v>
      </c>
      <c r="DD2" s="842">
        <v>0</v>
      </c>
      <c r="DE2" s="853"/>
      <c r="DF2" s="7" t="s">
        <v>872</v>
      </c>
      <c r="DG2" s="7">
        <v>0</v>
      </c>
      <c r="DH2" s="844" t="s">
        <v>7160</v>
      </c>
      <c r="DI2" s="852"/>
      <c r="DJ2" s="856"/>
      <c r="DK2" s="839">
        <v>0</v>
      </c>
      <c r="DL2" s="842">
        <v>0</v>
      </c>
      <c r="DM2" s="853"/>
      <c r="DN2" s="7">
        <v>0</v>
      </c>
      <c r="DO2" s="7">
        <v>0</v>
      </c>
      <c r="DP2" s="844" t="s">
        <v>7160</v>
      </c>
      <c r="DQ2" s="852"/>
      <c r="DR2" s="856"/>
      <c r="DS2" s="839">
        <v>0</v>
      </c>
      <c r="DT2" s="842">
        <v>0</v>
      </c>
      <c r="DU2" s="853"/>
      <c r="DV2" s="7">
        <v>0</v>
      </c>
      <c r="DW2" s="7">
        <v>0</v>
      </c>
      <c r="DX2" s="844" t="s">
        <v>7160</v>
      </c>
      <c r="DY2" s="852"/>
      <c r="DZ2" s="856"/>
      <c r="EA2" s="839">
        <v>0</v>
      </c>
      <c r="EB2" s="842">
        <v>0</v>
      </c>
      <c r="EC2" s="853"/>
      <c r="ED2" s="7">
        <v>0</v>
      </c>
      <c r="EE2" s="7">
        <v>0</v>
      </c>
      <c r="EF2" s="844" t="s">
        <v>7160</v>
      </c>
      <c r="EG2" s="851"/>
      <c r="EH2" s="856"/>
      <c r="EI2" s="839">
        <v>0</v>
      </c>
      <c r="EJ2" s="842">
        <v>0</v>
      </c>
      <c r="EK2" s="853"/>
      <c r="EL2" s="7">
        <v>0</v>
      </c>
      <c r="EM2" s="7">
        <v>0</v>
      </c>
      <c r="EN2" s="844" t="s">
        <v>7160</v>
      </c>
      <c r="EO2" s="851"/>
      <c r="EP2" s="856"/>
      <c r="EQ2" s="839">
        <v>70</v>
      </c>
      <c r="ER2" s="845"/>
      <c r="ES2" s="853"/>
      <c r="ET2" s="7">
        <v>1</v>
      </c>
      <c r="EU2" s="7">
        <v>0</v>
      </c>
      <c r="EV2" s="844" t="s">
        <v>7160</v>
      </c>
      <c r="EW2" s="849"/>
      <c r="EX2" s="849"/>
      <c r="EY2" s="546">
        <v>2023</v>
      </c>
      <c r="FB2" s="862"/>
    </row>
    <row r="3" spans="1:158" s="934" customFormat="1" ht="32.25" customHeight="1" x14ac:dyDescent="0.25">
      <c r="A3" s="861" t="s">
        <v>9977</v>
      </c>
      <c r="B3" s="925" t="s">
        <v>7200</v>
      </c>
      <c r="C3" s="925" t="s">
        <v>1393</v>
      </c>
      <c r="D3" s="925" t="s">
        <v>7239</v>
      </c>
      <c r="E3" s="925" t="s">
        <v>7220</v>
      </c>
      <c r="F3" s="925" t="s">
        <v>1362</v>
      </c>
      <c r="G3" s="925" t="s">
        <v>1362</v>
      </c>
      <c r="H3" s="925" t="s">
        <v>204</v>
      </c>
      <c r="I3" s="969" t="s">
        <v>207</v>
      </c>
      <c r="J3" s="969" t="s">
        <v>7426</v>
      </c>
      <c r="K3" s="969" t="s">
        <v>7645</v>
      </c>
      <c r="L3" s="920" t="s">
        <v>1364</v>
      </c>
      <c r="M3" s="925" t="s">
        <v>8339</v>
      </c>
      <c r="N3" s="974">
        <v>608</v>
      </c>
      <c r="O3" s="921"/>
      <c r="P3" s="1068" t="s">
        <v>7649</v>
      </c>
      <c r="Q3" s="1028" t="s">
        <v>210</v>
      </c>
      <c r="R3" s="921"/>
      <c r="S3" s="921"/>
      <c r="T3" s="921"/>
      <c r="U3" s="921"/>
      <c r="V3" s="921"/>
      <c r="W3" s="921"/>
      <c r="X3" s="921"/>
      <c r="Y3" s="921"/>
      <c r="Z3" s="921"/>
      <c r="AA3" s="921"/>
      <c r="AB3" s="921"/>
      <c r="AC3" s="921"/>
      <c r="AD3" s="921"/>
      <c r="AE3" s="921"/>
      <c r="AF3" s="921"/>
      <c r="AG3" s="921"/>
      <c r="AH3" s="921"/>
      <c r="AI3" s="921"/>
      <c r="AJ3" s="921"/>
      <c r="AK3" s="921"/>
      <c r="AL3" s="921"/>
      <c r="AM3" s="921"/>
      <c r="AN3" s="921"/>
      <c r="AO3" s="920" t="s">
        <v>1366</v>
      </c>
      <c r="AP3" s="921" t="s">
        <v>2635</v>
      </c>
      <c r="AQ3" s="920" t="s">
        <v>418</v>
      </c>
      <c r="AR3" s="920" t="s">
        <v>271</v>
      </c>
      <c r="AS3" s="920">
        <v>210</v>
      </c>
      <c r="AT3" s="927" t="s">
        <v>7650</v>
      </c>
      <c r="AU3" s="927" t="s">
        <v>7651</v>
      </c>
      <c r="AV3" s="919">
        <v>0</v>
      </c>
      <c r="AW3" s="1039" t="s">
        <v>1427</v>
      </c>
      <c r="AX3" s="1039" t="s">
        <v>1427</v>
      </c>
      <c r="AY3" s="1039" t="s">
        <v>1427</v>
      </c>
      <c r="AZ3" s="1039" t="s">
        <v>1427</v>
      </c>
      <c r="BA3" s="1039" t="s">
        <v>1427</v>
      </c>
      <c r="BB3" s="968"/>
      <c r="BC3" s="968"/>
      <c r="BD3" s="968"/>
      <c r="BE3" s="968"/>
      <c r="BF3" s="1018" t="s">
        <v>1427</v>
      </c>
      <c r="BG3" s="839">
        <v>0</v>
      </c>
      <c r="BH3" s="842">
        <v>0</v>
      </c>
      <c r="BI3" s="854" t="s">
        <v>8174</v>
      </c>
      <c r="BJ3" s="129">
        <v>0</v>
      </c>
      <c r="BK3" s="7">
        <v>0</v>
      </c>
      <c r="BL3" s="841" t="s">
        <v>218</v>
      </c>
      <c r="BM3" s="854" t="s">
        <v>8181</v>
      </c>
      <c r="BN3" s="859">
        <v>1</v>
      </c>
      <c r="BO3" s="839">
        <v>0</v>
      </c>
      <c r="BP3" s="842">
        <v>0</v>
      </c>
      <c r="BQ3" s="843" t="s">
        <v>8188</v>
      </c>
      <c r="BR3" s="7">
        <v>0</v>
      </c>
      <c r="BS3" s="850">
        <v>0</v>
      </c>
      <c r="BT3" s="844" t="s">
        <v>218</v>
      </c>
      <c r="BU3" s="537" t="s">
        <v>8195</v>
      </c>
      <c r="BV3" s="120">
        <v>1</v>
      </c>
      <c r="BW3" s="839">
        <v>0</v>
      </c>
      <c r="BX3" s="842">
        <v>0</v>
      </c>
      <c r="BY3" s="853" t="s">
        <v>8601</v>
      </c>
      <c r="BZ3" s="7">
        <v>0</v>
      </c>
      <c r="CA3" s="7">
        <v>0</v>
      </c>
      <c r="CB3" s="844" t="s">
        <v>218</v>
      </c>
      <c r="CC3" s="852" t="s">
        <v>8607</v>
      </c>
      <c r="CD3" s="857">
        <v>0</v>
      </c>
      <c r="CE3" s="839">
        <v>0</v>
      </c>
      <c r="CF3" s="842">
        <v>0</v>
      </c>
      <c r="CG3" s="853" t="s">
        <v>9978</v>
      </c>
      <c r="CH3" s="7">
        <v>0</v>
      </c>
      <c r="CI3" s="7">
        <v>0</v>
      </c>
      <c r="CJ3" s="844" t="s">
        <v>218</v>
      </c>
      <c r="CK3" s="27" t="s">
        <v>9979</v>
      </c>
      <c r="CL3" s="857">
        <v>1</v>
      </c>
      <c r="CM3" s="839">
        <v>0</v>
      </c>
      <c r="CN3" s="842">
        <v>0</v>
      </c>
      <c r="CO3" s="847" t="s">
        <v>9980</v>
      </c>
      <c r="CP3" s="7">
        <v>0</v>
      </c>
      <c r="CQ3" s="7">
        <v>0</v>
      </c>
      <c r="CR3" s="844" t="s">
        <v>218</v>
      </c>
      <c r="CS3" s="852" t="s">
        <v>9981</v>
      </c>
      <c r="CT3" s="857">
        <v>1</v>
      </c>
      <c r="CU3" s="839">
        <v>0</v>
      </c>
      <c r="CV3" s="842">
        <v>0</v>
      </c>
      <c r="CW3" s="853" t="s">
        <v>9982</v>
      </c>
      <c r="CX3" s="7">
        <v>0</v>
      </c>
      <c r="CY3" s="7">
        <v>0</v>
      </c>
      <c r="CZ3" s="844" t="s">
        <v>218</v>
      </c>
      <c r="DA3" s="852" t="s">
        <v>9983</v>
      </c>
      <c r="DB3" s="856">
        <v>1</v>
      </c>
      <c r="DC3" s="839">
        <v>0</v>
      </c>
      <c r="DD3" s="842">
        <v>0</v>
      </c>
      <c r="DE3" s="853"/>
      <c r="DF3" s="7" t="s">
        <v>872</v>
      </c>
      <c r="DG3" s="7">
        <v>0</v>
      </c>
      <c r="DH3" s="844" t="s">
        <v>7160</v>
      </c>
      <c r="DI3" s="852"/>
      <c r="DJ3" s="856"/>
      <c r="DK3" s="839">
        <v>0</v>
      </c>
      <c r="DL3" s="842">
        <v>0</v>
      </c>
      <c r="DM3" s="853"/>
      <c r="DN3" s="7">
        <v>0</v>
      </c>
      <c r="DO3" s="7">
        <v>0</v>
      </c>
      <c r="DP3" s="844" t="s">
        <v>7160</v>
      </c>
      <c r="DQ3" s="852"/>
      <c r="DR3" s="856"/>
      <c r="DS3" s="839">
        <v>0</v>
      </c>
      <c r="DT3" s="842">
        <v>0</v>
      </c>
      <c r="DU3" s="853"/>
      <c r="DV3" s="7">
        <v>0</v>
      </c>
      <c r="DW3" s="7">
        <v>0</v>
      </c>
      <c r="DX3" s="844" t="s">
        <v>7160</v>
      </c>
      <c r="DY3" s="852"/>
      <c r="DZ3" s="856"/>
      <c r="EA3" s="839">
        <v>0</v>
      </c>
      <c r="EB3" s="842">
        <v>0</v>
      </c>
      <c r="EC3" s="853"/>
      <c r="ED3" s="7">
        <v>0</v>
      </c>
      <c r="EE3" s="7">
        <v>0</v>
      </c>
      <c r="EF3" s="844" t="s">
        <v>7160</v>
      </c>
      <c r="EG3" s="851"/>
      <c r="EH3" s="856"/>
      <c r="EI3" s="839">
        <v>0</v>
      </c>
      <c r="EJ3" s="842">
        <v>0</v>
      </c>
      <c r="EK3" s="853"/>
      <c r="EL3" s="7">
        <v>0</v>
      </c>
      <c r="EM3" s="7">
        <v>0</v>
      </c>
      <c r="EN3" s="844" t="s">
        <v>7160</v>
      </c>
      <c r="EO3" s="851"/>
      <c r="EP3" s="856"/>
      <c r="EQ3" s="839" t="s">
        <v>1427</v>
      </c>
      <c r="ER3" s="845"/>
      <c r="ES3" s="853"/>
      <c r="ET3" s="7">
        <v>1</v>
      </c>
      <c r="EU3" s="7">
        <v>0</v>
      </c>
      <c r="EV3" s="844" t="s">
        <v>7160</v>
      </c>
      <c r="EW3" s="849"/>
      <c r="EX3" s="849"/>
      <c r="EY3" s="546">
        <v>2023</v>
      </c>
      <c r="FB3" s="862"/>
    </row>
    <row r="4" spans="1:158" s="934" customFormat="1" ht="32.25" customHeight="1" x14ac:dyDescent="0.25">
      <c r="A4" s="861" t="s">
        <v>9984</v>
      </c>
      <c r="B4" s="925" t="s">
        <v>7200</v>
      </c>
      <c r="C4" s="925" t="s">
        <v>1393</v>
      </c>
      <c r="D4" s="925" t="s">
        <v>7239</v>
      </c>
      <c r="E4" s="925" t="s">
        <v>7220</v>
      </c>
      <c r="F4" s="925" t="s">
        <v>1362</v>
      </c>
      <c r="G4" s="925" t="s">
        <v>1362</v>
      </c>
      <c r="H4" s="925" t="s">
        <v>204</v>
      </c>
      <c r="I4" s="969" t="s">
        <v>207</v>
      </c>
      <c r="J4" s="969" t="s">
        <v>7426</v>
      </c>
      <c r="K4" s="969" t="s">
        <v>7645</v>
      </c>
      <c r="L4" s="920" t="s">
        <v>1364</v>
      </c>
      <c r="M4" s="925" t="s">
        <v>8339</v>
      </c>
      <c r="N4" s="971">
        <v>609</v>
      </c>
      <c r="O4" s="920"/>
      <c r="P4" s="1068" t="s">
        <v>7652</v>
      </c>
      <c r="Q4" s="1028" t="s">
        <v>210</v>
      </c>
      <c r="R4" s="921"/>
      <c r="S4" s="921"/>
      <c r="T4" s="921"/>
      <c r="U4" s="921"/>
      <c r="V4" s="921"/>
      <c r="W4" s="921"/>
      <c r="X4" s="921"/>
      <c r="Y4" s="921"/>
      <c r="Z4" s="921"/>
      <c r="AA4" s="921"/>
      <c r="AB4" s="921"/>
      <c r="AC4" s="921"/>
      <c r="AD4" s="921"/>
      <c r="AE4" s="921"/>
      <c r="AF4" s="921"/>
      <c r="AG4" s="921"/>
      <c r="AH4" s="921"/>
      <c r="AI4" s="921"/>
      <c r="AJ4" s="921"/>
      <c r="AK4" s="921"/>
      <c r="AL4" s="921"/>
      <c r="AM4" s="921"/>
      <c r="AN4" s="921"/>
      <c r="AO4" s="920" t="s">
        <v>211</v>
      </c>
      <c r="AP4" s="921" t="s">
        <v>2635</v>
      </c>
      <c r="AQ4" s="920" t="s">
        <v>244</v>
      </c>
      <c r="AR4" s="920" t="s">
        <v>7187</v>
      </c>
      <c r="AS4" s="920">
        <v>0</v>
      </c>
      <c r="AT4" s="935" t="s">
        <v>7653</v>
      </c>
      <c r="AU4" s="927" t="s">
        <v>7654</v>
      </c>
      <c r="AV4" s="919">
        <v>0</v>
      </c>
      <c r="AW4" s="979">
        <v>3</v>
      </c>
      <c r="AX4" s="979">
        <v>3</v>
      </c>
      <c r="AY4" s="979">
        <v>3</v>
      </c>
      <c r="AZ4" s="977">
        <v>3</v>
      </c>
      <c r="BA4" s="977">
        <v>12</v>
      </c>
      <c r="BB4" s="939"/>
      <c r="BC4" s="939"/>
      <c r="BD4" s="939"/>
      <c r="BE4" s="939"/>
      <c r="BF4" s="999">
        <v>3</v>
      </c>
      <c r="BG4" s="839">
        <v>0</v>
      </c>
      <c r="BH4" s="842">
        <v>0</v>
      </c>
      <c r="BI4" s="854" t="s">
        <v>8175</v>
      </c>
      <c r="BJ4" s="129">
        <v>0</v>
      </c>
      <c r="BK4" s="7">
        <v>0</v>
      </c>
      <c r="BL4" s="841" t="s">
        <v>218</v>
      </c>
      <c r="BM4" s="854" t="s">
        <v>8182</v>
      </c>
      <c r="BN4" s="860">
        <v>1</v>
      </c>
      <c r="BO4" s="839">
        <v>0</v>
      </c>
      <c r="BP4" s="842">
        <v>0</v>
      </c>
      <c r="BQ4" s="843" t="s">
        <v>8189</v>
      </c>
      <c r="BR4" s="7">
        <v>0</v>
      </c>
      <c r="BS4" s="7">
        <v>0</v>
      </c>
      <c r="BT4" s="844" t="s">
        <v>218</v>
      </c>
      <c r="BU4" s="537" t="s">
        <v>8196</v>
      </c>
      <c r="BV4" s="120">
        <v>1</v>
      </c>
      <c r="BW4" s="839">
        <v>0</v>
      </c>
      <c r="BX4" s="842">
        <v>0</v>
      </c>
      <c r="BY4" s="853" t="s">
        <v>8602</v>
      </c>
      <c r="BZ4" s="7">
        <v>0</v>
      </c>
      <c r="CA4" s="7">
        <v>0</v>
      </c>
      <c r="CB4" s="844" t="s">
        <v>218</v>
      </c>
      <c r="CC4" s="852" t="s">
        <v>8608</v>
      </c>
      <c r="CD4" s="857">
        <v>0</v>
      </c>
      <c r="CE4" s="839">
        <v>0</v>
      </c>
      <c r="CF4" s="842">
        <v>0</v>
      </c>
      <c r="CG4" s="853" t="s">
        <v>9985</v>
      </c>
      <c r="CH4" s="7">
        <v>0</v>
      </c>
      <c r="CI4" s="7">
        <v>0</v>
      </c>
      <c r="CJ4" s="844" t="s">
        <v>218</v>
      </c>
      <c r="CK4" s="27" t="s">
        <v>9986</v>
      </c>
      <c r="CL4" s="857">
        <v>1</v>
      </c>
      <c r="CM4" s="839">
        <v>0</v>
      </c>
      <c r="CN4" s="842">
        <v>0</v>
      </c>
      <c r="CO4" s="847" t="s">
        <v>9987</v>
      </c>
      <c r="CP4" s="7">
        <v>0</v>
      </c>
      <c r="CQ4" s="7">
        <v>0</v>
      </c>
      <c r="CR4" s="844" t="s">
        <v>218</v>
      </c>
      <c r="CS4" s="852" t="s">
        <v>9988</v>
      </c>
      <c r="CT4" s="857">
        <v>1</v>
      </c>
      <c r="CU4" s="839">
        <v>0</v>
      </c>
      <c r="CV4" s="858">
        <v>0</v>
      </c>
      <c r="CW4" s="853" t="s">
        <v>9989</v>
      </c>
      <c r="CX4" s="7">
        <v>0</v>
      </c>
      <c r="CY4" s="7">
        <v>0</v>
      </c>
      <c r="CZ4" s="844" t="s">
        <v>218</v>
      </c>
      <c r="DA4" s="852" t="s">
        <v>9990</v>
      </c>
      <c r="DB4" s="856">
        <v>1</v>
      </c>
      <c r="DC4" s="839">
        <v>0</v>
      </c>
      <c r="DD4" s="842">
        <v>0</v>
      </c>
      <c r="DE4" s="853"/>
      <c r="DF4" s="7">
        <v>0</v>
      </c>
      <c r="DG4" s="7">
        <v>0</v>
      </c>
      <c r="DH4" s="844" t="s">
        <v>7160</v>
      </c>
      <c r="DI4" s="852"/>
      <c r="DJ4" s="856"/>
      <c r="DK4" s="839">
        <v>0</v>
      </c>
      <c r="DL4" s="842">
        <v>0</v>
      </c>
      <c r="DM4" s="853"/>
      <c r="DN4" s="7">
        <v>0</v>
      </c>
      <c r="DO4" s="7">
        <v>0</v>
      </c>
      <c r="DP4" s="844" t="s">
        <v>7160</v>
      </c>
      <c r="DQ4" s="852"/>
      <c r="DR4" s="856"/>
      <c r="DS4" s="839">
        <v>0</v>
      </c>
      <c r="DT4" s="842">
        <v>0</v>
      </c>
      <c r="DU4" s="853"/>
      <c r="DV4" s="7">
        <v>0</v>
      </c>
      <c r="DW4" s="7">
        <v>0</v>
      </c>
      <c r="DX4" s="844" t="s">
        <v>7160</v>
      </c>
      <c r="DY4" s="852"/>
      <c r="DZ4" s="856"/>
      <c r="EA4" s="839">
        <v>0</v>
      </c>
      <c r="EB4" s="842">
        <v>0</v>
      </c>
      <c r="EC4" s="853"/>
      <c r="ED4" s="7">
        <v>0</v>
      </c>
      <c r="EE4" s="7">
        <v>0</v>
      </c>
      <c r="EF4" s="844" t="s">
        <v>7160</v>
      </c>
      <c r="EG4" s="851"/>
      <c r="EH4" s="856"/>
      <c r="EI4" s="839">
        <v>0</v>
      </c>
      <c r="EJ4" s="842">
        <v>0</v>
      </c>
      <c r="EK4" s="853"/>
      <c r="EL4" s="7">
        <v>0</v>
      </c>
      <c r="EM4" s="7">
        <v>0</v>
      </c>
      <c r="EN4" s="844" t="s">
        <v>7160</v>
      </c>
      <c r="EO4" s="851"/>
      <c r="EP4" s="856"/>
      <c r="EQ4" s="839">
        <v>3</v>
      </c>
      <c r="ER4" s="845"/>
      <c r="ES4" s="853"/>
      <c r="ET4" s="7">
        <v>1</v>
      </c>
      <c r="EU4" s="7">
        <v>0</v>
      </c>
      <c r="EV4" s="844" t="s">
        <v>7160</v>
      </c>
      <c r="EW4" s="849"/>
      <c r="EX4" s="849"/>
      <c r="EY4" s="546">
        <v>2023</v>
      </c>
      <c r="FB4" s="862"/>
    </row>
    <row r="5" spans="1:158" s="934" customFormat="1" ht="32.25" customHeight="1" x14ac:dyDescent="0.25">
      <c r="A5" s="861" t="s">
        <v>9991</v>
      </c>
      <c r="B5" s="925" t="s">
        <v>7200</v>
      </c>
      <c r="C5" s="925" t="s">
        <v>1393</v>
      </c>
      <c r="D5" s="925" t="s">
        <v>7239</v>
      </c>
      <c r="E5" s="925" t="s">
        <v>7220</v>
      </c>
      <c r="F5" s="925" t="s">
        <v>1362</v>
      </c>
      <c r="G5" s="925" t="s">
        <v>1362</v>
      </c>
      <c r="H5" s="925" t="s">
        <v>204</v>
      </c>
      <c r="I5" s="969" t="s">
        <v>207</v>
      </c>
      <c r="J5" s="969" t="s">
        <v>7426</v>
      </c>
      <c r="K5" s="969" t="s">
        <v>7645</v>
      </c>
      <c r="L5" s="920" t="s">
        <v>1364</v>
      </c>
      <c r="M5" s="925" t="s">
        <v>8339</v>
      </c>
      <c r="N5" s="920">
        <v>279</v>
      </c>
      <c r="O5" s="920"/>
      <c r="P5" s="1068" t="s">
        <v>7221</v>
      </c>
      <c r="Q5" s="1028" t="s">
        <v>210</v>
      </c>
      <c r="R5" s="921"/>
      <c r="S5" s="921"/>
      <c r="T5" s="921"/>
      <c r="U5" s="921"/>
      <c r="V5" s="921"/>
      <c r="W5" s="921"/>
      <c r="X5" s="921"/>
      <c r="Y5" s="921"/>
      <c r="Z5" s="921"/>
      <c r="AA5" s="921"/>
      <c r="AB5" s="921"/>
      <c r="AC5" s="921"/>
      <c r="AD5" s="921"/>
      <c r="AE5" s="921"/>
      <c r="AF5" s="921"/>
      <c r="AG5" s="921"/>
      <c r="AH5" s="921"/>
      <c r="AI5" s="921"/>
      <c r="AJ5" s="921"/>
      <c r="AK5" s="921"/>
      <c r="AL5" s="921"/>
      <c r="AM5" s="921"/>
      <c r="AN5" s="921"/>
      <c r="AO5" s="920" t="s">
        <v>211</v>
      </c>
      <c r="AP5" s="921" t="s">
        <v>470</v>
      </c>
      <c r="AQ5" s="920" t="s">
        <v>5108</v>
      </c>
      <c r="AR5" s="919" t="s">
        <v>214</v>
      </c>
      <c r="AS5" s="919">
        <v>0</v>
      </c>
      <c r="AT5" s="927" t="s">
        <v>7655</v>
      </c>
      <c r="AU5" s="927" t="s">
        <v>7222</v>
      </c>
      <c r="AV5" s="978">
        <v>90</v>
      </c>
      <c r="AW5" s="979">
        <v>100</v>
      </c>
      <c r="AX5" s="979">
        <v>100</v>
      </c>
      <c r="AY5" s="979">
        <v>100</v>
      </c>
      <c r="AZ5" s="977">
        <v>100</v>
      </c>
      <c r="BA5" s="977">
        <v>100</v>
      </c>
      <c r="BB5" s="939"/>
      <c r="BC5" s="939"/>
      <c r="BD5" s="939"/>
      <c r="BE5" s="939"/>
      <c r="BF5" s="999">
        <v>100</v>
      </c>
      <c r="BG5" s="839">
        <v>0</v>
      </c>
      <c r="BH5" s="842">
        <v>0</v>
      </c>
      <c r="BI5" s="854" t="s">
        <v>8176</v>
      </c>
      <c r="BJ5" s="129">
        <v>0</v>
      </c>
      <c r="BK5" s="7">
        <v>0</v>
      </c>
      <c r="BL5" s="841" t="s">
        <v>218</v>
      </c>
      <c r="BM5" s="854" t="s">
        <v>8183</v>
      </c>
      <c r="BN5" s="859">
        <v>1</v>
      </c>
      <c r="BO5" s="839">
        <v>0</v>
      </c>
      <c r="BP5" s="842">
        <v>0</v>
      </c>
      <c r="BQ5" s="843" t="s">
        <v>8190</v>
      </c>
      <c r="BR5" s="7">
        <v>0</v>
      </c>
      <c r="BS5" s="7">
        <v>0</v>
      </c>
      <c r="BT5" s="844" t="s">
        <v>218</v>
      </c>
      <c r="BU5" s="537" t="s">
        <v>8197</v>
      </c>
      <c r="BV5" s="120">
        <v>1</v>
      </c>
      <c r="BW5" s="839">
        <v>100</v>
      </c>
      <c r="BX5" s="848">
        <v>100</v>
      </c>
      <c r="BY5" s="853" t="s">
        <v>8603</v>
      </c>
      <c r="BZ5" s="7">
        <v>1</v>
      </c>
      <c r="CA5" s="7">
        <v>1</v>
      </c>
      <c r="CB5" s="844" t="s">
        <v>218</v>
      </c>
      <c r="CC5" s="852" t="s">
        <v>8609</v>
      </c>
      <c r="CD5" s="120">
        <v>0</v>
      </c>
      <c r="CE5" s="839">
        <v>100</v>
      </c>
      <c r="CF5" s="842">
        <v>100</v>
      </c>
      <c r="CG5" s="853" t="s">
        <v>9992</v>
      </c>
      <c r="CH5" s="7">
        <v>1</v>
      </c>
      <c r="CI5" s="7">
        <v>1</v>
      </c>
      <c r="CJ5" s="844" t="s">
        <v>218</v>
      </c>
      <c r="CK5" s="27" t="s">
        <v>9993</v>
      </c>
      <c r="CL5" s="857">
        <v>1</v>
      </c>
      <c r="CM5" s="839">
        <v>100</v>
      </c>
      <c r="CN5" s="842">
        <v>100</v>
      </c>
      <c r="CO5" s="847" t="s">
        <v>9994</v>
      </c>
      <c r="CP5" s="7">
        <v>1</v>
      </c>
      <c r="CQ5" s="7">
        <v>1</v>
      </c>
      <c r="CR5" s="844" t="s">
        <v>218</v>
      </c>
      <c r="CS5" s="852" t="s">
        <v>9995</v>
      </c>
      <c r="CT5" s="857">
        <v>1</v>
      </c>
      <c r="CU5" s="839">
        <v>100</v>
      </c>
      <c r="CV5" s="848">
        <v>100</v>
      </c>
      <c r="CW5" s="853" t="s">
        <v>9996</v>
      </c>
      <c r="CX5" s="7">
        <v>1</v>
      </c>
      <c r="CY5" s="7">
        <v>1</v>
      </c>
      <c r="CZ5" s="844" t="s">
        <v>218</v>
      </c>
      <c r="DA5" s="852" t="s">
        <v>9997</v>
      </c>
      <c r="DB5" s="856">
        <v>1</v>
      </c>
      <c r="DC5" s="839">
        <v>100</v>
      </c>
      <c r="DD5" s="842">
        <v>100</v>
      </c>
      <c r="DE5" s="853"/>
      <c r="DF5" s="7">
        <v>1</v>
      </c>
      <c r="DG5" s="7">
        <v>0</v>
      </c>
      <c r="DH5" s="844" t="s">
        <v>7160</v>
      </c>
      <c r="DI5" s="852"/>
      <c r="DJ5" s="856"/>
      <c r="DK5" s="839">
        <v>100</v>
      </c>
      <c r="DL5" s="842">
        <v>0</v>
      </c>
      <c r="DM5" s="853"/>
      <c r="DN5" s="7">
        <v>1</v>
      </c>
      <c r="DO5" s="7">
        <v>0</v>
      </c>
      <c r="DP5" s="844" t="s">
        <v>7160</v>
      </c>
      <c r="DQ5" s="852"/>
      <c r="DR5" s="856"/>
      <c r="DS5" s="839">
        <v>100</v>
      </c>
      <c r="DT5" s="848"/>
      <c r="DU5" s="853"/>
      <c r="DV5" s="7">
        <v>1</v>
      </c>
      <c r="DW5" s="7">
        <v>0</v>
      </c>
      <c r="DX5" s="844" t="s">
        <v>7160</v>
      </c>
      <c r="DY5" s="852"/>
      <c r="DZ5" s="856"/>
      <c r="EA5" s="839">
        <v>100</v>
      </c>
      <c r="EB5" s="842">
        <v>0</v>
      </c>
      <c r="EC5" s="853"/>
      <c r="ED5" s="7">
        <v>1</v>
      </c>
      <c r="EE5" s="7">
        <v>0</v>
      </c>
      <c r="EF5" s="844" t="s">
        <v>7160</v>
      </c>
      <c r="EG5" s="851"/>
      <c r="EH5" s="856"/>
      <c r="EI5" s="839">
        <v>100</v>
      </c>
      <c r="EJ5" s="842">
        <v>0</v>
      </c>
      <c r="EK5" s="853"/>
      <c r="EL5" s="7">
        <v>1</v>
      </c>
      <c r="EM5" s="7">
        <v>0</v>
      </c>
      <c r="EN5" s="844" t="s">
        <v>7160</v>
      </c>
      <c r="EO5" s="851"/>
      <c r="EP5" s="856"/>
      <c r="EQ5" s="839">
        <v>100</v>
      </c>
      <c r="ER5" s="845"/>
      <c r="ES5" s="853"/>
      <c r="ET5" s="7">
        <v>1</v>
      </c>
      <c r="EU5" s="7">
        <v>0</v>
      </c>
      <c r="EV5" s="844" t="s">
        <v>7160</v>
      </c>
      <c r="EW5" s="849"/>
      <c r="EX5" s="856"/>
      <c r="EY5" s="991">
        <v>2023</v>
      </c>
      <c r="FB5" s="862"/>
    </row>
    <row r="6" spans="1:158" s="934" customFormat="1" ht="32.25" customHeight="1" x14ac:dyDescent="0.25">
      <c r="A6" s="861" t="s">
        <v>9998</v>
      </c>
      <c r="B6" s="925" t="s">
        <v>7200</v>
      </c>
      <c r="C6" s="925" t="s">
        <v>1393</v>
      </c>
      <c r="D6" s="925" t="s">
        <v>7239</v>
      </c>
      <c r="E6" s="925" t="s">
        <v>7220</v>
      </c>
      <c r="F6" s="925" t="s">
        <v>1362</v>
      </c>
      <c r="G6" s="925" t="s">
        <v>1362</v>
      </c>
      <c r="H6" s="925" t="s">
        <v>204</v>
      </c>
      <c r="I6" s="969" t="s">
        <v>207</v>
      </c>
      <c r="J6" s="969" t="s">
        <v>7426</v>
      </c>
      <c r="K6" s="969" t="s">
        <v>7645</v>
      </c>
      <c r="L6" s="920" t="s">
        <v>1364</v>
      </c>
      <c r="M6" s="925" t="s">
        <v>8339</v>
      </c>
      <c r="N6" s="920">
        <v>281</v>
      </c>
      <c r="O6" s="920"/>
      <c r="P6" s="1068" t="s">
        <v>7656</v>
      </c>
      <c r="Q6" s="1028" t="s">
        <v>210</v>
      </c>
      <c r="R6" s="921"/>
      <c r="S6" s="921"/>
      <c r="T6" s="921"/>
      <c r="U6" s="921"/>
      <c r="V6" s="921"/>
      <c r="W6" s="921"/>
      <c r="X6" s="921"/>
      <c r="Y6" s="921"/>
      <c r="Z6" s="921"/>
      <c r="AA6" s="921"/>
      <c r="AB6" s="921"/>
      <c r="AC6" s="921"/>
      <c r="AD6" s="921"/>
      <c r="AE6" s="921"/>
      <c r="AF6" s="921"/>
      <c r="AG6" s="921"/>
      <c r="AH6" s="921"/>
      <c r="AI6" s="921"/>
      <c r="AJ6" s="921"/>
      <c r="AK6" s="921"/>
      <c r="AL6" s="921"/>
      <c r="AM6" s="921"/>
      <c r="AN6" s="921"/>
      <c r="AO6" s="920" t="s">
        <v>211</v>
      </c>
      <c r="AP6" s="921" t="s">
        <v>470</v>
      </c>
      <c r="AQ6" s="920" t="s">
        <v>5108</v>
      </c>
      <c r="AR6" s="919" t="s">
        <v>214</v>
      </c>
      <c r="AS6" s="919">
        <v>0</v>
      </c>
      <c r="AT6" s="927" t="s">
        <v>7657</v>
      </c>
      <c r="AU6" s="927" t="s">
        <v>7658</v>
      </c>
      <c r="AV6" s="978">
        <v>90</v>
      </c>
      <c r="AW6" s="979">
        <v>90</v>
      </c>
      <c r="AX6" s="979">
        <v>90</v>
      </c>
      <c r="AY6" s="979">
        <v>90</v>
      </c>
      <c r="AZ6" s="977">
        <v>90</v>
      </c>
      <c r="BA6" s="977">
        <v>90</v>
      </c>
      <c r="BB6" s="939"/>
      <c r="BC6" s="939"/>
      <c r="BD6" s="939"/>
      <c r="BE6" s="939"/>
      <c r="BF6" s="999">
        <v>90</v>
      </c>
      <c r="BG6" s="839">
        <v>0</v>
      </c>
      <c r="BH6" s="842">
        <v>0</v>
      </c>
      <c r="BI6" s="854" t="s">
        <v>8177</v>
      </c>
      <c r="BJ6" s="129">
        <v>0</v>
      </c>
      <c r="BK6" s="7">
        <v>0</v>
      </c>
      <c r="BL6" s="841" t="s">
        <v>218</v>
      </c>
      <c r="BM6" s="854" t="s">
        <v>8184</v>
      </c>
      <c r="BN6" s="859">
        <v>1</v>
      </c>
      <c r="BO6" s="839">
        <v>0</v>
      </c>
      <c r="BP6" s="842">
        <v>0</v>
      </c>
      <c r="BQ6" s="843" t="s">
        <v>8191</v>
      </c>
      <c r="BR6" s="7">
        <v>0</v>
      </c>
      <c r="BS6" s="7">
        <v>0</v>
      </c>
      <c r="BT6" s="844" t="s">
        <v>218</v>
      </c>
      <c r="BU6" s="537" t="s">
        <v>8198</v>
      </c>
      <c r="BV6" s="120">
        <v>1</v>
      </c>
      <c r="BW6" s="839">
        <v>90</v>
      </c>
      <c r="BX6" s="848">
        <v>100</v>
      </c>
      <c r="BY6" s="853" t="s">
        <v>8604</v>
      </c>
      <c r="BZ6" s="7">
        <v>1</v>
      </c>
      <c r="CA6" s="7">
        <v>1.1111111111111112</v>
      </c>
      <c r="CB6" s="844" t="s">
        <v>218</v>
      </c>
      <c r="CC6" s="852" t="s">
        <v>8610</v>
      </c>
      <c r="CD6" s="120">
        <v>0</v>
      </c>
      <c r="CE6" s="839">
        <v>90</v>
      </c>
      <c r="CF6" s="842">
        <v>100</v>
      </c>
      <c r="CG6" s="853" t="s">
        <v>9999</v>
      </c>
      <c r="CH6" s="7">
        <v>1</v>
      </c>
      <c r="CI6" s="7">
        <v>1.1111111111111112</v>
      </c>
      <c r="CJ6" s="844" t="s">
        <v>218</v>
      </c>
      <c r="CK6" s="27" t="s">
        <v>10000</v>
      </c>
      <c r="CL6" s="857">
        <v>1</v>
      </c>
      <c r="CM6" s="839">
        <v>90</v>
      </c>
      <c r="CN6" s="842">
        <v>100</v>
      </c>
      <c r="CO6" s="847" t="s">
        <v>10001</v>
      </c>
      <c r="CP6" s="7">
        <v>1</v>
      </c>
      <c r="CQ6" s="7">
        <v>1.1111111111111112</v>
      </c>
      <c r="CR6" s="844" t="s">
        <v>218</v>
      </c>
      <c r="CS6" s="852" t="s">
        <v>10002</v>
      </c>
      <c r="CT6" s="857">
        <v>1</v>
      </c>
      <c r="CU6" s="839">
        <v>90</v>
      </c>
      <c r="CV6" s="848">
        <v>100</v>
      </c>
      <c r="CW6" s="853" t="s">
        <v>10003</v>
      </c>
      <c r="CX6" s="7">
        <v>1</v>
      </c>
      <c r="CY6" s="7">
        <v>1.1111111111111112</v>
      </c>
      <c r="CZ6" s="844" t="s">
        <v>218</v>
      </c>
      <c r="DA6" s="852" t="s">
        <v>10004</v>
      </c>
      <c r="DB6" s="856">
        <v>1</v>
      </c>
      <c r="DC6" s="839">
        <v>90</v>
      </c>
      <c r="DD6" s="842">
        <v>100</v>
      </c>
      <c r="DE6" s="853"/>
      <c r="DF6" s="7">
        <v>1</v>
      </c>
      <c r="DG6" s="7">
        <v>0</v>
      </c>
      <c r="DH6" s="844" t="s">
        <v>7160</v>
      </c>
      <c r="DI6" s="852"/>
      <c r="DJ6" s="856"/>
      <c r="DK6" s="839">
        <v>90</v>
      </c>
      <c r="DL6" s="842">
        <v>0</v>
      </c>
      <c r="DM6" s="853"/>
      <c r="DN6" s="7">
        <v>1</v>
      </c>
      <c r="DO6" s="7">
        <v>0</v>
      </c>
      <c r="DP6" s="844" t="s">
        <v>7160</v>
      </c>
      <c r="DQ6" s="852"/>
      <c r="DR6" s="856"/>
      <c r="DS6" s="839">
        <v>90</v>
      </c>
      <c r="DT6" s="848"/>
      <c r="DU6" s="853"/>
      <c r="DV6" s="7">
        <v>1</v>
      </c>
      <c r="DW6" s="7">
        <v>0</v>
      </c>
      <c r="DX6" s="844" t="s">
        <v>7160</v>
      </c>
      <c r="DY6" s="852"/>
      <c r="DZ6" s="856"/>
      <c r="EA6" s="839">
        <v>90</v>
      </c>
      <c r="EB6" s="842">
        <v>0</v>
      </c>
      <c r="EC6" s="853"/>
      <c r="ED6" s="7">
        <v>1</v>
      </c>
      <c r="EE6" s="7">
        <v>0</v>
      </c>
      <c r="EF6" s="844" t="s">
        <v>7160</v>
      </c>
      <c r="EG6" s="851"/>
      <c r="EH6" s="856"/>
      <c r="EI6" s="839">
        <v>90</v>
      </c>
      <c r="EJ6" s="842">
        <v>0</v>
      </c>
      <c r="EK6" s="853"/>
      <c r="EL6" s="7">
        <v>1</v>
      </c>
      <c r="EM6" s="7">
        <v>0</v>
      </c>
      <c r="EN6" s="844" t="s">
        <v>7160</v>
      </c>
      <c r="EO6" s="851"/>
      <c r="EP6" s="856"/>
      <c r="EQ6" s="839">
        <v>90</v>
      </c>
      <c r="ER6" s="845"/>
      <c r="ES6" s="853"/>
      <c r="ET6" s="7">
        <v>1</v>
      </c>
      <c r="EU6" s="7">
        <v>0</v>
      </c>
      <c r="EV6" s="844" t="s">
        <v>7160</v>
      </c>
      <c r="EW6" s="849"/>
      <c r="EX6" s="856"/>
      <c r="EY6" s="991">
        <v>2023</v>
      </c>
      <c r="FB6" s="862"/>
    </row>
    <row r="7" spans="1:158" s="934" customFormat="1" ht="32.25" customHeight="1" x14ac:dyDescent="0.25">
      <c r="A7" s="861" t="s">
        <v>10005</v>
      </c>
      <c r="B7" s="925" t="s">
        <v>7200</v>
      </c>
      <c r="C7" s="925" t="s">
        <v>1393</v>
      </c>
      <c r="D7" s="925" t="s">
        <v>7239</v>
      </c>
      <c r="E7" s="925" t="s">
        <v>7220</v>
      </c>
      <c r="F7" s="925" t="s">
        <v>1362</v>
      </c>
      <c r="G7" s="925" t="s">
        <v>1362</v>
      </c>
      <c r="H7" s="925" t="s">
        <v>204</v>
      </c>
      <c r="I7" s="969" t="s">
        <v>207</v>
      </c>
      <c r="J7" s="969" t="s">
        <v>7426</v>
      </c>
      <c r="K7" s="969" t="s">
        <v>7645</v>
      </c>
      <c r="L7" s="920" t="s">
        <v>1364</v>
      </c>
      <c r="M7" s="925" t="s">
        <v>8339</v>
      </c>
      <c r="N7" s="920">
        <v>282</v>
      </c>
      <c r="O7" s="920"/>
      <c r="P7" s="1062" t="s">
        <v>7223</v>
      </c>
      <c r="Q7" s="1028" t="s">
        <v>210</v>
      </c>
      <c r="R7" s="921"/>
      <c r="S7" s="921"/>
      <c r="T7" s="921"/>
      <c r="U7" s="921"/>
      <c r="V7" s="921"/>
      <c r="W7" s="921"/>
      <c r="X7" s="921"/>
      <c r="Y7" s="921"/>
      <c r="Z7" s="921"/>
      <c r="AA7" s="921"/>
      <c r="AB7" s="921"/>
      <c r="AC7" s="921"/>
      <c r="AD7" s="921"/>
      <c r="AE7" s="921"/>
      <c r="AF7" s="921"/>
      <c r="AG7" s="921"/>
      <c r="AH7" s="921"/>
      <c r="AI7" s="921"/>
      <c r="AJ7" s="921"/>
      <c r="AK7" s="921"/>
      <c r="AL7" s="921"/>
      <c r="AM7" s="921"/>
      <c r="AN7" s="921"/>
      <c r="AO7" s="920" t="s">
        <v>211</v>
      </c>
      <c r="AP7" s="921" t="s">
        <v>470</v>
      </c>
      <c r="AQ7" s="920" t="s">
        <v>5108</v>
      </c>
      <c r="AR7" s="919" t="s">
        <v>214</v>
      </c>
      <c r="AS7" s="919">
        <v>0</v>
      </c>
      <c r="AT7" s="927" t="s">
        <v>7659</v>
      </c>
      <c r="AU7" s="927" t="s">
        <v>7224</v>
      </c>
      <c r="AV7" s="978">
        <v>100</v>
      </c>
      <c r="AW7" s="979">
        <v>100</v>
      </c>
      <c r="AX7" s="979">
        <v>100</v>
      </c>
      <c r="AY7" s="979">
        <v>100</v>
      </c>
      <c r="AZ7" s="977">
        <v>100</v>
      </c>
      <c r="BA7" s="977">
        <v>100</v>
      </c>
      <c r="BB7" s="939"/>
      <c r="BC7" s="939"/>
      <c r="BD7" s="939"/>
      <c r="BE7" s="939"/>
      <c r="BF7" s="999">
        <v>100</v>
      </c>
      <c r="BG7" s="839">
        <v>0</v>
      </c>
      <c r="BH7" s="842">
        <v>0</v>
      </c>
      <c r="BI7" s="854" t="s">
        <v>8178</v>
      </c>
      <c r="BJ7" s="129">
        <v>0</v>
      </c>
      <c r="BK7" s="7">
        <v>0</v>
      </c>
      <c r="BL7" s="841" t="s">
        <v>218</v>
      </c>
      <c r="BM7" s="854" t="s">
        <v>8185</v>
      </c>
      <c r="BN7" s="859">
        <v>1</v>
      </c>
      <c r="BO7" s="839">
        <v>0</v>
      </c>
      <c r="BP7" s="842">
        <v>0</v>
      </c>
      <c r="BQ7" s="843" t="s">
        <v>8192</v>
      </c>
      <c r="BR7" s="7">
        <v>0</v>
      </c>
      <c r="BS7" s="7">
        <v>0</v>
      </c>
      <c r="BT7" s="844" t="s">
        <v>218</v>
      </c>
      <c r="BU7" s="537" t="s">
        <v>8199</v>
      </c>
      <c r="BV7" s="120">
        <v>1</v>
      </c>
      <c r="BW7" s="839">
        <v>100</v>
      </c>
      <c r="BX7" s="848">
        <v>100</v>
      </c>
      <c r="BY7" s="853" t="s">
        <v>8605</v>
      </c>
      <c r="BZ7" s="7">
        <v>1</v>
      </c>
      <c r="CA7" s="7">
        <v>1</v>
      </c>
      <c r="CB7" s="844" t="s">
        <v>218</v>
      </c>
      <c r="CC7" s="852" t="s">
        <v>8611</v>
      </c>
      <c r="CD7" s="120">
        <v>0</v>
      </c>
      <c r="CE7" s="839">
        <v>100</v>
      </c>
      <c r="CF7" s="842">
        <v>100</v>
      </c>
      <c r="CG7" s="853" t="s">
        <v>10006</v>
      </c>
      <c r="CH7" s="7">
        <v>1</v>
      </c>
      <c r="CI7" s="7">
        <v>1</v>
      </c>
      <c r="CJ7" s="844" t="s">
        <v>218</v>
      </c>
      <c r="CK7" s="27" t="s">
        <v>10007</v>
      </c>
      <c r="CL7" s="857">
        <v>1</v>
      </c>
      <c r="CM7" s="839">
        <v>100</v>
      </c>
      <c r="CN7" s="842">
        <v>100</v>
      </c>
      <c r="CO7" s="847" t="s">
        <v>10008</v>
      </c>
      <c r="CP7" s="7">
        <v>1</v>
      </c>
      <c r="CQ7" s="7">
        <v>1</v>
      </c>
      <c r="CR7" s="844" t="s">
        <v>218</v>
      </c>
      <c r="CS7" s="852" t="s">
        <v>10009</v>
      </c>
      <c r="CT7" s="857">
        <v>1</v>
      </c>
      <c r="CU7" s="839">
        <v>100</v>
      </c>
      <c r="CV7" s="848">
        <v>100</v>
      </c>
      <c r="CW7" s="853" t="s">
        <v>10010</v>
      </c>
      <c r="CX7" s="7">
        <v>1</v>
      </c>
      <c r="CY7" s="7">
        <v>1</v>
      </c>
      <c r="CZ7" s="844" t="s">
        <v>218</v>
      </c>
      <c r="DA7" s="852" t="s">
        <v>10011</v>
      </c>
      <c r="DB7" s="856">
        <v>1</v>
      </c>
      <c r="DC7" s="839">
        <v>100</v>
      </c>
      <c r="DD7" s="842">
        <v>100</v>
      </c>
      <c r="DE7" s="853"/>
      <c r="DF7" s="7">
        <v>1</v>
      </c>
      <c r="DG7" s="7">
        <v>0</v>
      </c>
      <c r="DH7" s="844" t="s">
        <v>7160</v>
      </c>
      <c r="DI7" s="852"/>
      <c r="DJ7" s="856"/>
      <c r="DK7" s="839">
        <v>100</v>
      </c>
      <c r="DL7" s="842">
        <v>0</v>
      </c>
      <c r="DM7" s="853"/>
      <c r="DN7" s="7">
        <v>1</v>
      </c>
      <c r="DO7" s="7">
        <v>0</v>
      </c>
      <c r="DP7" s="844" t="s">
        <v>7160</v>
      </c>
      <c r="DQ7" s="852"/>
      <c r="DR7" s="856"/>
      <c r="DS7" s="839">
        <v>100</v>
      </c>
      <c r="DT7" s="848"/>
      <c r="DU7" s="853"/>
      <c r="DV7" s="7">
        <v>1</v>
      </c>
      <c r="DW7" s="7">
        <v>0</v>
      </c>
      <c r="DX7" s="844" t="s">
        <v>7160</v>
      </c>
      <c r="DY7" s="852"/>
      <c r="DZ7" s="856"/>
      <c r="EA7" s="839">
        <v>100</v>
      </c>
      <c r="EB7" s="842">
        <v>0</v>
      </c>
      <c r="EC7" s="853"/>
      <c r="ED7" s="7">
        <v>1</v>
      </c>
      <c r="EE7" s="7">
        <v>0</v>
      </c>
      <c r="EF7" s="844" t="s">
        <v>7160</v>
      </c>
      <c r="EG7" s="851"/>
      <c r="EH7" s="856"/>
      <c r="EI7" s="839">
        <v>100</v>
      </c>
      <c r="EJ7" s="842">
        <v>0</v>
      </c>
      <c r="EK7" s="853"/>
      <c r="EL7" s="7">
        <v>1</v>
      </c>
      <c r="EM7" s="7">
        <v>0</v>
      </c>
      <c r="EN7" s="844" t="s">
        <v>7160</v>
      </c>
      <c r="EO7" s="851"/>
      <c r="EP7" s="856"/>
      <c r="EQ7" s="839">
        <v>100</v>
      </c>
      <c r="ER7" s="845"/>
      <c r="ES7" s="853"/>
      <c r="ET7" s="7">
        <v>1</v>
      </c>
      <c r="EU7" s="7">
        <v>0</v>
      </c>
      <c r="EV7" s="844" t="s">
        <v>7160</v>
      </c>
      <c r="EW7" s="849"/>
      <c r="EX7" s="856"/>
      <c r="EY7" s="991">
        <v>2023</v>
      </c>
      <c r="FB7" s="862"/>
    </row>
    <row r="8" spans="1:158" s="934" customFormat="1" ht="32.25" customHeight="1" x14ac:dyDescent="0.25">
      <c r="A8" s="861" t="s">
        <v>10012</v>
      </c>
      <c r="B8" s="925" t="s">
        <v>7200</v>
      </c>
      <c r="C8" s="925" t="s">
        <v>1393</v>
      </c>
      <c r="D8" s="925" t="s">
        <v>7239</v>
      </c>
      <c r="E8" s="925" t="s">
        <v>7220</v>
      </c>
      <c r="F8" s="925" t="s">
        <v>1362</v>
      </c>
      <c r="G8" s="925" t="s">
        <v>1362</v>
      </c>
      <c r="H8" s="925" t="s">
        <v>204</v>
      </c>
      <c r="I8" s="969" t="s">
        <v>207</v>
      </c>
      <c r="J8" s="969" t="s">
        <v>7426</v>
      </c>
      <c r="K8" s="969" t="s">
        <v>7645</v>
      </c>
      <c r="L8" s="920" t="s">
        <v>1364</v>
      </c>
      <c r="M8" s="925" t="s">
        <v>8339</v>
      </c>
      <c r="N8" s="920">
        <v>284</v>
      </c>
      <c r="O8" s="920"/>
      <c r="P8" s="1062" t="s">
        <v>7660</v>
      </c>
      <c r="Q8" s="1028" t="s">
        <v>210</v>
      </c>
      <c r="R8" s="921"/>
      <c r="S8" s="921"/>
      <c r="T8" s="921"/>
      <c r="U8" s="921"/>
      <c r="V8" s="921"/>
      <c r="W8" s="921"/>
      <c r="X8" s="921"/>
      <c r="Y8" s="921"/>
      <c r="Z8" s="921"/>
      <c r="AA8" s="921"/>
      <c r="AB8" s="921"/>
      <c r="AC8" s="921"/>
      <c r="AD8" s="921"/>
      <c r="AE8" s="921"/>
      <c r="AF8" s="921"/>
      <c r="AG8" s="921"/>
      <c r="AH8" s="921"/>
      <c r="AI8" s="921"/>
      <c r="AJ8" s="921"/>
      <c r="AK8" s="921"/>
      <c r="AL8" s="921"/>
      <c r="AM8" s="921"/>
      <c r="AN8" s="921"/>
      <c r="AO8" s="920" t="s">
        <v>211</v>
      </c>
      <c r="AP8" s="921" t="s">
        <v>442</v>
      </c>
      <c r="AQ8" s="920" t="s">
        <v>5108</v>
      </c>
      <c r="AR8" s="919" t="s">
        <v>271</v>
      </c>
      <c r="AS8" s="919">
        <v>0</v>
      </c>
      <c r="AT8" s="927" t="s">
        <v>7661</v>
      </c>
      <c r="AU8" s="927" t="s">
        <v>7225</v>
      </c>
      <c r="AV8" s="979">
        <v>4.2</v>
      </c>
      <c r="AW8" s="979">
        <v>4.5</v>
      </c>
      <c r="AX8" s="979">
        <v>4.5</v>
      </c>
      <c r="AY8" s="979">
        <v>4.5</v>
      </c>
      <c r="AZ8" s="977">
        <v>4.5</v>
      </c>
      <c r="BA8" s="977">
        <v>4.5</v>
      </c>
      <c r="BB8" s="939"/>
      <c r="BC8" s="939"/>
      <c r="BD8" s="939"/>
      <c r="BE8" s="939"/>
      <c r="BF8" s="999">
        <v>4.5</v>
      </c>
      <c r="BG8" s="839">
        <v>4.5</v>
      </c>
      <c r="BH8" s="848">
        <v>4.7</v>
      </c>
      <c r="BI8" s="854" t="s">
        <v>8179</v>
      </c>
      <c r="BJ8" s="129">
        <v>1</v>
      </c>
      <c r="BK8" s="7">
        <v>1.0444444444444445</v>
      </c>
      <c r="BL8" s="841" t="s">
        <v>218</v>
      </c>
      <c r="BM8" s="854" t="s">
        <v>8186</v>
      </c>
      <c r="BN8" s="859">
        <v>1</v>
      </c>
      <c r="BO8" s="839">
        <v>4.5</v>
      </c>
      <c r="BP8" s="845">
        <v>4.7</v>
      </c>
      <c r="BQ8" s="843" t="s">
        <v>8193</v>
      </c>
      <c r="BR8" s="7">
        <v>1</v>
      </c>
      <c r="BS8" s="7">
        <v>1.0444444444444445</v>
      </c>
      <c r="BT8" s="844" t="s">
        <v>218</v>
      </c>
      <c r="BU8" s="537" t="s">
        <v>8200</v>
      </c>
      <c r="BV8" s="120">
        <v>1</v>
      </c>
      <c r="BW8" s="839">
        <v>4.5</v>
      </c>
      <c r="BX8" s="848">
        <v>4.8</v>
      </c>
      <c r="BY8" s="853" t="s">
        <v>10013</v>
      </c>
      <c r="BZ8" s="7">
        <v>1</v>
      </c>
      <c r="CA8" s="7">
        <v>1.0666666666666667</v>
      </c>
      <c r="CB8" s="844" t="s">
        <v>218</v>
      </c>
      <c r="CC8" s="852" t="s">
        <v>8612</v>
      </c>
      <c r="CD8" s="120">
        <v>0</v>
      </c>
      <c r="CE8" s="839">
        <v>4.5</v>
      </c>
      <c r="CF8" s="848">
        <v>4.95</v>
      </c>
      <c r="CG8" s="853" t="s">
        <v>10014</v>
      </c>
      <c r="CH8" s="7">
        <v>1</v>
      </c>
      <c r="CI8" s="7">
        <v>1.1000000000000001</v>
      </c>
      <c r="CJ8" s="844" t="s">
        <v>218</v>
      </c>
      <c r="CK8" s="27" t="s">
        <v>10015</v>
      </c>
      <c r="CL8" s="857">
        <v>1</v>
      </c>
      <c r="CM8" s="839">
        <v>4.5</v>
      </c>
      <c r="CN8" s="848">
        <v>4.5</v>
      </c>
      <c r="CO8" s="847" t="s">
        <v>10016</v>
      </c>
      <c r="CP8" s="7">
        <v>1</v>
      </c>
      <c r="CQ8" s="7">
        <v>1</v>
      </c>
      <c r="CR8" s="844" t="s">
        <v>218</v>
      </c>
      <c r="CS8" s="852" t="s">
        <v>10017</v>
      </c>
      <c r="CT8" s="857">
        <v>1</v>
      </c>
      <c r="CU8" s="839">
        <v>4.5</v>
      </c>
      <c r="CV8" s="848">
        <v>4.79</v>
      </c>
      <c r="CW8" s="853" t="s">
        <v>10018</v>
      </c>
      <c r="CX8" s="7">
        <v>1</v>
      </c>
      <c r="CY8" s="7">
        <v>1.0644444444444445</v>
      </c>
      <c r="CZ8" s="844" t="s">
        <v>218</v>
      </c>
      <c r="DA8" s="852" t="s">
        <v>10019</v>
      </c>
      <c r="DB8" s="856">
        <v>1</v>
      </c>
      <c r="DC8" s="839">
        <v>4.5</v>
      </c>
      <c r="DD8" s="848"/>
      <c r="DE8" s="853"/>
      <c r="DF8" s="7">
        <v>1</v>
      </c>
      <c r="DG8" s="7">
        <v>0</v>
      </c>
      <c r="DH8" s="844" t="s">
        <v>7160</v>
      </c>
      <c r="DI8" s="852"/>
      <c r="DJ8" s="856"/>
      <c r="DK8" s="839">
        <v>4.5</v>
      </c>
      <c r="DL8" s="848"/>
      <c r="DM8" s="853"/>
      <c r="DN8" s="7">
        <v>1</v>
      </c>
      <c r="DO8" s="7">
        <v>0</v>
      </c>
      <c r="DP8" s="844" t="s">
        <v>7160</v>
      </c>
      <c r="DQ8" s="852"/>
      <c r="DR8" s="856"/>
      <c r="DS8" s="839">
        <v>4.5</v>
      </c>
      <c r="DT8" s="848"/>
      <c r="DU8" s="853"/>
      <c r="DV8" s="7">
        <v>1</v>
      </c>
      <c r="DW8" s="7">
        <v>0</v>
      </c>
      <c r="DX8" s="844" t="s">
        <v>7160</v>
      </c>
      <c r="DY8" s="852"/>
      <c r="DZ8" s="856"/>
      <c r="EA8" s="839">
        <v>4.5</v>
      </c>
      <c r="EB8" s="848"/>
      <c r="EC8" s="853"/>
      <c r="ED8" s="7">
        <v>1</v>
      </c>
      <c r="EE8" s="7">
        <v>0</v>
      </c>
      <c r="EF8" s="844" t="s">
        <v>7160</v>
      </c>
      <c r="EG8" s="851"/>
      <c r="EH8" s="856"/>
      <c r="EI8" s="839">
        <v>4.5</v>
      </c>
      <c r="EJ8" s="848"/>
      <c r="EK8" s="853"/>
      <c r="EL8" s="7">
        <v>1</v>
      </c>
      <c r="EM8" s="7">
        <v>0</v>
      </c>
      <c r="EN8" s="844" t="s">
        <v>7160</v>
      </c>
      <c r="EO8" s="851"/>
      <c r="EP8" s="856"/>
      <c r="EQ8" s="839">
        <v>4.5</v>
      </c>
      <c r="ER8" s="845"/>
      <c r="ES8" s="853"/>
      <c r="ET8" s="7">
        <v>1</v>
      </c>
      <c r="EU8" s="7">
        <v>0</v>
      </c>
      <c r="EV8" s="844" t="s">
        <v>7160</v>
      </c>
      <c r="EW8" s="849"/>
      <c r="EX8" s="856"/>
      <c r="EY8" s="991">
        <v>2023</v>
      </c>
      <c r="FB8" s="862"/>
    </row>
  </sheetData>
  <sheetProtection formatCells="0" formatColumns="0" formatRows="0" sort="0" autoFilter="0" pivotTables="0"/>
  <autoFilter ref="A1:EY8" xr:uid="{C9A0AAF1-5332-4CEB-8F79-67AA55FABFA2}"/>
  <conditionalFormatting sqref="BL2:BL8 BT2:BT8 CB2:CB8 CJ2:CJ8 CL2:CL8 CR2:CR8 CZ2:CZ8 DH2:DH8 DP2:DP8 DX2:DX8 EF2:EF8 EN2:EN8 EV2:EV8">
    <cfRule type="cellIs" dxfId="91" priority="45" operator="equal">
      <formula>"Pendiente Validar"</formula>
    </cfRule>
    <cfRule type="cellIs" dxfId="90" priority="46" operator="equal">
      <formula>"NO"</formula>
    </cfRule>
    <cfRule type="cellIs" dxfId="89" priority="47" operator="equal">
      <formula>"SI"</formula>
    </cfRule>
  </conditionalFormatting>
  <dataValidations count="3">
    <dataValidation allowBlank="1" showInputMessage="1" showErrorMessage="1" promptTitle="Meta 2021 Total" prompt="Corresponde a la Meta 2021 + Rezago en Meta 2020_x000a__x000a_" sqref="BF1" xr:uid="{2272D7B6-3D1A-4B8F-B759-C798123E26F6}"/>
    <dataValidation type="list" allowBlank="1" showInputMessage="1" showErrorMessage="1" sqref="EF2:EF8 CR2:CR8 BT2:BT8 EN2:EN8 BL2:BL8 CB2:CB8 EV2:EV8 CJ2:CJ8 CZ2:CZ8 DH2:DH8 DP2:DP8 DX2:DX8" xr:uid="{0BBF174D-7EC8-4AA1-A9ED-ED2008D3EC81}">
      <formula1>"SI,NO,Pendiente Validar"</formula1>
    </dataValidation>
    <dataValidation allowBlank="1" showErrorMessage="1" promptTitle="Mín 300 máx 4000" prompt="Recuerda que debes escribir mínimo 300 caractateres y máximo 4000" sqref="CE2:CE8 CC2:CD1048576 EO2:EP1048576 DA2:DB1048576 CS2:CT1048576 DI2:DJ1048576 DY2:DZ1048576 DQ2:DR1048576 EG2:EH1048576 CK2:CL1048576 BU2:BV1048576 EW2:EY1048576 EQ2:EQ8 EI2:EI8 DC2:DC8 FB1:FD8 CU2:CU8 EA2:EA8 DS2:DS8 DK2:DK8 CM2:CM8" xr:uid="{1AE101B6-C784-4B22-BDB6-6518A2B841AA}"/>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DC7DD-4444-487C-9B19-6F5CD74A58EC}">
  <dimension ref="A1:XDZ3"/>
  <sheetViews>
    <sheetView topLeftCell="J1" workbookViewId="0">
      <selection activeCell="Y7" sqref="Y7"/>
    </sheetView>
  </sheetViews>
  <sheetFormatPr baseColWidth="10" defaultRowHeight="15" x14ac:dyDescent="0.25"/>
  <sheetData>
    <row r="1" spans="1:16354" ht="94.5" x14ac:dyDescent="0.25">
      <c r="A1" s="836" t="s">
        <v>7075</v>
      </c>
      <c r="B1" s="913" t="s">
        <v>0</v>
      </c>
      <c r="C1" s="913" t="s">
        <v>1</v>
      </c>
      <c r="D1" s="913" t="s">
        <v>2</v>
      </c>
      <c r="E1" s="913" t="s">
        <v>7076</v>
      </c>
      <c r="F1" s="913" t="s">
        <v>3</v>
      </c>
      <c r="G1" s="913" t="s">
        <v>4</v>
      </c>
      <c r="H1" s="914" t="s">
        <v>5</v>
      </c>
      <c r="I1" s="1066" t="s">
        <v>6</v>
      </c>
      <c r="J1" s="914" t="s">
        <v>7</v>
      </c>
      <c r="K1" s="914" t="s">
        <v>9</v>
      </c>
      <c r="L1" s="914" t="s">
        <v>12</v>
      </c>
      <c r="M1" s="915" t="s">
        <v>7077</v>
      </c>
      <c r="N1" s="914" t="s">
        <v>16</v>
      </c>
      <c r="O1" s="779" t="s">
        <v>7078</v>
      </c>
      <c r="P1" s="914" t="s">
        <v>17</v>
      </c>
      <c r="Q1" s="914" t="s">
        <v>18</v>
      </c>
      <c r="R1" s="916" t="s">
        <v>19</v>
      </c>
      <c r="S1" s="916" t="s">
        <v>20</v>
      </c>
      <c r="T1" s="916" t="s">
        <v>21</v>
      </c>
      <c r="U1" s="916" t="s">
        <v>22</v>
      </c>
      <c r="V1" s="916" t="s">
        <v>23</v>
      </c>
      <c r="W1" s="916" t="s">
        <v>7079</v>
      </c>
      <c r="X1" s="916" t="s">
        <v>7080</v>
      </c>
      <c r="Y1" s="916" t="s">
        <v>25</v>
      </c>
      <c r="Z1" s="916" t="s">
        <v>7336</v>
      </c>
      <c r="AA1" s="916" t="s">
        <v>7081</v>
      </c>
      <c r="AB1" s="916" t="s">
        <v>26</v>
      </c>
      <c r="AC1" s="916" t="s">
        <v>27</v>
      </c>
      <c r="AD1" s="916" t="s">
        <v>7337</v>
      </c>
      <c r="AE1" s="6" t="s">
        <v>29</v>
      </c>
      <c r="AF1" s="6" t="s">
        <v>30</v>
      </c>
      <c r="AG1" s="916" t="s">
        <v>31</v>
      </c>
      <c r="AH1" s="916" t="s">
        <v>7338</v>
      </c>
      <c r="AI1" s="916" t="s">
        <v>7082</v>
      </c>
      <c r="AJ1" s="916" t="s">
        <v>7083</v>
      </c>
      <c r="AK1" s="916" t="s">
        <v>7084</v>
      </c>
      <c r="AL1" s="916" t="s">
        <v>7085</v>
      </c>
      <c r="AM1" s="916" t="s">
        <v>7086</v>
      </c>
      <c r="AN1" s="6" t="s">
        <v>7087</v>
      </c>
      <c r="AO1" s="781" t="s">
        <v>33</v>
      </c>
      <c r="AP1" s="781" t="s">
        <v>34</v>
      </c>
      <c r="AQ1" s="917" t="s">
        <v>35</v>
      </c>
      <c r="AR1" s="917" t="s">
        <v>36</v>
      </c>
      <c r="AS1" s="917" t="s">
        <v>7088</v>
      </c>
      <c r="AT1" s="917" t="s">
        <v>37</v>
      </c>
      <c r="AU1" s="917" t="s">
        <v>38</v>
      </c>
      <c r="AV1" s="917" t="s">
        <v>7339</v>
      </c>
      <c r="AW1" s="917" t="s">
        <v>7340</v>
      </c>
      <c r="AX1" s="917" t="s">
        <v>7341</v>
      </c>
      <c r="AY1" s="917" t="s">
        <v>7342</v>
      </c>
      <c r="AZ1" s="918" t="s">
        <v>7343</v>
      </c>
      <c r="BA1" s="918" t="s">
        <v>7089</v>
      </c>
      <c r="BB1" s="918" t="s">
        <v>7697</v>
      </c>
      <c r="BC1" s="918" t="s">
        <v>7698</v>
      </c>
      <c r="BD1" s="918" t="s">
        <v>7699</v>
      </c>
      <c r="BE1" s="918" t="s">
        <v>8294</v>
      </c>
      <c r="BF1" s="1000" t="s">
        <v>7700</v>
      </c>
      <c r="BG1" s="782" t="s">
        <v>48</v>
      </c>
      <c r="BH1" s="784" t="s">
        <v>49</v>
      </c>
      <c r="BI1" s="784" t="s">
        <v>50</v>
      </c>
      <c r="BJ1" s="784" t="s">
        <v>7094</v>
      </c>
      <c r="BK1" s="784" t="s">
        <v>7095</v>
      </c>
      <c r="BL1" s="785" t="s">
        <v>53</v>
      </c>
      <c r="BM1" s="785" t="s">
        <v>7096</v>
      </c>
      <c r="BN1" s="2" t="s">
        <v>7097</v>
      </c>
      <c r="BO1" s="782" t="s">
        <v>55</v>
      </c>
      <c r="BP1" s="786" t="s">
        <v>56</v>
      </c>
      <c r="BQ1" s="786" t="s">
        <v>57</v>
      </c>
      <c r="BR1" s="786" t="s">
        <v>7098</v>
      </c>
      <c r="BS1" s="786" t="s">
        <v>7099</v>
      </c>
      <c r="BT1" s="786" t="s">
        <v>60</v>
      </c>
      <c r="BU1" s="2" t="s">
        <v>7100</v>
      </c>
      <c r="BV1" s="2" t="s">
        <v>7101</v>
      </c>
      <c r="BW1" s="782" t="s">
        <v>62</v>
      </c>
      <c r="BX1" s="785" t="s">
        <v>63</v>
      </c>
      <c r="BY1" s="785" t="s">
        <v>64</v>
      </c>
      <c r="BZ1" s="785" t="s">
        <v>7102</v>
      </c>
      <c r="CA1" s="785" t="s">
        <v>7103</v>
      </c>
      <c r="CB1" s="785" t="s">
        <v>67</v>
      </c>
      <c r="CC1" s="1" t="s">
        <v>7104</v>
      </c>
      <c r="CD1" s="2" t="s">
        <v>7105</v>
      </c>
      <c r="CE1" s="782" t="s">
        <v>69</v>
      </c>
      <c r="CF1" s="786" t="s">
        <v>70</v>
      </c>
      <c r="CG1" s="786" t="s">
        <v>71</v>
      </c>
      <c r="CH1" s="786" t="s">
        <v>7106</v>
      </c>
      <c r="CI1" s="786" t="s">
        <v>7107</v>
      </c>
      <c r="CJ1" s="786" t="s">
        <v>74</v>
      </c>
      <c r="CK1" s="2" t="s">
        <v>7108</v>
      </c>
      <c r="CL1" s="2" t="s">
        <v>7109</v>
      </c>
      <c r="CM1" s="782" t="s">
        <v>76</v>
      </c>
      <c r="CN1" s="785" t="s">
        <v>77</v>
      </c>
      <c r="CO1" s="785" t="s">
        <v>78</v>
      </c>
      <c r="CP1" s="785" t="s">
        <v>7110</v>
      </c>
      <c r="CQ1" s="785" t="s">
        <v>7111</v>
      </c>
      <c r="CR1" s="785" t="s">
        <v>81</v>
      </c>
      <c r="CS1" s="1" t="s">
        <v>7112</v>
      </c>
      <c r="CT1" s="1" t="s">
        <v>7113</v>
      </c>
      <c r="CU1" s="782" t="s">
        <v>83</v>
      </c>
      <c r="CV1" s="786" t="s">
        <v>7114</v>
      </c>
      <c r="CW1" s="786" t="s">
        <v>85</v>
      </c>
      <c r="CX1" s="786" t="s">
        <v>7115</v>
      </c>
      <c r="CY1" s="786" t="s">
        <v>7116</v>
      </c>
      <c r="CZ1" s="786" t="s">
        <v>88</v>
      </c>
      <c r="DA1" s="2" t="s">
        <v>7117</v>
      </c>
      <c r="DB1" s="2" t="s">
        <v>7118</v>
      </c>
      <c r="DC1" s="782" t="s">
        <v>90</v>
      </c>
      <c r="DD1" s="785" t="s">
        <v>7119</v>
      </c>
      <c r="DE1" s="785" t="s">
        <v>92</v>
      </c>
      <c r="DF1" s="785" t="s">
        <v>7120</v>
      </c>
      <c r="DG1" s="785" t="s">
        <v>7121</v>
      </c>
      <c r="DH1" s="785" t="s">
        <v>95</v>
      </c>
      <c r="DI1" s="1" t="s">
        <v>7122</v>
      </c>
      <c r="DJ1" s="1" t="s">
        <v>7123</v>
      </c>
      <c r="DK1" s="782" t="s">
        <v>97</v>
      </c>
      <c r="DL1" s="786" t="s">
        <v>7124</v>
      </c>
      <c r="DM1" s="786" t="s">
        <v>99</v>
      </c>
      <c r="DN1" s="786" t="s">
        <v>7125</v>
      </c>
      <c r="DO1" s="786" t="s">
        <v>7126</v>
      </c>
      <c r="DP1" s="786" t="s">
        <v>102</v>
      </c>
      <c r="DQ1" s="2" t="s">
        <v>7127</v>
      </c>
      <c r="DR1" s="2" t="s">
        <v>7128</v>
      </c>
      <c r="DS1" s="782" t="s">
        <v>104</v>
      </c>
      <c r="DT1" s="785" t="s">
        <v>7129</v>
      </c>
      <c r="DU1" s="785" t="s">
        <v>106</v>
      </c>
      <c r="DV1" s="785" t="s">
        <v>7130</v>
      </c>
      <c r="DW1" s="785" t="s">
        <v>7131</v>
      </c>
      <c r="DX1" s="785" t="s">
        <v>109</v>
      </c>
      <c r="DY1" s="1" t="s">
        <v>7132</v>
      </c>
      <c r="DZ1" s="1" t="s">
        <v>7133</v>
      </c>
      <c r="EA1" s="782" t="s">
        <v>111</v>
      </c>
      <c r="EB1" s="786" t="s">
        <v>7134</v>
      </c>
      <c r="EC1" s="786" t="s">
        <v>113</v>
      </c>
      <c r="ED1" s="786" t="s">
        <v>7135</v>
      </c>
      <c r="EE1" s="786" t="s">
        <v>7136</v>
      </c>
      <c r="EF1" s="786" t="s">
        <v>116</v>
      </c>
      <c r="EG1" s="2" t="s">
        <v>7137</v>
      </c>
      <c r="EH1" s="2" t="s">
        <v>7138</v>
      </c>
      <c r="EI1" s="782" t="s">
        <v>118</v>
      </c>
      <c r="EJ1" s="785" t="s">
        <v>7139</v>
      </c>
      <c r="EK1" s="785" t="s">
        <v>120</v>
      </c>
      <c r="EL1" s="785" t="s">
        <v>7140</v>
      </c>
      <c r="EM1" s="785" t="s">
        <v>7141</v>
      </c>
      <c r="EN1" s="785" t="s">
        <v>123</v>
      </c>
      <c r="EO1" s="1" t="s">
        <v>7142</v>
      </c>
      <c r="EP1" s="1" t="s">
        <v>7143</v>
      </c>
      <c r="EQ1" s="782" t="s">
        <v>125</v>
      </c>
      <c r="ER1" s="786" t="s">
        <v>7144</v>
      </c>
      <c r="ES1" s="786" t="s">
        <v>127</v>
      </c>
      <c r="ET1" s="786" t="s">
        <v>7145</v>
      </c>
      <c r="EU1" s="786" t="s">
        <v>7146</v>
      </c>
      <c r="EV1" s="786" t="s">
        <v>130</v>
      </c>
      <c r="EW1" s="2" t="s">
        <v>7147</v>
      </c>
      <c r="EX1" s="2" t="s">
        <v>7148</v>
      </c>
      <c r="EY1" s="2" t="s">
        <v>7149</v>
      </c>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row>
    <row r="2" spans="1:16354" s="934" customFormat="1" ht="32.25" customHeight="1" x14ac:dyDescent="0.25">
      <c r="A2" s="861" t="str">
        <f>+CONCATENATE(N2,"_",B2,"_",EY2)</f>
        <v>558_VPBM_2023</v>
      </c>
      <c r="B2" s="925" t="s">
        <v>2227</v>
      </c>
      <c r="C2" s="925" t="s">
        <v>5032</v>
      </c>
      <c r="D2" s="925" t="s">
        <v>202</v>
      </c>
      <c r="E2" s="925" t="s">
        <v>7155</v>
      </c>
      <c r="F2" s="925" t="s">
        <v>5033</v>
      </c>
      <c r="G2" s="925" t="s">
        <v>5033</v>
      </c>
      <c r="H2" s="925" t="s">
        <v>204</v>
      </c>
      <c r="I2" s="969" t="s">
        <v>7344</v>
      </c>
      <c r="J2" s="969" t="s">
        <v>7344</v>
      </c>
      <c r="K2" s="969" t="s">
        <v>7469</v>
      </c>
      <c r="L2" s="923" t="s">
        <v>5034</v>
      </c>
      <c r="M2" s="955" t="s">
        <v>8334</v>
      </c>
      <c r="N2" s="973">
        <v>558</v>
      </c>
      <c r="O2" s="924"/>
      <c r="P2" s="1071" t="s">
        <v>7715</v>
      </c>
      <c r="Q2" s="920" t="s">
        <v>210</v>
      </c>
      <c r="R2" s="921"/>
      <c r="S2" s="921"/>
      <c r="T2" s="921"/>
      <c r="U2" s="921"/>
      <c r="V2" s="921"/>
      <c r="W2" s="921"/>
      <c r="X2" s="921"/>
      <c r="Y2" s="921"/>
      <c r="Z2" s="921"/>
      <c r="AA2" s="921"/>
      <c r="AB2" s="921"/>
      <c r="AC2" s="921"/>
      <c r="AD2" s="921"/>
      <c r="AE2" s="921"/>
      <c r="AF2" s="921"/>
      <c r="AG2" s="921"/>
      <c r="AH2" s="921"/>
      <c r="AI2" s="921"/>
      <c r="AJ2" s="921"/>
      <c r="AK2" s="921"/>
      <c r="AL2" s="921"/>
      <c r="AM2" s="921"/>
      <c r="AN2" s="921"/>
      <c r="AO2" s="919" t="s">
        <v>211</v>
      </c>
      <c r="AP2" s="919" t="s">
        <v>470</v>
      </c>
      <c r="AQ2" s="919" t="s">
        <v>244</v>
      </c>
      <c r="AR2" s="919" t="s">
        <v>214</v>
      </c>
      <c r="AS2" s="919">
        <v>0</v>
      </c>
      <c r="AT2" s="927" t="s">
        <v>7710</v>
      </c>
      <c r="AU2" s="927" t="s">
        <v>7474</v>
      </c>
      <c r="AV2" s="919">
        <v>0</v>
      </c>
      <c r="AW2" s="919">
        <v>100</v>
      </c>
      <c r="AX2" s="919">
        <v>100</v>
      </c>
      <c r="AY2" s="919">
        <v>100</v>
      </c>
      <c r="AZ2" s="919">
        <v>100</v>
      </c>
      <c r="BA2" s="919">
        <v>100</v>
      </c>
      <c r="BB2" s="927"/>
      <c r="BC2" s="927"/>
      <c r="BD2" s="927"/>
      <c r="BE2" s="927"/>
      <c r="BF2" s="999">
        <v>100</v>
      </c>
      <c r="BG2" s="839">
        <v>0</v>
      </c>
      <c r="BH2" s="842">
        <v>0</v>
      </c>
      <c r="BI2" s="854" t="s">
        <v>8113</v>
      </c>
      <c r="BJ2" s="129">
        <f>+IF(BL2="SI",IFERROR((IF(BL2="SI",BG2,0)/AW2),"REVISAR"),0)</f>
        <v>0</v>
      </c>
      <c r="BK2" s="7">
        <f>+IF(BL2="SI",IFERROR((IF(BL2="SI",BH2,0)/AW2),"REVISAR"),0)</f>
        <v>0</v>
      </c>
      <c r="BL2" s="841" t="s">
        <v>218</v>
      </c>
      <c r="BM2" s="854" t="s">
        <v>8120</v>
      </c>
      <c r="BN2" s="860"/>
      <c r="BO2" s="839">
        <v>0</v>
      </c>
      <c r="BP2" s="842">
        <f>IF(BL2="SI",BH2,0)</f>
        <v>0</v>
      </c>
      <c r="BQ2" s="843"/>
      <c r="BR2" s="7">
        <f>+IFERROR((BO2/$AW2),"REVISAR")</f>
        <v>0</v>
      </c>
      <c r="BS2" s="7">
        <f>+IF(BL2&lt;&gt;"SI",BK2,(IF(BT2="SI",IFERROR((IF(BT2="SI",BP2,0)/$AW2),"REVISAR"),BK2)))</f>
        <v>0</v>
      </c>
      <c r="BT2" s="844" t="s">
        <v>2913</v>
      </c>
      <c r="BU2" s="537" t="s">
        <v>8121</v>
      </c>
      <c r="BV2" s="120"/>
      <c r="BW2" s="839"/>
      <c r="BX2" s="848"/>
      <c r="BY2" s="853"/>
      <c r="BZ2" s="7">
        <f>+IFERROR((BW2/$AW2),"REVISAR")</f>
        <v>0</v>
      </c>
      <c r="CA2" s="7">
        <f>+IF(AND(BT2="SI",BL2="SI"),(IF(CB2="SI",IFERROR((IF(CB2="SI",BX2,0)/$AW2),"REVISAR"),BS2)),BS2)</f>
        <v>0</v>
      </c>
      <c r="CB2" s="1086" t="s">
        <v>2913</v>
      </c>
      <c r="CC2" s="1087" t="s">
        <v>8571</v>
      </c>
      <c r="CD2" s="857"/>
      <c r="CE2" s="839"/>
      <c r="CF2" s="842">
        <f>IF(CB2="SI",BX2,0)</f>
        <v>0</v>
      </c>
      <c r="CG2" s="853"/>
      <c r="CH2" s="7">
        <f>+IFERROR((CE2/$AW2),"REVISAR")</f>
        <v>0</v>
      </c>
      <c r="CI2" s="7">
        <f>+IF(AND(BL2="SI",BT2="SI",CB2="SI"),(IF(CJ2="SI",IFERROR((IF(CJ2="SI",CF2,0)/$AW2),"REVISAR"),CA2)),CA2)</f>
        <v>0</v>
      </c>
      <c r="CJ2" s="844" t="s">
        <v>7160</v>
      </c>
      <c r="CK2" s="27"/>
      <c r="CL2" s="857"/>
      <c r="CM2" s="839"/>
      <c r="CN2" s="842">
        <f>IF(CJ2="SI",CF2,0)</f>
        <v>0</v>
      </c>
      <c r="CO2" s="847"/>
      <c r="CP2" s="7">
        <f>+IFERROR((CM2/$AW2),"REVISAR")</f>
        <v>0</v>
      </c>
      <c r="CQ2" s="7">
        <f>+IF(AND(BL2="SI",BT2="SI",CB2="SI",CJ2="SI"),(IF(CR2="SI",IFERROR((IF(CR2="SI",CN2,0)/$AW2),"REVISAR"),CI2)),CI2)</f>
        <v>0</v>
      </c>
      <c r="CR2" s="844" t="s">
        <v>7160</v>
      </c>
      <c r="CS2" s="852"/>
      <c r="CT2" s="857"/>
      <c r="CU2" s="839"/>
      <c r="CV2" s="848"/>
      <c r="CW2" s="853"/>
      <c r="CX2" s="7">
        <f>+IFERROR((CU2/$AW2),"REVISAR")</f>
        <v>0</v>
      </c>
      <c r="CY2" s="7">
        <f>+IF(AND(BL2="SI",BT2="SI",CB2="SI",CJ2="SI",CR2="SI"),(IF(CZ2="SI",IFERROR((IF(CZ2="SI",CV2,0)/$AW2),"REVISAR"),CQ2)),CQ2)</f>
        <v>0</v>
      </c>
      <c r="CZ2" s="844" t="s">
        <v>7160</v>
      </c>
      <c r="DA2" s="852"/>
      <c r="DB2" s="856"/>
      <c r="DC2" s="839"/>
      <c r="DD2" s="842">
        <f>IF(CZ2="SI",CV2,0)</f>
        <v>0</v>
      </c>
      <c r="DE2" s="853"/>
      <c r="DF2" s="7">
        <f>+IFERROR((DC2/$AW2),"REVISAR")</f>
        <v>0</v>
      </c>
      <c r="DG2" s="7">
        <f>+IF(AND(BL2="SI",BT2="SI",CB2="SI",CJ2="SI",CR2="SI",CZ2="SI"),(IF(DH2="SI",IFERROR((IF(DH2="SI",DD2,0)/$AW2),"REVISAR"),CY2)),CY2)</f>
        <v>0</v>
      </c>
      <c r="DH2" s="844" t="s">
        <v>7160</v>
      </c>
      <c r="DI2" s="852"/>
      <c r="DJ2" s="856"/>
      <c r="DK2" s="839"/>
      <c r="DL2" s="842">
        <f>IF(DH2="SI",DD2,0)</f>
        <v>0</v>
      </c>
      <c r="DM2" s="853"/>
      <c r="DN2" s="7">
        <f>+IFERROR((DK2/$AW2),"REVISAR")</f>
        <v>0</v>
      </c>
      <c r="DO2" s="7">
        <f>+IF(AND(BL2="SI",BT2="SI",CB2="SI",CJ2="SI",CR2="SI",CZ2="SI",DH2="SI"),(IF(DP2="SI",IFERROR((IF(DP2="SI",DL2,0)/$AW2),"REVISAR"),DG2)),DG2)</f>
        <v>0</v>
      </c>
      <c r="DP2" s="844" t="s">
        <v>7160</v>
      </c>
      <c r="DQ2" s="852"/>
      <c r="DR2" s="856"/>
      <c r="DS2" s="839"/>
      <c r="DT2" s="848"/>
      <c r="DU2" s="853"/>
      <c r="DV2" s="7">
        <f>+IFERROR((DS2/$AW2),"REVISAR")</f>
        <v>0</v>
      </c>
      <c r="DW2" s="7">
        <f>+IF(AND(BL2="SI",BT2="SI",CB2="SI",CJ2="SI",CR2="SI",CZ2="SI",DH2="SI",DP2="SI"),(IF(DX2="SI",IFERROR((IF(DX2="SI",DT2,0)/$AW2),"REVISAR"),DO2)),DO2)</f>
        <v>0</v>
      </c>
      <c r="DX2" s="844" t="s">
        <v>7160</v>
      </c>
      <c r="DY2" s="852"/>
      <c r="DZ2" s="856"/>
      <c r="EA2" s="839"/>
      <c r="EB2" s="842">
        <f>IF(DX2="SI",DT2,0)</f>
        <v>0</v>
      </c>
      <c r="EC2" s="853"/>
      <c r="ED2" s="7">
        <f>+IFERROR((EA2/$AW2),"REVISAR")</f>
        <v>0</v>
      </c>
      <c r="EE2" s="7">
        <f>+IF(AND(BL2="SI",BT2="SI",CB2="SI",CJ2="SI",CR2="SI",CZ2="SI",DH2="SI",DP2="SI",DX2="SI"),(IF(EF2="SI",IFERROR((IF(EF2="SI",EB2,0)/$AW2),"REVISAR"),DW2)),DW2)</f>
        <v>0</v>
      </c>
      <c r="EF2" s="844" t="s">
        <v>7160</v>
      </c>
      <c r="EG2" s="851"/>
      <c r="EH2" s="856"/>
      <c r="EI2" s="839"/>
      <c r="EJ2" s="842">
        <f>IF(EF2="SI",EB2,0)</f>
        <v>0</v>
      </c>
      <c r="EK2" s="853"/>
      <c r="EL2" s="7">
        <f>+IFERROR((EI2/$AW2),"REVISAR")</f>
        <v>0</v>
      </c>
      <c r="EM2" s="7">
        <f>+IF(AND(BL2="SI",BT2="SI",CB2="SI",CJ2="SI",CR2="SI",CZ2="SI",DH2="SI",DP2="SI",DX2="SI",EF2="SI"),(IF(EN2="SI",IFERROR((IF(EN2="SI",EJ2,0)/$AW2),"REVISAR"),EE2)),EE2)</f>
        <v>0</v>
      </c>
      <c r="EN2" s="844" t="s">
        <v>7160</v>
      </c>
      <c r="EO2" s="851"/>
      <c r="EP2" s="856"/>
      <c r="EQ2" s="839">
        <v>100</v>
      </c>
      <c r="ER2" s="845"/>
      <c r="ES2" s="853"/>
      <c r="ET2" s="7">
        <f>+IFERROR((EQ2/$AW2),"REVISAR")</f>
        <v>1</v>
      </c>
      <c r="EU2" s="7">
        <f>+IF(AND(BL2="SI",BT2="SI",CB2="SI",CJ2="SI",CR2="SI",CZ2="SI",DH2="SI",DP2="SI",DX2="SI",EF2="SI",EN2="SI"),(IF(EV2="SI",IFERROR((IF(EV2="SI",ER2,0)/$AW2),"REVISAR"),EM2)),EM2)</f>
        <v>0</v>
      </c>
      <c r="EV2" s="844" t="s">
        <v>7160</v>
      </c>
      <c r="EW2" s="849"/>
      <c r="EX2" s="849"/>
      <c r="EY2" s="546">
        <v>2023</v>
      </c>
      <c r="FC2" s="934" t="str">
        <f>+LOWER(M2)</f>
        <v>innovación e investigación pedagógica</v>
      </c>
      <c r="FF2" s="862"/>
    </row>
    <row r="3" spans="1:16354" s="934" customFormat="1" ht="32.25" customHeight="1" x14ac:dyDescent="0.25">
      <c r="A3" s="861" t="str">
        <f>+CONCATENATE(N3,"_",B3,"_",EY3)</f>
        <v>562_VPBM_2023</v>
      </c>
      <c r="B3" s="925" t="s">
        <v>2227</v>
      </c>
      <c r="C3" s="925" t="s">
        <v>5032</v>
      </c>
      <c r="D3" s="925" t="s">
        <v>202</v>
      </c>
      <c r="E3" s="925" t="s">
        <v>7155</v>
      </c>
      <c r="F3" s="925" t="s">
        <v>5033</v>
      </c>
      <c r="G3" s="925" t="s">
        <v>5033</v>
      </c>
      <c r="H3" s="925" t="s">
        <v>204</v>
      </c>
      <c r="I3" s="969" t="s">
        <v>7344</v>
      </c>
      <c r="J3" s="969" t="s">
        <v>7344</v>
      </c>
      <c r="K3" s="969" t="s">
        <v>7469</v>
      </c>
      <c r="L3" s="923" t="s">
        <v>5034</v>
      </c>
      <c r="M3" s="955" t="s">
        <v>8334</v>
      </c>
      <c r="N3" s="973">
        <v>562</v>
      </c>
      <c r="O3" s="924"/>
      <c r="P3" s="1071" t="s">
        <v>7712</v>
      </c>
      <c r="Q3" s="920" t="s">
        <v>210</v>
      </c>
      <c r="R3" s="921"/>
      <c r="S3" s="921"/>
      <c r="T3" s="921"/>
      <c r="U3" s="921"/>
      <c r="V3" s="921"/>
      <c r="W3" s="921"/>
      <c r="X3" s="921"/>
      <c r="Y3" s="921"/>
      <c r="Z3" s="921"/>
      <c r="AA3" s="921"/>
      <c r="AB3" s="921"/>
      <c r="AC3" s="921"/>
      <c r="AD3" s="921"/>
      <c r="AE3" s="921"/>
      <c r="AF3" s="921"/>
      <c r="AG3" s="921"/>
      <c r="AH3" s="921"/>
      <c r="AI3" s="921"/>
      <c r="AJ3" s="921"/>
      <c r="AK3" s="921"/>
      <c r="AL3" s="921"/>
      <c r="AM3" s="921"/>
      <c r="AN3" s="921"/>
      <c r="AO3" s="919" t="s">
        <v>270</v>
      </c>
      <c r="AP3" s="919" t="s">
        <v>2635</v>
      </c>
      <c r="AQ3" s="919" t="s">
        <v>418</v>
      </c>
      <c r="AR3" s="919" t="s">
        <v>271</v>
      </c>
      <c r="AS3" s="919">
        <v>0</v>
      </c>
      <c r="AT3" s="927" t="s">
        <v>7480</v>
      </c>
      <c r="AU3" s="927" t="s">
        <v>7481</v>
      </c>
      <c r="AV3" s="919">
        <v>0</v>
      </c>
      <c r="AW3" s="919">
        <v>96</v>
      </c>
      <c r="AX3" s="919">
        <v>96</v>
      </c>
      <c r="AY3" s="919">
        <v>96</v>
      </c>
      <c r="AZ3" s="919">
        <v>96</v>
      </c>
      <c r="BA3" s="919">
        <v>96</v>
      </c>
      <c r="BB3" s="927"/>
      <c r="BC3" s="927"/>
      <c r="BD3" s="927"/>
      <c r="BE3" s="927"/>
      <c r="BF3" s="992">
        <v>96</v>
      </c>
      <c r="BG3" s="839">
        <v>0</v>
      </c>
      <c r="BH3" s="842">
        <v>0</v>
      </c>
      <c r="BI3" s="854" t="s">
        <v>8118</v>
      </c>
      <c r="BJ3" s="129">
        <f>+IFERROR((BG3/$AW3),"REVISAR")</f>
        <v>0</v>
      </c>
      <c r="BK3" s="7">
        <f>IF(BL3="SI",IFERROR((IF(BL3="SI",BH3,0)/$AW3),"REVISAR"),0)</f>
        <v>0</v>
      </c>
      <c r="BL3" s="841" t="s">
        <v>218</v>
      </c>
      <c r="BM3" s="854" t="s">
        <v>8120</v>
      </c>
      <c r="BN3" s="859"/>
      <c r="BO3" s="839">
        <v>0</v>
      </c>
      <c r="BP3" s="842">
        <f>IF(BL3="SI",BH3,0)</f>
        <v>0</v>
      </c>
      <c r="BQ3" s="843"/>
      <c r="BR3" s="7">
        <f>+IF(BT3="SI",IFERROR((IF(BT3="SI",BO3,0)/$AW3),"REVISAR"),0)</f>
        <v>0</v>
      </c>
      <c r="BS3" s="850">
        <f>+IF(BL3&lt;&gt;"SI",BK3,(IF(BT3="SI",IFERROR((IF(BT3="SI",BP3,0)/$AW3),"REVISAR"),BK3)))</f>
        <v>0</v>
      </c>
      <c r="BT3" s="844" t="s">
        <v>2913</v>
      </c>
      <c r="BU3" s="537" t="s">
        <v>8121</v>
      </c>
      <c r="BV3" s="120"/>
      <c r="BW3" s="839">
        <v>0</v>
      </c>
      <c r="BX3" s="842">
        <f>IF(BT3="SI",BP3,0)</f>
        <v>0</v>
      </c>
      <c r="BY3" s="853"/>
      <c r="BZ3" s="7">
        <f>+IFERROR((BW3/$AW3),"REVISAR")</f>
        <v>0</v>
      </c>
      <c r="CA3" s="7">
        <f>+IF(AND(BT3="SI",BL3="SI"),(IF(CB3="SI",IFERROR((IF(CB3="SI",BX3,0)/$AW3),"REVISAR"),BS3)),BS3)</f>
        <v>0</v>
      </c>
      <c r="CB3" s="1086" t="s">
        <v>2913</v>
      </c>
      <c r="CC3" s="1087" t="s">
        <v>8571</v>
      </c>
      <c r="CD3" s="857"/>
      <c r="CE3" s="839">
        <v>0</v>
      </c>
      <c r="CF3" s="842">
        <f>IF(CB3="SI",BX3,0)</f>
        <v>0</v>
      </c>
      <c r="CG3" s="853"/>
      <c r="CH3" s="7">
        <f>+IFERROR((CE3/$AW3),"REVISAR")</f>
        <v>0</v>
      </c>
      <c r="CI3" s="7">
        <f>+IF(AND(BL3="SI",BT3="SI",CB3="SI"),(IF(CJ3="SI",IFERROR((IF(CJ3="SI",CF3,0)/$AW3),"REVISAR"),CA3)),CA3)</f>
        <v>0</v>
      </c>
      <c r="CJ3" s="844" t="s">
        <v>7160</v>
      </c>
      <c r="CK3" s="27"/>
      <c r="CL3" s="857"/>
      <c r="CM3" s="839">
        <v>0</v>
      </c>
      <c r="CN3" s="842">
        <f>IF(CJ3="SI",CF3,0)</f>
        <v>0</v>
      </c>
      <c r="CO3" s="847"/>
      <c r="CP3" s="7">
        <f>+IFERROR((CM3/$AW3),"REVISAR")</f>
        <v>0</v>
      </c>
      <c r="CQ3" s="7">
        <f>+IF(AND(BL3="SI",BT3="SI",CB3="SI",CJ3="SI"),(IF(CR3="SI",IFERROR((IF(CR3="SI",CN3,0)/$AW3),"REVISAR"),CI3)),CI3)</f>
        <v>0</v>
      </c>
      <c r="CR3" s="844" t="s">
        <v>7160</v>
      </c>
      <c r="CS3" s="852"/>
      <c r="CT3" s="857"/>
      <c r="CU3" s="839">
        <v>0</v>
      </c>
      <c r="CV3" s="842">
        <f>IF(CR3="SI",CN3,0)</f>
        <v>0</v>
      </c>
      <c r="CW3" s="853"/>
      <c r="CX3" s="7">
        <f>+IFERROR((CU3/$AW3),"REVISAR")</f>
        <v>0</v>
      </c>
      <c r="CY3" s="7">
        <f>+IF(AND(BL3="SI",BT3="SI",CB3="SI",CJ3="SI",CR3="SI"),(IF(CZ3="SI",IFERROR((IF(CZ3="SI",CV3,0)/$AW3),"REVISAR"),CQ3)),CQ3)</f>
        <v>0</v>
      </c>
      <c r="CZ3" s="844" t="s">
        <v>7160</v>
      </c>
      <c r="DA3" s="852"/>
      <c r="DB3" s="856"/>
      <c r="DC3" s="839">
        <v>0</v>
      </c>
      <c r="DD3" s="842">
        <f>IF(CZ3="SI",CV3,0)</f>
        <v>0</v>
      </c>
      <c r="DE3" s="853"/>
      <c r="DF3" s="7" t="str">
        <f>+IFERROR((DC3/$AV3),"REVISAR")</f>
        <v>REVISAR</v>
      </c>
      <c r="DG3" s="7">
        <f>+IF(AND(BL3="SI",BT3="SI",CB3="SI",CJ3="SI",CR3="SI",CZ3="SI"),(IF(DH3="SI",IFERROR((IF(DH3="SI",DD3,0)/$AV3),"REVISAR"),CY3)),CY3)</f>
        <v>0</v>
      </c>
      <c r="DH3" s="844" t="s">
        <v>7160</v>
      </c>
      <c r="DI3" s="852"/>
      <c r="DJ3" s="856"/>
      <c r="DK3" s="839">
        <v>0</v>
      </c>
      <c r="DL3" s="842">
        <f>IF(DH3="SI",DD3,0)</f>
        <v>0</v>
      </c>
      <c r="DM3" s="853"/>
      <c r="DN3" s="7">
        <f>+IFERROR((DK3/$AW3),"REVISAR")</f>
        <v>0</v>
      </c>
      <c r="DO3" s="7">
        <f>+IF(AND(BL3="SI",BT3="SI",CB3="SI",CJ3="SI",CR3="SI",CZ3="SI",DH3="SI"),(IF(DP3="SI",IFERROR((IF(DP3="SI",DL3,0)/$AW3),"REVISAR"),DG3)),DG3)</f>
        <v>0</v>
      </c>
      <c r="DP3" s="844" t="s">
        <v>7160</v>
      </c>
      <c r="DQ3" s="852"/>
      <c r="DR3" s="856"/>
      <c r="DS3" s="839">
        <v>0</v>
      </c>
      <c r="DT3" s="842">
        <f>IF(DP3="SI",DL3,0)</f>
        <v>0</v>
      </c>
      <c r="DU3" s="853"/>
      <c r="DV3" s="7">
        <f>+IFERROR((DS3/$AW3),"REVISAR")</f>
        <v>0</v>
      </c>
      <c r="DW3" s="7">
        <f>+IF(AND(BL3="SI",BT3="SI",CB3="SI",CJ3="SI",CR3="SI",CZ3="SI",DH3="SI",DP3="SI"),(IF(DX3="SI",IFERROR((IF(DX3="SI",DT3,0)/$AW3),"REVISAR"),DO3)),DO3)</f>
        <v>0</v>
      </c>
      <c r="DX3" s="844" t="s">
        <v>7160</v>
      </c>
      <c r="DY3" s="852"/>
      <c r="DZ3" s="856"/>
      <c r="EA3" s="839">
        <v>0</v>
      </c>
      <c r="EB3" s="842">
        <f>IF(DX3="SI",DT3,0)</f>
        <v>0</v>
      </c>
      <c r="EC3" s="853"/>
      <c r="ED3" s="7">
        <f>+IFERROR((EA3/$AW3),"REVISAR")</f>
        <v>0</v>
      </c>
      <c r="EE3" s="7">
        <f>+IF(AND(BL3="SI",BT3="SI",CB3="SI",CJ3="SI",CR3="SI",CZ3="SI",DH3="SI",DP3="SI",DX3="SI"),(IF(EF3="SI",IFERROR((IF(EF3="SI",EB3,0)/$AW3),"REVISAR"),DW3)),DW3)</f>
        <v>0</v>
      </c>
      <c r="EF3" s="844" t="s">
        <v>7160</v>
      </c>
      <c r="EG3" s="851"/>
      <c r="EH3" s="856"/>
      <c r="EI3" s="839">
        <v>0</v>
      </c>
      <c r="EJ3" s="842">
        <f>IF(EF3="SI",EB3,0)</f>
        <v>0</v>
      </c>
      <c r="EK3" s="853"/>
      <c r="EL3" s="7">
        <f>+IFERROR((EI3/$AW3),"REVISAR")</f>
        <v>0</v>
      </c>
      <c r="EM3" s="7">
        <f>+IF(AND(BL3="SI",BT3="SI",CB3="SI",CJ3="SI",CR3="SI",CZ3="SI",DH3="SI",DP3="SI",DX3="SI",EF3="SI"),(IF(EN3="SI",IFERROR((IF(EN3="SI",EJ3,0)/$AW3),"REVISAR"),EE3)),EE3)</f>
        <v>0</v>
      </c>
      <c r="EN3" s="844" t="s">
        <v>7160</v>
      </c>
      <c r="EO3" s="851"/>
      <c r="EP3" s="856"/>
      <c r="EQ3" s="839">
        <v>96</v>
      </c>
      <c r="ER3" s="845"/>
      <c r="ES3" s="853"/>
      <c r="ET3" s="7">
        <f>+IFERROR((EQ3/$AW3),"REVISAR")</f>
        <v>1</v>
      </c>
      <c r="EU3" s="7">
        <f>+IF(AND(BL3="SI",BT3="SI",CB3="SI",CJ3="SI",CR3="SI",CZ3="SI",DH3="SI",DP3="SI",DX3="SI",EF3="SI",EN3="SI"),(IF(EV3="SI",IFERROR((IF(EV3="SI",ER3,0)/$AW3),"REVISAR"),EM3)),EM3)</f>
        <v>0</v>
      </c>
      <c r="EV3" s="844" t="s">
        <v>7160</v>
      </c>
      <c r="EW3" s="849"/>
      <c r="EX3" s="849"/>
      <c r="EY3" s="546">
        <v>2023</v>
      </c>
      <c r="FA3" s="846" t="str">
        <f>+IF(EQ3=AW3,"SI","NO")</f>
        <v>SI</v>
      </c>
      <c r="FC3" s="934" t="str">
        <f>+LOWER(M3)</f>
        <v>innovación e investigación pedagógica</v>
      </c>
      <c r="FF3" s="862"/>
    </row>
  </sheetData>
  <conditionalFormatting sqref="BL2:BL3">
    <cfRule type="cellIs" dxfId="88" priority="38" operator="equal">
      <formula>"Pendiente Validar"</formula>
    </cfRule>
    <cfRule type="cellIs" dxfId="87" priority="39" operator="equal">
      <formula>"NO"</formula>
    </cfRule>
    <cfRule type="cellIs" dxfId="86" priority="40" operator="equal">
      <formula>"SI"</formula>
    </cfRule>
  </conditionalFormatting>
  <conditionalFormatting sqref="BT2:BT3">
    <cfRule type="cellIs" dxfId="85" priority="35" operator="equal">
      <formula>"Pendiente Validar"</formula>
    </cfRule>
    <cfRule type="cellIs" dxfId="84" priority="36" operator="equal">
      <formula>"NO"</formula>
    </cfRule>
    <cfRule type="cellIs" dxfId="83" priority="37" operator="equal">
      <formula>"SI"</formula>
    </cfRule>
  </conditionalFormatting>
  <conditionalFormatting sqref="CB2:CB3">
    <cfRule type="cellIs" dxfId="82" priority="1" operator="equal">
      <formula>"Pendiente Validar"</formula>
    </cfRule>
    <cfRule type="cellIs" dxfId="81" priority="2" operator="equal">
      <formula>"NO"</formula>
    </cfRule>
    <cfRule type="cellIs" dxfId="80" priority="3" operator="equal">
      <formula>"SI"</formula>
    </cfRule>
  </conditionalFormatting>
  <conditionalFormatting sqref="CJ2:CJ3 CL2:CL3">
    <cfRule type="cellIs" dxfId="79" priority="32" operator="equal">
      <formula>"Pendiente Validar"</formula>
    </cfRule>
    <cfRule type="cellIs" dxfId="78" priority="33" operator="equal">
      <formula>"NO"</formula>
    </cfRule>
    <cfRule type="cellIs" dxfId="77" priority="34" operator="equal">
      <formula>"SI"</formula>
    </cfRule>
  </conditionalFormatting>
  <conditionalFormatting sqref="CR2:CR3">
    <cfRule type="cellIs" dxfId="76" priority="29" operator="equal">
      <formula>"Pendiente Validar"</formula>
    </cfRule>
    <cfRule type="cellIs" dxfId="75" priority="30" operator="equal">
      <formula>"NO"</formula>
    </cfRule>
    <cfRule type="cellIs" dxfId="74" priority="31" operator="equal">
      <formula>"SI"</formula>
    </cfRule>
  </conditionalFormatting>
  <conditionalFormatting sqref="CZ2:CZ3">
    <cfRule type="cellIs" dxfId="73" priority="26" operator="equal">
      <formula>"Pendiente Validar"</formula>
    </cfRule>
    <cfRule type="cellIs" dxfId="72" priority="27" operator="equal">
      <formula>"NO"</formula>
    </cfRule>
    <cfRule type="cellIs" dxfId="71" priority="28" operator="equal">
      <formula>"SI"</formula>
    </cfRule>
  </conditionalFormatting>
  <conditionalFormatting sqref="DH2:DH3">
    <cfRule type="cellIs" dxfId="70" priority="23" operator="equal">
      <formula>"Pendiente Validar"</formula>
    </cfRule>
    <cfRule type="cellIs" dxfId="69" priority="24" operator="equal">
      <formula>"NO"</formula>
    </cfRule>
    <cfRule type="cellIs" dxfId="68" priority="25" operator="equal">
      <formula>"SI"</formula>
    </cfRule>
  </conditionalFormatting>
  <conditionalFormatting sqref="DP2:DP3">
    <cfRule type="cellIs" dxfId="67" priority="20" operator="equal">
      <formula>"Pendiente Validar"</formula>
    </cfRule>
    <cfRule type="cellIs" dxfId="66" priority="21" operator="equal">
      <formula>"NO"</formula>
    </cfRule>
    <cfRule type="cellIs" dxfId="65" priority="22" operator="equal">
      <formula>"SI"</formula>
    </cfRule>
  </conditionalFormatting>
  <conditionalFormatting sqref="DX2:DX3">
    <cfRule type="cellIs" dxfId="64" priority="17" operator="equal">
      <formula>"Pendiente Validar"</formula>
    </cfRule>
    <cfRule type="cellIs" dxfId="63" priority="18" operator="equal">
      <formula>"NO"</formula>
    </cfRule>
    <cfRule type="cellIs" dxfId="62" priority="19" operator="equal">
      <formula>"SI"</formula>
    </cfRule>
  </conditionalFormatting>
  <conditionalFormatting sqref="EF2:EF3">
    <cfRule type="cellIs" dxfId="61" priority="14" operator="equal">
      <formula>"Pendiente Validar"</formula>
    </cfRule>
    <cfRule type="cellIs" dxfId="60" priority="15" operator="equal">
      <formula>"NO"</formula>
    </cfRule>
    <cfRule type="cellIs" dxfId="59" priority="16" operator="equal">
      <formula>"SI"</formula>
    </cfRule>
  </conditionalFormatting>
  <conditionalFormatting sqref="EN2:EN3">
    <cfRule type="cellIs" dxfId="58" priority="11" operator="equal">
      <formula>"Pendiente Validar"</formula>
    </cfRule>
    <cfRule type="cellIs" dxfId="57" priority="12" operator="equal">
      <formula>"NO"</formula>
    </cfRule>
    <cfRule type="cellIs" dxfId="56" priority="13" operator="equal">
      <formula>"SI"</formula>
    </cfRule>
  </conditionalFormatting>
  <conditionalFormatting sqref="EV2:EV3">
    <cfRule type="cellIs" dxfId="55" priority="8" operator="equal">
      <formula>"Pendiente Validar"</formula>
    </cfRule>
    <cfRule type="cellIs" dxfId="54" priority="9" operator="equal">
      <formula>"NO"</formula>
    </cfRule>
    <cfRule type="cellIs" dxfId="53" priority="10" operator="equal">
      <formula>"SI"</formula>
    </cfRule>
  </conditionalFormatting>
  <conditionalFormatting sqref="FA3">
    <cfRule type="cellIs" dxfId="52" priority="4" operator="equal">
      <formula>"NO"</formula>
    </cfRule>
    <cfRule type="cellIs" dxfId="51" priority="5" operator="equal">
      <formula>"SI"</formula>
    </cfRule>
  </conditionalFormatting>
  <dataValidations disablePrompts="1" count="3">
    <dataValidation allowBlank="1" showErrorMessage="1" promptTitle="Mín 300 máx 4000" prompt="Recuerda que debes escribir mínimo 300 caractateres y máximo 4000" sqref="FF2:FH3 EW2:EY3 EO2:EQ3 BU2:BV3 CD2:CE3 CK2:CM3 EG2:EI3 DQ2:DS3 DY2:EA3 DI2:DK3 CS2:CU3 DA2:DC3" xr:uid="{CABA46CB-543A-426B-AE85-0EE804445C97}"/>
    <dataValidation allowBlank="1" showInputMessage="1" showErrorMessage="1" promptTitle="Meta 2021 Total" prompt="Corresponde a la Meta 2021 + Rezago en Meta 2020_x000a__x000a_" sqref="BF1" xr:uid="{4F738E26-C8DD-457F-8B76-F8C174E70C50}"/>
    <dataValidation type="list" allowBlank="1" showInputMessage="1" showErrorMessage="1" sqref="EV2:EV3 EN2:EN3 EF2:EF3 DX2:DX3 DP2:DP3 DH2:DH3 CZ2:CZ3 CR2:CR3 CJ2:CJ3 BT2:BT3 BL2:BL3 CB2:CB3" xr:uid="{F20C2027-E12D-4B06-90A7-5A74EDF5963A}">
      <formula1>"SI,NO,Pendiente Validar"</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A293-FC4A-4F03-B314-0EEC90216694}">
  <sheetPr codeName="Hoja4"/>
  <dimension ref="A1:XEG14"/>
  <sheetViews>
    <sheetView topLeftCell="A9" zoomScale="98" zoomScaleNormal="98" workbookViewId="0">
      <selection activeCell="A9" sqref="A9"/>
    </sheetView>
  </sheetViews>
  <sheetFormatPr baseColWidth="10" defaultColWidth="11.42578125" defaultRowHeight="15" x14ac:dyDescent="0.25"/>
  <cols>
    <col min="1" max="1" width="22.28515625" customWidth="1"/>
  </cols>
  <sheetData>
    <row r="1" spans="1:16361" ht="78.75" x14ac:dyDescent="0.25">
      <c r="A1" s="836" t="s">
        <v>7265</v>
      </c>
      <c r="B1" s="778" t="s">
        <v>0</v>
      </c>
      <c r="C1" s="778" t="s">
        <v>1</v>
      </c>
      <c r="D1" s="778" t="s">
        <v>2</v>
      </c>
      <c r="E1" s="778" t="s">
        <v>7076</v>
      </c>
      <c r="F1" s="778" t="s">
        <v>3</v>
      </c>
      <c r="G1" s="778" t="s">
        <v>4</v>
      </c>
      <c r="H1" s="780" t="s">
        <v>9</v>
      </c>
      <c r="I1" s="779" t="s">
        <v>12</v>
      </c>
      <c r="J1" s="779" t="s">
        <v>7077</v>
      </c>
      <c r="K1" s="779" t="s">
        <v>16</v>
      </c>
      <c r="L1" s="779" t="s">
        <v>7078</v>
      </c>
      <c r="M1" s="779" t="s">
        <v>17</v>
      </c>
      <c r="N1" s="779" t="s">
        <v>18</v>
      </c>
      <c r="O1" s="781" t="s">
        <v>33</v>
      </c>
      <c r="P1" s="781" t="s">
        <v>34</v>
      </c>
      <c r="Q1" s="781" t="s">
        <v>35</v>
      </c>
      <c r="R1" s="781" t="s">
        <v>36</v>
      </c>
      <c r="S1" s="781" t="s">
        <v>7088</v>
      </c>
      <c r="T1" s="781" t="s">
        <v>37</v>
      </c>
      <c r="U1" s="781" t="s">
        <v>38</v>
      </c>
      <c r="V1" s="781" t="s">
        <v>39</v>
      </c>
      <c r="W1" s="781" t="s">
        <v>40</v>
      </c>
      <c r="X1" s="781" t="s">
        <v>41</v>
      </c>
      <c r="Y1" s="781" t="s">
        <v>42</v>
      </c>
      <c r="Z1" s="781" t="s">
        <v>43</v>
      </c>
      <c r="AA1" s="781" t="s">
        <v>7089</v>
      </c>
      <c r="AB1" s="781" t="s">
        <v>45</v>
      </c>
      <c r="AC1" s="781" t="s">
        <v>46</v>
      </c>
      <c r="AD1" s="780" t="s">
        <v>7090</v>
      </c>
      <c r="AE1" s="782" t="s">
        <v>7266</v>
      </c>
      <c r="AF1" s="783" t="s">
        <v>7267</v>
      </c>
      <c r="AG1" s="782" t="s">
        <v>48</v>
      </c>
      <c r="AH1" s="784" t="s">
        <v>49</v>
      </c>
      <c r="AI1" s="784" t="s">
        <v>50</v>
      </c>
      <c r="AJ1" s="784" t="s">
        <v>7094</v>
      </c>
      <c r="AK1" s="784" t="s">
        <v>7095</v>
      </c>
      <c r="AL1" s="785" t="s">
        <v>53</v>
      </c>
      <c r="AM1" s="785" t="s">
        <v>7096</v>
      </c>
      <c r="AN1" s="782" t="s">
        <v>55</v>
      </c>
      <c r="AO1" s="786" t="s">
        <v>56</v>
      </c>
      <c r="AP1" s="786" t="s">
        <v>57</v>
      </c>
      <c r="AQ1" s="786" t="s">
        <v>7098</v>
      </c>
      <c r="AR1" s="786" t="s">
        <v>7099</v>
      </c>
      <c r="AS1" s="786" t="s">
        <v>60</v>
      </c>
      <c r="AT1" s="2" t="s">
        <v>7100</v>
      </c>
      <c r="AU1" s="782" t="s">
        <v>62</v>
      </c>
      <c r="AV1" s="785" t="s">
        <v>63</v>
      </c>
      <c r="AW1" s="785" t="s">
        <v>64</v>
      </c>
      <c r="AX1" s="785" t="s">
        <v>7102</v>
      </c>
      <c r="AY1" s="785" t="s">
        <v>7103</v>
      </c>
      <c r="AZ1" s="785" t="s">
        <v>67</v>
      </c>
      <c r="BA1" s="1" t="s">
        <v>7104</v>
      </c>
      <c r="BB1" s="782" t="s">
        <v>69</v>
      </c>
      <c r="BC1" s="786" t="s">
        <v>70</v>
      </c>
      <c r="BD1" s="786" t="s">
        <v>71</v>
      </c>
      <c r="BE1" s="786" t="s">
        <v>7106</v>
      </c>
      <c r="BF1" s="786" t="s">
        <v>7107</v>
      </c>
      <c r="BG1" s="786" t="s">
        <v>74</v>
      </c>
      <c r="BH1" s="2" t="s">
        <v>7108</v>
      </c>
      <c r="BI1" s="782" t="s">
        <v>76</v>
      </c>
      <c r="BJ1" s="785" t="s">
        <v>77</v>
      </c>
      <c r="BK1" s="785" t="s">
        <v>78</v>
      </c>
      <c r="BL1" s="785" t="s">
        <v>7110</v>
      </c>
      <c r="BM1" s="785" t="s">
        <v>7111</v>
      </c>
      <c r="BN1" s="785" t="s">
        <v>81</v>
      </c>
      <c r="BO1" s="1" t="s">
        <v>7112</v>
      </c>
      <c r="BP1" s="782" t="s">
        <v>83</v>
      </c>
      <c r="BQ1" s="786" t="s">
        <v>7114</v>
      </c>
      <c r="BR1" s="786" t="s">
        <v>85</v>
      </c>
      <c r="BS1" s="786" t="s">
        <v>7115</v>
      </c>
      <c r="BT1" s="786" t="s">
        <v>7116</v>
      </c>
      <c r="BU1" s="786" t="s">
        <v>88</v>
      </c>
      <c r="BV1" s="2" t="s">
        <v>7117</v>
      </c>
      <c r="BW1" s="782" t="s">
        <v>90</v>
      </c>
      <c r="BX1" s="785" t="s">
        <v>7119</v>
      </c>
      <c r="BY1" s="785" t="s">
        <v>92</v>
      </c>
      <c r="BZ1" s="785" t="s">
        <v>7120</v>
      </c>
      <c r="CA1" s="785" t="s">
        <v>7121</v>
      </c>
      <c r="CB1" s="785" t="s">
        <v>95</v>
      </c>
      <c r="CC1" s="1" t="s">
        <v>7122</v>
      </c>
      <c r="CD1" s="782" t="s">
        <v>97</v>
      </c>
      <c r="CE1" s="786" t="s">
        <v>7124</v>
      </c>
      <c r="CF1" s="786" t="s">
        <v>99</v>
      </c>
      <c r="CG1" s="786" t="s">
        <v>7125</v>
      </c>
      <c r="CH1" s="786" t="s">
        <v>7126</v>
      </c>
      <c r="CI1" s="786" t="s">
        <v>102</v>
      </c>
      <c r="CJ1" s="2" t="s">
        <v>7127</v>
      </c>
      <c r="CK1" s="782" t="s">
        <v>104</v>
      </c>
      <c r="CL1" s="785" t="s">
        <v>7129</v>
      </c>
      <c r="CM1" s="785" t="s">
        <v>106</v>
      </c>
      <c r="CN1" s="785" t="s">
        <v>7130</v>
      </c>
      <c r="CO1" s="785" t="s">
        <v>7131</v>
      </c>
      <c r="CP1" s="785" t="s">
        <v>109</v>
      </c>
      <c r="CQ1" s="1" t="s">
        <v>7132</v>
      </c>
      <c r="CR1" s="782" t="s">
        <v>111</v>
      </c>
      <c r="CS1" s="786" t="s">
        <v>7134</v>
      </c>
      <c r="CT1" s="786" t="s">
        <v>113</v>
      </c>
      <c r="CU1" s="786" t="s">
        <v>7135</v>
      </c>
      <c r="CV1" s="786" t="s">
        <v>7136</v>
      </c>
      <c r="CW1" s="786" t="s">
        <v>116</v>
      </c>
      <c r="CX1" s="2" t="s">
        <v>7137</v>
      </c>
      <c r="CY1" s="782" t="s">
        <v>118</v>
      </c>
      <c r="CZ1" s="785" t="s">
        <v>7139</v>
      </c>
      <c r="DA1" s="785" t="s">
        <v>120</v>
      </c>
      <c r="DB1" s="785" t="s">
        <v>7140</v>
      </c>
      <c r="DC1" s="785" t="s">
        <v>7141</v>
      </c>
      <c r="DD1" s="785" t="s">
        <v>123</v>
      </c>
      <c r="DE1" s="1" t="s">
        <v>7268</v>
      </c>
      <c r="DF1" s="782" t="s">
        <v>125</v>
      </c>
      <c r="DG1" s="786" t="s">
        <v>7144</v>
      </c>
      <c r="DH1" s="786" t="s">
        <v>127</v>
      </c>
      <c r="DI1" s="786" t="s">
        <v>7145</v>
      </c>
      <c r="DJ1" s="786" t="s">
        <v>7146</v>
      </c>
      <c r="DK1" s="786" t="s">
        <v>130</v>
      </c>
      <c r="DL1" s="2" t="s">
        <v>7147</v>
      </c>
      <c r="DM1" s="787" t="s">
        <v>7150</v>
      </c>
      <c r="DN1" s="3" t="s">
        <v>7269</v>
      </c>
      <c r="DO1" s="829" t="s">
        <v>7152</v>
      </c>
      <c r="DP1" s="829" t="s">
        <v>7091</v>
      </c>
      <c r="DQ1" s="829" t="s">
        <v>7153</v>
      </c>
      <c r="DR1" s="829" t="s">
        <v>7154</v>
      </c>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row>
    <row r="2" spans="1:16361" s="815" customFormat="1" ht="20.25" customHeight="1" x14ac:dyDescent="0.25">
      <c r="A2" s="837" t="str">
        <f>+CONCATENATE(N2,"_",B2)</f>
        <v>68_VPBM</v>
      </c>
      <c r="B2" s="805" t="s">
        <v>2227</v>
      </c>
      <c r="C2" s="805" t="s">
        <v>653</v>
      </c>
      <c r="D2" s="805" t="s">
        <v>4460</v>
      </c>
      <c r="E2" s="805" t="s">
        <v>7170</v>
      </c>
      <c r="F2" s="805" t="s">
        <v>3888</v>
      </c>
      <c r="G2" s="805" t="s">
        <v>4022</v>
      </c>
      <c r="H2" s="806" t="s">
        <v>2230</v>
      </c>
      <c r="I2" s="806" t="s">
        <v>2901</v>
      </c>
      <c r="J2" s="806" t="s">
        <v>2851</v>
      </c>
      <c r="K2" s="806" t="s">
        <v>4049</v>
      </c>
      <c r="L2" s="807">
        <v>45</v>
      </c>
      <c r="M2" s="806" t="s">
        <v>7172</v>
      </c>
      <c r="N2" s="807">
        <v>68</v>
      </c>
      <c r="O2" s="807">
        <v>68</v>
      </c>
      <c r="P2" s="806" t="s">
        <v>4050</v>
      </c>
      <c r="Q2" s="823" t="s">
        <v>7156</v>
      </c>
      <c r="R2" s="807" t="s">
        <v>870</v>
      </c>
      <c r="S2" s="806"/>
      <c r="T2" s="806"/>
      <c r="U2" s="806"/>
      <c r="V2" s="806"/>
      <c r="W2" s="806"/>
      <c r="X2" s="806"/>
      <c r="Y2" s="806"/>
      <c r="Z2" s="806"/>
      <c r="AA2" s="807"/>
      <c r="AB2" s="806"/>
      <c r="AC2" s="806"/>
      <c r="AD2" s="806"/>
      <c r="AE2" s="806"/>
      <c r="AF2" s="806"/>
      <c r="AG2" s="806"/>
      <c r="AH2" s="806"/>
      <c r="AI2" s="806"/>
      <c r="AJ2" s="806"/>
      <c r="AK2" s="806"/>
      <c r="AL2" s="807" t="s">
        <v>1366</v>
      </c>
      <c r="AM2" s="808" t="s">
        <v>2635</v>
      </c>
      <c r="AN2" s="807" t="s">
        <v>1908</v>
      </c>
      <c r="AO2" s="807" t="s">
        <v>214</v>
      </c>
      <c r="AP2" s="808">
        <v>150</v>
      </c>
      <c r="AQ2" s="806" t="s">
        <v>4051</v>
      </c>
      <c r="AR2" s="826"/>
      <c r="AS2" s="809">
        <v>9.01</v>
      </c>
      <c r="AT2" s="809">
        <v>8.06</v>
      </c>
      <c r="AU2" s="809">
        <v>8.0299999999999994</v>
      </c>
      <c r="AV2" s="809">
        <v>7.9</v>
      </c>
      <c r="AW2" s="809">
        <v>7.5</v>
      </c>
      <c r="AX2" s="809">
        <v>7.5</v>
      </c>
      <c r="AY2" s="791">
        <v>0</v>
      </c>
      <c r="AZ2" s="819"/>
      <c r="BA2" s="838">
        <v>0</v>
      </c>
      <c r="BB2" s="792">
        <v>0</v>
      </c>
      <c r="BC2" s="819">
        <f>+AV2+BB2</f>
        <v>7.9</v>
      </c>
      <c r="BD2" s="795">
        <v>0</v>
      </c>
      <c r="BE2" s="821"/>
      <c r="BF2" s="822" t="s">
        <v>7270</v>
      </c>
      <c r="BG2" s="793">
        <f>+IF(BI2="SI",IFERROR((((IF(BI2="SI",(-BD2+BA2),0)))/(-AV2+BA2)),"REVISAR"),0)</f>
        <v>0</v>
      </c>
      <c r="BH2" s="794">
        <f>+IF(BI2="SI",IFERROR((((IF(BI2="SI",(BE2-BA2),0)))/(AV2-BA2)),"REVISAR"),0)</f>
        <v>0</v>
      </c>
      <c r="BI2" s="798" t="s">
        <v>218</v>
      </c>
      <c r="BJ2" s="824" t="s">
        <v>7271</v>
      </c>
      <c r="BK2" s="795">
        <v>0</v>
      </c>
      <c r="BL2" s="796">
        <f>IF(BI2="SI",BE2,0)</f>
        <v>0</v>
      </c>
      <c r="BM2" s="797" t="s">
        <v>7272</v>
      </c>
      <c r="BN2" s="794">
        <f>+IFERROR(((-BK2+$BA2)/(-$AV2+$BA2)),"REVISAR")</f>
        <v>0</v>
      </c>
      <c r="BO2" s="794">
        <f>+IF(BI2&lt;&gt;"SI",BH2,(IF(BP2="SI",IFERROR((IF(BP2="SI",(-BL2+$BA2),0)/(-$AV2+$BA2)),"REVISAR"),BH2)))</f>
        <v>0</v>
      </c>
      <c r="BP2" s="798" t="s">
        <v>218</v>
      </c>
      <c r="BQ2" s="789" t="s">
        <v>7273</v>
      </c>
      <c r="BR2" s="795">
        <v>0</v>
      </c>
      <c r="BS2" s="796">
        <f>IF(BP2="SI",BL2,0)</f>
        <v>0</v>
      </c>
      <c r="BT2" s="812"/>
      <c r="BU2" s="794">
        <f>+IFERROR(((-BR2+$BA2)/(-$AV2+$BA2)),"REVISAR")</f>
        <v>0</v>
      </c>
      <c r="BV2" s="794">
        <f>+IF(AND(BP2="SI",BI2="SI"),(IF(BW2="SI",IFERROR((IF(BW2="SI",(-BS2+$BA2),0)/(-$AV2+$BA2)),"REVISAR"),BO2)),BO2)</f>
        <v>0</v>
      </c>
      <c r="BW2" s="798" t="s">
        <v>7160</v>
      </c>
      <c r="BX2" s="813"/>
      <c r="BY2" s="795">
        <v>0</v>
      </c>
      <c r="BZ2" s="796">
        <f>IF(BW2="SI",BS2,0)</f>
        <v>0</v>
      </c>
      <c r="CA2" s="812"/>
      <c r="CB2" s="794">
        <f>+IFERROR(((-BY2+$BA2)/(-$AV2+$BA2)),"REVISAR")</f>
        <v>0</v>
      </c>
      <c r="CC2" s="794">
        <f>+IF(AND(BI2="SI",BP2="SI",BW2="SI"),(IF(CD2="SI",IFERROR((IF(CD2="SI",(-BZ2+$BA2),0)/(-$AV2+$BA2)),"REVISAR"),BV2)),BV2)</f>
        <v>0</v>
      </c>
      <c r="CD2" s="798" t="s">
        <v>7160</v>
      </c>
      <c r="CE2" s="813"/>
      <c r="CF2" s="795">
        <v>0</v>
      </c>
      <c r="CG2" s="796">
        <f>IF(CD2="SI",BZ2,0)</f>
        <v>0</v>
      </c>
      <c r="CH2" s="812"/>
      <c r="CI2" s="794">
        <f>+IFERROR(((-CF2+$BA2)/(-$AV2+$BA2)),"REVISAR")</f>
        <v>0</v>
      </c>
      <c r="CJ2" s="794">
        <f>+IF(AND(BI2="SI",BP2="SI",BW2="SI",CD2="SI"),(IF(CK2="SI",IFERROR((IF(CK2="SI",(-CG2+$BA2),0)/(-$AV2+$BA2)),"REVISAR"),CC2)),CC2)</f>
        <v>0</v>
      </c>
      <c r="CK2" s="798" t="s">
        <v>7160</v>
      </c>
      <c r="CL2" s="813"/>
      <c r="CM2" s="795">
        <v>0</v>
      </c>
      <c r="CN2" s="796">
        <f>IF(CK2="SI",CG2,0)</f>
        <v>0</v>
      </c>
      <c r="CO2" s="799"/>
      <c r="CP2" s="794">
        <f>+IFERROR(((-CM2+$BA2)/(-$AV2+$BA2)),"REVISAR")</f>
        <v>0</v>
      </c>
      <c r="CQ2" s="794">
        <f>+IF(AND(BI2="SI",BP2="SI",BW2="SI",CD2="SI",CK2="SI"),(IF(CR2="SI",IFERROR((IF(CR2="SI",(-CN2+$BA2),0)/(-$AV2+$BA2)),"REVISAR"),CJ2)),CJ2)</f>
        <v>0</v>
      </c>
      <c r="CR2" s="798" t="s">
        <v>7160</v>
      </c>
      <c r="CS2" s="814"/>
      <c r="CT2" s="795">
        <v>0</v>
      </c>
      <c r="CU2" s="796">
        <f>IF(CR2="SI",CN2,0)</f>
        <v>0</v>
      </c>
      <c r="CV2" s="799"/>
      <c r="CW2" s="794">
        <f>+IFERROR(((-CT2+$BA2)/(-$AV2+$BA2)),"REVISAR")</f>
        <v>0</v>
      </c>
      <c r="CX2" s="794">
        <f>+IF(AND(BI2="SI",BP2="SI",BW2="SI",CD2="SI",CK2="SI",CR2="SI"),(IF(CY2="SI",IFERROR((IF(CY2="SI",(-CU2+$BA2),0)/(-$AV2+$BA2)),"REVISAR"),CQ2)),CQ2)</f>
        <v>0</v>
      </c>
      <c r="CY2" s="798" t="s">
        <v>7160</v>
      </c>
      <c r="CZ2" s="813"/>
      <c r="DA2" s="795">
        <v>0</v>
      </c>
      <c r="DB2" s="796">
        <f>IF(CY2="SI",CU2,0)</f>
        <v>0</v>
      </c>
      <c r="DC2" s="799"/>
      <c r="DD2" s="794">
        <f>+IFERROR(((-DA2+$BA2)/(-$AV2+$BA2)),"REVISAR")</f>
        <v>0</v>
      </c>
      <c r="DE2" s="794">
        <f>+IF(AND(BI2="SI",BP2="SI",BW2="SI",CD2="SI",CK2="SI",CR2="SI",CY2="SI"),(IF(DF2="SI",IFERROR((IF(DF2="SI",(-DB2+$BA2),0)/(-$AV2+$BA2)),"REVISAR"),CX2)),CX2)</f>
        <v>0</v>
      </c>
      <c r="DF2" s="798" t="s">
        <v>7160</v>
      </c>
      <c r="DG2" s="814"/>
      <c r="DH2" s="795">
        <v>0</v>
      </c>
      <c r="DI2" s="796">
        <f>IF(DF2="SI",DB2,0)</f>
        <v>0</v>
      </c>
      <c r="DJ2" s="799"/>
      <c r="DK2" s="794">
        <f>+IFERROR(((-DH2+$BA2)/(-$AV2+$BA2)),"REVISAR")</f>
        <v>0</v>
      </c>
      <c r="DL2" s="794">
        <f>+IF(AND(BI2="SI",BP2="SI",BW2="SI",CD2="SI",CK2="SI",CR2="SI",CY2="SI",DF2="SI"),(IF(DM2="SI",IFERROR((IF(DM2="SI",(-DI2+$BA2),0)/(-$AV2+$BA2)),"REVISAR"),DE2)),DE2)</f>
        <v>0</v>
      </c>
      <c r="DM2" s="798" t="s">
        <v>7160</v>
      </c>
      <c r="DN2" s="814"/>
      <c r="DO2" s="795">
        <v>0</v>
      </c>
      <c r="DP2" s="796">
        <f>IF(DM2="SI",DI2,0)</f>
        <v>0</v>
      </c>
      <c r="DQ2" s="799"/>
      <c r="DR2" s="794">
        <f>+IFERROR(((-DO2+$BA2)/(-$AV2+$BA2)),"REVISAR")</f>
        <v>0</v>
      </c>
      <c r="DS2" s="794">
        <f>+IF(AND(BI2="SI",BP2="SI",BW2="SI",CD2="SI",CK2="SI",CR2="SI",CY2="SI",DF2="SI",DM2="SI"),(IF(DT2="SI",IFERROR((IF(DT2="SI",(-DP2+$BA2),0)/(-$AV2+$BA2)),"REVISAR"),DL2)),DL2)</f>
        <v>0</v>
      </c>
      <c r="DT2" s="798" t="s">
        <v>7160</v>
      </c>
      <c r="DU2" s="814"/>
      <c r="DV2" s="795">
        <v>0</v>
      </c>
      <c r="DW2" s="796">
        <f>IF(DT2="SI",DP2,0)</f>
        <v>0</v>
      </c>
      <c r="DX2" s="799"/>
      <c r="DY2" s="794">
        <f>+IFERROR(((-DV2+$BA2)/(-$AV2+$BA2)),"REVISAR")</f>
        <v>0</v>
      </c>
      <c r="DZ2" s="794">
        <f>+IF(AND(BI2="SI",BP2="SI",BW2="SI",CD2="SI",CK2="SI",CR2="SI",CY2="SI",DF2="SI",DM2="SI",DT2="SI"),(IF(EA2="SI",IFERROR((IF(EA2="SI",(-DW2+$BA2),0)/(-$AV2+$BA2)),"REVISAR"),DS2)),DS2)</f>
        <v>0</v>
      </c>
      <c r="EA2" s="798" t="s">
        <v>7160</v>
      </c>
      <c r="EB2" s="814"/>
      <c r="EC2" s="795">
        <v>7.9</v>
      </c>
      <c r="ED2" s="799"/>
      <c r="EE2" s="799"/>
      <c r="EF2" s="794">
        <f>+IFERROR(((-EC2+$BA2)/(-$AV2+$BA2)),"REVISAR")</f>
        <v>1</v>
      </c>
      <c r="EG2" s="794">
        <f>+IF(AND(BI2="SI",BP2="SI",BW2="SI",CD2="SI",CK2="SI",CR2="SI",CY2="SI",DF2="SI",DM2="SI",DT2="SI",EA2="SI"),(IF(EH2="SI",IFERROR((IF(EH2="SI",(-ED2+$BA2),0)/(-$AV2+$BA2)),"REVISAR"),DZ2)),DZ2)</f>
        <v>0</v>
      </c>
      <c r="EH2" s="798" t="s">
        <v>7160</v>
      </c>
      <c r="EI2" s="814"/>
      <c r="EJ2" s="800"/>
      <c r="EK2" s="790" t="str">
        <f>+IF(EC2=AV2,"SI","NO")</f>
        <v>SI</v>
      </c>
      <c r="EL2" s="830">
        <f>+IF(BA2=0,AY2,BA2)</f>
        <v>0</v>
      </c>
      <c r="EM2" s="831">
        <f>+IF(EH2="SI",ED2,IF(EA2="SI",DW2,IF(DT2="SI",DP2,IF(DM2="SI",DI2,IF(DF2="SI",DB2,IF(CY2="SI",CU2,IF(CR2="SI",CN2,IF(CK2="SI",CG2,IF(CD2="SI",BZ2,IF(BW2="SI",BS2,IF(BP2="SI",BL2,IF(BI2="SI",BE2,0))))))))))))</f>
        <v>0</v>
      </c>
      <c r="EN2" s="832">
        <f>+IF(EM2=0,EL2,EM2)</f>
        <v>0</v>
      </c>
      <c r="EO2" s="835">
        <f>(-EN2+AS2)/(-AX2+AS2)</f>
        <v>5.966887417218544</v>
      </c>
    </row>
    <row r="3" spans="1:16361" s="815" customFormat="1" ht="20.25" customHeight="1" x14ac:dyDescent="0.25">
      <c r="A3" s="837" t="str">
        <f>+CONCATENATE(N3,"_",B3)</f>
        <v>292_VPBM</v>
      </c>
      <c r="B3" s="805" t="s">
        <v>2227</v>
      </c>
      <c r="C3" s="805" t="s">
        <v>653</v>
      </c>
      <c r="D3" s="805" t="s">
        <v>4460</v>
      </c>
      <c r="E3" s="805" t="s">
        <v>7170</v>
      </c>
      <c r="F3" s="805" t="s">
        <v>3888</v>
      </c>
      <c r="G3" s="805" t="s">
        <v>4022</v>
      </c>
      <c r="H3" s="806" t="s">
        <v>2230</v>
      </c>
      <c r="I3" s="806" t="s">
        <v>2901</v>
      </c>
      <c r="J3" s="806" t="s">
        <v>2851</v>
      </c>
      <c r="K3" s="806" t="s">
        <v>4049</v>
      </c>
      <c r="L3" s="807">
        <v>45</v>
      </c>
      <c r="M3" s="806" t="s">
        <v>7172</v>
      </c>
      <c r="N3" s="816">
        <v>292</v>
      </c>
      <c r="O3" s="807">
        <v>68</v>
      </c>
      <c r="P3" s="789" t="s">
        <v>7274</v>
      </c>
      <c r="Q3" s="807" t="s">
        <v>210</v>
      </c>
      <c r="R3" s="807" t="s">
        <v>2982</v>
      </c>
      <c r="S3" s="806"/>
      <c r="T3" s="806"/>
      <c r="U3" s="806"/>
      <c r="V3" s="806"/>
      <c r="W3" s="806"/>
      <c r="X3" s="806"/>
      <c r="Y3" s="806"/>
      <c r="Z3" s="806"/>
      <c r="AA3" s="807"/>
      <c r="AB3" s="806"/>
      <c r="AC3" s="806"/>
      <c r="AD3" s="806"/>
      <c r="AE3" s="806"/>
      <c r="AF3" s="806"/>
      <c r="AG3" s="806"/>
      <c r="AH3" s="806"/>
      <c r="AI3" s="806"/>
      <c r="AJ3" s="806"/>
      <c r="AK3" s="806"/>
      <c r="AL3" s="807" t="s">
        <v>211</v>
      </c>
      <c r="AM3" s="807" t="s">
        <v>243</v>
      </c>
      <c r="AN3" s="807" t="s">
        <v>244</v>
      </c>
      <c r="AO3" s="807" t="s">
        <v>271</v>
      </c>
      <c r="AP3" s="827">
        <v>30</v>
      </c>
      <c r="AQ3" s="806" t="s">
        <v>7275</v>
      </c>
      <c r="AR3" s="806" t="s">
        <v>7276</v>
      </c>
      <c r="AS3" s="791">
        <v>0</v>
      </c>
      <c r="AT3" s="818">
        <v>0</v>
      </c>
      <c r="AU3" s="818">
        <v>0</v>
      </c>
      <c r="AV3" s="819">
        <v>6</v>
      </c>
      <c r="AW3" s="818">
        <v>0</v>
      </c>
      <c r="AX3" s="819">
        <f>+AT3+AU3+AV3+AW3</f>
        <v>6</v>
      </c>
      <c r="AY3" s="791">
        <v>0</v>
      </c>
      <c r="AZ3" s="819"/>
      <c r="BA3" s="791">
        <v>0</v>
      </c>
      <c r="BB3" s="792">
        <f>IF((AU3-BA3)&lt;0,0,AU3-BA3)</f>
        <v>0</v>
      </c>
      <c r="BC3" s="820">
        <f>+AV3+BB3</f>
        <v>6</v>
      </c>
      <c r="BD3" s="795">
        <v>0</v>
      </c>
      <c r="BE3" s="821">
        <v>0</v>
      </c>
      <c r="BF3" s="822" t="s">
        <v>7277</v>
      </c>
      <c r="BG3" s="803">
        <f>+IF(BI3="SI",IFERROR((IF(BI3="SI",BD3,0)/AV3),"REVISAR"),0)</f>
        <v>0</v>
      </c>
      <c r="BH3" s="794">
        <f>+IF(BI3="SI",IFERROR((IF(BI3="SI",BE3,0)/AV3),"REVISAR"),0)</f>
        <v>0</v>
      </c>
      <c r="BI3" s="798" t="s">
        <v>218</v>
      </c>
      <c r="BJ3" s="811" t="s">
        <v>7171</v>
      </c>
      <c r="BK3" s="795">
        <v>1</v>
      </c>
      <c r="BL3" s="802"/>
      <c r="BM3" s="797" t="s">
        <v>7278</v>
      </c>
      <c r="BN3" s="794">
        <f>+IFERROR((BK3/$AV3),"REVISAR")</f>
        <v>0.16666666666666666</v>
      </c>
      <c r="BO3" s="794">
        <f>+IF(BI3&lt;&gt;"SI",BH3,(IF(BP3="SI",IFERROR((IF(BP3="SI",BL3,0)/$AV3),"REVISAR"),BH3)))</f>
        <v>0</v>
      </c>
      <c r="BP3" s="798" t="s">
        <v>218</v>
      </c>
      <c r="BQ3" s="825" t="s">
        <v>7279</v>
      </c>
      <c r="BR3" s="795">
        <v>1</v>
      </c>
      <c r="BS3" s="796">
        <f>IF(BP3="SI",BL3,0)</f>
        <v>0</v>
      </c>
      <c r="BT3" s="812"/>
      <c r="BU3" s="794">
        <f>+IFERROR((BR3/$AV3),"REVISAR")</f>
        <v>0.16666666666666666</v>
      </c>
      <c r="BV3" s="794">
        <f>+IF(AND(BP3="SI",BI3="SI"),(IF(BW3="SI",IFERROR((IF(BW3="SI",BS3,0)/$AV3),"REVISAR"),BO3)),BO3)</f>
        <v>0</v>
      </c>
      <c r="BW3" s="798" t="s">
        <v>7160</v>
      </c>
      <c r="BX3" s="813"/>
      <c r="BY3" s="795">
        <v>2</v>
      </c>
      <c r="BZ3" s="802"/>
      <c r="CA3" s="812"/>
      <c r="CB3" s="794">
        <f>+IFERROR((BY3/$AV3),"REVISAR")</f>
        <v>0.33333333333333331</v>
      </c>
      <c r="CC3" s="794">
        <f>+IF(AND(BI3="SI",BP3="SI",BW3="SI"),(IF(CD3="SI",IFERROR((IF(CD3="SI",BZ3,0)/$AV3),"REVISAR"),BV3)),BV3)</f>
        <v>0</v>
      </c>
      <c r="CD3" s="798" t="s">
        <v>7160</v>
      </c>
      <c r="CE3" s="813"/>
      <c r="CF3" s="795">
        <v>2</v>
      </c>
      <c r="CG3" s="796">
        <f>IF(CD3="SI",BZ3,0)</f>
        <v>0</v>
      </c>
      <c r="CH3" s="812"/>
      <c r="CI3" s="794">
        <f>+IFERROR((CF3/$AV3),"REVISAR")</f>
        <v>0.33333333333333331</v>
      </c>
      <c r="CJ3" s="794">
        <f>+IF(AND(BI3="SI",BP3="SI",BW3="SI",CD3="SI"),(IF(CK3="SI",IFERROR((IF(CK3="SI",CG3,0)/$AV3),"REVISAR"),CC3)),CC3)</f>
        <v>0</v>
      </c>
      <c r="CK3" s="798" t="s">
        <v>7160</v>
      </c>
      <c r="CL3" s="813"/>
      <c r="CM3" s="795">
        <v>3</v>
      </c>
      <c r="CN3" s="802"/>
      <c r="CO3" s="799"/>
      <c r="CP3" s="794">
        <f>+IFERROR((CM3/$AV3),"REVISAR")</f>
        <v>0.5</v>
      </c>
      <c r="CQ3" s="794">
        <f>+IF(AND(BI3="SI",BP3="SI",BW3="SI",CD3="SI",CK3="SI"),(IF(CR3="SI",IFERROR((IF(CR3="SI",CN3,0)/$AV3),"REVISAR"),CJ3)),CJ3)</f>
        <v>0</v>
      </c>
      <c r="CR3" s="798" t="s">
        <v>7160</v>
      </c>
      <c r="CS3" s="814"/>
      <c r="CT3" s="795">
        <v>3</v>
      </c>
      <c r="CU3" s="796">
        <f>IF(CR3="SI",CN3,0)</f>
        <v>0</v>
      </c>
      <c r="CV3" s="799"/>
      <c r="CW3" s="794">
        <f>+IFERROR((CT3/$AV3),"REVISAR")</f>
        <v>0.5</v>
      </c>
      <c r="CX3" s="794">
        <f>+IF(AND(BI3="SI",BP3="SI",BW3="SI",CD3="SI",CK3="SI",CR3="SI"),(IF(CY3="SI",IFERROR((IF(CY3="SI",CU3,0)/$AV3),"REVISAR"),CQ3)),CQ3)</f>
        <v>0</v>
      </c>
      <c r="CY3" s="798" t="s">
        <v>7160</v>
      </c>
      <c r="CZ3" s="813"/>
      <c r="DA3" s="795">
        <v>4</v>
      </c>
      <c r="DB3" s="802"/>
      <c r="DC3" s="799"/>
      <c r="DD3" s="794">
        <f>+IFERROR((DA3/$AV3),"REVISAR")</f>
        <v>0.66666666666666663</v>
      </c>
      <c r="DE3" s="794">
        <f>+IF(AND(BI3="SI",BP3="SI",BW3="SI",CD3="SI",CK3="SI",CR3="SI",CY3="SI"),(IF(DF3="SI",IFERROR((IF(DF3="SI",DB3,0)/$AV3),"REVISAR"),CX3)),CX3)</f>
        <v>0</v>
      </c>
      <c r="DF3" s="798" t="s">
        <v>7160</v>
      </c>
      <c r="DG3" s="814"/>
      <c r="DH3" s="795">
        <v>4</v>
      </c>
      <c r="DI3" s="796">
        <f>IF(DF3="SI",DB3,0)</f>
        <v>0</v>
      </c>
      <c r="DJ3" s="828"/>
      <c r="DK3" s="794">
        <f>+IFERROR((DH3/$AV3),"REVISAR")</f>
        <v>0.66666666666666663</v>
      </c>
      <c r="DL3" s="794">
        <f>+IF(AND(BI3="SI",BP3="SI",BW3="SI",CD3="SI",CK3="SI",CR3="SI",CY3="SI",DF3="SI"),(IF(DM3="SI",IFERROR((IF(DM3="SI",DI3,0)/$AV3),"REVISAR"),DE3)),DE3)</f>
        <v>0</v>
      </c>
      <c r="DM3" s="798" t="s">
        <v>7160</v>
      </c>
      <c r="DN3" s="814"/>
      <c r="DO3" s="795">
        <v>5</v>
      </c>
      <c r="DP3" s="802"/>
      <c r="DQ3" s="799"/>
      <c r="DR3" s="794">
        <f>+IFERROR((DO3/$AV3),"REVISAR")</f>
        <v>0.83333333333333337</v>
      </c>
      <c r="DS3" s="794">
        <f>+IF(AND(BI3="SI",BP3="SI",BW3="SI",CD3="SI",CK3="SI",CR3="SI",CY3="SI",DF3="SI",DM3="SI"),(IF(DT3="SI",IFERROR((IF(DT3="SI",DP3,0)/$AV3),"REVISAR"),DL3)),DL3)</f>
        <v>0</v>
      </c>
      <c r="DT3" s="798" t="s">
        <v>7160</v>
      </c>
      <c r="DU3" s="814"/>
      <c r="DV3" s="795">
        <v>5</v>
      </c>
      <c r="DW3" s="796">
        <f>IF(DT3="SI",DP3,0)</f>
        <v>0</v>
      </c>
      <c r="DX3" s="799"/>
      <c r="DY3" s="794">
        <f>+IFERROR((DV3/$AV3),"REVISAR")</f>
        <v>0.83333333333333337</v>
      </c>
      <c r="DZ3" s="794">
        <f>+IF(AND(BI3="SI",BP3="SI",BW3="SI",CD3="SI",CK3="SI",CR3="SI",CY3="SI",DF3="SI",DM3="SI",DT3="SI"),(IF(EA3="SI",IFERROR((IF(EA3="SI",DW3,0)/$AV3),"REVISAR"),DS3)),DS3)</f>
        <v>0</v>
      </c>
      <c r="EA3" s="798" t="s">
        <v>7160</v>
      </c>
      <c r="EB3" s="814"/>
      <c r="EC3" s="795">
        <v>6</v>
      </c>
      <c r="ED3" s="802"/>
      <c r="EE3" s="799"/>
      <c r="EF3" s="794">
        <f>+IFERROR((EC3/$AV3),"REVISAR")</f>
        <v>1</v>
      </c>
      <c r="EG3" s="794">
        <f>+IF(AND(BI3="SI",BP3="SI",BW3="SI",CD3="SI",CK3="SI",CR3="SI",CY3="SI",DF3="SI",DM3="SI",DT3="SI",EA3="SI"),(IF(EH3="SI",IFERROR((IF(EH3="SI",ED3,0)/$AV3),"REVISAR"),DZ3)),DZ3)</f>
        <v>0</v>
      </c>
      <c r="EH3" s="798" t="s">
        <v>7160</v>
      </c>
      <c r="EI3" s="814"/>
      <c r="EJ3" s="800"/>
      <c r="EK3" s="790" t="str">
        <f>+IF(EC3=AV3,"SI","NO")</f>
        <v>SI</v>
      </c>
      <c r="EL3" s="830">
        <f>+IF(BA3=0,AY3,BA3)</f>
        <v>0</v>
      </c>
      <c r="EM3" s="831">
        <f>+IF(EH3="SI",ED3,IF(EA3="SI",DW3,IF(DT3="SI",DP3,IF(DM3="SI",DI3,IF(DF3="SI",DB3,IF(CY3="SI",CU3,IF(CR3="SI",CN3,IF(CK3="SI",CG3,IF(CD3="SI",BZ3,IF(BW3="SI",BS3,IF(BP3="SI",BL3,IF(BI3="SI",BE3,0))))))))))))</f>
        <v>0</v>
      </c>
      <c r="EN3" s="833">
        <f>+EL3+EM3</f>
        <v>0</v>
      </c>
      <c r="EO3" s="834">
        <f>+EN3/AX3</f>
        <v>0</v>
      </c>
    </row>
    <row r="4" spans="1:16361" s="815" customFormat="1" ht="20.25" customHeight="1" x14ac:dyDescent="0.25">
      <c r="A4" s="837" t="str">
        <f>+CONCATENATE(N4,"_",B4)</f>
        <v>293_VPBM</v>
      </c>
      <c r="B4" s="805" t="s">
        <v>2227</v>
      </c>
      <c r="C4" s="805" t="s">
        <v>653</v>
      </c>
      <c r="D4" s="805" t="s">
        <v>4460</v>
      </c>
      <c r="E4" s="805" t="s">
        <v>7170</v>
      </c>
      <c r="F4" s="805" t="s">
        <v>3888</v>
      </c>
      <c r="G4" s="805" t="s">
        <v>4022</v>
      </c>
      <c r="H4" s="806" t="s">
        <v>2230</v>
      </c>
      <c r="I4" s="806" t="s">
        <v>2901</v>
      </c>
      <c r="J4" s="806" t="s">
        <v>2851</v>
      </c>
      <c r="K4" s="806" t="s">
        <v>4049</v>
      </c>
      <c r="L4" s="807">
        <v>45</v>
      </c>
      <c r="M4" s="806" t="s">
        <v>7172</v>
      </c>
      <c r="N4" s="816">
        <v>293</v>
      </c>
      <c r="O4" s="807">
        <v>68</v>
      </c>
      <c r="P4" s="806" t="s">
        <v>7280</v>
      </c>
      <c r="Q4" s="807" t="s">
        <v>210</v>
      </c>
      <c r="R4" s="807" t="s">
        <v>2982</v>
      </c>
      <c r="S4" s="806"/>
      <c r="T4" s="806"/>
      <c r="U4" s="806"/>
      <c r="V4" s="806"/>
      <c r="W4" s="806"/>
      <c r="X4" s="806"/>
      <c r="Y4" s="806"/>
      <c r="Z4" s="806"/>
      <c r="AA4" s="807"/>
      <c r="AB4" s="806"/>
      <c r="AC4" s="806"/>
      <c r="AD4" s="806"/>
      <c r="AE4" s="806"/>
      <c r="AF4" s="806"/>
      <c r="AG4" s="806"/>
      <c r="AH4" s="806"/>
      <c r="AI4" s="806"/>
      <c r="AJ4" s="806"/>
      <c r="AK4" s="806"/>
      <c r="AL4" s="807" t="s">
        <v>211</v>
      </c>
      <c r="AM4" s="807" t="s">
        <v>243</v>
      </c>
      <c r="AN4" s="807" t="s">
        <v>244</v>
      </c>
      <c r="AO4" s="807" t="s">
        <v>271</v>
      </c>
      <c r="AP4" s="827">
        <v>30</v>
      </c>
      <c r="AQ4" s="806" t="s">
        <v>7281</v>
      </c>
      <c r="AR4" s="806" t="s">
        <v>7174</v>
      </c>
      <c r="AS4" s="791">
        <v>0</v>
      </c>
      <c r="AT4" s="818">
        <v>0</v>
      </c>
      <c r="AU4" s="818">
        <v>0</v>
      </c>
      <c r="AV4" s="819">
        <v>6</v>
      </c>
      <c r="AW4" s="818">
        <v>0</v>
      </c>
      <c r="AX4" s="819">
        <f>+AT4+AU4+AV4+AW4</f>
        <v>6</v>
      </c>
      <c r="AY4" s="791">
        <v>0</v>
      </c>
      <c r="AZ4" s="819"/>
      <c r="BA4" s="791">
        <v>0</v>
      </c>
      <c r="BB4" s="792">
        <f>IF((AU4-BA4)&lt;0,0,AU4-BA4)</f>
        <v>0</v>
      </c>
      <c r="BC4" s="820">
        <f>+AV4+BB4</f>
        <v>6</v>
      </c>
      <c r="BD4" s="795">
        <v>0</v>
      </c>
      <c r="BE4" s="821">
        <v>0</v>
      </c>
      <c r="BF4" s="822" t="s">
        <v>7282</v>
      </c>
      <c r="BG4" s="803">
        <f>+IF(BI4="SI",IFERROR((IF(BI4="SI",BD4,0)/AV4),"REVISAR"),0)</f>
        <v>0</v>
      </c>
      <c r="BH4" s="794">
        <f>+IF(BI4="SI",IFERROR((IF(BI4="SI",BE4,0)/AV4),"REVISAR"),0)</f>
        <v>0</v>
      </c>
      <c r="BI4" s="798" t="s">
        <v>218</v>
      </c>
      <c r="BJ4" s="811" t="s">
        <v>7171</v>
      </c>
      <c r="BK4" s="795">
        <v>1</v>
      </c>
      <c r="BL4" s="802"/>
      <c r="BM4" s="797" t="s">
        <v>7283</v>
      </c>
      <c r="BN4" s="794">
        <f>+IFERROR((BK4/$AV4),"REVISAR")</f>
        <v>0.16666666666666666</v>
      </c>
      <c r="BO4" s="794">
        <f>+IF(BI4&lt;&gt;"SI",BH4,(IF(BP4="SI",IFERROR((IF(BP4="SI",BL4,0)/$AV4),"REVISAR"),BH4)))</f>
        <v>0</v>
      </c>
      <c r="BP4" s="798" t="s">
        <v>218</v>
      </c>
      <c r="BQ4" s="825" t="s">
        <v>7279</v>
      </c>
      <c r="BR4" s="795">
        <v>1</v>
      </c>
      <c r="BS4" s="796">
        <f>IF(BP4="SI",BL4,0)</f>
        <v>0</v>
      </c>
      <c r="BT4" s="812"/>
      <c r="BU4" s="794">
        <f>+IFERROR((BR4/$AV4),"REVISAR")</f>
        <v>0.16666666666666666</v>
      </c>
      <c r="BV4" s="794">
        <f>+IF(AND(BP4="SI",BI4="SI"),(IF(BW4="SI",IFERROR((IF(BW4="SI",BS4,0)/$AV4),"REVISAR"),BO4)),BO4)</f>
        <v>0</v>
      </c>
      <c r="BW4" s="798" t="s">
        <v>7160</v>
      </c>
      <c r="BX4" s="813"/>
      <c r="BY4" s="795">
        <v>2</v>
      </c>
      <c r="BZ4" s="802"/>
      <c r="CA4" s="812"/>
      <c r="CB4" s="794">
        <f>+IFERROR((BY4/$AV4),"REVISAR")</f>
        <v>0.33333333333333331</v>
      </c>
      <c r="CC4" s="794">
        <f>+IF(AND(BI4="SI",BP4="SI",BW4="SI"),(IF(CD4="SI",IFERROR((IF(CD4="SI",BZ4,0)/$AV4),"REVISAR"),BV4)),BV4)</f>
        <v>0</v>
      </c>
      <c r="CD4" s="798" t="s">
        <v>7160</v>
      </c>
      <c r="CE4" s="813"/>
      <c r="CF4" s="795">
        <v>2</v>
      </c>
      <c r="CG4" s="796">
        <f>IF(CD4="SI",BZ4,0)</f>
        <v>0</v>
      </c>
      <c r="CH4" s="812"/>
      <c r="CI4" s="794">
        <f>+IFERROR((CF4/$AV4),"REVISAR")</f>
        <v>0.33333333333333331</v>
      </c>
      <c r="CJ4" s="794">
        <f>+IF(AND(BI4="SI",BP4="SI",BW4="SI",CD4="SI"),(IF(CK4="SI",IFERROR((IF(CK4="SI",CG4,0)/$AV4),"REVISAR"),CC4)),CC4)</f>
        <v>0</v>
      </c>
      <c r="CK4" s="798" t="s">
        <v>7160</v>
      </c>
      <c r="CL4" s="813"/>
      <c r="CM4" s="795">
        <v>3</v>
      </c>
      <c r="CN4" s="802"/>
      <c r="CO4" s="799"/>
      <c r="CP4" s="794">
        <f>+IFERROR((CM4/$AV4),"REVISAR")</f>
        <v>0.5</v>
      </c>
      <c r="CQ4" s="794">
        <f>+IF(AND(BI4="SI",BP4="SI",BW4="SI",CD4="SI",CK4="SI"),(IF(CR4="SI",IFERROR((IF(CR4="SI",CN4,0)/$AV4),"REVISAR"),CJ4)),CJ4)</f>
        <v>0</v>
      </c>
      <c r="CR4" s="798" t="s">
        <v>7160</v>
      </c>
      <c r="CS4" s="814"/>
      <c r="CT4" s="795">
        <v>3</v>
      </c>
      <c r="CU4" s="796">
        <f>IF(CR4="SI",CN4,0)</f>
        <v>0</v>
      </c>
      <c r="CV4" s="799"/>
      <c r="CW4" s="794">
        <f>+IFERROR((CT4/$AV4),"REVISAR")</f>
        <v>0.5</v>
      </c>
      <c r="CX4" s="794">
        <f>+IF(AND(BI4="SI",BP4="SI",BW4="SI",CD4="SI",CK4="SI",CR4="SI"),(IF(CY4="SI",IFERROR((IF(CY4="SI",CU4,0)/$AV4),"REVISAR"),CQ4)),CQ4)</f>
        <v>0</v>
      </c>
      <c r="CY4" s="798" t="s">
        <v>7160</v>
      </c>
      <c r="CZ4" s="813"/>
      <c r="DA4" s="795">
        <v>4</v>
      </c>
      <c r="DB4" s="802"/>
      <c r="DC4" s="799"/>
      <c r="DD4" s="794">
        <f>+IFERROR((DA4/$AV4),"REVISAR")</f>
        <v>0.66666666666666663</v>
      </c>
      <c r="DE4" s="794">
        <f>+IF(AND(BI4="SI",BP4="SI",BW4="SI",CD4="SI",CK4="SI",CR4="SI",CY4="SI"),(IF(DF4="SI",IFERROR((IF(DF4="SI",DB4,0)/$AV4),"REVISAR"),CX4)),CX4)</f>
        <v>0</v>
      </c>
      <c r="DF4" s="798" t="s">
        <v>7160</v>
      </c>
      <c r="DG4" s="814"/>
      <c r="DH4" s="795">
        <v>4</v>
      </c>
      <c r="DI4" s="796">
        <f>IF(DF4="SI",DB4,0)</f>
        <v>0</v>
      </c>
      <c r="DJ4" s="828"/>
      <c r="DK4" s="794">
        <f>+IFERROR((DH4/$AV4),"REVISAR")</f>
        <v>0.66666666666666663</v>
      </c>
      <c r="DL4" s="794">
        <f>+IF(AND(BI4="SI",BP4="SI",BW4="SI",CD4="SI",CK4="SI",CR4="SI",CY4="SI",DF4="SI"),(IF(DM4="SI",IFERROR((IF(DM4="SI",DI4,0)/$AV4),"REVISAR"),DE4)),DE4)</f>
        <v>0</v>
      </c>
      <c r="DM4" s="798" t="s">
        <v>7160</v>
      </c>
      <c r="DN4" s="814"/>
      <c r="DO4" s="795">
        <v>5</v>
      </c>
      <c r="DP4" s="802"/>
      <c r="DQ4" s="799"/>
      <c r="DR4" s="794">
        <f>+IFERROR((DO4/$AV4),"REVISAR")</f>
        <v>0.83333333333333337</v>
      </c>
      <c r="DS4" s="794">
        <f>+IF(AND(BI4="SI",BP4="SI",BW4="SI",CD4="SI",CK4="SI",CR4="SI",CY4="SI",DF4="SI",DM4="SI"),(IF(DT4="SI",IFERROR((IF(DT4="SI",DP4,0)/$AV4),"REVISAR"),DL4)),DL4)</f>
        <v>0</v>
      </c>
      <c r="DT4" s="798" t="s">
        <v>7160</v>
      </c>
      <c r="DU4" s="814"/>
      <c r="DV4" s="795">
        <v>5</v>
      </c>
      <c r="DW4" s="796">
        <f>IF(DT4="SI",DP4,0)</f>
        <v>0</v>
      </c>
      <c r="DX4" s="799"/>
      <c r="DY4" s="794">
        <f>+IFERROR((DV4/$AV4),"REVISAR")</f>
        <v>0.83333333333333337</v>
      </c>
      <c r="DZ4" s="794">
        <f>+IF(AND(BI4="SI",BP4="SI",BW4="SI",CD4="SI",CK4="SI",CR4="SI",CY4="SI",DF4="SI",DM4="SI",DT4="SI"),(IF(EA4="SI",IFERROR((IF(EA4="SI",DW4,0)/$AV4),"REVISAR"),DS4)),DS4)</f>
        <v>0</v>
      </c>
      <c r="EA4" s="798" t="s">
        <v>7160</v>
      </c>
      <c r="EB4" s="814"/>
      <c r="EC4" s="795">
        <v>6</v>
      </c>
      <c r="ED4" s="802"/>
      <c r="EE4" s="799"/>
      <c r="EF4" s="794">
        <f>+IFERROR((EC4/$AV4),"REVISAR")</f>
        <v>1</v>
      </c>
      <c r="EG4" s="794">
        <f>+IF(AND(BI4="SI",BP4="SI",BW4="SI",CD4="SI",CK4="SI",CR4="SI",CY4="SI",DF4="SI",DM4="SI",DT4="SI",EA4="SI"),(IF(EH4="SI",IFERROR((IF(EH4="SI",ED4,0)/$AV4),"REVISAR"),DZ4)),DZ4)</f>
        <v>0</v>
      </c>
      <c r="EH4" s="798" t="s">
        <v>7160</v>
      </c>
      <c r="EI4" s="814"/>
      <c r="EJ4" s="800"/>
      <c r="EK4" s="790" t="str">
        <f>+IF(EC4=AV4,"SI","NO")</f>
        <v>SI</v>
      </c>
      <c r="EL4" s="830">
        <f>+IF(BA4=0,AY4,BA4)</f>
        <v>0</v>
      </c>
      <c r="EM4" s="831">
        <f>+IF(EH4="SI",ED4,IF(EA4="SI",DW4,IF(DT4="SI",DP4,IF(DM4="SI",DI4,IF(DF4="SI",DB4,IF(CY4="SI",CU4,IF(CR4="SI",CN4,IF(CK4="SI",CG4,IF(CD4="SI",BZ4,IF(BW4="SI",BS4,IF(BP4="SI",BL4,IF(BI4="SI",BE4,0))))))))))))</f>
        <v>0</v>
      </c>
      <c r="EN4" s="833">
        <f>+EL4+EM4</f>
        <v>0</v>
      </c>
      <c r="EO4" s="834">
        <f>+EN4/AX4</f>
        <v>0</v>
      </c>
    </row>
    <row r="5" spans="1:16361" s="815" customFormat="1" ht="20.25" customHeight="1" x14ac:dyDescent="0.25">
      <c r="A5" s="837" t="str">
        <f>+CONCATENATE(N5,"_",B5)</f>
        <v>294_VPBM</v>
      </c>
      <c r="B5" s="805" t="s">
        <v>2227</v>
      </c>
      <c r="C5" s="805" t="s">
        <v>653</v>
      </c>
      <c r="D5" s="805" t="s">
        <v>4460</v>
      </c>
      <c r="E5" s="805" t="s">
        <v>7170</v>
      </c>
      <c r="F5" s="805" t="s">
        <v>3888</v>
      </c>
      <c r="G5" s="805" t="s">
        <v>4022</v>
      </c>
      <c r="H5" s="806" t="s">
        <v>2230</v>
      </c>
      <c r="I5" s="806" t="s">
        <v>2901</v>
      </c>
      <c r="J5" s="806" t="s">
        <v>2851</v>
      </c>
      <c r="K5" s="806" t="s">
        <v>4049</v>
      </c>
      <c r="L5" s="807">
        <v>45</v>
      </c>
      <c r="M5" s="806" t="s">
        <v>7172</v>
      </c>
      <c r="N5" s="807">
        <v>294</v>
      </c>
      <c r="O5" s="807">
        <v>68</v>
      </c>
      <c r="P5" s="806" t="s">
        <v>7284</v>
      </c>
      <c r="Q5" s="807" t="s">
        <v>7173</v>
      </c>
      <c r="R5" s="807" t="s">
        <v>2982</v>
      </c>
      <c r="S5" s="806"/>
      <c r="T5" s="806"/>
      <c r="U5" s="806"/>
      <c r="V5" s="806"/>
      <c r="W5" s="806"/>
      <c r="X5" s="806"/>
      <c r="Y5" s="806"/>
      <c r="Z5" s="806"/>
      <c r="AA5" s="807"/>
      <c r="AB5" s="806"/>
      <c r="AC5" s="806"/>
      <c r="AD5" s="806"/>
      <c r="AE5" s="806"/>
      <c r="AF5" s="806"/>
      <c r="AG5" s="806"/>
      <c r="AH5" s="806"/>
      <c r="AI5" s="806"/>
      <c r="AJ5" s="806"/>
      <c r="AK5" s="806"/>
      <c r="AL5" s="807" t="s">
        <v>211</v>
      </c>
      <c r="AM5" s="807" t="s">
        <v>470</v>
      </c>
      <c r="AN5" s="807" t="s">
        <v>418</v>
      </c>
      <c r="AO5" s="807" t="s">
        <v>271</v>
      </c>
      <c r="AP5" s="816">
        <v>0</v>
      </c>
      <c r="AQ5" s="806" t="s">
        <v>7285</v>
      </c>
      <c r="AR5" s="806" t="s">
        <v>7176</v>
      </c>
      <c r="AS5" s="791">
        <v>0</v>
      </c>
      <c r="AT5" s="818">
        <v>0</v>
      </c>
      <c r="AU5" s="818">
        <v>0</v>
      </c>
      <c r="AV5" s="819">
        <v>96</v>
      </c>
      <c r="AW5" s="818">
        <v>0</v>
      </c>
      <c r="AX5" s="819">
        <v>96</v>
      </c>
      <c r="AY5" s="791">
        <v>0</v>
      </c>
      <c r="AZ5" s="819"/>
      <c r="BA5" s="791">
        <v>0</v>
      </c>
      <c r="BB5" s="792">
        <v>0</v>
      </c>
      <c r="BC5" s="819">
        <f>+AV5+BB5</f>
        <v>96</v>
      </c>
      <c r="BD5" s="795">
        <v>0</v>
      </c>
      <c r="BE5" s="810">
        <v>0</v>
      </c>
      <c r="BF5" s="822" t="s">
        <v>7177</v>
      </c>
      <c r="BG5" s="803">
        <f>+IFERROR((BD5/$AV5),"REVISAR")</f>
        <v>0</v>
      </c>
      <c r="BH5" s="804">
        <f>IF(BI5="SI",IFERROR((IF(BI5="SI",BE5,0)/$AV5),"REVISAR"),0)</f>
        <v>0</v>
      </c>
      <c r="BI5" s="798" t="s">
        <v>218</v>
      </c>
      <c r="BJ5" s="811" t="s">
        <v>7171</v>
      </c>
      <c r="BK5" s="795">
        <v>0</v>
      </c>
      <c r="BL5" s="796">
        <f>IF(BI5="SI",BE5,0)</f>
        <v>0</v>
      </c>
      <c r="BM5" s="797" t="s">
        <v>7286</v>
      </c>
      <c r="BN5" s="794">
        <f>+IFERROR((BK5/$AV5),"REVISAR")</f>
        <v>0</v>
      </c>
      <c r="BO5" s="804">
        <f>+IF(BI5&lt;&gt;"SI",BH5,(IF(BP5="SI",IFERROR((IF(BP5="SI",BL5,0)/$AV5),"REVISAR"),BH5)))</f>
        <v>0</v>
      </c>
      <c r="BP5" s="798" t="s">
        <v>218</v>
      </c>
      <c r="BQ5" s="825" t="s">
        <v>7279</v>
      </c>
      <c r="BR5" s="795">
        <v>24</v>
      </c>
      <c r="BS5" s="802"/>
      <c r="BT5" s="817"/>
      <c r="BU5" s="794">
        <f>+IFERROR((BR5/$AV5),"REVISAR")</f>
        <v>0.25</v>
      </c>
      <c r="BV5" s="794">
        <f>+IF(AND(BP5="SI",BI5="SI"),(IF(BW5="SI",IFERROR((IF(BW5="SI",BS5,0)/$AV5),"REVISAR"),BO5)),BO5)</f>
        <v>0</v>
      </c>
      <c r="BW5" s="798" t="s">
        <v>7160</v>
      </c>
      <c r="BX5" s="813"/>
      <c r="BY5" s="795">
        <v>24</v>
      </c>
      <c r="BZ5" s="796">
        <f>IF(BW5="SI",BS5,0)</f>
        <v>0</v>
      </c>
      <c r="CA5" s="812"/>
      <c r="CB5" s="794">
        <f>+IFERROR((BY5/$AV5),"REVISAR")</f>
        <v>0.25</v>
      </c>
      <c r="CC5" s="794">
        <f>+IF(AND(BI5="SI",BP5="SI",BW5="SI"),(IF(CD5="SI",IFERROR((IF(CD5="SI",BZ5,0)/$AV5),"REVISAR"),BV5)),BV5)</f>
        <v>0</v>
      </c>
      <c r="CD5" s="798" t="s">
        <v>7160</v>
      </c>
      <c r="CE5" s="813"/>
      <c r="CF5" s="795">
        <v>24</v>
      </c>
      <c r="CG5" s="796">
        <f>IF(CD5="SI",BZ5,0)</f>
        <v>0</v>
      </c>
      <c r="CH5" s="812"/>
      <c r="CI5" s="794">
        <f>+IFERROR((CF5/$AV5),"REVISAR")</f>
        <v>0.25</v>
      </c>
      <c r="CJ5" s="794">
        <f>+IF(AND(BI5="SI",BP5="SI",BW5="SI",CD5="SI"),(IF(CK5="SI",IFERROR((IF(CK5="SI",CG5,0)/$AV5),"REVISAR"),CC5)),CC5)</f>
        <v>0</v>
      </c>
      <c r="CK5" s="798" t="s">
        <v>7160</v>
      </c>
      <c r="CL5" s="813"/>
      <c r="CM5" s="795">
        <v>48</v>
      </c>
      <c r="CN5" s="802"/>
      <c r="CO5" s="799"/>
      <c r="CP5" s="794">
        <f>+IFERROR((CM5/$AV5),"REVISAR")</f>
        <v>0.5</v>
      </c>
      <c r="CQ5" s="794">
        <f>+IF(AND(BI5="SI",BP5="SI",BW5="SI",CD5="SI",CK5="SI"),(IF(CR5="SI",IFERROR((IF(CR5="SI",CN5,0)/$AV5),"REVISAR"),CJ5)),CJ5)</f>
        <v>0</v>
      </c>
      <c r="CR5" s="798" t="s">
        <v>7160</v>
      </c>
      <c r="CS5" s="814"/>
      <c r="CT5" s="795">
        <v>48</v>
      </c>
      <c r="CU5" s="796">
        <f>IF(CR5="SI",CN5,0)</f>
        <v>0</v>
      </c>
      <c r="CV5" s="799"/>
      <c r="CW5" s="794">
        <f>+IFERROR((CT5/$AV5),"REVISAR")</f>
        <v>0.5</v>
      </c>
      <c r="CX5" s="794">
        <f>+IF(AND(BI5="SI",BP5="SI",BW5="SI",CD5="SI",CK5="SI",CR5="SI"),(IF(CY5="SI",IFERROR((IF(CY5="SI",CU5,0)/$AV5),"REVISAR"),CQ5)),CQ5)</f>
        <v>0</v>
      </c>
      <c r="CY5" s="798" t="s">
        <v>7160</v>
      </c>
      <c r="CZ5" s="813"/>
      <c r="DA5" s="795">
        <v>48</v>
      </c>
      <c r="DB5" s="796">
        <f>IF(CY5="SI",CU5,0)</f>
        <v>0</v>
      </c>
      <c r="DC5" s="799"/>
      <c r="DD5" s="794">
        <f>+IFERROR((DA5/$AV5),"REVISAR")</f>
        <v>0.5</v>
      </c>
      <c r="DE5" s="794">
        <f>+IF(AND(BI5="SI",BP5="SI",BW5="SI",CD5="SI",CK5="SI",CR5="SI",CY5="SI"),(IF(DF5="SI",IFERROR((IF(DF5="SI",DB5,0)/$AV5),"REVISAR"),CX5)),CX5)</f>
        <v>0</v>
      </c>
      <c r="DF5" s="798" t="s">
        <v>7160</v>
      </c>
      <c r="DG5" s="814"/>
      <c r="DH5" s="795">
        <v>72</v>
      </c>
      <c r="DI5" s="802"/>
      <c r="DJ5" s="799"/>
      <c r="DK5" s="794">
        <f>+IFERROR((DH5/$AV5),"REVISAR")</f>
        <v>0.75</v>
      </c>
      <c r="DL5" s="794">
        <f>+IF(AND(BI5="SI",BP5="SI",BW5="SI",CD5="SI",CK5="SI",CR5="SI",CY5="SI",DF5="SI"),(IF(DM5="SI",IFERROR((IF(DM5="SI",DI5,0)/$AV5),"REVISAR"),DE5)),DE5)</f>
        <v>0</v>
      </c>
      <c r="DM5" s="798" t="s">
        <v>7160</v>
      </c>
      <c r="DN5" s="814"/>
      <c r="DO5" s="795">
        <v>72</v>
      </c>
      <c r="DP5" s="796">
        <f>IF(DM5="SI",DI5,0)</f>
        <v>0</v>
      </c>
      <c r="DQ5" s="799"/>
      <c r="DR5" s="794">
        <f>+IFERROR((DO5/$AV5),"REVISAR")</f>
        <v>0.75</v>
      </c>
      <c r="DS5" s="794">
        <f>+IF(AND(BI5="SI",BP5="SI",BW5="SI",CD5="SI",CK5="SI",CR5="SI",CY5="SI",DF5="SI",DM5="SI"),(IF(DT5="SI",IFERROR((IF(DT5="SI",DP5,0)/$AV5),"REVISAR"),DL5)),DL5)</f>
        <v>0</v>
      </c>
      <c r="DT5" s="798" t="s">
        <v>7160</v>
      </c>
      <c r="DU5" s="814"/>
      <c r="DV5" s="795">
        <v>72</v>
      </c>
      <c r="DW5" s="796">
        <f>IF(DT5="SI",DP5,0)</f>
        <v>0</v>
      </c>
      <c r="DX5" s="799"/>
      <c r="DY5" s="794">
        <f>+IFERROR((DV5/$AV5),"REVISAR")</f>
        <v>0.75</v>
      </c>
      <c r="DZ5" s="794">
        <f>+IF(AND(BI5="SI",BP5="SI",BW5="SI",CD5="SI",CK5="SI",CR5="SI",CY5="SI",DF5="SI",DM5="SI",DT5="SI"),(IF(EA5="SI",IFERROR((IF(EA5="SI",DW5,0)/$AV5),"REVISAR"),DS5)),DS5)</f>
        <v>0</v>
      </c>
      <c r="EA5" s="798" t="s">
        <v>7160</v>
      </c>
      <c r="EB5" s="814"/>
      <c r="EC5" s="795">
        <v>96</v>
      </c>
      <c r="ED5" s="802"/>
      <c r="EE5" s="799"/>
      <c r="EF5" s="794">
        <f>+IFERROR((EC5/$AV5),"REVISAR")</f>
        <v>1</v>
      </c>
      <c r="EG5" s="794">
        <f>+IF(AND(BI5="SI",BP5="SI",BW5="SI",CD5="SI",CK5="SI",CR5="SI",CY5="SI",DF5="SI",DM5="SI",DT5="SI",EA5="SI"),(IF(EH5="SI",IFERROR((IF(EH5="SI",ED5,0)/$AV5),"REVISAR"),DZ5)),DZ5)</f>
        <v>0</v>
      </c>
      <c r="EH5" s="798" t="s">
        <v>7160</v>
      </c>
      <c r="EI5" s="814"/>
      <c r="EJ5" s="800"/>
      <c r="EK5" s="790" t="str">
        <f>+IF(EC5=AV5,"SI","NO")</f>
        <v>SI</v>
      </c>
      <c r="EL5" s="830">
        <f>+IF(BA5=0,AY5,BA5)</f>
        <v>0</v>
      </c>
      <c r="EM5" s="831">
        <f>+IF(EH5="SI",ED5,IF(EA5="SI",DW5,IF(DT5="SI",DP5,IF(DM5="SI",DI5,IF(DF5="SI",DB5,IF(CY5="SI",CU5,IF(CR5="SI",CN5,IF(CK5="SI",CG5,IF(CD5="SI",BZ5,IF(BW5="SI",BS5,IF(BP5="SI",BL5,IF(BI5="SI",BE5,0))))))))))))</f>
        <v>0</v>
      </c>
      <c r="EN5" s="833">
        <f>+IF(EM5=0,EL5,EM5)</f>
        <v>0</v>
      </c>
      <c r="EO5" s="801">
        <f>+EN5/AX5</f>
        <v>0</v>
      </c>
    </row>
    <row r="9" spans="1:16361" ht="78.75" x14ac:dyDescent="0.25">
      <c r="A9" s="855" t="s">
        <v>7075</v>
      </c>
      <c r="B9" s="778" t="s">
        <v>0</v>
      </c>
      <c r="C9" s="778" t="s">
        <v>3</v>
      </c>
      <c r="D9" s="778" t="s">
        <v>4</v>
      </c>
      <c r="E9" s="779" t="s">
        <v>7077</v>
      </c>
      <c r="F9" s="779" t="s">
        <v>16</v>
      </c>
      <c r="G9" s="779" t="s">
        <v>17</v>
      </c>
      <c r="H9" s="779" t="s">
        <v>18</v>
      </c>
      <c r="I9" s="781" t="s">
        <v>33</v>
      </c>
      <c r="J9" s="781" t="s">
        <v>34</v>
      </c>
      <c r="K9" s="781" t="s">
        <v>35</v>
      </c>
      <c r="L9" s="781" t="s">
        <v>36</v>
      </c>
      <c r="M9" s="781" t="s">
        <v>7088</v>
      </c>
      <c r="N9" s="781" t="s">
        <v>37</v>
      </c>
      <c r="O9" s="781" t="s">
        <v>38</v>
      </c>
      <c r="P9" s="781" t="s">
        <v>39</v>
      </c>
      <c r="Q9" s="781" t="s">
        <v>40</v>
      </c>
      <c r="R9" s="781" t="s">
        <v>41</v>
      </c>
      <c r="S9" s="781" t="s">
        <v>42</v>
      </c>
      <c r="T9" s="781" t="s">
        <v>43</v>
      </c>
      <c r="U9" s="781" t="s">
        <v>7089</v>
      </c>
      <c r="V9" s="780" t="s">
        <v>45</v>
      </c>
      <c r="W9" s="780" t="s">
        <v>7090</v>
      </c>
      <c r="X9" s="780" t="s">
        <v>7091</v>
      </c>
      <c r="Y9" s="782" t="s">
        <v>7092</v>
      </c>
      <c r="Z9" s="783" t="s">
        <v>7093</v>
      </c>
      <c r="AA9" s="782" t="s">
        <v>48</v>
      </c>
      <c r="AB9" s="784" t="s">
        <v>49</v>
      </c>
      <c r="AC9" s="784" t="s">
        <v>50</v>
      </c>
      <c r="AD9" s="784" t="s">
        <v>7094</v>
      </c>
      <c r="AE9" s="784" t="s">
        <v>7095</v>
      </c>
      <c r="AF9" s="785" t="s">
        <v>53</v>
      </c>
      <c r="AG9" s="785" t="s">
        <v>7096</v>
      </c>
      <c r="AH9" s="2" t="s">
        <v>7097</v>
      </c>
      <c r="AI9" s="782" t="s">
        <v>55</v>
      </c>
      <c r="AJ9" s="786" t="s">
        <v>56</v>
      </c>
      <c r="AK9" s="786" t="s">
        <v>57</v>
      </c>
      <c r="AL9" s="786" t="s">
        <v>7098</v>
      </c>
      <c r="AM9" s="786" t="s">
        <v>7099</v>
      </c>
      <c r="AN9" s="786" t="s">
        <v>60</v>
      </c>
      <c r="AO9" s="2" t="s">
        <v>7100</v>
      </c>
      <c r="AP9" s="2" t="s">
        <v>7101</v>
      </c>
      <c r="AQ9" s="782" t="s">
        <v>62</v>
      </c>
      <c r="AR9" s="785" t="s">
        <v>63</v>
      </c>
      <c r="AS9" s="785" t="s">
        <v>64</v>
      </c>
      <c r="AT9" s="785" t="s">
        <v>7102</v>
      </c>
      <c r="AU9" s="785" t="s">
        <v>7103</v>
      </c>
      <c r="AV9" s="785" t="s">
        <v>67</v>
      </c>
      <c r="AW9" s="1" t="s">
        <v>7104</v>
      </c>
      <c r="AX9" s="2" t="s">
        <v>7105</v>
      </c>
      <c r="AY9" s="782" t="s">
        <v>69</v>
      </c>
      <c r="AZ9" s="786" t="s">
        <v>70</v>
      </c>
      <c r="BA9" s="786" t="s">
        <v>71</v>
      </c>
      <c r="BB9" s="786" t="s">
        <v>7106</v>
      </c>
      <c r="BC9" s="786" t="s">
        <v>7107</v>
      </c>
      <c r="BD9" s="786" t="s">
        <v>74</v>
      </c>
      <c r="BE9" s="2" t="s">
        <v>7108</v>
      </c>
      <c r="BF9" s="2" t="s">
        <v>7109</v>
      </c>
      <c r="BG9" s="782" t="s">
        <v>76</v>
      </c>
      <c r="BH9" s="785" t="s">
        <v>77</v>
      </c>
      <c r="BI9" s="785" t="s">
        <v>78</v>
      </c>
      <c r="BJ9" s="785" t="s">
        <v>7110</v>
      </c>
      <c r="BK9" s="785" t="s">
        <v>7111</v>
      </c>
      <c r="BL9" s="785" t="s">
        <v>81</v>
      </c>
      <c r="BM9" s="1" t="s">
        <v>7112</v>
      </c>
      <c r="BN9" s="1" t="s">
        <v>7113</v>
      </c>
      <c r="BO9" s="782" t="s">
        <v>83</v>
      </c>
      <c r="BP9" s="786" t="s">
        <v>7114</v>
      </c>
      <c r="BQ9" s="786" t="s">
        <v>85</v>
      </c>
      <c r="BR9" s="786" t="s">
        <v>7115</v>
      </c>
      <c r="BS9" s="786" t="s">
        <v>7116</v>
      </c>
      <c r="BT9" s="786" t="s">
        <v>88</v>
      </c>
      <c r="BU9" s="2" t="s">
        <v>7117</v>
      </c>
      <c r="BV9" s="2" t="s">
        <v>7118</v>
      </c>
      <c r="BW9" s="782" t="s">
        <v>90</v>
      </c>
      <c r="BX9" s="785" t="s">
        <v>7119</v>
      </c>
      <c r="BY9" s="785" t="s">
        <v>92</v>
      </c>
      <c r="BZ9" s="785" t="s">
        <v>7120</v>
      </c>
      <c r="CA9" s="785" t="s">
        <v>7121</v>
      </c>
      <c r="CB9" s="785" t="s">
        <v>95</v>
      </c>
      <c r="CC9" s="1" t="s">
        <v>7122</v>
      </c>
      <c r="CD9" s="1" t="s">
        <v>7123</v>
      </c>
      <c r="CE9" s="782" t="s">
        <v>97</v>
      </c>
      <c r="CF9" s="786" t="s">
        <v>7124</v>
      </c>
      <c r="CG9" s="786" t="s">
        <v>99</v>
      </c>
      <c r="CH9" s="786" t="s">
        <v>7125</v>
      </c>
      <c r="CI9" s="786" t="s">
        <v>7126</v>
      </c>
      <c r="CJ9" s="786" t="s">
        <v>102</v>
      </c>
      <c r="CK9" s="2" t="s">
        <v>7127</v>
      </c>
      <c r="CL9" s="2" t="s">
        <v>7128</v>
      </c>
      <c r="CM9" s="782" t="s">
        <v>104</v>
      </c>
      <c r="CN9" s="785" t="s">
        <v>7129</v>
      </c>
      <c r="CO9" s="785" t="s">
        <v>106</v>
      </c>
      <c r="CP9" s="785" t="s">
        <v>7130</v>
      </c>
      <c r="CQ9" s="785" t="s">
        <v>7131</v>
      </c>
      <c r="CR9" s="785" t="s">
        <v>109</v>
      </c>
      <c r="CS9" s="1" t="s">
        <v>7132</v>
      </c>
      <c r="CT9" s="1" t="s">
        <v>7133</v>
      </c>
      <c r="CU9" s="782" t="s">
        <v>111</v>
      </c>
      <c r="CV9" s="786" t="s">
        <v>7134</v>
      </c>
      <c r="CW9" s="786" t="s">
        <v>113</v>
      </c>
      <c r="CX9" s="786" t="s">
        <v>7135</v>
      </c>
      <c r="CY9" s="786" t="s">
        <v>7136</v>
      </c>
      <c r="CZ9" s="786" t="s">
        <v>116</v>
      </c>
      <c r="DA9" s="2" t="s">
        <v>7137</v>
      </c>
      <c r="DB9" s="2" t="s">
        <v>7138</v>
      </c>
      <c r="DC9" s="782" t="s">
        <v>118</v>
      </c>
      <c r="DD9" s="785" t="s">
        <v>7139</v>
      </c>
      <c r="DE9" s="785" t="s">
        <v>120</v>
      </c>
      <c r="DF9" s="785" t="s">
        <v>7140</v>
      </c>
      <c r="DG9" s="785" t="s">
        <v>7141</v>
      </c>
      <c r="DH9" s="785" t="s">
        <v>123</v>
      </c>
      <c r="DI9" s="1" t="s">
        <v>7142</v>
      </c>
      <c r="DJ9" s="1" t="s">
        <v>7143</v>
      </c>
      <c r="DK9" s="782" t="s">
        <v>125</v>
      </c>
      <c r="DL9" s="786" t="s">
        <v>7144</v>
      </c>
      <c r="DM9" s="786" t="s">
        <v>127</v>
      </c>
      <c r="DN9" s="786" t="s">
        <v>7145</v>
      </c>
      <c r="DO9" s="786" t="s">
        <v>7146</v>
      </c>
      <c r="DP9" s="786" t="s">
        <v>130</v>
      </c>
      <c r="DQ9" s="2" t="s">
        <v>7147</v>
      </c>
      <c r="DR9" s="2" t="s">
        <v>7148</v>
      </c>
      <c r="DS9" s="2" t="s">
        <v>7149</v>
      </c>
      <c r="DT9" s="787" t="s">
        <v>7150</v>
      </c>
      <c r="DU9" s="3" t="s">
        <v>7151</v>
      </c>
      <c r="DV9" s="829" t="s">
        <v>7152</v>
      </c>
      <c r="DW9" s="829" t="s">
        <v>7091</v>
      </c>
      <c r="DX9" s="829" t="s">
        <v>7153</v>
      </c>
      <c r="DY9" s="829" t="s">
        <v>7154</v>
      </c>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row>
    <row r="10" spans="1:16361" ht="24.75" customHeight="1" x14ac:dyDescent="0.25">
      <c r="A10" s="864" t="s">
        <v>7290</v>
      </c>
      <c r="B10" s="865" t="s">
        <v>7200</v>
      </c>
      <c r="C10" s="865" t="s">
        <v>654</v>
      </c>
      <c r="D10" s="865" t="s">
        <v>654</v>
      </c>
      <c r="E10" s="866" t="s">
        <v>654</v>
      </c>
      <c r="F10" s="866">
        <v>274</v>
      </c>
      <c r="G10" s="867" t="s">
        <v>7206</v>
      </c>
      <c r="H10" s="866" t="s">
        <v>210</v>
      </c>
      <c r="I10" s="866" t="s">
        <v>523</v>
      </c>
      <c r="J10" s="866" t="s">
        <v>470</v>
      </c>
      <c r="K10" s="866" t="s">
        <v>244</v>
      </c>
      <c r="L10" s="866" t="s">
        <v>271</v>
      </c>
      <c r="M10" s="868">
        <v>0</v>
      </c>
      <c r="N10" s="866" t="s">
        <v>7207</v>
      </c>
      <c r="O10" s="866" t="s">
        <v>7208</v>
      </c>
      <c r="P10" s="869">
        <v>0</v>
      </c>
      <c r="Q10" s="869">
        <v>0</v>
      </c>
      <c r="R10" s="869">
        <v>0</v>
      </c>
      <c r="S10" s="869">
        <v>4</v>
      </c>
      <c r="T10" s="869">
        <v>2</v>
      </c>
      <c r="U10" s="869">
        <v>6</v>
      </c>
      <c r="V10" s="869">
        <v>0</v>
      </c>
      <c r="W10" s="870">
        <v>0</v>
      </c>
      <c r="X10" s="870">
        <v>5</v>
      </c>
      <c r="Y10" s="871">
        <v>-1</v>
      </c>
      <c r="Z10" s="869">
        <v>2</v>
      </c>
      <c r="AA10" s="872">
        <v>0</v>
      </c>
      <c r="AB10" s="873">
        <v>0</v>
      </c>
      <c r="AC10" s="874" t="s">
        <v>7262</v>
      </c>
      <c r="AD10" s="875">
        <v>0</v>
      </c>
      <c r="AE10" s="876">
        <v>0</v>
      </c>
      <c r="AF10" s="877" t="s">
        <v>218</v>
      </c>
      <c r="AG10" s="878" t="s">
        <v>7261</v>
      </c>
      <c r="AH10" s="879"/>
      <c r="AI10" s="872">
        <v>0</v>
      </c>
      <c r="AJ10" s="873">
        <v>0</v>
      </c>
      <c r="AK10" s="880" t="s">
        <v>7307</v>
      </c>
      <c r="AL10" s="876">
        <v>0</v>
      </c>
      <c r="AM10" s="876">
        <v>0</v>
      </c>
      <c r="AN10" s="881" t="s">
        <v>218</v>
      </c>
      <c r="AO10" s="882" t="s">
        <v>7310</v>
      </c>
      <c r="AP10" s="883">
        <v>1</v>
      </c>
      <c r="AQ10" s="872">
        <v>1</v>
      </c>
      <c r="AR10" s="884">
        <v>0</v>
      </c>
      <c r="AS10" s="885" t="s">
        <v>7313</v>
      </c>
      <c r="AT10" s="876">
        <v>0.5</v>
      </c>
      <c r="AU10" s="876">
        <v>0</v>
      </c>
      <c r="AV10" s="881" t="s">
        <v>218</v>
      </c>
      <c r="AW10" s="878" t="s">
        <v>7314</v>
      </c>
      <c r="AX10" s="886">
        <v>1</v>
      </c>
      <c r="AY10" s="872">
        <v>1</v>
      </c>
      <c r="AZ10" s="873">
        <v>0</v>
      </c>
      <c r="BA10" s="885" t="s">
        <v>7317</v>
      </c>
      <c r="BB10" s="876">
        <v>0.5</v>
      </c>
      <c r="BC10" s="876">
        <v>0</v>
      </c>
      <c r="BD10" s="881" t="s">
        <v>218</v>
      </c>
      <c r="BE10" s="887" t="s">
        <v>7318</v>
      </c>
      <c r="BF10" s="886">
        <v>1</v>
      </c>
      <c r="BG10" s="872">
        <v>1</v>
      </c>
      <c r="BH10" s="873">
        <v>0</v>
      </c>
      <c r="BI10" s="885" t="s">
        <v>7319</v>
      </c>
      <c r="BJ10" s="876">
        <v>0.5</v>
      </c>
      <c r="BK10" s="876">
        <v>0</v>
      </c>
      <c r="BL10" s="881" t="s">
        <v>218</v>
      </c>
      <c r="BM10" s="878" t="s">
        <v>7320</v>
      </c>
      <c r="BN10" s="886"/>
      <c r="BO10" s="872">
        <v>2</v>
      </c>
      <c r="BP10" s="884">
        <v>0</v>
      </c>
      <c r="BQ10" s="885" t="s">
        <v>7325</v>
      </c>
      <c r="BR10" s="876">
        <v>1</v>
      </c>
      <c r="BS10" s="876">
        <v>0</v>
      </c>
      <c r="BT10" s="881" t="s">
        <v>218</v>
      </c>
      <c r="BU10" s="878"/>
      <c r="BV10" s="888"/>
      <c r="BW10" s="872">
        <v>2</v>
      </c>
      <c r="BX10" s="873">
        <v>0</v>
      </c>
      <c r="BY10" s="885" t="s">
        <v>7326</v>
      </c>
      <c r="BZ10" s="876">
        <v>1</v>
      </c>
      <c r="CA10" s="876">
        <v>0</v>
      </c>
      <c r="CB10" s="881" t="s">
        <v>218</v>
      </c>
      <c r="CC10" s="878" t="s">
        <v>7329</v>
      </c>
      <c r="CD10" s="888"/>
      <c r="CE10" s="872">
        <v>2</v>
      </c>
      <c r="CF10" s="873">
        <v>0</v>
      </c>
      <c r="CG10" s="885"/>
      <c r="CH10" s="876">
        <v>1</v>
      </c>
      <c r="CI10" s="876">
        <v>0</v>
      </c>
      <c r="CJ10" s="881" t="s">
        <v>7160</v>
      </c>
      <c r="CK10" s="878"/>
      <c r="CL10" s="888"/>
      <c r="CM10" s="872">
        <v>2</v>
      </c>
      <c r="CN10" s="884"/>
      <c r="CO10" s="885"/>
      <c r="CP10" s="876">
        <v>1</v>
      </c>
      <c r="CQ10" s="876">
        <v>0</v>
      </c>
      <c r="CR10" s="881" t="s">
        <v>7160</v>
      </c>
      <c r="CS10" s="878"/>
      <c r="CT10" s="888"/>
      <c r="CU10" s="872">
        <v>2</v>
      </c>
      <c r="CV10" s="873">
        <v>0</v>
      </c>
      <c r="CW10" s="885"/>
      <c r="CX10" s="876">
        <v>1</v>
      </c>
      <c r="CY10" s="876">
        <v>0</v>
      </c>
      <c r="CZ10" s="881" t="s">
        <v>7160</v>
      </c>
      <c r="DA10" s="867"/>
      <c r="DB10" s="888"/>
      <c r="DC10" s="872">
        <v>2</v>
      </c>
      <c r="DD10" s="873">
        <v>0</v>
      </c>
      <c r="DE10" s="885"/>
      <c r="DF10" s="876">
        <v>1</v>
      </c>
      <c r="DG10" s="876">
        <v>0</v>
      </c>
      <c r="DH10" s="881" t="s">
        <v>7160</v>
      </c>
      <c r="DI10" s="867"/>
      <c r="DJ10" s="888"/>
      <c r="DK10" s="872">
        <v>2</v>
      </c>
      <c r="DL10" s="884"/>
      <c r="DM10" s="885"/>
      <c r="DN10" s="876">
        <v>1</v>
      </c>
      <c r="DO10" s="876">
        <v>0</v>
      </c>
      <c r="DP10" s="881" t="s">
        <v>7160</v>
      </c>
      <c r="DQ10" s="889"/>
      <c r="DR10" s="889"/>
      <c r="DS10" s="890">
        <v>2022</v>
      </c>
      <c r="DT10" s="891"/>
      <c r="DU10" s="892" t="s">
        <v>218</v>
      </c>
      <c r="DV10" s="893"/>
      <c r="DW10" s="894"/>
      <c r="DX10" s="895"/>
      <c r="DY10" s="896"/>
    </row>
    <row r="13" spans="1:16361" ht="94.5" x14ac:dyDescent="0.25">
      <c r="A13" s="855" t="s">
        <v>7075</v>
      </c>
      <c r="B13" s="778" t="s">
        <v>0</v>
      </c>
      <c r="C13" s="778" t="s">
        <v>1</v>
      </c>
      <c r="D13" s="778" t="s">
        <v>2</v>
      </c>
      <c r="E13" s="778" t="s">
        <v>7076</v>
      </c>
      <c r="F13" s="778" t="s">
        <v>3</v>
      </c>
      <c r="G13" s="778" t="s">
        <v>4</v>
      </c>
      <c r="H13" s="779" t="s">
        <v>5</v>
      </c>
      <c r="I13" s="779" t="s">
        <v>6</v>
      </c>
      <c r="J13" s="779" t="s">
        <v>7</v>
      </c>
      <c r="K13" s="780" t="s">
        <v>9</v>
      </c>
      <c r="L13" s="779" t="s">
        <v>12</v>
      </c>
      <c r="M13" s="779" t="s">
        <v>7077</v>
      </c>
      <c r="N13" s="779" t="s">
        <v>16</v>
      </c>
      <c r="O13" s="779" t="s">
        <v>17</v>
      </c>
      <c r="P13" s="779" t="s">
        <v>18</v>
      </c>
      <c r="Q13" s="781" t="s">
        <v>33</v>
      </c>
      <c r="R13" s="781" t="s">
        <v>34</v>
      </c>
      <c r="S13" s="781" t="s">
        <v>35</v>
      </c>
      <c r="T13" s="781" t="s">
        <v>36</v>
      </c>
      <c r="U13" s="781" t="s">
        <v>7088</v>
      </c>
      <c r="V13" s="781" t="s">
        <v>37</v>
      </c>
      <c r="W13" s="781" t="s">
        <v>38</v>
      </c>
      <c r="X13" s="781" t="s">
        <v>39</v>
      </c>
      <c r="Y13" s="781" t="s">
        <v>40</v>
      </c>
      <c r="Z13" s="781" t="s">
        <v>41</v>
      </c>
      <c r="AA13" s="781" t="s">
        <v>42</v>
      </c>
      <c r="AB13" s="781" t="s">
        <v>43</v>
      </c>
      <c r="AC13" s="781" t="s">
        <v>7089</v>
      </c>
      <c r="AD13" s="780" t="s">
        <v>45</v>
      </c>
      <c r="AE13" s="780" t="s">
        <v>7090</v>
      </c>
      <c r="AF13" s="780" t="s">
        <v>7091</v>
      </c>
      <c r="AG13" s="782" t="s">
        <v>7092</v>
      </c>
      <c r="AH13" s="783" t="s">
        <v>7093</v>
      </c>
      <c r="AI13" s="782" t="s">
        <v>48</v>
      </c>
      <c r="AJ13" s="784" t="s">
        <v>49</v>
      </c>
      <c r="AK13" s="784" t="s">
        <v>50</v>
      </c>
      <c r="AL13" s="784" t="s">
        <v>7094</v>
      </c>
      <c r="AM13" s="784" t="s">
        <v>7095</v>
      </c>
      <c r="AN13" s="785" t="s">
        <v>53</v>
      </c>
      <c r="AO13" s="785" t="s">
        <v>7096</v>
      </c>
      <c r="AP13" s="2" t="s">
        <v>7097</v>
      </c>
      <c r="AQ13" s="782" t="s">
        <v>55</v>
      </c>
      <c r="AR13" s="786" t="s">
        <v>56</v>
      </c>
      <c r="AS13" s="786" t="s">
        <v>57</v>
      </c>
      <c r="AT13" s="786" t="s">
        <v>7098</v>
      </c>
      <c r="AU13" s="786" t="s">
        <v>7099</v>
      </c>
      <c r="AV13" s="786" t="s">
        <v>60</v>
      </c>
      <c r="AW13" s="2" t="s">
        <v>7100</v>
      </c>
      <c r="AX13" s="2" t="s">
        <v>7101</v>
      </c>
      <c r="AY13" s="782" t="s">
        <v>62</v>
      </c>
      <c r="AZ13" s="785" t="s">
        <v>63</v>
      </c>
      <c r="BA13" s="785" t="s">
        <v>64</v>
      </c>
      <c r="BB13" s="785" t="s">
        <v>7102</v>
      </c>
      <c r="BC13" s="785" t="s">
        <v>7103</v>
      </c>
      <c r="BD13" s="785" t="s">
        <v>67</v>
      </c>
      <c r="BE13" s="1" t="s">
        <v>7104</v>
      </c>
      <c r="BF13" s="2" t="s">
        <v>7105</v>
      </c>
      <c r="BG13" s="782" t="s">
        <v>69</v>
      </c>
      <c r="BH13" s="786" t="s">
        <v>70</v>
      </c>
      <c r="BI13" s="786" t="s">
        <v>71</v>
      </c>
      <c r="BJ13" s="786" t="s">
        <v>7106</v>
      </c>
      <c r="BK13" s="786" t="s">
        <v>7107</v>
      </c>
      <c r="BL13" s="786" t="s">
        <v>74</v>
      </c>
      <c r="BM13" s="2" t="s">
        <v>7108</v>
      </c>
      <c r="BN13" s="2" t="s">
        <v>7109</v>
      </c>
      <c r="BO13" s="782" t="s">
        <v>76</v>
      </c>
      <c r="BP13" s="785" t="s">
        <v>77</v>
      </c>
      <c r="BQ13" s="785" t="s">
        <v>78</v>
      </c>
      <c r="BR13" s="785" t="s">
        <v>7110</v>
      </c>
      <c r="BS13" s="785" t="s">
        <v>7111</v>
      </c>
      <c r="BT13" s="785" t="s">
        <v>81</v>
      </c>
      <c r="BU13" s="1" t="s">
        <v>7112</v>
      </c>
      <c r="BV13" s="1" t="s">
        <v>7113</v>
      </c>
      <c r="BW13" s="782" t="s">
        <v>83</v>
      </c>
      <c r="BX13" s="786" t="s">
        <v>7114</v>
      </c>
      <c r="BY13" s="786" t="s">
        <v>85</v>
      </c>
      <c r="BZ13" s="786" t="s">
        <v>7115</v>
      </c>
      <c r="CA13" s="786" t="s">
        <v>7116</v>
      </c>
      <c r="CB13" s="786" t="s">
        <v>88</v>
      </c>
      <c r="CC13" s="2" t="s">
        <v>7117</v>
      </c>
      <c r="CD13" s="2" t="s">
        <v>7118</v>
      </c>
      <c r="CE13" s="782" t="s">
        <v>90</v>
      </c>
      <c r="CF13" s="785" t="s">
        <v>7119</v>
      </c>
      <c r="CG13" s="785" t="s">
        <v>92</v>
      </c>
      <c r="CH13" s="785" t="s">
        <v>7120</v>
      </c>
      <c r="CI13" s="785" t="s">
        <v>7121</v>
      </c>
      <c r="CJ13" s="785" t="s">
        <v>95</v>
      </c>
      <c r="CK13" s="1" t="s">
        <v>7122</v>
      </c>
      <c r="CL13" s="1" t="s">
        <v>7123</v>
      </c>
      <c r="CM13" s="782" t="s">
        <v>97</v>
      </c>
      <c r="CN13" s="786" t="s">
        <v>7124</v>
      </c>
      <c r="CO13" s="786" t="s">
        <v>99</v>
      </c>
      <c r="CP13" s="786" t="s">
        <v>7125</v>
      </c>
      <c r="CQ13" s="786" t="s">
        <v>7126</v>
      </c>
      <c r="CR13" s="786" t="s">
        <v>102</v>
      </c>
      <c r="CS13" s="2" t="s">
        <v>7127</v>
      </c>
      <c r="CT13" s="2" t="s">
        <v>7128</v>
      </c>
      <c r="CU13" s="782" t="s">
        <v>104</v>
      </c>
      <c r="CV13" s="785" t="s">
        <v>7129</v>
      </c>
      <c r="CW13" s="785" t="s">
        <v>106</v>
      </c>
      <c r="CX13" s="785" t="s">
        <v>7130</v>
      </c>
      <c r="CY13" s="785" t="s">
        <v>7131</v>
      </c>
      <c r="CZ13" s="785" t="s">
        <v>109</v>
      </c>
      <c r="DA13" s="1" t="s">
        <v>7132</v>
      </c>
      <c r="DB13" s="1" t="s">
        <v>7133</v>
      </c>
      <c r="DC13" s="782" t="s">
        <v>111</v>
      </c>
      <c r="DD13" s="786" t="s">
        <v>7134</v>
      </c>
      <c r="DE13" s="786" t="s">
        <v>113</v>
      </c>
      <c r="DF13" s="786" t="s">
        <v>7135</v>
      </c>
      <c r="DG13" s="786" t="s">
        <v>7136</v>
      </c>
      <c r="DH13" s="786" t="s">
        <v>116</v>
      </c>
      <c r="DI13" s="2" t="s">
        <v>7137</v>
      </c>
      <c r="DJ13" s="2" t="s">
        <v>7138</v>
      </c>
      <c r="DK13" s="782" t="s">
        <v>118</v>
      </c>
      <c r="DL13" s="785" t="s">
        <v>7139</v>
      </c>
      <c r="DM13" s="785" t="s">
        <v>120</v>
      </c>
      <c r="DN13" s="785" t="s">
        <v>7140</v>
      </c>
      <c r="DO13" s="785" t="s">
        <v>7141</v>
      </c>
      <c r="DP13" s="785" t="s">
        <v>123</v>
      </c>
      <c r="DQ13" s="1" t="s">
        <v>7142</v>
      </c>
      <c r="DR13" s="1" t="s">
        <v>7143</v>
      </c>
      <c r="DS13" s="782" t="s">
        <v>125</v>
      </c>
      <c r="DT13" s="786" t="s">
        <v>7144</v>
      </c>
      <c r="DU13" s="786" t="s">
        <v>127</v>
      </c>
      <c r="DV13" s="786" t="s">
        <v>7145</v>
      </c>
      <c r="DW13" s="786" t="s">
        <v>7146</v>
      </c>
      <c r="DX13" s="786" t="s">
        <v>130</v>
      </c>
      <c r="DY13" s="2" t="s">
        <v>7147</v>
      </c>
      <c r="DZ13" s="2" t="s">
        <v>7148</v>
      </c>
      <c r="EA13" s="2" t="s">
        <v>7149</v>
      </c>
      <c r="EB13" s="787" t="s">
        <v>7150</v>
      </c>
      <c r="EC13" s="3" t="s">
        <v>7151</v>
      </c>
      <c r="ED13" s="829" t="s">
        <v>7152</v>
      </c>
      <c r="EE13" s="829" t="s">
        <v>7091</v>
      </c>
      <c r="EF13" s="829" t="s">
        <v>7153</v>
      </c>
      <c r="EG13" s="829" t="s">
        <v>7154</v>
      </c>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row>
    <row r="14" spans="1:16361" ht="80.25" customHeight="1" x14ac:dyDescent="0.25">
      <c r="A14" s="861" t="s">
        <v>7289</v>
      </c>
      <c r="B14" s="805" t="s">
        <v>2227</v>
      </c>
      <c r="C14" s="805" t="s">
        <v>653</v>
      </c>
      <c r="D14" s="805" t="s">
        <v>519</v>
      </c>
      <c r="E14" s="805" t="s">
        <v>7155</v>
      </c>
      <c r="F14" s="805" t="s">
        <v>2228</v>
      </c>
      <c r="G14" s="805" t="s">
        <v>2267</v>
      </c>
      <c r="H14" s="806" t="s">
        <v>2230</v>
      </c>
      <c r="I14" s="806" t="s">
        <v>2231</v>
      </c>
      <c r="J14" s="806" t="s">
        <v>7232</v>
      </c>
      <c r="K14" s="806"/>
      <c r="L14" s="807" t="s">
        <v>204</v>
      </c>
      <c r="M14" s="806" t="s">
        <v>7162</v>
      </c>
      <c r="N14" s="807">
        <v>237</v>
      </c>
      <c r="O14" s="806" t="s">
        <v>7163</v>
      </c>
      <c r="P14" s="807" t="s">
        <v>210</v>
      </c>
      <c r="Q14" s="807" t="s">
        <v>523</v>
      </c>
      <c r="R14" s="807" t="s">
        <v>470</v>
      </c>
      <c r="S14" s="807" t="s">
        <v>213</v>
      </c>
      <c r="T14" s="807" t="s">
        <v>271</v>
      </c>
      <c r="U14" s="816">
        <v>0</v>
      </c>
      <c r="V14" s="806" t="s">
        <v>7164</v>
      </c>
      <c r="W14" s="806" t="s">
        <v>4680</v>
      </c>
      <c r="X14" s="897">
        <v>0</v>
      </c>
      <c r="Y14" s="897">
        <v>0</v>
      </c>
      <c r="Z14" s="897">
        <v>0</v>
      </c>
      <c r="AA14" s="897">
        <v>96</v>
      </c>
      <c r="AB14" s="897">
        <v>96</v>
      </c>
      <c r="AC14" s="897">
        <v>96</v>
      </c>
      <c r="AD14" s="897">
        <v>0</v>
      </c>
      <c r="AE14" s="898">
        <v>0</v>
      </c>
      <c r="AF14" s="898">
        <v>0</v>
      </c>
      <c r="AG14" s="791">
        <v>96</v>
      </c>
      <c r="AH14" s="897">
        <v>96</v>
      </c>
      <c r="AI14" s="795">
        <v>0</v>
      </c>
      <c r="AJ14" s="899">
        <v>0</v>
      </c>
      <c r="AK14" s="912" t="s">
        <v>7234</v>
      </c>
      <c r="AL14" s="803">
        <v>0</v>
      </c>
      <c r="AM14" s="794">
        <v>0</v>
      </c>
      <c r="AN14" s="900" t="s">
        <v>218</v>
      </c>
      <c r="AO14" s="901" t="s">
        <v>7233</v>
      </c>
      <c r="AP14" s="902">
        <v>1</v>
      </c>
      <c r="AQ14" s="795">
        <v>0</v>
      </c>
      <c r="AR14" s="796">
        <v>0</v>
      </c>
      <c r="AS14" s="797" t="s">
        <v>7308</v>
      </c>
      <c r="AT14" s="794">
        <v>0</v>
      </c>
      <c r="AU14" s="794">
        <v>0</v>
      </c>
      <c r="AV14" s="798" t="s">
        <v>218</v>
      </c>
      <c r="AW14" s="903" t="s">
        <v>7309</v>
      </c>
      <c r="AX14" s="904">
        <v>1</v>
      </c>
      <c r="AY14" s="795">
        <v>0</v>
      </c>
      <c r="AZ14" s="802">
        <v>0</v>
      </c>
      <c r="BA14" s="905" t="s">
        <v>7311</v>
      </c>
      <c r="BB14" s="794">
        <v>0</v>
      </c>
      <c r="BC14" s="794">
        <v>0</v>
      </c>
      <c r="BD14" s="798" t="s">
        <v>218</v>
      </c>
      <c r="BE14" s="906" t="s">
        <v>7312</v>
      </c>
      <c r="BF14" s="907">
        <v>1</v>
      </c>
      <c r="BG14" s="795">
        <v>0</v>
      </c>
      <c r="BH14" s="796">
        <v>0</v>
      </c>
      <c r="BI14" s="905" t="s">
        <v>7315</v>
      </c>
      <c r="BJ14" s="794">
        <v>0</v>
      </c>
      <c r="BK14" s="794">
        <v>0</v>
      </c>
      <c r="BL14" s="798" t="s">
        <v>218</v>
      </c>
      <c r="BM14" s="720" t="s">
        <v>7316</v>
      </c>
      <c r="BN14" s="907">
        <v>1</v>
      </c>
      <c r="BO14" s="795">
        <v>0</v>
      </c>
      <c r="BP14" s="796">
        <v>0</v>
      </c>
      <c r="BQ14" s="908" t="s">
        <v>7322</v>
      </c>
      <c r="BR14" s="794">
        <v>0</v>
      </c>
      <c r="BS14" s="794">
        <v>0</v>
      </c>
      <c r="BT14" s="798" t="s">
        <v>218</v>
      </c>
      <c r="BU14" s="906" t="s">
        <v>7321</v>
      </c>
      <c r="BV14" s="907">
        <v>1</v>
      </c>
      <c r="BW14" s="795">
        <v>20</v>
      </c>
      <c r="BX14" s="802">
        <v>0</v>
      </c>
      <c r="BY14" s="905" t="s">
        <v>7323</v>
      </c>
      <c r="BZ14" s="794">
        <v>0.20833333333333334</v>
      </c>
      <c r="CA14" s="794">
        <v>0</v>
      </c>
      <c r="CB14" s="798" t="s">
        <v>218</v>
      </c>
      <c r="CC14" s="906" t="s">
        <v>7324</v>
      </c>
      <c r="CD14" s="909">
        <v>1</v>
      </c>
      <c r="CE14" s="795">
        <v>20</v>
      </c>
      <c r="CF14" s="796">
        <v>0</v>
      </c>
      <c r="CG14" s="905" t="s">
        <v>7327</v>
      </c>
      <c r="CH14" s="794">
        <v>0.20833333333333334</v>
      </c>
      <c r="CI14" s="794">
        <v>0</v>
      </c>
      <c r="CJ14" s="798" t="s">
        <v>218</v>
      </c>
      <c r="CK14" s="906" t="s">
        <v>7328</v>
      </c>
      <c r="CL14" s="909">
        <v>1</v>
      </c>
      <c r="CM14" s="795">
        <v>20</v>
      </c>
      <c r="CN14" s="796">
        <v>0</v>
      </c>
      <c r="CO14" s="905" t="s">
        <v>7330</v>
      </c>
      <c r="CP14" s="794">
        <v>0.20833333333333334</v>
      </c>
      <c r="CQ14" s="794">
        <v>0</v>
      </c>
      <c r="CR14" s="798" t="s">
        <v>218</v>
      </c>
      <c r="CS14" s="906" t="s">
        <v>7331</v>
      </c>
      <c r="CT14" s="909">
        <v>1</v>
      </c>
      <c r="CU14" s="795">
        <v>30</v>
      </c>
      <c r="CV14" s="802">
        <v>0</v>
      </c>
      <c r="CW14" s="905" t="s">
        <v>7332</v>
      </c>
      <c r="CX14" s="794">
        <v>0.3125</v>
      </c>
      <c r="CY14" s="794">
        <v>0</v>
      </c>
      <c r="CZ14" s="798" t="s">
        <v>218</v>
      </c>
      <c r="DA14" s="906" t="s">
        <v>7333</v>
      </c>
      <c r="DB14" s="909">
        <v>1</v>
      </c>
      <c r="DC14" s="795">
        <v>30</v>
      </c>
      <c r="DD14" s="796">
        <v>0</v>
      </c>
      <c r="DE14" s="905" t="s">
        <v>7334</v>
      </c>
      <c r="DF14" s="794">
        <v>0.3125</v>
      </c>
      <c r="DG14" s="794">
        <v>0</v>
      </c>
      <c r="DH14" s="798" t="s">
        <v>218</v>
      </c>
      <c r="DI14" s="910" t="s">
        <v>7335</v>
      </c>
      <c r="DJ14" s="909">
        <v>1</v>
      </c>
      <c r="DK14" s="795">
        <v>30</v>
      </c>
      <c r="DL14" s="796">
        <v>0</v>
      </c>
      <c r="DM14" s="905"/>
      <c r="DN14" s="794">
        <v>0.3125</v>
      </c>
      <c r="DO14" s="794">
        <v>0</v>
      </c>
      <c r="DP14" s="798" t="s">
        <v>7160</v>
      </c>
      <c r="DQ14" s="910"/>
      <c r="DR14" s="909"/>
      <c r="DS14" s="795">
        <v>96</v>
      </c>
      <c r="DT14" s="802"/>
      <c r="DU14" s="905"/>
      <c r="DV14" s="794">
        <v>1</v>
      </c>
      <c r="DW14" s="794">
        <v>0</v>
      </c>
      <c r="DX14" s="798" t="s">
        <v>7160</v>
      </c>
      <c r="DY14" s="814"/>
      <c r="DZ14" s="814"/>
      <c r="EA14" s="911">
        <v>2022</v>
      </c>
      <c r="EB14" s="800"/>
      <c r="EC14" s="790" t="s">
        <v>218</v>
      </c>
      <c r="ED14" s="830"/>
      <c r="EE14" s="831"/>
      <c r="EF14" s="833"/>
      <c r="EG14" s="834"/>
    </row>
  </sheetData>
  <conditionalFormatting sqref="AF10">
    <cfRule type="cellIs" dxfId="50" priority="12" operator="equal">
      <formula>"Pendiente Validar"</formula>
    </cfRule>
    <cfRule type="cellIs" dxfId="49" priority="13" operator="equal">
      <formula>"NO"</formula>
    </cfRule>
    <cfRule type="cellIs" dxfId="48" priority="14" operator="equal">
      <formula>"SI"</formula>
    </cfRule>
  </conditionalFormatting>
  <conditionalFormatting sqref="AN10 AV10 DP10">
    <cfRule type="cellIs" dxfId="47" priority="44" operator="equal">
      <formula>"Pendiente Validar"</formula>
    </cfRule>
    <cfRule type="cellIs" dxfId="46" priority="45" operator="equal">
      <formula>"NO"</formula>
    </cfRule>
    <cfRule type="cellIs" dxfId="45" priority="46" operator="equal">
      <formula>"SI"</formula>
    </cfRule>
  </conditionalFormatting>
  <conditionalFormatting sqref="AN14">
    <cfRule type="cellIs" dxfId="44" priority="4" operator="equal">
      <formula>"Pendiente Validar"</formula>
    </cfRule>
    <cfRule type="cellIs" dxfId="43" priority="5" operator="equal">
      <formula>"NO"</formula>
    </cfRule>
    <cfRule type="cellIs" dxfId="42" priority="6" operator="equal">
      <formula>"SI"</formula>
    </cfRule>
  </conditionalFormatting>
  <conditionalFormatting sqref="AV14 BD14 BL14 BN14 BT14 CB14 CJ14 CZ14 DH14 DP14 DX14">
    <cfRule type="cellIs" dxfId="41" priority="9" operator="equal">
      <formula>"Pendiente Validar"</formula>
    </cfRule>
    <cfRule type="cellIs" dxfId="40" priority="10" operator="equal">
      <formula>"NO"</formula>
    </cfRule>
    <cfRule type="cellIs" dxfId="39" priority="11" operator="equal">
      <formula>"SI"</formula>
    </cfRule>
  </conditionalFormatting>
  <conditionalFormatting sqref="BD10">
    <cfRule type="cellIs" dxfId="38" priority="17" operator="equal">
      <formula>"Pendiente Validar"</formula>
    </cfRule>
    <cfRule type="cellIs" dxfId="37" priority="18" operator="equal">
      <formula>"NO"</formula>
    </cfRule>
    <cfRule type="cellIs" dxfId="36" priority="19" operator="equal">
      <formula>"SI"</formula>
    </cfRule>
  </conditionalFormatting>
  <conditionalFormatting sqref="BF10">
    <cfRule type="cellIs" dxfId="35" priority="41" operator="equal">
      <formula>"Pendiente Validar"</formula>
    </cfRule>
    <cfRule type="cellIs" dxfId="34" priority="42" operator="equal">
      <formula>"NO"</formula>
    </cfRule>
    <cfRule type="cellIs" dxfId="33" priority="43" operator="equal">
      <formula>"SI"</formula>
    </cfRule>
  </conditionalFormatting>
  <conditionalFormatting sqref="BI2:BI5 BP2:BP5 BW2:BW5 CD2:CD5 CK2:CK5 CR2:CR5 CY2:CY5 DF2:DF5 DM2:DM5 DT2:DT5 EA2:EA5 EH2:EH5">
    <cfRule type="cellIs" dxfId="32" priority="47" operator="equal">
      <formula>"Pendiente Validar"</formula>
    </cfRule>
    <cfRule type="cellIs" dxfId="31" priority="48" operator="equal">
      <formula>"NO"</formula>
    </cfRule>
    <cfRule type="cellIs" dxfId="30" priority="49" operator="equal">
      <formula>"SI"</formula>
    </cfRule>
  </conditionalFormatting>
  <conditionalFormatting sqref="BL10">
    <cfRule type="cellIs" dxfId="29" priority="20" operator="equal">
      <formula>"Pendiente Validar"</formula>
    </cfRule>
    <cfRule type="cellIs" dxfId="28" priority="21" operator="equal">
      <formula>"NO"</formula>
    </cfRule>
    <cfRule type="cellIs" dxfId="27" priority="22" operator="equal">
      <formula>"SI"</formula>
    </cfRule>
  </conditionalFormatting>
  <conditionalFormatting sqref="BT10">
    <cfRule type="cellIs" dxfId="26" priority="23" operator="equal">
      <formula>"Pendiente Validar"</formula>
    </cfRule>
    <cfRule type="cellIs" dxfId="25" priority="24" operator="equal">
      <formula>"NO"</formula>
    </cfRule>
    <cfRule type="cellIs" dxfId="24" priority="25" operator="equal">
      <formula>"SI"</formula>
    </cfRule>
  </conditionalFormatting>
  <conditionalFormatting sqref="CB10">
    <cfRule type="cellIs" dxfId="23" priority="26" operator="equal">
      <formula>"Pendiente Validar"</formula>
    </cfRule>
    <cfRule type="cellIs" dxfId="22" priority="27" operator="equal">
      <formula>"NO"</formula>
    </cfRule>
    <cfRule type="cellIs" dxfId="21" priority="28" operator="equal">
      <formula>"SI"</formula>
    </cfRule>
  </conditionalFormatting>
  <conditionalFormatting sqref="CJ10">
    <cfRule type="cellIs" dxfId="20" priority="29" operator="equal">
      <formula>"Pendiente Validar"</formula>
    </cfRule>
    <cfRule type="cellIs" dxfId="19" priority="30" operator="equal">
      <formula>"NO"</formula>
    </cfRule>
    <cfRule type="cellIs" dxfId="18" priority="31" operator="equal">
      <formula>"SI"</formula>
    </cfRule>
  </conditionalFormatting>
  <conditionalFormatting sqref="CR10">
    <cfRule type="cellIs" dxfId="17" priority="32" operator="equal">
      <formula>"Pendiente Validar"</formula>
    </cfRule>
    <cfRule type="cellIs" dxfId="16" priority="33" operator="equal">
      <formula>"NO"</formula>
    </cfRule>
    <cfRule type="cellIs" dxfId="15" priority="34" operator="equal">
      <formula>"SI"</formula>
    </cfRule>
  </conditionalFormatting>
  <conditionalFormatting sqref="CR14">
    <cfRule type="cellIs" dxfId="14" priority="1" operator="equal">
      <formula>"Pendiente Validar"</formula>
    </cfRule>
    <cfRule type="cellIs" dxfId="13" priority="2" operator="equal">
      <formula>"NO"</formula>
    </cfRule>
    <cfRule type="cellIs" dxfId="12" priority="3" operator="equal">
      <formula>"SI"</formula>
    </cfRule>
  </conditionalFormatting>
  <conditionalFormatting sqref="CZ10">
    <cfRule type="cellIs" dxfId="11" priority="35" operator="equal">
      <formula>"Pendiente Validar"</formula>
    </cfRule>
    <cfRule type="cellIs" dxfId="10" priority="36" operator="equal">
      <formula>"NO"</formula>
    </cfRule>
    <cfRule type="cellIs" dxfId="9" priority="37" operator="equal">
      <formula>"SI"</formula>
    </cfRule>
  </conditionalFormatting>
  <conditionalFormatting sqref="DH10">
    <cfRule type="cellIs" dxfId="8" priority="38" operator="equal">
      <formula>"Pendiente Validar"</formula>
    </cfRule>
    <cfRule type="cellIs" dxfId="7" priority="39" operator="equal">
      <formula>"NO"</formula>
    </cfRule>
    <cfRule type="cellIs" dxfId="6" priority="40" operator="equal">
      <formula>"SI"</formula>
    </cfRule>
  </conditionalFormatting>
  <conditionalFormatting sqref="DU10">
    <cfRule type="cellIs" dxfId="5" priority="15" operator="equal">
      <formula>"NO"</formula>
    </cfRule>
    <cfRule type="cellIs" dxfId="4" priority="16" operator="equal">
      <formula>"SI"</formula>
    </cfRule>
  </conditionalFormatting>
  <conditionalFormatting sqref="EC14">
    <cfRule type="cellIs" dxfId="3" priority="7" operator="equal">
      <formula>"NO"</formula>
    </cfRule>
    <cfRule type="cellIs" dxfId="2" priority="8" operator="equal">
      <formula>"SI"</formula>
    </cfRule>
  </conditionalFormatting>
  <conditionalFormatting sqref="EK2:EK5">
    <cfRule type="cellIs" dxfId="1" priority="50" operator="equal">
      <formula>"NO"</formula>
    </cfRule>
    <cfRule type="cellIs" dxfId="0" priority="51" operator="equal">
      <formula>"SI"</formula>
    </cfRule>
  </conditionalFormatting>
  <dataValidations disablePrompts="1" count="7">
    <dataValidation allowBlank="1" showInputMessage="1" showErrorMessage="1" promptTitle="Meta 2021 Total" prompt="Corresponde a la Meta 2021 + Rezago en Meta 2020_x000a__x000a_" sqref="AF1 Z9 AH13" xr:uid="{5F93BA0A-51A3-4B4A-8A5A-B8082AA23885}"/>
    <dataValidation type="textLength" allowBlank="1" showInputMessage="1" showErrorMessage="1" errorTitle="Cantidad mínima de caracteres " error="El reporte cualitativo debe contener mínimo 300 caracteres y máximo 4.000" sqref="BM2:BM5" xr:uid="{21BD70E5-6550-4D43-97CA-19BE5ED31CDB}">
      <formula1>300</formula1>
      <formula2>4000</formula2>
    </dataValidation>
    <dataValidation type="list" allowBlank="1" showInputMessage="1" showErrorMessage="1" sqref="EH2:EH5 CY2:CY5 BW2:BW5 CD2:CD5 DT2:DT5 DM2:DM5 DF2:DF5 CR2:CR5 CK2:CK5 BI2:BI5 EA2:EA5 BP2:BP5 DP10 CR10 CZ10 AV10 CB10 AN10 AF10 DH10 BT10 BL10 BD10 CJ10" xr:uid="{DCCC5FD7-4D3E-482E-B87E-5D6A483B48A8}">
      <formula1>"SI,NO,Pendiente Validar"</formula1>
    </dataValidation>
    <dataValidation type="custom" allowBlank="1" showInputMessage="1" showErrorMessage="1" errorTitle="Avance" error="El avance reportado debe ser mayor o igual al período anterior" promptTitle="Avance" prompt="El avance reportado debe ser mayor o igual al período anterior" sqref="ED3:ED5 BZ3:BZ4 CN3:CN5 DB3:DB4 DP3:DP4 BS5 DI5" xr:uid="{5B1988ED-1AE1-4093-8AEE-EA81205C0E15}">
      <formula1>BS3&gt;=BL3</formula1>
    </dataValidation>
    <dataValidation type="custom" allowBlank="1" showInputMessage="1" showErrorMessage="1" errorTitle="Error de avance" error="El avance debe ser mayor o igual al reportado en el mes anterior" sqref="BL3:BL4" xr:uid="{9FA5A2B7-9598-4C18-AEE2-767AFF9F6473}">
      <formula1>BL3&gt;=BE3</formula1>
    </dataValidation>
    <dataValidation type="custom" allowBlank="1" showInputMessage="1" showErrorMessage="1" errorTitle="Avance" error="El avance reportado debe ser mayor o igual al período anterior" promptTitle="Avance" prompt="El avance reportado debe ser mayor o igual al período anterior" sqref="DL10 CN10 BP10 AR10" xr:uid="{1CEDFF29-38FD-4E23-BEB0-840B2D59543D}">
      <formula1>AR10&gt;=AJ10</formula1>
    </dataValidation>
    <dataValidation allowBlank="1" showErrorMessage="1" promptTitle="Mín 300 máx 4000" prompt="Recuerda que debes escribir mínimo 300 caractateres y máximo 4000" sqref="AW10:AX10 BM10:BN10 DQ10:DS10 BE10:BF10 CK10:CL10 DI10:DJ10 AO10:AP10 DA10:DB10 CS10:CT10 BU10:BV10 CC10:CD10" xr:uid="{EBA1D69B-331C-4D8C-B52E-BB54793DA1CF}"/>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6000B-78FA-4F54-87AD-8ABA51FAC957}">
  <sheetPr codeName="Hoja30"/>
  <dimension ref="B2:E7"/>
  <sheetViews>
    <sheetView topLeftCell="B16" workbookViewId="0">
      <selection activeCell="D14" sqref="D14"/>
    </sheetView>
  </sheetViews>
  <sheetFormatPr baseColWidth="10" defaultColWidth="11.42578125" defaultRowHeight="15" x14ac:dyDescent="0.25"/>
  <cols>
    <col min="2" max="2" width="59.42578125" bestFit="1" customWidth="1"/>
    <col min="3" max="3" width="21.28515625" bestFit="1" customWidth="1"/>
    <col min="4" max="4" width="25.42578125" bestFit="1" customWidth="1"/>
    <col min="5" max="5" width="27.28515625" bestFit="1" customWidth="1"/>
  </cols>
  <sheetData>
    <row r="2" spans="2:5" x14ac:dyDescent="0.25">
      <c r="B2" s="29" t="s">
        <v>34</v>
      </c>
      <c r="C2" t="s">
        <v>7291</v>
      </c>
    </row>
    <row r="3" spans="2:5" x14ac:dyDescent="0.25">
      <c r="B3" s="29" t="s">
        <v>0</v>
      </c>
      <c r="C3" t="s">
        <v>7291</v>
      </c>
    </row>
    <row r="5" spans="2:5" x14ac:dyDescent="0.25">
      <c r="B5" s="29" t="s">
        <v>7292</v>
      </c>
      <c r="C5" t="s">
        <v>7293</v>
      </c>
      <c r="D5" t="s">
        <v>7295</v>
      </c>
      <c r="E5" t="s">
        <v>7296</v>
      </c>
    </row>
    <row r="6" spans="2:5" x14ac:dyDescent="0.25">
      <c r="B6" s="30" t="s">
        <v>2228</v>
      </c>
      <c r="C6" s="777">
        <v>108</v>
      </c>
      <c r="D6" s="31">
        <v>-0.16244230519009448</v>
      </c>
      <c r="E6" s="31">
        <v>-1.6665123394412862</v>
      </c>
    </row>
    <row r="7" spans="2:5" x14ac:dyDescent="0.25">
      <c r="B7" s="30" t="s">
        <v>7294</v>
      </c>
      <c r="C7" s="777">
        <v>108</v>
      </c>
      <c r="D7" s="31">
        <v>-0.16244230519009448</v>
      </c>
      <c r="E7" s="31">
        <v>-1.6665123394412862</v>
      </c>
    </row>
  </sheetData>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0D353-9B34-49F6-9C09-86F64D3BC0ED}">
  <sheetPr codeName="Hoja31"/>
  <dimension ref="A2:P68"/>
  <sheetViews>
    <sheetView topLeftCell="E13" workbookViewId="0">
      <selection activeCell="I28" sqref="I28"/>
    </sheetView>
  </sheetViews>
  <sheetFormatPr baseColWidth="10" defaultColWidth="11.42578125" defaultRowHeight="15" x14ac:dyDescent="0.25"/>
  <cols>
    <col min="1" max="1" width="47" customWidth="1"/>
    <col min="8" max="8" width="13.7109375" customWidth="1"/>
    <col min="9" max="9" width="9.5703125" bestFit="1" customWidth="1"/>
    <col min="10" max="10" width="7.42578125" style="764" bestFit="1" customWidth="1"/>
    <col min="11" max="11" width="9.42578125" style="764" bestFit="1" customWidth="1"/>
  </cols>
  <sheetData>
    <row r="2" spans="1:16" x14ac:dyDescent="0.25">
      <c r="H2" t="s">
        <v>7297</v>
      </c>
    </row>
    <row r="3" spans="1:16" x14ac:dyDescent="0.25">
      <c r="A3" t="s">
        <v>7095</v>
      </c>
      <c r="C3" t="s">
        <v>7298</v>
      </c>
      <c r="D3" t="s">
        <v>7299</v>
      </c>
      <c r="J3" s="764" t="s">
        <v>7300</v>
      </c>
    </row>
    <row r="4" spans="1:16" x14ac:dyDescent="0.25">
      <c r="A4" t="s">
        <v>7099</v>
      </c>
      <c r="C4">
        <v>137</v>
      </c>
      <c r="D4" s="32">
        <v>137</v>
      </c>
      <c r="E4" s="33">
        <f>+D4-C4</f>
        <v>0</v>
      </c>
      <c r="H4" s="765" t="s">
        <v>7301</v>
      </c>
      <c r="I4" s="765" t="s">
        <v>7302</v>
      </c>
      <c r="J4" s="764" t="s">
        <v>7303</v>
      </c>
      <c r="K4" s="764" t="s">
        <v>7288</v>
      </c>
      <c r="L4" t="s">
        <v>7304</v>
      </c>
      <c r="P4">
        <v>67</v>
      </c>
    </row>
    <row r="5" spans="1:16" x14ac:dyDescent="0.25">
      <c r="A5" t="s">
        <v>7103</v>
      </c>
      <c r="C5">
        <v>133</v>
      </c>
      <c r="D5" s="32">
        <v>133</v>
      </c>
      <c r="E5" s="33">
        <f t="shared" ref="E5:E68" si="0">+D5-C5</f>
        <v>0</v>
      </c>
      <c r="H5" s="774">
        <v>0.08</v>
      </c>
      <c r="I5" s="765">
        <f>+H5*$H$10</f>
        <v>44.480000000000004</v>
      </c>
      <c r="J5" s="764">
        <v>29</v>
      </c>
      <c r="K5" s="775">
        <f>+J5/$H$10</f>
        <v>5.2158273381294966E-2</v>
      </c>
      <c r="L5" s="776">
        <f>+K5/H5</f>
        <v>0.6519784172661871</v>
      </c>
      <c r="P5">
        <v>68</v>
      </c>
    </row>
    <row r="6" spans="1:16" x14ac:dyDescent="0.25">
      <c r="A6" t="s">
        <v>7107</v>
      </c>
      <c r="C6">
        <v>134</v>
      </c>
      <c r="D6" s="32">
        <v>134</v>
      </c>
      <c r="E6" s="33">
        <f t="shared" si="0"/>
        <v>0</v>
      </c>
      <c r="H6" s="774">
        <v>0.16</v>
      </c>
      <c r="I6" s="765">
        <f t="shared" ref="I6:I8" si="1">+H6*$H$10</f>
        <v>88.960000000000008</v>
      </c>
      <c r="J6" s="764">
        <v>80</v>
      </c>
      <c r="K6" s="775">
        <f>+J6/$H$10</f>
        <v>0.14388489208633093</v>
      </c>
      <c r="L6" s="776">
        <f>+K6/H6</f>
        <v>0.89928057553956831</v>
      </c>
      <c r="P6">
        <v>70</v>
      </c>
    </row>
    <row r="7" spans="1:16" x14ac:dyDescent="0.25">
      <c r="A7" t="s">
        <v>7111</v>
      </c>
      <c r="C7">
        <v>150</v>
      </c>
      <c r="D7" s="32">
        <v>150</v>
      </c>
      <c r="E7" s="33">
        <f t="shared" si="0"/>
        <v>0</v>
      </c>
      <c r="H7" s="774">
        <v>0.34</v>
      </c>
      <c r="I7" s="765">
        <f t="shared" si="1"/>
        <v>189.04000000000002</v>
      </c>
      <c r="P7">
        <v>71</v>
      </c>
    </row>
    <row r="8" spans="1:16" x14ac:dyDescent="0.25">
      <c r="A8" t="s">
        <v>7116</v>
      </c>
      <c r="C8">
        <v>151</v>
      </c>
      <c r="D8" s="32">
        <v>151</v>
      </c>
      <c r="E8" s="33">
        <f t="shared" si="0"/>
        <v>0</v>
      </c>
      <c r="H8" s="774">
        <v>0.5</v>
      </c>
      <c r="I8" s="765">
        <f t="shared" si="1"/>
        <v>278</v>
      </c>
      <c r="P8">
        <v>72</v>
      </c>
    </row>
    <row r="9" spans="1:16" x14ac:dyDescent="0.25">
      <c r="A9" t="s">
        <v>7121</v>
      </c>
      <c r="C9">
        <v>152</v>
      </c>
      <c r="D9" s="32">
        <v>152</v>
      </c>
      <c r="E9" s="33">
        <f t="shared" si="0"/>
        <v>0</v>
      </c>
      <c r="H9" s="33"/>
      <c r="I9" s="33"/>
      <c r="P9">
        <v>73</v>
      </c>
    </row>
    <row r="10" spans="1:16" x14ac:dyDescent="0.25">
      <c r="A10" t="s">
        <v>7126</v>
      </c>
      <c r="C10">
        <v>153</v>
      </c>
      <c r="D10" s="32">
        <v>153</v>
      </c>
      <c r="E10" s="33">
        <f t="shared" si="0"/>
        <v>0</v>
      </c>
      <c r="G10" t="s">
        <v>7305</v>
      </c>
      <c r="H10" s="33">
        <v>556</v>
      </c>
      <c r="I10" s="33"/>
      <c r="P10">
        <v>74</v>
      </c>
    </row>
    <row r="11" spans="1:16" x14ac:dyDescent="0.25">
      <c r="A11" t="s">
        <v>7131</v>
      </c>
      <c r="C11">
        <v>158</v>
      </c>
      <c r="D11" s="32">
        <v>158</v>
      </c>
      <c r="E11" s="33">
        <f t="shared" si="0"/>
        <v>0</v>
      </c>
      <c r="G11" t="s">
        <v>7306</v>
      </c>
      <c r="H11">
        <f>+H10/2</f>
        <v>278</v>
      </c>
      <c r="P11">
        <v>75</v>
      </c>
    </row>
    <row r="12" spans="1:16" x14ac:dyDescent="0.25">
      <c r="A12" t="s">
        <v>7136</v>
      </c>
      <c r="C12">
        <v>159</v>
      </c>
      <c r="D12" s="32">
        <v>159</v>
      </c>
      <c r="E12" s="33">
        <f t="shared" si="0"/>
        <v>0</v>
      </c>
      <c r="P12">
        <v>76</v>
      </c>
    </row>
    <row r="13" spans="1:16" x14ac:dyDescent="0.25">
      <c r="A13" t="s">
        <v>7141</v>
      </c>
      <c r="C13">
        <v>160</v>
      </c>
      <c r="D13" s="32">
        <v>160</v>
      </c>
      <c r="E13" s="33">
        <f t="shared" si="0"/>
        <v>0</v>
      </c>
      <c r="P13">
        <v>78</v>
      </c>
    </row>
    <row r="14" spans="1:16" x14ac:dyDescent="0.25">
      <c r="A14" t="s">
        <v>7146</v>
      </c>
      <c r="C14">
        <v>161</v>
      </c>
      <c r="D14" s="32">
        <v>161</v>
      </c>
      <c r="E14" s="33">
        <f t="shared" si="0"/>
        <v>0</v>
      </c>
      <c r="P14">
        <v>108</v>
      </c>
    </row>
    <row r="15" spans="1:16" x14ac:dyDescent="0.25">
      <c r="C15">
        <v>136</v>
      </c>
      <c r="D15" s="32">
        <v>136</v>
      </c>
      <c r="E15" s="33">
        <f t="shared" si="0"/>
        <v>0</v>
      </c>
      <c r="P15">
        <v>210</v>
      </c>
    </row>
    <row r="16" spans="1:16" x14ac:dyDescent="0.25">
      <c r="C16">
        <v>163</v>
      </c>
      <c r="D16" s="32">
        <v>163</v>
      </c>
      <c r="E16" s="33">
        <f t="shared" si="0"/>
        <v>0</v>
      </c>
      <c r="P16">
        <v>211</v>
      </c>
    </row>
    <row r="17" spans="3:16" x14ac:dyDescent="0.25">
      <c r="C17">
        <v>166</v>
      </c>
      <c r="D17" s="32">
        <v>166</v>
      </c>
      <c r="E17" s="33">
        <f t="shared" si="0"/>
        <v>0</v>
      </c>
      <c r="P17">
        <v>232</v>
      </c>
    </row>
    <row r="18" spans="3:16" x14ac:dyDescent="0.25">
      <c r="C18">
        <v>276</v>
      </c>
      <c r="D18" s="32">
        <v>276</v>
      </c>
      <c r="E18" s="33">
        <f t="shared" si="0"/>
        <v>0</v>
      </c>
      <c r="P18">
        <v>240</v>
      </c>
    </row>
    <row r="19" spans="3:16" x14ac:dyDescent="0.25">
      <c r="C19">
        <v>290</v>
      </c>
      <c r="D19" s="32">
        <v>290</v>
      </c>
      <c r="E19" s="33">
        <f t="shared" si="0"/>
        <v>0</v>
      </c>
      <c r="P19">
        <v>241</v>
      </c>
    </row>
    <row r="20" spans="3:16" x14ac:dyDescent="0.25">
      <c r="C20">
        <v>283</v>
      </c>
      <c r="D20" s="32">
        <v>283</v>
      </c>
      <c r="E20" s="33">
        <f t="shared" si="0"/>
        <v>0</v>
      </c>
      <c r="P20">
        <v>285</v>
      </c>
    </row>
    <row r="21" spans="3:16" x14ac:dyDescent="0.25">
      <c r="C21">
        <v>138</v>
      </c>
      <c r="D21" s="32">
        <v>138</v>
      </c>
      <c r="E21" s="33">
        <f t="shared" si="0"/>
        <v>0</v>
      </c>
      <c r="P21">
        <v>286</v>
      </c>
    </row>
    <row r="22" spans="3:16" x14ac:dyDescent="0.25">
      <c r="C22">
        <v>168</v>
      </c>
      <c r="D22" s="32">
        <v>168</v>
      </c>
      <c r="E22" s="33">
        <f t="shared" si="0"/>
        <v>0</v>
      </c>
      <c r="P22">
        <v>287</v>
      </c>
    </row>
    <row r="23" spans="3:16" x14ac:dyDescent="0.25">
      <c r="C23">
        <v>94</v>
      </c>
      <c r="D23" s="32">
        <v>94</v>
      </c>
      <c r="E23" s="33">
        <f t="shared" si="0"/>
        <v>0</v>
      </c>
      <c r="P23">
        <v>292</v>
      </c>
    </row>
    <row r="24" spans="3:16" x14ac:dyDescent="0.25">
      <c r="C24">
        <v>170</v>
      </c>
      <c r="D24" s="32">
        <v>170</v>
      </c>
      <c r="E24" s="33">
        <f t="shared" si="0"/>
        <v>0</v>
      </c>
      <c r="P24">
        <v>293</v>
      </c>
    </row>
    <row r="25" spans="3:16" x14ac:dyDescent="0.25">
      <c r="C25">
        <v>95</v>
      </c>
      <c r="D25" s="32">
        <v>95</v>
      </c>
      <c r="E25" s="33">
        <f t="shared" si="0"/>
        <v>0</v>
      </c>
      <c r="P25">
        <v>294</v>
      </c>
    </row>
    <row r="26" spans="3:16" x14ac:dyDescent="0.25">
      <c r="C26">
        <v>213</v>
      </c>
      <c r="D26" s="32">
        <v>213</v>
      </c>
      <c r="E26" s="33">
        <f t="shared" si="0"/>
        <v>0</v>
      </c>
      <c r="P26">
        <v>295</v>
      </c>
    </row>
    <row r="27" spans="3:16" x14ac:dyDescent="0.25">
      <c r="C27">
        <v>209</v>
      </c>
      <c r="D27" s="32">
        <v>209</v>
      </c>
      <c r="E27" s="33">
        <f t="shared" si="0"/>
        <v>0</v>
      </c>
      <c r="P27">
        <v>296</v>
      </c>
    </row>
    <row r="28" spans="3:16" x14ac:dyDescent="0.25">
      <c r="C28">
        <v>154</v>
      </c>
      <c r="D28" s="32">
        <v>154</v>
      </c>
      <c r="E28" s="33">
        <f t="shared" si="0"/>
        <v>0</v>
      </c>
      <c r="P28">
        <v>297</v>
      </c>
    </row>
    <row r="29" spans="3:16" x14ac:dyDescent="0.25">
      <c r="C29">
        <v>215</v>
      </c>
      <c r="D29" s="32">
        <v>215</v>
      </c>
      <c r="E29" s="33">
        <f t="shared" si="0"/>
        <v>0</v>
      </c>
      <c r="P29">
        <v>300</v>
      </c>
    </row>
    <row r="30" spans="3:16" x14ac:dyDescent="0.25">
      <c r="C30">
        <v>216</v>
      </c>
      <c r="D30" s="32">
        <v>216</v>
      </c>
      <c r="E30" s="33">
        <f t="shared" si="0"/>
        <v>0</v>
      </c>
      <c r="P30">
        <v>301</v>
      </c>
    </row>
    <row r="31" spans="3:16" x14ac:dyDescent="0.25">
      <c r="C31">
        <v>217</v>
      </c>
      <c r="D31" s="32">
        <v>217</v>
      </c>
      <c r="E31" s="33">
        <f t="shared" si="0"/>
        <v>0</v>
      </c>
      <c r="P31">
        <v>302</v>
      </c>
    </row>
    <row r="32" spans="3:16" x14ac:dyDescent="0.25">
      <c r="C32">
        <v>261</v>
      </c>
      <c r="D32" s="32">
        <v>261</v>
      </c>
      <c r="E32" s="33">
        <f t="shared" si="0"/>
        <v>0</v>
      </c>
      <c r="P32">
        <v>303</v>
      </c>
    </row>
    <row r="33" spans="3:16" x14ac:dyDescent="0.25">
      <c r="C33">
        <v>262</v>
      </c>
      <c r="D33" s="32">
        <v>262</v>
      </c>
      <c r="E33" s="33">
        <f t="shared" si="0"/>
        <v>0</v>
      </c>
      <c r="P33">
        <v>304</v>
      </c>
    </row>
    <row r="34" spans="3:16" x14ac:dyDescent="0.25">
      <c r="C34">
        <v>268</v>
      </c>
      <c r="D34" s="32">
        <v>268</v>
      </c>
      <c r="E34" s="33">
        <f t="shared" si="0"/>
        <v>0</v>
      </c>
      <c r="P34">
        <v>305</v>
      </c>
    </row>
    <row r="35" spans="3:16" x14ac:dyDescent="0.25">
      <c r="C35">
        <v>291</v>
      </c>
      <c r="D35" s="32">
        <v>291</v>
      </c>
      <c r="E35" s="33">
        <f t="shared" si="0"/>
        <v>0</v>
      </c>
      <c r="P35">
        <v>307</v>
      </c>
    </row>
    <row r="36" spans="3:16" x14ac:dyDescent="0.25">
      <c r="C36">
        <v>280</v>
      </c>
      <c r="D36" s="32">
        <v>280</v>
      </c>
      <c r="E36" s="33">
        <f t="shared" si="0"/>
        <v>0</v>
      </c>
      <c r="P36">
        <v>332</v>
      </c>
    </row>
    <row r="37" spans="3:16" x14ac:dyDescent="0.25">
      <c r="C37">
        <v>310</v>
      </c>
      <c r="D37" s="32">
        <v>310</v>
      </c>
      <c r="E37" s="33">
        <f t="shared" si="0"/>
        <v>0</v>
      </c>
      <c r="P37">
        <v>507</v>
      </c>
    </row>
    <row r="38" spans="3:16" x14ac:dyDescent="0.25">
      <c r="C38">
        <v>96</v>
      </c>
      <c r="D38" s="32">
        <v>96</v>
      </c>
      <c r="E38" s="33">
        <f t="shared" si="0"/>
        <v>0</v>
      </c>
      <c r="P38">
        <v>508</v>
      </c>
    </row>
    <row r="39" spans="3:16" x14ac:dyDescent="0.25">
      <c r="C39">
        <v>99</v>
      </c>
      <c r="D39" s="32">
        <v>99</v>
      </c>
      <c r="E39" s="33">
        <f t="shared" si="0"/>
        <v>0</v>
      </c>
    </row>
    <row r="40" spans="3:16" x14ac:dyDescent="0.25">
      <c r="C40">
        <v>188</v>
      </c>
      <c r="D40" s="32">
        <v>188</v>
      </c>
      <c r="E40" s="33">
        <f t="shared" si="0"/>
        <v>0</v>
      </c>
    </row>
    <row r="41" spans="3:16" x14ac:dyDescent="0.25">
      <c r="C41">
        <v>306</v>
      </c>
      <c r="D41" s="32">
        <v>306</v>
      </c>
      <c r="E41" s="33">
        <f t="shared" si="0"/>
        <v>0</v>
      </c>
    </row>
    <row r="42" spans="3:16" x14ac:dyDescent="0.25">
      <c r="C42">
        <v>309</v>
      </c>
      <c r="D42" s="32">
        <v>309</v>
      </c>
      <c r="E42" s="33">
        <f t="shared" si="0"/>
        <v>0</v>
      </c>
    </row>
    <row r="43" spans="3:16" x14ac:dyDescent="0.25">
      <c r="C43">
        <v>190</v>
      </c>
      <c r="D43" s="32">
        <v>190</v>
      </c>
      <c r="E43" s="33">
        <f t="shared" si="0"/>
        <v>0</v>
      </c>
    </row>
    <row r="44" spans="3:16" x14ac:dyDescent="0.25">
      <c r="C44">
        <v>191</v>
      </c>
      <c r="D44" s="32">
        <v>191</v>
      </c>
      <c r="E44" s="33">
        <f t="shared" si="0"/>
        <v>0</v>
      </c>
    </row>
    <row r="45" spans="3:16" x14ac:dyDescent="0.25">
      <c r="C45">
        <v>201</v>
      </c>
      <c r="D45" s="32">
        <v>201</v>
      </c>
      <c r="E45" s="33">
        <f t="shared" si="0"/>
        <v>0</v>
      </c>
    </row>
    <row r="46" spans="3:16" x14ac:dyDescent="0.25">
      <c r="C46">
        <v>203</v>
      </c>
      <c r="D46" s="32">
        <v>203</v>
      </c>
      <c r="E46" s="33">
        <f t="shared" si="0"/>
        <v>0</v>
      </c>
    </row>
    <row r="47" spans="3:16" x14ac:dyDescent="0.25">
      <c r="C47">
        <v>230</v>
      </c>
      <c r="D47" s="32">
        <v>230</v>
      </c>
      <c r="E47" s="33">
        <f t="shared" si="0"/>
        <v>0</v>
      </c>
    </row>
    <row r="48" spans="3:16" x14ac:dyDescent="0.25">
      <c r="C48">
        <v>231</v>
      </c>
      <c r="D48" s="32">
        <v>231</v>
      </c>
      <c r="E48" s="33">
        <f t="shared" si="0"/>
        <v>0</v>
      </c>
    </row>
    <row r="49" spans="3:5" x14ac:dyDescent="0.25">
      <c r="C49">
        <v>195</v>
      </c>
      <c r="D49" s="32">
        <v>195</v>
      </c>
      <c r="E49" s="33">
        <f t="shared" si="0"/>
        <v>0</v>
      </c>
    </row>
    <row r="50" spans="3:5" x14ac:dyDescent="0.25">
      <c r="C50">
        <v>196</v>
      </c>
      <c r="D50" s="32">
        <v>196</v>
      </c>
      <c r="E50" s="33">
        <f t="shared" si="0"/>
        <v>0</v>
      </c>
    </row>
    <row r="51" spans="3:5" x14ac:dyDescent="0.25">
      <c r="C51">
        <v>197</v>
      </c>
      <c r="D51" s="32">
        <v>197</v>
      </c>
      <c r="E51" s="33">
        <f t="shared" si="0"/>
        <v>0</v>
      </c>
    </row>
    <row r="52" spans="3:5" x14ac:dyDescent="0.25">
      <c r="C52">
        <v>198</v>
      </c>
      <c r="D52" s="32">
        <v>198</v>
      </c>
      <c r="E52" s="33">
        <f t="shared" si="0"/>
        <v>0</v>
      </c>
    </row>
    <row r="53" spans="3:5" x14ac:dyDescent="0.25">
      <c r="C53">
        <v>254</v>
      </c>
      <c r="D53" s="32">
        <v>254</v>
      </c>
      <c r="E53" s="33">
        <f t="shared" si="0"/>
        <v>0</v>
      </c>
    </row>
    <row r="54" spans="3:5" x14ac:dyDescent="0.25">
      <c r="C54">
        <v>255</v>
      </c>
      <c r="D54" s="32">
        <v>255</v>
      </c>
      <c r="E54" s="33">
        <f t="shared" si="0"/>
        <v>0</v>
      </c>
    </row>
    <row r="55" spans="3:5" x14ac:dyDescent="0.25">
      <c r="C55">
        <v>256</v>
      </c>
      <c r="D55" s="32">
        <v>256</v>
      </c>
      <c r="E55" s="33">
        <f t="shared" si="0"/>
        <v>0</v>
      </c>
    </row>
    <row r="56" spans="3:5" x14ac:dyDescent="0.25">
      <c r="C56">
        <v>257</v>
      </c>
      <c r="D56" s="32">
        <v>257</v>
      </c>
      <c r="E56" s="33">
        <f t="shared" si="0"/>
        <v>0</v>
      </c>
    </row>
    <row r="57" spans="3:5" x14ac:dyDescent="0.25">
      <c r="C57">
        <v>258</v>
      </c>
      <c r="D57" s="32">
        <v>258</v>
      </c>
      <c r="E57" s="33">
        <f t="shared" si="0"/>
        <v>0</v>
      </c>
    </row>
    <row r="58" spans="3:5" x14ac:dyDescent="0.25">
      <c r="C58">
        <v>259</v>
      </c>
      <c r="D58" s="32">
        <v>259</v>
      </c>
      <c r="E58" s="33">
        <f t="shared" si="0"/>
        <v>0</v>
      </c>
    </row>
    <row r="59" spans="3:5" x14ac:dyDescent="0.25">
      <c r="C59">
        <v>260</v>
      </c>
      <c r="D59" s="32">
        <v>260</v>
      </c>
      <c r="E59" s="33">
        <f t="shared" si="0"/>
        <v>0</v>
      </c>
    </row>
    <row r="60" spans="3:5" x14ac:dyDescent="0.25">
      <c r="C60">
        <v>263</v>
      </c>
      <c r="D60" s="32">
        <v>263</v>
      </c>
      <c r="E60" s="33">
        <f t="shared" si="0"/>
        <v>0</v>
      </c>
    </row>
    <row r="61" spans="3:5" x14ac:dyDescent="0.25">
      <c r="C61">
        <v>264</v>
      </c>
      <c r="D61" s="32">
        <v>264</v>
      </c>
      <c r="E61" s="33">
        <f t="shared" si="0"/>
        <v>0</v>
      </c>
    </row>
    <row r="62" spans="3:5" x14ac:dyDescent="0.25">
      <c r="C62">
        <v>266</v>
      </c>
      <c r="D62" s="32">
        <v>266</v>
      </c>
      <c r="E62" s="33">
        <f t="shared" si="0"/>
        <v>0</v>
      </c>
    </row>
    <row r="63" spans="3:5" x14ac:dyDescent="0.25">
      <c r="C63">
        <v>193</v>
      </c>
      <c r="D63" s="32">
        <v>193</v>
      </c>
      <c r="E63" s="33">
        <f t="shared" si="0"/>
        <v>0</v>
      </c>
    </row>
    <row r="64" spans="3:5" x14ac:dyDescent="0.25">
      <c r="C64">
        <v>199</v>
      </c>
      <c r="D64" s="32">
        <v>199</v>
      </c>
      <c r="E64" s="33">
        <f t="shared" si="0"/>
        <v>0</v>
      </c>
    </row>
    <row r="65" spans="3:5" x14ac:dyDescent="0.25">
      <c r="C65">
        <v>200</v>
      </c>
      <c r="D65" s="32">
        <v>200</v>
      </c>
      <c r="E65" s="33">
        <f t="shared" si="0"/>
        <v>0</v>
      </c>
    </row>
    <row r="66" spans="3:5" x14ac:dyDescent="0.25">
      <c r="C66">
        <v>229</v>
      </c>
      <c r="D66" s="32">
        <v>229</v>
      </c>
      <c r="E66" s="33">
        <f t="shared" si="0"/>
        <v>0</v>
      </c>
    </row>
    <row r="67" spans="3:5" x14ac:dyDescent="0.25">
      <c r="C67">
        <v>232</v>
      </c>
      <c r="D67" s="32">
        <v>232</v>
      </c>
      <c r="E67" s="33">
        <f t="shared" si="0"/>
        <v>0</v>
      </c>
    </row>
    <row r="68" spans="3:5" x14ac:dyDescent="0.25">
      <c r="C68">
        <v>192</v>
      </c>
      <c r="D68" s="32">
        <v>192</v>
      </c>
      <c r="E68" s="33">
        <f t="shared" si="0"/>
        <v>0</v>
      </c>
    </row>
  </sheetData>
  <sortState xmlns:xlrd2="http://schemas.microsoft.com/office/spreadsheetml/2017/richdata2" ref="P4:P38">
    <sortCondition ref="P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0AAF1-5332-4CEB-8F79-67AA55FABFA2}">
  <sheetPr codeName="Hoja2">
    <tabColor theme="9" tint="0.79998168889431442"/>
  </sheetPr>
  <dimension ref="A1:FF215"/>
  <sheetViews>
    <sheetView zoomScale="85" zoomScaleNormal="85" workbookViewId="0">
      <selection activeCell="E6" sqref="E6"/>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10.42578125" customWidth="1"/>
    <col min="6" max="6" width="25.42578125" customWidth="1"/>
    <col min="7" max="7" width="29.42578125" customWidth="1"/>
    <col min="8" max="8" width="21.5703125" customWidth="1"/>
    <col min="9" max="10" width="40.7109375" customWidth="1"/>
    <col min="11" max="11" width="20.28515625" customWidth="1"/>
    <col min="12" max="12" width="15.140625" customWidth="1"/>
    <col min="13" max="13" width="23.85546875" customWidth="1"/>
    <col min="14" max="14" width="10.42578125" customWidth="1"/>
    <col min="15" max="15" width="10.28515625" hidden="1" customWidth="1"/>
    <col min="16" max="16" width="39.42578125" style="1067"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4" customWidth="1"/>
    <col min="42" max="42" width="15.5703125" style="764" customWidth="1"/>
    <col min="43" max="43" width="16.28515625" style="764" customWidth="1"/>
    <col min="44" max="44" width="12.42578125" style="764" customWidth="1"/>
    <col min="45" max="45" width="9.140625" style="764" customWidth="1"/>
    <col min="46" max="46" width="33.28515625" customWidth="1"/>
    <col min="47" max="47" width="35.5703125" customWidth="1"/>
    <col min="48" max="48" width="22" style="764" customWidth="1"/>
    <col min="49" max="49" width="25.42578125" style="764" customWidth="1"/>
    <col min="50" max="50" width="19.140625" style="764" bestFit="1" customWidth="1"/>
    <col min="51" max="51" width="20.7109375" style="764" bestFit="1" customWidth="1"/>
    <col min="52" max="52" width="19.140625" style="764" bestFit="1" customWidth="1"/>
    <col min="53" max="53" width="23.42578125" style="764"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88" bestFit="1" customWidth="1"/>
    <col min="61" max="61" width="39.85546875" style="9" customWidth="1"/>
    <col min="62" max="62" width="10.5703125" customWidth="1"/>
    <col min="63" max="63" width="12.140625" customWidth="1"/>
    <col min="64" max="64" width="10.7109375" style="5" customWidth="1"/>
    <col min="65" max="65" width="45.42578125" style="5" customWidth="1"/>
    <col min="66" max="66" width="15" style="5" customWidth="1"/>
    <col min="67" max="67" width="20.28515625" style="5" customWidth="1"/>
    <col min="68" max="68" width="20.7109375" style="5" bestFit="1" customWidth="1"/>
    <col min="69" max="69" width="47.85546875" style="5" customWidth="1"/>
    <col min="70" max="70" width="10.5703125" style="5" customWidth="1"/>
    <col min="71" max="71" width="11.140625" style="5" customWidth="1"/>
    <col min="72" max="72" width="12.140625" style="35" customWidth="1"/>
    <col min="73" max="73" width="41.5703125" style="5" customWidth="1"/>
    <col min="74" max="74" width="17.7109375" style="35" customWidth="1"/>
    <col min="75" max="75" width="21.140625" style="5" bestFit="1" customWidth="1"/>
    <col min="76" max="76" width="18.42578125" style="5" bestFit="1"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19.140625"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17.42578125" style="5" customWidth="1"/>
    <col min="92" max="92" width="16" style="5"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19.5703125" style="5"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19.140625" style="5" bestFit="1" customWidth="1"/>
    <col min="108" max="108" width="15.85546875" style="5"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0" style="5" customWidth="1"/>
    <col min="116" max="116" width="19.140625" style="5" customWidth="1"/>
    <col min="117" max="117" width="47" style="5" customWidth="1"/>
    <col min="118" max="118" width="15" style="5" customWidth="1"/>
    <col min="119" max="119" width="14.85546875" style="5" customWidth="1"/>
    <col min="120" max="120" width="11.7109375" style="35" customWidth="1"/>
    <col min="121" max="121" width="39.140625" style="5" customWidth="1"/>
    <col min="122" max="122" width="9.140625" style="5" customWidth="1"/>
    <col min="123" max="123" width="19.14062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19.140625" style="5"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0.140625" style="5" bestFit="1" customWidth="1"/>
    <col min="148" max="148" width="16.5703125" style="5" customWidth="1"/>
    <col min="149" max="149" width="61" style="5" customWidth="1"/>
    <col min="150" max="150" width="18.5703125" style="5" bestFit="1" customWidth="1"/>
    <col min="151" max="151" width="10.5703125" style="5" customWidth="1"/>
    <col min="152" max="152" width="12.28515625" style="5" customWidth="1"/>
    <col min="153" max="153" width="35.7109375" style="862" customWidth="1"/>
    <col min="154" max="154" width="12.85546875" style="5" customWidth="1"/>
    <col min="155" max="155" width="14.7109375" style="5" customWidth="1"/>
    <col min="156" max="156" width="13" style="5" customWidth="1"/>
    <col min="157" max="157" width="15.42578125" style="5" customWidth="1"/>
    <col min="158" max="158" width="13.5703125" style="5" customWidth="1"/>
    <col min="159" max="159" width="16.42578125" style="5" customWidth="1"/>
    <col min="160" max="160" width="14.85546875" style="5" bestFit="1" customWidth="1"/>
    <col min="161" max="161" width="11.42578125" style="5" customWidth="1"/>
    <col min="162" max="162" width="9.140625" style="5" customWidth="1"/>
    <col min="163" max="16384" width="9.140625" style="5"/>
  </cols>
  <sheetData>
    <row r="1" spans="1:162" ht="59.25" customHeight="1" x14ac:dyDescent="0.25">
      <c r="A1" s="836" t="s">
        <v>8726</v>
      </c>
      <c r="B1" s="913" t="s">
        <v>0</v>
      </c>
      <c r="C1" s="913" t="s">
        <v>1</v>
      </c>
      <c r="D1" s="913" t="s">
        <v>2</v>
      </c>
      <c r="E1" s="913" t="s">
        <v>7076</v>
      </c>
      <c r="F1" s="913" t="s">
        <v>3</v>
      </c>
      <c r="G1" s="913" t="s">
        <v>4</v>
      </c>
      <c r="H1" s="914" t="s">
        <v>5</v>
      </c>
      <c r="I1" s="1066" t="s">
        <v>6</v>
      </c>
      <c r="J1" s="914" t="s">
        <v>7</v>
      </c>
      <c r="K1" s="914" t="s">
        <v>9</v>
      </c>
      <c r="L1" s="914" t="s">
        <v>12</v>
      </c>
      <c r="M1" s="915" t="s">
        <v>7077</v>
      </c>
      <c r="N1" s="914" t="s">
        <v>16</v>
      </c>
      <c r="O1" s="779" t="s">
        <v>7078</v>
      </c>
      <c r="P1" s="914" t="s">
        <v>17</v>
      </c>
      <c r="Q1" s="914" t="s">
        <v>18</v>
      </c>
      <c r="R1" s="916" t="s">
        <v>19</v>
      </c>
      <c r="S1" s="916" t="s">
        <v>20</v>
      </c>
      <c r="T1" s="916" t="s">
        <v>21</v>
      </c>
      <c r="U1" s="916" t="s">
        <v>22</v>
      </c>
      <c r="V1" s="916" t="s">
        <v>23</v>
      </c>
      <c r="W1" s="916" t="s">
        <v>7079</v>
      </c>
      <c r="X1" s="916" t="s">
        <v>7080</v>
      </c>
      <c r="Y1" s="916" t="s">
        <v>25</v>
      </c>
      <c r="Z1" s="916" t="s">
        <v>7336</v>
      </c>
      <c r="AA1" s="916" t="s">
        <v>7081</v>
      </c>
      <c r="AB1" s="916" t="s">
        <v>26</v>
      </c>
      <c r="AC1" s="916" t="s">
        <v>27</v>
      </c>
      <c r="AD1" s="916" t="s">
        <v>7337</v>
      </c>
      <c r="AE1" s="6" t="s">
        <v>29</v>
      </c>
      <c r="AF1" s="6" t="s">
        <v>30</v>
      </c>
      <c r="AG1" s="916" t="s">
        <v>31</v>
      </c>
      <c r="AH1" s="916" t="s">
        <v>7338</v>
      </c>
      <c r="AI1" s="916" t="s">
        <v>7082</v>
      </c>
      <c r="AJ1" s="916" t="s">
        <v>7083</v>
      </c>
      <c r="AK1" s="916" t="s">
        <v>7084</v>
      </c>
      <c r="AL1" s="916" t="s">
        <v>7085</v>
      </c>
      <c r="AM1" s="916" t="s">
        <v>7086</v>
      </c>
      <c r="AN1" s="6" t="s">
        <v>7087</v>
      </c>
      <c r="AO1" s="781" t="s">
        <v>33</v>
      </c>
      <c r="AP1" s="781" t="s">
        <v>34</v>
      </c>
      <c r="AQ1" s="917" t="s">
        <v>35</v>
      </c>
      <c r="AR1" s="917" t="s">
        <v>36</v>
      </c>
      <c r="AS1" s="917" t="s">
        <v>7088</v>
      </c>
      <c r="AT1" s="917" t="s">
        <v>37</v>
      </c>
      <c r="AU1" s="917" t="s">
        <v>38</v>
      </c>
      <c r="AV1" s="917" t="s">
        <v>7339</v>
      </c>
      <c r="AW1" s="917" t="s">
        <v>7340</v>
      </c>
      <c r="AX1" s="917" t="s">
        <v>7341</v>
      </c>
      <c r="AY1" s="917" t="s">
        <v>7342</v>
      </c>
      <c r="AZ1" s="918" t="s">
        <v>7343</v>
      </c>
      <c r="BA1" s="918" t="s">
        <v>7089</v>
      </c>
      <c r="BB1" s="918" t="s">
        <v>7697</v>
      </c>
      <c r="BC1" s="918" t="s">
        <v>7698</v>
      </c>
      <c r="BD1" s="918" t="s">
        <v>7699</v>
      </c>
      <c r="BE1" s="918" t="s">
        <v>8294</v>
      </c>
      <c r="BF1" s="1000" t="s">
        <v>7700</v>
      </c>
      <c r="BG1" s="782" t="s">
        <v>48</v>
      </c>
      <c r="BH1" s="784" t="s">
        <v>49</v>
      </c>
      <c r="BI1" s="784" t="s">
        <v>50</v>
      </c>
      <c r="BJ1" s="784" t="s">
        <v>7094</v>
      </c>
      <c r="BK1" s="784" t="s">
        <v>7095</v>
      </c>
      <c r="BL1" s="785" t="s">
        <v>53</v>
      </c>
      <c r="BM1" s="785" t="s">
        <v>7096</v>
      </c>
      <c r="BN1" s="2" t="s">
        <v>7097</v>
      </c>
      <c r="BO1" s="782" t="s">
        <v>55</v>
      </c>
      <c r="BP1" s="786" t="s">
        <v>56</v>
      </c>
      <c r="BQ1" s="786" t="s">
        <v>57</v>
      </c>
      <c r="BR1" s="786" t="s">
        <v>7098</v>
      </c>
      <c r="BS1" s="786" t="s">
        <v>7099</v>
      </c>
      <c r="BT1" s="786" t="s">
        <v>60</v>
      </c>
      <c r="BU1" s="2" t="s">
        <v>7100</v>
      </c>
      <c r="BV1" s="2" t="s">
        <v>7101</v>
      </c>
      <c r="BW1" s="782" t="s">
        <v>62</v>
      </c>
      <c r="BX1" s="785" t="s">
        <v>63</v>
      </c>
      <c r="BY1" s="785" t="s">
        <v>64</v>
      </c>
      <c r="BZ1" s="785" t="s">
        <v>7102</v>
      </c>
      <c r="CA1" s="785" t="s">
        <v>7103</v>
      </c>
      <c r="CB1" s="785" t="s">
        <v>67</v>
      </c>
      <c r="CC1" s="1" t="s">
        <v>7104</v>
      </c>
      <c r="CD1" s="2" t="s">
        <v>7105</v>
      </c>
      <c r="CE1" s="782" t="s">
        <v>69</v>
      </c>
      <c r="CF1" s="786" t="s">
        <v>70</v>
      </c>
      <c r="CG1" s="786" t="s">
        <v>71</v>
      </c>
      <c r="CH1" s="786" t="s">
        <v>7106</v>
      </c>
      <c r="CI1" s="786" t="s">
        <v>7107</v>
      </c>
      <c r="CJ1" s="786" t="s">
        <v>74</v>
      </c>
      <c r="CK1" s="2" t="s">
        <v>7108</v>
      </c>
      <c r="CL1" s="2" t="s">
        <v>7109</v>
      </c>
      <c r="CM1" s="782" t="s">
        <v>76</v>
      </c>
      <c r="CN1" s="785" t="s">
        <v>77</v>
      </c>
      <c r="CO1" s="785" t="s">
        <v>78</v>
      </c>
      <c r="CP1" s="785" t="s">
        <v>7110</v>
      </c>
      <c r="CQ1" s="785" t="s">
        <v>7111</v>
      </c>
      <c r="CR1" s="785" t="s">
        <v>81</v>
      </c>
      <c r="CS1" s="1" t="s">
        <v>7112</v>
      </c>
      <c r="CT1" s="1" t="s">
        <v>7113</v>
      </c>
      <c r="CU1" s="782" t="s">
        <v>83</v>
      </c>
      <c r="CV1" s="786" t="s">
        <v>7114</v>
      </c>
      <c r="CW1" s="786" t="s">
        <v>85</v>
      </c>
      <c r="CX1" s="786" t="s">
        <v>7115</v>
      </c>
      <c r="CY1" s="786" t="s">
        <v>7116</v>
      </c>
      <c r="CZ1" s="786" t="s">
        <v>88</v>
      </c>
      <c r="DA1" s="2" t="s">
        <v>7117</v>
      </c>
      <c r="DB1" s="2" t="s">
        <v>7118</v>
      </c>
      <c r="DC1" s="782" t="s">
        <v>90</v>
      </c>
      <c r="DD1" s="785" t="s">
        <v>7119</v>
      </c>
      <c r="DE1" s="785" t="s">
        <v>92</v>
      </c>
      <c r="DF1" s="785" t="s">
        <v>7120</v>
      </c>
      <c r="DG1" s="785" t="s">
        <v>7121</v>
      </c>
      <c r="DH1" s="785" t="s">
        <v>95</v>
      </c>
      <c r="DI1" s="1" t="s">
        <v>7122</v>
      </c>
      <c r="DJ1" s="1" t="s">
        <v>7123</v>
      </c>
      <c r="DK1" s="782" t="s">
        <v>97</v>
      </c>
      <c r="DL1" s="786" t="s">
        <v>7124</v>
      </c>
      <c r="DM1" s="786" t="s">
        <v>99</v>
      </c>
      <c r="DN1" s="786" t="s">
        <v>7125</v>
      </c>
      <c r="DO1" s="786" t="s">
        <v>7126</v>
      </c>
      <c r="DP1" s="786" t="s">
        <v>102</v>
      </c>
      <c r="DQ1" s="2" t="s">
        <v>7127</v>
      </c>
      <c r="DR1" s="2" t="s">
        <v>7128</v>
      </c>
      <c r="DS1" s="782" t="s">
        <v>104</v>
      </c>
      <c r="DT1" s="785" t="s">
        <v>7129</v>
      </c>
      <c r="DU1" s="785" t="s">
        <v>106</v>
      </c>
      <c r="DV1" s="785" t="s">
        <v>7130</v>
      </c>
      <c r="DW1" s="785" t="s">
        <v>7131</v>
      </c>
      <c r="DX1" s="785" t="s">
        <v>109</v>
      </c>
      <c r="DY1" s="1" t="s">
        <v>7132</v>
      </c>
      <c r="DZ1" s="1" t="s">
        <v>7133</v>
      </c>
      <c r="EA1" s="782" t="s">
        <v>111</v>
      </c>
      <c r="EB1" s="786" t="s">
        <v>7134</v>
      </c>
      <c r="EC1" s="786" t="s">
        <v>113</v>
      </c>
      <c r="ED1" s="786" t="s">
        <v>7135</v>
      </c>
      <c r="EE1" s="786" t="s">
        <v>7136</v>
      </c>
      <c r="EF1" s="786" t="s">
        <v>116</v>
      </c>
      <c r="EG1" s="2" t="s">
        <v>7137</v>
      </c>
      <c r="EH1" s="2" t="s">
        <v>7138</v>
      </c>
      <c r="EI1" s="782" t="s">
        <v>118</v>
      </c>
      <c r="EJ1" s="785" t="s">
        <v>7139</v>
      </c>
      <c r="EK1" s="785" t="s">
        <v>120</v>
      </c>
      <c r="EL1" s="785" t="s">
        <v>7140</v>
      </c>
      <c r="EM1" s="785" t="s">
        <v>7141</v>
      </c>
      <c r="EN1" s="785" t="s">
        <v>123</v>
      </c>
      <c r="EO1" s="1" t="s">
        <v>7142</v>
      </c>
      <c r="EP1" s="1" t="s">
        <v>7143</v>
      </c>
      <c r="EQ1" s="782" t="s">
        <v>125</v>
      </c>
      <c r="ER1" s="786" t="s">
        <v>7144</v>
      </c>
      <c r="ES1" s="786" t="s">
        <v>127</v>
      </c>
      <c r="ET1" s="786" t="s">
        <v>7145</v>
      </c>
      <c r="EU1" s="786" t="s">
        <v>7146</v>
      </c>
      <c r="EV1" s="786" t="s">
        <v>130</v>
      </c>
      <c r="EW1" s="2" t="s">
        <v>7147</v>
      </c>
      <c r="EX1" s="2" t="s">
        <v>7148</v>
      </c>
      <c r="EY1" s="2" t="s">
        <v>7149</v>
      </c>
      <c r="FF1" s="862"/>
    </row>
    <row r="2" spans="1:162" s="934" customFormat="1" ht="32.25" customHeight="1" x14ac:dyDescent="0.25">
      <c r="A2" s="861" t="str">
        <f t="shared" ref="A2:A61" si="0">+CONCATENATE(N2,"_",B2,"_",EY2)</f>
        <v>29_VPBM_2023</v>
      </c>
      <c r="B2" s="925" t="s">
        <v>2227</v>
      </c>
      <c r="C2" s="925" t="s">
        <v>653</v>
      </c>
      <c r="D2" s="925" t="s">
        <v>4460</v>
      </c>
      <c r="E2" s="925" t="s">
        <v>7155</v>
      </c>
      <c r="F2" s="925" t="s">
        <v>2228</v>
      </c>
      <c r="G2" s="925" t="s">
        <v>2228</v>
      </c>
      <c r="H2" s="925" t="s">
        <v>2352</v>
      </c>
      <c r="I2" s="969" t="s">
        <v>7344</v>
      </c>
      <c r="J2" s="969" t="s">
        <v>7344</v>
      </c>
      <c r="K2" s="969" t="str">
        <f>+UPPER(M2)</f>
        <v>EDUCACIÓN MEDIA -CONSTRUCCIÓN PROYECTOS DE VIDA</v>
      </c>
      <c r="L2" s="920">
        <v>51</v>
      </c>
      <c r="M2" s="925" t="s">
        <v>8325</v>
      </c>
      <c r="N2" s="920">
        <v>29</v>
      </c>
      <c r="O2" s="920"/>
      <c r="P2" s="1068" t="s">
        <v>7732</v>
      </c>
      <c r="Q2" s="920" t="s">
        <v>2904</v>
      </c>
      <c r="R2" s="921"/>
      <c r="S2" s="921"/>
      <c r="T2" s="921"/>
      <c r="U2" s="921"/>
      <c r="V2" s="921"/>
      <c r="W2" s="921"/>
      <c r="X2" s="921"/>
      <c r="Y2" s="921"/>
      <c r="Z2" s="921"/>
      <c r="AA2" s="921" t="s">
        <v>2982</v>
      </c>
      <c r="AB2" s="921"/>
      <c r="AC2" s="921"/>
      <c r="AD2" s="921"/>
      <c r="AE2" s="921"/>
      <c r="AF2" s="921"/>
      <c r="AG2" s="921"/>
      <c r="AH2" s="921"/>
      <c r="AI2" s="921"/>
      <c r="AJ2" s="921"/>
      <c r="AK2" s="921"/>
      <c r="AL2" s="921"/>
      <c r="AM2" s="921"/>
      <c r="AN2" s="921"/>
      <c r="AO2" s="920" t="s">
        <v>270</v>
      </c>
      <c r="AP2" s="921" t="s">
        <v>2635</v>
      </c>
      <c r="AQ2" s="920" t="s">
        <v>871</v>
      </c>
      <c r="AR2" s="920" t="s">
        <v>214</v>
      </c>
      <c r="AS2" s="920">
        <v>30</v>
      </c>
      <c r="AT2" s="925" t="s">
        <v>2905</v>
      </c>
      <c r="AU2" s="925" t="s">
        <v>7161</v>
      </c>
      <c r="AV2" s="919">
        <v>0</v>
      </c>
      <c r="AW2" s="975">
        <v>70.599999999999994</v>
      </c>
      <c r="AX2" s="975">
        <v>73.5</v>
      </c>
      <c r="AY2" s="975">
        <v>76.5</v>
      </c>
      <c r="AZ2" s="975">
        <v>79.400000000000006</v>
      </c>
      <c r="BA2" s="975">
        <v>79.400000000000006</v>
      </c>
      <c r="BB2" s="936"/>
      <c r="BC2" s="936"/>
      <c r="BD2" s="936"/>
      <c r="BE2" s="936"/>
      <c r="BF2" s="1001">
        <f>+BA2</f>
        <v>79.400000000000006</v>
      </c>
      <c r="BG2" s="839">
        <v>0</v>
      </c>
      <c r="BH2" s="842">
        <v>0</v>
      </c>
      <c r="BI2" s="854" t="s">
        <v>7758</v>
      </c>
      <c r="BJ2" s="840">
        <f>+IF(BL2="SI",IFERROR((((IF(BL2="SI",(BG2-AV2),0)))/(AW2-AV2)),"REVISAR"),0)</f>
        <v>0</v>
      </c>
      <c r="BK2" s="7">
        <f>+IF(BL2="SI",IFERROR((((IF(BL2="SI",(BH2-AV2),0)))/(AW2-AV2)),"REVISAR"),0)</f>
        <v>0</v>
      </c>
      <c r="BL2" s="841" t="s">
        <v>2913</v>
      </c>
      <c r="BM2" s="854" t="s">
        <v>7784</v>
      </c>
      <c r="BN2" s="859"/>
      <c r="BO2" s="839">
        <v>0</v>
      </c>
      <c r="BP2" s="842">
        <f t="shared" ref="BP2:BP26" si="1">IF(BL2="SI",BH2,0)</f>
        <v>0</v>
      </c>
      <c r="BQ2" s="843" t="s">
        <v>7786</v>
      </c>
      <c r="BR2" s="7">
        <f>+IFERROR(((BO2-$AV2)/($AW2-$AV2)),"REVISAR")</f>
        <v>0</v>
      </c>
      <c r="BS2" s="7">
        <f>+IF(BL2&lt;&gt;"SI",BK2,(IF(BT2="SI",IFERROR((IF(BT2="SI",(BP2-$AV2),0)/($AW2-$AV2)),"REVISAR"),BK2)))</f>
        <v>0</v>
      </c>
      <c r="BT2" s="844" t="s">
        <v>7160</v>
      </c>
      <c r="BU2" s="537" t="s">
        <v>7812</v>
      </c>
      <c r="BV2" s="120"/>
      <c r="BW2" s="839">
        <v>0</v>
      </c>
      <c r="BX2" s="842">
        <f t="shared" ref="BX2:BX9" si="2">IF(BT2="SI",BP2,0)</f>
        <v>0</v>
      </c>
      <c r="BY2" s="853" t="s">
        <v>8341</v>
      </c>
      <c r="BZ2" s="7">
        <f>+IFERROR(((BW2-$AV2)/($AW2-$AV2)),"REVISAR")</f>
        <v>0</v>
      </c>
      <c r="CA2" s="7">
        <f>+IF(AND(BT2="SI",BL2="SI"),(IF(CB2="SI",IFERROR((IF(CB2="SI",(BX2-$AV2),0)/($AW2-$AV2)),"REVISAR"),BS2)),BS2)</f>
        <v>0</v>
      </c>
      <c r="CB2" s="844" t="s">
        <v>7160</v>
      </c>
      <c r="CC2" s="852" t="s">
        <v>8366</v>
      </c>
      <c r="CD2" s="857"/>
      <c r="CE2" s="839">
        <v>0</v>
      </c>
      <c r="CF2" s="842">
        <f t="shared" ref="CF2:CF26" si="3">IF(CB2="SI",BX2,0)</f>
        <v>0</v>
      </c>
      <c r="CG2" s="853"/>
      <c r="CH2" s="7">
        <f>+IFERROR(((CE2-$AV2)/($AW2-$AV2)),"REVISAR")</f>
        <v>0</v>
      </c>
      <c r="CI2" s="7">
        <f>+IF(AND(BL2="SI",BT2="SI",CB2="SI"),(IF(CJ2="SI",IFERROR((IF(CJ2="SI",(CF2-$AV2),0)/($AW2-$AV2)),"REVISAR"),CA2)),CA2)</f>
        <v>0</v>
      </c>
      <c r="CJ2" s="844" t="s">
        <v>7160</v>
      </c>
      <c r="CK2" s="27"/>
      <c r="CL2" s="857"/>
      <c r="CM2" s="839">
        <v>0</v>
      </c>
      <c r="CN2" s="842">
        <f t="shared" ref="CN2:CN26" si="4">IF(CJ2="SI",CF2,0)</f>
        <v>0</v>
      </c>
      <c r="CO2" s="847"/>
      <c r="CP2" s="7">
        <f>+IFERROR(((CM2-$AV2)/($AW2-$AV2)),"REVISAR")</f>
        <v>0</v>
      </c>
      <c r="CQ2" s="7">
        <f>+IF(AND(BL2="SI",BT2="SI",CB2="SI",CJ2="SI"),(IF(CR2="SI",IFERROR((IF(CR2="SI",(CN2-$AV2),0)/($AW2-$AV2)),"REVISAR"),CI2)),CI2)</f>
        <v>0</v>
      </c>
      <c r="CR2" s="844" t="s">
        <v>7160</v>
      </c>
      <c r="CS2" s="852"/>
      <c r="CT2" s="857"/>
      <c r="CU2" s="839">
        <v>0</v>
      </c>
      <c r="CV2" s="842">
        <f t="shared" ref="CV2:CV9" si="5">IF(CR2="SI",CN2,0)</f>
        <v>0</v>
      </c>
      <c r="CW2" s="853"/>
      <c r="CX2" s="7">
        <f>+IFERROR(((CU2-$AV2)/($AW2-$AV2)),"REVISAR")</f>
        <v>0</v>
      </c>
      <c r="CY2" s="7">
        <f>+IF(AND(BL2="SI",BT2="SI",CB2="SI",CJ2="SI",CR2="SI"),(IF(CZ2="SI",IFERROR((IF(CZ2="SI",(CV2-$AV2),0)/($AW2-$AVD2)),"REVISAR"),CQ2)),CQ2)</f>
        <v>0</v>
      </c>
      <c r="CZ2" s="844" t="s">
        <v>7160</v>
      </c>
      <c r="DA2" s="852"/>
      <c r="DB2" s="856"/>
      <c r="DC2" s="839">
        <v>0</v>
      </c>
      <c r="DD2" s="842">
        <f t="shared" ref="DD2:DD26" si="6">IF(CZ2="SI",CV2,0)</f>
        <v>0</v>
      </c>
      <c r="DE2" s="853"/>
      <c r="DF2" s="7">
        <f>+IFERROR(((DC2-$AV2)/($AW2-$AV2)),"REVISAR")</f>
        <v>0</v>
      </c>
      <c r="DG2" s="7">
        <f>+IF(AND(BL2="SI",BT2="SI",CB2="SI",CJ2="SI",CR2="SI",CZ2="SI"),(IF(DH2="SI",IFERROR((IF(DH2="SI",(DD2-$AV2),0)/($AW2-$AV2)),"REVISAR"),CY2)),CY2)</f>
        <v>0</v>
      </c>
      <c r="DH2" s="844" t="s">
        <v>7160</v>
      </c>
      <c r="DI2" s="852"/>
      <c r="DJ2" s="856"/>
      <c r="DK2" s="839">
        <v>0</v>
      </c>
      <c r="DL2" s="842">
        <f t="shared" ref="DL2:DL26" si="7">IF(DH2="SI",DD2,0)</f>
        <v>0</v>
      </c>
      <c r="DM2" s="853"/>
      <c r="DN2" s="7">
        <f>+IFERROR(((DK2-$AV2)/($AW2-$AV2)),"REVISAR")</f>
        <v>0</v>
      </c>
      <c r="DO2" s="7">
        <f>+IF(AND(BL2="SI",BT2="SI",CB2="SI",CJ2="SI",CR2="SI",CZ2="SI",DH2="SI"),(IF(DP2="SI",IFERROR((IF(DP2="SI",(DL2-$AV2),0)/($AW2-$AV2)),"REVISAR"),DG2)),DG2)</f>
        <v>0</v>
      </c>
      <c r="DP2" s="844" t="s">
        <v>7160</v>
      </c>
      <c r="DQ2" s="852"/>
      <c r="DR2" s="856"/>
      <c r="DS2" s="839">
        <v>0</v>
      </c>
      <c r="DT2" s="842">
        <f t="shared" ref="DT2:DT9" si="8">IF(DP2="SI",DL2,0)</f>
        <v>0</v>
      </c>
      <c r="DU2" s="853"/>
      <c r="DV2" s="7">
        <f>+IFERROR(((DS2-$AV2)/($AW2-$AV2)),"REVISAR")</f>
        <v>0</v>
      </c>
      <c r="DW2" s="7">
        <f>+IF(AND(BL2="SI",BT2="SI",CB2="SI",CJ2="SI",CR2="SI",CZ2="SI",DH2="SI",DP2="SI"),(IF(DX2="SI",IFERROR((IF(DX2="SI",(DT2-$AV2),0)/($AW2-$AV2)),"REVISAR"),DO2)),DO2)</f>
        <v>0</v>
      </c>
      <c r="DX2" s="844" t="s">
        <v>7160</v>
      </c>
      <c r="DY2" s="852"/>
      <c r="DZ2" s="856"/>
      <c r="EA2" s="839">
        <v>0</v>
      </c>
      <c r="EB2" s="842">
        <f t="shared" ref="EB2:EB26" si="9">IF(DX2="SI",DT2,0)</f>
        <v>0</v>
      </c>
      <c r="EC2" s="853"/>
      <c r="ED2" s="7">
        <f>+IFERROR(((EA2-$AV2)/($AW2-$AV2)),"REVISAR")</f>
        <v>0</v>
      </c>
      <c r="EE2" s="7">
        <f>+IF(AND(BL2="SI",BT2="SI",CB2="SI",CJ2="SI",CR2="SI",CZ2="SI",DH2="SI",DP2="SI",DX2="SI"),(IF(EF2="SI",IFERROR((IF(EF2="SI",(EB2-$AV2),0)/($AW2-$AV2)),"REVISAR"),DW2)),DW2)</f>
        <v>0</v>
      </c>
      <c r="EF2" s="844" t="s">
        <v>7160</v>
      </c>
      <c r="EG2" s="851"/>
      <c r="EH2" s="856"/>
      <c r="EI2" s="839">
        <v>0</v>
      </c>
      <c r="EJ2" s="842">
        <f t="shared" ref="EJ2:EJ26" si="10">IF(EF2="SI",EB2,0)</f>
        <v>0</v>
      </c>
      <c r="EK2" s="853"/>
      <c r="EL2" s="7">
        <f>+IFERROR(((EI2-$AV2)/($AW2-$AV2)),"REVISAR")</f>
        <v>0</v>
      </c>
      <c r="EM2" s="7">
        <f>+IF(AND(BL2="SI",BT2="SI",CB2="SI",CJ2="SI",CR2="SI",CZ2="SI",DH2="SI",DP2="SI",DX2="SI",EF2="SI"),(IF(EN2="SI",IFERROR((IF(EN2="SI",(EJ2-$AV2),0)/($AW2-$AV2)),"REVISAR"),EE2)),EE2)</f>
        <v>0</v>
      </c>
      <c r="EN2" s="844" t="s">
        <v>7160</v>
      </c>
      <c r="EO2" s="851"/>
      <c r="EP2" s="856"/>
      <c r="EQ2" s="839">
        <v>70.599999999999994</v>
      </c>
      <c r="ER2" s="845"/>
      <c r="ES2" s="853"/>
      <c r="ET2" s="7">
        <f>+IFERROR(((EQ2-$AV2)/($AW2-$AV2)),"REVISAR")</f>
        <v>1</v>
      </c>
      <c r="EU2" s="7">
        <f>+IF(AND(BL2="SI",BT2="SI",CB2="SI",CJ2="SI",CR2="SI",CZ2="SI",DH2="SI",DP2="SI",DX2="SI",EF2="SI",EN2="SI"),(IF(EV2="SI",IFERROR((IF(EV2="SI",(ER2-$EV2),0)/($AW2-$AV2)),"REVISAR"),EM2)),EM2)</f>
        <v>0</v>
      </c>
      <c r="EV2" s="844" t="s">
        <v>7160</v>
      </c>
      <c r="EW2" s="849"/>
      <c r="EX2" s="849"/>
      <c r="EY2" s="546">
        <v>2023</v>
      </c>
      <c r="FA2" s="846" t="str">
        <f t="shared" ref="FA2:FA9" si="11">+IF(EQ2=AW2,"SI","NO")</f>
        <v>SI</v>
      </c>
      <c r="FC2" s="934" t="str">
        <f>+LOWER(M2)</f>
        <v>educación media -construcción proyectos de vida</v>
      </c>
      <c r="FF2" s="862"/>
    </row>
    <row r="3" spans="1:162" s="934" customFormat="1" ht="32.25" customHeight="1" x14ac:dyDescent="0.25">
      <c r="A3" s="861" t="str">
        <f t="shared" si="0"/>
        <v>506_VPBM_2023</v>
      </c>
      <c r="B3" s="925" t="s">
        <v>2227</v>
      </c>
      <c r="C3" s="925" t="s">
        <v>653</v>
      </c>
      <c r="D3" s="925" t="s">
        <v>4460</v>
      </c>
      <c r="E3" s="925" t="s">
        <v>7155</v>
      </c>
      <c r="F3" s="925" t="s">
        <v>2228</v>
      </c>
      <c r="G3" s="925" t="s">
        <v>2228</v>
      </c>
      <c r="H3" s="925" t="s">
        <v>2352</v>
      </c>
      <c r="I3" s="969" t="s">
        <v>7344</v>
      </c>
      <c r="J3" s="969" t="s">
        <v>7344</v>
      </c>
      <c r="K3" s="969" t="s">
        <v>7345</v>
      </c>
      <c r="L3" s="920">
        <v>51</v>
      </c>
      <c r="M3" s="925" t="s">
        <v>8325</v>
      </c>
      <c r="N3" s="920">
        <v>506</v>
      </c>
      <c r="O3" s="920"/>
      <c r="P3" s="1068" t="s">
        <v>3045</v>
      </c>
      <c r="Q3" s="920" t="s">
        <v>2904</v>
      </c>
      <c r="R3" s="921"/>
      <c r="S3" s="921"/>
      <c r="T3" s="921"/>
      <c r="U3" s="921"/>
      <c r="V3" s="921"/>
      <c r="W3" s="921"/>
      <c r="X3" s="921"/>
      <c r="Y3" s="921"/>
      <c r="Z3" s="921"/>
      <c r="AA3" s="921" t="s">
        <v>2982</v>
      </c>
      <c r="AB3" s="921"/>
      <c r="AC3" s="921"/>
      <c r="AD3" s="921"/>
      <c r="AE3" s="921"/>
      <c r="AF3" s="921"/>
      <c r="AG3" s="921"/>
      <c r="AH3" s="921"/>
      <c r="AI3" s="921"/>
      <c r="AJ3" s="921"/>
      <c r="AK3" s="921"/>
      <c r="AL3" s="921"/>
      <c r="AM3" s="921"/>
      <c r="AN3" s="921"/>
      <c r="AO3" s="920" t="s">
        <v>270</v>
      </c>
      <c r="AP3" s="921" t="s">
        <v>2635</v>
      </c>
      <c r="AQ3" s="920" t="s">
        <v>871</v>
      </c>
      <c r="AR3" s="920" t="s">
        <v>214</v>
      </c>
      <c r="AS3" s="920">
        <v>30</v>
      </c>
      <c r="AT3" s="925" t="s">
        <v>3046</v>
      </c>
      <c r="AU3" s="925" t="s">
        <v>7346</v>
      </c>
      <c r="AV3" s="919">
        <v>0</v>
      </c>
      <c r="AW3" s="975">
        <v>93.5</v>
      </c>
      <c r="AX3" s="975">
        <v>94.4</v>
      </c>
      <c r="AY3" s="975">
        <v>95.4</v>
      </c>
      <c r="AZ3" s="975">
        <v>96.3</v>
      </c>
      <c r="BA3" s="975">
        <v>96.3</v>
      </c>
      <c r="BB3" s="936"/>
      <c r="BC3" s="936"/>
      <c r="BD3" s="936"/>
      <c r="BE3" s="936"/>
      <c r="BF3" s="1001">
        <f t="shared" ref="BF3:BF27" si="12">+BA3</f>
        <v>96.3</v>
      </c>
      <c r="BG3" s="839">
        <v>0</v>
      </c>
      <c r="BH3" s="842">
        <v>0</v>
      </c>
      <c r="BI3" s="854" t="s">
        <v>7759</v>
      </c>
      <c r="BJ3" s="840">
        <f>+IF(BL3="SI",IFERROR((((IF(BL3="SI",(BG3-AV3),0)))/(AW3-AV3)),"REVISAR"),0)</f>
        <v>0</v>
      </c>
      <c r="BK3" s="7">
        <f>+IF(BL3="SI",IFERROR((((IF(BL3="SI",(BH3-AV3),0)))/(AW3-AV3)),"REVISAR"),0)</f>
        <v>0</v>
      </c>
      <c r="BL3" s="841" t="s">
        <v>2913</v>
      </c>
      <c r="BM3" s="854" t="s">
        <v>7784</v>
      </c>
      <c r="BN3" s="859"/>
      <c r="BO3" s="839">
        <v>0</v>
      </c>
      <c r="BP3" s="842">
        <f t="shared" si="1"/>
        <v>0</v>
      </c>
      <c r="BQ3" s="843" t="s">
        <v>7787</v>
      </c>
      <c r="BR3" s="7">
        <f>+IFERROR(((BO3-$AV3)/($AW3-$AV3)),"REVISAR")</f>
        <v>0</v>
      </c>
      <c r="BS3" s="7">
        <f>+IF(BL3&lt;&gt;"SI",BK3,(IF(BT3="SI",IFERROR((IF(BT3="SI",(BP3-$AV3),0)/($AW3-$AV3)),"REVISAR"),BK3)))</f>
        <v>0</v>
      </c>
      <c r="BT3" s="844" t="s">
        <v>7160</v>
      </c>
      <c r="BU3" s="537" t="s">
        <v>7812</v>
      </c>
      <c r="BV3" s="120"/>
      <c r="BW3" s="839">
        <v>0</v>
      </c>
      <c r="BX3" s="842">
        <f t="shared" si="2"/>
        <v>0</v>
      </c>
      <c r="BY3" s="853" t="s">
        <v>8342</v>
      </c>
      <c r="BZ3" s="7">
        <f>+IFERROR(((BW3-$AV3)/($AW3-$AV3)),"REVISAR")</f>
        <v>0</v>
      </c>
      <c r="CA3" s="7">
        <f>+IF(AND(BT3="SI",BL3="SI"),(IF(CB3="SI",IFERROR((IF(CB3="SI",(BX3-$AV3),0)/($AW3-$AV3)),"REVISAR"),BS3)),BS3)</f>
        <v>0</v>
      </c>
      <c r="CB3" s="844" t="s">
        <v>7160</v>
      </c>
      <c r="CC3" s="852" t="s">
        <v>8366</v>
      </c>
      <c r="CD3" s="857"/>
      <c r="CE3" s="839">
        <v>0</v>
      </c>
      <c r="CF3" s="842">
        <f t="shared" si="3"/>
        <v>0</v>
      </c>
      <c r="CG3" s="853"/>
      <c r="CH3" s="7">
        <f>+IFERROR(((CE3-$AV3)/($AW3-$AV3)),"REVISAR")</f>
        <v>0</v>
      </c>
      <c r="CI3" s="7">
        <f>+IF(AND(BL3="SI",BT3="SI",CB3="SI"),(IF(CJ3="SI",IFERROR((IF(CJ3="SI",(CF3-$AV3),0)/($AW3-$AV3)),"REVISAR"),CA3)),CA3)</f>
        <v>0</v>
      </c>
      <c r="CJ3" s="844" t="s">
        <v>7160</v>
      </c>
      <c r="CK3" s="27"/>
      <c r="CL3" s="857"/>
      <c r="CM3" s="839">
        <v>0</v>
      </c>
      <c r="CN3" s="842">
        <f t="shared" si="4"/>
        <v>0</v>
      </c>
      <c r="CO3" s="847"/>
      <c r="CP3" s="7">
        <f>+IFERROR(((CM3-$AV3)/($AW3-$AV3)),"REVISAR")</f>
        <v>0</v>
      </c>
      <c r="CQ3" s="7">
        <f>+IF(AND(BL3="SI",BT3="SI",CB3="SI",CJ3="SI"),(IF(CR3="SI",IFERROR((IF(CR3="SI",(CN3-$AV3),0)/($AW3-$AV3)),"REVISAR"),CI3)),CI3)</f>
        <v>0</v>
      </c>
      <c r="CR3" s="844" t="s">
        <v>7160</v>
      </c>
      <c r="CS3" s="852"/>
      <c r="CT3" s="857"/>
      <c r="CU3" s="839">
        <v>0</v>
      </c>
      <c r="CV3" s="842">
        <f t="shared" si="5"/>
        <v>0</v>
      </c>
      <c r="CW3" s="853"/>
      <c r="CX3" s="7">
        <f>+IFERROR(((CU3-$AV3)/($AW3-$AV3)),"REVISAR")</f>
        <v>0</v>
      </c>
      <c r="CY3" s="7">
        <f>+IF(AND(BL3="SI",BT3="SI",CB3="SI",CJ3="SI",CR3="SI"),(IF(CZ3="SI",IFERROR((IF(CZ3="SI",(CV3-$AV3),0)/($AW3-$AVD3)),"REVISAR"),CQ3)),CQ3)</f>
        <v>0</v>
      </c>
      <c r="CZ3" s="844" t="s">
        <v>7160</v>
      </c>
      <c r="DA3" s="852"/>
      <c r="DB3" s="856"/>
      <c r="DC3" s="839">
        <v>0</v>
      </c>
      <c r="DD3" s="842">
        <f t="shared" si="6"/>
        <v>0</v>
      </c>
      <c r="DE3" s="853"/>
      <c r="DF3" s="7">
        <f>+IFERROR(((DC3-$AV3)/($AW3-$AV3)),"REVISAR")</f>
        <v>0</v>
      </c>
      <c r="DG3" s="7">
        <f>+IF(AND(BL3="SI",BT3="SI",CB3="SI",CJ3="SI",CR3="SI",CZ3="SI"),(IF(DH3="SI",IFERROR((IF(DH3="SI",(DD3-$AV3),0)/($AW3-$AV3)),"REVISAR"),CY3)),CY3)</f>
        <v>0</v>
      </c>
      <c r="DH3" s="844" t="s">
        <v>7160</v>
      </c>
      <c r="DI3" s="852"/>
      <c r="DJ3" s="856"/>
      <c r="DK3" s="839">
        <v>0</v>
      </c>
      <c r="DL3" s="842">
        <f t="shared" si="7"/>
        <v>0</v>
      </c>
      <c r="DM3" s="853"/>
      <c r="DN3" s="7">
        <f>+IFERROR(((DK3-$AV3)/($AW3-$AV3)),"REVISAR")</f>
        <v>0</v>
      </c>
      <c r="DO3" s="7">
        <f>+IF(AND(BL3="SI",BT3="SI",CB3="SI",CJ3="SI",CR3="SI",CZ3="SI",DH3="SI"),(IF(DP3="SI",IFERROR((IF(DP3="SI",(DL3-$AV3),0)/($AW3-$AV3)),"REVISAR"),DG3)),DG3)</f>
        <v>0</v>
      </c>
      <c r="DP3" s="844" t="s">
        <v>7160</v>
      </c>
      <c r="DQ3" s="852"/>
      <c r="DR3" s="856"/>
      <c r="DS3" s="839">
        <v>0</v>
      </c>
      <c r="DT3" s="842">
        <f t="shared" si="8"/>
        <v>0</v>
      </c>
      <c r="DU3" s="853"/>
      <c r="DV3" s="7">
        <f>+IFERROR(((DS3-$AV3)/($AW3-$AV3)),"REVISAR")</f>
        <v>0</v>
      </c>
      <c r="DW3" s="7">
        <f>+IF(AND(BL3="SI",BT3="SI",CB3="SI",CJ3="SI",CR3="SI",CZ3="SI",DH3="SI",DP3="SI"),(IF(DX3="SI",IFERROR((IF(DX3="SI",(DT3-$AV3),0)/($AW3-$AV3)),"REVISAR"),DO3)),DO3)</f>
        <v>0</v>
      </c>
      <c r="DX3" s="844" t="s">
        <v>7160</v>
      </c>
      <c r="DY3" s="852"/>
      <c r="DZ3" s="856"/>
      <c r="EA3" s="839">
        <v>0</v>
      </c>
      <c r="EB3" s="842">
        <f t="shared" si="9"/>
        <v>0</v>
      </c>
      <c r="EC3" s="853"/>
      <c r="ED3" s="7">
        <f>+IFERROR(((EA3-$AV3)/($AW3-$AV3)),"REVISAR")</f>
        <v>0</v>
      </c>
      <c r="EE3" s="7">
        <f>+IF(AND(BL3="SI",BT3="SI",CB3="SI",CJ3="SI",CR3="SI",CZ3="SI",DH3="SI",DP3="SI",DX3="SI"),(IF(EF3="SI",IFERROR((IF(EF3="SI",(EB3-$AV3),0)/($AW3-$AV3)),"REVISAR"),DW3)),DW3)</f>
        <v>0</v>
      </c>
      <c r="EF3" s="844" t="s">
        <v>7160</v>
      </c>
      <c r="EG3" s="851"/>
      <c r="EH3" s="856"/>
      <c r="EI3" s="839">
        <v>0</v>
      </c>
      <c r="EJ3" s="842">
        <f t="shared" si="10"/>
        <v>0</v>
      </c>
      <c r="EK3" s="853"/>
      <c r="EL3" s="7">
        <f>+IFERROR(((EI3-$AV3)/($AW3-$AV3)),"REVISAR")</f>
        <v>0</v>
      </c>
      <c r="EM3" s="7">
        <f>+IF(AND(BL3="SI",BT3="SI",CB3="SI",CJ3="SI",CR3="SI",CZ3="SI",DH3="SI",DP3="SI",DX3="SI",EF3="SI"),(IF(EN3="SI",IFERROR((IF(EN3="SI",(EJ3-$AV3),0)/($AW3-$AV3)),"REVISAR"),EE3)),EE3)</f>
        <v>0</v>
      </c>
      <c r="EN3" s="844" t="s">
        <v>7160</v>
      </c>
      <c r="EO3" s="851"/>
      <c r="EP3" s="856"/>
      <c r="EQ3" s="839">
        <v>93.5</v>
      </c>
      <c r="ER3" s="845"/>
      <c r="ES3" s="853"/>
      <c r="ET3" s="7">
        <f>+IFERROR(((EQ3-$AV3)/($AW3-$AV3)),"REVISAR")</f>
        <v>1</v>
      </c>
      <c r="EU3" s="7">
        <f>+IF(AND(BL3="SI",BT3="SI",CB3="SI",CJ3="SI",CR3="SI",CZ3="SI",DH3="SI",DP3="SI",DX3="SI",EF3="SI",EN3="SI"),(IF(EV3="SI",IFERROR((IF(EV3="SI",(ER3-$EV3),0)/($AW3-$AV3)),"REVISAR"),EM3)),EM3)</f>
        <v>0</v>
      </c>
      <c r="EV3" s="844" t="s">
        <v>7160</v>
      </c>
      <c r="EW3" s="849"/>
      <c r="EX3" s="849"/>
      <c r="EY3" s="546">
        <v>2023</v>
      </c>
      <c r="FA3" s="846" t="str">
        <f t="shared" si="11"/>
        <v>SI</v>
      </c>
      <c r="FC3" s="934" t="str">
        <f t="shared" ref="FC3:FC66" si="13">+LOWER(M3)</f>
        <v>educación media -construcción proyectos de vida</v>
      </c>
      <c r="FF3" s="862"/>
    </row>
    <row r="4" spans="1:162" s="934" customFormat="1" ht="32.25" customHeight="1" x14ac:dyDescent="0.25">
      <c r="A4" s="861" t="str">
        <f t="shared" si="0"/>
        <v>510_VPBM_2023</v>
      </c>
      <c r="B4" s="925" t="s">
        <v>2227</v>
      </c>
      <c r="C4" s="925" t="s">
        <v>653</v>
      </c>
      <c r="D4" s="925" t="s">
        <v>4460</v>
      </c>
      <c r="E4" s="925" t="s">
        <v>7155</v>
      </c>
      <c r="F4" s="925" t="s">
        <v>2228</v>
      </c>
      <c r="G4" s="925" t="s">
        <v>2267</v>
      </c>
      <c r="H4" s="925" t="s">
        <v>7347</v>
      </c>
      <c r="I4" s="969" t="s">
        <v>7344</v>
      </c>
      <c r="J4" s="969" t="s">
        <v>7344</v>
      </c>
      <c r="K4" s="969" t="s">
        <v>7348</v>
      </c>
      <c r="L4" s="920"/>
      <c r="M4" s="925" t="s">
        <v>8326</v>
      </c>
      <c r="N4" s="971">
        <v>510</v>
      </c>
      <c r="O4" s="920"/>
      <c r="P4" s="1068" t="s">
        <v>7733</v>
      </c>
      <c r="Q4" s="920" t="s">
        <v>7349</v>
      </c>
      <c r="R4" s="921"/>
      <c r="S4" s="921"/>
      <c r="T4" s="921"/>
      <c r="U4" s="921"/>
      <c r="V4" s="921"/>
      <c r="W4" s="921"/>
      <c r="X4" s="921"/>
      <c r="Y4" s="921"/>
      <c r="Z4" s="921"/>
      <c r="AA4" s="921"/>
      <c r="AB4" s="921"/>
      <c r="AC4" s="921"/>
      <c r="AD4" s="921"/>
      <c r="AE4" s="921"/>
      <c r="AF4" s="921"/>
      <c r="AG4" s="921"/>
      <c r="AH4" s="921"/>
      <c r="AI4" s="921"/>
      <c r="AJ4" s="921"/>
      <c r="AK4" s="921"/>
      <c r="AL4" s="921"/>
      <c r="AM4" s="921"/>
      <c r="AN4" s="921"/>
      <c r="AO4" s="919" t="s">
        <v>270</v>
      </c>
      <c r="AP4" s="919" t="s">
        <v>2635</v>
      </c>
      <c r="AQ4" s="863" t="s">
        <v>244</v>
      </c>
      <c r="AR4" s="919" t="s">
        <v>271</v>
      </c>
      <c r="AS4" s="919">
        <v>60</v>
      </c>
      <c r="AT4" s="927" t="s">
        <v>7350</v>
      </c>
      <c r="AU4" s="927" t="s">
        <v>7351</v>
      </c>
      <c r="AV4" s="919">
        <v>1500</v>
      </c>
      <c r="AW4" s="919">
        <v>1042</v>
      </c>
      <c r="AX4" s="919">
        <v>1000</v>
      </c>
      <c r="AY4" s="919">
        <v>1000</v>
      </c>
      <c r="AZ4" s="919">
        <v>1000</v>
      </c>
      <c r="BA4" s="919">
        <v>4042</v>
      </c>
      <c r="BB4" s="927"/>
      <c r="BC4" s="927"/>
      <c r="BD4" s="927"/>
      <c r="BE4" s="927"/>
      <c r="BF4" s="1001">
        <f t="shared" si="12"/>
        <v>4042</v>
      </c>
      <c r="BG4" s="839">
        <v>0</v>
      </c>
      <c r="BH4" s="842">
        <v>0</v>
      </c>
      <c r="BI4" s="854" t="s">
        <v>7760</v>
      </c>
      <c r="BJ4" s="129">
        <f t="shared" ref="BJ4:BJ7" si="14">+IF(BL4="SI",IFERROR((IF(BL4="SI",BG4,0)/AW4),"REVISAR"),0)</f>
        <v>0</v>
      </c>
      <c r="BK4" s="7">
        <f t="shared" ref="BK4:BK7" si="15">+IF(BL4="SI",IFERROR((IF(BL4="SI",BH4,0)/AW4),"REVISAR"),0)</f>
        <v>0</v>
      </c>
      <c r="BL4" s="841" t="s">
        <v>2913</v>
      </c>
      <c r="BM4" s="854" t="s">
        <v>7784</v>
      </c>
      <c r="BN4" s="860"/>
      <c r="BO4" s="839">
        <v>0</v>
      </c>
      <c r="BP4" s="842">
        <f>IF(BL4="SI",BH4,0)</f>
        <v>0</v>
      </c>
      <c r="BQ4" s="843" t="s">
        <v>7788</v>
      </c>
      <c r="BR4" s="7">
        <f t="shared" ref="BR4:BR9" si="16">+IFERROR((BO4/$AW4),"REVISAR")</f>
        <v>0</v>
      </c>
      <c r="BS4" s="7">
        <f>+IF(BL4&lt;&gt;"SI",BK4,(IF(BT4="SI",IFERROR((IF(BT4="SI",BP4,0)/$AW4),"REVISAR"),BK4)))</f>
        <v>0</v>
      </c>
      <c r="BT4" s="844" t="s">
        <v>218</v>
      </c>
      <c r="BU4" s="537" t="s">
        <v>7812</v>
      </c>
      <c r="BV4" s="120"/>
      <c r="BW4" s="839">
        <v>0</v>
      </c>
      <c r="BX4" s="842">
        <f t="shared" si="2"/>
        <v>0</v>
      </c>
      <c r="BY4" s="853" t="s">
        <v>8343</v>
      </c>
      <c r="BZ4" s="7">
        <f t="shared" ref="BZ4:BZ10" si="17">+IFERROR((BW4/$AW4),"REVISAR")</f>
        <v>0</v>
      </c>
      <c r="CA4" s="7">
        <f>+IF(AND(BT4="SI",BL4="SI"),(IF(CB4="SI",IFERROR((IF(CB4="SI",BX4,0)/$AW4),"REVISAR"),BS4)),BS4)</f>
        <v>0</v>
      </c>
      <c r="CB4" s="844" t="s">
        <v>7160</v>
      </c>
      <c r="CC4" s="852" t="s">
        <v>8366</v>
      </c>
      <c r="CD4" s="857"/>
      <c r="CE4" s="839">
        <v>0</v>
      </c>
      <c r="CF4" s="842">
        <f t="shared" si="3"/>
        <v>0</v>
      </c>
      <c r="CG4" s="853"/>
      <c r="CH4" s="7">
        <f t="shared" ref="CH4:CH10" si="18">+IFERROR((CE4/$AW4),"REVISAR")</f>
        <v>0</v>
      </c>
      <c r="CI4" s="7">
        <f>+IF(AND(BL4="SI",BT4="SI",CB4="SI"),(IF(CJ4="SI",IFERROR((IF(CJ4="SI",CF4,0)/$AW4),"REVISAR"),CA4)),CA4)</f>
        <v>0</v>
      </c>
      <c r="CJ4" s="844" t="s">
        <v>7160</v>
      </c>
      <c r="CK4" s="27"/>
      <c r="CL4" s="857"/>
      <c r="CM4" s="839">
        <v>0</v>
      </c>
      <c r="CN4" s="842">
        <f t="shared" si="4"/>
        <v>0</v>
      </c>
      <c r="CO4" s="847"/>
      <c r="CP4" s="7">
        <f t="shared" ref="CP4:CP10" si="19">+IFERROR((CM4/$AW4),"REVISAR")</f>
        <v>0</v>
      </c>
      <c r="CQ4" s="7">
        <f>+IF(AND(BL4="SI",BT4="SI",CB4="SI",CJ4="SI"),(IF(CR4="SI",IFERROR((IF(CR4="SI",CN4,0)/$AW4),"REVISAR"),CI4)),CI4)</f>
        <v>0</v>
      </c>
      <c r="CR4" s="844" t="s">
        <v>7160</v>
      </c>
      <c r="CS4" s="852"/>
      <c r="CT4" s="857"/>
      <c r="CU4" s="839">
        <v>0</v>
      </c>
      <c r="CV4" s="858">
        <f t="shared" si="5"/>
        <v>0</v>
      </c>
      <c r="CW4" s="853"/>
      <c r="CX4" s="7">
        <f t="shared" ref="CX4:CX10" si="20">+IFERROR((CU4/$AW4),"REVISAR")</f>
        <v>0</v>
      </c>
      <c r="CY4" s="7">
        <f>+IF(AND(BL4="SI",BT4="SI",CB4="SI",CJ4="SI",CR4="SI"),(IF(CZ4="SI",IFERROR((IF(CZ4="SI",CV4,0)/$AW4),"REVISAR"),CQ4)),CQ4)</f>
        <v>0</v>
      </c>
      <c r="CZ4" s="844" t="s">
        <v>7160</v>
      </c>
      <c r="DA4" s="852"/>
      <c r="DB4" s="856"/>
      <c r="DC4" s="839">
        <v>0</v>
      </c>
      <c r="DD4" s="842">
        <f t="shared" si="6"/>
        <v>0</v>
      </c>
      <c r="DE4" s="853"/>
      <c r="DF4" s="7">
        <f t="shared" ref="DF4:DF10" si="21">+IFERROR((DC4/$AW4),"REVISAR")</f>
        <v>0</v>
      </c>
      <c r="DG4" s="7">
        <f>+IF(AND(BL4="SI",BT4="SI",CB4="SI",CJ4="SI",CR4="SI",CZ4="SI"),(IF(DH4="SI",IFERROR((IF(DH4="SI",DD4,0)/$AW4),"REVISAR"),CY4)),CY4)</f>
        <v>0</v>
      </c>
      <c r="DH4" s="844" t="s">
        <v>7160</v>
      </c>
      <c r="DI4" s="852"/>
      <c r="DJ4" s="856"/>
      <c r="DK4" s="839">
        <v>0</v>
      </c>
      <c r="DL4" s="842">
        <f t="shared" si="7"/>
        <v>0</v>
      </c>
      <c r="DM4" s="853"/>
      <c r="DN4" s="7">
        <f t="shared" ref="DN4:DN10" si="22">+IFERROR((DK4/$AW4),"REVISAR")</f>
        <v>0</v>
      </c>
      <c r="DO4" s="7">
        <f>+IF(AND(BL4="SI",BT4="SI",CB4="SI",CJ4="SI",CR4="SI",CZ4="SI",DH4="SI"),(IF(DP4="SI",IFERROR((IF(DP4="SI",DL4,0)/$AW4),"REVISAR"),DG4)),DG4)</f>
        <v>0</v>
      </c>
      <c r="DP4" s="844" t="s">
        <v>7160</v>
      </c>
      <c r="DQ4" s="852"/>
      <c r="DR4" s="856"/>
      <c r="DS4" s="839">
        <v>0</v>
      </c>
      <c r="DT4" s="842">
        <f t="shared" si="8"/>
        <v>0</v>
      </c>
      <c r="DU4" s="853"/>
      <c r="DV4" s="7">
        <f t="shared" ref="DV4:DV10" si="23">+IFERROR((DS4/$AW4),"REVISAR")</f>
        <v>0</v>
      </c>
      <c r="DW4" s="7">
        <f>+IF(AND(BL4="SI",BT4="SI",CB4="SI",CJ4="SI",CR4="SI",CZ4="SI",DH4="SI",DP4="SI"),(IF(DX4="SI",IFERROR((IF(DX4="SI",DT4,0)/$AW4),"REVISAR"),DO4)),DO4)</f>
        <v>0</v>
      </c>
      <c r="DX4" s="844" t="s">
        <v>7160</v>
      </c>
      <c r="DY4" s="852"/>
      <c r="DZ4" s="856"/>
      <c r="EA4" s="839">
        <v>0</v>
      </c>
      <c r="EB4" s="842">
        <f t="shared" si="9"/>
        <v>0</v>
      </c>
      <c r="EC4" s="853"/>
      <c r="ED4" s="7">
        <f t="shared" ref="ED4:ED10" si="24">+IFERROR((EA4/$AW4),"REVISAR")</f>
        <v>0</v>
      </c>
      <c r="EE4" s="7">
        <f>+IF(AND(BL4="SI",BT4="SI",CB4="SI",CJ4="SI",CR4="SI",CZ4="SI",DH4="SI",DP4="SI",DX4="SI"),(IF(EF4="SI",IFERROR((IF(EF4="SI",EB4,0)/$AW4),"REVISAR"),DW4)),DW4)</f>
        <v>0</v>
      </c>
      <c r="EF4" s="844" t="s">
        <v>7160</v>
      </c>
      <c r="EG4" s="851"/>
      <c r="EH4" s="856"/>
      <c r="EI4" s="839">
        <v>0</v>
      </c>
      <c r="EJ4" s="842">
        <f t="shared" si="10"/>
        <v>0</v>
      </c>
      <c r="EK4" s="853"/>
      <c r="EL4" s="7">
        <f t="shared" ref="EL4:EL10" si="25">+IFERROR((EI4/$AW4),"REVISAR")</f>
        <v>0</v>
      </c>
      <c r="EM4" s="7">
        <f>+IF(AND(BL4="SI",BT4="SI",CB4="SI",CJ4="SI",CR4="SI",CZ4="SI",DH4="SI",DP4="SI",DX4="SI",EF4="SI"),(IF(EN4="SI",IFERROR((IF(EN4="SI",EJ4,0)/$AW4),"REVISAR"),EE4)),EE4)</f>
        <v>0</v>
      </c>
      <c r="EN4" s="844" t="s">
        <v>7160</v>
      </c>
      <c r="EO4" s="851"/>
      <c r="EP4" s="856"/>
      <c r="EQ4" s="839">
        <v>1042</v>
      </c>
      <c r="ER4" s="845"/>
      <c r="ES4" s="853"/>
      <c r="ET4" s="7">
        <f t="shared" ref="ET4:ET10" si="26">+IFERROR((EQ4/$AW4),"REVISAR")</f>
        <v>1</v>
      </c>
      <c r="EU4" s="7">
        <f>+IF(AND(BL4="SI",BT4="SI",CB4="SI",CJ4="SI",CR4="SI",CZ4="SI",DH4="SI",DP4="SI",DX4="SI",EF4="SI",EN4="SI"),(IF(EV4="SI",IFERROR((IF(EV4="SI",ER4,0)/$AW4),"REVISAR"),EM4)),EM4)</f>
        <v>0</v>
      </c>
      <c r="EV4" s="844" t="s">
        <v>7160</v>
      </c>
      <c r="EW4" s="849"/>
      <c r="EX4" s="849"/>
      <c r="EY4" s="546">
        <v>2023</v>
      </c>
      <c r="FA4" s="846" t="str">
        <f t="shared" si="11"/>
        <v>SI</v>
      </c>
      <c r="FC4" s="934" t="str">
        <f t="shared" si="13"/>
        <v>dignificación y desarrollo profesión docente</v>
      </c>
      <c r="FF4" s="862"/>
    </row>
    <row r="5" spans="1:162" s="934" customFormat="1" ht="32.25" customHeight="1" x14ac:dyDescent="0.25">
      <c r="A5" s="861" t="str">
        <f t="shared" si="0"/>
        <v>511_VPBM_2023</v>
      </c>
      <c r="B5" s="925" t="s">
        <v>2227</v>
      </c>
      <c r="C5" s="925" t="s">
        <v>653</v>
      </c>
      <c r="D5" s="925" t="s">
        <v>4460</v>
      </c>
      <c r="E5" s="925" t="s">
        <v>7155</v>
      </c>
      <c r="F5" s="925" t="s">
        <v>2228</v>
      </c>
      <c r="G5" s="925" t="s">
        <v>2267</v>
      </c>
      <c r="H5" s="925" t="s">
        <v>7347</v>
      </c>
      <c r="I5" s="969" t="s">
        <v>7344</v>
      </c>
      <c r="J5" s="969" t="s">
        <v>7344</v>
      </c>
      <c r="K5" s="969" t="s">
        <v>7348</v>
      </c>
      <c r="L5" s="920"/>
      <c r="M5" s="925" t="s">
        <v>8326</v>
      </c>
      <c r="N5" s="971">
        <v>511</v>
      </c>
      <c r="O5" s="920"/>
      <c r="P5" s="1068" t="s">
        <v>7352</v>
      </c>
      <c r="Q5" s="920" t="s">
        <v>210</v>
      </c>
      <c r="R5" s="920" t="s">
        <v>2982</v>
      </c>
      <c r="S5" s="920"/>
      <c r="T5" s="920"/>
      <c r="U5" s="920"/>
      <c r="V5" s="920"/>
      <c r="W5" s="920"/>
      <c r="X5" s="921"/>
      <c r="Y5" s="921"/>
      <c r="Z5" s="921"/>
      <c r="AA5" s="921"/>
      <c r="AB5" s="921"/>
      <c r="AC5" s="921"/>
      <c r="AD5" s="921"/>
      <c r="AE5" s="921"/>
      <c r="AF5" s="921"/>
      <c r="AG5" s="921"/>
      <c r="AH5" s="921"/>
      <c r="AI5" s="921"/>
      <c r="AJ5" s="921"/>
      <c r="AK5" s="921"/>
      <c r="AL5" s="921"/>
      <c r="AM5" s="921"/>
      <c r="AN5" s="921"/>
      <c r="AO5" s="919" t="s">
        <v>270</v>
      </c>
      <c r="AP5" s="919" t="s">
        <v>2635</v>
      </c>
      <c r="AQ5" s="919" t="s">
        <v>244</v>
      </c>
      <c r="AR5" s="919" t="s">
        <v>271</v>
      </c>
      <c r="AS5" s="919">
        <v>0</v>
      </c>
      <c r="AT5" s="927" t="s">
        <v>7353</v>
      </c>
      <c r="AU5" s="927" t="s">
        <v>2570</v>
      </c>
      <c r="AV5" s="1051">
        <v>261</v>
      </c>
      <c r="AW5" s="1051">
        <v>95</v>
      </c>
      <c r="AX5" s="1051">
        <v>150</v>
      </c>
      <c r="AY5" s="1051">
        <v>150</v>
      </c>
      <c r="AZ5" s="1051">
        <v>100</v>
      </c>
      <c r="BA5" s="1051">
        <v>495</v>
      </c>
      <c r="BB5" s="927"/>
      <c r="BC5" s="927"/>
      <c r="BD5" s="927"/>
      <c r="BE5" s="927"/>
      <c r="BF5" s="1001">
        <f t="shared" si="12"/>
        <v>495</v>
      </c>
      <c r="BG5" s="839">
        <v>0</v>
      </c>
      <c r="BH5" s="842">
        <v>0</v>
      </c>
      <c r="BI5" s="854" t="s">
        <v>7761</v>
      </c>
      <c r="BJ5" s="129">
        <f t="shared" ref="BJ5:BJ6" si="27">+IF(BL5="SI",IFERROR((IF(BL5="SI",BG5,0)/AW5),"REVISAR"),0)</f>
        <v>0</v>
      </c>
      <c r="BK5" s="7">
        <f t="shared" ref="BK5:BK6" si="28">+IF(BL5="SI",IFERROR((IF(BL5="SI",BH5,0)/AW5),"REVISAR"),0)</f>
        <v>0</v>
      </c>
      <c r="BL5" s="841" t="s">
        <v>218</v>
      </c>
      <c r="BM5" s="854" t="s">
        <v>7785</v>
      </c>
      <c r="BN5" s="860">
        <v>1</v>
      </c>
      <c r="BO5" s="839">
        <v>0</v>
      </c>
      <c r="BP5" s="842">
        <f t="shared" si="1"/>
        <v>0</v>
      </c>
      <c r="BQ5" s="843" t="s">
        <v>7789</v>
      </c>
      <c r="BR5" s="7">
        <f t="shared" si="16"/>
        <v>0</v>
      </c>
      <c r="BS5" s="7">
        <f>+IF(BL5&lt;&gt;"SI",BK5,(IF(BT5="SI",IFERROR((IF(BT5="SI",BP5,0)/$AW5),"REVISAR"),BK5)))</f>
        <v>0</v>
      </c>
      <c r="BT5" s="844" t="s">
        <v>218</v>
      </c>
      <c r="BU5" s="537" t="s">
        <v>7812</v>
      </c>
      <c r="BV5" s="120"/>
      <c r="BW5" s="839">
        <v>0</v>
      </c>
      <c r="BX5" s="842">
        <f t="shared" si="2"/>
        <v>0</v>
      </c>
      <c r="BY5" s="853" t="s">
        <v>8344</v>
      </c>
      <c r="BZ5" s="7">
        <f t="shared" si="17"/>
        <v>0</v>
      </c>
      <c r="CA5" s="7">
        <f>+IF(AND(BT5="SI",BL5="SI"),(IF(CB5="SI",IFERROR((IF(CB5="SI",BX5,0)/$AW5),"REVISAR"),BS5)),BS5)</f>
        <v>0</v>
      </c>
      <c r="CB5" s="844" t="s">
        <v>218</v>
      </c>
      <c r="CC5" s="852" t="s">
        <v>8367</v>
      </c>
      <c r="CD5" s="857">
        <v>1</v>
      </c>
      <c r="CE5" s="839">
        <v>0</v>
      </c>
      <c r="CF5" s="842">
        <f t="shared" si="3"/>
        <v>0</v>
      </c>
      <c r="CG5" s="853"/>
      <c r="CH5" s="7">
        <f t="shared" si="18"/>
        <v>0</v>
      </c>
      <c r="CI5" s="7">
        <f>+IF(AND(BL5="SI",BT5="SI",CB5="SI"),(IF(CJ5="SI",IFERROR((IF(CJ5="SI",CF5,0)/$AW5),"REVISAR"),CA5)),CA5)</f>
        <v>0</v>
      </c>
      <c r="CJ5" s="844" t="s">
        <v>7160</v>
      </c>
      <c r="CK5" s="27"/>
      <c r="CL5" s="857"/>
      <c r="CM5" s="839">
        <v>0</v>
      </c>
      <c r="CN5" s="842">
        <f t="shared" si="4"/>
        <v>0</v>
      </c>
      <c r="CO5" s="847"/>
      <c r="CP5" s="7">
        <f t="shared" si="19"/>
        <v>0</v>
      </c>
      <c r="CQ5" s="7">
        <f>+IF(AND(BL5="SI",BT5="SI",CB5="SI",CJ5="SI"),(IF(CR5="SI",IFERROR((IF(CR5="SI",CN5,0)/$AW5),"REVISAR"),CI5)),CI5)</f>
        <v>0</v>
      </c>
      <c r="CR5" s="844" t="s">
        <v>7160</v>
      </c>
      <c r="CS5" s="852"/>
      <c r="CT5" s="857"/>
      <c r="CU5" s="839">
        <v>0</v>
      </c>
      <c r="CV5" s="858">
        <f t="shared" si="5"/>
        <v>0</v>
      </c>
      <c r="CW5" s="853"/>
      <c r="CX5" s="7">
        <f t="shared" si="20"/>
        <v>0</v>
      </c>
      <c r="CY5" s="7">
        <f>+IF(AND(BL5="SI",BT5="SI",CB5="SI",CJ5="SI",CR5="SI"),(IF(CZ5="SI",IFERROR((IF(CZ5="SI",CV5,0)/$AW5),"REVISAR"),CQ5)),CQ5)</f>
        <v>0</v>
      </c>
      <c r="CZ5" s="844" t="s">
        <v>7160</v>
      </c>
      <c r="DA5" s="852"/>
      <c r="DB5" s="856"/>
      <c r="DC5" s="839">
        <v>0</v>
      </c>
      <c r="DD5" s="842">
        <f t="shared" si="6"/>
        <v>0</v>
      </c>
      <c r="DE5" s="853"/>
      <c r="DF5" s="7">
        <f t="shared" si="21"/>
        <v>0</v>
      </c>
      <c r="DG5" s="7">
        <f>+IF(AND(BL5="SI",BT5="SI",CB5="SI",CJ5="SI",CR5="SI",CZ5="SI"),(IF(DH5="SI",IFERROR((IF(DH5="SI",DD5,0)/$AW5),"REVISAR"),CY5)),CY5)</f>
        <v>0</v>
      </c>
      <c r="DH5" s="844" t="s">
        <v>7160</v>
      </c>
      <c r="DI5" s="852"/>
      <c r="DJ5" s="856"/>
      <c r="DK5" s="839">
        <v>0</v>
      </c>
      <c r="DL5" s="842">
        <f t="shared" si="7"/>
        <v>0</v>
      </c>
      <c r="DM5" s="853"/>
      <c r="DN5" s="7">
        <f t="shared" si="22"/>
        <v>0</v>
      </c>
      <c r="DO5" s="7">
        <f>+IF(AND(BL5="SI",BT5="SI",CB5="SI",CJ5="SI",CR5="SI",CZ5="SI",DH5="SI"),(IF(DP5="SI",IFERROR((IF(DP5="SI",DL5,0)/$AW5),"REVISAR"),DG5)),DG5)</f>
        <v>0</v>
      </c>
      <c r="DP5" s="844" t="s">
        <v>7160</v>
      </c>
      <c r="DQ5" s="852"/>
      <c r="DR5" s="856"/>
      <c r="DS5" s="839">
        <v>0</v>
      </c>
      <c r="DT5" s="842">
        <f t="shared" si="8"/>
        <v>0</v>
      </c>
      <c r="DU5" s="853"/>
      <c r="DV5" s="7">
        <f t="shared" si="23"/>
        <v>0</v>
      </c>
      <c r="DW5" s="7">
        <f>+IF(AND(BL5="SI",BT5="SI",CB5="SI",CJ5="SI",CR5="SI",CZ5="SI",DH5="SI",DP5="SI"),(IF(DX5="SI",IFERROR((IF(DX5="SI",DT5,0)/$AW5),"REVISAR"),DO5)),DO5)</f>
        <v>0</v>
      </c>
      <c r="DX5" s="844" t="s">
        <v>7160</v>
      </c>
      <c r="DY5" s="852"/>
      <c r="DZ5" s="856"/>
      <c r="EA5" s="839">
        <v>0</v>
      </c>
      <c r="EB5" s="842">
        <f t="shared" si="9"/>
        <v>0</v>
      </c>
      <c r="EC5" s="853"/>
      <c r="ED5" s="7">
        <f t="shared" si="24"/>
        <v>0</v>
      </c>
      <c r="EE5" s="7">
        <f>+IF(AND(BL5="SI",BT5="SI",CB5="SI",CJ5="SI",CR5="SI",CZ5="SI",DH5="SI",DP5="SI",DX5="SI"),(IF(EF5="SI",IFERROR((IF(EF5="SI",EB5,0)/$AW5),"REVISAR"),DW5)),DW5)</f>
        <v>0</v>
      </c>
      <c r="EF5" s="844" t="s">
        <v>7160</v>
      </c>
      <c r="EG5" s="851"/>
      <c r="EH5" s="856"/>
      <c r="EI5" s="839">
        <v>0</v>
      </c>
      <c r="EJ5" s="842">
        <f t="shared" si="10"/>
        <v>0</v>
      </c>
      <c r="EK5" s="853"/>
      <c r="EL5" s="7">
        <f t="shared" si="25"/>
        <v>0</v>
      </c>
      <c r="EM5" s="7">
        <f>+IF(AND(BL5="SI",BT5="SI",CB5="SI",CJ5="SI",CR5="SI",CZ5="SI",DH5="SI",DP5="SI",DX5="SI",EF5="SI"),(IF(EN5="SI",IFERROR((IF(EN5="SI",EJ5,0)/$AW5),"REVISAR"),EE5)),EE5)</f>
        <v>0</v>
      </c>
      <c r="EN5" s="844" t="s">
        <v>7160</v>
      </c>
      <c r="EO5" s="851"/>
      <c r="EP5" s="856"/>
      <c r="EQ5" s="839">
        <v>88</v>
      </c>
      <c r="ER5" s="845"/>
      <c r="ES5" s="853"/>
      <c r="ET5" s="7">
        <f t="shared" si="26"/>
        <v>0.9263157894736842</v>
      </c>
      <c r="EU5" s="7">
        <f>+IF(AND(BL5="SI",BT5="SI",CB5="SI",CJ5="SI",CR5="SI",CZ5="SI",DH5="SI",DP5="SI",DX5="SI",EF5="SI",EN5="SI"),(IF(EV5="SI",IFERROR((IF(EV5="SI",ER5,0)/$AW5),"REVISAR"),EM5)),EM5)</f>
        <v>0</v>
      </c>
      <c r="EV5" s="844" t="s">
        <v>7160</v>
      </c>
      <c r="EW5" s="849"/>
      <c r="EX5" s="849"/>
      <c r="EY5" s="546">
        <v>2023</v>
      </c>
      <c r="FA5" s="846" t="str">
        <f t="shared" si="11"/>
        <v>NO</v>
      </c>
      <c r="FC5" s="934" t="str">
        <f t="shared" si="13"/>
        <v>dignificación y desarrollo profesión docente</v>
      </c>
      <c r="FF5" s="862"/>
    </row>
    <row r="6" spans="1:162" s="934" customFormat="1" ht="32.25" customHeight="1" x14ac:dyDescent="0.25">
      <c r="A6" s="861" t="str">
        <f t="shared" si="0"/>
        <v>512_VPBM_2023</v>
      </c>
      <c r="B6" s="925" t="s">
        <v>2227</v>
      </c>
      <c r="C6" s="925" t="s">
        <v>653</v>
      </c>
      <c r="D6" s="925" t="s">
        <v>4460</v>
      </c>
      <c r="E6" s="925" t="s">
        <v>7155</v>
      </c>
      <c r="F6" s="925" t="s">
        <v>2228</v>
      </c>
      <c r="G6" s="925" t="s">
        <v>2267</v>
      </c>
      <c r="H6" s="925" t="s">
        <v>7347</v>
      </c>
      <c r="I6" s="969" t="s">
        <v>7344</v>
      </c>
      <c r="J6" s="969" t="s">
        <v>7344</v>
      </c>
      <c r="K6" s="969" t="s">
        <v>7348</v>
      </c>
      <c r="L6" s="920"/>
      <c r="M6" s="925" t="s">
        <v>8326</v>
      </c>
      <c r="N6" s="971">
        <v>512</v>
      </c>
      <c r="O6" s="920"/>
      <c r="P6" s="1068" t="s">
        <v>7354</v>
      </c>
      <c r="Q6" s="920" t="s">
        <v>210</v>
      </c>
      <c r="R6" s="920" t="s">
        <v>2982</v>
      </c>
      <c r="S6" s="920"/>
      <c r="T6" s="920"/>
      <c r="U6" s="920"/>
      <c r="V6" s="920"/>
      <c r="W6" s="920"/>
      <c r="X6" s="921"/>
      <c r="Y6" s="921"/>
      <c r="Z6" s="921"/>
      <c r="AA6" s="921"/>
      <c r="AB6" s="921"/>
      <c r="AC6" s="921"/>
      <c r="AD6" s="921"/>
      <c r="AE6" s="921"/>
      <c r="AF6" s="921"/>
      <c r="AG6" s="921"/>
      <c r="AH6" s="921"/>
      <c r="AI6" s="921"/>
      <c r="AJ6" s="921"/>
      <c r="AK6" s="921"/>
      <c r="AL6" s="921"/>
      <c r="AM6" s="921"/>
      <c r="AN6" s="921"/>
      <c r="AO6" s="919" t="s">
        <v>270</v>
      </c>
      <c r="AP6" s="919" t="s">
        <v>2635</v>
      </c>
      <c r="AQ6" s="919" t="s">
        <v>244</v>
      </c>
      <c r="AR6" s="919" t="s">
        <v>271</v>
      </c>
      <c r="AS6" s="919">
        <v>0</v>
      </c>
      <c r="AT6" s="927" t="s">
        <v>7355</v>
      </c>
      <c r="AU6" s="927" t="s">
        <v>2570</v>
      </c>
      <c r="AV6" s="1051">
        <v>3215</v>
      </c>
      <c r="AW6" s="1051">
        <v>427</v>
      </c>
      <c r="AX6" s="1051">
        <v>2714</v>
      </c>
      <c r="AY6" s="1051">
        <v>2714</v>
      </c>
      <c r="AZ6" s="1051">
        <v>930</v>
      </c>
      <c r="BA6" s="1051">
        <v>6785</v>
      </c>
      <c r="BB6" s="937"/>
      <c r="BC6" s="937"/>
      <c r="BD6" s="937"/>
      <c r="BE6" s="937"/>
      <c r="BF6" s="1001">
        <f t="shared" si="12"/>
        <v>6785</v>
      </c>
      <c r="BG6" s="839">
        <v>0</v>
      </c>
      <c r="BH6" s="842">
        <v>0</v>
      </c>
      <c r="BI6" s="854" t="s">
        <v>7762</v>
      </c>
      <c r="BJ6" s="129">
        <f t="shared" si="27"/>
        <v>0</v>
      </c>
      <c r="BK6" s="7">
        <f t="shared" si="28"/>
        <v>0</v>
      </c>
      <c r="BL6" s="841" t="s">
        <v>218</v>
      </c>
      <c r="BM6" s="854" t="s">
        <v>7785</v>
      </c>
      <c r="BN6" s="860">
        <v>1</v>
      </c>
      <c r="BO6" s="839">
        <v>0</v>
      </c>
      <c r="BP6" s="842">
        <f t="shared" si="1"/>
        <v>0</v>
      </c>
      <c r="BQ6" s="843" t="s">
        <v>7790</v>
      </c>
      <c r="BR6" s="7">
        <f t="shared" si="16"/>
        <v>0</v>
      </c>
      <c r="BS6" s="7">
        <f>+IF(BL6&lt;&gt;"SI",BK6,(IF(BT6="SI",IFERROR((IF(BT6="SI",BP6,0)/$AW6),"REVISAR"),BK6)))</f>
        <v>0</v>
      </c>
      <c r="BT6" s="844" t="s">
        <v>218</v>
      </c>
      <c r="BU6" s="537" t="s">
        <v>7812</v>
      </c>
      <c r="BV6" s="120"/>
      <c r="BW6" s="839">
        <v>0</v>
      </c>
      <c r="BX6" s="842">
        <f t="shared" si="2"/>
        <v>0</v>
      </c>
      <c r="BY6" s="853" t="s">
        <v>8345</v>
      </c>
      <c r="BZ6" s="7">
        <f t="shared" si="17"/>
        <v>0</v>
      </c>
      <c r="CA6" s="7">
        <f>+IF(AND(BT6="SI",BL6="SI"),(IF(CB6="SI",IFERROR((IF(CB6="SI",BX6,0)/$AW6),"REVISAR"),BS6)),BS6)</f>
        <v>0</v>
      </c>
      <c r="CB6" s="844" t="s">
        <v>218</v>
      </c>
      <c r="CC6" s="852" t="s">
        <v>8367</v>
      </c>
      <c r="CD6" s="857">
        <v>1</v>
      </c>
      <c r="CE6" s="839">
        <v>0</v>
      </c>
      <c r="CF6" s="842">
        <f t="shared" si="3"/>
        <v>0</v>
      </c>
      <c r="CG6" s="853"/>
      <c r="CH6" s="7">
        <f t="shared" si="18"/>
        <v>0</v>
      </c>
      <c r="CI6" s="7">
        <f>+IF(AND(BL6="SI",BT6="SI",CB6="SI"),(IF(CJ6="SI",IFERROR((IF(CJ6="SI",CF6,0)/$AW6),"REVISAR"),CA6)),CA6)</f>
        <v>0</v>
      </c>
      <c r="CJ6" s="844" t="s">
        <v>7160</v>
      </c>
      <c r="CK6" s="27"/>
      <c r="CL6" s="857"/>
      <c r="CM6" s="839">
        <v>0</v>
      </c>
      <c r="CN6" s="842">
        <f t="shared" si="4"/>
        <v>0</v>
      </c>
      <c r="CO6" s="847"/>
      <c r="CP6" s="7">
        <f t="shared" si="19"/>
        <v>0</v>
      </c>
      <c r="CQ6" s="7">
        <f>+IF(AND(BL6="SI",BT6="SI",CB6="SI",CJ6="SI"),(IF(CR6="SI",IFERROR((IF(CR6="SI",CN6,0)/$AW6),"REVISAR"),CI6)),CI6)</f>
        <v>0</v>
      </c>
      <c r="CR6" s="844" t="s">
        <v>7160</v>
      </c>
      <c r="CS6" s="852"/>
      <c r="CT6" s="857"/>
      <c r="CU6" s="839">
        <v>0</v>
      </c>
      <c r="CV6" s="858">
        <f t="shared" si="5"/>
        <v>0</v>
      </c>
      <c r="CW6" s="853"/>
      <c r="CX6" s="7">
        <f t="shared" si="20"/>
        <v>0</v>
      </c>
      <c r="CY6" s="7">
        <f>+IF(AND(BL6="SI",BT6="SI",CB6="SI",CJ6="SI",CR6="SI"),(IF(CZ6="SI",IFERROR((IF(CZ6="SI",CV6,0)/$AW6),"REVISAR"),CQ6)),CQ6)</f>
        <v>0</v>
      </c>
      <c r="CZ6" s="844" t="s">
        <v>7160</v>
      </c>
      <c r="DA6" s="852"/>
      <c r="DB6" s="856"/>
      <c r="DC6" s="839">
        <v>0</v>
      </c>
      <c r="DD6" s="842">
        <f t="shared" si="6"/>
        <v>0</v>
      </c>
      <c r="DE6" s="853"/>
      <c r="DF6" s="7">
        <f t="shared" si="21"/>
        <v>0</v>
      </c>
      <c r="DG6" s="7">
        <f>+IF(AND(BL6="SI",BT6="SI",CB6="SI",CJ6="SI",CR6="SI",CZ6="SI"),(IF(DH6="SI",IFERROR((IF(DH6="SI",DD6,0)/$AW6),"REVISAR"),CY6)),CY6)</f>
        <v>0</v>
      </c>
      <c r="DH6" s="844" t="s">
        <v>7160</v>
      </c>
      <c r="DI6" s="852"/>
      <c r="DJ6" s="856"/>
      <c r="DK6" s="839">
        <v>0</v>
      </c>
      <c r="DL6" s="842">
        <f t="shared" si="7"/>
        <v>0</v>
      </c>
      <c r="DM6" s="853"/>
      <c r="DN6" s="7">
        <f t="shared" si="22"/>
        <v>0</v>
      </c>
      <c r="DO6" s="7">
        <f>+IF(AND(BL6="SI",BT6="SI",CB6="SI",CJ6="SI",CR6="SI",CZ6="SI",DH6="SI"),(IF(DP6="SI",IFERROR((IF(DP6="SI",DL6,0)/$AW6),"REVISAR"),DG6)),DG6)</f>
        <v>0</v>
      </c>
      <c r="DP6" s="844" t="s">
        <v>7160</v>
      </c>
      <c r="DQ6" s="852"/>
      <c r="DR6" s="856"/>
      <c r="DS6" s="839">
        <v>0</v>
      </c>
      <c r="DT6" s="842">
        <f t="shared" si="8"/>
        <v>0</v>
      </c>
      <c r="DU6" s="853"/>
      <c r="DV6" s="7">
        <f t="shared" si="23"/>
        <v>0</v>
      </c>
      <c r="DW6" s="7">
        <f>+IF(AND(BL6="SI",BT6="SI",CB6="SI",CJ6="SI",CR6="SI",CZ6="SI",DH6="SI",DP6="SI"),(IF(DX6="SI",IFERROR((IF(DX6="SI",DT6,0)/$AW6),"REVISAR"),DO6)),DO6)</f>
        <v>0</v>
      </c>
      <c r="DX6" s="844" t="s">
        <v>7160</v>
      </c>
      <c r="DY6" s="852"/>
      <c r="DZ6" s="856"/>
      <c r="EA6" s="839">
        <v>0</v>
      </c>
      <c r="EB6" s="842">
        <f t="shared" si="9"/>
        <v>0</v>
      </c>
      <c r="EC6" s="853"/>
      <c r="ED6" s="7">
        <f t="shared" si="24"/>
        <v>0</v>
      </c>
      <c r="EE6" s="7">
        <f>+IF(AND(BL6="SI",BT6="SI",CB6="SI",CJ6="SI",CR6="SI",CZ6="SI",DH6="SI",DP6="SI",DX6="SI"),(IF(EF6="SI",IFERROR((IF(EF6="SI",EB6,0)/$AW6),"REVISAR"),DW6)),DW6)</f>
        <v>0</v>
      </c>
      <c r="EF6" s="844" t="s">
        <v>7160</v>
      </c>
      <c r="EG6" s="851"/>
      <c r="EH6" s="856"/>
      <c r="EI6" s="839">
        <v>0</v>
      </c>
      <c r="EJ6" s="842">
        <f t="shared" si="10"/>
        <v>0</v>
      </c>
      <c r="EK6" s="853"/>
      <c r="EL6" s="7">
        <f t="shared" si="25"/>
        <v>0</v>
      </c>
      <c r="EM6" s="7">
        <f>+IF(AND(BL6="SI",BT6="SI",CB6="SI",CJ6="SI",CR6="SI",CZ6="SI",DH6="SI",DP6="SI",DX6="SI",EF6="SI"),(IF(EN6="SI",IFERROR((IF(EN6="SI",EJ6,0)/$AW6),"REVISAR"),EE6)),EE6)</f>
        <v>0</v>
      </c>
      <c r="EN6" s="844" t="s">
        <v>7160</v>
      </c>
      <c r="EO6" s="851"/>
      <c r="EP6" s="856"/>
      <c r="EQ6" s="839">
        <v>427</v>
      </c>
      <c r="ER6" s="845"/>
      <c r="ES6" s="853"/>
      <c r="ET6" s="7">
        <f t="shared" si="26"/>
        <v>1</v>
      </c>
      <c r="EU6" s="7">
        <f>+IF(AND(BL6="SI",BT6="SI",CB6="SI",CJ6="SI",CR6="SI",CZ6="SI",DH6="SI",DP6="SI",DX6="SI",EF6="SI",EN6="SI"),(IF(EV6="SI",IFERROR((IF(EV6="SI",ER6,0)/$AW6),"REVISAR"),EM6)),EM6)</f>
        <v>0</v>
      </c>
      <c r="EV6" s="844" t="s">
        <v>7160</v>
      </c>
      <c r="EW6" s="849"/>
      <c r="EX6" s="849"/>
      <c r="EY6" s="546">
        <v>2023</v>
      </c>
      <c r="FA6" s="846" t="str">
        <f t="shared" si="11"/>
        <v>SI</v>
      </c>
      <c r="FC6" s="934" t="str">
        <f t="shared" si="13"/>
        <v>dignificación y desarrollo profesión docente</v>
      </c>
      <c r="FF6" s="862"/>
    </row>
    <row r="7" spans="1:162" s="934" customFormat="1" ht="32.25" customHeight="1" x14ac:dyDescent="0.25">
      <c r="A7" s="861" t="str">
        <f t="shared" si="0"/>
        <v>33_VPBM_2023</v>
      </c>
      <c r="B7" s="925" t="s">
        <v>2227</v>
      </c>
      <c r="C7" s="925" t="s">
        <v>653</v>
      </c>
      <c r="D7" s="925" t="s">
        <v>4460</v>
      </c>
      <c r="E7" s="925" t="s">
        <v>7155</v>
      </c>
      <c r="F7" s="925" t="s">
        <v>2228</v>
      </c>
      <c r="G7" s="925" t="s">
        <v>2267</v>
      </c>
      <c r="H7" s="925" t="s">
        <v>7347</v>
      </c>
      <c r="I7" s="969" t="s">
        <v>7344</v>
      </c>
      <c r="J7" s="969" t="s">
        <v>7344</v>
      </c>
      <c r="K7" s="969" t="s">
        <v>7348</v>
      </c>
      <c r="L7" s="920"/>
      <c r="M7" s="925" t="s">
        <v>8326</v>
      </c>
      <c r="N7" s="920">
        <v>33</v>
      </c>
      <c r="O7" s="920"/>
      <c r="P7" s="1068" t="s">
        <v>3002</v>
      </c>
      <c r="Q7" s="920" t="s">
        <v>210</v>
      </c>
      <c r="R7" s="921" t="s">
        <v>2982</v>
      </c>
      <c r="S7" s="921"/>
      <c r="T7" s="921"/>
      <c r="U7" s="921"/>
      <c r="V7" s="921"/>
      <c r="W7" s="921"/>
      <c r="X7" s="921"/>
      <c r="Y7" s="921"/>
      <c r="Z7" s="921"/>
      <c r="AA7" s="921"/>
      <c r="AB7" s="921"/>
      <c r="AC7" s="921"/>
      <c r="AD7" s="921"/>
      <c r="AE7" s="921"/>
      <c r="AF7" s="921"/>
      <c r="AG7" s="921"/>
      <c r="AH7" s="921"/>
      <c r="AI7" s="921"/>
      <c r="AJ7" s="921"/>
      <c r="AK7" s="921"/>
      <c r="AL7" s="921"/>
      <c r="AM7" s="921"/>
      <c r="AN7" s="921"/>
      <c r="AO7" s="919" t="s">
        <v>270</v>
      </c>
      <c r="AP7" s="919" t="s">
        <v>2635</v>
      </c>
      <c r="AQ7" s="919" t="s">
        <v>213</v>
      </c>
      <c r="AR7" s="919" t="s">
        <v>271</v>
      </c>
      <c r="AS7" s="919">
        <v>0</v>
      </c>
      <c r="AT7" s="927" t="s">
        <v>3003</v>
      </c>
      <c r="AU7" s="927" t="s">
        <v>3004</v>
      </c>
      <c r="AV7" s="1051">
        <v>129</v>
      </c>
      <c r="AW7" s="1052">
        <v>20</v>
      </c>
      <c r="AX7" s="1052">
        <v>20</v>
      </c>
      <c r="AY7" s="1052">
        <v>20</v>
      </c>
      <c r="AZ7" s="1052">
        <v>20</v>
      </c>
      <c r="BA7" s="1052">
        <v>20</v>
      </c>
      <c r="BB7" s="927"/>
      <c r="BC7" s="927"/>
      <c r="BD7" s="927"/>
      <c r="BE7" s="927"/>
      <c r="BF7" s="1001">
        <f t="shared" si="12"/>
        <v>20</v>
      </c>
      <c r="BG7" s="839">
        <v>0</v>
      </c>
      <c r="BH7" s="842">
        <v>0</v>
      </c>
      <c r="BI7" s="854" t="s">
        <v>7763</v>
      </c>
      <c r="BJ7" s="129">
        <f t="shared" si="14"/>
        <v>0</v>
      </c>
      <c r="BK7" s="7">
        <f t="shared" si="15"/>
        <v>0</v>
      </c>
      <c r="BL7" s="841" t="s">
        <v>218</v>
      </c>
      <c r="BM7" s="854" t="s">
        <v>7785</v>
      </c>
      <c r="BN7" s="859">
        <v>1</v>
      </c>
      <c r="BO7" s="839">
        <v>0</v>
      </c>
      <c r="BP7" s="842">
        <f t="shared" si="1"/>
        <v>0</v>
      </c>
      <c r="BQ7" s="843" t="s">
        <v>7791</v>
      </c>
      <c r="BR7" s="7">
        <f t="shared" si="16"/>
        <v>0</v>
      </c>
      <c r="BS7" s="7">
        <f>+IF(BL7&lt;&gt;"SI",BK7,(IF(BT7="SI",IFERROR((IF(BT7="SI",BP7,0)/$AW7),"REVISAR"),0)))</f>
        <v>0</v>
      </c>
      <c r="BT7" s="844" t="s">
        <v>218</v>
      </c>
      <c r="BU7" s="537" t="s">
        <v>7812</v>
      </c>
      <c r="BV7" s="120"/>
      <c r="BW7" s="839">
        <v>0</v>
      </c>
      <c r="BX7" s="842">
        <f t="shared" si="2"/>
        <v>0</v>
      </c>
      <c r="BY7" s="853" t="s">
        <v>8346</v>
      </c>
      <c r="BZ7" s="7">
        <f t="shared" si="17"/>
        <v>0</v>
      </c>
      <c r="CA7" s="7">
        <f>+IF(AND(BT7="SI",BL7="SI"),(IF(CB7="SI",IFERROR((IF(CB7="SI",BX7,0)/$AW7),"REVISAR"),0)),BS7)</f>
        <v>0</v>
      </c>
      <c r="CB7" s="844" t="s">
        <v>218</v>
      </c>
      <c r="CC7" s="852" t="s">
        <v>8367</v>
      </c>
      <c r="CD7" s="120">
        <v>1</v>
      </c>
      <c r="CE7" s="839">
        <v>0</v>
      </c>
      <c r="CF7" s="842">
        <f t="shared" si="3"/>
        <v>0</v>
      </c>
      <c r="CG7" s="853"/>
      <c r="CH7" s="7">
        <f t="shared" si="18"/>
        <v>0</v>
      </c>
      <c r="CI7" s="7">
        <f>+IF(AND(BL7="SI",BT7="SI",CB7="SI"),(IF(CJ7="SI",IFERROR((IF(CJ7="SI",CF7,0)/$AW7),"REVISAR"),0)),CA7)</f>
        <v>0</v>
      </c>
      <c r="CJ7" s="844" t="s">
        <v>7160</v>
      </c>
      <c r="CK7" s="27"/>
      <c r="CL7" s="857"/>
      <c r="CM7" s="839">
        <v>0</v>
      </c>
      <c r="CN7" s="842">
        <f t="shared" si="4"/>
        <v>0</v>
      </c>
      <c r="CO7" s="847"/>
      <c r="CP7" s="7">
        <f t="shared" si="19"/>
        <v>0</v>
      </c>
      <c r="CQ7" s="7">
        <f>+IF(AND(BL7="SI",BT7="SI",CB7="SI",CJ7="SI"),(IF(CR7="SI",IFERROR((IF(CR7="SI",CN7,0)/$AW7),"REVISAR"),0)),CI7)</f>
        <v>0</v>
      </c>
      <c r="CR7" s="844" t="s">
        <v>7160</v>
      </c>
      <c r="CS7" s="852"/>
      <c r="CT7" s="857"/>
      <c r="CU7" s="839">
        <v>0</v>
      </c>
      <c r="CV7" s="842">
        <f t="shared" si="5"/>
        <v>0</v>
      </c>
      <c r="CW7" s="853"/>
      <c r="CX7" s="7">
        <f t="shared" si="20"/>
        <v>0</v>
      </c>
      <c r="CY7" s="7">
        <f>+IF(AND(BL7="SI",BT7="SI",CB7="SI",CJ7="SI",CR7="SI"),(IF(CZ7="SI",IFERROR((IF(CZ7="SI",CV7,0)/$AW7),"REVISAR"),0)),CQ7)</f>
        <v>0</v>
      </c>
      <c r="CZ7" s="844" t="s">
        <v>7160</v>
      </c>
      <c r="DA7" s="852"/>
      <c r="DB7" s="856"/>
      <c r="DC7" s="839">
        <v>0</v>
      </c>
      <c r="DD7" s="842">
        <f t="shared" si="6"/>
        <v>0</v>
      </c>
      <c r="DE7" s="853"/>
      <c r="DF7" s="7">
        <f t="shared" si="21"/>
        <v>0</v>
      </c>
      <c r="DG7" s="7">
        <f>+IF(AND(BL7="SI",BT7="SI",CB7="SI",CJ7="SI",CR7="SI",CZ7="SI"),(IF(DH7="SI",IFERROR((IF(DH7="SI",DD7,0)/$AW7),"REVISAR"),0)),CY7)</f>
        <v>0</v>
      </c>
      <c r="DH7" s="844" t="s">
        <v>7160</v>
      </c>
      <c r="DI7" s="852"/>
      <c r="DJ7" s="856"/>
      <c r="DK7" s="839">
        <v>0</v>
      </c>
      <c r="DL7" s="842">
        <f t="shared" si="7"/>
        <v>0</v>
      </c>
      <c r="DM7" s="853"/>
      <c r="DN7" s="7">
        <f t="shared" si="22"/>
        <v>0</v>
      </c>
      <c r="DO7" s="7">
        <f>+IF(AND(BL7="SI",BT7="SI",CB7="SI",CJ7="SI",CR7="SI",CZ7="SI",DH7="SI"),(IF(DP7="SI",IFERROR((IF(DP7="SI",DL7,0)/$AW7),"REVISAR"),0)),DG7)</f>
        <v>0</v>
      </c>
      <c r="DP7" s="844" t="s">
        <v>7160</v>
      </c>
      <c r="DQ7" s="852"/>
      <c r="DR7" s="856"/>
      <c r="DS7" s="839">
        <v>0</v>
      </c>
      <c r="DT7" s="842">
        <f t="shared" si="8"/>
        <v>0</v>
      </c>
      <c r="DU7" s="853"/>
      <c r="DV7" s="7">
        <f t="shared" si="23"/>
        <v>0</v>
      </c>
      <c r="DW7" s="7">
        <f>+IF(AND(BL7="SI",BT7="SI",CB7="SI",CJ7="SI",CR7="SI",CZ7="SI",DH7="SI",DP7="SI"),(IF(DX7="SI",IFERROR((IF(DX7="SI",DT7,0)/$AW7),"REVISAR"),0)),DO7)</f>
        <v>0</v>
      </c>
      <c r="DX7" s="844" t="s">
        <v>7160</v>
      </c>
      <c r="DY7" s="852"/>
      <c r="DZ7" s="856"/>
      <c r="EA7" s="839">
        <v>0</v>
      </c>
      <c r="EB7" s="842">
        <f t="shared" si="9"/>
        <v>0</v>
      </c>
      <c r="EC7" s="853"/>
      <c r="ED7" s="7">
        <f t="shared" si="24"/>
        <v>0</v>
      </c>
      <c r="EE7" s="7">
        <f>+IF(AND(BL7="SI",BT7="SI",CB7="SI",CJ7="SI",CR7="SI",CZ7="SI",DH7="SI",DP7="SI",DX7="SI"),(IF(EF7="SI",IFERROR((IF(EF7="SI",EB7,0)/$AW7),"REVISAR"),0)),DW7)</f>
        <v>0</v>
      </c>
      <c r="EF7" s="844" t="s">
        <v>7160</v>
      </c>
      <c r="EG7" s="851"/>
      <c r="EH7" s="856"/>
      <c r="EI7" s="839">
        <v>0</v>
      </c>
      <c r="EJ7" s="842">
        <f t="shared" si="10"/>
        <v>0</v>
      </c>
      <c r="EK7" s="853"/>
      <c r="EL7" s="7">
        <f t="shared" si="25"/>
        <v>0</v>
      </c>
      <c r="EM7" s="7">
        <f>+IF(AND(BL7="SI",BT7="SI",CB7="SI",CJ7="SI",CR7="SI",CZ7="SI",DH7="SI",DP7="SI",DX7="SI",EF7="SI"),(IF(EN7="SI",IFERROR((IF(EN7="SI",EJ7,0)/$AW7),"REVISAR"),0)),EE7)</f>
        <v>0</v>
      </c>
      <c r="EN7" s="844" t="s">
        <v>7160</v>
      </c>
      <c r="EO7" s="851"/>
      <c r="EP7" s="856"/>
      <c r="EQ7" s="839">
        <v>20</v>
      </c>
      <c r="ER7" s="845"/>
      <c r="ES7" s="853"/>
      <c r="ET7" s="7">
        <f t="shared" si="26"/>
        <v>1</v>
      </c>
      <c r="EU7" s="7">
        <f>+IF(AND(BL7="SI",BT7="SI",CB7="SI",CJ7="SI",CR7="SI",CZ7="SI",DH7="SI",DP7="SI",DX7="SI",EF7="SI",EN7="SI"),(IF(EV7="SI",IFERROR((IF(EV7="SI",ER7,0)/$AW7),"REVISAR"),0)),EM7)</f>
        <v>0</v>
      </c>
      <c r="EV7" s="844" t="s">
        <v>7160</v>
      </c>
      <c r="EW7" s="849"/>
      <c r="EX7" s="849"/>
      <c r="EY7" s="546">
        <v>2023</v>
      </c>
      <c r="FA7" s="846" t="str">
        <f t="shared" si="11"/>
        <v>SI</v>
      </c>
      <c r="FC7" s="934" t="str">
        <f t="shared" si="13"/>
        <v>dignificación y desarrollo profesión docente</v>
      </c>
      <c r="FF7" s="862"/>
    </row>
    <row r="8" spans="1:162" s="934" customFormat="1" ht="32.25" customHeight="1" x14ac:dyDescent="0.25">
      <c r="A8" s="861" t="str">
        <f t="shared" si="0"/>
        <v>513_VPBM_2023</v>
      </c>
      <c r="B8" s="925" t="s">
        <v>2227</v>
      </c>
      <c r="C8" s="925" t="s">
        <v>653</v>
      </c>
      <c r="D8" s="925" t="s">
        <v>4460</v>
      </c>
      <c r="E8" s="925" t="s">
        <v>7155</v>
      </c>
      <c r="F8" s="925" t="s">
        <v>2228</v>
      </c>
      <c r="G8" s="925" t="s">
        <v>2267</v>
      </c>
      <c r="H8" s="925" t="s">
        <v>7347</v>
      </c>
      <c r="I8" s="969" t="s">
        <v>7344</v>
      </c>
      <c r="J8" s="969" t="s">
        <v>7344</v>
      </c>
      <c r="K8" s="969" t="s">
        <v>7348</v>
      </c>
      <c r="L8" s="920"/>
      <c r="M8" s="925" t="s">
        <v>8326</v>
      </c>
      <c r="N8" s="971">
        <v>513</v>
      </c>
      <c r="O8" s="920"/>
      <c r="P8" s="1068" t="s">
        <v>7734</v>
      </c>
      <c r="Q8" s="920" t="s">
        <v>210</v>
      </c>
      <c r="R8" s="921" t="s">
        <v>2982</v>
      </c>
      <c r="S8" s="921"/>
      <c r="T8" s="921"/>
      <c r="U8" s="921"/>
      <c r="V8" s="921"/>
      <c r="W8" s="921"/>
      <c r="X8" s="921"/>
      <c r="Y8" s="921"/>
      <c r="Z8" s="921"/>
      <c r="AA8" s="921"/>
      <c r="AB8" s="921"/>
      <c r="AC8" s="921"/>
      <c r="AD8" s="921"/>
      <c r="AE8" s="921"/>
      <c r="AF8" s="921"/>
      <c r="AG8" s="921"/>
      <c r="AH8" s="921"/>
      <c r="AI8" s="921"/>
      <c r="AJ8" s="921"/>
      <c r="AK8" s="921"/>
      <c r="AL8" s="921"/>
      <c r="AM8" s="921"/>
      <c r="AN8" s="921"/>
      <c r="AO8" s="919" t="s">
        <v>270</v>
      </c>
      <c r="AP8" s="919" t="s">
        <v>2635</v>
      </c>
      <c r="AQ8" s="919" t="s">
        <v>244</v>
      </c>
      <c r="AR8" s="919" t="s">
        <v>271</v>
      </c>
      <c r="AS8" s="919">
        <v>0</v>
      </c>
      <c r="AT8" s="1057" t="s">
        <v>7720</v>
      </c>
      <c r="AU8" s="927" t="s">
        <v>7748</v>
      </c>
      <c r="AV8" s="1051">
        <v>0</v>
      </c>
      <c r="AW8" s="1059">
        <v>20</v>
      </c>
      <c r="AX8" s="1059">
        <v>50</v>
      </c>
      <c r="AY8" s="1059">
        <v>80</v>
      </c>
      <c r="AZ8" s="1059">
        <v>100</v>
      </c>
      <c r="BA8" s="1059">
        <v>100</v>
      </c>
      <c r="BB8" s="927"/>
      <c r="BC8" s="927"/>
      <c r="BD8" s="927"/>
      <c r="BE8" s="927"/>
      <c r="BF8" s="1001">
        <f t="shared" si="12"/>
        <v>100</v>
      </c>
      <c r="BG8" s="839">
        <v>0</v>
      </c>
      <c r="BH8" s="842">
        <v>0</v>
      </c>
      <c r="BI8" s="854" t="s">
        <v>7764</v>
      </c>
      <c r="BJ8" s="129">
        <f t="shared" ref="BJ8:BJ9" si="29">+IF(BL8="SI",IFERROR((IF(BL8="SI",BG8,0)/AW8),"REVISAR"),0)</f>
        <v>0</v>
      </c>
      <c r="BK8" s="7">
        <f t="shared" ref="BK8:BK9" si="30">+IF(BL8="SI",IFERROR((IF(BL8="SI",BH8,0)/AW8),"REVISAR"),0)</f>
        <v>0</v>
      </c>
      <c r="BL8" s="841" t="s">
        <v>218</v>
      </c>
      <c r="BM8" s="854" t="s">
        <v>7785</v>
      </c>
      <c r="BN8" s="860">
        <v>1</v>
      </c>
      <c r="BO8" s="839">
        <v>0</v>
      </c>
      <c r="BP8" s="842">
        <f t="shared" si="1"/>
        <v>0</v>
      </c>
      <c r="BQ8" s="843" t="s">
        <v>7792</v>
      </c>
      <c r="BR8" s="7">
        <f t="shared" si="16"/>
        <v>0</v>
      </c>
      <c r="BS8" s="7">
        <f>+IF(BL8&lt;&gt;"SI",BK8,(IF(BT8="SI",IFERROR((IF(BT8="SI",BP8,0)/$AW8),"REVISAR"),BK8)))</f>
        <v>0</v>
      </c>
      <c r="BT8" s="844" t="s">
        <v>218</v>
      </c>
      <c r="BU8" s="537" t="s">
        <v>7812</v>
      </c>
      <c r="BV8" s="120"/>
      <c r="BW8" s="839">
        <v>0</v>
      </c>
      <c r="BX8" s="842">
        <f t="shared" si="2"/>
        <v>0</v>
      </c>
      <c r="BY8" s="853" t="s">
        <v>8347</v>
      </c>
      <c r="BZ8" s="7">
        <f t="shared" si="17"/>
        <v>0</v>
      </c>
      <c r="CA8" s="7">
        <f>+IF(AND(BT8="SI",BL8="SI"),(IF(CB8="SI",IFERROR((IF(CB8="SI",BX8,0)/$AW8),"REVISAR"),BS8)),BS8)</f>
        <v>0</v>
      </c>
      <c r="CB8" s="844" t="s">
        <v>218</v>
      </c>
      <c r="CC8" s="852" t="s">
        <v>8367</v>
      </c>
      <c r="CD8" s="857">
        <v>1</v>
      </c>
      <c r="CE8" s="839">
        <v>0</v>
      </c>
      <c r="CF8" s="842">
        <f t="shared" si="3"/>
        <v>0</v>
      </c>
      <c r="CG8" s="853"/>
      <c r="CH8" s="7">
        <f t="shared" si="18"/>
        <v>0</v>
      </c>
      <c r="CI8" s="7">
        <f>+IF(AND(BL8="SI",BT8="SI",CB8="SI"),(IF(CJ8="SI",IFERROR((IF(CJ8="SI",CF8,0)/$AW8),"REVISAR"),CA8)),CA8)</f>
        <v>0</v>
      </c>
      <c r="CJ8" s="844" t="s">
        <v>7160</v>
      </c>
      <c r="CK8" s="27"/>
      <c r="CL8" s="857"/>
      <c r="CM8" s="839">
        <v>0</v>
      </c>
      <c r="CN8" s="842">
        <f t="shared" si="4"/>
        <v>0</v>
      </c>
      <c r="CO8" s="847"/>
      <c r="CP8" s="7">
        <f t="shared" si="19"/>
        <v>0</v>
      </c>
      <c r="CQ8" s="7">
        <f>+IF(AND(BL8="SI",BT8="SI",CB8="SI",CJ8="SI"),(IF(CR8="SI",IFERROR((IF(CR8="SI",CN8,0)/$AW8),"REVISAR"),CI8)),CI8)</f>
        <v>0</v>
      </c>
      <c r="CR8" s="844" t="s">
        <v>7160</v>
      </c>
      <c r="CS8" s="852"/>
      <c r="CT8" s="857"/>
      <c r="CU8" s="839">
        <v>0</v>
      </c>
      <c r="CV8" s="858">
        <f t="shared" si="5"/>
        <v>0</v>
      </c>
      <c r="CW8" s="853"/>
      <c r="CX8" s="7">
        <f t="shared" si="20"/>
        <v>0</v>
      </c>
      <c r="CY8" s="7">
        <f>+IF(AND(BL8="SI",BT8="SI",CB8="SI",CJ8="SI",CR8="SI"),(IF(CZ8="SI",IFERROR((IF(CZ8="SI",CV8,0)/$AW8),"REVISAR"),CQ8)),CQ8)</f>
        <v>0</v>
      </c>
      <c r="CZ8" s="844" t="s">
        <v>7160</v>
      </c>
      <c r="DA8" s="852"/>
      <c r="DB8" s="856"/>
      <c r="DC8" s="839">
        <v>0</v>
      </c>
      <c r="DD8" s="842">
        <f t="shared" si="6"/>
        <v>0</v>
      </c>
      <c r="DE8" s="853"/>
      <c r="DF8" s="7">
        <f t="shared" si="21"/>
        <v>0</v>
      </c>
      <c r="DG8" s="7">
        <f>+IF(AND(BL8="SI",BT8="SI",CB8="SI",CJ8="SI",CR8="SI",CZ8="SI"),(IF(DH8="SI",IFERROR((IF(DH8="SI",DD8,0)/$AW8),"REVISAR"),CY8)),CY8)</f>
        <v>0</v>
      </c>
      <c r="DH8" s="844" t="s">
        <v>7160</v>
      </c>
      <c r="DI8" s="852"/>
      <c r="DJ8" s="856"/>
      <c r="DK8" s="839">
        <v>0</v>
      </c>
      <c r="DL8" s="842">
        <f t="shared" si="7"/>
        <v>0</v>
      </c>
      <c r="DM8" s="853"/>
      <c r="DN8" s="7">
        <f t="shared" si="22"/>
        <v>0</v>
      </c>
      <c r="DO8" s="7">
        <f>+IF(AND(BL8="SI",BT8="SI",CB8="SI",CJ8="SI",CR8="SI",CZ8="SI",DH8="SI"),(IF(DP8="SI",IFERROR((IF(DP8="SI",DL8,0)/$AW8),"REVISAR"),DG8)),DG8)</f>
        <v>0</v>
      </c>
      <c r="DP8" s="844" t="s">
        <v>7160</v>
      </c>
      <c r="DQ8" s="852"/>
      <c r="DR8" s="856"/>
      <c r="DS8" s="839">
        <v>0</v>
      </c>
      <c r="DT8" s="842">
        <f t="shared" si="8"/>
        <v>0</v>
      </c>
      <c r="DU8" s="853"/>
      <c r="DV8" s="7">
        <f t="shared" si="23"/>
        <v>0</v>
      </c>
      <c r="DW8" s="7">
        <f>+IF(AND(BL8="SI",BT8="SI",CB8="SI",CJ8="SI",CR8="SI",CZ8="SI",DH8="SI",DP8="SI"),(IF(DX8="SI",IFERROR((IF(DX8="SI",DT8,0)/$AW8),"REVISAR"),DO8)),DO8)</f>
        <v>0</v>
      </c>
      <c r="DX8" s="844" t="s">
        <v>7160</v>
      </c>
      <c r="DY8" s="852"/>
      <c r="DZ8" s="856"/>
      <c r="EA8" s="839">
        <v>0</v>
      </c>
      <c r="EB8" s="842">
        <f t="shared" si="9"/>
        <v>0</v>
      </c>
      <c r="EC8" s="853"/>
      <c r="ED8" s="7">
        <f t="shared" si="24"/>
        <v>0</v>
      </c>
      <c r="EE8" s="7">
        <f>+IF(AND(BL8="SI",BT8="SI",CB8="SI",CJ8="SI",CR8="SI",CZ8="SI",DH8="SI",DP8="SI",DX8="SI"),(IF(EF8="SI",IFERROR((IF(EF8="SI",EB8,0)/$AW8),"REVISAR"),DW8)),DW8)</f>
        <v>0</v>
      </c>
      <c r="EF8" s="844" t="s">
        <v>7160</v>
      </c>
      <c r="EG8" s="851"/>
      <c r="EH8" s="856"/>
      <c r="EI8" s="839">
        <v>0</v>
      </c>
      <c r="EJ8" s="842">
        <f t="shared" si="10"/>
        <v>0</v>
      </c>
      <c r="EK8" s="853"/>
      <c r="EL8" s="7">
        <f t="shared" si="25"/>
        <v>0</v>
      </c>
      <c r="EM8" s="7">
        <f>+IF(AND(BL8="SI",BT8="SI",CB8="SI",CJ8="SI",CR8="SI",CZ8="SI",DH8="SI",DP8="SI",DX8="SI",EF8="SI"),(IF(EN8="SI",IFERROR((IF(EN8="SI",EJ8,0)/$AW8),"REVISAR"),EE8)),EE8)</f>
        <v>0</v>
      </c>
      <c r="EN8" s="844" t="s">
        <v>7160</v>
      </c>
      <c r="EO8" s="851"/>
      <c r="EP8" s="856"/>
      <c r="EQ8" s="839">
        <v>4000</v>
      </c>
      <c r="ER8" s="845"/>
      <c r="ES8" s="853"/>
      <c r="ET8" s="7">
        <f t="shared" si="26"/>
        <v>200</v>
      </c>
      <c r="EU8" s="7">
        <f>+IF(AND(BL8="SI",BT8="SI",CB8="SI",CJ8="SI",CR8="SI",CZ8="SI",DH8="SI",DP8="SI",DX8="SI",EF8="SI",EN8="SI"),(IF(EV8="SI",IFERROR((IF(EV8="SI",ER8,0)/$AW8),"REVISAR"),EM8)),EM8)</f>
        <v>0</v>
      </c>
      <c r="EV8" s="844" t="s">
        <v>7160</v>
      </c>
      <c r="EW8" s="849"/>
      <c r="EX8" s="849"/>
      <c r="EY8" s="546">
        <v>2023</v>
      </c>
      <c r="FA8" s="846" t="str">
        <f t="shared" si="11"/>
        <v>NO</v>
      </c>
      <c r="FC8" s="934" t="str">
        <f t="shared" si="13"/>
        <v>dignificación y desarrollo profesión docente</v>
      </c>
      <c r="FF8" s="862"/>
    </row>
    <row r="9" spans="1:162" s="934" customFormat="1" ht="32.25" customHeight="1" x14ac:dyDescent="0.25">
      <c r="A9" s="861" t="str">
        <f t="shared" si="0"/>
        <v>514_VPBM_2023</v>
      </c>
      <c r="B9" s="925" t="s">
        <v>2227</v>
      </c>
      <c r="C9" s="925" t="s">
        <v>653</v>
      </c>
      <c r="D9" s="925" t="s">
        <v>4460</v>
      </c>
      <c r="E9" s="925" t="s">
        <v>7155</v>
      </c>
      <c r="F9" s="925" t="s">
        <v>2228</v>
      </c>
      <c r="G9" s="925" t="s">
        <v>2267</v>
      </c>
      <c r="H9" s="925" t="s">
        <v>7347</v>
      </c>
      <c r="I9" s="969" t="s">
        <v>7344</v>
      </c>
      <c r="J9" s="969" t="s">
        <v>7344</v>
      </c>
      <c r="K9" s="969" t="s">
        <v>7348</v>
      </c>
      <c r="L9" s="920"/>
      <c r="M9" s="925" t="s">
        <v>8326</v>
      </c>
      <c r="N9" s="972">
        <v>514</v>
      </c>
      <c r="O9" s="919"/>
      <c r="P9" s="1062" t="s">
        <v>7356</v>
      </c>
      <c r="Q9" s="919" t="s">
        <v>210</v>
      </c>
      <c r="R9" s="921"/>
      <c r="S9" s="921"/>
      <c r="T9" s="921"/>
      <c r="U9" s="921"/>
      <c r="V9" s="921"/>
      <c r="W9" s="921"/>
      <c r="X9" s="921"/>
      <c r="Y9" s="921"/>
      <c r="Z9" s="921"/>
      <c r="AA9" s="921"/>
      <c r="AB9" s="921"/>
      <c r="AC9" s="921"/>
      <c r="AD9" s="921"/>
      <c r="AE9" s="921"/>
      <c r="AF9" s="921"/>
      <c r="AG9" s="921"/>
      <c r="AH9" s="921"/>
      <c r="AI9" s="921"/>
      <c r="AJ9" s="921"/>
      <c r="AK9" s="921"/>
      <c r="AL9" s="921"/>
      <c r="AM9" s="921"/>
      <c r="AN9" s="921"/>
      <c r="AO9" s="919" t="s">
        <v>270</v>
      </c>
      <c r="AP9" s="919" t="s">
        <v>2635</v>
      </c>
      <c r="AQ9" s="919" t="s">
        <v>244</v>
      </c>
      <c r="AR9" s="919" t="s">
        <v>271</v>
      </c>
      <c r="AS9" s="919">
        <v>0</v>
      </c>
      <c r="AT9" s="927" t="s">
        <v>7721</v>
      </c>
      <c r="AU9" s="927" t="s">
        <v>2570</v>
      </c>
      <c r="AV9" s="1051">
        <v>512</v>
      </c>
      <c r="AW9" s="1052">
        <v>150</v>
      </c>
      <c r="AX9" s="1052">
        <v>150</v>
      </c>
      <c r="AY9" s="1052">
        <v>150</v>
      </c>
      <c r="AZ9" s="1052">
        <v>150</v>
      </c>
      <c r="BA9" s="1052">
        <v>600</v>
      </c>
      <c r="BB9" s="927"/>
      <c r="BC9" s="927"/>
      <c r="BD9" s="927"/>
      <c r="BE9" s="927"/>
      <c r="BF9" s="1001">
        <f t="shared" si="12"/>
        <v>600</v>
      </c>
      <c r="BG9" s="839">
        <v>0</v>
      </c>
      <c r="BH9" s="842">
        <v>0</v>
      </c>
      <c r="BI9" s="854" t="s">
        <v>7765</v>
      </c>
      <c r="BJ9" s="129">
        <f t="shared" si="29"/>
        <v>0</v>
      </c>
      <c r="BK9" s="7">
        <f t="shared" si="30"/>
        <v>0</v>
      </c>
      <c r="BL9" s="841" t="s">
        <v>218</v>
      </c>
      <c r="BM9" s="854" t="s">
        <v>7785</v>
      </c>
      <c r="BN9" s="860">
        <v>1</v>
      </c>
      <c r="BO9" s="839">
        <v>0</v>
      </c>
      <c r="BP9" s="842">
        <f t="shared" si="1"/>
        <v>0</v>
      </c>
      <c r="BQ9" s="843" t="s">
        <v>7793</v>
      </c>
      <c r="BR9" s="7">
        <f t="shared" si="16"/>
        <v>0</v>
      </c>
      <c r="BS9" s="7">
        <f>+IF(BL9&lt;&gt;"SI",BK9,(IF(BT9="SI",IFERROR((IF(BT9="SI",BP9,0)/$AW9),"REVISAR"),BK9)))</f>
        <v>0</v>
      </c>
      <c r="BT9" s="844" t="s">
        <v>218</v>
      </c>
      <c r="BU9" s="537" t="s">
        <v>7812</v>
      </c>
      <c r="BV9" s="120"/>
      <c r="BW9" s="839">
        <v>0</v>
      </c>
      <c r="BX9" s="842">
        <f t="shared" si="2"/>
        <v>0</v>
      </c>
      <c r="BY9" s="853" t="s">
        <v>8348</v>
      </c>
      <c r="BZ9" s="7">
        <f t="shared" si="17"/>
        <v>0</v>
      </c>
      <c r="CA9" s="7">
        <f>+IF(AND(BT9="SI",BL9="SI"),(IF(CB9="SI",IFERROR((IF(CB9="SI",BX9,0)/$AW9),"REVISAR"),BS9)),BS9)</f>
        <v>0</v>
      </c>
      <c r="CB9" s="844" t="s">
        <v>218</v>
      </c>
      <c r="CC9" s="852" t="s">
        <v>8367</v>
      </c>
      <c r="CD9" s="857">
        <v>1</v>
      </c>
      <c r="CE9" s="839">
        <v>0</v>
      </c>
      <c r="CF9" s="842">
        <f t="shared" si="3"/>
        <v>0</v>
      </c>
      <c r="CG9" s="853"/>
      <c r="CH9" s="7">
        <f t="shared" si="18"/>
        <v>0</v>
      </c>
      <c r="CI9" s="7">
        <f>+IF(AND(BL9="SI",BT9="SI",CB9="SI"),(IF(CJ9="SI",IFERROR((IF(CJ9="SI",CF9,0)/$AW9),"REVISAR"),CA9)),CA9)</f>
        <v>0</v>
      </c>
      <c r="CJ9" s="844" t="s">
        <v>7160</v>
      </c>
      <c r="CK9" s="27"/>
      <c r="CL9" s="857"/>
      <c r="CM9" s="839">
        <v>0</v>
      </c>
      <c r="CN9" s="842">
        <f t="shared" si="4"/>
        <v>0</v>
      </c>
      <c r="CO9" s="847"/>
      <c r="CP9" s="7">
        <f t="shared" si="19"/>
        <v>0</v>
      </c>
      <c r="CQ9" s="7">
        <f>+IF(AND(BL9="SI",BT9="SI",CB9="SI",CJ9="SI"),(IF(CR9="SI",IFERROR((IF(CR9="SI",CN9,0)/$AW9),"REVISAR"),CI9)),CI9)</f>
        <v>0</v>
      </c>
      <c r="CR9" s="844" t="s">
        <v>7160</v>
      </c>
      <c r="CS9" s="852"/>
      <c r="CT9" s="857"/>
      <c r="CU9" s="839">
        <v>0</v>
      </c>
      <c r="CV9" s="858">
        <f t="shared" si="5"/>
        <v>0</v>
      </c>
      <c r="CW9" s="853"/>
      <c r="CX9" s="7">
        <f t="shared" si="20"/>
        <v>0</v>
      </c>
      <c r="CY9" s="7">
        <f>+IF(AND(BL9="SI",BT9="SI",CB9="SI",CJ9="SI",CR9="SI"),(IF(CZ9="SI",IFERROR((IF(CZ9="SI",CV9,0)/$AW9),"REVISAR"),CQ9)),CQ9)</f>
        <v>0</v>
      </c>
      <c r="CZ9" s="844" t="s">
        <v>7160</v>
      </c>
      <c r="DA9" s="852"/>
      <c r="DB9" s="856"/>
      <c r="DC9" s="839">
        <v>0</v>
      </c>
      <c r="DD9" s="842">
        <f t="shared" si="6"/>
        <v>0</v>
      </c>
      <c r="DE9" s="853"/>
      <c r="DF9" s="7">
        <f t="shared" si="21"/>
        <v>0</v>
      </c>
      <c r="DG9" s="7">
        <f>+IF(AND(BL9="SI",BT9="SI",CB9="SI",CJ9="SI",CR9="SI",CZ9="SI"),(IF(DH9="SI",IFERROR((IF(DH9="SI",DD9,0)/$AW9),"REVISAR"),CY9)),CY9)</f>
        <v>0</v>
      </c>
      <c r="DH9" s="844" t="s">
        <v>7160</v>
      </c>
      <c r="DI9" s="852"/>
      <c r="DJ9" s="856"/>
      <c r="DK9" s="839">
        <v>0</v>
      </c>
      <c r="DL9" s="842">
        <f t="shared" si="7"/>
        <v>0</v>
      </c>
      <c r="DM9" s="853"/>
      <c r="DN9" s="7">
        <f t="shared" si="22"/>
        <v>0</v>
      </c>
      <c r="DO9" s="7">
        <f>+IF(AND(BL9="SI",BT9="SI",CB9="SI",CJ9="SI",CR9="SI",CZ9="SI",DH9="SI"),(IF(DP9="SI",IFERROR((IF(DP9="SI",DL9,0)/$AW9),"REVISAR"),DG9)),DG9)</f>
        <v>0</v>
      </c>
      <c r="DP9" s="844" t="s">
        <v>7160</v>
      </c>
      <c r="DQ9" s="852"/>
      <c r="DR9" s="856"/>
      <c r="DS9" s="839">
        <v>0</v>
      </c>
      <c r="DT9" s="842">
        <f t="shared" si="8"/>
        <v>0</v>
      </c>
      <c r="DU9" s="853"/>
      <c r="DV9" s="7">
        <f t="shared" si="23"/>
        <v>0</v>
      </c>
      <c r="DW9" s="7">
        <f>+IF(AND(BL9="SI",BT9="SI",CB9="SI",CJ9="SI",CR9="SI",CZ9="SI",DH9="SI",DP9="SI"),(IF(DX9="SI",IFERROR((IF(DX9="SI",DT9,0)/$AW9),"REVISAR"),DO9)),DO9)</f>
        <v>0</v>
      </c>
      <c r="DX9" s="844" t="s">
        <v>7160</v>
      </c>
      <c r="DY9" s="852"/>
      <c r="DZ9" s="856"/>
      <c r="EA9" s="839">
        <v>0</v>
      </c>
      <c r="EB9" s="842">
        <f t="shared" si="9"/>
        <v>0</v>
      </c>
      <c r="EC9" s="853"/>
      <c r="ED9" s="7">
        <f t="shared" si="24"/>
        <v>0</v>
      </c>
      <c r="EE9" s="7">
        <f>+IF(AND(BL9="SI",BT9="SI",CB9="SI",CJ9="SI",CR9="SI",CZ9="SI",DH9="SI",DP9="SI",DX9="SI"),(IF(EF9="SI",IFERROR((IF(EF9="SI",EB9,0)/$AW9),"REVISAR"),DW9)),DW9)</f>
        <v>0</v>
      </c>
      <c r="EF9" s="844" t="s">
        <v>7160</v>
      </c>
      <c r="EG9" s="851"/>
      <c r="EH9" s="856"/>
      <c r="EI9" s="839">
        <v>0</v>
      </c>
      <c r="EJ9" s="842">
        <f t="shared" si="10"/>
        <v>0</v>
      </c>
      <c r="EK9" s="853"/>
      <c r="EL9" s="7">
        <f t="shared" si="25"/>
        <v>0</v>
      </c>
      <c r="EM9" s="7">
        <f>+IF(AND(BL9="SI",BT9="SI",CB9="SI",CJ9="SI",CR9="SI",CZ9="SI",DH9="SI",DP9="SI",DX9="SI",EF9="SI"),(IF(EN9="SI",IFERROR((IF(EN9="SI",EJ9,0)/$AW9),"REVISAR"),EE9)),EE9)</f>
        <v>0</v>
      </c>
      <c r="EN9" s="844" t="s">
        <v>7160</v>
      </c>
      <c r="EO9" s="851"/>
      <c r="EP9" s="856"/>
      <c r="EQ9" s="839">
        <v>500</v>
      </c>
      <c r="ER9" s="845"/>
      <c r="ES9" s="853"/>
      <c r="ET9" s="7">
        <f t="shared" si="26"/>
        <v>3.3333333333333335</v>
      </c>
      <c r="EU9" s="7">
        <f>+IF(AND(BL9="SI",BT9="SI",CB9="SI",CJ9="SI",CR9="SI",CZ9="SI",DH9="SI",DP9="SI",DX9="SI",EF9="SI",EN9="SI"),(IF(EV9="SI",IFERROR((IF(EV9="SI",ER9,0)/$AW9),"REVISAR"),EM9)),EM9)</f>
        <v>0</v>
      </c>
      <c r="EV9" s="844" t="s">
        <v>7160</v>
      </c>
      <c r="EW9" s="849"/>
      <c r="EX9" s="849"/>
      <c r="EY9" s="546">
        <v>2023</v>
      </c>
      <c r="FA9" s="846" t="str">
        <f t="shared" si="11"/>
        <v>NO</v>
      </c>
      <c r="FC9" s="934" t="str">
        <f t="shared" si="13"/>
        <v>dignificación y desarrollo profesión docente</v>
      </c>
      <c r="FF9" s="862"/>
    </row>
    <row r="10" spans="1:162" s="934" customFormat="1" ht="32.25" customHeight="1" x14ac:dyDescent="0.25">
      <c r="A10" s="861" t="str">
        <f t="shared" si="0"/>
        <v>516_VPBM_2023</v>
      </c>
      <c r="B10" s="925" t="s">
        <v>2227</v>
      </c>
      <c r="C10" s="925" t="s">
        <v>653</v>
      </c>
      <c r="D10" s="925" t="s">
        <v>4460</v>
      </c>
      <c r="E10" s="925" t="s">
        <v>7357</v>
      </c>
      <c r="F10" s="925" t="s">
        <v>2228</v>
      </c>
      <c r="G10" s="925" t="s">
        <v>2228</v>
      </c>
      <c r="H10" s="925" t="s">
        <v>7347</v>
      </c>
      <c r="I10" s="969" t="s">
        <v>7344</v>
      </c>
      <c r="J10" s="969" t="s">
        <v>7344</v>
      </c>
      <c r="K10" s="969" t="s">
        <v>7345</v>
      </c>
      <c r="L10" s="920"/>
      <c r="M10" s="925" t="s">
        <v>8325</v>
      </c>
      <c r="N10" s="971">
        <v>516</v>
      </c>
      <c r="O10" s="920"/>
      <c r="P10" s="1068" t="s">
        <v>7735</v>
      </c>
      <c r="Q10" s="920" t="s">
        <v>210</v>
      </c>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0" t="s">
        <v>270</v>
      </c>
      <c r="AP10" s="921" t="s">
        <v>470</v>
      </c>
      <c r="AQ10" s="920" t="s">
        <v>418</v>
      </c>
      <c r="AR10" s="920" t="s">
        <v>214</v>
      </c>
      <c r="AS10" s="920">
        <v>0</v>
      </c>
      <c r="AT10" s="925" t="s">
        <v>7358</v>
      </c>
      <c r="AU10" s="925" t="s">
        <v>7749</v>
      </c>
      <c r="AV10" s="919">
        <v>0</v>
      </c>
      <c r="AW10" s="976">
        <v>100</v>
      </c>
      <c r="AX10" s="977">
        <v>0</v>
      </c>
      <c r="AY10" s="977">
        <v>0</v>
      </c>
      <c r="AZ10" s="977">
        <v>0</v>
      </c>
      <c r="BA10" s="977">
        <v>100</v>
      </c>
      <c r="BB10" s="939"/>
      <c r="BC10" s="939"/>
      <c r="BD10" s="939"/>
      <c r="BE10" s="939"/>
      <c r="BF10" s="1001">
        <f t="shared" si="12"/>
        <v>100</v>
      </c>
      <c r="BG10" s="839">
        <v>0</v>
      </c>
      <c r="BH10" s="842">
        <v>0</v>
      </c>
      <c r="BI10" s="854" t="s">
        <v>7766</v>
      </c>
      <c r="BJ10" s="129">
        <f>+IFERROR((BG10/$AW10),"REVISAR")</f>
        <v>0</v>
      </c>
      <c r="BK10" s="7">
        <f>IF(BL10="SI",IFERROR((IF(BL10="SI",BH10,0)/$AW10),"REVISAR"),0)</f>
        <v>0</v>
      </c>
      <c r="BL10" s="841" t="s">
        <v>218</v>
      </c>
      <c r="BM10" s="854" t="s">
        <v>7785</v>
      </c>
      <c r="BN10" s="859">
        <v>1</v>
      </c>
      <c r="BO10" s="839">
        <v>0</v>
      </c>
      <c r="BP10" s="842">
        <f t="shared" si="1"/>
        <v>0</v>
      </c>
      <c r="BQ10" s="843" t="s">
        <v>7794</v>
      </c>
      <c r="BR10" s="7">
        <f>+IF(BT10="SI",IFERROR((IF(BT10="SI",BO10,0)/$AW10),"REVISAR"),0)</f>
        <v>0</v>
      </c>
      <c r="BS10" s="850">
        <f>+IF(BL10&lt;&gt;"SI",BK10,(IF(BT10="SI",IFERROR((IF(BT10="SI",BP10,0)/$AW10),"REVISAR"),BK10)))</f>
        <v>0</v>
      </c>
      <c r="BT10" s="844" t="s">
        <v>218</v>
      </c>
      <c r="BU10" s="537" t="s">
        <v>7812</v>
      </c>
      <c r="BV10" s="120"/>
      <c r="BW10" s="839">
        <v>10</v>
      </c>
      <c r="BX10" s="848">
        <v>10</v>
      </c>
      <c r="BY10" s="853" t="s">
        <v>8349</v>
      </c>
      <c r="BZ10" s="7">
        <f t="shared" si="17"/>
        <v>0.1</v>
      </c>
      <c r="CA10" s="7">
        <f>+IF(AND(BT10="SI",BL10="SI"),(IF(CB10="SI",IFERROR((IF(CB10="SI",BX10,0)/$AW10),"REVISAR"),BS10)),BS10)</f>
        <v>0.1</v>
      </c>
      <c r="CB10" s="844" t="s">
        <v>218</v>
      </c>
      <c r="CC10" s="852" t="s">
        <v>8367</v>
      </c>
      <c r="CD10" s="857">
        <v>1</v>
      </c>
      <c r="CE10" s="839">
        <v>10</v>
      </c>
      <c r="CF10" s="842">
        <f t="shared" si="3"/>
        <v>10</v>
      </c>
      <c r="CG10" s="853"/>
      <c r="CH10" s="7">
        <f t="shared" si="18"/>
        <v>0.1</v>
      </c>
      <c r="CI10" s="7">
        <f>+IF(AND(BL10="SI",BT10="SI",CB10="SI"),(IF(CJ10="SI",IFERROR((IF(CJ10="SI",CF10,0)/$AW10),"REVISAR"),CA10)),CA10)</f>
        <v>0.1</v>
      </c>
      <c r="CJ10" s="844" t="s">
        <v>7160</v>
      </c>
      <c r="CK10" s="27"/>
      <c r="CL10" s="857"/>
      <c r="CM10" s="839">
        <v>10</v>
      </c>
      <c r="CN10" s="842">
        <f t="shared" si="4"/>
        <v>0</v>
      </c>
      <c r="CO10" s="847"/>
      <c r="CP10" s="7">
        <f t="shared" si="19"/>
        <v>0.1</v>
      </c>
      <c r="CQ10" s="7">
        <f>+IF(AND(BL10="SI",BT10="SI",CB10="SI",CJ10="SI"),(IF(CR10="SI",IFERROR((IF(CR10="SI",CN10,0)/$AW10),"REVISAR"),CI10)),CI10)</f>
        <v>0.1</v>
      </c>
      <c r="CR10" s="844" t="s">
        <v>7160</v>
      </c>
      <c r="CS10" s="852"/>
      <c r="CT10" s="857"/>
      <c r="CU10" s="839">
        <v>50</v>
      </c>
      <c r="CV10" s="848"/>
      <c r="CW10" s="853"/>
      <c r="CX10" s="7">
        <f t="shared" si="20"/>
        <v>0.5</v>
      </c>
      <c r="CY10" s="7">
        <f>+IF(AND(BL10="SI",BT10="SI",CB10="SI",CJ10="SI",CR10="SI"),(IF(CZ10="SI",IFERROR((IF(CZ10="SI",CV10,0)/$AW10),"REVISAR"),CQ10)),CQ10)</f>
        <v>0.1</v>
      </c>
      <c r="CZ10" s="844" t="s">
        <v>7160</v>
      </c>
      <c r="DA10" s="852"/>
      <c r="DB10" s="856"/>
      <c r="DC10" s="839">
        <v>50</v>
      </c>
      <c r="DD10" s="842">
        <f t="shared" si="6"/>
        <v>0</v>
      </c>
      <c r="DE10" s="853"/>
      <c r="DF10" s="7">
        <f t="shared" si="21"/>
        <v>0.5</v>
      </c>
      <c r="DG10" s="7">
        <f>+IF(AND(BL10="SI",BT10="SI",CB10="SI",CJ10="SI",CR10="SI",CZ10="SI"),(IF(DH10="SI",IFERROR((IF(DH10="SI",DD10,0)/$AW10),"REVISAR"),CY10)),CY10)</f>
        <v>0.1</v>
      </c>
      <c r="DH10" s="844" t="s">
        <v>7160</v>
      </c>
      <c r="DI10" s="852"/>
      <c r="DJ10" s="856"/>
      <c r="DK10" s="839">
        <v>50</v>
      </c>
      <c r="DL10" s="842">
        <f t="shared" si="7"/>
        <v>0</v>
      </c>
      <c r="DM10" s="853"/>
      <c r="DN10" s="7">
        <f t="shared" si="22"/>
        <v>0.5</v>
      </c>
      <c r="DO10" s="7">
        <f>+IF(AND(BL10="SI",BT10="SI",CB10="SI",CJ10="SI",CR10="SI",CZ10="SI",DH10="SI"),(IF(DP10="SI",IFERROR((IF(DP10="SI",DL10,0)/$AW10),"REVISAR"),DG10)),DG10)</f>
        <v>0.1</v>
      </c>
      <c r="DP10" s="844" t="s">
        <v>7160</v>
      </c>
      <c r="DQ10" s="852"/>
      <c r="DR10" s="856"/>
      <c r="DS10" s="839">
        <v>75</v>
      </c>
      <c r="DT10" s="848"/>
      <c r="DU10" s="853"/>
      <c r="DV10" s="7">
        <f t="shared" si="23"/>
        <v>0.75</v>
      </c>
      <c r="DW10" s="7">
        <f>+IF(AND(BL10="SI",BT10="SI",CB10="SI",CJ10="SI",CR10="SI",CZ10="SI",DH10="SI",DP10="SI"),(IF(DX10="SI",IFERROR((IF(DX10="SI",DT10,0)/$AW10),"REVISAR"),DO10)),DO10)</f>
        <v>0.1</v>
      </c>
      <c r="DX10" s="844" t="s">
        <v>7160</v>
      </c>
      <c r="DY10" s="852"/>
      <c r="DZ10" s="856"/>
      <c r="EA10" s="839">
        <v>75</v>
      </c>
      <c r="EB10" s="842">
        <f t="shared" si="9"/>
        <v>0</v>
      </c>
      <c r="EC10" s="853"/>
      <c r="ED10" s="7">
        <f t="shared" si="24"/>
        <v>0.75</v>
      </c>
      <c r="EE10" s="7">
        <f>+IF(AND(BL10="SI",BT10="SI",CB10="SI",CJ10="SI",CR10="SI",CZ10="SI",DH10="SI",DP10="SI",DX10="SI"),(IF(EF10="SI",IFERROR((IF(EF10="SI",EB10,0)/$AW10),"REVISAR"),DW10)),DW10)</f>
        <v>0.1</v>
      </c>
      <c r="EF10" s="844" t="s">
        <v>7160</v>
      </c>
      <c r="EG10" s="851"/>
      <c r="EH10" s="856"/>
      <c r="EI10" s="839">
        <v>75</v>
      </c>
      <c r="EJ10" s="842">
        <f t="shared" si="10"/>
        <v>0</v>
      </c>
      <c r="EK10" s="853"/>
      <c r="EL10" s="7">
        <f t="shared" si="25"/>
        <v>0.75</v>
      </c>
      <c r="EM10" s="7">
        <f>+IF(AND(BL10="SI",BT10="SI",CB10="SI",CJ10="SI",CR10="SI",CZ10="SI",DH10="SI",DP10="SI",DX10="SI",EF10="SI"),(IF(EN10="SI",IFERROR((IF(EN10="SI",EJ10,0)/$AW10),"REVISAR"),EE10)),EE10)</f>
        <v>0.1</v>
      </c>
      <c r="EN10" s="844" t="s">
        <v>7160</v>
      </c>
      <c r="EO10" s="851"/>
      <c r="EP10" s="856"/>
      <c r="EQ10" s="839">
        <v>100</v>
      </c>
      <c r="ER10" s="845"/>
      <c r="ES10" s="853"/>
      <c r="ET10" s="7">
        <f t="shared" si="26"/>
        <v>1</v>
      </c>
      <c r="EU10" s="7">
        <f>+IF(AND(BL10="SI",BT10="SI",CB10="SI",CJ10="SI",CR10="SI",CZ10="SI",DH10="SI",DP10="SI",DX10="SI",EF10="SI",EN10="SI"),(IF(EV10="SI",IFERROR((IF(EV10="SI",ER10,0)/$AW10),"REVISAR"),EM10)),EM10)</f>
        <v>0.1</v>
      </c>
      <c r="EV10" s="844" t="s">
        <v>7160</v>
      </c>
      <c r="EW10" s="849"/>
      <c r="EX10" s="849"/>
      <c r="EY10" s="546">
        <v>2023</v>
      </c>
      <c r="FA10" s="846" t="str">
        <f>+IF(EQ10=AW10,"SI","NO")</f>
        <v>SI</v>
      </c>
      <c r="FC10" s="934" t="str">
        <f t="shared" si="13"/>
        <v>educación media -construcción proyectos de vida</v>
      </c>
      <c r="FF10" s="862"/>
    </row>
    <row r="11" spans="1:162" s="934" customFormat="1" ht="32.25" customHeight="1" x14ac:dyDescent="0.25">
      <c r="A11" s="861" t="str">
        <f t="shared" si="0"/>
        <v>517_VPBM_2023</v>
      </c>
      <c r="B11" s="925" t="s">
        <v>2227</v>
      </c>
      <c r="C11" s="925" t="s">
        <v>653</v>
      </c>
      <c r="D11" s="925" t="s">
        <v>4460</v>
      </c>
      <c r="E11" s="925" t="s">
        <v>7357</v>
      </c>
      <c r="F11" s="925" t="s">
        <v>2228</v>
      </c>
      <c r="G11" s="925" t="s">
        <v>2229</v>
      </c>
      <c r="H11" s="925" t="s">
        <v>7347</v>
      </c>
      <c r="I11" s="969" t="s">
        <v>7344</v>
      </c>
      <c r="J11" s="969" t="s">
        <v>7344</v>
      </c>
      <c r="K11" s="969" t="s">
        <v>7348</v>
      </c>
      <c r="L11" s="920"/>
      <c r="M11" s="925" t="s">
        <v>8326</v>
      </c>
      <c r="N11" s="971">
        <v>517</v>
      </c>
      <c r="O11" s="920"/>
      <c r="P11" s="1068" t="s">
        <v>7736</v>
      </c>
      <c r="Q11" s="920" t="s">
        <v>210</v>
      </c>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1"/>
      <c r="AO11" s="920" t="s">
        <v>270</v>
      </c>
      <c r="AP11" s="921" t="s">
        <v>470</v>
      </c>
      <c r="AQ11" s="920" t="s">
        <v>871</v>
      </c>
      <c r="AR11" s="920" t="s">
        <v>214</v>
      </c>
      <c r="AS11" s="920">
        <v>0</v>
      </c>
      <c r="AT11" s="925" t="s">
        <v>7722</v>
      </c>
      <c r="AU11" s="925" t="s">
        <v>7750</v>
      </c>
      <c r="AV11" s="919">
        <v>0</v>
      </c>
      <c r="AW11" s="976">
        <v>100</v>
      </c>
      <c r="AX11" s="976">
        <v>0</v>
      </c>
      <c r="AY11" s="976">
        <v>0</v>
      </c>
      <c r="AZ11" s="977">
        <v>0</v>
      </c>
      <c r="BA11" s="977">
        <v>100</v>
      </c>
      <c r="BB11" s="939"/>
      <c r="BC11" s="939"/>
      <c r="BD11" s="939"/>
      <c r="BE11" s="939"/>
      <c r="BF11" s="1001">
        <f t="shared" si="12"/>
        <v>100</v>
      </c>
      <c r="BG11" s="839">
        <v>0</v>
      </c>
      <c r="BH11" s="842">
        <v>0</v>
      </c>
      <c r="BI11" s="854" t="s">
        <v>7767</v>
      </c>
      <c r="BJ11" s="840">
        <f>+IF(BL11="SI",IFERROR((((IF(BL11="SI",(BG11-AV11),0)))/(AW11-AV11)),"REVISAR"),0)</f>
        <v>0</v>
      </c>
      <c r="BK11" s="7">
        <f>+IF(BL11="SI",IFERROR((((IF(BL11="SI",(BH11-AV11),0)))/(AW11-AV11)),"REVISAR"),0)</f>
        <v>0</v>
      </c>
      <c r="BL11" s="841" t="s">
        <v>218</v>
      </c>
      <c r="BM11" s="854" t="s">
        <v>7785</v>
      </c>
      <c r="BN11" s="859">
        <v>1</v>
      </c>
      <c r="BO11" s="839">
        <v>0</v>
      </c>
      <c r="BP11" s="842">
        <f t="shared" si="1"/>
        <v>0</v>
      </c>
      <c r="BQ11" s="843" t="s">
        <v>7795</v>
      </c>
      <c r="BR11" s="7">
        <f>+IFERROR(((BO11-$AV11)/($AW11-$AV11)),"REVISAR")</f>
        <v>0</v>
      </c>
      <c r="BS11" s="7">
        <f>+IF(BL11&lt;&gt;"SI",BK11,(IF(BT11="SI",IFERROR((IF(BT11="SI",(BP11-$AV11),0)/($AW11-$AV11)),"REVISAR"),BK11)))</f>
        <v>0</v>
      </c>
      <c r="BT11" s="844" t="s">
        <v>218</v>
      </c>
      <c r="BU11" s="537" t="s">
        <v>7812</v>
      </c>
      <c r="BV11" s="120"/>
      <c r="BW11" s="839">
        <v>20</v>
      </c>
      <c r="BX11" s="848">
        <v>20</v>
      </c>
      <c r="BY11" s="853" t="s">
        <v>8350</v>
      </c>
      <c r="BZ11" s="7">
        <f>+IFERROR(((BW11-$AV11)/($AW11-$AV11)),"REVISAR")</f>
        <v>0.2</v>
      </c>
      <c r="CA11" s="7">
        <f>+IF(AND(BT11="SI",BL11="SI"),(IF(CB11="SI",IFERROR((IF(CB11="SI",(BX11-$AV11),0)/($AW11-$AV11)),"REVISAR"),BS11)),BS11)</f>
        <v>0.2</v>
      </c>
      <c r="CB11" s="844" t="s">
        <v>218</v>
      </c>
      <c r="CC11" s="852" t="s">
        <v>8367</v>
      </c>
      <c r="CD11" s="857">
        <v>1</v>
      </c>
      <c r="CE11" s="839">
        <v>20</v>
      </c>
      <c r="CF11" s="842">
        <f t="shared" si="3"/>
        <v>20</v>
      </c>
      <c r="CG11" s="853"/>
      <c r="CH11" s="7">
        <f>+IFERROR(((CE11-$AV11)/($AW11-$AV11)),"REVISAR")</f>
        <v>0.2</v>
      </c>
      <c r="CI11" s="7">
        <f>+IF(AND(BL11="SI",BT11="SI",CB11="SI"),(IF(CJ11="SI",IFERROR((IF(CJ11="SI",(CF11-$AV11),0)/($AW11-$AV11)),"REVISAR"),CA11)),CA11)</f>
        <v>0.2</v>
      </c>
      <c r="CJ11" s="844" t="s">
        <v>7160</v>
      </c>
      <c r="CK11" s="27"/>
      <c r="CL11" s="857"/>
      <c r="CM11" s="839">
        <v>20</v>
      </c>
      <c r="CN11" s="842">
        <f t="shared" si="4"/>
        <v>0</v>
      </c>
      <c r="CO11" s="847"/>
      <c r="CP11" s="7">
        <f>+IFERROR(((CM11-$AV11)/($AW11-$AV11)),"REVISAR")</f>
        <v>0.2</v>
      </c>
      <c r="CQ11" s="7">
        <f>+IF(AND(BL11="SI",BT11="SI",CB11="SI",CJ11="SI"),(IF(CR11="SI",IFERROR((IF(CR11="SI",(CN11-$AV11),0)/($AW11-$AV11)),"REVISAR"),CI11)),CI11)</f>
        <v>0.2</v>
      </c>
      <c r="CR11" s="844" t="s">
        <v>7160</v>
      </c>
      <c r="CS11" s="852"/>
      <c r="CT11" s="857"/>
      <c r="CU11" s="839">
        <v>80</v>
      </c>
      <c r="CV11" s="848"/>
      <c r="CW11" s="853"/>
      <c r="CX11" s="7">
        <f>+IFERROR(((CU11-$AV11)/($AW11-$AV11)),"REVISAR")</f>
        <v>0.8</v>
      </c>
      <c r="CY11" s="7">
        <f>+IF(AND(BL11="SI",BT11="SI",CB11="SI",CJ11="SI",CR11="SI"),(IF(CZ11="SI",IFERROR((IF(CZ11="SI",(CV11-$AV11),0)/($AW11-$AVD11)),"REVISAR"),CQ11)),CQ11)</f>
        <v>0.2</v>
      </c>
      <c r="CZ11" s="844" t="s">
        <v>7160</v>
      </c>
      <c r="DA11" s="852"/>
      <c r="DB11" s="856"/>
      <c r="DC11" s="839">
        <v>80</v>
      </c>
      <c r="DD11" s="842">
        <f t="shared" si="6"/>
        <v>0</v>
      </c>
      <c r="DE11" s="853"/>
      <c r="DF11" s="7">
        <f>+IFERROR(((DC11-$AV11)/($AW11-$AV11)),"REVISAR")</f>
        <v>0.8</v>
      </c>
      <c r="DG11" s="7">
        <f>+IF(AND(BL11="SI",BT11="SI",CB11="SI",CJ11="SI",CR11="SI",CZ11="SI"),(IF(DH11="SI",IFERROR((IF(DH11="SI",(DD11-$AV11),0)/($AW11-$AV11)),"REVISAR"),CY11)),CY11)</f>
        <v>0.2</v>
      </c>
      <c r="DH11" s="844" t="s">
        <v>7160</v>
      </c>
      <c r="DI11" s="852"/>
      <c r="DJ11" s="856"/>
      <c r="DK11" s="839">
        <v>80</v>
      </c>
      <c r="DL11" s="842">
        <f t="shared" si="7"/>
        <v>0</v>
      </c>
      <c r="DM11" s="853"/>
      <c r="DN11" s="7">
        <f>+IFERROR(((DK11-$AV11)/($AW11-$AV11)),"REVISAR")</f>
        <v>0.8</v>
      </c>
      <c r="DO11" s="7">
        <f>+IF(AND(BL11="SI",BT11="SI",CB11="SI",CJ11="SI",CR11="SI",CZ11="SI",DH11="SI"),(IF(DP11="SI",IFERROR((IF(DP11="SI",(DL11-$AV11),0)/($AW11-$AV11)),"REVISAR"),DG11)),DG11)</f>
        <v>0.2</v>
      </c>
      <c r="DP11" s="844" t="s">
        <v>7160</v>
      </c>
      <c r="DQ11" s="852"/>
      <c r="DR11" s="856"/>
      <c r="DS11" s="839">
        <v>90</v>
      </c>
      <c r="DT11" s="848"/>
      <c r="DU11" s="853"/>
      <c r="DV11" s="7">
        <f>+IFERROR(((DS11-$AV11)/($AW11-$AV11)),"REVISAR")</f>
        <v>0.9</v>
      </c>
      <c r="DW11" s="7">
        <f>+IF(AND(BL11="SI",BT11="SI",CB11="SI",CJ11="SI",CR11="SI",CZ11="SI",DH11="SI",DP11="SI"),(IF(DX11="SI",IFERROR((IF(DX11="SI",(DT11-$AV11),0)/($AW11-$AV11)),"REVISAR"),DO11)),DO11)</f>
        <v>0.2</v>
      </c>
      <c r="DX11" s="844" t="s">
        <v>7160</v>
      </c>
      <c r="DY11" s="852"/>
      <c r="DZ11" s="856"/>
      <c r="EA11" s="839">
        <v>90</v>
      </c>
      <c r="EB11" s="842">
        <f t="shared" si="9"/>
        <v>0</v>
      </c>
      <c r="EC11" s="853"/>
      <c r="ED11" s="7">
        <f>+IFERROR(((EA11-$AV11)/($AW11-$AV11)),"REVISAR")</f>
        <v>0.9</v>
      </c>
      <c r="EE11" s="7">
        <f>+IF(AND(BL11="SI",BT11="SI",CB11="SI",CJ11="SI",CR11="SI",CZ11="SI",DH11="SI",DP11="SI",DX11="SI"),(IF(EF11="SI",IFERROR((IF(EF11="SI",(EB11-$AV11),0)/($AW11-$AV11)),"REVISAR"),DW11)),DW11)</f>
        <v>0.2</v>
      </c>
      <c r="EF11" s="844" t="s">
        <v>7160</v>
      </c>
      <c r="EG11" s="851"/>
      <c r="EH11" s="856"/>
      <c r="EI11" s="839">
        <v>90</v>
      </c>
      <c r="EJ11" s="842">
        <f t="shared" si="10"/>
        <v>0</v>
      </c>
      <c r="EK11" s="853"/>
      <c r="EL11" s="7">
        <f>+IFERROR(((EI11-$AV11)/($AW11-$AV11)),"REVISAR")</f>
        <v>0.9</v>
      </c>
      <c r="EM11" s="7">
        <f>+IF(AND(BL11="SI",BT11="SI",CB11="SI",CJ11="SI",CR11="SI",CZ11="SI",DH11="SI",DP11="SI",DX11="SI",EF11="SI"),(IF(EN11="SI",IFERROR((IF(EN11="SI",(EJ11-$AV11),0)/($AW11-$AV11)),"REVISAR"),EE11)),EE11)</f>
        <v>0.2</v>
      </c>
      <c r="EN11" s="844" t="s">
        <v>7160</v>
      </c>
      <c r="EO11" s="851"/>
      <c r="EP11" s="856"/>
      <c r="EQ11" s="839">
        <v>100</v>
      </c>
      <c r="ER11" s="845"/>
      <c r="ES11" s="853"/>
      <c r="ET11" s="7">
        <f>+IFERROR(((EQ11-$AV11)/($AW11-$AV11)),"REVISAR")</f>
        <v>1</v>
      </c>
      <c r="EU11" s="7">
        <f>+IF(AND(BL11="SI",BT11="SI",CB11="SI",CJ11="SI",CR11="SI",CZ11="SI",DH11="SI",DP11="SI",DX11="SI",EF11="SI",EN11="SI"),(IF(EV11="SI",IFERROR((IF(EV11="SI",(ER11-$EV11),0)/($AW11-$AV11)),"REVISAR"),EM11)),EM11)</f>
        <v>0.2</v>
      </c>
      <c r="EV11" s="844" t="s">
        <v>7160</v>
      </c>
      <c r="EW11" s="849"/>
      <c r="EX11" s="849"/>
      <c r="EY11" s="546">
        <v>2023</v>
      </c>
      <c r="FC11" s="934" t="str">
        <f t="shared" si="13"/>
        <v>dignificación y desarrollo profesión docente</v>
      </c>
      <c r="FF11" s="862"/>
    </row>
    <row r="12" spans="1:162" s="934" customFormat="1" ht="32.25" customHeight="1" x14ac:dyDescent="0.25">
      <c r="A12" s="861" t="str">
        <f t="shared" si="0"/>
        <v>518_VPBM_2023</v>
      </c>
      <c r="B12" s="925" t="s">
        <v>2227</v>
      </c>
      <c r="C12" s="925" t="s">
        <v>653</v>
      </c>
      <c r="D12" s="925" t="s">
        <v>4460</v>
      </c>
      <c r="E12" s="925" t="s">
        <v>7357</v>
      </c>
      <c r="F12" s="925" t="s">
        <v>2228</v>
      </c>
      <c r="G12" s="925" t="s">
        <v>2229</v>
      </c>
      <c r="H12" s="925" t="s">
        <v>7347</v>
      </c>
      <c r="I12" s="969" t="s">
        <v>7344</v>
      </c>
      <c r="J12" s="969"/>
      <c r="K12" s="969" t="s">
        <v>7360</v>
      </c>
      <c r="L12" s="920"/>
      <c r="M12" s="925" t="s">
        <v>8327</v>
      </c>
      <c r="N12" s="971">
        <v>518</v>
      </c>
      <c r="O12" s="920"/>
      <c r="P12" s="1068" t="s">
        <v>7361</v>
      </c>
      <c r="Q12" s="920" t="s">
        <v>210</v>
      </c>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21"/>
      <c r="AO12" s="920" t="s">
        <v>270</v>
      </c>
      <c r="AP12" s="921" t="s">
        <v>470</v>
      </c>
      <c r="AQ12" s="920" t="s">
        <v>244</v>
      </c>
      <c r="AR12" s="920" t="s">
        <v>7362</v>
      </c>
      <c r="AS12" s="920">
        <v>0</v>
      </c>
      <c r="AT12" s="925" t="s">
        <v>7363</v>
      </c>
      <c r="AU12" s="925" t="s">
        <v>7364</v>
      </c>
      <c r="AV12" s="919">
        <v>0</v>
      </c>
      <c r="AW12" s="976">
        <v>50</v>
      </c>
      <c r="AX12" s="976">
        <v>47</v>
      </c>
      <c r="AY12" s="976">
        <v>0</v>
      </c>
      <c r="AZ12" s="977">
        <v>0</v>
      </c>
      <c r="BA12" s="977">
        <v>97</v>
      </c>
      <c r="BB12" s="939"/>
      <c r="BC12" s="939"/>
      <c r="BD12" s="939"/>
      <c r="BE12" s="939"/>
      <c r="BF12" s="1001">
        <f t="shared" si="12"/>
        <v>97</v>
      </c>
      <c r="BG12" s="839">
        <v>0</v>
      </c>
      <c r="BH12" s="842">
        <v>0</v>
      </c>
      <c r="BI12" s="854" t="s">
        <v>7768</v>
      </c>
      <c r="BJ12" s="129">
        <f t="shared" ref="BJ12" si="31">+IF(BL12="SI",IFERROR((IF(BL12="SI",BG12,0)/AW12),"REVISAR"),0)</f>
        <v>0</v>
      </c>
      <c r="BK12" s="7">
        <f t="shared" ref="BK12" si="32">+IF(BL12="SI",IFERROR((IF(BL12="SI",BH12,0)/AW12),"REVISAR"),0)</f>
        <v>0</v>
      </c>
      <c r="BL12" s="841" t="s">
        <v>218</v>
      </c>
      <c r="BM12" s="854" t="s">
        <v>7785</v>
      </c>
      <c r="BN12" s="860">
        <v>1</v>
      </c>
      <c r="BO12" s="839">
        <v>0</v>
      </c>
      <c r="BP12" s="842">
        <f t="shared" si="1"/>
        <v>0</v>
      </c>
      <c r="BQ12" s="843" t="s">
        <v>7796</v>
      </c>
      <c r="BR12" s="7">
        <f>+IFERROR((BO12/$AW12),"REVISAR")</f>
        <v>0</v>
      </c>
      <c r="BS12" s="7">
        <f>+IF(BL12&lt;&gt;"SI",BK12,(IF(BT12="SI",IFERROR((IF(BT12="SI",BP12,0)/$AW12),"REVISAR"),BK12)))</f>
        <v>0</v>
      </c>
      <c r="BT12" s="844" t="s">
        <v>218</v>
      </c>
      <c r="BU12" s="537" t="s">
        <v>7812</v>
      </c>
      <c r="BV12" s="120"/>
      <c r="BW12" s="839">
        <v>5</v>
      </c>
      <c r="BX12" s="848">
        <v>58</v>
      </c>
      <c r="BY12" s="853" t="s">
        <v>8351</v>
      </c>
      <c r="BZ12" s="7">
        <f>+IFERROR((BW12/$AW12),"REVISAR")</f>
        <v>0.1</v>
      </c>
      <c r="CA12" s="7">
        <f>+IF(AND(BT12="SI",BL12="SI"),(IF(CB12="SI",IFERROR((IF(CB12="SI",BX12,0)/$AW12),"REVISAR"),BS12)),BS12)</f>
        <v>1.1599999999999999</v>
      </c>
      <c r="CB12" s="844" t="s">
        <v>218</v>
      </c>
      <c r="CC12" s="852" t="s">
        <v>8367</v>
      </c>
      <c r="CD12" s="857">
        <v>1</v>
      </c>
      <c r="CE12" s="839">
        <v>5</v>
      </c>
      <c r="CF12" s="842">
        <f t="shared" si="3"/>
        <v>58</v>
      </c>
      <c r="CG12" s="853"/>
      <c r="CH12" s="7">
        <f>+IFERROR((CE12/$AW12),"REVISAR")</f>
        <v>0.1</v>
      </c>
      <c r="CI12" s="7">
        <f>+IF(AND(BL12="SI",BT12="SI",CB12="SI"),(IF(CJ12="SI",IFERROR((IF(CJ12="SI",CF12,0)/$AW12),"REVISAR"),CA12)),CA12)</f>
        <v>1.1599999999999999</v>
      </c>
      <c r="CJ12" s="844" t="s">
        <v>7160</v>
      </c>
      <c r="CK12" s="27"/>
      <c r="CL12" s="857"/>
      <c r="CM12" s="839">
        <v>5</v>
      </c>
      <c r="CN12" s="842">
        <f t="shared" si="4"/>
        <v>0</v>
      </c>
      <c r="CO12" s="847"/>
      <c r="CP12" s="7">
        <f>+IFERROR((CM12/$AW12),"REVISAR")</f>
        <v>0.1</v>
      </c>
      <c r="CQ12" s="7">
        <f>+IF(AND(BL12="SI",BT12="SI",CB12="SI",CJ12="SI"),(IF(CR12="SI",IFERROR((IF(CR12="SI",CN12,0)/$AW12),"REVISAR"),CI12)),CI12)</f>
        <v>1.1599999999999999</v>
      </c>
      <c r="CR12" s="844" t="s">
        <v>7160</v>
      </c>
      <c r="CS12" s="852"/>
      <c r="CT12" s="857"/>
      <c r="CU12" s="839">
        <v>20</v>
      </c>
      <c r="CV12" s="848"/>
      <c r="CW12" s="853"/>
      <c r="CX12" s="7">
        <f>+IFERROR((CU12/$AW12),"REVISAR")</f>
        <v>0.4</v>
      </c>
      <c r="CY12" s="7">
        <f>+IF(AND(BL12="SI",BT12="SI",CB12="SI",CJ12="SI",CR12="SI"),(IF(CZ12="SI",IFERROR((IF(CZ12="SI",CV12,0)/$AW12),"REVISAR"),CQ12)),CQ12)</f>
        <v>1.1599999999999999</v>
      </c>
      <c r="CZ12" s="844" t="s">
        <v>7160</v>
      </c>
      <c r="DA12" s="852"/>
      <c r="DB12" s="856"/>
      <c r="DC12" s="839">
        <v>20</v>
      </c>
      <c r="DD12" s="842">
        <f t="shared" si="6"/>
        <v>0</v>
      </c>
      <c r="DE12" s="853"/>
      <c r="DF12" s="7">
        <f>+IFERROR((DC12/$AW12),"REVISAR")</f>
        <v>0.4</v>
      </c>
      <c r="DG12" s="7">
        <f>+IF(AND(BL12="SI",BT12="SI",CB12="SI",CJ12="SI",CR12="SI",CZ12="SI"),(IF(DH12="SI",IFERROR((IF(DH12="SI",DD12,0)/$AW12),"REVISAR"),CY12)),CY12)</f>
        <v>1.1599999999999999</v>
      </c>
      <c r="DH12" s="844" t="s">
        <v>7160</v>
      </c>
      <c r="DI12" s="852"/>
      <c r="DJ12" s="856"/>
      <c r="DK12" s="839">
        <v>20</v>
      </c>
      <c r="DL12" s="842">
        <f t="shared" si="7"/>
        <v>0</v>
      </c>
      <c r="DM12" s="853"/>
      <c r="DN12" s="7">
        <f>+IFERROR((DK12/$AW12),"REVISAR")</f>
        <v>0.4</v>
      </c>
      <c r="DO12" s="7">
        <f>+IF(AND(BL12="SI",BT12="SI",CB12="SI",CJ12="SI",CR12="SI",CZ12="SI",DH12="SI"),(IF(DP12="SI",IFERROR((IF(DP12="SI",DL12,0)/$AW12),"REVISAR"),DG12)),DG12)</f>
        <v>1.1599999999999999</v>
      </c>
      <c r="DP12" s="844" t="s">
        <v>7160</v>
      </c>
      <c r="DQ12" s="852"/>
      <c r="DR12" s="856"/>
      <c r="DS12" s="839">
        <v>30</v>
      </c>
      <c r="DT12" s="848"/>
      <c r="DU12" s="853"/>
      <c r="DV12" s="7">
        <f>+IFERROR((DS12/$AW12),"REVISAR")</f>
        <v>0.6</v>
      </c>
      <c r="DW12" s="7">
        <f>+IF(AND(BL12="SI",BT12="SI",CB12="SI",CJ12="SI",CR12="SI",CZ12="SI",DH12="SI",DP12="SI"),(IF(DX12="SI",IFERROR((IF(DX12="SI",DT12,0)/$AW12),"REVISAR"),DO12)),DO12)</f>
        <v>1.1599999999999999</v>
      </c>
      <c r="DX12" s="844" t="s">
        <v>7160</v>
      </c>
      <c r="DY12" s="852"/>
      <c r="DZ12" s="856"/>
      <c r="EA12" s="839">
        <v>30</v>
      </c>
      <c r="EB12" s="842">
        <f t="shared" si="9"/>
        <v>0</v>
      </c>
      <c r="EC12" s="853"/>
      <c r="ED12" s="7">
        <f>+IFERROR((EA12/$AW12),"REVISAR")</f>
        <v>0.6</v>
      </c>
      <c r="EE12" s="7">
        <f>+IF(AND(BL12="SI",BT12="SI",CB12="SI",CJ12="SI",CR12="SI",CZ12="SI",DH12="SI",DP12="SI",DX12="SI"),(IF(EF12="SI",IFERROR((IF(EF12="SI",EB12,0)/$AW12),"REVISAR"),DW12)),DW12)</f>
        <v>1.1599999999999999</v>
      </c>
      <c r="EF12" s="844" t="s">
        <v>7160</v>
      </c>
      <c r="EG12" s="851"/>
      <c r="EH12" s="856"/>
      <c r="EI12" s="839">
        <v>30</v>
      </c>
      <c r="EJ12" s="842">
        <f t="shared" si="10"/>
        <v>0</v>
      </c>
      <c r="EK12" s="853"/>
      <c r="EL12" s="7">
        <f>+IFERROR((EI12/$AW12),"REVISAR")</f>
        <v>0.6</v>
      </c>
      <c r="EM12" s="7">
        <f>+IF(AND(BL12="SI",BT12="SI",CB12="SI",CJ12="SI",CR12="SI",CZ12="SI",DH12="SI",DP12="SI",DX12="SI",EF12="SI"),(IF(EN12="SI",IFERROR((IF(EN12="SI",EJ12,0)/$AW12),"REVISAR"),EE12)),EE12)</f>
        <v>1.1599999999999999</v>
      </c>
      <c r="EN12" s="844" t="s">
        <v>7160</v>
      </c>
      <c r="EO12" s="851"/>
      <c r="EP12" s="856"/>
      <c r="EQ12" s="839">
        <v>50</v>
      </c>
      <c r="ER12" s="845"/>
      <c r="ES12" s="853"/>
      <c r="ET12" s="7">
        <f>+IFERROR((EQ12/$AW12),"REVISAR")</f>
        <v>1</v>
      </c>
      <c r="EU12" s="7">
        <f>+IF(AND(BL12="SI",BT12="SI",CB12="SI",CJ12="SI",CR12="SI",CZ12="SI",DH12="SI",DP12="SI",DX12="SI",EF12="SI",EN12="SI"),(IF(EV12="SI",IFERROR((IF(EV12="SI",ER12,0)/$AW12),"REVISAR"),EM12)),EM12)</f>
        <v>1.1599999999999999</v>
      </c>
      <c r="EV12" s="844" t="s">
        <v>7160</v>
      </c>
      <c r="EW12" s="849"/>
      <c r="EX12" s="849"/>
      <c r="EY12" s="546">
        <v>2023</v>
      </c>
      <c r="FC12" s="934" t="str">
        <f t="shared" si="13"/>
        <v>bienestar, paz y ciudadanía en la escuela</v>
      </c>
      <c r="FF12" s="862"/>
    </row>
    <row r="13" spans="1:162" s="934" customFormat="1" ht="32.25" customHeight="1" x14ac:dyDescent="0.25">
      <c r="A13" s="861" t="str">
        <f t="shared" si="0"/>
        <v>328_VPBM_2023</v>
      </c>
      <c r="B13" s="925" t="s">
        <v>2227</v>
      </c>
      <c r="C13" s="925" t="s">
        <v>653</v>
      </c>
      <c r="D13" s="925" t="s">
        <v>4460</v>
      </c>
      <c r="E13" s="925" t="s">
        <v>7357</v>
      </c>
      <c r="F13" s="925" t="s">
        <v>2228</v>
      </c>
      <c r="G13" s="925" t="s">
        <v>2229</v>
      </c>
      <c r="H13" s="925" t="s">
        <v>7347</v>
      </c>
      <c r="I13" s="969" t="s">
        <v>7344</v>
      </c>
      <c r="J13" s="969" t="s">
        <v>7344</v>
      </c>
      <c r="K13" s="969" t="s">
        <v>7365</v>
      </c>
      <c r="L13" s="920"/>
      <c r="M13" s="925" t="s">
        <v>8328</v>
      </c>
      <c r="N13" s="920">
        <v>328</v>
      </c>
      <c r="O13" s="920"/>
      <c r="P13" s="1068" t="s">
        <v>7737</v>
      </c>
      <c r="Q13" s="920" t="s">
        <v>210</v>
      </c>
      <c r="R13" s="921"/>
      <c r="S13" s="921"/>
      <c r="T13" s="921"/>
      <c r="U13" s="921"/>
      <c r="V13" s="921"/>
      <c r="W13" s="921"/>
      <c r="X13" s="921"/>
      <c r="Y13" s="921"/>
      <c r="Z13" s="921"/>
      <c r="AA13" s="921"/>
      <c r="AB13" s="921"/>
      <c r="AC13" s="921"/>
      <c r="AD13" s="921"/>
      <c r="AE13" s="921"/>
      <c r="AF13" s="921"/>
      <c r="AG13" s="921"/>
      <c r="AH13" s="921"/>
      <c r="AI13" s="921"/>
      <c r="AJ13" s="921"/>
      <c r="AK13" s="921"/>
      <c r="AL13" s="921"/>
      <c r="AM13" s="921"/>
      <c r="AN13" s="921"/>
      <c r="AO13" s="920" t="s">
        <v>270</v>
      </c>
      <c r="AP13" s="919" t="s">
        <v>470</v>
      </c>
      <c r="AQ13" s="920" t="s">
        <v>871</v>
      </c>
      <c r="AR13" s="920" t="s">
        <v>214</v>
      </c>
      <c r="AS13" s="920">
        <v>0</v>
      </c>
      <c r="AT13" s="925" t="s">
        <v>7366</v>
      </c>
      <c r="AU13" s="925" t="s">
        <v>7367</v>
      </c>
      <c r="AV13" s="919">
        <v>0</v>
      </c>
      <c r="AW13" s="976">
        <v>62</v>
      </c>
      <c r="AX13" s="976">
        <v>26</v>
      </c>
      <c r="AY13" s="976">
        <v>12</v>
      </c>
      <c r="AZ13" s="977">
        <v>0</v>
      </c>
      <c r="BA13" s="977">
        <v>100</v>
      </c>
      <c r="BB13" s="939"/>
      <c r="BC13" s="939"/>
      <c r="BD13" s="939"/>
      <c r="BE13" s="939"/>
      <c r="BF13" s="1001">
        <f t="shared" si="12"/>
        <v>100</v>
      </c>
      <c r="BG13" s="839">
        <v>0</v>
      </c>
      <c r="BH13" s="842">
        <v>0</v>
      </c>
      <c r="BI13" s="854" t="s">
        <v>7769</v>
      </c>
      <c r="BJ13" s="840">
        <f>+IF(BL13="SI",IFERROR((((IF(BL13="SI",(BG13-AV13),0)))/(AW13-AV13)),"REVISAR"),0)</f>
        <v>0</v>
      </c>
      <c r="BK13" s="7">
        <f>+IF(BL13="SI",IFERROR((((IF(BL13="SI",(BH13-AV13),0)))/(AW13-AV13)),"REVISAR"),0)</f>
        <v>0</v>
      </c>
      <c r="BL13" s="841" t="s">
        <v>218</v>
      </c>
      <c r="BM13" s="854" t="s">
        <v>7785</v>
      </c>
      <c r="BN13" s="859">
        <v>1</v>
      </c>
      <c r="BO13" s="839">
        <v>0</v>
      </c>
      <c r="BP13" s="842">
        <f t="shared" si="1"/>
        <v>0</v>
      </c>
      <c r="BQ13" s="843" t="s">
        <v>7797</v>
      </c>
      <c r="BR13" s="7">
        <f>+IFERROR(((BO13-$AV13)/($AW13-$AV13)),"REVISAR")</f>
        <v>0</v>
      </c>
      <c r="BS13" s="7">
        <f>+IF(BL13&lt;&gt;"SI",BK13,(IF(BT13="SI",IFERROR((IF(BT13="SI",(BP13-$AV13),0)/($AW13-$AV13)),"REVISAR"),BK13)))</f>
        <v>0</v>
      </c>
      <c r="BT13" s="844" t="s">
        <v>218</v>
      </c>
      <c r="BU13" s="537" t="s">
        <v>7812</v>
      </c>
      <c r="BV13" s="120"/>
      <c r="BW13" s="839">
        <v>15</v>
      </c>
      <c r="BX13" s="848">
        <v>0</v>
      </c>
      <c r="BY13" s="853" t="s">
        <v>8352</v>
      </c>
      <c r="BZ13" s="7">
        <f>+IFERROR(((BW13-$AV13)/($AW13-$AV13)),"REVISAR")</f>
        <v>0.24193548387096775</v>
      </c>
      <c r="CA13" s="7">
        <f>+IF(AND(BT13="SI",BL13="SI"),(IF(CB13="SI",IFERROR((IF(CB13="SI",(BX13-$AV13),0)/($AW13-$AV13)),"REVISAR"),BS13)),BS13)</f>
        <v>0</v>
      </c>
      <c r="CB13" s="844" t="s">
        <v>218</v>
      </c>
      <c r="CC13" s="852" t="s">
        <v>8367</v>
      </c>
      <c r="CD13" s="857">
        <v>1</v>
      </c>
      <c r="CE13" s="839">
        <v>15</v>
      </c>
      <c r="CF13" s="842">
        <f t="shared" si="3"/>
        <v>0</v>
      </c>
      <c r="CG13" s="853"/>
      <c r="CH13" s="7">
        <f>+IFERROR(((CE13-$AV13)/($AW13-$AV13)),"REVISAR")</f>
        <v>0.24193548387096775</v>
      </c>
      <c r="CI13" s="7">
        <f>+IF(AND(BL13="SI",BT13="SI",CB13="SI"),(IF(CJ13="SI",IFERROR((IF(CJ13="SI",(CF13-$AV13),0)/($AW13-$AV13)),"REVISAR"),CA13)),CA13)</f>
        <v>0</v>
      </c>
      <c r="CJ13" s="844" t="s">
        <v>7160</v>
      </c>
      <c r="CK13" s="27"/>
      <c r="CL13" s="857"/>
      <c r="CM13" s="839">
        <v>15</v>
      </c>
      <c r="CN13" s="842">
        <f t="shared" si="4"/>
        <v>0</v>
      </c>
      <c r="CO13" s="847"/>
      <c r="CP13" s="7">
        <f>+IFERROR(((CM13-$AV13)/($AW13-$AV13)),"REVISAR")</f>
        <v>0.24193548387096775</v>
      </c>
      <c r="CQ13" s="7">
        <f>+IF(AND(BL13="SI",BT13="SI",CB13="SI",CJ13="SI"),(IF(CR13="SI",IFERROR((IF(CR13="SI",(CN13-$AV13),0)/($AW13-$AV13)),"REVISAR"),CI13)),CI13)</f>
        <v>0</v>
      </c>
      <c r="CR13" s="844" t="s">
        <v>7160</v>
      </c>
      <c r="CS13" s="852"/>
      <c r="CT13" s="857"/>
      <c r="CU13" s="839">
        <v>30</v>
      </c>
      <c r="CV13" s="848"/>
      <c r="CW13" s="853"/>
      <c r="CX13" s="7">
        <f>+IFERROR(((CU13-$AV13)/($AW13-$AV13)),"REVISAR")</f>
        <v>0.4838709677419355</v>
      </c>
      <c r="CY13" s="7">
        <f>+IF(AND(BL13="SI",BT13="SI",CB13="SI",CJ13="SI",CR13="SI"),(IF(CZ13="SI",IFERROR((IF(CZ13="SI",(CV13-$AV13),0)/($AW13-$AVD13)),"REVISAR"),CQ13)),CQ13)</f>
        <v>0</v>
      </c>
      <c r="CZ13" s="844" t="s">
        <v>7160</v>
      </c>
      <c r="DA13" s="852"/>
      <c r="DB13" s="856"/>
      <c r="DC13" s="839">
        <v>30</v>
      </c>
      <c r="DD13" s="842">
        <f t="shared" si="6"/>
        <v>0</v>
      </c>
      <c r="DE13" s="853"/>
      <c r="DF13" s="7">
        <f>+IFERROR(((DC13-$AV13)/($AW13-$AV13)),"REVISAR")</f>
        <v>0.4838709677419355</v>
      </c>
      <c r="DG13" s="7">
        <f>+IF(AND(BL13="SI",BT13="SI",CB13="SI",CJ13="SI",CR13="SI",CZ13="SI"),(IF(DH13="SI",IFERROR((IF(DH13="SI",(DD13-$AV13),0)/($AW13-$AV13)),"REVISAR"),CY13)),CY13)</f>
        <v>0</v>
      </c>
      <c r="DH13" s="844" t="s">
        <v>7160</v>
      </c>
      <c r="DI13" s="852"/>
      <c r="DJ13" s="856"/>
      <c r="DK13" s="839">
        <v>30</v>
      </c>
      <c r="DL13" s="842">
        <f t="shared" si="7"/>
        <v>0</v>
      </c>
      <c r="DM13" s="853"/>
      <c r="DN13" s="7">
        <f>+IFERROR(((DK13-$AV13)/($AW13-$AV13)),"REVISAR")</f>
        <v>0.4838709677419355</v>
      </c>
      <c r="DO13" s="7">
        <f>+IF(AND(BL13="SI",BT13="SI",CB13="SI",CJ13="SI",CR13="SI",CZ13="SI",DH13="SI"),(IF(DP13="SI",IFERROR((IF(DP13="SI",(DL13-$AV13),0)/($AW13-$AV13)),"REVISAR"),DG13)),DG13)</f>
        <v>0</v>
      </c>
      <c r="DP13" s="844" t="s">
        <v>7160</v>
      </c>
      <c r="DQ13" s="852"/>
      <c r="DR13" s="856"/>
      <c r="DS13" s="839">
        <v>50</v>
      </c>
      <c r="DT13" s="848"/>
      <c r="DU13" s="853"/>
      <c r="DV13" s="7">
        <f>+IFERROR(((DS13-$AV13)/($AW13-$AV13)),"REVISAR")</f>
        <v>0.80645161290322576</v>
      </c>
      <c r="DW13" s="7">
        <f>+IF(AND(BL13="SI",BT13="SI",CB13="SI",CJ13="SI",CR13="SI",CZ13="SI",DH13="SI",DP13="SI"),(IF(DX13="SI",IFERROR((IF(DX13="SI",(DT13-$AV13),0)/($AW13-$AV13)),"REVISAR"),DO13)),DO13)</f>
        <v>0</v>
      </c>
      <c r="DX13" s="844" t="s">
        <v>7160</v>
      </c>
      <c r="DY13" s="852"/>
      <c r="DZ13" s="856"/>
      <c r="EA13" s="839">
        <v>50</v>
      </c>
      <c r="EB13" s="842">
        <f t="shared" si="9"/>
        <v>0</v>
      </c>
      <c r="EC13" s="853"/>
      <c r="ED13" s="7">
        <f>+IFERROR(((EA13-$AV13)/($AW13-$AV13)),"REVISAR")</f>
        <v>0.80645161290322576</v>
      </c>
      <c r="EE13" s="7">
        <f>+IF(AND(BL13="SI",BT13="SI",CB13="SI",CJ13="SI",CR13="SI",CZ13="SI",DH13="SI",DP13="SI",DX13="SI"),(IF(EF13="SI",IFERROR((IF(EF13="SI",(EB13-$AV13),0)/($AW13-$AV13)),"REVISAR"),DW13)),DW13)</f>
        <v>0</v>
      </c>
      <c r="EF13" s="844" t="s">
        <v>7160</v>
      </c>
      <c r="EG13" s="851"/>
      <c r="EH13" s="856"/>
      <c r="EI13" s="839">
        <v>50</v>
      </c>
      <c r="EJ13" s="842">
        <f t="shared" si="10"/>
        <v>0</v>
      </c>
      <c r="EK13" s="853"/>
      <c r="EL13" s="7">
        <f>+IFERROR(((EI13-$AV13)/($AW13-$AV13)),"REVISAR")</f>
        <v>0.80645161290322576</v>
      </c>
      <c r="EM13" s="7">
        <f>+IF(AND(BL13="SI",BT13="SI",CB13="SI",CJ13="SI",CR13="SI",CZ13="SI",DH13="SI",DP13="SI",DX13="SI",EF13="SI"),(IF(EN13="SI",IFERROR((IF(EN13="SI",(EJ13-$AV13),0)/($AW13-$AV13)),"REVISAR"),EE13)),EE13)</f>
        <v>0</v>
      </c>
      <c r="EN13" s="844" t="s">
        <v>7160</v>
      </c>
      <c r="EO13" s="851"/>
      <c r="EP13" s="856"/>
      <c r="EQ13" s="839">
        <v>70</v>
      </c>
      <c r="ER13" s="845"/>
      <c r="ES13" s="853"/>
      <c r="ET13" s="7">
        <f>+IFERROR(((EQ13-$AV13)/($AW13-$AV13)),"REVISAR")</f>
        <v>1.1290322580645162</v>
      </c>
      <c r="EU13" s="7">
        <f>+IF(AND(BL13="SI",BT13="SI",CB13="SI",CJ13="SI",CR13="SI",CZ13="SI",DH13="SI",DP13="SI",DX13="SI",EF13="SI",EN13="SI"),(IF(EV13="SI",IFERROR((IF(EV13="SI",(ER13-$EV13),0)/($AW13-$AV13)),"REVISAR"),EM13)),EM13)</f>
        <v>0</v>
      </c>
      <c r="EV13" s="844" t="s">
        <v>7160</v>
      </c>
      <c r="EW13" s="849"/>
      <c r="EX13" s="849"/>
      <c r="EY13" s="546">
        <v>2023</v>
      </c>
      <c r="FC13" s="934" t="str">
        <f t="shared" si="13"/>
        <v>currículos para la justicia social</v>
      </c>
      <c r="FF13" s="862"/>
    </row>
    <row r="14" spans="1:162" s="934" customFormat="1" ht="32.25" customHeight="1" x14ac:dyDescent="0.25">
      <c r="A14" s="861" t="str">
        <f t="shared" si="0"/>
        <v>519_VPBM_2023</v>
      </c>
      <c r="B14" s="925" t="s">
        <v>2227</v>
      </c>
      <c r="C14" s="925" t="s">
        <v>653</v>
      </c>
      <c r="D14" s="925" t="s">
        <v>4460</v>
      </c>
      <c r="E14" s="925" t="s">
        <v>7155</v>
      </c>
      <c r="F14" s="925" t="s">
        <v>2228</v>
      </c>
      <c r="G14" s="925" t="s">
        <v>2267</v>
      </c>
      <c r="H14" s="925" t="s">
        <v>7347</v>
      </c>
      <c r="I14" s="969" t="s">
        <v>7344</v>
      </c>
      <c r="J14" s="969"/>
      <c r="K14" s="969" t="s">
        <v>7368</v>
      </c>
      <c r="L14" s="920"/>
      <c r="M14" s="925" t="s">
        <v>8306</v>
      </c>
      <c r="N14" s="971">
        <v>519</v>
      </c>
      <c r="O14" s="920"/>
      <c r="P14" s="1062" t="s">
        <v>7738</v>
      </c>
      <c r="Q14" s="919" t="s">
        <v>210</v>
      </c>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21"/>
      <c r="AO14" s="919" t="s">
        <v>270</v>
      </c>
      <c r="AP14" s="919" t="s">
        <v>2635</v>
      </c>
      <c r="AQ14" s="919" t="s">
        <v>244</v>
      </c>
      <c r="AR14" s="919" t="s">
        <v>271</v>
      </c>
      <c r="AS14" s="919">
        <v>0</v>
      </c>
      <c r="AT14" s="927" t="s">
        <v>7723</v>
      </c>
      <c r="AU14" s="927" t="s">
        <v>7751</v>
      </c>
      <c r="AV14" s="919">
        <v>0</v>
      </c>
      <c r="AW14" s="984">
        <v>500</v>
      </c>
      <c r="AX14" s="984">
        <v>500</v>
      </c>
      <c r="AY14" s="984">
        <v>500</v>
      </c>
      <c r="AZ14" s="984">
        <v>500</v>
      </c>
      <c r="BA14" s="984">
        <v>2000</v>
      </c>
      <c r="BB14" s="940"/>
      <c r="BC14" s="940"/>
      <c r="BD14" s="940"/>
      <c r="BE14" s="940"/>
      <c r="BF14" s="1001">
        <f t="shared" si="12"/>
        <v>2000</v>
      </c>
      <c r="BG14" s="839">
        <v>0</v>
      </c>
      <c r="BH14" s="842">
        <v>0</v>
      </c>
      <c r="BI14" s="854" t="s">
        <v>7770</v>
      </c>
      <c r="BJ14" s="129">
        <f>+IF(BL14="SI",IFERROR((IF(BL14="SI",BG14,0)/AW14),"REVISAR"),0)</f>
        <v>0</v>
      </c>
      <c r="BK14" s="7">
        <f>+IF(BL14="SI",IFERROR((IF(BL14="SI",BH14,0)/AW14),"REVISAR"),0)</f>
        <v>0</v>
      </c>
      <c r="BL14" s="841" t="s">
        <v>218</v>
      </c>
      <c r="BM14" s="854" t="s">
        <v>7785</v>
      </c>
      <c r="BN14" s="860">
        <v>1</v>
      </c>
      <c r="BO14" s="839">
        <v>0</v>
      </c>
      <c r="BP14" s="842">
        <f t="shared" si="1"/>
        <v>0</v>
      </c>
      <c r="BQ14" s="843" t="s">
        <v>7798</v>
      </c>
      <c r="BR14" s="7">
        <f>+IFERROR((BO14/$AW14),"REVISAR")</f>
        <v>0</v>
      </c>
      <c r="BS14" s="7">
        <f>+IF(BL14&lt;&gt;"SI",BK14,(IF(BT14="SI",IFERROR((IF(BT14="SI",BP14,0)/$AW14),"REVISAR"),BK14)))</f>
        <v>0</v>
      </c>
      <c r="BT14" s="844" t="s">
        <v>218</v>
      </c>
      <c r="BU14" s="537" t="s">
        <v>7812</v>
      </c>
      <c r="BV14" s="120"/>
      <c r="BW14" s="839">
        <v>0</v>
      </c>
      <c r="BX14" s="842">
        <f t="shared" ref="BX14:BX21" si="33">IF(BT14="SI",BP14,0)</f>
        <v>0</v>
      </c>
      <c r="BY14" s="853" t="s">
        <v>8353</v>
      </c>
      <c r="BZ14" s="7">
        <f>+IFERROR((BW14/$AW14),"REVISAR")</f>
        <v>0</v>
      </c>
      <c r="CA14" s="7">
        <f>+IF(AND(BT14="SI",BL14="SI"),(IF(CB14="SI",IFERROR((IF(CB14="SI",BX14,0)/$AW14),"REVISAR"),BS14)),BS14)</f>
        <v>0</v>
      </c>
      <c r="CB14" s="844" t="s">
        <v>218</v>
      </c>
      <c r="CC14" s="852" t="s">
        <v>8367</v>
      </c>
      <c r="CD14" s="857">
        <v>1</v>
      </c>
      <c r="CE14" s="839">
        <v>0</v>
      </c>
      <c r="CF14" s="842">
        <f t="shared" si="3"/>
        <v>0</v>
      </c>
      <c r="CG14" s="853"/>
      <c r="CH14" s="7">
        <f>+IFERROR((CE14/$AW14),"REVISAR")</f>
        <v>0</v>
      </c>
      <c r="CI14" s="7">
        <f>+IF(AND(BL14="SI",BT14="SI",CB14="SI"),(IF(CJ14="SI",IFERROR((IF(CJ14="SI",CF14,0)/$AW14),"REVISAR"),CA14)),CA14)</f>
        <v>0</v>
      </c>
      <c r="CJ14" s="844" t="s">
        <v>7160</v>
      </c>
      <c r="CK14" s="27"/>
      <c r="CL14" s="857"/>
      <c r="CM14" s="839">
        <v>0</v>
      </c>
      <c r="CN14" s="842">
        <f t="shared" si="4"/>
        <v>0</v>
      </c>
      <c r="CO14" s="847"/>
      <c r="CP14" s="7">
        <f>+IFERROR((CM14/$AW14),"REVISAR")</f>
        <v>0</v>
      </c>
      <c r="CQ14" s="7">
        <f>+IF(AND(BL14="SI",BT14="SI",CB14="SI",CJ14="SI"),(IF(CR14="SI",IFERROR((IF(CR14="SI",CN14,0)/$AW14),"REVISAR"),CI14)),CI14)</f>
        <v>0</v>
      </c>
      <c r="CR14" s="844" t="s">
        <v>7160</v>
      </c>
      <c r="CS14" s="852"/>
      <c r="CT14" s="857"/>
      <c r="CU14" s="839">
        <v>3</v>
      </c>
      <c r="CV14" s="848"/>
      <c r="CW14" s="853"/>
      <c r="CX14" s="7">
        <f>+IFERROR((CU14/$AW14),"REVISAR")</f>
        <v>6.0000000000000001E-3</v>
      </c>
      <c r="CY14" s="7">
        <f>+IF(AND(BL14="SI",BT14="SI",CB14="SI",CJ14="SI",CR14="SI"),(IF(CZ14="SI",IFERROR((IF(CZ14="SI",CV14,0)/$AW14),"REVISAR"),CQ14)),CQ14)</f>
        <v>0</v>
      </c>
      <c r="CZ14" s="844" t="s">
        <v>7160</v>
      </c>
      <c r="DA14" s="852"/>
      <c r="DB14" s="856"/>
      <c r="DC14" s="839">
        <v>3</v>
      </c>
      <c r="DD14" s="842">
        <f t="shared" si="6"/>
        <v>0</v>
      </c>
      <c r="DE14" s="853"/>
      <c r="DF14" s="7">
        <f>+IFERROR((DC14/$AW14),"REVISAR")</f>
        <v>6.0000000000000001E-3</v>
      </c>
      <c r="DG14" s="7">
        <f>+IF(AND(BL14="SI",BT14="SI",CB14="SI",CJ14="SI",CR14="SI",CZ14="SI"),(IF(DH14="SI",IFERROR((IF(DH14="SI",DD14,0)/$AW14),"REVISAR"),CY14)),CY14)</f>
        <v>0</v>
      </c>
      <c r="DH14" s="844" t="s">
        <v>7160</v>
      </c>
      <c r="DI14" s="852"/>
      <c r="DJ14" s="856"/>
      <c r="DK14" s="839">
        <v>3</v>
      </c>
      <c r="DL14" s="842">
        <f t="shared" si="7"/>
        <v>0</v>
      </c>
      <c r="DM14" s="853"/>
      <c r="DN14" s="7">
        <f>+IFERROR((DK14/$AW14),"REVISAR")</f>
        <v>6.0000000000000001E-3</v>
      </c>
      <c r="DO14" s="7">
        <f>+IF(AND(BL14="SI",BT14="SI",CB14="SI",CJ14="SI",CR14="SI",CZ14="SI",DH14="SI"),(IF(DP14="SI",IFERROR((IF(DP14="SI",DL14,0)/$AW14),"REVISAR"),DG14)),DG14)</f>
        <v>0</v>
      </c>
      <c r="DP14" s="844" t="s">
        <v>7160</v>
      </c>
      <c r="DQ14" s="852"/>
      <c r="DR14" s="856"/>
      <c r="DS14" s="839">
        <v>3</v>
      </c>
      <c r="DT14" s="842">
        <f t="shared" ref="DT14:DT21" si="34">IF(DP14="SI",DL14,0)</f>
        <v>0</v>
      </c>
      <c r="DU14" s="853"/>
      <c r="DV14" s="7">
        <f>+IFERROR((DS14/$AW14),"REVISAR")</f>
        <v>6.0000000000000001E-3</v>
      </c>
      <c r="DW14" s="7">
        <f>+IF(AND(BL14="SI",BT14="SI",CB14="SI",CJ14="SI",CR14="SI",CZ14="SI",DH14="SI",DP14="SI"),(IF(DX14="SI",IFERROR((IF(DX14="SI",DT14,0)/$AW14),"REVISAR"),DO14)),DO14)</f>
        <v>0</v>
      </c>
      <c r="DX14" s="844" t="s">
        <v>7160</v>
      </c>
      <c r="DY14" s="852"/>
      <c r="DZ14" s="856"/>
      <c r="EA14" s="839">
        <v>3</v>
      </c>
      <c r="EB14" s="842">
        <f t="shared" si="9"/>
        <v>0</v>
      </c>
      <c r="EC14" s="853"/>
      <c r="ED14" s="7">
        <f>+IFERROR((EA14/$AW14),"REVISAR")</f>
        <v>6.0000000000000001E-3</v>
      </c>
      <c r="EE14" s="7">
        <f>+IF(AND(BL14="SI",BT14="SI",CB14="SI",CJ14="SI",CR14="SI",CZ14="SI",DH14="SI",DP14="SI",DX14="SI"),(IF(EF14="SI",IFERROR((IF(EF14="SI",EB14,0)/$AW14),"REVISAR"),DW14)),DW14)</f>
        <v>0</v>
      </c>
      <c r="EF14" s="844" t="s">
        <v>7160</v>
      </c>
      <c r="EG14" s="851"/>
      <c r="EH14" s="856"/>
      <c r="EI14" s="839">
        <v>3</v>
      </c>
      <c r="EJ14" s="842">
        <f t="shared" si="10"/>
        <v>0</v>
      </c>
      <c r="EK14" s="853"/>
      <c r="EL14" s="7">
        <f>+IFERROR((EI14/$AW14),"REVISAR")</f>
        <v>6.0000000000000001E-3</v>
      </c>
      <c r="EM14" s="7">
        <f>+IF(AND(BL14="SI",BT14="SI",CB14="SI",CJ14="SI",CR14="SI",CZ14="SI",DH14="SI",DP14="SI",DX14="SI",EF14="SI"),(IF(EN14="SI",IFERROR((IF(EN14="SI",EJ14,0)/$AW14),"REVISAR"),EE14)),EE14)</f>
        <v>0</v>
      </c>
      <c r="EN14" s="844" t="s">
        <v>7160</v>
      </c>
      <c r="EO14" s="851"/>
      <c r="EP14" s="856"/>
      <c r="EQ14" s="839">
        <v>11</v>
      </c>
      <c r="ER14" s="845"/>
      <c r="ES14" s="853"/>
      <c r="ET14" s="7">
        <f>+IFERROR((EQ14/$AW14),"REVISAR")</f>
        <v>2.1999999999999999E-2</v>
      </c>
      <c r="EU14" s="7">
        <f>+IF(AND(BL14="SI",BT14="SI",CB14="SI",CJ14="SI",CR14="SI",CZ14="SI",DH14="SI",DP14="SI",DX14="SI",EF14="SI",EN14="SI"),(IF(EV14="SI",IFERROR((IF(EV14="SI",ER14,0)/$AW14),"REVISAR"),EM14)),EM14)</f>
        <v>0</v>
      </c>
      <c r="EV14" s="844" t="s">
        <v>7160</v>
      </c>
      <c r="EW14" s="849"/>
      <c r="EX14" s="849"/>
      <c r="EY14" s="546">
        <v>2023</v>
      </c>
      <c r="FA14" s="846" t="str">
        <f t="shared" ref="FA14:FA15" si="35">+IF(EQ14=AW14,"SI","NO")</f>
        <v>NO</v>
      </c>
      <c r="FC14" s="934" t="str">
        <f t="shared" si="13"/>
        <v>más y mejor tiempo escolar</v>
      </c>
      <c r="FF14" s="862"/>
    </row>
    <row r="15" spans="1:162" s="934" customFormat="1" ht="32.25" customHeight="1" x14ac:dyDescent="0.25">
      <c r="A15" s="861" t="str">
        <f t="shared" si="0"/>
        <v>520_VPBM_2023</v>
      </c>
      <c r="B15" s="925" t="s">
        <v>2227</v>
      </c>
      <c r="C15" s="925" t="s">
        <v>653</v>
      </c>
      <c r="D15" s="925" t="s">
        <v>4460</v>
      </c>
      <c r="E15" s="925" t="s">
        <v>7155</v>
      </c>
      <c r="F15" s="925" t="s">
        <v>2228</v>
      </c>
      <c r="G15" s="925" t="s">
        <v>2267</v>
      </c>
      <c r="H15" s="925" t="s">
        <v>7347</v>
      </c>
      <c r="I15" s="969" t="s">
        <v>7344</v>
      </c>
      <c r="J15" s="969" t="s">
        <v>7344</v>
      </c>
      <c r="K15" s="969" t="s">
        <v>7368</v>
      </c>
      <c r="L15" s="920"/>
      <c r="M15" s="925" t="s">
        <v>8306</v>
      </c>
      <c r="N15" s="971">
        <v>520</v>
      </c>
      <c r="O15" s="920"/>
      <c r="P15" s="1062" t="s">
        <v>7739</v>
      </c>
      <c r="Q15" s="919" t="s">
        <v>210</v>
      </c>
      <c r="R15" s="921" t="s">
        <v>2982</v>
      </c>
      <c r="S15" s="921"/>
      <c r="T15" s="921"/>
      <c r="U15" s="921"/>
      <c r="V15" s="921"/>
      <c r="W15" s="921"/>
      <c r="X15" s="921"/>
      <c r="Y15" s="921"/>
      <c r="Z15" s="921"/>
      <c r="AA15" s="921"/>
      <c r="AB15" s="921"/>
      <c r="AC15" s="921"/>
      <c r="AD15" s="921"/>
      <c r="AE15" s="921"/>
      <c r="AF15" s="921"/>
      <c r="AG15" s="921"/>
      <c r="AH15" s="921"/>
      <c r="AI15" s="921"/>
      <c r="AJ15" s="921"/>
      <c r="AK15" s="921"/>
      <c r="AL15" s="921"/>
      <c r="AM15" s="921"/>
      <c r="AN15" s="921"/>
      <c r="AO15" s="919" t="s">
        <v>270</v>
      </c>
      <c r="AP15" s="919" t="s">
        <v>2635</v>
      </c>
      <c r="AQ15" s="919" t="s">
        <v>871</v>
      </c>
      <c r="AR15" s="919" t="s">
        <v>271</v>
      </c>
      <c r="AS15" s="919">
        <v>15</v>
      </c>
      <c r="AT15" s="927" t="s">
        <v>7724</v>
      </c>
      <c r="AU15" s="927" t="s">
        <v>7752</v>
      </c>
      <c r="AV15" s="1051">
        <v>4403</v>
      </c>
      <c r="AW15" s="1060">
        <v>4589</v>
      </c>
      <c r="AX15" s="1060">
        <v>4939</v>
      </c>
      <c r="AY15" s="1060">
        <v>5339</v>
      </c>
      <c r="AZ15" s="1060">
        <v>5739</v>
      </c>
      <c r="BA15" s="1060">
        <v>5739</v>
      </c>
      <c r="BB15" s="927"/>
      <c r="BC15" s="927"/>
      <c r="BD15" s="927"/>
      <c r="BE15" s="927"/>
      <c r="BF15" s="1001">
        <f t="shared" si="12"/>
        <v>5739</v>
      </c>
      <c r="BG15" s="839">
        <v>4403</v>
      </c>
      <c r="BH15" s="842">
        <v>4403</v>
      </c>
      <c r="BI15" s="854" t="s">
        <v>7771</v>
      </c>
      <c r="BJ15" s="840">
        <f>+IF(BL15="SI",IFERROR((((IF(BL15="SI",(BG15-AV15),0)))/(AW15-AV15)),"REVISAR"),0)</f>
        <v>0</v>
      </c>
      <c r="BK15" s="7">
        <f>+IF(BL15="SI",IFERROR((((IF(BL15="SI",(BH15-AV15),0)))/(AW15-AV15)),"REVISAR"),0)</f>
        <v>0</v>
      </c>
      <c r="BL15" s="841" t="s">
        <v>218</v>
      </c>
      <c r="BM15" s="854" t="s">
        <v>7785</v>
      </c>
      <c r="BN15" s="859">
        <v>1</v>
      </c>
      <c r="BO15" s="839">
        <f>+BG15</f>
        <v>4403</v>
      </c>
      <c r="BP15" s="842">
        <f t="shared" si="1"/>
        <v>4403</v>
      </c>
      <c r="BQ15" s="843" t="s">
        <v>7799</v>
      </c>
      <c r="BR15" s="7">
        <f>+IFERROR(((BO15-$AV15)/($AW15-$AV15)),"REVISAR")</f>
        <v>0</v>
      </c>
      <c r="BS15" s="7">
        <f>+IF(BL15&lt;&gt;"SI",BK15,(IF(BT15="SI",IFERROR((IF(BT15="SI",(BP15-$AV15),0)/($AW15-$AV15)),"REVISAR"),BK15)))</f>
        <v>0</v>
      </c>
      <c r="BT15" s="844" t="s">
        <v>218</v>
      </c>
      <c r="BU15" s="537" t="s">
        <v>7812</v>
      </c>
      <c r="BV15" s="120"/>
      <c r="BW15" s="839">
        <f>+BO15</f>
        <v>4403</v>
      </c>
      <c r="BX15" s="842">
        <f t="shared" si="33"/>
        <v>4403</v>
      </c>
      <c r="BY15" s="853" t="s">
        <v>8354</v>
      </c>
      <c r="BZ15" s="7">
        <f>+IFERROR(((BW15-$AV15)/($AW15-$AV15)),"REVISAR")</f>
        <v>0</v>
      </c>
      <c r="CA15" s="7">
        <f>+IF(AND(BT15="SI",BL15="SI"),(IF(CB15="SI",IFERROR((IF(CB15="SI",(BX15-$AV15),0)/($AW15-$AV15)),"REVISAR"),BS15)),BS15)</f>
        <v>0</v>
      </c>
      <c r="CB15" s="844" t="s">
        <v>218</v>
      </c>
      <c r="CC15" s="852" t="s">
        <v>8367</v>
      </c>
      <c r="CD15" s="857">
        <v>1</v>
      </c>
      <c r="CE15" s="839">
        <f>+BW15</f>
        <v>4403</v>
      </c>
      <c r="CF15" s="842">
        <f t="shared" si="3"/>
        <v>4403</v>
      </c>
      <c r="CG15" s="853"/>
      <c r="CH15" s="7">
        <f>+IFERROR(((CE15-$AV15)/($AW15-$AV15)),"REVISAR")</f>
        <v>0</v>
      </c>
      <c r="CI15" s="7">
        <f>+IF(AND(BL15="SI",BT15="SI",CB15="SI"),(IF(CJ15="SI",IFERROR((IF(CJ15="SI",(CF15-$AV15),0)/($AW15-$AV15)),"REVISAR"),CA15)),CA15)</f>
        <v>0</v>
      </c>
      <c r="CJ15" s="844" t="s">
        <v>7160</v>
      </c>
      <c r="CK15" s="27"/>
      <c r="CL15" s="857"/>
      <c r="CM15" s="839">
        <f>+CE15</f>
        <v>4403</v>
      </c>
      <c r="CN15" s="842">
        <f t="shared" si="4"/>
        <v>0</v>
      </c>
      <c r="CO15" s="847"/>
      <c r="CP15" s="7">
        <f>+IFERROR(((CM15-$AV15)/($AW15-$AV15)),"REVISAR")</f>
        <v>0</v>
      </c>
      <c r="CQ15" s="7">
        <f>+IF(AND(BL15="SI",BT15="SI",CB15="SI",CJ15="SI"),(IF(CR15="SI",IFERROR((IF(CR15="SI",(CN15-$AV15),0)/($AW15-$AV15)),"REVISAR"),CI15)),CI15)</f>
        <v>0</v>
      </c>
      <c r="CR15" s="844" t="s">
        <v>7160</v>
      </c>
      <c r="CS15" s="852"/>
      <c r="CT15" s="857"/>
      <c r="CU15" s="839">
        <f>+CM15</f>
        <v>4403</v>
      </c>
      <c r="CV15" s="848"/>
      <c r="CW15" s="853"/>
      <c r="CX15" s="7">
        <f>+IFERROR(((CU15-$AV15)/($AW15-$AV15)),"REVISAR")</f>
        <v>0</v>
      </c>
      <c r="CY15" s="7">
        <f>+IF(AND(BL15="SI",BT15="SI",CB15="SI",CJ15="SI",CR15="SI"),(IF(CZ15="SI",IFERROR((IF(CZ15="SI",(CV15-$AV15),0)/($AW15-$AVD15)),"REVISAR"),CQ15)),CQ15)</f>
        <v>0</v>
      </c>
      <c r="CZ15" s="844" t="s">
        <v>7160</v>
      </c>
      <c r="DA15" s="852"/>
      <c r="DB15" s="856"/>
      <c r="DC15" s="839">
        <f>+CU15</f>
        <v>4403</v>
      </c>
      <c r="DD15" s="842">
        <f t="shared" si="6"/>
        <v>0</v>
      </c>
      <c r="DE15" s="853"/>
      <c r="DF15" s="7">
        <f>+IFERROR(((DC15-$AV15)/($AW15-$AV15)),"REVISAR")</f>
        <v>0</v>
      </c>
      <c r="DG15" s="7">
        <f>+IF(AND(BL15="SI",BT15="SI",CB15="SI",CJ15="SI",CR15="SI",CZ15="SI"),(IF(DH15="SI",IFERROR((IF(DH15="SI",(DD15-$AV15),0)/($AW15-$AV15)),"REVISAR"),CY15)),CY15)</f>
        <v>0</v>
      </c>
      <c r="DH15" s="844" t="s">
        <v>7160</v>
      </c>
      <c r="DI15" s="852"/>
      <c r="DJ15" s="856"/>
      <c r="DK15" s="839">
        <f>+DC15</f>
        <v>4403</v>
      </c>
      <c r="DL15" s="842">
        <f t="shared" si="7"/>
        <v>0</v>
      </c>
      <c r="DM15" s="853"/>
      <c r="DN15" s="7">
        <f>+IFERROR(((DK15-$AV15)/($AW15-$AV15)),"REVISAR")</f>
        <v>0</v>
      </c>
      <c r="DO15" s="7">
        <f>+IF(AND(BL15="SI",BT15="SI",CB15="SI",CJ15="SI",CR15="SI",CZ15="SI",DH15="SI"),(IF(DP15="SI",IFERROR((IF(DP15="SI",(DL15-$AV15),0)/($AW15-$AV15)),"REVISAR"),DG15)),DG15)</f>
        <v>0</v>
      </c>
      <c r="DP15" s="844" t="s">
        <v>7160</v>
      </c>
      <c r="DQ15" s="852"/>
      <c r="DR15" s="856"/>
      <c r="DS15" s="839">
        <f>+DK15</f>
        <v>4403</v>
      </c>
      <c r="DT15" s="842">
        <f t="shared" si="34"/>
        <v>0</v>
      </c>
      <c r="DU15" s="853"/>
      <c r="DV15" s="7">
        <f>+IFERROR(((DS15-$AV15)/($AW15-$AV15)),"REVISAR")</f>
        <v>0</v>
      </c>
      <c r="DW15" s="7">
        <f>+IF(AND(BL15="SI",BT15="SI",CB15="SI",CJ15="SI",CR15="SI",CZ15="SI",DH15="SI",DP15="SI"),(IF(DX15="SI",IFERROR((IF(DX15="SI",(DT15-$AV15),0)/($AW15-$AV15)),"REVISAR"),DO15)),DO15)</f>
        <v>0</v>
      </c>
      <c r="DX15" s="844" t="s">
        <v>7160</v>
      </c>
      <c r="DY15" s="852"/>
      <c r="DZ15" s="856"/>
      <c r="EA15" s="839">
        <f>+DS15</f>
        <v>4403</v>
      </c>
      <c r="EB15" s="842">
        <f t="shared" si="9"/>
        <v>0</v>
      </c>
      <c r="EC15" s="853"/>
      <c r="ED15" s="7">
        <f>+IFERROR(((EA15-$AV15)/($AW15-$AV15)),"REVISAR")</f>
        <v>0</v>
      </c>
      <c r="EE15" s="7">
        <f>+IF(AND(BL15="SI",BT15="SI",CB15="SI",CJ15="SI",CR15="SI",CZ15="SI",DH15="SI",DP15="SI",DX15="SI"),(IF(EF15="SI",IFERROR((IF(EF15="SI",(EB15-$AV15),0)/($AW15-$AV15)),"REVISAR"),DW15)),DW15)</f>
        <v>0</v>
      </c>
      <c r="EF15" s="844" t="s">
        <v>7160</v>
      </c>
      <c r="EG15" s="851"/>
      <c r="EH15" s="856"/>
      <c r="EI15" s="839">
        <f>+EA15</f>
        <v>4403</v>
      </c>
      <c r="EJ15" s="842">
        <f t="shared" si="10"/>
        <v>0</v>
      </c>
      <c r="EK15" s="853"/>
      <c r="EL15" s="7">
        <f>+IFERROR(((EI15-$AV15)/($AW15-$AV15)),"REVISAR")</f>
        <v>0</v>
      </c>
      <c r="EM15" s="7">
        <f>+IF(AND(BL15="SI",BT15="SI",CB15="SI",CJ15="SI",CR15="SI",CZ15="SI",DH15="SI",DP15="SI",DX15="SI",EF15="SI"),(IF(EN15="SI",IFERROR((IF(EN15="SI",(EJ15-$AV15),0)/($AW15-$AV15)),"REVISAR"),EE15)),EE15)</f>
        <v>0</v>
      </c>
      <c r="EN15" s="844" t="s">
        <v>7160</v>
      </c>
      <c r="EO15" s="851"/>
      <c r="EP15" s="856"/>
      <c r="EQ15" s="839">
        <v>4589</v>
      </c>
      <c r="ER15" s="845"/>
      <c r="ES15" s="853"/>
      <c r="ET15" s="7">
        <f>+IFERROR(((EQ15-$AV15)/($AW15-$AV15)),"REVISAR")</f>
        <v>1</v>
      </c>
      <c r="EU15" s="7">
        <f>+IF(AND(BL15="SI",BT15="SI",CB15="SI",CJ15="SI",CR15="SI",CZ15="SI",DH15="SI",DP15="SI",DX15="SI",EF15="SI",EN15="SI"),(IF(EV15="SI",IFERROR((IF(EV15="SI",(ER15-$EV15),0)/($AW15-$AV15)),"REVISAR"),EM15)),EM15)</f>
        <v>0</v>
      </c>
      <c r="EV15" s="844" t="s">
        <v>7160</v>
      </c>
      <c r="EW15" s="849"/>
      <c r="EX15" s="849"/>
      <c r="EY15" s="546">
        <v>2023</v>
      </c>
      <c r="FA15" s="846" t="str">
        <f t="shared" si="35"/>
        <v>SI</v>
      </c>
      <c r="FC15" s="934" t="str">
        <f t="shared" si="13"/>
        <v>más y mejor tiempo escolar</v>
      </c>
      <c r="FF15" s="862"/>
    </row>
    <row r="16" spans="1:162" s="934" customFormat="1" ht="32.25" customHeight="1" x14ac:dyDescent="0.25">
      <c r="A16" s="861" t="str">
        <f t="shared" si="0"/>
        <v>25_VPBM_2023</v>
      </c>
      <c r="B16" s="925" t="s">
        <v>2227</v>
      </c>
      <c r="C16" s="925" t="s">
        <v>653</v>
      </c>
      <c r="D16" s="925" t="s">
        <v>4460</v>
      </c>
      <c r="E16" s="925" t="s">
        <v>7155</v>
      </c>
      <c r="F16" s="925" t="s">
        <v>2228</v>
      </c>
      <c r="G16" s="925" t="s">
        <v>2267</v>
      </c>
      <c r="H16" s="925" t="s">
        <v>7347</v>
      </c>
      <c r="I16" s="969" t="s">
        <v>7344</v>
      </c>
      <c r="J16" s="969" t="s">
        <v>7344</v>
      </c>
      <c r="K16" s="969" t="s">
        <v>7369</v>
      </c>
      <c r="L16" s="920"/>
      <c r="M16" s="925" t="s">
        <v>8314</v>
      </c>
      <c r="N16" s="920">
        <v>25</v>
      </c>
      <c r="O16" s="920"/>
      <c r="P16" s="1062" t="s">
        <v>2807</v>
      </c>
      <c r="Q16" s="919" t="s">
        <v>210</v>
      </c>
      <c r="R16" s="921"/>
      <c r="S16" s="921" t="s">
        <v>2982</v>
      </c>
      <c r="T16" s="921"/>
      <c r="U16" s="921"/>
      <c r="V16" s="921"/>
      <c r="W16" s="921"/>
      <c r="X16" s="921"/>
      <c r="Y16" s="921"/>
      <c r="Z16" s="921"/>
      <c r="AA16" s="921"/>
      <c r="AB16" s="921"/>
      <c r="AC16" s="921"/>
      <c r="AD16" s="921"/>
      <c r="AE16" s="921"/>
      <c r="AF16" s="921"/>
      <c r="AG16" s="921"/>
      <c r="AH16" s="921"/>
      <c r="AI16" s="921"/>
      <c r="AJ16" s="921"/>
      <c r="AK16" s="921"/>
      <c r="AL16" s="921"/>
      <c r="AM16" s="921"/>
      <c r="AN16" s="921"/>
      <c r="AO16" s="920" t="s">
        <v>270</v>
      </c>
      <c r="AP16" s="919" t="s">
        <v>2635</v>
      </c>
      <c r="AQ16" s="920" t="s">
        <v>244</v>
      </c>
      <c r="AR16" s="920" t="s">
        <v>271</v>
      </c>
      <c r="AS16" s="920">
        <v>30</v>
      </c>
      <c r="AT16" s="927" t="s">
        <v>7159</v>
      </c>
      <c r="AU16" s="927" t="s">
        <v>2809</v>
      </c>
      <c r="AV16" s="1053">
        <v>1000</v>
      </c>
      <c r="AW16" s="1053">
        <v>1500</v>
      </c>
      <c r="AX16" s="1053">
        <v>2000</v>
      </c>
      <c r="AY16" s="1053">
        <v>2500</v>
      </c>
      <c r="AZ16" s="1053">
        <v>3000</v>
      </c>
      <c r="BA16" s="1054">
        <v>9000</v>
      </c>
      <c r="BB16" s="942"/>
      <c r="BC16" s="942"/>
      <c r="BD16" s="942"/>
      <c r="BE16" s="942"/>
      <c r="BF16" s="1001">
        <f t="shared" si="12"/>
        <v>9000</v>
      </c>
      <c r="BG16" s="839">
        <v>0</v>
      </c>
      <c r="BH16" s="842">
        <v>0</v>
      </c>
      <c r="BI16" s="854" t="s">
        <v>7772</v>
      </c>
      <c r="BJ16" s="129">
        <f t="shared" ref="BJ16:BJ23" si="36">+IF(BL16="SI",IFERROR((IF(BL16="SI",BG16,0)/AW16),"REVISAR"),0)</f>
        <v>0</v>
      </c>
      <c r="BK16" s="7">
        <f t="shared" ref="BK16:BK23" si="37">+IF(BL16="SI",IFERROR((IF(BL16="SI",BH16,0)/AW16),"REVISAR"),0)</f>
        <v>0</v>
      </c>
      <c r="BL16" s="841" t="s">
        <v>218</v>
      </c>
      <c r="BM16" s="854" t="s">
        <v>7785</v>
      </c>
      <c r="BN16" s="860">
        <v>1</v>
      </c>
      <c r="BO16" s="839">
        <v>0</v>
      </c>
      <c r="BP16" s="842">
        <f t="shared" si="1"/>
        <v>0</v>
      </c>
      <c r="BQ16" s="843" t="s">
        <v>7800</v>
      </c>
      <c r="BR16" s="7">
        <f t="shared" ref="BR16:BR22" si="38">+IFERROR((BO16/$AW16),"REVISAR")</f>
        <v>0</v>
      </c>
      <c r="BS16" s="7">
        <f>+IF(BL16&lt;&gt;"SI",BK16,(IF(BT16="SI",IFERROR((IF(BT16="SI",BP16,0)/$AW16),"REVISAR"),BK16)))</f>
        <v>0</v>
      </c>
      <c r="BT16" s="844" t="s">
        <v>218</v>
      </c>
      <c r="BU16" s="537" t="s">
        <v>7812</v>
      </c>
      <c r="BV16" s="120"/>
      <c r="BW16" s="839">
        <v>0</v>
      </c>
      <c r="BX16" s="842">
        <f t="shared" si="33"/>
        <v>0</v>
      </c>
      <c r="BY16" s="853" t="s">
        <v>8355</v>
      </c>
      <c r="BZ16" s="7">
        <f t="shared" ref="BZ16:BZ23" si="39">+IFERROR((BW16/$AW16),"REVISAR")</f>
        <v>0</v>
      </c>
      <c r="CA16" s="7">
        <f>+IF(AND(BT16="SI",BL16="SI"),(IF(CB16="SI",IFERROR((IF(CB16="SI",BX16,0)/$AW16),"REVISAR"),BS16)),BS16)</f>
        <v>0</v>
      </c>
      <c r="CB16" s="844" t="s">
        <v>218</v>
      </c>
      <c r="CC16" s="852" t="s">
        <v>8367</v>
      </c>
      <c r="CD16" s="857">
        <v>1</v>
      </c>
      <c r="CE16" s="839">
        <v>0</v>
      </c>
      <c r="CF16" s="842">
        <f t="shared" si="3"/>
        <v>0</v>
      </c>
      <c r="CG16" s="853"/>
      <c r="CH16" s="7">
        <f t="shared" ref="CH16:CH23" si="40">+IFERROR((CE16/$AW16),"REVISAR")</f>
        <v>0</v>
      </c>
      <c r="CI16" s="7">
        <f t="shared" ref="CI16:CI23" si="41">+IF(AND(BL16="SI",BT16="SI",CB16="SI"),(IF(CJ16="SI",IFERROR((IF(CJ16="SI",CF16,0)/$AW16),"REVISAR"),CA16)),CA16)</f>
        <v>0</v>
      </c>
      <c r="CJ16" s="844" t="s">
        <v>7160</v>
      </c>
      <c r="CK16" s="27"/>
      <c r="CL16" s="857"/>
      <c r="CM16" s="839">
        <v>0</v>
      </c>
      <c r="CN16" s="842">
        <f t="shared" si="4"/>
        <v>0</v>
      </c>
      <c r="CO16" s="847"/>
      <c r="CP16" s="7">
        <f t="shared" ref="CP16:CP23" si="42">+IFERROR((CM16/$AW16),"REVISAR")</f>
        <v>0</v>
      </c>
      <c r="CQ16" s="7">
        <f>+IF(AND(BL16="SI",BT16="SI",CB16="SI",CJ16="SI"),(IF(CR16="SI",IFERROR((IF(CR16="SI",CN16,0)/$AW16),"REVISAR"),CI16)),CI16)</f>
        <v>0</v>
      </c>
      <c r="CR16" s="844" t="s">
        <v>7160</v>
      </c>
      <c r="CS16" s="852"/>
      <c r="CT16" s="857"/>
      <c r="CU16" s="839">
        <v>0</v>
      </c>
      <c r="CV16" s="858">
        <f>IF(CR16="SI",CN16,0)</f>
        <v>0</v>
      </c>
      <c r="CW16" s="853"/>
      <c r="CX16" s="7">
        <f t="shared" ref="CX16:CX23" si="43">+IFERROR((CU16/$AW16),"REVISAR")</f>
        <v>0</v>
      </c>
      <c r="CY16" s="7">
        <f>+IF(AND(BL16="SI",BT16="SI",CB16="SI",CJ16="SI",CR16="SI"),(IF(CZ16="SI",IFERROR((IF(CZ16="SI",CV16,0)/$AW16),"REVISAR"),CQ16)),CQ16)</f>
        <v>0</v>
      </c>
      <c r="CZ16" s="844" t="s">
        <v>7160</v>
      </c>
      <c r="DA16" s="852"/>
      <c r="DB16" s="856"/>
      <c r="DC16" s="839">
        <v>0</v>
      </c>
      <c r="DD16" s="842">
        <f t="shared" si="6"/>
        <v>0</v>
      </c>
      <c r="DE16" s="853"/>
      <c r="DF16" s="7">
        <f t="shared" ref="DF16:DF22" si="44">+IFERROR((DC16/$AW16),"REVISAR")</f>
        <v>0</v>
      </c>
      <c r="DG16" s="7">
        <f>+IF(AND(BL16="SI",BT16="SI",CB16="SI",CJ16="SI",CR16="SI",CZ16="SI"),(IF(DH16="SI",IFERROR((IF(DH16="SI",DD16,0)/$AW16),"REVISAR"),CY16)),CY16)</f>
        <v>0</v>
      </c>
      <c r="DH16" s="844" t="s">
        <v>7160</v>
      </c>
      <c r="DI16" s="852"/>
      <c r="DJ16" s="856"/>
      <c r="DK16" s="839">
        <v>0</v>
      </c>
      <c r="DL16" s="842">
        <f t="shared" si="7"/>
        <v>0</v>
      </c>
      <c r="DM16" s="853"/>
      <c r="DN16" s="7">
        <f t="shared" ref="DN16:DN23" si="45">+IFERROR((DK16/$AW16),"REVISAR")</f>
        <v>0</v>
      </c>
      <c r="DO16" s="7">
        <f>+IF(AND(BL16="SI",BT16="SI",CB16="SI",CJ16="SI",CR16="SI",CZ16="SI",DH16="SI"),(IF(DP16="SI",IFERROR((IF(DP16="SI",DL16,0)/$AW16),"REVISAR"),DG16)),DG16)</f>
        <v>0</v>
      </c>
      <c r="DP16" s="844" t="s">
        <v>7160</v>
      </c>
      <c r="DQ16" s="852"/>
      <c r="DR16" s="856"/>
      <c r="DS16" s="839">
        <v>0</v>
      </c>
      <c r="DT16" s="842">
        <f t="shared" si="34"/>
        <v>0</v>
      </c>
      <c r="DU16" s="853"/>
      <c r="DV16" s="7">
        <f t="shared" ref="DV16:DV23" si="46">+IFERROR((DS16/$AW16),"REVISAR")</f>
        <v>0</v>
      </c>
      <c r="DW16" s="7">
        <f>+IF(AND(BL16="SI",BT16="SI",CB16="SI",CJ16="SI",CR16="SI",CZ16="SI",DH16="SI",DP16="SI"),(IF(DX16="SI",IFERROR((IF(DX16="SI",DT16,0)/$AW16),"REVISAR"),DO16)),DO16)</f>
        <v>0</v>
      </c>
      <c r="DX16" s="844" t="s">
        <v>7160</v>
      </c>
      <c r="DY16" s="852"/>
      <c r="DZ16" s="856"/>
      <c r="EA16" s="839">
        <v>0</v>
      </c>
      <c r="EB16" s="842">
        <f t="shared" si="9"/>
        <v>0</v>
      </c>
      <c r="EC16" s="853"/>
      <c r="ED16" s="7">
        <f t="shared" ref="ED16:ED23" si="47">+IFERROR((EA16/$AW16),"REVISAR")</f>
        <v>0</v>
      </c>
      <c r="EE16" s="7">
        <f>+IF(AND(BL16="SI",BT16="SI",CB16="SI",CJ16="SI",CR16="SI",CZ16="SI",DH16="SI",DP16="SI",DX16="SI"),(IF(EF16="SI",IFERROR((IF(EF16="SI",EB16,0)/$AW16),"REVISAR"),DW16)),DW16)</f>
        <v>0</v>
      </c>
      <c r="EF16" s="844" t="s">
        <v>7160</v>
      </c>
      <c r="EG16" s="851"/>
      <c r="EH16" s="856"/>
      <c r="EI16" s="839">
        <v>0</v>
      </c>
      <c r="EJ16" s="842">
        <f t="shared" si="10"/>
        <v>0</v>
      </c>
      <c r="EK16" s="853"/>
      <c r="EL16" s="7">
        <f t="shared" ref="EL16:EL23" si="48">+IFERROR((EI16/$AW16),"REVISAR")</f>
        <v>0</v>
      </c>
      <c r="EM16" s="7">
        <f>+IF(AND(BL16="SI",BT16="SI",CB16="SI",CJ16="SI",CR16="SI",CZ16="SI",DH16="SI",DP16="SI",DX16="SI",EF16="SI"),(IF(EN16="SI",IFERROR((IF(EN16="SI",EJ16,0)/$AW16),"REVISAR"),EE16)),EE16)</f>
        <v>0</v>
      </c>
      <c r="EN16" s="844" t="s">
        <v>7160</v>
      </c>
      <c r="EO16" s="851"/>
      <c r="EP16" s="856"/>
      <c r="EQ16" s="839">
        <v>2500</v>
      </c>
      <c r="ER16" s="845"/>
      <c r="ES16" s="853"/>
      <c r="ET16" s="7">
        <f t="shared" ref="ET16:ET23" si="49">+IFERROR((EQ16/$AW16),"REVISAR")</f>
        <v>1.6666666666666667</v>
      </c>
      <c r="EU16" s="7">
        <f>+IF(AND(BL16="SI",BT16="SI",CB16="SI",CJ16="SI",CR16="SI",CZ16="SI",DH16="SI",DP16="SI",DX16="SI",EF16="SI",EN16="SI"),(IF(EV16="SI",IFERROR((IF(EV16="SI",ER16,0)/$AW16),"REVISAR"),EM16)),EM16)</f>
        <v>0</v>
      </c>
      <c r="EV16" s="844" t="s">
        <v>7160</v>
      </c>
      <c r="EW16" s="849"/>
      <c r="EX16" s="849"/>
      <c r="EY16" s="546">
        <v>2023</v>
      </c>
      <c r="FA16" s="846" t="str">
        <f t="shared" ref="FA16:FA20" si="50">+IF(EQ16=AW16,"SI","NO")</f>
        <v>NO</v>
      </c>
      <c r="FC16" s="934" t="str">
        <f t="shared" si="13"/>
        <v>política pública recursos educativos</v>
      </c>
      <c r="FF16" s="862"/>
    </row>
    <row r="17" spans="1:162" s="934" customFormat="1" ht="32.25" customHeight="1" x14ac:dyDescent="0.25">
      <c r="A17" s="861" t="str">
        <f t="shared" si="0"/>
        <v>24_VPBM_2023</v>
      </c>
      <c r="B17" s="925" t="s">
        <v>2227</v>
      </c>
      <c r="C17" s="925" t="s">
        <v>653</v>
      </c>
      <c r="D17" s="925" t="s">
        <v>4460</v>
      </c>
      <c r="E17" s="925" t="s">
        <v>7155</v>
      </c>
      <c r="F17" s="925" t="s">
        <v>2228</v>
      </c>
      <c r="G17" s="925" t="s">
        <v>2267</v>
      </c>
      <c r="H17" s="925" t="s">
        <v>7347</v>
      </c>
      <c r="I17" s="969" t="s">
        <v>7344</v>
      </c>
      <c r="J17" s="969" t="s">
        <v>7344</v>
      </c>
      <c r="K17" s="969" t="s">
        <v>7369</v>
      </c>
      <c r="L17" s="920"/>
      <c r="M17" s="925" t="s">
        <v>8314</v>
      </c>
      <c r="N17" s="920">
        <v>24</v>
      </c>
      <c r="O17" s="920"/>
      <c r="P17" s="1062" t="s">
        <v>7740</v>
      </c>
      <c r="Q17" s="1028" t="s">
        <v>210</v>
      </c>
      <c r="R17" s="921"/>
      <c r="S17" s="921"/>
      <c r="T17" s="921"/>
      <c r="U17" s="921"/>
      <c r="V17" s="921"/>
      <c r="W17" s="921"/>
      <c r="X17" s="921"/>
      <c r="Y17" s="921"/>
      <c r="Z17" s="921"/>
      <c r="AA17" s="921"/>
      <c r="AB17" s="921"/>
      <c r="AC17" s="921"/>
      <c r="AD17" s="921"/>
      <c r="AE17" s="921"/>
      <c r="AF17" s="921"/>
      <c r="AG17" s="921"/>
      <c r="AH17" s="921"/>
      <c r="AI17" s="921"/>
      <c r="AJ17" s="921"/>
      <c r="AK17" s="921"/>
      <c r="AL17" s="921"/>
      <c r="AM17" s="921"/>
      <c r="AN17" s="921"/>
      <c r="AO17" s="920" t="s">
        <v>270</v>
      </c>
      <c r="AP17" s="919" t="s">
        <v>2635</v>
      </c>
      <c r="AQ17" s="920" t="s">
        <v>244</v>
      </c>
      <c r="AR17" s="920" t="s">
        <v>271</v>
      </c>
      <c r="AS17" s="920">
        <v>15</v>
      </c>
      <c r="AT17" s="925" t="s">
        <v>7158</v>
      </c>
      <c r="AU17" s="925" t="s">
        <v>2787</v>
      </c>
      <c r="AV17" s="1055">
        <v>3000</v>
      </c>
      <c r="AW17" s="1055">
        <v>3500</v>
      </c>
      <c r="AX17" s="1055">
        <v>4000</v>
      </c>
      <c r="AY17" s="1055">
        <v>4500</v>
      </c>
      <c r="AZ17" s="1055">
        <v>5000</v>
      </c>
      <c r="BA17" s="1056">
        <v>17000</v>
      </c>
      <c r="BB17" s="942"/>
      <c r="BC17" s="942"/>
      <c r="BD17" s="942"/>
      <c r="BE17" s="942"/>
      <c r="BF17" s="1001">
        <f t="shared" si="12"/>
        <v>17000</v>
      </c>
      <c r="BG17" s="839">
        <v>0</v>
      </c>
      <c r="BH17" s="842">
        <v>0</v>
      </c>
      <c r="BI17" s="854" t="s">
        <v>7773</v>
      </c>
      <c r="BJ17" s="129">
        <f t="shared" si="36"/>
        <v>0</v>
      </c>
      <c r="BK17" s="7">
        <f t="shared" si="37"/>
        <v>0</v>
      </c>
      <c r="BL17" s="841" t="s">
        <v>218</v>
      </c>
      <c r="BM17" s="854" t="s">
        <v>7785</v>
      </c>
      <c r="BN17" s="860">
        <v>1</v>
      </c>
      <c r="BO17" s="839">
        <v>0</v>
      </c>
      <c r="BP17" s="842">
        <f t="shared" si="1"/>
        <v>0</v>
      </c>
      <c r="BQ17" s="843" t="s">
        <v>7801</v>
      </c>
      <c r="BR17" s="7">
        <f t="shared" si="38"/>
        <v>0</v>
      </c>
      <c r="BS17" s="7">
        <f>+IF(BL17&lt;&gt;"SI",BK17,(IF(BT17="SI",IFERROR((IF(BT17="SI",BP17,0)/$AW17),"REVISAR"),BK17)))</f>
        <v>0</v>
      </c>
      <c r="BT17" s="844" t="s">
        <v>218</v>
      </c>
      <c r="BU17" s="537" t="s">
        <v>7812</v>
      </c>
      <c r="BV17" s="120"/>
      <c r="BW17" s="839">
        <v>0</v>
      </c>
      <c r="BX17" s="842">
        <f t="shared" si="33"/>
        <v>0</v>
      </c>
      <c r="BY17" s="853" t="s">
        <v>8356</v>
      </c>
      <c r="BZ17" s="7">
        <f t="shared" si="39"/>
        <v>0</v>
      </c>
      <c r="CA17" s="7">
        <f>+IF(AND(BT17="SI",BL17="SI"),(IF(CB17="SI",IFERROR((IF(CB17="SI",BX17,0)/$AW17),"REVISAR"),BS17)),BS17)</f>
        <v>0</v>
      </c>
      <c r="CB17" s="844" t="s">
        <v>218</v>
      </c>
      <c r="CC17" s="852" t="s">
        <v>8367</v>
      </c>
      <c r="CD17" s="857">
        <v>1</v>
      </c>
      <c r="CE17" s="839">
        <v>0</v>
      </c>
      <c r="CF17" s="842">
        <f t="shared" si="3"/>
        <v>0</v>
      </c>
      <c r="CG17" s="853"/>
      <c r="CH17" s="7">
        <f t="shared" si="40"/>
        <v>0</v>
      </c>
      <c r="CI17" s="7">
        <f t="shared" si="41"/>
        <v>0</v>
      </c>
      <c r="CJ17" s="844" t="s">
        <v>7160</v>
      </c>
      <c r="CK17" s="27"/>
      <c r="CL17" s="857"/>
      <c r="CM17" s="839">
        <v>0</v>
      </c>
      <c r="CN17" s="842">
        <f t="shared" si="4"/>
        <v>0</v>
      </c>
      <c r="CO17" s="847"/>
      <c r="CP17" s="7">
        <f t="shared" si="42"/>
        <v>0</v>
      </c>
      <c r="CQ17" s="7">
        <f>+IF(AND(BL17="SI",BT17="SI",CB17="SI",CJ17="SI"),(IF(CR17="SI",IFERROR((IF(CR17="SI",CN17,0)/$AW17),"REVISAR"),CI17)),CI17)</f>
        <v>0</v>
      </c>
      <c r="CR17" s="844" t="s">
        <v>7160</v>
      </c>
      <c r="CS17" s="852"/>
      <c r="CT17" s="857"/>
      <c r="CU17" s="839">
        <v>0</v>
      </c>
      <c r="CV17" s="858">
        <f>IF(CR17="SI",CN17,0)</f>
        <v>0</v>
      </c>
      <c r="CW17" s="853"/>
      <c r="CX17" s="7">
        <f t="shared" si="43"/>
        <v>0</v>
      </c>
      <c r="CY17" s="7">
        <f>+IF(AND(BL17="SI",BT17="SI",CB17="SI",CJ17="SI",CR17="SI"),(IF(CZ17="SI",IFERROR((IF(CZ17="SI",CV17,0)/$AW17),"REVISAR"),CQ17)),CQ17)</f>
        <v>0</v>
      </c>
      <c r="CZ17" s="844" t="s">
        <v>7160</v>
      </c>
      <c r="DA17" s="852"/>
      <c r="DB17" s="856"/>
      <c r="DC17" s="839">
        <v>0</v>
      </c>
      <c r="DD17" s="842">
        <f t="shared" si="6"/>
        <v>0</v>
      </c>
      <c r="DE17" s="853"/>
      <c r="DF17" s="7">
        <f t="shared" si="44"/>
        <v>0</v>
      </c>
      <c r="DG17" s="7">
        <f>+IF(AND(BL17="SI",BT17="SI",CB17="SI",CJ17="SI",CR17="SI",CZ17="SI"),(IF(DH17="SI",IFERROR((IF(DH17="SI",DD17,0)/$AW17),"REVISAR"),CY17)),CY17)</f>
        <v>0</v>
      </c>
      <c r="DH17" s="844" t="s">
        <v>7160</v>
      </c>
      <c r="DI17" s="852"/>
      <c r="DJ17" s="856"/>
      <c r="DK17" s="839">
        <v>0</v>
      </c>
      <c r="DL17" s="842">
        <f t="shared" si="7"/>
        <v>0</v>
      </c>
      <c r="DM17" s="853"/>
      <c r="DN17" s="7">
        <f t="shared" si="45"/>
        <v>0</v>
      </c>
      <c r="DO17" s="7">
        <f>+IF(AND(BL17="SI",BT17="SI",CB17="SI",CJ17="SI",CR17="SI",CZ17="SI",DH17="SI"),(IF(DP17="SI",IFERROR((IF(DP17="SI",DL17,0)/$AW17),"REVISAR"),DG17)),DG17)</f>
        <v>0</v>
      </c>
      <c r="DP17" s="844" t="s">
        <v>7160</v>
      </c>
      <c r="DQ17" s="852"/>
      <c r="DR17" s="856"/>
      <c r="DS17" s="839">
        <v>0</v>
      </c>
      <c r="DT17" s="842">
        <f t="shared" si="34"/>
        <v>0</v>
      </c>
      <c r="DU17" s="853"/>
      <c r="DV17" s="7">
        <f t="shared" si="46"/>
        <v>0</v>
      </c>
      <c r="DW17" s="7">
        <f>+IF(AND(BL17="SI",BT17="SI",CB17="SI",CJ17="SI",CR17="SI",CZ17="SI",DH17="SI",DP17="SI"),(IF(DX17="SI",IFERROR((IF(DX17="SI",DT17,0)/$AW17),"REVISAR"),DO17)),DO17)</f>
        <v>0</v>
      </c>
      <c r="DX17" s="844" t="s">
        <v>7160</v>
      </c>
      <c r="DY17" s="852"/>
      <c r="DZ17" s="856"/>
      <c r="EA17" s="839">
        <v>0</v>
      </c>
      <c r="EB17" s="842">
        <f t="shared" si="9"/>
        <v>0</v>
      </c>
      <c r="EC17" s="853"/>
      <c r="ED17" s="7">
        <f t="shared" si="47"/>
        <v>0</v>
      </c>
      <c r="EE17" s="7">
        <f>+IF(AND(BL17="SI",BT17="SI",CB17="SI",CJ17="SI",CR17="SI",CZ17="SI",DH17="SI",DP17="SI",DX17="SI"),(IF(EF17="SI",IFERROR((IF(EF17="SI",EB17,0)/$AW17),"REVISAR"),DW17)),DW17)</f>
        <v>0</v>
      </c>
      <c r="EF17" s="844" t="s">
        <v>7160</v>
      </c>
      <c r="EG17" s="851"/>
      <c r="EH17" s="856"/>
      <c r="EI17" s="839">
        <v>0</v>
      </c>
      <c r="EJ17" s="842">
        <f t="shared" si="10"/>
        <v>0</v>
      </c>
      <c r="EK17" s="853"/>
      <c r="EL17" s="7">
        <f t="shared" si="48"/>
        <v>0</v>
      </c>
      <c r="EM17" s="7">
        <f>+IF(AND(BL17="SI",BT17="SI",CB17="SI",CJ17="SI",CR17="SI",CZ17="SI",DH17="SI",DP17="SI",DX17="SI",EF17="SI"),(IF(EN17="SI",IFERROR((IF(EN17="SI",EJ17,0)/$AW17),"REVISAR"),EE17)),EE17)</f>
        <v>0</v>
      </c>
      <c r="EN17" s="844" t="s">
        <v>7160</v>
      </c>
      <c r="EO17" s="851"/>
      <c r="EP17" s="856"/>
      <c r="EQ17" s="839">
        <v>3500</v>
      </c>
      <c r="ER17" s="845"/>
      <c r="ES17" s="853"/>
      <c r="ET17" s="7">
        <f t="shared" si="49"/>
        <v>1</v>
      </c>
      <c r="EU17" s="7">
        <f>+IF(AND(BL17="SI",BT17="SI",CB17="SI",CJ17="SI",CR17="SI",CZ17="SI",DH17="SI",DP17="SI",DX17="SI",EF17="SI",EN17="SI"),(IF(EV17="SI",IFERROR((IF(EV17="SI",ER17,0)/$AW17),"REVISAR"),EM17)),EM17)</f>
        <v>0</v>
      </c>
      <c r="EV17" s="844" t="s">
        <v>7160</v>
      </c>
      <c r="EW17" s="849"/>
      <c r="EX17" s="849"/>
      <c r="EY17" s="546">
        <v>2023</v>
      </c>
      <c r="FA17" s="846" t="str">
        <f t="shared" si="50"/>
        <v>SI</v>
      </c>
      <c r="FC17" s="934" t="str">
        <f t="shared" si="13"/>
        <v>política pública recursos educativos</v>
      </c>
      <c r="FF17" s="862"/>
    </row>
    <row r="18" spans="1:162" s="934" customFormat="1" ht="32.25" customHeight="1" x14ac:dyDescent="0.25">
      <c r="A18" s="861" t="str">
        <f t="shared" si="0"/>
        <v>521_VPBM_2023</v>
      </c>
      <c r="B18" s="925" t="s">
        <v>2227</v>
      </c>
      <c r="C18" s="925" t="s">
        <v>653</v>
      </c>
      <c r="D18" s="925" t="s">
        <v>4460</v>
      </c>
      <c r="E18" s="925" t="s">
        <v>7155</v>
      </c>
      <c r="F18" s="925" t="s">
        <v>2228</v>
      </c>
      <c r="G18" s="925" t="s">
        <v>2267</v>
      </c>
      <c r="H18" s="925" t="s">
        <v>7347</v>
      </c>
      <c r="I18" s="969" t="s">
        <v>7344</v>
      </c>
      <c r="J18" s="969" t="s">
        <v>7344</v>
      </c>
      <c r="K18" s="969" t="s">
        <v>7369</v>
      </c>
      <c r="L18" s="920"/>
      <c r="M18" s="925" t="s">
        <v>8314</v>
      </c>
      <c r="N18" s="971">
        <v>521</v>
      </c>
      <c r="O18" s="920"/>
      <c r="P18" s="1062" t="s">
        <v>7719</v>
      </c>
      <c r="Q18" s="919" t="s">
        <v>3516</v>
      </c>
      <c r="R18" s="921"/>
      <c r="S18" s="921" t="s">
        <v>2982</v>
      </c>
      <c r="T18" s="921" t="s">
        <v>2982</v>
      </c>
      <c r="U18" s="921" t="s">
        <v>2982</v>
      </c>
      <c r="V18" s="921" t="s">
        <v>2982</v>
      </c>
      <c r="W18" s="921"/>
      <c r="X18" s="921"/>
      <c r="Y18" s="921"/>
      <c r="Z18" s="921"/>
      <c r="AA18" s="921"/>
      <c r="AB18" s="921"/>
      <c r="AC18" s="921"/>
      <c r="AD18" s="921"/>
      <c r="AE18" s="921"/>
      <c r="AF18" s="921"/>
      <c r="AG18" s="921"/>
      <c r="AH18" s="921"/>
      <c r="AI18" s="921"/>
      <c r="AJ18" s="921"/>
      <c r="AK18" s="921"/>
      <c r="AL18" s="921"/>
      <c r="AM18" s="921"/>
      <c r="AN18" s="921"/>
      <c r="AO18" s="920" t="s">
        <v>270</v>
      </c>
      <c r="AP18" s="919" t="s">
        <v>2635</v>
      </c>
      <c r="AQ18" s="920" t="s">
        <v>244</v>
      </c>
      <c r="AR18" s="920" t="s">
        <v>271</v>
      </c>
      <c r="AS18" s="920">
        <v>0</v>
      </c>
      <c r="AT18" s="927" t="s">
        <v>7725</v>
      </c>
      <c r="AU18" s="927" t="s">
        <v>7370</v>
      </c>
      <c r="AV18" s="1055">
        <v>3</v>
      </c>
      <c r="AW18" s="1055">
        <v>3</v>
      </c>
      <c r="AX18" s="1055">
        <v>3</v>
      </c>
      <c r="AY18" s="1055">
        <v>3</v>
      </c>
      <c r="AZ18" s="1055">
        <v>3</v>
      </c>
      <c r="BA18" s="1056">
        <v>12</v>
      </c>
      <c r="BB18" s="942"/>
      <c r="BC18" s="942"/>
      <c r="BD18" s="942"/>
      <c r="BE18" s="942"/>
      <c r="BF18" s="1001">
        <f t="shared" si="12"/>
        <v>12</v>
      </c>
      <c r="BG18" s="839">
        <v>0</v>
      </c>
      <c r="BH18" s="842">
        <v>0</v>
      </c>
      <c r="BI18" s="854" t="s">
        <v>7774</v>
      </c>
      <c r="BJ18" s="129">
        <f t="shared" si="36"/>
        <v>0</v>
      </c>
      <c r="BK18" s="7">
        <f t="shared" si="37"/>
        <v>0</v>
      </c>
      <c r="BL18" s="841" t="s">
        <v>218</v>
      </c>
      <c r="BM18" s="854" t="s">
        <v>7785</v>
      </c>
      <c r="BN18" s="860">
        <v>1</v>
      </c>
      <c r="BO18" s="839">
        <v>0</v>
      </c>
      <c r="BP18" s="842">
        <f t="shared" si="1"/>
        <v>0</v>
      </c>
      <c r="BQ18" s="843" t="s">
        <v>7802</v>
      </c>
      <c r="BR18" s="7">
        <f t="shared" si="38"/>
        <v>0</v>
      </c>
      <c r="BS18" s="7">
        <f>+IF(BL18&lt;&gt;"SI",BK18,(IF(BT18="SI",IFERROR((IF(BT18="SI",BP18,0)/$AW18),"REVISAR"),BK18)))</f>
        <v>0</v>
      </c>
      <c r="BT18" s="844" t="s">
        <v>218</v>
      </c>
      <c r="BU18" s="537" t="s">
        <v>7812</v>
      </c>
      <c r="BV18" s="120"/>
      <c r="BW18" s="839">
        <v>0</v>
      </c>
      <c r="BX18" s="842">
        <f t="shared" si="33"/>
        <v>0</v>
      </c>
      <c r="BY18" s="853" t="s">
        <v>8356</v>
      </c>
      <c r="BZ18" s="7">
        <f t="shared" si="39"/>
        <v>0</v>
      </c>
      <c r="CA18" s="7">
        <f>+IF(AND(BT18="SI",BL18="SI"),(IF(CB18="SI",IFERROR((IF(CB18="SI",BX18,0)/$AW18),"REVISAR"),BS18)),BS18)</f>
        <v>0</v>
      </c>
      <c r="CB18" s="844" t="s">
        <v>218</v>
      </c>
      <c r="CC18" s="852" t="s">
        <v>8367</v>
      </c>
      <c r="CD18" s="857">
        <v>1</v>
      </c>
      <c r="CE18" s="839">
        <v>0</v>
      </c>
      <c r="CF18" s="842">
        <f t="shared" si="3"/>
        <v>0</v>
      </c>
      <c r="CG18" s="853"/>
      <c r="CH18" s="7">
        <f t="shared" si="40"/>
        <v>0</v>
      </c>
      <c r="CI18" s="7">
        <f t="shared" si="41"/>
        <v>0</v>
      </c>
      <c r="CJ18" s="844" t="s">
        <v>7160</v>
      </c>
      <c r="CK18" s="27"/>
      <c r="CL18" s="857"/>
      <c r="CM18" s="839">
        <v>0</v>
      </c>
      <c r="CN18" s="842">
        <f t="shared" si="4"/>
        <v>0</v>
      </c>
      <c r="CO18" s="847"/>
      <c r="CP18" s="7">
        <f t="shared" si="42"/>
        <v>0</v>
      </c>
      <c r="CQ18" s="7">
        <f>+IF(AND(BL18="SI",BT18="SI",CB18="SI",CJ18="SI"),(IF(CR18="SI",IFERROR((IF(CR18="SI",CN18,0)/$AW18),"REVISAR"),CI18)),CI18)</f>
        <v>0</v>
      </c>
      <c r="CR18" s="844" t="s">
        <v>7160</v>
      </c>
      <c r="CS18" s="852"/>
      <c r="CT18" s="857"/>
      <c r="CU18" s="839">
        <v>0</v>
      </c>
      <c r="CV18" s="858">
        <f>IF(CR18="SI",CN18,0)</f>
        <v>0</v>
      </c>
      <c r="CW18" s="853"/>
      <c r="CX18" s="7">
        <f t="shared" si="43"/>
        <v>0</v>
      </c>
      <c r="CY18" s="7">
        <f>+IF(AND(BL18="SI",BT18="SI",CB18="SI",CJ18="SI",CR18="SI"),(IF(CZ18="SI",IFERROR((IF(CZ18="SI",CV18,0)/$AW18),"REVISAR"),CQ18)),CQ18)</f>
        <v>0</v>
      </c>
      <c r="CZ18" s="844" t="s">
        <v>7160</v>
      </c>
      <c r="DA18" s="852"/>
      <c r="DB18" s="856"/>
      <c r="DC18" s="839">
        <v>0</v>
      </c>
      <c r="DD18" s="842">
        <f t="shared" si="6"/>
        <v>0</v>
      </c>
      <c r="DE18" s="853"/>
      <c r="DF18" s="7">
        <f t="shared" si="44"/>
        <v>0</v>
      </c>
      <c r="DG18" s="7">
        <f>+IF(AND(BL18="SI",BT18="SI",CB18="SI",CJ18="SI",CR18="SI",CZ18="SI"),(IF(DH18="SI",IFERROR((IF(DH18="SI",DD18,0)/$AW18),"REVISAR"),CY18)),CY18)</f>
        <v>0</v>
      </c>
      <c r="DH18" s="844" t="s">
        <v>7160</v>
      </c>
      <c r="DI18" s="852"/>
      <c r="DJ18" s="856"/>
      <c r="DK18" s="839">
        <v>0</v>
      </c>
      <c r="DL18" s="842">
        <f t="shared" si="7"/>
        <v>0</v>
      </c>
      <c r="DM18" s="853"/>
      <c r="DN18" s="7">
        <f t="shared" si="45"/>
        <v>0</v>
      </c>
      <c r="DO18" s="7">
        <f>+IF(AND(BL18="SI",BT18="SI",CB18="SI",CJ18="SI",CR18="SI",CZ18="SI",DH18="SI"),(IF(DP18="SI",IFERROR((IF(DP18="SI",DL18,0)/$AW18),"REVISAR"),DG18)),DG18)</f>
        <v>0</v>
      </c>
      <c r="DP18" s="844" t="s">
        <v>7160</v>
      </c>
      <c r="DQ18" s="852"/>
      <c r="DR18" s="856"/>
      <c r="DS18" s="839">
        <v>0</v>
      </c>
      <c r="DT18" s="842">
        <f t="shared" si="34"/>
        <v>0</v>
      </c>
      <c r="DU18" s="853"/>
      <c r="DV18" s="7">
        <f t="shared" si="46"/>
        <v>0</v>
      </c>
      <c r="DW18" s="7">
        <f>+IF(AND(BL18="SI",BT18="SI",CB18="SI",CJ18="SI",CR18="SI",CZ18="SI",DH18="SI",DP18="SI"),(IF(DX18="SI",IFERROR((IF(DX18="SI",DT18,0)/$AW18),"REVISAR"),DO18)),DO18)</f>
        <v>0</v>
      </c>
      <c r="DX18" s="844" t="s">
        <v>7160</v>
      </c>
      <c r="DY18" s="852"/>
      <c r="DZ18" s="856"/>
      <c r="EA18" s="839">
        <v>0</v>
      </c>
      <c r="EB18" s="842">
        <f t="shared" si="9"/>
        <v>0</v>
      </c>
      <c r="EC18" s="853"/>
      <c r="ED18" s="7">
        <f t="shared" si="47"/>
        <v>0</v>
      </c>
      <c r="EE18" s="7">
        <f>+IF(AND(BL18="SI",BT18="SI",CB18="SI",CJ18="SI",CR18="SI",CZ18="SI",DH18="SI",DP18="SI",DX18="SI"),(IF(EF18="SI",IFERROR((IF(EF18="SI",EB18,0)/$AW18),"REVISAR"),DW18)),DW18)</f>
        <v>0</v>
      </c>
      <c r="EF18" s="844" t="s">
        <v>7160</v>
      </c>
      <c r="EG18" s="851"/>
      <c r="EH18" s="856"/>
      <c r="EI18" s="839">
        <v>0</v>
      </c>
      <c r="EJ18" s="842">
        <f t="shared" si="10"/>
        <v>0</v>
      </c>
      <c r="EK18" s="853"/>
      <c r="EL18" s="7">
        <f t="shared" si="48"/>
        <v>0</v>
      </c>
      <c r="EM18" s="7">
        <f>+IF(AND(BL18="SI",BT18="SI",CB18="SI",CJ18="SI",CR18="SI",CZ18="SI",DH18="SI",DP18="SI",DX18="SI",EF18="SI"),(IF(EN18="SI",IFERROR((IF(EN18="SI",EJ18,0)/$AW18),"REVISAR"),EE18)),EE18)</f>
        <v>0</v>
      </c>
      <c r="EN18" s="844" t="s">
        <v>7160</v>
      </c>
      <c r="EO18" s="851"/>
      <c r="EP18" s="856"/>
      <c r="EQ18" s="839">
        <v>3</v>
      </c>
      <c r="ER18" s="845"/>
      <c r="ES18" s="853"/>
      <c r="ET18" s="7">
        <f t="shared" si="49"/>
        <v>1</v>
      </c>
      <c r="EU18" s="7">
        <f>+IF(AND(BL18="SI",BT18="SI",CB18="SI",CJ18="SI",CR18="SI",CZ18="SI",DH18="SI",DP18="SI",DX18="SI",EF18="SI",EN18="SI"),(IF(EV18="SI",IFERROR((IF(EV18="SI",ER18,0)/$AW18),"REVISAR"),EM18)),EM18)</f>
        <v>0</v>
      </c>
      <c r="EV18" s="844" t="s">
        <v>7160</v>
      </c>
      <c r="EW18" s="849"/>
      <c r="EX18" s="849"/>
      <c r="EY18" s="546">
        <v>2023</v>
      </c>
      <c r="FA18" s="846" t="str">
        <f t="shared" si="50"/>
        <v>SI</v>
      </c>
      <c r="FC18" s="934" t="str">
        <f t="shared" si="13"/>
        <v>política pública recursos educativos</v>
      </c>
      <c r="FF18" s="862"/>
    </row>
    <row r="19" spans="1:162" s="934" customFormat="1" ht="32.25" customHeight="1" x14ac:dyDescent="0.25">
      <c r="A19" s="861" t="str">
        <f t="shared" si="0"/>
        <v>522_VPBM_2023</v>
      </c>
      <c r="B19" s="925" t="s">
        <v>2227</v>
      </c>
      <c r="C19" s="925" t="s">
        <v>653</v>
      </c>
      <c r="D19" s="925" t="s">
        <v>4460</v>
      </c>
      <c r="E19" s="925" t="s">
        <v>7155</v>
      </c>
      <c r="F19" s="925" t="s">
        <v>2228</v>
      </c>
      <c r="G19" s="925" t="s">
        <v>2267</v>
      </c>
      <c r="H19" s="925" t="s">
        <v>7347</v>
      </c>
      <c r="I19" s="969" t="s">
        <v>7344</v>
      </c>
      <c r="J19" s="969" t="s">
        <v>7344</v>
      </c>
      <c r="K19" s="969" t="s">
        <v>7365</v>
      </c>
      <c r="L19" s="920"/>
      <c r="M19" s="925" t="s">
        <v>8328</v>
      </c>
      <c r="N19" s="971">
        <v>522</v>
      </c>
      <c r="O19" s="920"/>
      <c r="P19" s="1062" t="s">
        <v>7741</v>
      </c>
      <c r="Q19" s="919" t="s">
        <v>210</v>
      </c>
      <c r="R19" s="921"/>
      <c r="S19" s="921"/>
      <c r="T19" s="921"/>
      <c r="U19" s="921"/>
      <c r="V19" s="921"/>
      <c r="W19" s="921"/>
      <c r="X19" s="921"/>
      <c r="Y19" s="921"/>
      <c r="Z19" s="921"/>
      <c r="AA19" s="921"/>
      <c r="AB19" s="921"/>
      <c r="AC19" s="921"/>
      <c r="AD19" s="921"/>
      <c r="AE19" s="921"/>
      <c r="AF19" s="921"/>
      <c r="AG19" s="921"/>
      <c r="AH19" s="921"/>
      <c r="AI19" s="921"/>
      <c r="AJ19" s="921"/>
      <c r="AK19" s="921"/>
      <c r="AL19" s="921"/>
      <c r="AM19" s="921"/>
      <c r="AN19" s="921"/>
      <c r="AO19" s="919" t="s">
        <v>270</v>
      </c>
      <c r="AP19" s="919" t="s">
        <v>299</v>
      </c>
      <c r="AQ19" s="919" t="s">
        <v>244</v>
      </c>
      <c r="AR19" s="919" t="s">
        <v>271</v>
      </c>
      <c r="AS19" s="919">
        <v>0</v>
      </c>
      <c r="AT19" s="927" t="s">
        <v>7726</v>
      </c>
      <c r="AU19" s="927" t="s">
        <v>7753</v>
      </c>
      <c r="AV19" s="1051">
        <v>0</v>
      </c>
      <c r="AW19" s="1051">
        <v>20</v>
      </c>
      <c r="AX19" s="1051">
        <v>30</v>
      </c>
      <c r="AY19" s="1051">
        <v>30</v>
      </c>
      <c r="AZ19" s="1051">
        <v>20</v>
      </c>
      <c r="BA19" s="1051">
        <v>100</v>
      </c>
      <c r="BB19" s="927"/>
      <c r="BC19" s="927"/>
      <c r="BD19" s="927"/>
      <c r="BE19" s="927"/>
      <c r="BF19" s="1001">
        <f t="shared" si="12"/>
        <v>100</v>
      </c>
      <c r="BG19" s="839">
        <v>0</v>
      </c>
      <c r="BH19" s="842">
        <v>0</v>
      </c>
      <c r="BI19" s="854" t="s">
        <v>7775</v>
      </c>
      <c r="BJ19" s="129">
        <f t="shared" si="36"/>
        <v>0</v>
      </c>
      <c r="BK19" s="7">
        <f t="shared" si="37"/>
        <v>0</v>
      </c>
      <c r="BL19" s="841" t="s">
        <v>218</v>
      </c>
      <c r="BM19" s="854" t="s">
        <v>7785</v>
      </c>
      <c r="BN19" s="860">
        <v>1</v>
      </c>
      <c r="BO19" s="839">
        <v>0</v>
      </c>
      <c r="BP19" s="842">
        <f t="shared" si="1"/>
        <v>0</v>
      </c>
      <c r="BQ19" s="843" t="s">
        <v>7803</v>
      </c>
      <c r="BR19" s="7">
        <f t="shared" si="38"/>
        <v>0</v>
      </c>
      <c r="BS19" s="7">
        <f>+IF(BL19&lt;&gt;"SI",BK19,(IF(BT19="SI",IFERROR((IF(BT19="SI",BP19,0)/$AW19),"REVISAR"),BK19)))</f>
        <v>0</v>
      </c>
      <c r="BT19" s="844" t="s">
        <v>218</v>
      </c>
      <c r="BU19" s="537" t="s">
        <v>7812</v>
      </c>
      <c r="BV19" s="120"/>
      <c r="BW19" s="839">
        <v>0</v>
      </c>
      <c r="BX19" s="842">
        <f t="shared" si="33"/>
        <v>0</v>
      </c>
      <c r="BY19" s="853" t="s">
        <v>8357</v>
      </c>
      <c r="BZ19" s="7">
        <f t="shared" si="39"/>
        <v>0</v>
      </c>
      <c r="CA19" s="7">
        <f>+IF(AND(BT19="SI",BL19="SI"),(IF(CB19="SI",IFERROR((IF(CB19="SI",BX19,0)/$AW19),"REVISAR"),BS19)),BS19)</f>
        <v>0</v>
      </c>
      <c r="CB19" s="844" t="s">
        <v>218</v>
      </c>
      <c r="CC19" s="852" t="s">
        <v>8367</v>
      </c>
      <c r="CD19" s="857">
        <v>1</v>
      </c>
      <c r="CE19" s="839">
        <v>0</v>
      </c>
      <c r="CF19" s="842">
        <f t="shared" si="3"/>
        <v>0</v>
      </c>
      <c r="CG19" s="853"/>
      <c r="CH19" s="7">
        <f t="shared" si="40"/>
        <v>0</v>
      </c>
      <c r="CI19" s="7">
        <f t="shared" si="41"/>
        <v>0</v>
      </c>
      <c r="CJ19" s="844" t="s">
        <v>7160</v>
      </c>
      <c r="CK19" s="27"/>
      <c r="CL19" s="857"/>
      <c r="CM19" s="839">
        <v>0</v>
      </c>
      <c r="CN19" s="842">
        <f t="shared" si="4"/>
        <v>0</v>
      </c>
      <c r="CO19" s="847"/>
      <c r="CP19" s="7">
        <f t="shared" si="42"/>
        <v>0</v>
      </c>
      <c r="CQ19" s="7">
        <f>+IF(AND(BL19="SI",BT19="SI",CB19="SI",CJ19="SI"),(IF(CR19="SI",IFERROR((IF(CR19="SI",CN19,0)/$AW19),"REVISAR"),CI19)),CI19)</f>
        <v>0</v>
      </c>
      <c r="CR19" s="844" t="s">
        <v>7160</v>
      </c>
      <c r="CS19" s="852"/>
      <c r="CT19" s="857"/>
      <c r="CU19" s="839">
        <v>10</v>
      </c>
      <c r="CV19" s="848"/>
      <c r="CW19" s="853"/>
      <c r="CX19" s="7">
        <f t="shared" si="43"/>
        <v>0.5</v>
      </c>
      <c r="CY19" s="7">
        <f>+IF(AND(BL19="SI",BT19="SI",CB19="SI",CJ19="SI",CR19="SI"),(IF(CZ19="SI",IFERROR((IF(CZ19="SI",CV19,0)/$AW19),"REVISAR"),CQ19)),CQ19)</f>
        <v>0</v>
      </c>
      <c r="CZ19" s="844" t="s">
        <v>7160</v>
      </c>
      <c r="DA19" s="852"/>
      <c r="DB19" s="856"/>
      <c r="DC19" s="839">
        <v>10</v>
      </c>
      <c r="DD19" s="842">
        <f t="shared" si="6"/>
        <v>0</v>
      </c>
      <c r="DE19" s="853"/>
      <c r="DF19" s="7">
        <f t="shared" si="44"/>
        <v>0.5</v>
      </c>
      <c r="DG19" s="7">
        <f>+IF(AND(BL19="SI",BT19="SI",CB19="SI",CJ19="SI",CR19="SI",CZ19="SI"),(IF(DH19="SI",IFERROR((IF(DH19="SI",DD19,0)/$AW19),"REVISAR"),CY19)),CY19)</f>
        <v>0</v>
      </c>
      <c r="DH19" s="844" t="s">
        <v>7160</v>
      </c>
      <c r="DI19" s="852"/>
      <c r="DJ19" s="856"/>
      <c r="DK19" s="839">
        <v>10</v>
      </c>
      <c r="DL19" s="842">
        <f t="shared" si="7"/>
        <v>0</v>
      </c>
      <c r="DM19" s="853"/>
      <c r="DN19" s="7">
        <f t="shared" si="45"/>
        <v>0.5</v>
      </c>
      <c r="DO19" s="7">
        <f>+IF(AND(BL19="SI",BT19="SI",CB19="SI",CJ19="SI",CR19="SI",CZ19="SI",DH19="SI"),(IF(DP19="SI",IFERROR((IF(DP19="SI",DL19,0)/$AW19),"REVISAR"),DG19)),DG19)</f>
        <v>0</v>
      </c>
      <c r="DP19" s="844" t="s">
        <v>7160</v>
      </c>
      <c r="DQ19" s="852"/>
      <c r="DR19" s="856"/>
      <c r="DS19" s="839">
        <v>10</v>
      </c>
      <c r="DT19" s="842">
        <f t="shared" si="34"/>
        <v>0</v>
      </c>
      <c r="DU19" s="853"/>
      <c r="DV19" s="7">
        <f t="shared" si="46"/>
        <v>0.5</v>
      </c>
      <c r="DW19" s="7">
        <f>+IF(AND(BL19="SI",BT19="SI",CB19="SI",CJ19="SI",CR19="SI",CZ19="SI",DH19="SI",DP19="SI"),(IF(DX19="SI",IFERROR((IF(DX19="SI",DT19,0)/$AW19),"REVISAR"),DO19)),DO19)</f>
        <v>0</v>
      </c>
      <c r="DX19" s="844" t="s">
        <v>7160</v>
      </c>
      <c r="DY19" s="852"/>
      <c r="DZ19" s="856"/>
      <c r="EA19" s="839">
        <v>10</v>
      </c>
      <c r="EB19" s="842">
        <f t="shared" si="9"/>
        <v>0</v>
      </c>
      <c r="EC19" s="853"/>
      <c r="ED19" s="7">
        <f t="shared" si="47"/>
        <v>0.5</v>
      </c>
      <c r="EE19" s="7">
        <f>+IF(AND(BL19="SI",BT19="SI",CB19="SI",CJ19="SI",CR19="SI",CZ19="SI",DH19="SI",DP19="SI",DX19="SI"),(IF(EF19="SI",IFERROR((IF(EF19="SI",EB19,0)/$AW19),"REVISAR"),DW19)),DW19)</f>
        <v>0</v>
      </c>
      <c r="EF19" s="844" t="s">
        <v>7160</v>
      </c>
      <c r="EG19" s="851"/>
      <c r="EH19" s="856"/>
      <c r="EI19" s="839">
        <v>10</v>
      </c>
      <c r="EJ19" s="842">
        <f t="shared" si="10"/>
        <v>0</v>
      </c>
      <c r="EK19" s="853"/>
      <c r="EL19" s="7">
        <f t="shared" si="48"/>
        <v>0.5</v>
      </c>
      <c r="EM19" s="7">
        <f>+IF(AND(BL19="SI",BT19="SI",CB19="SI",CJ19="SI",CR19="SI",CZ19="SI",DH19="SI",DP19="SI",DX19="SI",EF19="SI"),(IF(EN19="SI",IFERROR((IF(EN19="SI",EJ19,0)/$AW19),"REVISAR"),EE19)),EE19)</f>
        <v>0</v>
      </c>
      <c r="EN19" s="844" t="s">
        <v>7160</v>
      </c>
      <c r="EO19" s="851"/>
      <c r="EP19" s="856"/>
      <c r="EQ19" s="839">
        <v>20</v>
      </c>
      <c r="ER19" s="845"/>
      <c r="ES19" s="853"/>
      <c r="ET19" s="7">
        <f t="shared" si="49"/>
        <v>1</v>
      </c>
      <c r="EU19" s="7">
        <f>+IF(AND(BL19="SI",BT19="SI",CB19="SI",CJ19="SI",CR19="SI",CZ19="SI",DH19="SI",DP19="SI",DX19="SI",EF19="SI",EN19="SI"),(IF(EV19="SI",IFERROR((IF(EV19="SI",ER19,0)/$AW19),"REVISAR"),EM19)),EM19)</f>
        <v>0</v>
      </c>
      <c r="EV19" s="844" t="s">
        <v>7160</v>
      </c>
      <c r="EW19" s="849"/>
      <c r="EX19" s="849"/>
      <c r="EY19" s="546">
        <v>2023</v>
      </c>
      <c r="FA19" s="846" t="str">
        <f t="shared" si="50"/>
        <v>SI</v>
      </c>
      <c r="FC19" s="934" t="str">
        <f t="shared" si="13"/>
        <v>currículos para la justicia social</v>
      </c>
      <c r="FF19" s="862"/>
    </row>
    <row r="20" spans="1:162" s="934" customFormat="1" ht="32.25" customHeight="1" x14ac:dyDescent="0.25">
      <c r="A20" s="861" t="str">
        <f t="shared" si="0"/>
        <v>523_VPBM_2023</v>
      </c>
      <c r="B20" s="925" t="s">
        <v>2227</v>
      </c>
      <c r="C20" s="925" t="s">
        <v>653</v>
      </c>
      <c r="D20" s="925" t="s">
        <v>4460</v>
      </c>
      <c r="E20" s="925" t="s">
        <v>7155</v>
      </c>
      <c r="F20" s="925" t="s">
        <v>2228</v>
      </c>
      <c r="G20" s="925" t="s">
        <v>2267</v>
      </c>
      <c r="H20" s="925" t="s">
        <v>7347</v>
      </c>
      <c r="I20" s="969" t="s">
        <v>7344</v>
      </c>
      <c r="J20" s="969" t="s">
        <v>7344</v>
      </c>
      <c r="K20" s="969" t="s">
        <v>7365</v>
      </c>
      <c r="L20" s="920"/>
      <c r="M20" s="925" t="s">
        <v>8328</v>
      </c>
      <c r="N20" s="971">
        <v>523</v>
      </c>
      <c r="O20" s="920"/>
      <c r="P20" s="1062" t="s">
        <v>7742</v>
      </c>
      <c r="Q20" s="919" t="s">
        <v>210</v>
      </c>
      <c r="R20" s="921"/>
      <c r="S20" s="921"/>
      <c r="T20" s="921"/>
      <c r="U20" s="921"/>
      <c r="V20" s="921"/>
      <c r="W20" s="921"/>
      <c r="X20" s="921"/>
      <c r="Y20" s="921"/>
      <c r="Z20" s="921"/>
      <c r="AA20" s="921"/>
      <c r="AB20" s="921"/>
      <c r="AC20" s="921"/>
      <c r="AD20" s="921"/>
      <c r="AE20" s="921"/>
      <c r="AF20" s="921"/>
      <c r="AG20" s="921"/>
      <c r="AH20" s="921"/>
      <c r="AI20" s="921"/>
      <c r="AJ20" s="921"/>
      <c r="AK20" s="921"/>
      <c r="AL20" s="921"/>
      <c r="AM20" s="921"/>
      <c r="AN20" s="921"/>
      <c r="AO20" s="919" t="s">
        <v>270</v>
      </c>
      <c r="AP20" s="919" t="s">
        <v>299</v>
      </c>
      <c r="AQ20" s="919" t="s">
        <v>244</v>
      </c>
      <c r="AR20" s="919" t="s">
        <v>271</v>
      </c>
      <c r="AS20" s="919">
        <v>0</v>
      </c>
      <c r="AT20" s="927" t="s">
        <v>7727</v>
      </c>
      <c r="AU20" s="927" t="s">
        <v>7754</v>
      </c>
      <c r="AV20" s="1051">
        <v>0</v>
      </c>
      <c r="AW20" s="1051">
        <v>300</v>
      </c>
      <c r="AX20" s="1051">
        <v>600</v>
      </c>
      <c r="AY20" s="1051">
        <v>600</v>
      </c>
      <c r="AZ20" s="1051">
        <v>400</v>
      </c>
      <c r="BA20" s="1051">
        <v>1900</v>
      </c>
      <c r="BB20" s="927"/>
      <c r="BC20" s="927"/>
      <c r="BD20" s="927"/>
      <c r="BE20" s="927"/>
      <c r="BF20" s="1001">
        <f t="shared" si="12"/>
        <v>1900</v>
      </c>
      <c r="BG20" s="839">
        <v>0</v>
      </c>
      <c r="BH20" s="842">
        <v>0</v>
      </c>
      <c r="BI20" s="854" t="s">
        <v>7776</v>
      </c>
      <c r="BJ20" s="129">
        <f t="shared" si="36"/>
        <v>0</v>
      </c>
      <c r="BK20" s="7">
        <f t="shared" si="37"/>
        <v>0</v>
      </c>
      <c r="BL20" s="841" t="s">
        <v>218</v>
      </c>
      <c r="BM20" s="854" t="s">
        <v>7785</v>
      </c>
      <c r="BN20" s="860">
        <v>1</v>
      </c>
      <c r="BO20" s="839">
        <v>0</v>
      </c>
      <c r="BP20" s="842">
        <f t="shared" si="1"/>
        <v>0</v>
      </c>
      <c r="BQ20" s="843" t="s">
        <v>7804</v>
      </c>
      <c r="BR20" s="7">
        <f t="shared" si="38"/>
        <v>0</v>
      </c>
      <c r="BS20" s="7">
        <f>+IF(BL20&lt;&gt;"SI",BK20,(IF(BT20="SI",IFERROR((IF(BT20="SI",BP20,0)/$AW20),"REVISAR"),BK20)))</f>
        <v>0</v>
      </c>
      <c r="BT20" s="844" t="s">
        <v>218</v>
      </c>
      <c r="BU20" s="537" t="s">
        <v>7812</v>
      </c>
      <c r="BV20" s="120"/>
      <c r="BW20" s="839">
        <v>0</v>
      </c>
      <c r="BX20" s="842">
        <f t="shared" si="33"/>
        <v>0</v>
      </c>
      <c r="BY20" s="853" t="s">
        <v>8358</v>
      </c>
      <c r="BZ20" s="7">
        <f t="shared" si="39"/>
        <v>0</v>
      </c>
      <c r="CA20" s="7">
        <f>+IF(AND(BT20="SI",BL20="SI"),(IF(CB20="SI",IFERROR((IF(CB20="SI",BX20,0)/$AW20),"REVISAR"),BS20)),BS20)</f>
        <v>0</v>
      </c>
      <c r="CB20" s="844" t="s">
        <v>218</v>
      </c>
      <c r="CC20" s="852" t="s">
        <v>8367</v>
      </c>
      <c r="CD20" s="857">
        <v>1</v>
      </c>
      <c r="CE20" s="839">
        <v>0</v>
      </c>
      <c r="CF20" s="842">
        <f t="shared" si="3"/>
        <v>0</v>
      </c>
      <c r="CG20" s="853"/>
      <c r="CH20" s="7">
        <f t="shared" si="40"/>
        <v>0</v>
      </c>
      <c r="CI20" s="7">
        <f t="shared" si="41"/>
        <v>0</v>
      </c>
      <c r="CJ20" s="844" t="s">
        <v>7160</v>
      </c>
      <c r="CK20" s="27"/>
      <c r="CL20" s="857"/>
      <c r="CM20" s="839">
        <v>0</v>
      </c>
      <c r="CN20" s="842">
        <f t="shared" si="4"/>
        <v>0</v>
      </c>
      <c r="CO20" s="847"/>
      <c r="CP20" s="7">
        <f t="shared" si="42"/>
        <v>0</v>
      </c>
      <c r="CQ20" s="7">
        <f>+IF(AND(BL20="SI",BT20="SI",CB20="SI",CJ20="SI"),(IF(CR20="SI",IFERROR((IF(CR20="SI",CN20,0)/$AW20),"REVISAR"),CI20)),CI20)</f>
        <v>0</v>
      </c>
      <c r="CR20" s="844" t="s">
        <v>7160</v>
      </c>
      <c r="CS20" s="852"/>
      <c r="CT20" s="857"/>
      <c r="CU20" s="839">
        <v>150</v>
      </c>
      <c r="CV20" s="848"/>
      <c r="CW20" s="853"/>
      <c r="CX20" s="7">
        <f t="shared" si="43"/>
        <v>0.5</v>
      </c>
      <c r="CY20" s="7">
        <f>+IF(AND(BL20="SI",BT20="SI",CB20="SI",CJ20="SI",CR20="SI"),(IF(CZ20="SI",IFERROR((IF(CZ20="SI",CV20,0)/$AW20),"REVISAR"),CQ20)),CQ20)</f>
        <v>0</v>
      </c>
      <c r="CZ20" s="844" t="s">
        <v>7160</v>
      </c>
      <c r="DA20" s="852"/>
      <c r="DB20" s="856"/>
      <c r="DC20" s="839">
        <v>150</v>
      </c>
      <c r="DD20" s="842">
        <f t="shared" si="6"/>
        <v>0</v>
      </c>
      <c r="DE20" s="853"/>
      <c r="DF20" s="7">
        <f t="shared" si="44"/>
        <v>0.5</v>
      </c>
      <c r="DG20" s="7">
        <f>+IF(AND(BL20="SI",BT20="SI",CB20="SI",CJ20="SI",CR20="SI",CZ20="SI"),(IF(DH20="SI",IFERROR((IF(DH20="SI",DD20,0)/$AW20),"REVISAR"),CY20)),CY20)</f>
        <v>0</v>
      </c>
      <c r="DH20" s="844" t="s">
        <v>7160</v>
      </c>
      <c r="DI20" s="852"/>
      <c r="DJ20" s="856"/>
      <c r="DK20" s="839">
        <v>150</v>
      </c>
      <c r="DL20" s="842">
        <f t="shared" si="7"/>
        <v>0</v>
      </c>
      <c r="DM20" s="853"/>
      <c r="DN20" s="7">
        <f t="shared" si="45"/>
        <v>0.5</v>
      </c>
      <c r="DO20" s="7">
        <f>+IF(AND(BL20="SI",BT20="SI",CB20="SI",CJ20="SI",CR20="SI",CZ20="SI",DH20="SI"),(IF(DP20="SI",IFERROR((IF(DP20="SI",DL20,0)/$AW20),"REVISAR"),DG20)),DG20)</f>
        <v>0</v>
      </c>
      <c r="DP20" s="844" t="s">
        <v>7160</v>
      </c>
      <c r="DQ20" s="852"/>
      <c r="DR20" s="856"/>
      <c r="DS20" s="839">
        <v>150</v>
      </c>
      <c r="DT20" s="842">
        <f t="shared" si="34"/>
        <v>0</v>
      </c>
      <c r="DU20" s="853"/>
      <c r="DV20" s="7">
        <f t="shared" si="46"/>
        <v>0.5</v>
      </c>
      <c r="DW20" s="7">
        <f>+IF(AND(BL20="SI",BT20="SI",CB20="SI",CJ20="SI",CR20="SI",CZ20="SI",DH20="SI",DP20="SI"),(IF(DX20="SI",IFERROR((IF(DX20="SI",DT20,0)/$AW20),"REVISAR"),DO20)),DO20)</f>
        <v>0</v>
      </c>
      <c r="DX20" s="844" t="s">
        <v>7160</v>
      </c>
      <c r="DY20" s="852"/>
      <c r="DZ20" s="856"/>
      <c r="EA20" s="839">
        <v>150</v>
      </c>
      <c r="EB20" s="842">
        <f t="shared" si="9"/>
        <v>0</v>
      </c>
      <c r="EC20" s="853"/>
      <c r="ED20" s="7">
        <f t="shared" si="47"/>
        <v>0.5</v>
      </c>
      <c r="EE20" s="7">
        <f>+IF(AND(BL20="SI",BT20="SI",CB20="SI",CJ20="SI",CR20="SI",CZ20="SI",DH20="SI",DP20="SI",DX20="SI"),(IF(EF20="SI",IFERROR((IF(EF20="SI",EB20,0)/$AW20),"REVISAR"),DW20)),DW20)</f>
        <v>0</v>
      </c>
      <c r="EF20" s="844" t="s">
        <v>7160</v>
      </c>
      <c r="EG20" s="851"/>
      <c r="EH20" s="856"/>
      <c r="EI20" s="839">
        <v>150</v>
      </c>
      <c r="EJ20" s="842">
        <f t="shared" si="10"/>
        <v>0</v>
      </c>
      <c r="EK20" s="853"/>
      <c r="EL20" s="7">
        <f t="shared" si="48"/>
        <v>0.5</v>
      </c>
      <c r="EM20" s="7">
        <f>+IF(AND(BL20="SI",BT20="SI",CB20="SI",CJ20="SI",CR20="SI",CZ20="SI",DH20="SI",DP20="SI",DX20="SI",EF20="SI"),(IF(EN20="SI",IFERROR((IF(EN20="SI",EJ20,0)/$AW20),"REVISAR"),EE20)),EE20)</f>
        <v>0</v>
      </c>
      <c r="EN20" s="844" t="s">
        <v>7160</v>
      </c>
      <c r="EO20" s="851"/>
      <c r="EP20" s="856"/>
      <c r="EQ20" s="839">
        <v>300</v>
      </c>
      <c r="ER20" s="845"/>
      <c r="ES20" s="853"/>
      <c r="ET20" s="7">
        <f t="shared" si="49"/>
        <v>1</v>
      </c>
      <c r="EU20" s="7">
        <f>+IF(AND(BL20="SI",BT20="SI",CB20="SI",CJ20="SI",CR20="SI",CZ20="SI",DH20="SI",DP20="SI",DX20="SI",EF20="SI",EN20="SI"),(IF(EV20="SI",IFERROR((IF(EV20="SI",ER20,0)/$AW20),"REVISAR"),EM20)),EM20)</f>
        <v>0</v>
      </c>
      <c r="EV20" s="844" t="s">
        <v>7160</v>
      </c>
      <c r="EW20" s="849"/>
      <c r="EX20" s="849"/>
      <c r="EY20" s="546">
        <v>2023</v>
      </c>
      <c r="FA20" s="846" t="str">
        <f t="shared" si="50"/>
        <v>SI</v>
      </c>
      <c r="FC20" s="934" t="str">
        <f t="shared" si="13"/>
        <v>currículos para la justicia social</v>
      </c>
      <c r="FF20" s="862"/>
    </row>
    <row r="21" spans="1:162" s="934" customFormat="1" ht="32.25" customHeight="1" x14ac:dyDescent="0.25">
      <c r="A21" s="861" t="str">
        <f t="shared" si="0"/>
        <v>479_VPBM_2023</v>
      </c>
      <c r="B21" s="925" t="s">
        <v>2227</v>
      </c>
      <c r="C21" s="925" t="s">
        <v>653</v>
      </c>
      <c r="D21" s="925" t="s">
        <v>4460</v>
      </c>
      <c r="E21" s="925" t="s">
        <v>7155</v>
      </c>
      <c r="F21" s="925" t="s">
        <v>2228</v>
      </c>
      <c r="G21" s="925" t="s">
        <v>2267</v>
      </c>
      <c r="H21" s="925" t="s">
        <v>7347</v>
      </c>
      <c r="I21" s="969" t="s">
        <v>7344</v>
      </c>
      <c r="J21" s="969" t="s">
        <v>7344</v>
      </c>
      <c r="K21" s="969" t="s">
        <v>7360</v>
      </c>
      <c r="L21" s="920"/>
      <c r="M21" s="925" t="s">
        <v>8327</v>
      </c>
      <c r="N21" s="920">
        <v>479</v>
      </c>
      <c r="O21" s="920"/>
      <c r="P21" s="1062" t="s">
        <v>3367</v>
      </c>
      <c r="Q21" s="919" t="s">
        <v>7371</v>
      </c>
      <c r="R21" s="921"/>
      <c r="S21" s="921"/>
      <c r="T21" s="921" t="s">
        <v>2982</v>
      </c>
      <c r="U21" s="921"/>
      <c r="V21" s="921"/>
      <c r="W21" s="921"/>
      <c r="X21" s="921"/>
      <c r="Y21" s="921"/>
      <c r="Z21" s="921"/>
      <c r="AA21" s="921"/>
      <c r="AB21" s="921"/>
      <c r="AC21" s="921"/>
      <c r="AD21" s="921"/>
      <c r="AE21" s="921"/>
      <c r="AF21" s="921"/>
      <c r="AG21" s="921"/>
      <c r="AH21" s="921"/>
      <c r="AI21" s="921"/>
      <c r="AJ21" s="921"/>
      <c r="AK21" s="921"/>
      <c r="AL21" s="921"/>
      <c r="AM21" s="921"/>
      <c r="AN21" s="921"/>
      <c r="AO21" s="920" t="s">
        <v>270</v>
      </c>
      <c r="AP21" s="920" t="s">
        <v>2635</v>
      </c>
      <c r="AQ21" s="920" t="s">
        <v>213</v>
      </c>
      <c r="AR21" s="920" t="s">
        <v>271</v>
      </c>
      <c r="AS21" s="920">
        <v>0</v>
      </c>
      <c r="AT21" s="925" t="s">
        <v>3368</v>
      </c>
      <c r="AU21" s="925" t="s">
        <v>7372</v>
      </c>
      <c r="AV21" s="1051">
        <v>60</v>
      </c>
      <c r="AW21" s="1051">
        <v>60</v>
      </c>
      <c r="AX21" s="1051">
        <v>60</v>
      </c>
      <c r="AY21" s="1051">
        <v>60</v>
      </c>
      <c r="AZ21" s="1051">
        <v>60</v>
      </c>
      <c r="BA21" s="1051">
        <v>60</v>
      </c>
      <c r="BB21" s="945"/>
      <c r="BC21" s="945"/>
      <c r="BD21" s="945"/>
      <c r="BE21" s="945"/>
      <c r="BF21" s="1001">
        <f t="shared" si="12"/>
        <v>60</v>
      </c>
      <c r="BG21" s="839">
        <v>0</v>
      </c>
      <c r="BH21" s="842">
        <v>0</v>
      </c>
      <c r="BI21" s="854" t="s">
        <v>7777</v>
      </c>
      <c r="BJ21" s="129">
        <f t="shared" si="36"/>
        <v>0</v>
      </c>
      <c r="BK21" s="7">
        <f t="shared" si="37"/>
        <v>0</v>
      </c>
      <c r="BL21" s="841" t="s">
        <v>218</v>
      </c>
      <c r="BM21" s="854" t="s">
        <v>7785</v>
      </c>
      <c r="BN21" s="859">
        <v>1</v>
      </c>
      <c r="BO21" s="839">
        <v>0</v>
      </c>
      <c r="BP21" s="842">
        <f t="shared" si="1"/>
        <v>0</v>
      </c>
      <c r="BQ21" s="843" t="s">
        <v>7805</v>
      </c>
      <c r="BR21" s="7">
        <f t="shared" si="38"/>
        <v>0</v>
      </c>
      <c r="BS21" s="7">
        <f>+IF(BL21&lt;&gt;"SI",BK21,(IF(BT21="SI",IFERROR((IF(BT21="SI",BP21,0)/$AW21),"REVISAR"),0)))</f>
        <v>0</v>
      </c>
      <c r="BT21" s="844" t="s">
        <v>218</v>
      </c>
      <c r="BU21" s="537" t="s">
        <v>7812</v>
      </c>
      <c r="BV21" s="120"/>
      <c r="BW21" s="839">
        <v>0</v>
      </c>
      <c r="BX21" s="842">
        <f t="shared" si="33"/>
        <v>0</v>
      </c>
      <c r="BY21" s="853" t="s">
        <v>8359</v>
      </c>
      <c r="BZ21" s="7">
        <f t="shared" si="39"/>
        <v>0</v>
      </c>
      <c r="CA21" s="7">
        <f>+IF(AND(BT21="SI",BL21="SI"),(IF(CB21="SI",IFERROR((IF(CB21="SI",BX21,0)/$AW21),"REVISAR"),0)),BS21)</f>
        <v>0</v>
      </c>
      <c r="CB21" s="844" t="s">
        <v>218</v>
      </c>
      <c r="CC21" s="852" t="s">
        <v>8367</v>
      </c>
      <c r="CD21" s="120">
        <v>1</v>
      </c>
      <c r="CE21" s="839">
        <v>0</v>
      </c>
      <c r="CF21" s="842">
        <f t="shared" si="3"/>
        <v>0</v>
      </c>
      <c r="CG21" s="853"/>
      <c r="CH21" s="7">
        <f t="shared" si="40"/>
        <v>0</v>
      </c>
      <c r="CI21" s="7">
        <f t="shared" si="41"/>
        <v>0</v>
      </c>
      <c r="CJ21" s="844" t="s">
        <v>7160</v>
      </c>
      <c r="CK21" s="27"/>
      <c r="CL21" s="857"/>
      <c r="CM21" s="839">
        <v>0</v>
      </c>
      <c r="CN21" s="842">
        <f t="shared" si="4"/>
        <v>0</v>
      </c>
      <c r="CO21" s="847"/>
      <c r="CP21" s="7">
        <f t="shared" si="42"/>
        <v>0</v>
      </c>
      <c r="CQ21" s="7">
        <f>+IF(AND(BL21="SI",BT21="SI",CB21="SI",CJ21="SI"),(IF(CR21="SI",IFERROR((IF(CR21="SI",CN21,0)/$AW21),"REVISAR"),0)),CI21)</f>
        <v>0</v>
      </c>
      <c r="CR21" s="844" t="s">
        <v>7160</v>
      </c>
      <c r="CS21" s="852"/>
      <c r="CT21" s="857"/>
      <c r="CU21" s="839">
        <v>0</v>
      </c>
      <c r="CV21" s="842">
        <f>IF(CR21="SI",CN21,0)</f>
        <v>0</v>
      </c>
      <c r="CW21" s="853"/>
      <c r="CX21" s="7">
        <f t="shared" si="43"/>
        <v>0</v>
      </c>
      <c r="CY21" s="7">
        <f>+IF(AND(BL21="SI",BT21="SI",CB21="SI",CJ21="SI",CR21="SI"),(IF(CZ21="SI",IFERROR((IF(CZ21="SI",CV21,0)/$AW21),"REVISAR"),0)),CQ21)</f>
        <v>0</v>
      </c>
      <c r="CZ21" s="844" t="s">
        <v>7160</v>
      </c>
      <c r="DA21" s="852"/>
      <c r="DB21" s="856"/>
      <c r="DC21" s="839">
        <v>0</v>
      </c>
      <c r="DD21" s="842">
        <f t="shared" si="6"/>
        <v>0</v>
      </c>
      <c r="DE21" s="853"/>
      <c r="DF21" s="7">
        <f t="shared" si="44"/>
        <v>0</v>
      </c>
      <c r="DG21" s="7">
        <f>+IF(AND(BL21="SI",BT21="SI",CB21="SI",CJ21="SI",CR21="SI",CZ21="SI"),(IF(DH21="SI",IFERROR((IF(DH21="SI",DD21,0)/$AW21),"REVISAR"),0)),CY21)</f>
        <v>0</v>
      </c>
      <c r="DH21" s="844" t="s">
        <v>7160</v>
      </c>
      <c r="DI21" s="852"/>
      <c r="DJ21" s="856"/>
      <c r="DK21" s="839">
        <v>0</v>
      </c>
      <c r="DL21" s="842">
        <f t="shared" si="7"/>
        <v>0</v>
      </c>
      <c r="DM21" s="853"/>
      <c r="DN21" s="7">
        <f t="shared" si="45"/>
        <v>0</v>
      </c>
      <c r="DO21" s="7">
        <f>+IF(AND(BL21="SI",BT21="SI",CB21="SI",CJ21="SI",CR21="SI",CZ21="SI",DH21="SI"),(IF(DP21="SI",IFERROR((IF(DP21="SI",DL21,0)/$AW21),"REVISAR"),0)),DG21)</f>
        <v>0</v>
      </c>
      <c r="DP21" s="844" t="s">
        <v>7160</v>
      </c>
      <c r="DQ21" s="852"/>
      <c r="DR21" s="856"/>
      <c r="DS21" s="839">
        <v>0</v>
      </c>
      <c r="DT21" s="842">
        <f t="shared" si="34"/>
        <v>0</v>
      </c>
      <c r="DU21" s="853"/>
      <c r="DV21" s="7">
        <f t="shared" si="46"/>
        <v>0</v>
      </c>
      <c r="DW21" s="7">
        <f>+IF(AND(BL21="SI",BT21="SI",CB21="SI",CJ21="SI",CR21="SI",CZ21="SI",DH21="SI",DP21="SI"),(IF(DX21="SI",IFERROR((IF(DX21="SI",DT21,0)/$AW21),"REVISAR"),0)),DO21)</f>
        <v>0</v>
      </c>
      <c r="DX21" s="844" t="s">
        <v>7160</v>
      </c>
      <c r="DY21" s="852"/>
      <c r="DZ21" s="856"/>
      <c r="EA21" s="839">
        <v>0</v>
      </c>
      <c r="EB21" s="842">
        <f t="shared" si="9"/>
        <v>0</v>
      </c>
      <c r="EC21" s="853"/>
      <c r="ED21" s="7">
        <f t="shared" si="47"/>
        <v>0</v>
      </c>
      <c r="EE21" s="7">
        <f>+IF(AND(BL21="SI",BT21="SI",CB21="SI",CJ21="SI",CR21="SI",CZ21="SI",DH21="SI",DP21="SI",DX21="SI"),(IF(EF21="SI",IFERROR((IF(EF21="SI",EB21,0)/$AW21),"REVISAR"),0)),DW21)</f>
        <v>0</v>
      </c>
      <c r="EF21" s="844" t="s">
        <v>7160</v>
      </c>
      <c r="EG21" s="851"/>
      <c r="EH21" s="856"/>
      <c r="EI21" s="839">
        <v>0</v>
      </c>
      <c r="EJ21" s="842">
        <f t="shared" si="10"/>
        <v>0</v>
      </c>
      <c r="EK21" s="853"/>
      <c r="EL21" s="7">
        <f t="shared" si="48"/>
        <v>0</v>
      </c>
      <c r="EM21" s="7">
        <f>+IF(AND(BL21="SI",BT21="SI",CB21="SI",CJ21="SI",CR21="SI",CZ21="SI",DH21="SI",DP21="SI",DX21="SI",EF21="SI"),(IF(EN21="SI",IFERROR((IF(EN21="SI",EJ21,0)/$AW21),"REVISAR"),0)),EE21)</f>
        <v>0</v>
      </c>
      <c r="EN21" s="844" t="s">
        <v>7160</v>
      </c>
      <c r="EO21" s="851"/>
      <c r="EP21" s="856"/>
      <c r="EQ21" s="839">
        <v>60</v>
      </c>
      <c r="ER21" s="845"/>
      <c r="ES21" s="853"/>
      <c r="ET21" s="7">
        <f t="shared" si="49"/>
        <v>1</v>
      </c>
      <c r="EU21" s="7">
        <f>+IF(AND(BL21="SI",BT21="SI",CB21="SI",CJ21="SI",CR21="SI",CZ21="SI",DH21="SI",DP21="SI",DX21="SI",EF21="SI",EN21="SI"),(IF(EV21="SI",IFERROR((IF(EV21="SI",ER21,0)/$AW21),"REVISAR"),0)),EM21)</f>
        <v>0</v>
      </c>
      <c r="EV21" s="844" t="s">
        <v>7160</v>
      </c>
      <c r="EW21" s="849"/>
      <c r="EX21" s="849"/>
      <c r="EY21" s="546">
        <v>2023</v>
      </c>
      <c r="FA21" s="846" t="str">
        <f t="shared" ref="FA21:FA26" si="51">+IF(EQ21=AW21,"SI","NO")</f>
        <v>SI</v>
      </c>
      <c r="FC21" s="934" t="str">
        <f t="shared" si="13"/>
        <v>bienestar, paz y ciudadanía en la escuela</v>
      </c>
      <c r="FF21" s="862"/>
    </row>
    <row r="22" spans="1:162" s="934" customFormat="1" ht="32.25" customHeight="1" x14ac:dyDescent="0.25">
      <c r="A22" s="861" t="str">
        <f t="shared" si="0"/>
        <v>494_VPBM_2023</v>
      </c>
      <c r="B22" s="925" t="s">
        <v>2227</v>
      </c>
      <c r="C22" s="925" t="s">
        <v>653</v>
      </c>
      <c r="D22" s="925" t="s">
        <v>4460</v>
      </c>
      <c r="E22" s="925" t="s">
        <v>7155</v>
      </c>
      <c r="F22" s="925" t="s">
        <v>2228</v>
      </c>
      <c r="G22" s="925" t="s">
        <v>2267</v>
      </c>
      <c r="H22" s="925" t="s">
        <v>7347</v>
      </c>
      <c r="I22" s="969" t="s">
        <v>7344</v>
      </c>
      <c r="J22" s="969" t="s">
        <v>7344</v>
      </c>
      <c r="K22" s="969" t="s">
        <v>7365</v>
      </c>
      <c r="L22" s="920"/>
      <c r="M22" s="925" t="s">
        <v>8328</v>
      </c>
      <c r="N22" s="920">
        <v>494</v>
      </c>
      <c r="O22" s="920"/>
      <c r="P22" s="1062" t="s">
        <v>7743</v>
      </c>
      <c r="Q22" s="919" t="s">
        <v>3516</v>
      </c>
      <c r="R22" s="921"/>
      <c r="S22" s="921"/>
      <c r="T22" s="921"/>
      <c r="U22" s="921" t="s">
        <v>2982</v>
      </c>
      <c r="V22" s="921"/>
      <c r="W22" s="921"/>
      <c r="X22" s="921"/>
      <c r="Y22" s="921"/>
      <c r="Z22" s="921"/>
      <c r="AA22" s="921"/>
      <c r="AB22" s="921"/>
      <c r="AC22" s="921"/>
      <c r="AD22" s="921"/>
      <c r="AE22" s="921"/>
      <c r="AF22" s="921"/>
      <c r="AG22" s="921"/>
      <c r="AH22" s="921"/>
      <c r="AI22" s="921"/>
      <c r="AJ22" s="921"/>
      <c r="AK22" s="921"/>
      <c r="AL22" s="921"/>
      <c r="AM22" s="921"/>
      <c r="AN22" s="921"/>
      <c r="AO22" s="920" t="s">
        <v>211</v>
      </c>
      <c r="AP22" s="920" t="s">
        <v>470</v>
      </c>
      <c r="AQ22" s="920" t="s">
        <v>244</v>
      </c>
      <c r="AR22" s="920" t="s">
        <v>271</v>
      </c>
      <c r="AS22" s="920">
        <v>0</v>
      </c>
      <c r="AT22" s="927" t="s">
        <v>7728</v>
      </c>
      <c r="AU22" s="927" t="s">
        <v>7755</v>
      </c>
      <c r="AV22" s="1051">
        <v>48</v>
      </c>
      <c r="AW22" s="1051">
        <v>48</v>
      </c>
      <c r="AX22" s="1051">
        <v>48</v>
      </c>
      <c r="AY22" s="1051">
        <v>97</v>
      </c>
      <c r="AZ22" s="1051">
        <v>97</v>
      </c>
      <c r="BA22" s="1051">
        <v>97</v>
      </c>
      <c r="BB22" s="945"/>
      <c r="BC22" s="945"/>
      <c r="BD22" s="945"/>
      <c r="BE22" s="945"/>
      <c r="BF22" s="1001">
        <f t="shared" si="12"/>
        <v>97</v>
      </c>
      <c r="BG22" s="839">
        <v>0</v>
      </c>
      <c r="BH22" s="842">
        <v>0</v>
      </c>
      <c r="BI22" s="854" t="s">
        <v>7778</v>
      </c>
      <c r="BJ22" s="129">
        <f t="shared" si="36"/>
        <v>0</v>
      </c>
      <c r="BK22" s="7">
        <f t="shared" si="37"/>
        <v>0</v>
      </c>
      <c r="BL22" s="841" t="s">
        <v>218</v>
      </c>
      <c r="BM22" s="854" t="s">
        <v>7785</v>
      </c>
      <c r="BN22" s="860">
        <v>1</v>
      </c>
      <c r="BO22" s="839">
        <v>0</v>
      </c>
      <c r="BP22" s="842">
        <f t="shared" si="1"/>
        <v>0</v>
      </c>
      <c r="BQ22" s="843" t="s">
        <v>7806</v>
      </c>
      <c r="BR22" s="7">
        <f t="shared" si="38"/>
        <v>0</v>
      </c>
      <c r="BS22" s="7">
        <f>+IF(BL22&lt;&gt;"SI",BK22,(IF(BT22="SI",IFERROR((IF(BT22="SI",BP22,0)/$AW22),"REVISAR"),BK22)))</f>
        <v>0</v>
      </c>
      <c r="BT22" s="844" t="s">
        <v>218</v>
      </c>
      <c r="BU22" s="537" t="s">
        <v>7812</v>
      </c>
      <c r="BV22" s="120"/>
      <c r="BW22" s="839">
        <v>48</v>
      </c>
      <c r="BX22" s="848">
        <v>0</v>
      </c>
      <c r="BY22" s="853" t="s">
        <v>8360</v>
      </c>
      <c r="BZ22" s="7">
        <f t="shared" si="39"/>
        <v>1</v>
      </c>
      <c r="CA22" s="7">
        <f>+IF(AND(BT22="SI",BL22="SI"),(IF(CB22="SI",IFERROR((IF(CB22="SI",BX22,0)/$AW22),"REVISAR"),BS22)),BS22)</f>
        <v>0</v>
      </c>
      <c r="CB22" s="844" t="s">
        <v>218</v>
      </c>
      <c r="CC22" s="852" t="s">
        <v>8367</v>
      </c>
      <c r="CD22" s="857">
        <v>1</v>
      </c>
      <c r="CE22" s="839">
        <f>+BW22</f>
        <v>48</v>
      </c>
      <c r="CF22" s="842">
        <f t="shared" si="3"/>
        <v>0</v>
      </c>
      <c r="CG22" s="853"/>
      <c r="CH22" s="7">
        <f t="shared" si="40"/>
        <v>1</v>
      </c>
      <c r="CI22" s="7">
        <f t="shared" si="41"/>
        <v>0</v>
      </c>
      <c r="CJ22" s="844" t="s">
        <v>7160</v>
      </c>
      <c r="CK22" s="27"/>
      <c r="CL22" s="857"/>
      <c r="CM22" s="839">
        <f>+CE22</f>
        <v>48</v>
      </c>
      <c r="CN22" s="842">
        <f t="shared" si="4"/>
        <v>0</v>
      </c>
      <c r="CO22" s="847"/>
      <c r="CP22" s="7">
        <f t="shared" si="42"/>
        <v>1</v>
      </c>
      <c r="CQ22" s="7">
        <f>+IF(AND(BL22="SI",BT22="SI",CB22="SI",CJ22="SI"),(IF(CR22="SI",IFERROR((IF(CR22="SI",CN22,0)/$AW22),"REVISAR"),CI22)),CI22)</f>
        <v>0</v>
      </c>
      <c r="CR22" s="844" t="s">
        <v>7160</v>
      </c>
      <c r="CS22" s="852"/>
      <c r="CT22" s="857"/>
      <c r="CU22" s="839">
        <f>+CM22</f>
        <v>48</v>
      </c>
      <c r="CV22" s="848"/>
      <c r="CW22" s="853"/>
      <c r="CX22" s="7">
        <f t="shared" si="43"/>
        <v>1</v>
      </c>
      <c r="CY22" s="7">
        <f>+IF(AND(BL22="SI",BT22="SI",CB22="SI",CJ22="SI",CR22="SI"),(IF(CZ22="SI",IFERROR((IF(CZ22="SI",CV22,0)/$AW22),"REVISAR"),CQ22)),CQ22)</f>
        <v>0</v>
      </c>
      <c r="CZ22" s="844" t="s">
        <v>7160</v>
      </c>
      <c r="DA22" s="852"/>
      <c r="DB22" s="856"/>
      <c r="DC22" s="839">
        <f>+CU22</f>
        <v>48</v>
      </c>
      <c r="DD22" s="842">
        <f t="shared" si="6"/>
        <v>0</v>
      </c>
      <c r="DE22" s="853"/>
      <c r="DF22" s="7">
        <f t="shared" si="44"/>
        <v>1</v>
      </c>
      <c r="DG22" s="7">
        <f>+IF(AND(BL22="SI",BT22="SI",CB22="SI",CJ22="SI",CR22="SI",CZ22="SI"),(IF(DH22="SI",IFERROR((IF(DH22="SI",DD22,0)/$AW22),"REVISAR"),CY22)),CY22)</f>
        <v>0</v>
      </c>
      <c r="DH22" s="844" t="s">
        <v>7160</v>
      </c>
      <c r="DI22" s="852"/>
      <c r="DJ22" s="856"/>
      <c r="DK22" s="839">
        <f>+DC22</f>
        <v>48</v>
      </c>
      <c r="DL22" s="842">
        <f t="shared" si="7"/>
        <v>0</v>
      </c>
      <c r="DM22" s="853"/>
      <c r="DN22" s="7">
        <f t="shared" si="45"/>
        <v>1</v>
      </c>
      <c r="DO22" s="7">
        <f>+IF(AND(BL22="SI",BT22="SI",CB22="SI",CJ22="SI",CR22="SI",CZ22="SI",DH22="SI"),(IF(DP22="SI",IFERROR((IF(DP22="SI",DL22,0)/$AW22),"REVISAR"),DG22)),DG22)</f>
        <v>0</v>
      </c>
      <c r="DP22" s="844" t="s">
        <v>7160</v>
      </c>
      <c r="DQ22" s="852"/>
      <c r="DR22" s="856"/>
      <c r="DS22" s="839">
        <f>+DK22</f>
        <v>48</v>
      </c>
      <c r="DT22" s="848"/>
      <c r="DU22" s="853"/>
      <c r="DV22" s="7">
        <f t="shared" si="46"/>
        <v>1</v>
      </c>
      <c r="DW22" s="7">
        <f>+IF(AND(BL22="SI",BT22="SI",CB22="SI",CJ22="SI",CR22="SI",CZ22="SI",DH22="SI",DP22="SI"),(IF(DX22="SI",IFERROR((IF(DX22="SI",DT22,0)/$AW22),"REVISAR"),DO22)),DO22)</f>
        <v>0</v>
      </c>
      <c r="DX22" s="844" t="s">
        <v>7160</v>
      </c>
      <c r="DY22" s="852"/>
      <c r="DZ22" s="856"/>
      <c r="EA22" s="839">
        <f>+DS22</f>
        <v>48</v>
      </c>
      <c r="EB22" s="842">
        <f t="shared" si="9"/>
        <v>0</v>
      </c>
      <c r="EC22" s="853"/>
      <c r="ED22" s="7">
        <f t="shared" si="47"/>
        <v>1</v>
      </c>
      <c r="EE22" s="7">
        <f>+IF(AND(BL22="SI",BT22="SI",CB22="SI",CJ22="SI",CR22="SI",CZ22="SI",DH22="SI",DP22="SI",DX22="SI"),(IF(EF22="SI",IFERROR((IF(EF22="SI",EB22,0)/$AW22),"REVISAR"),DW22)),DW22)</f>
        <v>0</v>
      </c>
      <c r="EF22" s="844" t="s">
        <v>7160</v>
      </c>
      <c r="EG22" s="851"/>
      <c r="EH22" s="856"/>
      <c r="EI22" s="839">
        <f>+EA22</f>
        <v>48</v>
      </c>
      <c r="EJ22" s="842">
        <f t="shared" si="10"/>
        <v>0</v>
      </c>
      <c r="EK22" s="853"/>
      <c r="EL22" s="7">
        <f t="shared" si="48"/>
        <v>1</v>
      </c>
      <c r="EM22" s="7">
        <f>+IF(AND(BL22="SI",BT22="SI",CB22="SI",CJ22="SI",CR22="SI",CZ22="SI",DH22="SI",DP22="SI",DX22="SI",EF22="SI"),(IF(EN22="SI",IFERROR((IF(EN22="SI",EJ22,0)/$AW22),"REVISAR"),EE22)),EE22)</f>
        <v>0</v>
      </c>
      <c r="EN22" s="844" t="s">
        <v>7160</v>
      </c>
      <c r="EO22" s="851"/>
      <c r="EP22" s="856"/>
      <c r="EQ22" s="839">
        <v>48</v>
      </c>
      <c r="ER22" s="845"/>
      <c r="ES22" s="853"/>
      <c r="ET22" s="7">
        <f t="shared" si="49"/>
        <v>1</v>
      </c>
      <c r="EU22" s="7">
        <f>+IF(AND(BL22="SI",BT22="SI",CB22="SI",CJ22="SI",CR22="SI",CZ22="SI",DH22="SI",DP22="SI",DX22="SI",EF22="SI",EN22="SI"),(IF(EV22="SI",IFERROR((IF(EV22="SI",ER22,0)/$AW22),"REVISAR"),EM22)),EM22)</f>
        <v>0</v>
      </c>
      <c r="EV22" s="844" t="s">
        <v>7160</v>
      </c>
      <c r="EW22" s="849"/>
      <c r="EX22" s="849"/>
      <c r="EY22" s="546">
        <v>2023</v>
      </c>
      <c r="FA22" s="846" t="str">
        <f t="shared" si="51"/>
        <v>SI</v>
      </c>
      <c r="FC22" s="934" t="str">
        <f t="shared" si="13"/>
        <v>currículos para la justicia social</v>
      </c>
      <c r="FF22" s="862"/>
    </row>
    <row r="23" spans="1:162" s="934" customFormat="1" ht="32.25" customHeight="1" x14ac:dyDescent="0.25">
      <c r="A23" s="861" t="str">
        <f t="shared" si="0"/>
        <v>524_VPBM_2023</v>
      </c>
      <c r="B23" s="925" t="s">
        <v>2227</v>
      </c>
      <c r="C23" s="925" t="s">
        <v>653</v>
      </c>
      <c r="D23" s="925" t="s">
        <v>4460</v>
      </c>
      <c r="E23" s="925" t="s">
        <v>7155</v>
      </c>
      <c r="F23" s="925" t="s">
        <v>2228</v>
      </c>
      <c r="G23" s="925" t="s">
        <v>2267</v>
      </c>
      <c r="H23" s="925" t="s">
        <v>7347</v>
      </c>
      <c r="I23" s="969" t="s">
        <v>7344</v>
      </c>
      <c r="J23" s="969" t="s">
        <v>7344</v>
      </c>
      <c r="K23" s="969" t="s">
        <v>7360</v>
      </c>
      <c r="L23" s="920"/>
      <c r="M23" s="925" t="s">
        <v>8327</v>
      </c>
      <c r="N23" s="971">
        <v>524</v>
      </c>
      <c r="O23" s="920"/>
      <c r="P23" s="1062" t="s">
        <v>7744</v>
      </c>
      <c r="Q23" s="919" t="s">
        <v>210</v>
      </c>
      <c r="R23" s="921"/>
      <c r="S23" s="921" t="s">
        <v>2982</v>
      </c>
      <c r="T23" s="921"/>
      <c r="U23" s="921"/>
      <c r="V23" s="921"/>
      <c r="W23" s="921"/>
      <c r="X23" s="921"/>
      <c r="Y23" s="921"/>
      <c r="Z23" s="921"/>
      <c r="AA23" s="921"/>
      <c r="AB23" s="921"/>
      <c r="AC23" s="921"/>
      <c r="AD23" s="921"/>
      <c r="AE23" s="921"/>
      <c r="AF23" s="921"/>
      <c r="AG23" s="921"/>
      <c r="AH23" s="921"/>
      <c r="AI23" s="921"/>
      <c r="AJ23" s="921"/>
      <c r="AK23" s="921"/>
      <c r="AL23" s="921"/>
      <c r="AM23" s="921"/>
      <c r="AN23" s="921"/>
      <c r="AO23" s="919" t="s">
        <v>270</v>
      </c>
      <c r="AP23" s="919" t="s">
        <v>470</v>
      </c>
      <c r="AQ23" s="919" t="s">
        <v>244</v>
      </c>
      <c r="AR23" s="919" t="s">
        <v>271</v>
      </c>
      <c r="AS23" s="919">
        <v>0</v>
      </c>
      <c r="AT23" s="927" t="s">
        <v>7729</v>
      </c>
      <c r="AU23" s="927" t="s">
        <v>7756</v>
      </c>
      <c r="AV23" s="1051">
        <v>0</v>
      </c>
      <c r="AW23" s="1061">
        <v>30</v>
      </c>
      <c r="AX23" s="1061">
        <v>50</v>
      </c>
      <c r="AY23" s="1061">
        <v>75</v>
      </c>
      <c r="AZ23" s="1061">
        <v>97</v>
      </c>
      <c r="BA23" s="1061">
        <v>97</v>
      </c>
      <c r="BB23" s="927"/>
      <c r="BC23" s="927"/>
      <c r="BD23" s="927"/>
      <c r="BE23" s="927"/>
      <c r="BF23" s="1001">
        <f t="shared" si="12"/>
        <v>97</v>
      </c>
      <c r="BG23" s="839">
        <v>0</v>
      </c>
      <c r="BH23" s="842">
        <v>0</v>
      </c>
      <c r="BI23" s="854" t="s">
        <v>7779</v>
      </c>
      <c r="BJ23" s="129">
        <f t="shared" si="36"/>
        <v>0</v>
      </c>
      <c r="BK23" s="7">
        <f t="shared" si="37"/>
        <v>0</v>
      </c>
      <c r="BL23" s="841" t="s">
        <v>218</v>
      </c>
      <c r="BM23" s="854" t="s">
        <v>7785</v>
      </c>
      <c r="BN23" s="859">
        <v>1</v>
      </c>
      <c r="BO23" s="839">
        <v>0</v>
      </c>
      <c r="BP23" s="842">
        <f t="shared" si="1"/>
        <v>0</v>
      </c>
      <c r="BQ23" s="843" t="s">
        <v>7807</v>
      </c>
      <c r="BR23" s="7">
        <f>+IF(BT23="SI",IFERROR((IF(BT23="SI",BO23,0)/$AW23),"REVISAR"),0)</f>
        <v>0</v>
      </c>
      <c r="BS23" s="850">
        <f>+IF(BL23&lt;&gt;"SI",BK23,(IF(BT23="SI",IFERROR((IF(BT23="SI",BP23,0)/$AW23),"REVISAR"),BK23)))</f>
        <v>0</v>
      </c>
      <c r="BT23" s="844" t="s">
        <v>218</v>
      </c>
      <c r="BU23" s="537" t="s">
        <v>7812</v>
      </c>
      <c r="BV23" s="120"/>
      <c r="BW23" s="839">
        <v>5</v>
      </c>
      <c r="BX23" s="848">
        <v>1</v>
      </c>
      <c r="BY23" s="853" t="s">
        <v>8361</v>
      </c>
      <c r="BZ23" s="7">
        <f t="shared" si="39"/>
        <v>0.16666666666666666</v>
      </c>
      <c r="CA23" s="7">
        <f>+IF(AND(BT23="SI",BL23="SI"),(IF(CB23="SI",IFERROR((IF(CB23="SI",BX23,0)/$AW23),"REVISAR"),BS23)),BS23)</f>
        <v>3.3333333333333333E-2</v>
      </c>
      <c r="CB23" s="844" t="s">
        <v>218</v>
      </c>
      <c r="CC23" s="852" t="s">
        <v>8367</v>
      </c>
      <c r="CD23" s="857">
        <v>1</v>
      </c>
      <c r="CE23" s="839">
        <f>+BW23</f>
        <v>5</v>
      </c>
      <c r="CF23" s="842">
        <f t="shared" si="3"/>
        <v>1</v>
      </c>
      <c r="CG23" s="853"/>
      <c r="CH23" s="7">
        <f t="shared" si="40"/>
        <v>0.16666666666666666</v>
      </c>
      <c r="CI23" s="7">
        <f t="shared" si="41"/>
        <v>3.3333333333333333E-2</v>
      </c>
      <c r="CJ23" s="844" t="s">
        <v>7160</v>
      </c>
      <c r="CK23" s="27"/>
      <c r="CL23" s="857"/>
      <c r="CM23" s="839">
        <f>+CE23</f>
        <v>5</v>
      </c>
      <c r="CN23" s="842">
        <f t="shared" si="4"/>
        <v>0</v>
      </c>
      <c r="CO23" s="847"/>
      <c r="CP23" s="7">
        <f t="shared" si="42"/>
        <v>0.16666666666666666</v>
      </c>
      <c r="CQ23" s="7">
        <f>+IF(AND(BL23="SI",BT23="SI",CB23="SI",CJ23="SI"),(IF(CR23="SI",IFERROR((IF(CR23="SI",CN23,0)/$AW23),"REVISAR"),CI23)),CI23)</f>
        <v>3.3333333333333333E-2</v>
      </c>
      <c r="CR23" s="844" t="s">
        <v>7160</v>
      </c>
      <c r="CS23" s="852"/>
      <c r="CT23" s="857"/>
      <c r="CU23" s="839">
        <v>10</v>
      </c>
      <c r="CV23" s="848"/>
      <c r="CW23" s="853"/>
      <c r="CX23" s="7">
        <f t="shared" si="43"/>
        <v>0.33333333333333331</v>
      </c>
      <c r="CY23" s="7">
        <f>+IF(AND(BL23="SI",BT23="SI",CB23="SI",CJ23="SI",CR23="SI"),(IF(CZ23="SI",IFERROR((IF(CZ23="SI",CV23,0)/$AW23),"REVISAR"),CQ23)),CQ23)</f>
        <v>3.3333333333333333E-2</v>
      </c>
      <c r="CZ23" s="844" t="s">
        <v>7160</v>
      </c>
      <c r="DA23" s="852"/>
      <c r="DB23" s="856"/>
      <c r="DC23" s="839">
        <f>+CU23</f>
        <v>10</v>
      </c>
      <c r="DD23" s="842">
        <f t="shared" si="6"/>
        <v>0</v>
      </c>
      <c r="DE23" s="853"/>
      <c r="DF23" s="7">
        <f>+IFERROR((DC23/$AV23),0)</f>
        <v>0</v>
      </c>
      <c r="DG23" s="7">
        <f>+IF(AND(BL23="SI",BT23="SI",CB23="SI",CJ23="SI",CR23="SI",CZ23="SI"),(IF(DH23="SI",IFERROR((IF(DH23="SI",DD23,0)/$AV23),"REVISAR"),CY23)),CY23)</f>
        <v>3.3333333333333333E-2</v>
      </c>
      <c r="DH23" s="844" t="s">
        <v>7160</v>
      </c>
      <c r="DI23" s="852"/>
      <c r="DJ23" s="856"/>
      <c r="DK23" s="839">
        <f>+DC23</f>
        <v>10</v>
      </c>
      <c r="DL23" s="842">
        <f t="shared" si="7"/>
        <v>0</v>
      </c>
      <c r="DM23" s="853"/>
      <c r="DN23" s="7">
        <f t="shared" si="45"/>
        <v>0.33333333333333331</v>
      </c>
      <c r="DO23" s="7">
        <f>+IF(AND(BL23="SI",BT23="SI",CB23="SI",CJ23="SI",CR23="SI",CZ23="SI",DH23="SI"),(IF(DP23="SI",IFERROR((IF(DP23="SI",DL23,0)/$AW23),"REVISAR"),DG23)),DG23)</f>
        <v>3.3333333333333333E-2</v>
      </c>
      <c r="DP23" s="844" t="s">
        <v>7160</v>
      </c>
      <c r="DQ23" s="852"/>
      <c r="DR23" s="856"/>
      <c r="DS23" s="839">
        <v>15</v>
      </c>
      <c r="DT23" s="848"/>
      <c r="DU23" s="853"/>
      <c r="DV23" s="7">
        <f t="shared" si="46"/>
        <v>0.5</v>
      </c>
      <c r="DW23" s="7">
        <f>+IF(AND(BL23="SI",BT23="SI",CB23="SI",CJ23="SI",CR23="SI",CZ23="SI",DH23="SI",DP23="SI"),(IF(DX23="SI",IFERROR((IF(DX23="SI",DT23,0)/$AW23),"REVISAR"),DO23)),DO23)</f>
        <v>3.3333333333333333E-2</v>
      </c>
      <c r="DX23" s="844" t="s">
        <v>7160</v>
      </c>
      <c r="DY23" s="852"/>
      <c r="DZ23" s="856"/>
      <c r="EA23" s="839">
        <f>+DS23</f>
        <v>15</v>
      </c>
      <c r="EB23" s="842">
        <f t="shared" si="9"/>
        <v>0</v>
      </c>
      <c r="EC23" s="853"/>
      <c r="ED23" s="7">
        <f t="shared" si="47"/>
        <v>0.5</v>
      </c>
      <c r="EE23" s="7">
        <f>+IF(AND(BL23="SI",BT23="SI",CB23="SI",CJ23="SI",CR23="SI",CZ23="SI",DH23="SI",DP23="SI",DX23="SI"),(IF(EF23="SI",IFERROR((IF(EF23="SI",EB23,0)/$AW23),"REVISAR"),DW23)),DW23)</f>
        <v>3.3333333333333333E-2</v>
      </c>
      <c r="EF23" s="844" t="s">
        <v>7160</v>
      </c>
      <c r="EG23" s="851"/>
      <c r="EH23" s="856"/>
      <c r="EI23" s="839">
        <f>+EA23</f>
        <v>15</v>
      </c>
      <c r="EJ23" s="842">
        <f t="shared" si="10"/>
        <v>0</v>
      </c>
      <c r="EK23" s="853"/>
      <c r="EL23" s="7">
        <f t="shared" si="48"/>
        <v>0.5</v>
      </c>
      <c r="EM23" s="7">
        <f>+IF(AND(BL23="SI",BT23="SI",CB23="SI",CJ23="SI",CR23="SI",CZ23="SI",DH23="SI",DP23="SI",DX23="SI",EF23="SI"),(IF(EN23="SI",IFERROR((IF(EN23="SI",EJ23,0)/$AW23),"REVISAR"),EE23)),EE23)</f>
        <v>3.3333333333333333E-2</v>
      </c>
      <c r="EN23" s="844" t="s">
        <v>7160</v>
      </c>
      <c r="EO23" s="851"/>
      <c r="EP23" s="856"/>
      <c r="EQ23" s="839">
        <v>30</v>
      </c>
      <c r="ER23" s="845"/>
      <c r="ES23" s="853"/>
      <c r="ET23" s="7">
        <f t="shared" si="49"/>
        <v>1</v>
      </c>
      <c r="EU23" s="7">
        <f>+IF(AND(BL23="SI",BT23="SI",CB23="SI",CJ23="SI",CR23="SI",CZ23="SI",DH23="SI",DP23="SI",DX23="SI",EF23="SI",EN23="SI"),(IF(EV23="SI",IFERROR((IF(EV23="SI",ER23,0)/$AW23),"REVISAR"),EM23)),EM23)</f>
        <v>3.3333333333333333E-2</v>
      </c>
      <c r="EV23" s="844" t="s">
        <v>7160</v>
      </c>
      <c r="EW23" s="849"/>
      <c r="EX23" s="849"/>
      <c r="EY23" s="546">
        <v>2023</v>
      </c>
      <c r="FA23" s="846" t="str">
        <f t="shared" si="51"/>
        <v>SI</v>
      </c>
      <c r="FC23" s="934" t="str">
        <f t="shared" si="13"/>
        <v>bienestar, paz y ciudadanía en la escuela</v>
      </c>
      <c r="FF23" s="862"/>
    </row>
    <row r="24" spans="1:162" s="934" customFormat="1" ht="32.25" customHeight="1" x14ac:dyDescent="0.25">
      <c r="A24" s="861" t="str">
        <f t="shared" si="0"/>
        <v>525_VPBM_2023</v>
      </c>
      <c r="B24" s="925" t="s">
        <v>2227</v>
      </c>
      <c r="C24" s="925" t="s">
        <v>653</v>
      </c>
      <c r="D24" s="925" t="s">
        <v>4460</v>
      </c>
      <c r="E24" s="925" t="s">
        <v>7155</v>
      </c>
      <c r="F24" s="925" t="s">
        <v>2228</v>
      </c>
      <c r="G24" s="925" t="s">
        <v>2267</v>
      </c>
      <c r="H24" s="925" t="s">
        <v>7347</v>
      </c>
      <c r="I24" s="969" t="s">
        <v>7344</v>
      </c>
      <c r="J24" s="969" t="s">
        <v>7344</v>
      </c>
      <c r="K24" s="969" t="s">
        <v>7360</v>
      </c>
      <c r="L24" s="920"/>
      <c r="M24" s="925" t="s">
        <v>8327</v>
      </c>
      <c r="N24" s="971">
        <v>525</v>
      </c>
      <c r="O24" s="920"/>
      <c r="P24" s="1068" t="s">
        <v>7745</v>
      </c>
      <c r="Q24" s="920" t="s">
        <v>210</v>
      </c>
      <c r="R24" s="921"/>
      <c r="S24" s="921" t="s">
        <v>2982</v>
      </c>
      <c r="T24" s="921"/>
      <c r="U24" s="921"/>
      <c r="V24" s="921"/>
      <c r="W24" s="921"/>
      <c r="X24" s="921"/>
      <c r="Y24" s="921"/>
      <c r="Z24" s="921"/>
      <c r="AA24" s="921"/>
      <c r="AB24" s="921"/>
      <c r="AC24" s="921"/>
      <c r="AD24" s="921"/>
      <c r="AE24" s="921"/>
      <c r="AF24" s="921"/>
      <c r="AG24" s="921"/>
      <c r="AH24" s="921"/>
      <c r="AI24" s="921"/>
      <c r="AJ24" s="921"/>
      <c r="AK24" s="921"/>
      <c r="AL24" s="921"/>
      <c r="AM24" s="921"/>
      <c r="AN24" s="921"/>
      <c r="AO24" s="919" t="s">
        <v>270</v>
      </c>
      <c r="AP24" s="919" t="s">
        <v>299</v>
      </c>
      <c r="AQ24" s="919" t="s">
        <v>871</v>
      </c>
      <c r="AR24" s="919" t="s">
        <v>271</v>
      </c>
      <c r="AS24" s="919">
        <v>15</v>
      </c>
      <c r="AT24" s="927" t="s">
        <v>7373</v>
      </c>
      <c r="AU24" s="927" t="s">
        <v>2440</v>
      </c>
      <c r="AV24" s="1051">
        <v>10112</v>
      </c>
      <c r="AW24" s="1051">
        <v>12112</v>
      </c>
      <c r="AX24" s="1051">
        <v>13112</v>
      </c>
      <c r="AY24" s="1051">
        <v>14112</v>
      </c>
      <c r="AZ24" s="1051">
        <v>15875</v>
      </c>
      <c r="BA24" s="1051">
        <v>15875</v>
      </c>
      <c r="BB24" s="927"/>
      <c r="BC24" s="927"/>
      <c r="BD24" s="927"/>
      <c r="BE24" s="927"/>
      <c r="BF24" s="1001">
        <f t="shared" si="12"/>
        <v>15875</v>
      </c>
      <c r="BG24" s="839">
        <v>10112</v>
      </c>
      <c r="BH24" s="842">
        <v>10112</v>
      </c>
      <c r="BI24" s="854" t="s">
        <v>7780</v>
      </c>
      <c r="BJ24" s="840">
        <f>+IF(BL24="SI",IFERROR((((IF(BL24="SI",(BG24-AV24),0)))/(AW24-AV24)),"REVISAR"),0)</f>
        <v>0</v>
      </c>
      <c r="BK24" s="7">
        <f>+IF(BL24="SI",IFERROR((((IF(BL24="SI",(BH24-AV24),0)))/(AW24-AV24)),"REVISAR"),0)</f>
        <v>0</v>
      </c>
      <c r="BL24" s="841" t="s">
        <v>218</v>
      </c>
      <c r="BM24" s="854" t="s">
        <v>7785</v>
      </c>
      <c r="BN24" s="859">
        <v>1</v>
      </c>
      <c r="BO24" s="839">
        <v>10112</v>
      </c>
      <c r="BP24" s="842">
        <f t="shared" si="1"/>
        <v>10112</v>
      </c>
      <c r="BQ24" s="843" t="s">
        <v>7808</v>
      </c>
      <c r="BR24" s="7">
        <f>+IFERROR(((BO24-$AV24)/($AW24-$AV24)),"REVISAR")</f>
        <v>0</v>
      </c>
      <c r="BS24" s="7">
        <f>+IF(BL24&lt;&gt;"SI",BK24,(IF(BT24="SI",IFERROR((IF(BT24="SI",(BP24-$AV24),0)/($AW24-$AV24)),"REVISAR"),BK24)))</f>
        <v>0</v>
      </c>
      <c r="BT24" s="844" t="s">
        <v>218</v>
      </c>
      <c r="BU24" s="537" t="s">
        <v>7812</v>
      </c>
      <c r="BV24" s="120"/>
      <c r="BW24" s="839">
        <v>10112</v>
      </c>
      <c r="BX24" s="842">
        <f>IF(BT24="SI",BP24,0)</f>
        <v>10112</v>
      </c>
      <c r="BY24" s="853" t="s">
        <v>8362</v>
      </c>
      <c r="BZ24" s="7">
        <f>+IFERROR(((BW24-$AV24)/($AW24-$AV24)),"REVISAR")</f>
        <v>0</v>
      </c>
      <c r="CA24" s="7">
        <f>+IF(AND(BT24="SI",BL24="SI"),(IF(CB24="SI",IFERROR((IF(CB24="SI",(BX24-$AV24),0)/($AW24-$AV24)),"REVISAR"),BS24)),BS24)</f>
        <v>0</v>
      </c>
      <c r="CB24" s="844" t="s">
        <v>218</v>
      </c>
      <c r="CC24" s="852" t="s">
        <v>8367</v>
      </c>
      <c r="CD24" s="857">
        <v>1</v>
      </c>
      <c r="CE24" s="839">
        <v>10112</v>
      </c>
      <c r="CF24" s="842">
        <f t="shared" si="3"/>
        <v>10112</v>
      </c>
      <c r="CG24" s="853"/>
      <c r="CH24" s="7">
        <f>+IFERROR(((CE24-$AV24)/($AW24-$AV24)),"REVISAR")</f>
        <v>0</v>
      </c>
      <c r="CI24" s="7">
        <f>+IF(AND(BL24="SI",BT24="SI",CB24="SI"),(IF(CJ24="SI",IFERROR((IF(CJ24="SI",(CF24-$AV24),0)/($AW24-$AV24)),"REVISAR"),CA24)),CA24)</f>
        <v>0</v>
      </c>
      <c r="CJ24" s="844" t="s">
        <v>7160</v>
      </c>
      <c r="CK24" s="27"/>
      <c r="CL24" s="857"/>
      <c r="CM24" s="839">
        <v>10112</v>
      </c>
      <c r="CN24" s="842">
        <f t="shared" si="4"/>
        <v>0</v>
      </c>
      <c r="CO24" s="847"/>
      <c r="CP24" s="7">
        <f>+IFERROR(((CM24-$AV24)/($AW24-$AV24)),"REVISAR")</f>
        <v>0</v>
      </c>
      <c r="CQ24" s="7">
        <f>+IF(AND(BL24="SI",BT24="SI",CB24="SI",CJ24="SI"),(IF(CR24="SI",IFERROR((IF(CR24="SI",(CN24-$AV24),0)/($AW24-$AV24)),"REVISAR"),CI24)),CI24)</f>
        <v>0</v>
      </c>
      <c r="CR24" s="844" t="s">
        <v>7160</v>
      </c>
      <c r="CS24" s="852"/>
      <c r="CT24" s="857"/>
      <c r="CU24" s="839">
        <v>1112</v>
      </c>
      <c r="CV24" s="848"/>
      <c r="CW24" s="853"/>
      <c r="CX24" s="7">
        <f>+IFERROR(((CU24-$AV24)/($AW24-$AV24)),"REVISAR")</f>
        <v>-4.5</v>
      </c>
      <c r="CY24" s="7">
        <f>+IF(AND(BL24="SI",BT24="SI",CB24="SI",CJ24="SI",CR24="SI"),(IF(CZ24="SI",IFERROR((IF(CZ24="SI",(CV24-$AV24),0)/($AW24-$AVD24)),"REVISAR"),CQ24)),CQ24)</f>
        <v>0</v>
      </c>
      <c r="CZ24" s="844" t="s">
        <v>7160</v>
      </c>
      <c r="DA24" s="852"/>
      <c r="DB24" s="856"/>
      <c r="DC24" s="839">
        <v>1112</v>
      </c>
      <c r="DD24" s="842">
        <f t="shared" si="6"/>
        <v>0</v>
      </c>
      <c r="DE24" s="853"/>
      <c r="DF24" s="7">
        <f>+IFERROR(((DC24-$AV24)/($AW24-$AV24)),"REVISAR")</f>
        <v>-4.5</v>
      </c>
      <c r="DG24" s="7">
        <f>+IF(AND(BL24="SI",BT24="SI",CB24="SI",CJ24="SI",CR24="SI",CZ24="SI"),(IF(DH24="SI",IFERROR((IF(DH24="SI",(DD24-$AV24),0)/($AW24-$AV24)),"REVISAR"),CY24)),CY24)</f>
        <v>0</v>
      </c>
      <c r="DH24" s="844" t="s">
        <v>7160</v>
      </c>
      <c r="DI24" s="852"/>
      <c r="DJ24" s="856"/>
      <c r="DK24" s="839">
        <v>1112</v>
      </c>
      <c r="DL24" s="842">
        <f t="shared" si="7"/>
        <v>0</v>
      </c>
      <c r="DM24" s="853"/>
      <c r="DN24" s="7">
        <f>+IFERROR(((DK24-$AV24)/($AW24-$AV24)),"REVISAR")</f>
        <v>-4.5</v>
      </c>
      <c r="DO24" s="7">
        <f>+IF(AND(BL24="SI",BT24="SI",CB24="SI",CJ24="SI",CR24="SI",CZ24="SI",DH24="SI"),(IF(DP24="SI",IFERROR((IF(DP24="SI",(DL24-$AV24),0)/($AW24-$AV24)),"REVISAR"),DG24)),DG24)</f>
        <v>0</v>
      </c>
      <c r="DP24" s="844" t="s">
        <v>7160</v>
      </c>
      <c r="DQ24" s="852"/>
      <c r="DR24" s="856"/>
      <c r="DS24" s="839">
        <v>1112</v>
      </c>
      <c r="DT24" s="842">
        <f>IF(DP24="SI",DL24,0)</f>
        <v>0</v>
      </c>
      <c r="DU24" s="853"/>
      <c r="DV24" s="7">
        <f>+IFERROR(((DS24-$AV24)/($AW24-$AV24)),"REVISAR")</f>
        <v>-4.5</v>
      </c>
      <c r="DW24" s="7">
        <f>+IF(AND(BL24="SI",BT24="SI",CB24="SI",CJ24="SI",CR24="SI",CZ24="SI",DH24="SI",DP24="SI"),(IF(DX24="SI",IFERROR((IF(DX24="SI",(DT24-$AV24),0)/($AW24-$AV24)),"REVISAR"),DO24)),DO24)</f>
        <v>0</v>
      </c>
      <c r="DX24" s="844" t="s">
        <v>7160</v>
      </c>
      <c r="DY24" s="852"/>
      <c r="DZ24" s="856"/>
      <c r="EA24" s="839">
        <v>1112</v>
      </c>
      <c r="EB24" s="842">
        <f t="shared" si="9"/>
        <v>0</v>
      </c>
      <c r="EC24" s="853"/>
      <c r="ED24" s="7">
        <f>+IFERROR(((EA24-$AV24)/($AW24-$AV24)),"REVISAR")</f>
        <v>-4.5</v>
      </c>
      <c r="EE24" s="7">
        <f>+IF(AND(BL24="SI",BT24="SI",CB24="SI",CJ24="SI",CR24="SI",CZ24="SI",DH24="SI",DP24="SI",DX24="SI"),(IF(EF24="SI",IFERROR((IF(EF24="SI",(EB24-$AV24),0)/($AW24-$AV24)),"REVISAR"),DW24)),DW24)</f>
        <v>0</v>
      </c>
      <c r="EF24" s="844" t="s">
        <v>7160</v>
      </c>
      <c r="EG24" s="851"/>
      <c r="EH24" s="856"/>
      <c r="EI24" s="839">
        <v>1112</v>
      </c>
      <c r="EJ24" s="842">
        <f t="shared" si="10"/>
        <v>0</v>
      </c>
      <c r="EK24" s="853"/>
      <c r="EL24" s="7">
        <f>+IFERROR(((EI24-$AV24)/($AW24-$AV24)),"REVISAR")</f>
        <v>-4.5</v>
      </c>
      <c r="EM24" s="7">
        <f>+IF(AND(BL24="SI",BT24="SI",CB24="SI",CJ24="SI",CR24="SI",CZ24="SI",DH24="SI",DP24="SI",DX24="SI",EF24="SI"),(IF(EN24="SI",IFERROR((IF(EN24="SI",(EJ24-$AV24),0)/($AW24-$AV24)),"REVISAR"),EE24)),EE24)</f>
        <v>0</v>
      </c>
      <c r="EN24" s="844" t="s">
        <v>7160</v>
      </c>
      <c r="EO24" s="851"/>
      <c r="EP24" s="856"/>
      <c r="EQ24" s="839">
        <v>12112</v>
      </c>
      <c r="ER24" s="845"/>
      <c r="ES24" s="853"/>
      <c r="ET24" s="7">
        <f>+IFERROR(((EQ24-$AV24)/($AW24-$AV24)),"REVISAR")</f>
        <v>1</v>
      </c>
      <c r="EU24" s="7">
        <f>+IF(AND(BL24="SI",BT24="SI",CB24="SI",CJ24="SI",CR24="SI",CZ24="SI",DH24="SI",DP24="SI",DX24="SI",EF24="SI",EN24="SI"),(IF(EV24="SI",IFERROR((IF(EV24="SI",(ER24-$EV24),0)/($AW24-$AV24)),"REVISAR"),EM24)),EM24)</f>
        <v>0</v>
      </c>
      <c r="EV24" s="844" t="s">
        <v>7160</v>
      </c>
      <c r="EW24" s="849"/>
      <c r="EX24" s="849"/>
      <c r="EY24" s="546">
        <v>2023</v>
      </c>
      <c r="FA24" s="846" t="str">
        <f t="shared" si="51"/>
        <v>SI</v>
      </c>
      <c r="FC24" s="934" t="str">
        <f t="shared" si="13"/>
        <v>bienestar, paz y ciudadanía en la escuela</v>
      </c>
      <c r="FF24" s="862"/>
    </row>
    <row r="25" spans="1:162" s="934" customFormat="1" ht="32.25" customHeight="1" x14ac:dyDescent="0.25">
      <c r="A25" s="861" t="str">
        <f t="shared" si="0"/>
        <v>18_VPBM_2023</v>
      </c>
      <c r="B25" s="925" t="s">
        <v>2227</v>
      </c>
      <c r="C25" s="925" t="s">
        <v>653</v>
      </c>
      <c r="D25" s="925" t="s">
        <v>4460</v>
      </c>
      <c r="E25" s="925" t="s">
        <v>7155</v>
      </c>
      <c r="F25" s="925" t="s">
        <v>2228</v>
      </c>
      <c r="G25" s="925" t="s">
        <v>2228</v>
      </c>
      <c r="H25" s="925" t="s">
        <v>7347</v>
      </c>
      <c r="I25" s="969" t="s">
        <v>7344</v>
      </c>
      <c r="J25" s="969" t="s">
        <v>7344</v>
      </c>
      <c r="K25" s="969" t="s">
        <v>7374</v>
      </c>
      <c r="L25" s="922"/>
      <c r="M25" s="925" t="s">
        <v>8329</v>
      </c>
      <c r="N25" s="920">
        <v>18</v>
      </c>
      <c r="O25" s="920"/>
      <c r="P25" s="1068" t="s">
        <v>7746</v>
      </c>
      <c r="Q25" s="919" t="s">
        <v>210</v>
      </c>
      <c r="R25" s="921"/>
      <c r="S25" s="921"/>
      <c r="T25" s="921"/>
      <c r="U25" s="921"/>
      <c r="V25" s="921"/>
      <c r="W25" s="921"/>
      <c r="X25" s="921"/>
      <c r="Y25" s="921"/>
      <c r="Z25" s="921"/>
      <c r="AA25" s="921"/>
      <c r="AB25" s="921"/>
      <c r="AC25" s="921"/>
      <c r="AD25" s="921"/>
      <c r="AE25" s="921"/>
      <c r="AF25" s="921"/>
      <c r="AG25" s="921"/>
      <c r="AH25" s="921"/>
      <c r="AI25" s="921"/>
      <c r="AJ25" s="921"/>
      <c r="AK25" s="921"/>
      <c r="AL25" s="921"/>
      <c r="AM25" s="921"/>
      <c r="AN25" s="921"/>
      <c r="AO25" s="920" t="s">
        <v>270</v>
      </c>
      <c r="AP25" s="920" t="s">
        <v>470</v>
      </c>
      <c r="AQ25" s="920" t="s">
        <v>244</v>
      </c>
      <c r="AR25" s="920" t="s">
        <v>271</v>
      </c>
      <c r="AS25" s="920">
        <v>0</v>
      </c>
      <c r="AT25" s="925" t="s">
        <v>7375</v>
      </c>
      <c r="AU25" s="925" t="s">
        <v>7157</v>
      </c>
      <c r="AV25" s="919">
        <v>0</v>
      </c>
      <c r="AW25" s="1028">
        <v>40000</v>
      </c>
      <c r="AX25" s="1028">
        <v>40000</v>
      </c>
      <c r="AY25" s="1028">
        <v>80000</v>
      </c>
      <c r="AZ25" s="1049">
        <v>80000</v>
      </c>
      <c r="BA25" s="1049">
        <v>80000</v>
      </c>
      <c r="BB25" s="935"/>
      <c r="BC25" s="935"/>
      <c r="BD25" s="935"/>
      <c r="BE25" s="935"/>
      <c r="BF25" s="1001">
        <f t="shared" si="12"/>
        <v>80000</v>
      </c>
      <c r="BG25" s="839">
        <v>0</v>
      </c>
      <c r="BH25" s="842">
        <v>0</v>
      </c>
      <c r="BI25" s="854" t="s">
        <v>7781</v>
      </c>
      <c r="BJ25" s="129">
        <f>+IF(BL25="SI",IFERROR((IF(BL25="SI",BG25,0)/AW25),"REVISAR"),0)</f>
        <v>0</v>
      </c>
      <c r="BK25" s="7">
        <f>+IF(BL25="SI",IFERROR((IF(BL25="SI",BH25,0)/AW25),"REVISAR"),0)</f>
        <v>0</v>
      </c>
      <c r="BL25" s="841" t="s">
        <v>218</v>
      </c>
      <c r="BM25" s="854" t="s">
        <v>7785</v>
      </c>
      <c r="BN25" s="860">
        <v>1</v>
      </c>
      <c r="BO25" s="839">
        <v>0</v>
      </c>
      <c r="BP25" s="842">
        <f t="shared" si="1"/>
        <v>0</v>
      </c>
      <c r="BQ25" s="843" t="s">
        <v>7809</v>
      </c>
      <c r="BR25" s="7">
        <f>+IFERROR((BO25/$AW25),"REVISAR")</f>
        <v>0</v>
      </c>
      <c r="BS25" s="7">
        <f>+IF(BL25&lt;&gt;"SI",BK25,(IF(BT25="SI",IFERROR((IF(BT25="SI",BP25,0)/$AW25),"REVISAR"),BK25)))</f>
        <v>0</v>
      </c>
      <c r="BT25" s="844" t="s">
        <v>218</v>
      </c>
      <c r="BU25" s="537" t="s">
        <v>7812</v>
      </c>
      <c r="BV25" s="120"/>
      <c r="BW25" s="839">
        <v>50</v>
      </c>
      <c r="BX25" s="848">
        <v>0</v>
      </c>
      <c r="BY25" s="853" t="s">
        <v>8363</v>
      </c>
      <c r="BZ25" s="7">
        <f>+IFERROR((BW25/$AW25),"REVISAR")</f>
        <v>1.25E-3</v>
      </c>
      <c r="CA25" s="7">
        <f>+IF(AND(BT25="SI",BL25="SI"),(IF(CB25="SI",IFERROR((IF(CB25="SI",BX25,0)/$AW25),"REVISAR"),BS25)),BS25)</f>
        <v>0</v>
      </c>
      <c r="CB25" s="844" t="s">
        <v>218</v>
      </c>
      <c r="CC25" s="852" t="s">
        <v>8367</v>
      </c>
      <c r="CD25" s="857">
        <v>1</v>
      </c>
      <c r="CE25" s="839">
        <v>50</v>
      </c>
      <c r="CF25" s="842">
        <f t="shared" si="3"/>
        <v>0</v>
      </c>
      <c r="CG25" s="853"/>
      <c r="CH25" s="7">
        <f>+IFERROR((CE25/$AW25),"REVISAR")</f>
        <v>1.25E-3</v>
      </c>
      <c r="CI25" s="7">
        <f>+IF(AND(BL25="SI",BT25="SI",CB25="SI"),(IF(CJ25="SI",IFERROR((IF(CJ25="SI",CF25,0)/$AW25),"REVISAR"),CA25)),CA25)</f>
        <v>0</v>
      </c>
      <c r="CJ25" s="844" t="s">
        <v>7160</v>
      </c>
      <c r="CK25" s="27"/>
      <c r="CL25" s="857"/>
      <c r="CM25" s="839">
        <v>50</v>
      </c>
      <c r="CN25" s="842">
        <f t="shared" si="4"/>
        <v>0</v>
      </c>
      <c r="CO25" s="847"/>
      <c r="CP25" s="7">
        <f>+IFERROR((CM25/$AW25),"REVISAR")</f>
        <v>1.25E-3</v>
      </c>
      <c r="CQ25" s="7">
        <f>+IF(AND(BL25="SI",BT25="SI",CB25="SI",CJ25="SI"),(IF(CR25="SI",IFERROR((IF(CR25="SI",CN25,0)/$AW25),"REVISAR"),CI25)),CI25)</f>
        <v>0</v>
      </c>
      <c r="CR25" s="844" t="s">
        <v>7160</v>
      </c>
      <c r="CS25" s="852"/>
      <c r="CT25" s="857"/>
      <c r="CU25" s="839">
        <v>50</v>
      </c>
      <c r="CV25" s="848"/>
      <c r="CW25" s="853"/>
      <c r="CX25" s="7">
        <f>+IFERROR((CU25/$AW25),"REVISAR")</f>
        <v>1.25E-3</v>
      </c>
      <c r="CY25" s="7">
        <f>+IF(AND(BL25="SI",BT25="SI",CB25="SI",CJ25="SI",CR25="SI"),(IF(CZ25="SI",IFERROR((IF(CZ25="SI",CV25,0)/$AW25),"REVISAR"),CQ25)),CQ25)</f>
        <v>0</v>
      </c>
      <c r="CZ25" s="844" t="s">
        <v>7160</v>
      </c>
      <c r="DA25" s="852"/>
      <c r="DB25" s="856"/>
      <c r="DC25" s="839">
        <v>50</v>
      </c>
      <c r="DD25" s="842">
        <f t="shared" si="6"/>
        <v>0</v>
      </c>
      <c r="DE25" s="853"/>
      <c r="DF25" s="7">
        <f>+IFERROR((DC25/$AW25),"REVISAR")</f>
        <v>1.25E-3</v>
      </c>
      <c r="DG25" s="7">
        <f>+IF(AND(BL25="SI",BT25="SI",CB25="SI",CJ25="SI",CR25="SI",CZ25="SI"),(IF(DH25="SI",IFERROR((IF(DH25="SI",DD25,0)/$AW25),"REVISAR"),CY25)),CY25)</f>
        <v>0</v>
      </c>
      <c r="DH25" s="844" t="s">
        <v>7160</v>
      </c>
      <c r="DI25" s="852"/>
      <c r="DJ25" s="856"/>
      <c r="DK25" s="839">
        <v>50</v>
      </c>
      <c r="DL25" s="842">
        <f t="shared" si="7"/>
        <v>0</v>
      </c>
      <c r="DM25" s="853"/>
      <c r="DN25" s="7">
        <f>+IFERROR((DK25/$AW25),"REVISAR")</f>
        <v>1.25E-3</v>
      </c>
      <c r="DO25" s="7">
        <f>+IF(AND(BL25="SI",BT25="SI",CB25="SI",CJ25="SI",CR25="SI",CZ25="SI",DH25="SI"),(IF(DP25="SI",IFERROR((IF(DP25="SI",DL25,0)/$AW25),"REVISAR"),DG25)),DG25)</f>
        <v>0</v>
      </c>
      <c r="DP25" s="844" t="s">
        <v>7160</v>
      </c>
      <c r="DQ25" s="852"/>
      <c r="DR25" s="856"/>
      <c r="DS25" s="839">
        <v>50</v>
      </c>
      <c r="DT25" s="848"/>
      <c r="DU25" s="853"/>
      <c r="DV25" s="7">
        <f>+IFERROR((DS25/$AW25),"REVISAR")</f>
        <v>1.25E-3</v>
      </c>
      <c r="DW25" s="7">
        <f>+IF(AND(BL25="SI",BT25="SI",CB25="SI",CJ25="SI",CR25="SI",CZ25="SI",DH25="SI",DP25="SI"),(IF(DX25="SI",IFERROR((IF(DX25="SI",DT25,0)/$AW25),"REVISAR"),DO25)),DO25)</f>
        <v>0</v>
      </c>
      <c r="DX25" s="844" t="s">
        <v>7160</v>
      </c>
      <c r="DY25" s="852"/>
      <c r="DZ25" s="856"/>
      <c r="EA25" s="839">
        <v>50</v>
      </c>
      <c r="EB25" s="842">
        <f t="shared" si="9"/>
        <v>0</v>
      </c>
      <c r="EC25" s="853"/>
      <c r="ED25" s="7">
        <f>+IFERROR((EA25/$AW25),"REVISAR")</f>
        <v>1.25E-3</v>
      </c>
      <c r="EE25" s="7">
        <f>+IF(AND(BL25="SI",BT25="SI",CB25="SI",CJ25="SI",CR25="SI",CZ25="SI",DH25="SI",DP25="SI",DX25="SI"),(IF(EF25="SI",IFERROR((IF(EF25="SI",EB25,0)/$AW25),"REVISAR"),DW25)),DW25)</f>
        <v>0</v>
      </c>
      <c r="EF25" s="844" t="s">
        <v>7160</v>
      </c>
      <c r="EG25" s="851"/>
      <c r="EH25" s="856"/>
      <c r="EI25" s="839">
        <v>50</v>
      </c>
      <c r="EJ25" s="842">
        <f t="shared" si="10"/>
        <v>0</v>
      </c>
      <c r="EK25" s="853"/>
      <c r="EL25" s="7">
        <f>+IFERROR((EI25/$AW25),"REVISAR")</f>
        <v>1.25E-3</v>
      </c>
      <c r="EM25" s="7">
        <f>+IF(AND(BL25="SI",BT25="SI",CB25="SI",CJ25="SI",CR25="SI",CZ25="SI",DH25="SI",DP25="SI",DX25="SI",EF25="SI"),(IF(EN25="SI",IFERROR((IF(EN25="SI",EJ25,0)/$AW25),"REVISAR"),EE25)),EE25)</f>
        <v>0</v>
      </c>
      <c r="EN25" s="844" t="s">
        <v>7160</v>
      </c>
      <c r="EO25" s="851"/>
      <c r="EP25" s="856"/>
      <c r="EQ25" s="839">
        <v>50</v>
      </c>
      <c r="ER25" s="845"/>
      <c r="ES25" s="853"/>
      <c r="ET25" s="7">
        <f>+IFERROR((EQ25/$AW25),"REVISAR")</f>
        <v>1.25E-3</v>
      </c>
      <c r="EU25" s="7">
        <f>+IF(AND(BL25="SI",BT25="SI",CB25="SI",CJ25="SI",CR25="SI",CZ25="SI",DH25="SI",DP25="SI",DX25="SI",EF25="SI",EN25="SI"),(IF(EV25="SI",IFERROR((IF(EV25="SI",ER25,0)/$AW25),"REVISAR"),EM25)),EM25)</f>
        <v>0</v>
      </c>
      <c r="EV25" s="844" t="s">
        <v>7160</v>
      </c>
      <c r="EW25" s="849"/>
      <c r="EX25" s="849"/>
      <c r="EY25" s="546">
        <v>2023</v>
      </c>
      <c r="FA25" s="846" t="str">
        <f t="shared" si="51"/>
        <v>NO</v>
      </c>
      <c r="FC25" s="934" t="str">
        <f t="shared" si="13"/>
        <v>dignificación y desarrollo profesión docente - bm</v>
      </c>
      <c r="FF25" s="862"/>
    </row>
    <row r="26" spans="1:162" s="934" customFormat="1" ht="32.25" customHeight="1" x14ac:dyDescent="0.25">
      <c r="A26" s="861" t="str">
        <f t="shared" si="0"/>
        <v>526_VPBM_2023</v>
      </c>
      <c r="B26" s="925" t="s">
        <v>2227</v>
      </c>
      <c r="C26" s="925" t="s">
        <v>653</v>
      </c>
      <c r="D26" s="925" t="s">
        <v>4460</v>
      </c>
      <c r="E26" s="925" t="s">
        <v>7155</v>
      </c>
      <c r="F26" s="925" t="s">
        <v>2228</v>
      </c>
      <c r="G26" s="925" t="s">
        <v>2228</v>
      </c>
      <c r="H26" s="925" t="s">
        <v>7347</v>
      </c>
      <c r="I26" s="969" t="s">
        <v>7344</v>
      </c>
      <c r="J26" s="969" t="s">
        <v>7344</v>
      </c>
      <c r="K26" s="969" t="s">
        <v>7682</v>
      </c>
      <c r="L26" s="920"/>
      <c r="M26" s="925" t="s">
        <v>8308</v>
      </c>
      <c r="N26" s="971">
        <v>526</v>
      </c>
      <c r="O26" s="920"/>
      <c r="P26" s="1068" t="s">
        <v>7747</v>
      </c>
      <c r="Q26" s="920" t="s">
        <v>2589</v>
      </c>
      <c r="R26" s="921"/>
      <c r="S26" s="921"/>
      <c r="T26" s="921"/>
      <c r="U26" s="921"/>
      <c r="V26" s="921"/>
      <c r="W26" s="921"/>
      <c r="X26" s="921"/>
      <c r="Y26" s="921"/>
      <c r="Z26" s="921"/>
      <c r="AA26" s="921"/>
      <c r="AB26" s="921"/>
      <c r="AC26" s="921"/>
      <c r="AD26" s="921"/>
      <c r="AE26" s="921"/>
      <c r="AF26" s="921"/>
      <c r="AG26" s="921"/>
      <c r="AH26" s="921"/>
      <c r="AI26" s="921"/>
      <c r="AJ26" s="921"/>
      <c r="AK26" s="921"/>
      <c r="AL26" s="921"/>
      <c r="AM26" s="921"/>
      <c r="AN26" s="921"/>
      <c r="AO26" s="920" t="s">
        <v>270</v>
      </c>
      <c r="AP26" s="921" t="s">
        <v>2635</v>
      </c>
      <c r="AQ26" s="920" t="s">
        <v>244</v>
      </c>
      <c r="AR26" s="920" t="s">
        <v>3405</v>
      </c>
      <c r="AS26" s="920">
        <v>0</v>
      </c>
      <c r="AT26" s="925" t="s">
        <v>7730</v>
      </c>
      <c r="AU26" s="925" t="s">
        <v>7376</v>
      </c>
      <c r="AV26" s="1028">
        <v>0</v>
      </c>
      <c r="AW26" s="1058">
        <v>2.2000000000000002</v>
      </c>
      <c r="AX26" s="1058">
        <v>3.5</v>
      </c>
      <c r="AY26" s="1058">
        <v>2.2999999999999998</v>
      </c>
      <c r="AZ26" s="1049">
        <v>0</v>
      </c>
      <c r="BA26" s="1049">
        <v>8</v>
      </c>
      <c r="BB26" s="946"/>
      <c r="BC26" s="946"/>
      <c r="BD26" s="946"/>
      <c r="BE26" s="946"/>
      <c r="BF26" s="1001">
        <f t="shared" si="12"/>
        <v>8</v>
      </c>
      <c r="BG26" s="839">
        <v>0</v>
      </c>
      <c r="BH26" s="842">
        <v>0</v>
      </c>
      <c r="BI26" s="854" t="s">
        <v>7782</v>
      </c>
      <c r="BJ26" s="129">
        <f>+IF(BL26="SI",IFERROR((IF(BL26="SI",BG26,0)/AW26),"REVISAR"),0)</f>
        <v>0</v>
      </c>
      <c r="BK26" s="7">
        <f>+IF(BL26="SI",IFERROR((IF(BL26="SI",BH26,0)/AW26),"REVISAR"),0)</f>
        <v>0</v>
      </c>
      <c r="BL26" s="841" t="s">
        <v>2913</v>
      </c>
      <c r="BM26" s="854" t="s">
        <v>7784</v>
      </c>
      <c r="BN26" s="860"/>
      <c r="BO26" s="839">
        <v>0</v>
      </c>
      <c r="BP26" s="842">
        <f t="shared" si="1"/>
        <v>0</v>
      </c>
      <c r="BQ26" s="843" t="s">
        <v>7810</v>
      </c>
      <c r="BR26" s="7">
        <f>+IFERROR((BO26/$AW26),"REVISAR")</f>
        <v>0</v>
      </c>
      <c r="BS26" s="7">
        <f>+IF(BL26&lt;&gt;"SI",BK26,(IF(BT26="SI",IFERROR((IF(BT26="SI",BP26,0)/$AW26),"REVISAR"),BK26)))</f>
        <v>0</v>
      </c>
      <c r="BT26" s="844" t="s">
        <v>218</v>
      </c>
      <c r="BU26" s="537" t="s">
        <v>7812</v>
      </c>
      <c r="BV26" s="120"/>
      <c r="BW26" s="839">
        <v>0</v>
      </c>
      <c r="BX26" s="842">
        <f>IF(BT26="SI",BP26,0)</f>
        <v>0</v>
      </c>
      <c r="BY26" s="853" t="s">
        <v>8364</v>
      </c>
      <c r="BZ26" s="7">
        <f>+IFERROR((BW26/$AW26),"REVISAR")</f>
        <v>0</v>
      </c>
      <c r="CA26" s="7">
        <f>+IF(AND(BT26="SI",BL26="SI"),(IF(CB26="SI",IFERROR((IF(CB26="SI",BX26,0)/$AW26),"REVISAR"),BS26)),BS26)</f>
        <v>0</v>
      </c>
      <c r="CB26" s="844" t="s">
        <v>218</v>
      </c>
      <c r="CC26" s="852" t="s">
        <v>8367</v>
      </c>
      <c r="CD26" s="857">
        <v>1</v>
      </c>
      <c r="CE26" s="839">
        <v>0</v>
      </c>
      <c r="CF26" s="842">
        <f t="shared" si="3"/>
        <v>0</v>
      </c>
      <c r="CG26" s="853"/>
      <c r="CH26" s="7">
        <f>+IFERROR((CE26/$AW26),"REVISAR")</f>
        <v>0</v>
      </c>
      <c r="CI26" s="7">
        <f>+IF(AND(BL26="SI",BT26="SI",CB26="SI"),(IF(CJ26="SI",IFERROR((IF(CJ26="SI",CF26,0)/$AW26),"REVISAR"),CA26)),CA26)</f>
        <v>0</v>
      </c>
      <c r="CJ26" s="844" t="s">
        <v>7160</v>
      </c>
      <c r="CK26" s="27"/>
      <c r="CL26" s="857"/>
      <c r="CM26" s="839">
        <v>0</v>
      </c>
      <c r="CN26" s="842">
        <f t="shared" si="4"/>
        <v>0</v>
      </c>
      <c r="CO26" s="847"/>
      <c r="CP26" s="7">
        <f>+IFERROR((CM26/$AW26),"REVISAR")</f>
        <v>0</v>
      </c>
      <c r="CQ26" s="7">
        <f>+IF(AND(BL26="SI",BT26="SI",CB26="SI",CJ26="SI"),(IF(CR26="SI",IFERROR((IF(CR26="SI",CN26,0)/$AW26),"REVISAR"),CI26)),CI26)</f>
        <v>0</v>
      </c>
      <c r="CR26" s="844" t="s">
        <v>7160</v>
      </c>
      <c r="CS26" s="852"/>
      <c r="CT26" s="857"/>
      <c r="CU26" s="839">
        <v>0</v>
      </c>
      <c r="CV26" s="858">
        <f>IF(CR26="SI",CN26,0)</f>
        <v>0</v>
      </c>
      <c r="CW26" s="853"/>
      <c r="CX26" s="7">
        <f>+IFERROR((CU26/$AW26),"REVISAR")</f>
        <v>0</v>
      </c>
      <c r="CY26" s="7">
        <f>+IF(AND(BL26="SI",BT26="SI",CB26="SI",CJ26="SI",CR26="SI"),(IF(CZ26="SI",IFERROR((IF(CZ26="SI",CV26,0)/$AW26),"REVISAR"),CQ26)),CQ26)</f>
        <v>0</v>
      </c>
      <c r="CZ26" s="844" t="s">
        <v>7160</v>
      </c>
      <c r="DA26" s="852"/>
      <c r="DB26" s="856"/>
      <c r="DC26" s="839">
        <v>0</v>
      </c>
      <c r="DD26" s="842">
        <f t="shared" si="6"/>
        <v>0</v>
      </c>
      <c r="DE26" s="853"/>
      <c r="DF26" s="7">
        <f>+IFERROR((DC26/$AW26),"REVISAR")</f>
        <v>0</v>
      </c>
      <c r="DG26" s="7">
        <f>+IF(AND(BL26="SI",BT26="SI",CB26="SI",CJ26="SI",CR26="SI",CZ26="SI"),(IF(DH26="SI",IFERROR((IF(DH26="SI",DD26,0)/$AW26),"REVISAR"),CY26)),CY26)</f>
        <v>0</v>
      </c>
      <c r="DH26" s="844" t="s">
        <v>7160</v>
      </c>
      <c r="DI26" s="852"/>
      <c r="DJ26" s="856"/>
      <c r="DK26" s="839">
        <v>0</v>
      </c>
      <c r="DL26" s="842">
        <f t="shared" si="7"/>
        <v>0</v>
      </c>
      <c r="DM26" s="853"/>
      <c r="DN26" s="7">
        <f>+IFERROR((DK26/$AW26),"REVISAR")</f>
        <v>0</v>
      </c>
      <c r="DO26" s="7">
        <f>+IF(AND(BL26="SI",BT26="SI",CB26="SI",CJ26="SI",CR26="SI",CZ26="SI",DH26="SI"),(IF(DP26="SI",IFERROR((IF(DP26="SI",DL26,0)/$AW26),"REVISAR"),DG26)),DG26)</f>
        <v>0</v>
      </c>
      <c r="DP26" s="844" t="s">
        <v>7160</v>
      </c>
      <c r="DQ26" s="852"/>
      <c r="DR26" s="856"/>
      <c r="DS26" s="839">
        <v>0</v>
      </c>
      <c r="DT26" s="842">
        <f>IF(DP26="SI",DL26,0)</f>
        <v>0</v>
      </c>
      <c r="DU26" s="853"/>
      <c r="DV26" s="7">
        <f>+IFERROR((DS26/$AW26),"REVISAR")</f>
        <v>0</v>
      </c>
      <c r="DW26" s="7">
        <f>+IF(AND(BL26="SI",BT26="SI",CB26="SI",CJ26="SI",CR26="SI",CZ26="SI",DH26="SI",DP26="SI"),(IF(DX26="SI",IFERROR((IF(DX26="SI",DT26,0)/$AW26),"REVISAR"),DO26)),DO26)</f>
        <v>0</v>
      </c>
      <c r="DX26" s="844" t="s">
        <v>7160</v>
      </c>
      <c r="DY26" s="852"/>
      <c r="DZ26" s="856"/>
      <c r="EA26" s="839">
        <v>0</v>
      </c>
      <c r="EB26" s="842">
        <f t="shared" si="9"/>
        <v>0</v>
      </c>
      <c r="EC26" s="853"/>
      <c r="ED26" s="7">
        <f>+IFERROR((EA26/$AW26),"REVISAR")</f>
        <v>0</v>
      </c>
      <c r="EE26" s="7">
        <f>+IF(AND(BL26="SI",BT26="SI",CB26="SI",CJ26="SI",CR26="SI",CZ26="SI",DH26="SI",DP26="SI",DX26="SI"),(IF(EF26="SI",IFERROR((IF(EF26="SI",EB26,0)/$AW26),"REVISAR"),DW26)),DW26)</f>
        <v>0</v>
      </c>
      <c r="EF26" s="844" t="s">
        <v>7160</v>
      </c>
      <c r="EG26" s="851"/>
      <c r="EH26" s="856"/>
      <c r="EI26" s="839">
        <v>0</v>
      </c>
      <c r="EJ26" s="842">
        <f t="shared" si="10"/>
        <v>0</v>
      </c>
      <c r="EK26" s="853"/>
      <c r="EL26" s="7">
        <f>+IFERROR((EI26/$AW26),"REVISAR")</f>
        <v>0</v>
      </c>
      <c r="EM26" s="7">
        <f>+IF(AND(BL26="SI",BT26="SI",CB26="SI",CJ26="SI",CR26="SI",CZ26="SI",DH26="SI",DP26="SI",DX26="SI",EF26="SI"),(IF(EN26="SI",IFERROR((IF(EN26="SI",EJ26,0)/$AW26),"REVISAR"),EE26)),EE26)</f>
        <v>0</v>
      </c>
      <c r="EN26" s="844" t="s">
        <v>7160</v>
      </c>
      <c r="EO26" s="851"/>
      <c r="EP26" s="856"/>
      <c r="EQ26" s="839">
        <v>15</v>
      </c>
      <c r="ER26" s="845"/>
      <c r="ES26" s="853"/>
      <c r="ET26" s="7">
        <f>+IFERROR((EQ26/$AW26),"REVISAR")</f>
        <v>6.8181818181818175</v>
      </c>
      <c r="EU26" s="7">
        <f>+IF(AND(BL26="SI",BT26="SI",CB26="SI",CJ26="SI",CR26="SI",CZ26="SI",DH26="SI",DP26="SI",DX26="SI",EF26="SI",EN26="SI"),(IF(EV26="SI",IFERROR((IF(EV26="SI",ER26,0)/$AW26),"REVISAR"),EM26)),EM26)</f>
        <v>0</v>
      </c>
      <c r="EV26" s="844" t="s">
        <v>7160</v>
      </c>
      <c r="EW26" s="849"/>
      <c r="EX26" s="849"/>
      <c r="EY26" s="546">
        <v>2023</v>
      </c>
      <c r="FA26" s="846" t="str">
        <f t="shared" si="51"/>
        <v>NO</v>
      </c>
      <c r="FC26" s="934" t="str">
        <f t="shared" si="13"/>
        <v>movilización social por la educación</v>
      </c>
      <c r="FF26" s="862"/>
    </row>
    <row r="27" spans="1:162" s="934" customFormat="1" ht="32.25" customHeight="1" x14ac:dyDescent="0.25">
      <c r="A27" s="861" t="str">
        <f t="shared" si="0"/>
        <v>528_VPBM_2023</v>
      </c>
      <c r="B27" s="925" t="s">
        <v>2227</v>
      </c>
      <c r="C27" s="925" t="s">
        <v>653</v>
      </c>
      <c r="D27" s="925" t="s">
        <v>4460</v>
      </c>
      <c r="E27" s="925" t="s">
        <v>7155</v>
      </c>
      <c r="F27" s="925" t="s">
        <v>2228</v>
      </c>
      <c r="G27" s="925" t="s">
        <v>2228</v>
      </c>
      <c r="H27" s="925" t="s">
        <v>7347</v>
      </c>
      <c r="I27" s="969" t="s">
        <v>7344</v>
      </c>
      <c r="J27" s="969" t="s">
        <v>7344</v>
      </c>
      <c r="K27" s="969" t="s">
        <v>7360</v>
      </c>
      <c r="L27" s="922"/>
      <c r="M27" s="925" t="s">
        <v>8327</v>
      </c>
      <c r="N27" s="971">
        <v>528</v>
      </c>
      <c r="O27" s="920"/>
      <c r="P27" s="1068" t="s">
        <v>7377</v>
      </c>
      <c r="Q27" s="920" t="s">
        <v>210</v>
      </c>
      <c r="R27" s="921"/>
      <c r="S27" s="921"/>
      <c r="T27" s="921"/>
      <c r="U27" s="921"/>
      <c r="V27" s="921"/>
      <c r="W27" s="921"/>
      <c r="X27" s="921"/>
      <c r="Y27" s="921"/>
      <c r="Z27" s="921"/>
      <c r="AA27" s="921"/>
      <c r="AB27" s="921"/>
      <c r="AC27" s="921"/>
      <c r="AD27" s="921"/>
      <c r="AE27" s="921"/>
      <c r="AF27" s="921"/>
      <c r="AG27" s="921"/>
      <c r="AH27" s="921"/>
      <c r="AI27" s="921"/>
      <c r="AJ27" s="921"/>
      <c r="AK27" s="921"/>
      <c r="AL27" s="921"/>
      <c r="AM27" s="921"/>
      <c r="AN27" s="921"/>
      <c r="AO27" s="920" t="s">
        <v>270</v>
      </c>
      <c r="AP27" s="921" t="s">
        <v>299</v>
      </c>
      <c r="AQ27" s="920" t="s">
        <v>244</v>
      </c>
      <c r="AR27" s="920" t="s">
        <v>214</v>
      </c>
      <c r="AS27" s="920">
        <v>0</v>
      </c>
      <c r="AT27" s="927" t="s">
        <v>7731</v>
      </c>
      <c r="AU27" s="928" t="s">
        <v>7757</v>
      </c>
      <c r="AV27" s="919">
        <v>0</v>
      </c>
      <c r="AW27" s="978">
        <v>40</v>
      </c>
      <c r="AX27" s="978">
        <v>20</v>
      </c>
      <c r="AY27" s="978">
        <v>20</v>
      </c>
      <c r="AZ27" s="978">
        <v>20</v>
      </c>
      <c r="BA27" s="978">
        <v>100</v>
      </c>
      <c r="BB27" s="947"/>
      <c r="BC27" s="947"/>
      <c r="BD27" s="947"/>
      <c r="BE27" s="947"/>
      <c r="BF27" s="1001">
        <f t="shared" si="12"/>
        <v>100</v>
      </c>
      <c r="BG27" s="839">
        <v>0</v>
      </c>
      <c r="BH27" s="842">
        <v>0</v>
      </c>
      <c r="BI27" s="854" t="s">
        <v>7783</v>
      </c>
      <c r="BJ27" s="129">
        <f t="shared" ref="BJ27:BJ38" si="52">+IF(BL27="SI",IFERROR((IF(BL27="SI",BG27,0)/AW27),"REVISAR"),0)</f>
        <v>0</v>
      </c>
      <c r="BK27" s="7">
        <f t="shared" ref="BK27:BK38" si="53">+IF(BL27="SI",IFERROR((IF(BL27="SI",BH27,0)/AW27),"REVISAR"),0)</f>
        <v>0</v>
      </c>
      <c r="BL27" s="841" t="s">
        <v>218</v>
      </c>
      <c r="BM27" s="854" t="s">
        <v>7785</v>
      </c>
      <c r="BN27" s="860">
        <v>1</v>
      </c>
      <c r="BO27" s="839">
        <v>0</v>
      </c>
      <c r="BP27" s="842">
        <f>IF(BL27="SI",BH27,0)</f>
        <v>0</v>
      </c>
      <c r="BQ27" s="843" t="s">
        <v>7811</v>
      </c>
      <c r="BR27" s="7">
        <f t="shared" ref="BR27:BR38" si="54">+IFERROR((BO27/$AW27),"REVISAR")</f>
        <v>0</v>
      </c>
      <c r="BS27" s="7">
        <f t="shared" ref="BS27:BS38" si="55">+IF(BL27&lt;&gt;"SI",BK27,(IF(BT27="SI",IFERROR((IF(BT27="SI",BP27,0)/$AW27),"REVISAR"),BK27)))</f>
        <v>0</v>
      </c>
      <c r="BT27" s="844" t="s">
        <v>218</v>
      </c>
      <c r="BU27" s="537" t="s">
        <v>7812</v>
      </c>
      <c r="BV27" s="120"/>
      <c r="BW27" s="839">
        <v>0</v>
      </c>
      <c r="BX27" s="842">
        <f>IF(BT27="SI",BP27,0)</f>
        <v>0</v>
      </c>
      <c r="BY27" s="853" t="s">
        <v>8365</v>
      </c>
      <c r="BZ27" s="7">
        <f t="shared" ref="BZ27:BZ38" si="56">+IFERROR((BW27/$AW27),"REVISAR")</f>
        <v>0</v>
      </c>
      <c r="CA27" s="7">
        <f t="shared" ref="CA27:CA38" si="57">+IF(AND(BT27="SI",BL27="SI"),(IF(CB27="SI",IFERROR((IF(CB27="SI",BX27,0)/$AW27),"REVISAR"),BS27)),BS27)</f>
        <v>0</v>
      </c>
      <c r="CB27" s="844" t="s">
        <v>218</v>
      </c>
      <c r="CC27" s="852" t="s">
        <v>8367</v>
      </c>
      <c r="CD27" s="857">
        <v>1</v>
      </c>
      <c r="CE27" s="839">
        <v>0</v>
      </c>
      <c r="CF27" s="842">
        <f>IF(CB27="SI",BX27,0)</f>
        <v>0</v>
      </c>
      <c r="CG27" s="853"/>
      <c r="CH27" s="7">
        <f t="shared" ref="CH27:CH38" si="58">+IFERROR((CE27/$AW27),"REVISAR")</f>
        <v>0</v>
      </c>
      <c r="CI27" s="7">
        <f t="shared" ref="CI27:CI38" si="59">+IF(AND(BL27="SI",BT27="SI",CB27="SI"),(IF(CJ27="SI",IFERROR((IF(CJ27="SI",CF27,0)/$AW27),"REVISAR"),CA27)),CA27)</f>
        <v>0</v>
      </c>
      <c r="CJ27" s="844" t="s">
        <v>7160</v>
      </c>
      <c r="CK27" s="27"/>
      <c r="CL27" s="857"/>
      <c r="CM27" s="839">
        <v>0</v>
      </c>
      <c r="CN27" s="842">
        <f>IF(CJ27="SI",CF27,0)</f>
        <v>0</v>
      </c>
      <c r="CO27" s="847"/>
      <c r="CP27" s="7">
        <f t="shared" ref="CP27:CP38" si="60">+IFERROR((CM27/$AW27),"REVISAR")</f>
        <v>0</v>
      </c>
      <c r="CQ27" s="7">
        <f t="shared" ref="CQ27:CQ38" si="61">+IF(AND(BL27="SI",BT27="SI",CB27="SI",CJ27="SI"),(IF(CR27="SI",IFERROR((IF(CR27="SI",CN27,0)/$AW27),"REVISAR"),CI27)),CI27)</f>
        <v>0</v>
      </c>
      <c r="CR27" s="844" t="s">
        <v>7160</v>
      </c>
      <c r="CS27" s="852"/>
      <c r="CT27" s="857"/>
      <c r="CU27" s="839">
        <v>20</v>
      </c>
      <c r="CV27" s="848"/>
      <c r="CW27" s="853"/>
      <c r="CX27" s="7">
        <f t="shared" ref="CX27:CX38" si="62">+IFERROR((CU27/$AW27),"REVISAR")</f>
        <v>0.5</v>
      </c>
      <c r="CY27" s="7">
        <f t="shared" ref="CY27:CY38" si="63">+IF(AND(BL27="SI",BT27="SI",CB27="SI",CJ27="SI",CR27="SI"),(IF(CZ27="SI",IFERROR((IF(CZ27="SI",CV27,0)/$AW27),"REVISAR"),CQ27)),CQ27)</f>
        <v>0</v>
      </c>
      <c r="CZ27" s="844" t="s">
        <v>7160</v>
      </c>
      <c r="DA27" s="852"/>
      <c r="DB27" s="856"/>
      <c r="DC27" s="839">
        <v>20</v>
      </c>
      <c r="DD27" s="842">
        <f>IF(CZ27="SI",CV27,0)</f>
        <v>0</v>
      </c>
      <c r="DE27" s="853"/>
      <c r="DF27" s="7">
        <f t="shared" ref="DF27:DF38" si="64">+IFERROR((DC27/$AW27),"REVISAR")</f>
        <v>0.5</v>
      </c>
      <c r="DG27" s="7">
        <f t="shared" ref="DG27:DG38" si="65">+IF(AND(BL27="SI",BT27="SI",CB27="SI",CJ27="SI",CR27="SI",CZ27="SI"),(IF(DH27="SI",IFERROR((IF(DH27="SI",DD27,0)/$AW27),"REVISAR"),CY27)),CY27)</f>
        <v>0</v>
      </c>
      <c r="DH27" s="844" t="s">
        <v>7160</v>
      </c>
      <c r="DI27" s="852"/>
      <c r="DJ27" s="856"/>
      <c r="DK27" s="839">
        <v>20</v>
      </c>
      <c r="DL27" s="842">
        <f>IF(DH27="SI",DD27,0)</f>
        <v>0</v>
      </c>
      <c r="DM27" s="853"/>
      <c r="DN27" s="7">
        <f t="shared" ref="DN27:DN38" si="66">+IFERROR((DK27/$AW27),"REVISAR")</f>
        <v>0.5</v>
      </c>
      <c r="DO27" s="7">
        <f t="shared" ref="DO27:DO38" si="67">+IF(AND(BL27="SI",BT27="SI",CB27="SI",CJ27="SI",CR27="SI",CZ27="SI",DH27="SI"),(IF(DP27="SI",IFERROR((IF(DP27="SI",DL27,0)/$AW27),"REVISAR"),DG27)),DG27)</f>
        <v>0</v>
      </c>
      <c r="DP27" s="844" t="s">
        <v>7160</v>
      </c>
      <c r="DQ27" s="852"/>
      <c r="DR27" s="856"/>
      <c r="DS27" s="839">
        <v>20</v>
      </c>
      <c r="DT27" s="842">
        <f>IF(DP27="SI",DL27,0)</f>
        <v>0</v>
      </c>
      <c r="DU27" s="853"/>
      <c r="DV27" s="7">
        <f t="shared" ref="DV27:DV38" si="68">+IFERROR((DS27/$AW27),"REVISAR")</f>
        <v>0.5</v>
      </c>
      <c r="DW27" s="7">
        <f t="shared" ref="DW27:DW38" si="69">+IF(AND(BL27="SI",BT27="SI",CB27="SI",CJ27="SI",CR27="SI",CZ27="SI",DH27="SI",DP27="SI"),(IF(DX27="SI",IFERROR((IF(DX27="SI",DT27,0)/$AW27),"REVISAR"),DO27)),DO27)</f>
        <v>0</v>
      </c>
      <c r="DX27" s="844" t="s">
        <v>7160</v>
      </c>
      <c r="DY27" s="852"/>
      <c r="DZ27" s="856"/>
      <c r="EA27" s="839">
        <v>20</v>
      </c>
      <c r="EB27" s="842">
        <f>IF(DX27="SI",DT27,0)</f>
        <v>0</v>
      </c>
      <c r="EC27" s="853"/>
      <c r="ED27" s="7">
        <f t="shared" ref="ED27:ED38" si="70">+IFERROR((EA27/$AW27),"REVISAR")</f>
        <v>0.5</v>
      </c>
      <c r="EE27" s="7">
        <f t="shared" ref="EE27:EE38" si="71">+IF(AND(BL27="SI",BT27="SI",CB27="SI",CJ27="SI",CR27="SI",CZ27="SI",DH27="SI",DP27="SI",DX27="SI"),(IF(EF27="SI",IFERROR((IF(EF27="SI",EB27,0)/$AW27),"REVISAR"),DW27)),DW27)</f>
        <v>0</v>
      </c>
      <c r="EF27" s="844" t="s">
        <v>7160</v>
      </c>
      <c r="EG27" s="851"/>
      <c r="EH27" s="856"/>
      <c r="EI27" s="839">
        <v>20</v>
      </c>
      <c r="EJ27" s="842">
        <f>IF(EF27="SI",EB27,0)</f>
        <v>0</v>
      </c>
      <c r="EK27" s="853"/>
      <c r="EL27" s="7">
        <f t="shared" ref="EL27:EL38" si="72">+IFERROR((EI27/$AW27),"REVISAR")</f>
        <v>0.5</v>
      </c>
      <c r="EM27" s="7">
        <f t="shared" ref="EM27:EM38" si="73">+IF(AND(BL27="SI",BT27="SI",CB27="SI",CJ27="SI",CR27="SI",CZ27="SI",DH27="SI",DP27="SI",DX27="SI",EF27="SI"),(IF(EN27="SI",IFERROR((IF(EN27="SI",EJ27,0)/$AW27),"REVISAR"),EE27)),EE27)</f>
        <v>0</v>
      </c>
      <c r="EN27" s="844" t="s">
        <v>7160</v>
      </c>
      <c r="EO27" s="851"/>
      <c r="EP27" s="856"/>
      <c r="EQ27" s="839">
        <v>40</v>
      </c>
      <c r="ER27" s="845"/>
      <c r="ES27" s="853"/>
      <c r="ET27" s="7">
        <f t="shared" ref="ET27:ET38" si="74">+IFERROR((EQ27/$AW27),"REVISAR")</f>
        <v>1</v>
      </c>
      <c r="EU27" s="7">
        <f t="shared" ref="EU27:EU38" si="75">+IF(AND(BL27="SI",BT27="SI",CB27="SI",CJ27="SI",CR27="SI",CZ27="SI",DH27="SI",DP27="SI",DX27="SI",EF27="SI",EN27="SI"),(IF(EV27="SI",IFERROR((IF(EV27="SI",ER27,0)/$AW27),"REVISAR"),EM27)),EM27)</f>
        <v>0</v>
      </c>
      <c r="EV27" s="844" t="s">
        <v>7160</v>
      </c>
      <c r="EW27" s="849"/>
      <c r="EX27" s="849"/>
      <c r="EY27" s="546">
        <v>2023</v>
      </c>
      <c r="FA27" s="846" t="str">
        <f t="shared" ref="FA27:FA29" si="76">+IF(EQ27=AW27,"SI","NO")</f>
        <v>SI</v>
      </c>
      <c r="FC27" s="934" t="str">
        <f t="shared" si="13"/>
        <v>bienestar, paz y ciudadanía en la escuela</v>
      </c>
      <c r="FF27" s="862"/>
    </row>
    <row r="28" spans="1:162" s="934" customFormat="1" ht="32.25" customHeight="1" x14ac:dyDescent="0.25">
      <c r="A28" s="861" t="str">
        <f t="shared" si="0"/>
        <v>52_VPBM_2023</v>
      </c>
      <c r="B28" s="927" t="s">
        <v>2227</v>
      </c>
      <c r="C28" s="927" t="s">
        <v>653</v>
      </c>
      <c r="D28" s="927" t="s">
        <v>4460</v>
      </c>
      <c r="E28" s="927" t="s">
        <v>7170</v>
      </c>
      <c r="F28" s="927" t="s">
        <v>3888</v>
      </c>
      <c r="G28" s="927" t="s">
        <v>3889</v>
      </c>
      <c r="H28" s="927" t="s">
        <v>3343</v>
      </c>
      <c r="I28" s="969" t="s">
        <v>7344</v>
      </c>
      <c r="J28" s="969" t="s">
        <v>7378</v>
      </c>
      <c r="K28" s="969" t="s">
        <v>7379</v>
      </c>
      <c r="L28" s="919"/>
      <c r="M28" s="927" t="s">
        <v>8295</v>
      </c>
      <c r="N28" s="919">
        <v>52</v>
      </c>
      <c r="O28" s="919"/>
      <c r="P28" s="1069" t="s">
        <v>3895</v>
      </c>
      <c r="Q28" s="919" t="s">
        <v>2904</v>
      </c>
      <c r="R28" s="919" t="s">
        <v>2904</v>
      </c>
      <c r="S28" s="919" t="s">
        <v>7287</v>
      </c>
      <c r="T28" s="919" t="s">
        <v>870</v>
      </c>
      <c r="U28" s="919" t="s">
        <v>870</v>
      </c>
      <c r="V28" s="919" t="s">
        <v>870</v>
      </c>
      <c r="W28" s="919" t="s">
        <v>7287</v>
      </c>
      <c r="X28" s="919" t="s">
        <v>7287</v>
      </c>
      <c r="Y28" s="919" t="s">
        <v>870</v>
      </c>
      <c r="Z28" s="919" t="s">
        <v>7287</v>
      </c>
      <c r="AA28" s="919" t="s">
        <v>7287</v>
      </c>
      <c r="AB28" s="919" t="s">
        <v>7287</v>
      </c>
      <c r="AC28" s="919" t="s">
        <v>7287</v>
      </c>
      <c r="AD28" s="919" t="s">
        <v>7287</v>
      </c>
      <c r="AE28" s="919"/>
      <c r="AF28" s="919"/>
      <c r="AG28" s="919" t="s">
        <v>7287</v>
      </c>
      <c r="AH28" s="919" t="s">
        <v>7287</v>
      </c>
      <c r="AI28" s="919" t="s">
        <v>7287</v>
      </c>
      <c r="AJ28" s="919" t="s">
        <v>870</v>
      </c>
      <c r="AK28" s="919" t="s">
        <v>870</v>
      </c>
      <c r="AL28" s="919" t="s">
        <v>7287</v>
      </c>
      <c r="AM28" s="919" t="s">
        <v>7287</v>
      </c>
      <c r="AN28" s="919"/>
      <c r="AO28" s="919" t="s">
        <v>270</v>
      </c>
      <c r="AP28" s="919" t="s">
        <v>299</v>
      </c>
      <c r="AQ28" s="919" t="s">
        <v>244</v>
      </c>
      <c r="AR28" s="919" t="s">
        <v>271</v>
      </c>
      <c r="AS28" s="919">
        <v>0</v>
      </c>
      <c r="AT28" s="927" t="s">
        <v>7380</v>
      </c>
      <c r="AU28" s="927" t="s">
        <v>3897</v>
      </c>
      <c r="AV28" s="983">
        <v>683</v>
      </c>
      <c r="AW28" s="919">
        <v>651</v>
      </c>
      <c r="AX28" s="919">
        <v>904</v>
      </c>
      <c r="AY28" s="919">
        <v>1265</v>
      </c>
      <c r="AZ28" s="919">
        <v>795</v>
      </c>
      <c r="BA28" s="919">
        <f>+AW28+AX28+AY28+AZ28</f>
        <v>3615</v>
      </c>
      <c r="BB28" s="927"/>
      <c r="BC28" s="927"/>
      <c r="BD28" s="927"/>
      <c r="BE28" s="927"/>
      <c r="BF28" s="992">
        <v>651</v>
      </c>
      <c r="BG28" s="839">
        <v>0</v>
      </c>
      <c r="BH28" s="842">
        <v>0</v>
      </c>
      <c r="BI28" s="854" t="s">
        <v>7868</v>
      </c>
      <c r="BJ28" s="129">
        <f t="shared" si="52"/>
        <v>0</v>
      </c>
      <c r="BK28" s="7">
        <f t="shared" si="53"/>
        <v>0</v>
      </c>
      <c r="BL28" s="841" t="s">
        <v>7160</v>
      </c>
      <c r="BM28" s="854" t="s">
        <v>8438</v>
      </c>
      <c r="BN28" s="860">
        <v>0</v>
      </c>
      <c r="BO28" s="839">
        <v>0</v>
      </c>
      <c r="BP28" s="842">
        <f>IF(BL28="SI",BH28,0)</f>
        <v>0</v>
      </c>
      <c r="BQ28" s="843" t="s">
        <v>8443</v>
      </c>
      <c r="BR28" s="7">
        <f t="shared" si="54"/>
        <v>0</v>
      </c>
      <c r="BS28" s="7">
        <f t="shared" si="55"/>
        <v>0</v>
      </c>
      <c r="BT28" s="844" t="s">
        <v>2913</v>
      </c>
      <c r="BU28" s="537" t="s">
        <v>8445</v>
      </c>
      <c r="BV28" s="120"/>
      <c r="BW28" s="839">
        <v>0</v>
      </c>
      <c r="BX28" s="842">
        <f>IF(BT28="SI",BP28,0)</f>
        <v>0</v>
      </c>
      <c r="BY28" s="853" t="s">
        <v>8406</v>
      </c>
      <c r="BZ28" s="7">
        <f t="shared" si="56"/>
        <v>0</v>
      </c>
      <c r="CA28" s="7">
        <f t="shared" si="57"/>
        <v>0</v>
      </c>
      <c r="CB28" s="844" t="s">
        <v>7160</v>
      </c>
      <c r="CC28" s="852"/>
      <c r="CD28" s="857"/>
      <c r="CE28" s="839">
        <v>0</v>
      </c>
      <c r="CF28" s="842">
        <f>IF(CB28="SI",BX28,0)</f>
        <v>0</v>
      </c>
      <c r="CG28" s="853"/>
      <c r="CH28" s="7">
        <f t="shared" si="58"/>
        <v>0</v>
      </c>
      <c r="CI28" s="7">
        <f t="shared" si="59"/>
        <v>0</v>
      </c>
      <c r="CJ28" s="844" t="s">
        <v>7160</v>
      </c>
      <c r="CK28" s="27"/>
      <c r="CL28" s="857"/>
      <c r="CM28" s="839">
        <v>0</v>
      </c>
      <c r="CN28" s="842">
        <f>IF(CJ28="SI",CF28,0)</f>
        <v>0</v>
      </c>
      <c r="CO28" s="847"/>
      <c r="CP28" s="7">
        <f t="shared" si="60"/>
        <v>0</v>
      </c>
      <c r="CQ28" s="7">
        <f t="shared" si="61"/>
        <v>0</v>
      </c>
      <c r="CR28" s="844" t="s">
        <v>7160</v>
      </c>
      <c r="CS28" s="852"/>
      <c r="CT28" s="857"/>
      <c r="CU28" s="839">
        <v>260</v>
      </c>
      <c r="CV28" s="848"/>
      <c r="CW28" s="853"/>
      <c r="CX28" s="7">
        <f t="shared" si="62"/>
        <v>0.39938556067588327</v>
      </c>
      <c r="CY28" s="7">
        <f t="shared" si="63"/>
        <v>0</v>
      </c>
      <c r="CZ28" s="844" t="s">
        <v>7160</v>
      </c>
      <c r="DA28" s="852"/>
      <c r="DB28" s="856"/>
      <c r="DC28" s="839">
        <v>0</v>
      </c>
      <c r="DD28" s="842">
        <f>IF(CZ28="SI",CV28,0)</f>
        <v>0</v>
      </c>
      <c r="DE28" s="853"/>
      <c r="DF28" s="7">
        <f t="shared" si="64"/>
        <v>0</v>
      </c>
      <c r="DG28" s="7">
        <f t="shared" si="65"/>
        <v>0</v>
      </c>
      <c r="DH28" s="844" t="s">
        <v>7160</v>
      </c>
      <c r="DI28" s="852"/>
      <c r="DJ28" s="856"/>
      <c r="DK28" s="839">
        <v>0</v>
      </c>
      <c r="DL28" s="842">
        <f>IF(DH28="SI",DD28,0)</f>
        <v>0</v>
      </c>
      <c r="DM28" s="853"/>
      <c r="DN28" s="7">
        <f t="shared" si="66"/>
        <v>0</v>
      </c>
      <c r="DO28" s="7">
        <f t="shared" si="67"/>
        <v>0</v>
      </c>
      <c r="DP28" s="844" t="s">
        <v>7160</v>
      </c>
      <c r="DQ28" s="852"/>
      <c r="DR28" s="856"/>
      <c r="DS28" s="839">
        <v>0</v>
      </c>
      <c r="DT28" s="842">
        <f>IF(DP28="SI",DL28,0)</f>
        <v>0</v>
      </c>
      <c r="DU28" s="853"/>
      <c r="DV28" s="7">
        <f t="shared" si="68"/>
        <v>0</v>
      </c>
      <c r="DW28" s="7">
        <f t="shared" si="69"/>
        <v>0</v>
      </c>
      <c r="DX28" s="844" t="s">
        <v>7160</v>
      </c>
      <c r="DY28" s="852"/>
      <c r="DZ28" s="856"/>
      <c r="EA28" s="839">
        <v>0</v>
      </c>
      <c r="EB28" s="842">
        <f>IF(DX28="SI",DT28,0)</f>
        <v>0</v>
      </c>
      <c r="EC28" s="853"/>
      <c r="ED28" s="7">
        <f t="shared" si="70"/>
        <v>0</v>
      </c>
      <c r="EE28" s="7">
        <f t="shared" si="71"/>
        <v>0</v>
      </c>
      <c r="EF28" s="844" t="s">
        <v>7160</v>
      </c>
      <c r="EG28" s="851"/>
      <c r="EH28" s="856"/>
      <c r="EI28" s="839">
        <v>0</v>
      </c>
      <c r="EJ28" s="842">
        <f>IF(EF28="SI",EB28,0)</f>
        <v>0</v>
      </c>
      <c r="EK28" s="853"/>
      <c r="EL28" s="7">
        <f t="shared" si="72"/>
        <v>0</v>
      </c>
      <c r="EM28" s="7">
        <f t="shared" si="73"/>
        <v>0</v>
      </c>
      <c r="EN28" s="844" t="s">
        <v>7160</v>
      </c>
      <c r="EO28" s="851"/>
      <c r="EP28" s="856"/>
      <c r="EQ28" s="839">
        <v>651</v>
      </c>
      <c r="ER28" s="845"/>
      <c r="ES28" s="853"/>
      <c r="ET28" s="7">
        <f t="shared" si="74"/>
        <v>1</v>
      </c>
      <c r="EU28" s="7">
        <f t="shared" si="75"/>
        <v>0</v>
      </c>
      <c r="EV28" s="844" t="s">
        <v>7160</v>
      </c>
      <c r="EW28" s="849"/>
      <c r="EX28" s="849"/>
      <c r="EY28" s="546">
        <v>2023</v>
      </c>
      <c r="FA28" s="846" t="str">
        <f t="shared" si="76"/>
        <v>SI</v>
      </c>
      <c r="FC28" s="934" t="str">
        <f t="shared" si="13"/>
        <v>ambientes de aprendizaje para la paz y la vida</v>
      </c>
      <c r="FF28" s="862"/>
    </row>
    <row r="29" spans="1:162" s="934" customFormat="1" ht="32.25" customHeight="1" x14ac:dyDescent="0.25">
      <c r="A29" s="861" t="str">
        <f t="shared" si="0"/>
        <v>53_VPBM_2023</v>
      </c>
      <c r="B29" s="927" t="s">
        <v>2227</v>
      </c>
      <c r="C29" s="927" t="s">
        <v>653</v>
      </c>
      <c r="D29" s="927" t="s">
        <v>4460</v>
      </c>
      <c r="E29" s="927" t="s">
        <v>7170</v>
      </c>
      <c r="F29" s="927" t="s">
        <v>3888</v>
      </c>
      <c r="G29" s="927" t="s">
        <v>3889</v>
      </c>
      <c r="H29" s="927" t="s">
        <v>3343</v>
      </c>
      <c r="I29" s="969" t="s">
        <v>7344</v>
      </c>
      <c r="J29" s="969" t="s">
        <v>7378</v>
      </c>
      <c r="K29" s="969" t="s">
        <v>7379</v>
      </c>
      <c r="L29" s="919"/>
      <c r="M29" s="927" t="s">
        <v>8295</v>
      </c>
      <c r="N29" s="919">
        <v>53</v>
      </c>
      <c r="O29" s="919"/>
      <c r="P29" s="1069" t="s">
        <v>3920</v>
      </c>
      <c r="Q29" s="919" t="s">
        <v>2904</v>
      </c>
      <c r="R29" s="919" t="s">
        <v>2904</v>
      </c>
      <c r="S29" s="919" t="s">
        <v>7287</v>
      </c>
      <c r="T29" s="919" t="s">
        <v>870</v>
      </c>
      <c r="U29" s="919" t="s">
        <v>870</v>
      </c>
      <c r="V29" s="919" t="s">
        <v>870</v>
      </c>
      <c r="W29" s="919" t="s">
        <v>7287</v>
      </c>
      <c r="X29" s="919" t="s">
        <v>7287</v>
      </c>
      <c r="Y29" s="919" t="s">
        <v>870</v>
      </c>
      <c r="Z29" s="919" t="s">
        <v>7287</v>
      </c>
      <c r="AA29" s="919" t="s">
        <v>7287</v>
      </c>
      <c r="AB29" s="919" t="s">
        <v>7287</v>
      </c>
      <c r="AC29" s="919" t="s">
        <v>7287</v>
      </c>
      <c r="AD29" s="919" t="s">
        <v>7287</v>
      </c>
      <c r="AE29" s="919"/>
      <c r="AF29" s="919"/>
      <c r="AG29" s="919" t="s">
        <v>7287</v>
      </c>
      <c r="AH29" s="919" t="s">
        <v>7287</v>
      </c>
      <c r="AI29" s="919" t="s">
        <v>7287</v>
      </c>
      <c r="AJ29" s="919" t="s">
        <v>870</v>
      </c>
      <c r="AK29" s="919" t="s">
        <v>870</v>
      </c>
      <c r="AL29" s="919" t="s">
        <v>3439</v>
      </c>
      <c r="AM29" s="919" t="s">
        <v>7287</v>
      </c>
      <c r="AN29" s="919"/>
      <c r="AO29" s="919" t="s">
        <v>270</v>
      </c>
      <c r="AP29" s="919" t="s">
        <v>299</v>
      </c>
      <c r="AQ29" s="919" t="s">
        <v>244</v>
      </c>
      <c r="AR29" s="919" t="s">
        <v>271</v>
      </c>
      <c r="AS29" s="919">
        <v>0</v>
      </c>
      <c r="AT29" s="927" t="s">
        <v>7381</v>
      </c>
      <c r="AU29" s="927" t="s">
        <v>3897</v>
      </c>
      <c r="AV29" s="983">
        <v>834</v>
      </c>
      <c r="AW29" s="919">
        <v>1175</v>
      </c>
      <c r="AX29" s="919">
        <v>1632</v>
      </c>
      <c r="AY29" s="919">
        <v>2285</v>
      </c>
      <c r="AZ29" s="919">
        <v>1436</v>
      </c>
      <c r="BA29" s="919">
        <f>+AW29+AX29+AY29+AZ29</f>
        <v>6528</v>
      </c>
      <c r="BB29" s="927"/>
      <c r="BC29" s="927"/>
      <c r="BD29" s="927"/>
      <c r="BE29" s="927"/>
      <c r="BF29" s="1002">
        <v>1175</v>
      </c>
      <c r="BG29" s="839">
        <v>0</v>
      </c>
      <c r="BH29" s="842">
        <v>0</v>
      </c>
      <c r="BI29" s="854" t="s">
        <v>7869</v>
      </c>
      <c r="BJ29" s="129">
        <f t="shared" si="52"/>
        <v>0</v>
      </c>
      <c r="BK29" s="7">
        <f t="shared" si="53"/>
        <v>0</v>
      </c>
      <c r="BL29" s="841" t="s">
        <v>7160</v>
      </c>
      <c r="BM29" s="854" t="s">
        <v>8438</v>
      </c>
      <c r="BN29" s="860">
        <v>0</v>
      </c>
      <c r="BO29" s="839">
        <v>0</v>
      </c>
      <c r="BP29" s="842">
        <f>IF(BL29="SI",BH29,0)</f>
        <v>0</v>
      </c>
      <c r="BQ29" s="843" t="s">
        <v>8444</v>
      </c>
      <c r="BR29" s="7">
        <f t="shared" si="54"/>
        <v>0</v>
      </c>
      <c r="BS29" s="7">
        <f t="shared" si="55"/>
        <v>0</v>
      </c>
      <c r="BT29" s="844" t="s">
        <v>2913</v>
      </c>
      <c r="BU29" s="537" t="s">
        <v>8445</v>
      </c>
      <c r="BV29" s="120"/>
      <c r="BW29" s="839">
        <v>0</v>
      </c>
      <c r="BX29" s="842">
        <f>IF(BT29="SI",BP29,0)</f>
        <v>0</v>
      </c>
      <c r="BY29" s="853" t="s">
        <v>8407</v>
      </c>
      <c r="BZ29" s="7">
        <f t="shared" si="56"/>
        <v>0</v>
      </c>
      <c r="CA29" s="7">
        <f t="shared" si="57"/>
        <v>0</v>
      </c>
      <c r="CB29" s="844" t="s">
        <v>7160</v>
      </c>
      <c r="CC29" s="852"/>
      <c r="CD29" s="857"/>
      <c r="CE29" s="839">
        <v>0</v>
      </c>
      <c r="CF29" s="842">
        <f>IF(CB29="SI",BX29,0)</f>
        <v>0</v>
      </c>
      <c r="CG29" s="853"/>
      <c r="CH29" s="7">
        <f t="shared" si="58"/>
        <v>0</v>
      </c>
      <c r="CI29" s="7">
        <f t="shared" si="59"/>
        <v>0</v>
      </c>
      <c r="CJ29" s="844" t="s">
        <v>7160</v>
      </c>
      <c r="CK29" s="27"/>
      <c r="CL29" s="857"/>
      <c r="CM29" s="839">
        <v>0</v>
      </c>
      <c r="CN29" s="842">
        <f>IF(CJ29="SI",CF29,0)</f>
        <v>0</v>
      </c>
      <c r="CO29" s="847"/>
      <c r="CP29" s="7">
        <f t="shared" si="60"/>
        <v>0</v>
      </c>
      <c r="CQ29" s="7">
        <f t="shared" si="61"/>
        <v>0</v>
      </c>
      <c r="CR29" s="844" t="s">
        <v>7160</v>
      </c>
      <c r="CS29" s="852"/>
      <c r="CT29" s="857"/>
      <c r="CU29" s="839">
        <v>470</v>
      </c>
      <c r="CV29" s="848"/>
      <c r="CW29" s="853"/>
      <c r="CX29" s="7">
        <f t="shared" si="62"/>
        <v>0.4</v>
      </c>
      <c r="CY29" s="7">
        <f t="shared" si="63"/>
        <v>0</v>
      </c>
      <c r="CZ29" s="844" t="s">
        <v>7160</v>
      </c>
      <c r="DA29" s="852"/>
      <c r="DB29" s="856"/>
      <c r="DC29" s="839">
        <v>0</v>
      </c>
      <c r="DD29" s="842">
        <f>IF(CZ29="SI",CV29,0)</f>
        <v>0</v>
      </c>
      <c r="DE29" s="853"/>
      <c r="DF29" s="7">
        <f t="shared" si="64"/>
        <v>0</v>
      </c>
      <c r="DG29" s="7">
        <f t="shared" si="65"/>
        <v>0</v>
      </c>
      <c r="DH29" s="844" t="s">
        <v>7160</v>
      </c>
      <c r="DI29" s="852"/>
      <c r="DJ29" s="856"/>
      <c r="DK29" s="839">
        <v>0</v>
      </c>
      <c r="DL29" s="842">
        <f>IF(DH29="SI",DD29,0)</f>
        <v>0</v>
      </c>
      <c r="DM29" s="853"/>
      <c r="DN29" s="7">
        <f t="shared" si="66"/>
        <v>0</v>
      </c>
      <c r="DO29" s="7">
        <f t="shared" si="67"/>
        <v>0</v>
      </c>
      <c r="DP29" s="844" t="s">
        <v>7160</v>
      </c>
      <c r="DQ29" s="852"/>
      <c r="DR29" s="856"/>
      <c r="DS29" s="839">
        <v>0</v>
      </c>
      <c r="DT29" s="842">
        <f>IF(DP29="SI",DL29,0)</f>
        <v>0</v>
      </c>
      <c r="DU29" s="853"/>
      <c r="DV29" s="7">
        <f t="shared" si="68"/>
        <v>0</v>
      </c>
      <c r="DW29" s="7">
        <f t="shared" si="69"/>
        <v>0</v>
      </c>
      <c r="DX29" s="844" t="s">
        <v>7160</v>
      </c>
      <c r="DY29" s="852"/>
      <c r="DZ29" s="856"/>
      <c r="EA29" s="839">
        <v>0</v>
      </c>
      <c r="EB29" s="842">
        <f>IF(DX29="SI",DT29,0)</f>
        <v>0</v>
      </c>
      <c r="EC29" s="853"/>
      <c r="ED29" s="7">
        <f t="shared" si="70"/>
        <v>0</v>
      </c>
      <c r="EE29" s="7">
        <f t="shared" si="71"/>
        <v>0</v>
      </c>
      <c r="EF29" s="844" t="s">
        <v>7160</v>
      </c>
      <c r="EG29" s="851"/>
      <c r="EH29" s="856"/>
      <c r="EI29" s="839">
        <v>0</v>
      </c>
      <c r="EJ29" s="842">
        <f>IF(EF29="SI",EB29,0)</f>
        <v>0</v>
      </c>
      <c r="EK29" s="853"/>
      <c r="EL29" s="7">
        <f t="shared" si="72"/>
        <v>0</v>
      </c>
      <c r="EM29" s="7">
        <f t="shared" si="73"/>
        <v>0</v>
      </c>
      <c r="EN29" s="844" t="s">
        <v>7160</v>
      </c>
      <c r="EO29" s="851"/>
      <c r="EP29" s="856"/>
      <c r="EQ29" s="839">
        <v>1175</v>
      </c>
      <c r="ER29" s="845"/>
      <c r="ES29" s="853"/>
      <c r="ET29" s="7">
        <f t="shared" si="74"/>
        <v>1</v>
      </c>
      <c r="EU29" s="7">
        <f t="shared" si="75"/>
        <v>0</v>
      </c>
      <c r="EV29" s="844" t="s">
        <v>7160</v>
      </c>
      <c r="EW29" s="849"/>
      <c r="EX29" s="849"/>
      <c r="EY29" s="546">
        <v>2023</v>
      </c>
      <c r="FA29" s="846" t="str">
        <f t="shared" si="76"/>
        <v>SI</v>
      </c>
      <c r="FC29" s="934" t="str">
        <f t="shared" si="13"/>
        <v>ambientes de aprendizaje para la paz y la vida</v>
      </c>
      <c r="FF29" s="862"/>
    </row>
    <row r="30" spans="1:162" s="934" customFormat="1" ht="32.25" customHeight="1" x14ac:dyDescent="0.25">
      <c r="A30" s="861" t="str">
        <f t="shared" si="0"/>
        <v>529_VPBM_2023</v>
      </c>
      <c r="B30" s="927" t="s">
        <v>2227</v>
      </c>
      <c r="C30" s="927" t="s">
        <v>653</v>
      </c>
      <c r="D30" s="927" t="s">
        <v>4460</v>
      </c>
      <c r="E30" s="927" t="s">
        <v>7170</v>
      </c>
      <c r="F30" s="927" t="s">
        <v>3888</v>
      </c>
      <c r="G30" s="927" t="s">
        <v>3889</v>
      </c>
      <c r="H30" s="927" t="s">
        <v>3343</v>
      </c>
      <c r="I30" s="969" t="s">
        <v>7344</v>
      </c>
      <c r="J30" s="969" t="s">
        <v>7378</v>
      </c>
      <c r="K30" s="969" t="s">
        <v>7379</v>
      </c>
      <c r="L30" s="919"/>
      <c r="M30" s="927" t="s">
        <v>8295</v>
      </c>
      <c r="N30" s="972">
        <v>529</v>
      </c>
      <c r="O30" s="919"/>
      <c r="P30" s="1069" t="s">
        <v>7382</v>
      </c>
      <c r="Q30" s="919" t="s">
        <v>210</v>
      </c>
      <c r="R30" s="919" t="s">
        <v>210</v>
      </c>
      <c r="S30" s="919" t="s">
        <v>7287</v>
      </c>
      <c r="T30" s="919" t="s">
        <v>870</v>
      </c>
      <c r="U30" s="919" t="s">
        <v>870</v>
      </c>
      <c r="V30" s="919" t="s">
        <v>870</v>
      </c>
      <c r="W30" s="919" t="s">
        <v>7287</v>
      </c>
      <c r="X30" s="919" t="s">
        <v>7287</v>
      </c>
      <c r="Y30" s="919" t="s">
        <v>870</v>
      </c>
      <c r="Z30" s="919" t="s">
        <v>7287</v>
      </c>
      <c r="AA30" s="919" t="s">
        <v>7287</v>
      </c>
      <c r="AB30" s="919" t="s">
        <v>870</v>
      </c>
      <c r="AC30" s="919" t="s">
        <v>7287</v>
      </c>
      <c r="AD30" s="919" t="s">
        <v>7287</v>
      </c>
      <c r="AE30" s="919"/>
      <c r="AF30" s="919"/>
      <c r="AG30" s="919" t="s">
        <v>7287</v>
      </c>
      <c r="AH30" s="919" t="s">
        <v>7287</v>
      </c>
      <c r="AI30" s="919" t="s">
        <v>7287</v>
      </c>
      <c r="AJ30" s="919" t="s">
        <v>870</v>
      </c>
      <c r="AK30" s="919" t="s">
        <v>870</v>
      </c>
      <c r="AL30" s="919" t="s">
        <v>7287</v>
      </c>
      <c r="AM30" s="919" t="s">
        <v>7287</v>
      </c>
      <c r="AN30" s="919"/>
      <c r="AO30" s="919" t="s">
        <v>270</v>
      </c>
      <c r="AP30" s="919" t="s">
        <v>442</v>
      </c>
      <c r="AQ30" s="919" t="s">
        <v>244</v>
      </c>
      <c r="AR30" s="919" t="s">
        <v>271</v>
      </c>
      <c r="AS30" s="919">
        <v>0</v>
      </c>
      <c r="AT30" s="992" t="s">
        <v>7383</v>
      </c>
      <c r="AU30" s="927" t="s">
        <v>7384</v>
      </c>
      <c r="AV30" s="919">
        <v>12193</v>
      </c>
      <c r="AW30" s="919">
        <v>4365</v>
      </c>
      <c r="AX30" s="919">
        <v>6062</v>
      </c>
      <c r="AY30" s="919">
        <v>8488</v>
      </c>
      <c r="AZ30" s="919">
        <v>5335</v>
      </c>
      <c r="BA30" s="919">
        <v>24250</v>
      </c>
      <c r="BB30" s="927"/>
      <c r="BC30" s="927"/>
      <c r="BD30" s="927"/>
      <c r="BE30" s="927"/>
      <c r="BF30" s="992">
        <v>6229</v>
      </c>
      <c r="BG30" s="839">
        <v>397</v>
      </c>
      <c r="BH30" s="848">
        <v>36</v>
      </c>
      <c r="BI30" s="854" t="s">
        <v>7870</v>
      </c>
      <c r="BJ30" s="129">
        <f t="shared" si="52"/>
        <v>9.0950744558991978E-2</v>
      </c>
      <c r="BK30" s="7">
        <f t="shared" si="53"/>
        <v>8.2474226804123713E-3</v>
      </c>
      <c r="BL30" s="841" t="s">
        <v>218</v>
      </c>
      <c r="BM30" s="854" t="s">
        <v>7891</v>
      </c>
      <c r="BN30" s="860">
        <v>0</v>
      </c>
      <c r="BO30" s="839">
        <f>432+BG30</f>
        <v>829</v>
      </c>
      <c r="BP30" s="848">
        <v>142</v>
      </c>
      <c r="BQ30" s="843" t="s">
        <v>7898</v>
      </c>
      <c r="BR30" s="7">
        <f t="shared" si="54"/>
        <v>0.18991981672394043</v>
      </c>
      <c r="BS30" s="7">
        <f t="shared" si="55"/>
        <v>3.2531500572737689E-2</v>
      </c>
      <c r="BT30" s="844" t="s">
        <v>218</v>
      </c>
      <c r="BU30" s="537" t="s">
        <v>7917</v>
      </c>
      <c r="BV30" s="120">
        <v>0</v>
      </c>
      <c r="BW30" s="839">
        <f>582+BO30</f>
        <v>1411</v>
      </c>
      <c r="BX30" s="848">
        <v>481</v>
      </c>
      <c r="BY30" s="853" t="s">
        <v>8408</v>
      </c>
      <c r="BZ30" s="7">
        <f t="shared" si="56"/>
        <v>0.32325315005727379</v>
      </c>
      <c r="CA30" s="7">
        <f t="shared" si="57"/>
        <v>3.2531500572737689E-2</v>
      </c>
      <c r="CB30" s="844" t="s">
        <v>2913</v>
      </c>
      <c r="CC30" s="852" t="s">
        <v>8425</v>
      </c>
      <c r="CD30" s="857"/>
      <c r="CE30" s="839">
        <f>511+BW30</f>
        <v>1922</v>
      </c>
      <c r="CF30" s="848">
        <v>786</v>
      </c>
      <c r="CG30" s="853"/>
      <c r="CH30" s="7">
        <f t="shared" si="58"/>
        <v>0.44032073310423825</v>
      </c>
      <c r="CI30" s="7">
        <f t="shared" si="59"/>
        <v>3.2531500572737689E-2</v>
      </c>
      <c r="CJ30" s="844" t="s">
        <v>7160</v>
      </c>
      <c r="CK30" s="27"/>
      <c r="CL30" s="857"/>
      <c r="CM30" s="839">
        <f>762+CE30</f>
        <v>2684</v>
      </c>
      <c r="CN30" s="848"/>
      <c r="CO30" s="847"/>
      <c r="CP30" s="7">
        <f t="shared" si="60"/>
        <v>0.61489117983963348</v>
      </c>
      <c r="CQ30" s="7">
        <f t="shared" si="61"/>
        <v>3.2531500572737689E-2</v>
      </c>
      <c r="CR30" s="844" t="s">
        <v>7160</v>
      </c>
      <c r="CS30" s="852"/>
      <c r="CT30" s="857"/>
      <c r="CU30" s="839">
        <f>504+CM30</f>
        <v>3188</v>
      </c>
      <c r="CV30" s="848"/>
      <c r="CW30" s="853"/>
      <c r="CX30" s="7">
        <f t="shared" si="62"/>
        <v>0.7303550973654066</v>
      </c>
      <c r="CY30" s="7">
        <f t="shared" si="63"/>
        <v>3.2531500572737689E-2</v>
      </c>
      <c r="CZ30" s="844" t="s">
        <v>7160</v>
      </c>
      <c r="DA30" s="852"/>
      <c r="DB30" s="856"/>
      <c r="DC30" s="839">
        <f>721+CU30</f>
        <v>3909</v>
      </c>
      <c r="DD30" s="848"/>
      <c r="DE30" s="853"/>
      <c r="DF30" s="7">
        <f t="shared" si="64"/>
        <v>0.89553264604811</v>
      </c>
      <c r="DG30" s="7">
        <f t="shared" si="65"/>
        <v>3.2531500572737689E-2</v>
      </c>
      <c r="DH30" s="844" t="s">
        <v>7160</v>
      </c>
      <c r="DI30" s="852"/>
      <c r="DJ30" s="856"/>
      <c r="DK30" s="839">
        <f>478+DC30</f>
        <v>4387</v>
      </c>
      <c r="DL30" s="848"/>
      <c r="DM30" s="853"/>
      <c r="DN30" s="7">
        <f t="shared" si="66"/>
        <v>1.0050400916380298</v>
      </c>
      <c r="DO30" s="7">
        <f t="shared" si="67"/>
        <v>3.2531500572737689E-2</v>
      </c>
      <c r="DP30" s="844" t="s">
        <v>7160</v>
      </c>
      <c r="DQ30" s="852"/>
      <c r="DR30" s="856"/>
      <c r="DS30" s="839">
        <f>311+DK30</f>
        <v>4698</v>
      </c>
      <c r="DT30" s="848"/>
      <c r="DU30" s="853"/>
      <c r="DV30" s="7">
        <f t="shared" si="68"/>
        <v>1.0762886597938144</v>
      </c>
      <c r="DW30" s="7">
        <f t="shared" si="69"/>
        <v>3.2531500572737689E-2</v>
      </c>
      <c r="DX30" s="844" t="s">
        <v>7160</v>
      </c>
      <c r="DY30" s="852"/>
      <c r="DZ30" s="856"/>
      <c r="EA30" s="839">
        <f>463+DS30</f>
        <v>5161</v>
      </c>
      <c r="EB30" s="848"/>
      <c r="EC30" s="853"/>
      <c r="ED30" s="7">
        <f t="shared" si="70"/>
        <v>1.1823596792668958</v>
      </c>
      <c r="EE30" s="7">
        <f t="shared" si="71"/>
        <v>3.2531500572737689E-2</v>
      </c>
      <c r="EF30" s="844" t="s">
        <v>7160</v>
      </c>
      <c r="EG30" s="851"/>
      <c r="EH30" s="856"/>
      <c r="EI30" s="839">
        <f>341+EA30</f>
        <v>5502</v>
      </c>
      <c r="EJ30" s="848"/>
      <c r="EK30" s="853"/>
      <c r="EL30" s="7">
        <f t="shared" si="72"/>
        <v>1.2604810996563574</v>
      </c>
      <c r="EM30" s="7">
        <f t="shared" si="73"/>
        <v>3.2531500572737689E-2</v>
      </c>
      <c r="EN30" s="844" t="s">
        <v>7160</v>
      </c>
      <c r="EO30" s="851"/>
      <c r="EP30" s="856"/>
      <c r="EQ30" s="839">
        <f>727+EI30</f>
        <v>6229</v>
      </c>
      <c r="ER30" s="845"/>
      <c r="ES30" s="853"/>
      <c r="ET30" s="7">
        <f t="shared" si="74"/>
        <v>1.4270332187857961</v>
      </c>
      <c r="EU30" s="7">
        <f t="shared" si="75"/>
        <v>3.2531500572737689E-2</v>
      </c>
      <c r="EV30" s="844" t="s">
        <v>7160</v>
      </c>
      <c r="EW30" s="849"/>
      <c r="EX30" s="849"/>
      <c r="EY30" s="546">
        <v>2023</v>
      </c>
      <c r="FA30" s="846" t="str">
        <f t="shared" ref="FA30:FA36" si="77">+IF(EQ30=AW30,"SI","NO")</f>
        <v>NO</v>
      </c>
      <c r="FC30" s="934" t="str">
        <f t="shared" si="13"/>
        <v>ambientes de aprendizaje para la paz y la vida</v>
      </c>
      <c r="FF30" s="862"/>
    </row>
    <row r="31" spans="1:162" s="934" customFormat="1" ht="32.25" customHeight="1" x14ac:dyDescent="0.25">
      <c r="A31" s="861" t="str">
        <f t="shared" si="0"/>
        <v>530_VPBM_2023</v>
      </c>
      <c r="B31" s="927" t="s">
        <v>2227</v>
      </c>
      <c r="C31" s="927" t="s">
        <v>653</v>
      </c>
      <c r="D31" s="927" t="s">
        <v>4460</v>
      </c>
      <c r="E31" s="927" t="s">
        <v>7170</v>
      </c>
      <c r="F31" s="927" t="s">
        <v>3888</v>
      </c>
      <c r="G31" s="927" t="s">
        <v>3889</v>
      </c>
      <c r="H31" s="927" t="s">
        <v>4073</v>
      </c>
      <c r="I31" s="969" t="s">
        <v>7344</v>
      </c>
      <c r="J31" s="969" t="s">
        <v>7378</v>
      </c>
      <c r="K31" s="969" t="s">
        <v>7379</v>
      </c>
      <c r="L31" s="919"/>
      <c r="M31" s="927" t="s">
        <v>8295</v>
      </c>
      <c r="N31" s="972">
        <v>530</v>
      </c>
      <c r="O31" s="919"/>
      <c r="P31" s="1069" t="s">
        <v>7866</v>
      </c>
      <c r="Q31" s="919" t="s">
        <v>210</v>
      </c>
      <c r="R31" s="919" t="s">
        <v>210</v>
      </c>
      <c r="S31" s="919" t="s">
        <v>7287</v>
      </c>
      <c r="T31" s="919" t="s">
        <v>7287</v>
      </c>
      <c r="U31" s="919" t="s">
        <v>870</v>
      </c>
      <c r="V31" s="919" t="s">
        <v>870</v>
      </c>
      <c r="W31" s="919" t="s">
        <v>7287</v>
      </c>
      <c r="X31" s="919" t="s">
        <v>7287</v>
      </c>
      <c r="Y31" s="919" t="s">
        <v>870</v>
      </c>
      <c r="Z31" s="919" t="s">
        <v>7287</v>
      </c>
      <c r="AA31" s="919" t="s">
        <v>7287</v>
      </c>
      <c r="AB31" s="919" t="s">
        <v>7287</v>
      </c>
      <c r="AC31" s="919" t="s">
        <v>7287</v>
      </c>
      <c r="AD31" s="919" t="s">
        <v>7287</v>
      </c>
      <c r="AE31" s="919"/>
      <c r="AF31" s="919"/>
      <c r="AG31" s="919" t="s">
        <v>7287</v>
      </c>
      <c r="AH31" s="919" t="s">
        <v>7287</v>
      </c>
      <c r="AI31" s="919" t="s">
        <v>7287</v>
      </c>
      <c r="AJ31" s="919" t="s">
        <v>7287</v>
      </c>
      <c r="AK31" s="919" t="s">
        <v>7287</v>
      </c>
      <c r="AL31" s="919" t="s">
        <v>7287</v>
      </c>
      <c r="AM31" s="919" t="s">
        <v>7287</v>
      </c>
      <c r="AN31" s="919"/>
      <c r="AO31" s="919" t="s">
        <v>270</v>
      </c>
      <c r="AP31" s="919" t="s">
        <v>442</v>
      </c>
      <c r="AQ31" s="919" t="s">
        <v>244</v>
      </c>
      <c r="AR31" s="919" t="s">
        <v>271</v>
      </c>
      <c r="AS31" s="919">
        <v>0</v>
      </c>
      <c r="AT31" s="927" t="s">
        <v>7385</v>
      </c>
      <c r="AU31" s="927" t="s">
        <v>7386</v>
      </c>
      <c r="AV31" s="919">
        <v>6973</v>
      </c>
      <c r="AW31" s="919">
        <v>2700</v>
      </c>
      <c r="AX31" s="919">
        <v>3600</v>
      </c>
      <c r="AY31" s="919">
        <v>4500</v>
      </c>
      <c r="AZ31" s="919">
        <v>7200</v>
      </c>
      <c r="BA31" s="919">
        <v>18000</v>
      </c>
      <c r="BB31" s="927"/>
      <c r="BC31" s="927"/>
      <c r="BD31" s="927"/>
      <c r="BE31" s="927"/>
      <c r="BF31" s="1002">
        <v>450</v>
      </c>
      <c r="BG31" s="839">
        <v>15</v>
      </c>
      <c r="BH31" s="848">
        <v>0</v>
      </c>
      <c r="BI31" s="854" t="s">
        <v>7871</v>
      </c>
      <c r="BJ31" s="129">
        <f t="shared" si="52"/>
        <v>5.5555555555555558E-3</v>
      </c>
      <c r="BK31" s="7">
        <f t="shared" si="53"/>
        <v>0</v>
      </c>
      <c r="BL31" s="841" t="s">
        <v>218</v>
      </c>
      <c r="BM31" s="854" t="s">
        <v>7892</v>
      </c>
      <c r="BN31" s="860">
        <v>0</v>
      </c>
      <c r="BO31" s="839">
        <f>+BG31+36</f>
        <v>51</v>
      </c>
      <c r="BP31" s="848">
        <v>0</v>
      </c>
      <c r="BQ31" s="843" t="s">
        <v>7899</v>
      </c>
      <c r="BR31" s="7">
        <f t="shared" si="54"/>
        <v>1.8888888888888889E-2</v>
      </c>
      <c r="BS31" s="7">
        <f t="shared" si="55"/>
        <v>0</v>
      </c>
      <c r="BT31" s="844" t="s">
        <v>218</v>
      </c>
      <c r="BU31" s="537" t="s">
        <v>7918</v>
      </c>
      <c r="BV31" s="120">
        <v>0</v>
      </c>
      <c r="BW31" s="839">
        <f>+BO31+28</f>
        <v>79</v>
      </c>
      <c r="BX31" s="848">
        <v>0</v>
      </c>
      <c r="BY31" s="853" t="s">
        <v>8409</v>
      </c>
      <c r="BZ31" s="7">
        <f t="shared" si="56"/>
        <v>2.9259259259259259E-2</v>
      </c>
      <c r="CA31" s="7">
        <f t="shared" si="57"/>
        <v>0</v>
      </c>
      <c r="CB31" s="844" t="s">
        <v>218</v>
      </c>
      <c r="CC31" s="852" t="s">
        <v>8426</v>
      </c>
      <c r="CD31" s="857"/>
      <c r="CE31" s="839">
        <f>+BW31+13</f>
        <v>92</v>
      </c>
      <c r="CF31" s="848">
        <v>0</v>
      </c>
      <c r="CG31" s="853"/>
      <c r="CH31" s="7">
        <f t="shared" si="58"/>
        <v>3.4074074074074076E-2</v>
      </c>
      <c r="CI31" s="7">
        <f t="shared" si="59"/>
        <v>0</v>
      </c>
      <c r="CJ31" s="844" t="s">
        <v>7160</v>
      </c>
      <c r="CK31" s="27"/>
      <c r="CL31" s="857"/>
      <c r="CM31" s="839">
        <f>+CE31+114</f>
        <v>206</v>
      </c>
      <c r="CN31" s="848"/>
      <c r="CO31" s="847"/>
      <c r="CP31" s="7">
        <f t="shared" si="60"/>
        <v>7.6296296296296293E-2</v>
      </c>
      <c r="CQ31" s="7">
        <f t="shared" si="61"/>
        <v>0</v>
      </c>
      <c r="CR31" s="844" t="s">
        <v>7160</v>
      </c>
      <c r="CS31" s="852"/>
      <c r="CT31" s="857"/>
      <c r="CU31" s="839">
        <f>+CM31+24</f>
        <v>230</v>
      </c>
      <c r="CV31" s="848"/>
      <c r="CW31" s="853"/>
      <c r="CX31" s="7">
        <f t="shared" si="62"/>
        <v>8.5185185185185183E-2</v>
      </c>
      <c r="CY31" s="7">
        <f t="shared" si="63"/>
        <v>0</v>
      </c>
      <c r="CZ31" s="844" t="s">
        <v>7160</v>
      </c>
      <c r="DA31" s="852"/>
      <c r="DB31" s="856"/>
      <c r="DC31" s="839">
        <f>+CU31+96</f>
        <v>326</v>
      </c>
      <c r="DD31" s="848"/>
      <c r="DE31" s="853"/>
      <c r="DF31" s="7">
        <f t="shared" si="64"/>
        <v>0.12074074074074075</v>
      </c>
      <c r="DG31" s="7">
        <f t="shared" si="65"/>
        <v>0</v>
      </c>
      <c r="DH31" s="844" t="s">
        <v>7160</v>
      </c>
      <c r="DI31" s="852"/>
      <c r="DJ31" s="856"/>
      <c r="DK31" s="839">
        <f>+DC31+21</f>
        <v>347</v>
      </c>
      <c r="DL31" s="848"/>
      <c r="DM31" s="853"/>
      <c r="DN31" s="7">
        <f t="shared" si="66"/>
        <v>0.12851851851851853</v>
      </c>
      <c r="DO31" s="7">
        <f t="shared" si="67"/>
        <v>0</v>
      </c>
      <c r="DP31" s="844" t="s">
        <v>7160</v>
      </c>
      <c r="DQ31" s="852"/>
      <c r="DR31" s="856"/>
      <c r="DS31" s="839">
        <f>+DK31+33</f>
        <v>380</v>
      </c>
      <c r="DT31" s="848"/>
      <c r="DU31" s="853"/>
      <c r="DV31" s="7">
        <f t="shared" si="68"/>
        <v>0.14074074074074075</v>
      </c>
      <c r="DW31" s="7">
        <f t="shared" si="69"/>
        <v>0</v>
      </c>
      <c r="DX31" s="844" t="s">
        <v>7160</v>
      </c>
      <c r="DY31" s="852"/>
      <c r="DZ31" s="856"/>
      <c r="EA31" s="839">
        <f>+DS31+28</f>
        <v>408</v>
      </c>
      <c r="EB31" s="848"/>
      <c r="EC31" s="853"/>
      <c r="ED31" s="7">
        <f t="shared" si="70"/>
        <v>0.15111111111111111</v>
      </c>
      <c r="EE31" s="7">
        <f t="shared" si="71"/>
        <v>0</v>
      </c>
      <c r="EF31" s="844" t="s">
        <v>7160</v>
      </c>
      <c r="EG31" s="851"/>
      <c r="EH31" s="856"/>
      <c r="EI31" s="839">
        <f>+EA31+18</f>
        <v>426</v>
      </c>
      <c r="EJ31" s="848"/>
      <c r="EK31" s="853"/>
      <c r="EL31" s="7">
        <f t="shared" si="72"/>
        <v>0.15777777777777777</v>
      </c>
      <c r="EM31" s="7">
        <f t="shared" si="73"/>
        <v>0</v>
      </c>
      <c r="EN31" s="844" t="s">
        <v>7160</v>
      </c>
      <c r="EO31" s="851"/>
      <c r="EP31" s="856"/>
      <c r="EQ31" s="839">
        <f>+EI31+24</f>
        <v>450</v>
      </c>
      <c r="ER31" s="845"/>
      <c r="ES31" s="853"/>
      <c r="ET31" s="7">
        <f t="shared" si="74"/>
        <v>0.16666666666666666</v>
      </c>
      <c r="EU31" s="7">
        <f t="shared" si="75"/>
        <v>0</v>
      </c>
      <c r="EV31" s="844" t="s">
        <v>7160</v>
      </c>
      <c r="EW31" s="849"/>
      <c r="EX31" s="849"/>
      <c r="EY31" s="546">
        <v>2023</v>
      </c>
      <c r="FA31" s="846" t="str">
        <f t="shared" si="77"/>
        <v>NO</v>
      </c>
      <c r="FC31" s="934" t="str">
        <f t="shared" si="13"/>
        <v>ambientes de aprendizaje para la paz y la vida</v>
      </c>
      <c r="FF31" s="862"/>
    </row>
    <row r="32" spans="1:162" s="934" customFormat="1" ht="32.25" customHeight="1" x14ac:dyDescent="0.25">
      <c r="A32" s="861" t="str">
        <f t="shared" si="0"/>
        <v>531_VPBM_2023</v>
      </c>
      <c r="B32" s="927" t="s">
        <v>2227</v>
      </c>
      <c r="C32" s="927" t="s">
        <v>653</v>
      </c>
      <c r="D32" s="927" t="s">
        <v>4460</v>
      </c>
      <c r="E32" s="927" t="s">
        <v>7170</v>
      </c>
      <c r="F32" s="927" t="s">
        <v>3888</v>
      </c>
      <c r="G32" s="927" t="s">
        <v>3889</v>
      </c>
      <c r="H32" s="927" t="s">
        <v>3343</v>
      </c>
      <c r="I32" s="969" t="s">
        <v>7344</v>
      </c>
      <c r="J32" s="969" t="s">
        <v>7378</v>
      </c>
      <c r="K32" s="969" t="s">
        <v>7379</v>
      </c>
      <c r="L32" s="919"/>
      <c r="M32" s="927" t="s">
        <v>8295</v>
      </c>
      <c r="N32" s="972">
        <v>531</v>
      </c>
      <c r="O32" s="919"/>
      <c r="P32" s="1069" t="s">
        <v>7387</v>
      </c>
      <c r="Q32" s="919" t="s">
        <v>210</v>
      </c>
      <c r="R32" s="919" t="s">
        <v>210</v>
      </c>
      <c r="S32" s="919" t="s">
        <v>7287</v>
      </c>
      <c r="T32" s="919" t="s">
        <v>7287</v>
      </c>
      <c r="U32" s="919" t="s">
        <v>870</v>
      </c>
      <c r="V32" s="919" t="s">
        <v>7287</v>
      </c>
      <c r="W32" s="919" t="s">
        <v>7287</v>
      </c>
      <c r="X32" s="919" t="s">
        <v>7287</v>
      </c>
      <c r="Y32" s="919" t="s">
        <v>7287</v>
      </c>
      <c r="Z32" s="919" t="s">
        <v>7287</v>
      </c>
      <c r="AA32" s="919" t="s">
        <v>7287</v>
      </c>
      <c r="AB32" s="919" t="s">
        <v>7287</v>
      </c>
      <c r="AC32" s="919" t="s">
        <v>7287</v>
      </c>
      <c r="AD32" s="919" t="s">
        <v>7287</v>
      </c>
      <c r="AE32" s="919"/>
      <c r="AF32" s="919"/>
      <c r="AG32" s="919" t="s">
        <v>7287</v>
      </c>
      <c r="AH32" s="919" t="s">
        <v>7287</v>
      </c>
      <c r="AI32" s="919" t="s">
        <v>7287</v>
      </c>
      <c r="AJ32" s="919" t="s">
        <v>7287</v>
      </c>
      <c r="AK32" s="919" t="s">
        <v>7287</v>
      </c>
      <c r="AL32" s="919" t="s">
        <v>7287</v>
      </c>
      <c r="AM32" s="919" t="s">
        <v>7287</v>
      </c>
      <c r="AN32" s="919"/>
      <c r="AO32" s="919" t="s">
        <v>270</v>
      </c>
      <c r="AP32" s="919" t="s">
        <v>442</v>
      </c>
      <c r="AQ32" s="919" t="s">
        <v>244</v>
      </c>
      <c r="AR32" s="919" t="s">
        <v>271</v>
      </c>
      <c r="AS32" s="919">
        <v>0</v>
      </c>
      <c r="AT32" s="927" t="s">
        <v>7388</v>
      </c>
      <c r="AU32" s="927" t="s">
        <v>7384</v>
      </c>
      <c r="AV32" s="919">
        <v>272</v>
      </c>
      <c r="AW32" s="919">
        <v>155</v>
      </c>
      <c r="AX32" s="919">
        <v>215</v>
      </c>
      <c r="AY32" s="919">
        <v>301</v>
      </c>
      <c r="AZ32" s="919">
        <v>189</v>
      </c>
      <c r="BA32" s="919">
        <f>+AW32+AX32+AY32+AZ32</f>
        <v>860</v>
      </c>
      <c r="BB32" s="927"/>
      <c r="BC32" s="927"/>
      <c r="BD32" s="927"/>
      <c r="BE32" s="927"/>
      <c r="BF32" s="992">
        <v>155</v>
      </c>
      <c r="BG32" s="839">
        <v>13</v>
      </c>
      <c r="BH32" s="848">
        <v>1</v>
      </c>
      <c r="BI32" s="854" t="s">
        <v>7872</v>
      </c>
      <c r="BJ32" s="129">
        <f t="shared" si="52"/>
        <v>8.387096774193549E-2</v>
      </c>
      <c r="BK32" s="7">
        <f t="shared" si="53"/>
        <v>6.4516129032258064E-3</v>
      </c>
      <c r="BL32" s="841" t="s">
        <v>218</v>
      </c>
      <c r="BM32" s="854" t="s">
        <v>7893</v>
      </c>
      <c r="BN32" s="860">
        <v>0</v>
      </c>
      <c r="BO32" s="839">
        <f>+BG32+10</f>
        <v>23</v>
      </c>
      <c r="BP32" s="848">
        <v>1</v>
      </c>
      <c r="BQ32" s="843" t="s">
        <v>7900</v>
      </c>
      <c r="BR32" s="7">
        <f t="shared" si="54"/>
        <v>0.14838709677419354</v>
      </c>
      <c r="BS32" s="7">
        <f t="shared" si="55"/>
        <v>6.4516129032258064E-3</v>
      </c>
      <c r="BT32" s="844" t="s">
        <v>218</v>
      </c>
      <c r="BU32" s="537" t="s">
        <v>7918</v>
      </c>
      <c r="BV32" s="120">
        <v>0</v>
      </c>
      <c r="BW32" s="839">
        <f>+BO32+13</f>
        <v>36</v>
      </c>
      <c r="BX32" s="848">
        <f>4+1</f>
        <v>5</v>
      </c>
      <c r="BY32" s="853" t="s">
        <v>8410</v>
      </c>
      <c r="BZ32" s="7">
        <f t="shared" si="56"/>
        <v>0.23225806451612904</v>
      </c>
      <c r="CA32" s="7">
        <f t="shared" si="57"/>
        <v>3.2258064516129031E-2</v>
      </c>
      <c r="CB32" s="844" t="s">
        <v>218</v>
      </c>
      <c r="CC32" s="852" t="s">
        <v>8427</v>
      </c>
      <c r="CD32" s="857"/>
      <c r="CE32" s="839">
        <f>+BW32+7</f>
        <v>43</v>
      </c>
      <c r="CF32" s="848">
        <v>8</v>
      </c>
      <c r="CG32" s="853"/>
      <c r="CH32" s="7">
        <f t="shared" si="58"/>
        <v>0.27741935483870966</v>
      </c>
      <c r="CI32" s="7">
        <f t="shared" si="59"/>
        <v>3.2258064516129031E-2</v>
      </c>
      <c r="CJ32" s="844" t="s">
        <v>7160</v>
      </c>
      <c r="CK32" s="27"/>
      <c r="CL32" s="857"/>
      <c r="CM32" s="839">
        <f>+CE32+21</f>
        <v>64</v>
      </c>
      <c r="CN32" s="848"/>
      <c r="CO32" s="847"/>
      <c r="CP32" s="7">
        <f t="shared" si="60"/>
        <v>0.41290322580645161</v>
      </c>
      <c r="CQ32" s="7">
        <f t="shared" si="61"/>
        <v>3.2258064516129031E-2</v>
      </c>
      <c r="CR32" s="844" t="s">
        <v>7160</v>
      </c>
      <c r="CS32" s="852"/>
      <c r="CT32" s="857"/>
      <c r="CU32" s="839">
        <f>+CM32+8</f>
        <v>72</v>
      </c>
      <c r="CV32" s="848"/>
      <c r="CW32" s="853"/>
      <c r="CX32" s="7">
        <f t="shared" si="62"/>
        <v>0.46451612903225808</v>
      </c>
      <c r="CY32" s="7">
        <f t="shared" si="63"/>
        <v>3.2258064516129031E-2</v>
      </c>
      <c r="CZ32" s="844" t="s">
        <v>7160</v>
      </c>
      <c r="DA32" s="852"/>
      <c r="DB32" s="856"/>
      <c r="DC32" s="839">
        <f>+CU32+8</f>
        <v>80</v>
      </c>
      <c r="DD32" s="848"/>
      <c r="DE32" s="853"/>
      <c r="DF32" s="7">
        <f t="shared" si="64"/>
        <v>0.5161290322580645</v>
      </c>
      <c r="DG32" s="7">
        <f t="shared" si="65"/>
        <v>3.2258064516129031E-2</v>
      </c>
      <c r="DH32" s="844" t="s">
        <v>7160</v>
      </c>
      <c r="DI32" s="852"/>
      <c r="DJ32" s="856"/>
      <c r="DK32" s="839">
        <f>+DC32+26</f>
        <v>106</v>
      </c>
      <c r="DL32" s="848"/>
      <c r="DM32" s="853"/>
      <c r="DN32" s="7">
        <f t="shared" si="66"/>
        <v>0.68387096774193545</v>
      </c>
      <c r="DO32" s="7">
        <f t="shared" si="67"/>
        <v>3.2258064516129031E-2</v>
      </c>
      <c r="DP32" s="844" t="s">
        <v>7160</v>
      </c>
      <c r="DQ32" s="852"/>
      <c r="DR32" s="856"/>
      <c r="DS32" s="839">
        <f>+DK32+9</f>
        <v>115</v>
      </c>
      <c r="DT32" s="848"/>
      <c r="DU32" s="853"/>
      <c r="DV32" s="7">
        <f t="shared" si="68"/>
        <v>0.74193548387096775</v>
      </c>
      <c r="DW32" s="7">
        <f t="shared" si="69"/>
        <v>3.2258064516129031E-2</v>
      </c>
      <c r="DX32" s="844" t="s">
        <v>7160</v>
      </c>
      <c r="DY32" s="852"/>
      <c r="DZ32" s="856"/>
      <c r="EA32" s="839">
        <f>+DS32+5</f>
        <v>120</v>
      </c>
      <c r="EB32" s="848"/>
      <c r="EC32" s="853"/>
      <c r="ED32" s="7">
        <f t="shared" si="70"/>
        <v>0.77419354838709675</v>
      </c>
      <c r="EE32" s="7">
        <f t="shared" si="71"/>
        <v>3.2258064516129031E-2</v>
      </c>
      <c r="EF32" s="844" t="s">
        <v>7160</v>
      </c>
      <c r="EG32" s="851"/>
      <c r="EH32" s="856"/>
      <c r="EI32" s="839">
        <f>+EA32+12</f>
        <v>132</v>
      </c>
      <c r="EJ32" s="848"/>
      <c r="EK32" s="853"/>
      <c r="EL32" s="7">
        <f t="shared" si="72"/>
        <v>0.85161290322580641</v>
      </c>
      <c r="EM32" s="7">
        <f t="shared" si="73"/>
        <v>3.2258064516129031E-2</v>
      </c>
      <c r="EN32" s="844" t="s">
        <v>7160</v>
      </c>
      <c r="EO32" s="851"/>
      <c r="EP32" s="856"/>
      <c r="EQ32" s="839">
        <f>+EI32+23</f>
        <v>155</v>
      </c>
      <c r="ER32" s="845"/>
      <c r="ES32" s="853"/>
      <c r="ET32" s="7">
        <f t="shared" si="74"/>
        <v>1</v>
      </c>
      <c r="EU32" s="7">
        <f t="shared" si="75"/>
        <v>3.2258064516129031E-2</v>
      </c>
      <c r="EV32" s="844" t="s">
        <v>7160</v>
      </c>
      <c r="EW32" s="849"/>
      <c r="EX32" s="849"/>
      <c r="EY32" s="546">
        <v>2023</v>
      </c>
      <c r="FA32" s="846" t="str">
        <f t="shared" si="77"/>
        <v>SI</v>
      </c>
      <c r="FC32" s="934" t="str">
        <f t="shared" si="13"/>
        <v>ambientes de aprendizaje para la paz y la vida</v>
      </c>
      <c r="FF32" s="862"/>
    </row>
    <row r="33" spans="1:162" s="934" customFormat="1" ht="32.25" customHeight="1" x14ac:dyDescent="0.25">
      <c r="A33" s="861" t="str">
        <f t="shared" si="0"/>
        <v>532_VPBM_2023</v>
      </c>
      <c r="B33" s="927" t="s">
        <v>2227</v>
      </c>
      <c r="C33" s="927" t="s">
        <v>653</v>
      </c>
      <c r="D33" s="927" t="s">
        <v>4460</v>
      </c>
      <c r="E33" s="927" t="s">
        <v>7170</v>
      </c>
      <c r="F33" s="927" t="s">
        <v>3888</v>
      </c>
      <c r="G33" s="927" t="s">
        <v>3889</v>
      </c>
      <c r="H33" s="927" t="s">
        <v>4073</v>
      </c>
      <c r="I33" s="969" t="s">
        <v>7344</v>
      </c>
      <c r="J33" s="969" t="s">
        <v>7378</v>
      </c>
      <c r="K33" s="969" t="s">
        <v>7379</v>
      </c>
      <c r="L33" s="919"/>
      <c r="M33" s="927" t="s">
        <v>8295</v>
      </c>
      <c r="N33" s="972">
        <v>532</v>
      </c>
      <c r="O33" s="919"/>
      <c r="P33" s="1069" t="s">
        <v>7389</v>
      </c>
      <c r="Q33" s="919" t="s">
        <v>210</v>
      </c>
      <c r="R33" s="919" t="s">
        <v>210</v>
      </c>
      <c r="S33" s="919" t="s">
        <v>7287</v>
      </c>
      <c r="T33" s="919" t="s">
        <v>7287</v>
      </c>
      <c r="U33" s="919" t="s">
        <v>870</v>
      </c>
      <c r="V33" s="919" t="s">
        <v>7287</v>
      </c>
      <c r="W33" s="919" t="s">
        <v>7287</v>
      </c>
      <c r="X33" s="919" t="s">
        <v>7287</v>
      </c>
      <c r="Y33" s="919" t="s">
        <v>7287</v>
      </c>
      <c r="Z33" s="919" t="s">
        <v>7287</v>
      </c>
      <c r="AA33" s="919" t="s">
        <v>7287</v>
      </c>
      <c r="AB33" s="919" t="s">
        <v>7287</v>
      </c>
      <c r="AC33" s="919" t="s">
        <v>7287</v>
      </c>
      <c r="AD33" s="919" t="s">
        <v>7287</v>
      </c>
      <c r="AE33" s="919"/>
      <c r="AF33" s="919"/>
      <c r="AG33" s="919" t="s">
        <v>7287</v>
      </c>
      <c r="AH33" s="919" t="s">
        <v>7287</v>
      </c>
      <c r="AI33" s="919" t="s">
        <v>7287</v>
      </c>
      <c r="AJ33" s="919" t="s">
        <v>7287</v>
      </c>
      <c r="AK33" s="919" t="s">
        <v>7287</v>
      </c>
      <c r="AL33" s="919" t="s">
        <v>7287</v>
      </c>
      <c r="AM33" s="919" t="s">
        <v>7287</v>
      </c>
      <c r="AN33" s="919"/>
      <c r="AO33" s="919" t="s">
        <v>270</v>
      </c>
      <c r="AP33" s="919" t="s">
        <v>442</v>
      </c>
      <c r="AQ33" s="919" t="s">
        <v>244</v>
      </c>
      <c r="AR33" s="919" t="s">
        <v>271</v>
      </c>
      <c r="AS33" s="919">
        <v>0</v>
      </c>
      <c r="AT33" s="927" t="s">
        <v>7390</v>
      </c>
      <c r="AU33" s="927" t="s">
        <v>7386</v>
      </c>
      <c r="AV33" s="919">
        <v>307</v>
      </c>
      <c r="AW33" s="919">
        <v>45</v>
      </c>
      <c r="AX33" s="919">
        <v>60</v>
      </c>
      <c r="AY33" s="919">
        <v>75</v>
      </c>
      <c r="AZ33" s="919">
        <v>120</v>
      </c>
      <c r="BA33" s="919">
        <v>300</v>
      </c>
      <c r="BB33" s="927"/>
      <c r="BC33" s="927"/>
      <c r="BD33" s="927"/>
      <c r="BE33" s="927"/>
      <c r="BF33" s="992">
        <v>45</v>
      </c>
      <c r="BG33" s="839">
        <v>0</v>
      </c>
      <c r="BH33" s="848">
        <v>0</v>
      </c>
      <c r="BI33" s="854" t="s">
        <v>7873</v>
      </c>
      <c r="BJ33" s="129">
        <f t="shared" si="52"/>
        <v>0</v>
      </c>
      <c r="BK33" s="7">
        <f t="shared" si="53"/>
        <v>0</v>
      </c>
      <c r="BL33" s="841" t="s">
        <v>218</v>
      </c>
      <c r="BM33" s="854" t="s">
        <v>7894</v>
      </c>
      <c r="BN33" s="860">
        <v>0</v>
      </c>
      <c r="BO33" s="839">
        <v>4</v>
      </c>
      <c r="BP33" s="848">
        <v>0</v>
      </c>
      <c r="BQ33" s="843" t="s">
        <v>7899</v>
      </c>
      <c r="BR33" s="7">
        <f t="shared" si="54"/>
        <v>8.8888888888888892E-2</v>
      </c>
      <c r="BS33" s="7">
        <f t="shared" si="55"/>
        <v>0</v>
      </c>
      <c r="BT33" s="844" t="s">
        <v>218</v>
      </c>
      <c r="BU33" s="537" t="s">
        <v>7918</v>
      </c>
      <c r="BV33" s="120">
        <v>0</v>
      </c>
      <c r="BW33" s="839">
        <f>+BO33+2</f>
        <v>6</v>
      </c>
      <c r="BX33" s="848">
        <v>0</v>
      </c>
      <c r="BY33" s="853" t="s">
        <v>8409</v>
      </c>
      <c r="BZ33" s="7">
        <f t="shared" si="56"/>
        <v>0.13333333333333333</v>
      </c>
      <c r="CA33" s="7">
        <f t="shared" si="57"/>
        <v>0</v>
      </c>
      <c r="CB33" s="844" t="s">
        <v>2913</v>
      </c>
      <c r="CC33" s="852" t="s">
        <v>8428</v>
      </c>
      <c r="CD33" s="857"/>
      <c r="CE33" s="839">
        <v>0</v>
      </c>
      <c r="CF33" s="848">
        <v>0</v>
      </c>
      <c r="CG33" s="853"/>
      <c r="CH33" s="7">
        <f t="shared" si="58"/>
        <v>0</v>
      </c>
      <c r="CI33" s="7">
        <f t="shared" si="59"/>
        <v>0</v>
      </c>
      <c r="CJ33" s="844" t="s">
        <v>7160</v>
      </c>
      <c r="CK33" s="27"/>
      <c r="CL33" s="857"/>
      <c r="CM33" s="839">
        <f>+BW33+4</f>
        <v>10</v>
      </c>
      <c r="CN33" s="848"/>
      <c r="CO33" s="847"/>
      <c r="CP33" s="7">
        <f t="shared" si="60"/>
        <v>0.22222222222222221</v>
      </c>
      <c r="CQ33" s="7">
        <f t="shared" si="61"/>
        <v>0</v>
      </c>
      <c r="CR33" s="844" t="s">
        <v>7160</v>
      </c>
      <c r="CS33" s="852"/>
      <c r="CT33" s="857"/>
      <c r="CU33" s="839">
        <f>+CM33+9</f>
        <v>19</v>
      </c>
      <c r="CV33" s="848"/>
      <c r="CW33" s="853"/>
      <c r="CX33" s="7">
        <f t="shared" si="62"/>
        <v>0.42222222222222222</v>
      </c>
      <c r="CY33" s="7">
        <f t="shared" si="63"/>
        <v>0</v>
      </c>
      <c r="CZ33" s="844" t="s">
        <v>7160</v>
      </c>
      <c r="DA33" s="852"/>
      <c r="DB33" s="856"/>
      <c r="DC33" s="839">
        <f>+CU33+8</f>
        <v>27</v>
      </c>
      <c r="DD33" s="848"/>
      <c r="DE33" s="853"/>
      <c r="DF33" s="7">
        <f t="shared" si="64"/>
        <v>0.6</v>
      </c>
      <c r="DG33" s="7">
        <f t="shared" si="65"/>
        <v>0</v>
      </c>
      <c r="DH33" s="844" t="s">
        <v>7160</v>
      </c>
      <c r="DI33" s="852"/>
      <c r="DJ33" s="856"/>
      <c r="DK33" s="839">
        <f>+DC33+6</f>
        <v>33</v>
      </c>
      <c r="DL33" s="848"/>
      <c r="DM33" s="853"/>
      <c r="DN33" s="7">
        <f t="shared" si="66"/>
        <v>0.73333333333333328</v>
      </c>
      <c r="DO33" s="7">
        <f t="shared" si="67"/>
        <v>0</v>
      </c>
      <c r="DP33" s="844" t="s">
        <v>7160</v>
      </c>
      <c r="DQ33" s="852"/>
      <c r="DR33" s="856"/>
      <c r="DS33" s="839">
        <f>+DK33+2</f>
        <v>35</v>
      </c>
      <c r="DT33" s="848"/>
      <c r="DU33" s="853"/>
      <c r="DV33" s="7">
        <f t="shared" si="68"/>
        <v>0.77777777777777779</v>
      </c>
      <c r="DW33" s="7">
        <f t="shared" si="69"/>
        <v>0</v>
      </c>
      <c r="DX33" s="844" t="s">
        <v>7160</v>
      </c>
      <c r="DY33" s="852"/>
      <c r="DZ33" s="856"/>
      <c r="EA33" s="839">
        <f>+DS33+7</f>
        <v>42</v>
      </c>
      <c r="EB33" s="848"/>
      <c r="EC33" s="853"/>
      <c r="ED33" s="7">
        <f t="shared" si="70"/>
        <v>0.93333333333333335</v>
      </c>
      <c r="EE33" s="7">
        <f t="shared" si="71"/>
        <v>0</v>
      </c>
      <c r="EF33" s="844" t="s">
        <v>7160</v>
      </c>
      <c r="EG33" s="851"/>
      <c r="EH33" s="856"/>
      <c r="EI33" s="839">
        <f>+EA33+1</f>
        <v>43</v>
      </c>
      <c r="EJ33" s="848"/>
      <c r="EK33" s="853"/>
      <c r="EL33" s="7">
        <f t="shared" si="72"/>
        <v>0.9555555555555556</v>
      </c>
      <c r="EM33" s="7">
        <f t="shared" si="73"/>
        <v>0</v>
      </c>
      <c r="EN33" s="844" t="s">
        <v>7160</v>
      </c>
      <c r="EO33" s="851"/>
      <c r="EP33" s="856"/>
      <c r="EQ33" s="839">
        <f>+EI33+2</f>
        <v>45</v>
      </c>
      <c r="ER33" s="845"/>
      <c r="ES33" s="853"/>
      <c r="ET33" s="7">
        <f t="shared" si="74"/>
        <v>1</v>
      </c>
      <c r="EU33" s="7">
        <f t="shared" si="75"/>
        <v>0</v>
      </c>
      <c r="EV33" s="844" t="s">
        <v>7160</v>
      </c>
      <c r="EW33" s="849"/>
      <c r="EX33" s="849"/>
      <c r="EY33" s="546">
        <v>2023</v>
      </c>
      <c r="FA33" s="846" t="str">
        <f t="shared" si="77"/>
        <v>SI</v>
      </c>
      <c r="FC33" s="934" t="str">
        <f t="shared" si="13"/>
        <v>ambientes de aprendizaje para la paz y la vida</v>
      </c>
      <c r="FF33" s="862"/>
    </row>
    <row r="34" spans="1:162" s="934" customFormat="1" ht="32.25" customHeight="1" x14ac:dyDescent="0.25">
      <c r="A34" s="861" t="str">
        <f t="shared" si="0"/>
        <v>533_VPBM_2023</v>
      </c>
      <c r="B34" s="927" t="s">
        <v>2227</v>
      </c>
      <c r="C34" s="927" t="s">
        <v>653</v>
      </c>
      <c r="D34" s="927" t="s">
        <v>4460</v>
      </c>
      <c r="E34" s="927" t="s">
        <v>7170</v>
      </c>
      <c r="F34" s="927" t="s">
        <v>3888</v>
      </c>
      <c r="G34" s="927" t="s">
        <v>3889</v>
      </c>
      <c r="H34" s="927" t="s">
        <v>3343</v>
      </c>
      <c r="I34" s="969" t="s">
        <v>7344</v>
      </c>
      <c r="J34" s="969" t="s">
        <v>7378</v>
      </c>
      <c r="K34" s="969" t="s">
        <v>7379</v>
      </c>
      <c r="L34" s="919"/>
      <c r="M34" s="927" t="s">
        <v>8295</v>
      </c>
      <c r="N34" s="972">
        <v>533</v>
      </c>
      <c r="O34" s="919"/>
      <c r="P34" s="1069" t="s">
        <v>7391</v>
      </c>
      <c r="Q34" s="919" t="s">
        <v>210</v>
      </c>
      <c r="R34" s="919" t="s">
        <v>210</v>
      </c>
      <c r="S34" s="919" t="s">
        <v>7287</v>
      </c>
      <c r="T34" s="919" t="s">
        <v>7287</v>
      </c>
      <c r="U34" s="919" t="s">
        <v>7287</v>
      </c>
      <c r="V34" s="919" t="s">
        <v>870</v>
      </c>
      <c r="W34" s="919" t="s">
        <v>7287</v>
      </c>
      <c r="X34" s="919" t="s">
        <v>7287</v>
      </c>
      <c r="Y34" s="919" t="s">
        <v>7287</v>
      </c>
      <c r="Z34" s="919" t="s">
        <v>7287</v>
      </c>
      <c r="AA34" s="919" t="s">
        <v>7287</v>
      </c>
      <c r="AB34" s="919" t="s">
        <v>7287</v>
      </c>
      <c r="AC34" s="919" t="s">
        <v>7287</v>
      </c>
      <c r="AD34" s="919" t="s">
        <v>7287</v>
      </c>
      <c r="AE34" s="919"/>
      <c r="AF34" s="919"/>
      <c r="AG34" s="919" t="s">
        <v>7287</v>
      </c>
      <c r="AH34" s="919" t="s">
        <v>7287</v>
      </c>
      <c r="AI34" s="919" t="s">
        <v>7287</v>
      </c>
      <c r="AJ34" s="919" t="s">
        <v>7287</v>
      </c>
      <c r="AK34" s="919" t="s">
        <v>7287</v>
      </c>
      <c r="AL34" s="919" t="s">
        <v>7287</v>
      </c>
      <c r="AM34" s="919" t="s">
        <v>7287</v>
      </c>
      <c r="AN34" s="919"/>
      <c r="AO34" s="919" t="s">
        <v>270</v>
      </c>
      <c r="AP34" s="919" t="s">
        <v>442</v>
      </c>
      <c r="AQ34" s="919" t="s">
        <v>244</v>
      </c>
      <c r="AR34" s="919" t="s">
        <v>271</v>
      </c>
      <c r="AS34" s="919">
        <v>0</v>
      </c>
      <c r="AT34" s="927" t="s">
        <v>7392</v>
      </c>
      <c r="AU34" s="927" t="s">
        <v>7386</v>
      </c>
      <c r="AV34" s="919">
        <v>277</v>
      </c>
      <c r="AW34" s="919">
        <v>155</v>
      </c>
      <c r="AX34" s="919">
        <v>215</v>
      </c>
      <c r="AY34" s="919">
        <v>301</v>
      </c>
      <c r="AZ34" s="919">
        <v>189</v>
      </c>
      <c r="BA34" s="919">
        <f>+AW34+AX34+AY34+AZ34</f>
        <v>860</v>
      </c>
      <c r="BB34" s="927"/>
      <c r="BC34" s="927"/>
      <c r="BD34" s="927"/>
      <c r="BE34" s="927"/>
      <c r="BF34" s="992">
        <v>155</v>
      </c>
      <c r="BG34" s="839">
        <v>9</v>
      </c>
      <c r="BH34" s="848">
        <v>0</v>
      </c>
      <c r="BI34" s="854" t="s">
        <v>7874</v>
      </c>
      <c r="BJ34" s="129">
        <f t="shared" si="52"/>
        <v>5.8064516129032261E-2</v>
      </c>
      <c r="BK34" s="7">
        <f t="shared" si="53"/>
        <v>0</v>
      </c>
      <c r="BL34" s="841" t="s">
        <v>218</v>
      </c>
      <c r="BM34" s="854" t="s">
        <v>7895</v>
      </c>
      <c r="BN34" s="860">
        <v>0</v>
      </c>
      <c r="BO34" s="839">
        <f>+BG34+16</f>
        <v>25</v>
      </c>
      <c r="BP34" s="848">
        <v>0</v>
      </c>
      <c r="BQ34" s="843" t="s">
        <v>7901</v>
      </c>
      <c r="BR34" s="7">
        <f t="shared" si="54"/>
        <v>0.16129032258064516</v>
      </c>
      <c r="BS34" s="7">
        <f t="shared" si="55"/>
        <v>0</v>
      </c>
      <c r="BT34" s="844" t="s">
        <v>218</v>
      </c>
      <c r="BU34" s="537" t="s">
        <v>7918</v>
      </c>
      <c r="BV34" s="120">
        <v>0</v>
      </c>
      <c r="BW34" s="839">
        <f>+BO34+5</f>
        <v>30</v>
      </c>
      <c r="BX34" s="848">
        <v>1</v>
      </c>
      <c r="BY34" s="853" t="s">
        <v>8411</v>
      </c>
      <c r="BZ34" s="7">
        <f t="shared" si="56"/>
        <v>0.19354838709677419</v>
      </c>
      <c r="CA34" s="7">
        <f t="shared" si="57"/>
        <v>6.4516129032258064E-3</v>
      </c>
      <c r="CB34" s="844" t="s">
        <v>218</v>
      </c>
      <c r="CC34" s="852" t="s">
        <v>8429</v>
      </c>
      <c r="CD34" s="857"/>
      <c r="CE34" s="839">
        <f>+BW34+5</f>
        <v>35</v>
      </c>
      <c r="CF34" s="848">
        <v>7</v>
      </c>
      <c r="CG34" s="853"/>
      <c r="CH34" s="7">
        <f t="shared" si="58"/>
        <v>0.22580645161290322</v>
      </c>
      <c r="CI34" s="7">
        <f t="shared" si="59"/>
        <v>6.4516129032258064E-3</v>
      </c>
      <c r="CJ34" s="844" t="s">
        <v>7160</v>
      </c>
      <c r="CK34" s="27"/>
      <c r="CL34" s="857"/>
      <c r="CM34" s="839">
        <f>+CE34+30</f>
        <v>65</v>
      </c>
      <c r="CN34" s="848"/>
      <c r="CO34" s="847"/>
      <c r="CP34" s="7">
        <f t="shared" si="60"/>
        <v>0.41935483870967744</v>
      </c>
      <c r="CQ34" s="7">
        <f t="shared" si="61"/>
        <v>6.4516129032258064E-3</v>
      </c>
      <c r="CR34" s="844" t="s">
        <v>7160</v>
      </c>
      <c r="CS34" s="852"/>
      <c r="CT34" s="857"/>
      <c r="CU34" s="839">
        <f>+CM34+20</f>
        <v>85</v>
      </c>
      <c r="CV34" s="848"/>
      <c r="CW34" s="853"/>
      <c r="CX34" s="7">
        <f t="shared" si="62"/>
        <v>0.54838709677419351</v>
      </c>
      <c r="CY34" s="7">
        <f t="shared" si="63"/>
        <v>6.4516129032258064E-3</v>
      </c>
      <c r="CZ34" s="844" t="s">
        <v>7160</v>
      </c>
      <c r="DA34" s="852"/>
      <c r="DB34" s="856"/>
      <c r="DC34" s="839">
        <f>+CU34+18</f>
        <v>103</v>
      </c>
      <c r="DD34" s="848"/>
      <c r="DE34" s="853"/>
      <c r="DF34" s="7">
        <f t="shared" si="64"/>
        <v>0.6645161290322581</v>
      </c>
      <c r="DG34" s="7">
        <f t="shared" si="65"/>
        <v>6.4516129032258064E-3</v>
      </c>
      <c r="DH34" s="844" t="s">
        <v>7160</v>
      </c>
      <c r="DI34" s="852"/>
      <c r="DJ34" s="856"/>
      <c r="DK34" s="839">
        <f>+DC34+9</f>
        <v>112</v>
      </c>
      <c r="DL34" s="848"/>
      <c r="DM34" s="853"/>
      <c r="DN34" s="7">
        <f t="shared" si="66"/>
        <v>0.72258064516129028</v>
      </c>
      <c r="DO34" s="7">
        <f t="shared" si="67"/>
        <v>6.4516129032258064E-3</v>
      </c>
      <c r="DP34" s="844" t="s">
        <v>7160</v>
      </c>
      <c r="DQ34" s="852"/>
      <c r="DR34" s="856"/>
      <c r="DS34" s="839">
        <f>+DK34+7</f>
        <v>119</v>
      </c>
      <c r="DT34" s="848"/>
      <c r="DU34" s="853"/>
      <c r="DV34" s="7">
        <f t="shared" si="68"/>
        <v>0.76774193548387093</v>
      </c>
      <c r="DW34" s="7">
        <f t="shared" si="69"/>
        <v>6.4516129032258064E-3</v>
      </c>
      <c r="DX34" s="844" t="s">
        <v>7160</v>
      </c>
      <c r="DY34" s="852"/>
      <c r="DZ34" s="856"/>
      <c r="EA34" s="839">
        <f>+DS34+12</f>
        <v>131</v>
      </c>
      <c r="EB34" s="848"/>
      <c r="EC34" s="853"/>
      <c r="ED34" s="7">
        <f t="shared" si="70"/>
        <v>0.84516129032258069</v>
      </c>
      <c r="EE34" s="7">
        <f t="shared" si="71"/>
        <v>6.4516129032258064E-3</v>
      </c>
      <c r="EF34" s="844" t="s">
        <v>7160</v>
      </c>
      <c r="EG34" s="851"/>
      <c r="EH34" s="856"/>
      <c r="EI34" s="839">
        <f>+EA34+11</f>
        <v>142</v>
      </c>
      <c r="EJ34" s="848"/>
      <c r="EK34" s="853"/>
      <c r="EL34" s="7">
        <f t="shared" si="72"/>
        <v>0.91612903225806452</v>
      </c>
      <c r="EM34" s="7">
        <f t="shared" si="73"/>
        <v>6.4516129032258064E-3</v>
      </c>
      <c r="EN34" s="844" t="s">
        <v>7160</v>
      </c>
      <c r="EO34" s="851"/>
      <c r="EP34" s="856"/>
      <c r="EQ34" s="839">
        <f>+EI34+13</f>
        <v>155</v>
      </c>
      <c r="ER34" s="845"/>
      <c r="ES34" s="853"/>
      <c r="ET34" s="7">
        <f t="shared" si="74"/>
        <v>1</v>
      </c>
      <c r="EU34" s="7">
        <f t="shared" si="75"/>
        <v>6.4516129032258064E-3</v>
      </c>
      <c r="EV34" s="844" t="s">
        <v>7160</v>
      </c>
      <c r="EW34" s="849"/>
      <c r="EX34" s="849"/>
      <c r="EY34" s="546">
        <v>2023</v>
      </c>
      <c r="FA34" s="846" t="str">
        <f t="shared" si="77"/>
        <v>SI</v>
      </c>
      <c r="FC34" s="934" t="str">
        <f t="shared" si="13"/>
        <v>ambientes de aprendizaje para la paz y la vida</v>
      </c>
      <c r="FF34" s="862"/>
    </row>
    <row r="35" spans="1:162" s="934" customFormat="1" ht="32.25" customHeight="1" x14ac:dyDescent="0.25">
      <c r="A35" s="861" t="str">
        <f t="shared" si="0"/>
        <v>534_VPBM_2023</v>
      </c>
      <c r="B35" s="927" t="s">
        <v>2227</v>
      </c>
      <c r="C35" s="927" t="s">
        <v>653</v>
      </c>
      <c r="D35" s="927" t="s">
        <v>4460</v>
      </c>
      <c r="E35" s="927" t="s">
        <v>7170</v>
      </c>
      <c r="F35" s="927" t="s">
        <v>3888</v>
      </c>
      <c r="G35" s="927" t="s">
        <v>3889</v>
      </c>
      <c r="H35" s="927" t="s">
        <v>4073</v>
      </c>
      <c r="I35" s="969" t="s">
        <v>7344</v>
      </c>
      <c r="J35" s="969" t="s">
        <v>7378</v>
      </c>
      <c r="K35" s="969" t="s">
        <v>7379</v>
      </c>
      <c r="L35" s="919"/>
      <c r="M35" s="927" t="s">
        <v>8295</v>
      </c>
      <c r="N35" s="972">
        <v>534</v>
      </c>
      <c r="O35" s="919"/>
      <c r="P35" s="1069" t="s">
        <v>7393</v>
      </c>
      <c r="Q35" s="919" t="s">
        <v>210</v>
      </c>
      <c r="R35" s="919" t="s">
        <v>210</v>
      </c>
      <c r="S35" s="919" t="s">
        <v>7287</v>
      </c>
      <c r="T35" s="919" t="s">
        <v>7287</v>
      </c>
      <c r="U35" s="919" t="s">
        <v>7287</v>
      </c>
      <c r="V35" s="919" t="s">
        <v>870</v>
      </c>
      <c r="W35" s="919" t="s">
        <v>7287</v>
      </c>
      <c r="X35" s="919" t="s">
        <v>7287</v>
      </c>
      <c r="Y35" s="919" t="s">
        <v>7287</v>
      </c>
      <c r="Z35" s="919" t="s">
        <v>7287</v>
      </c>
      <c r="AA35" s="919" t="s">
        <v>7287</v>
      </c>
      <c r="AB35" s="919" t="s">
        <v>7287</v>
      </c>
      <c r="AC35" s="919" t="s">
        <v>7287</v>
      </c>
      <c r="AD35" s="919" t="s">
        <v>7287</v>
      </c>
      <c r="AE35" s="919"/>
      <c r="AF35" s="919"/>
      <c r="AG35" s="919" t="s">
        <v>7287</v>
      </c>
      <c r="AH35" s="919" t="s">
        <v>7287</v>
      </c>
      <c r="AI35" s="919" t="s">
        <v>7287</v>
      </c>
      <c r="AJ35" s="919" t="s">
        <v>7287</v>
      </c>
      <c r="AK35" s="919" t="s">
        <v>7287</v>
      </c>
      <c r="AL35" s="919" t="s">
        <v>7287</v>
      </c>
      <c r="AM35" s="919" t="s">
        <v>7287</v>
      </c>
      <c r="AN35" s="919"/>
      <c r="AO35" s="919" t="s">
        <v>270</v>
      </c>
      <c r="AP35" s="919" t="s">
        <v>442</v>
      </c>
      <c r="AQ35" s="919" t="s">
        <v>244</v>
      </c>
      <c r="AR35" s="919" t="s">
        <v>271</v>
      </c>
      <c r="AS35" s="919">
        <v>0</v>
      </c>
      <c r="AT35" s="927" t="s">
        <v>7394</v>
      </c>
      <c r="AU35" s="927" t="s">
        <v>7386</v>
      </c>
      <c r="AV35" s="919">
        <v>148</v>
      </c>
      <c r="AW35" s="919">
        <v>45</v>
      </c>
      <c r="AX35" s="919">
        <v>60</v>
      </c>
      <c r="AY35" s="919">
        <v>75</v>
      </c>
      <c r="AZ35" s="919">
        <v>120</v>
      </c>
      <c r="BA35" s="919">
        <v>300</v>
      </c>
      <c r="BB35" s="927"/>
      <c r="BC35" s="927"/>
      <c r="BD35" s="927"/>
      <c r="BE35" s="927"/>
      <c r="BF35" s="992">
        <v>45</v>
      </c>
      <c r="BG35" s="839">
        <v>0</v>
      </c>
      <c r="BH35" s="848">
        <v>0</v>
      </c>
      <c r="BI35" s="854" t="s">
        <v>7875</v>
      </c>
      <c r="BJ35" s="129">
        <f t="shared" si="52"/>
        <v>0</v>
      </c>
      <c r="BK35" s="7">
        <f t="shared" si="53"/>
        <v>0</v>
      </c>
      <c r="BL35" s="841" t="s">
        <v>218</v>
      </c>
      <c r="BM35" s="854" t="s">
        <v>7895</v>
      </c>
      <c r="BN35" s="860">
        <v>0</v>
      </c>
      <c r="BO35" s="839">
        <v>6</v>
      </c>
      <c r="BP35" s="848">
        <v>0</v>
      </c>
      <c r="BQ35" s="843" t="s">
        <v>7902</v>
      </c>
      <c r="BR35" s="7">
        <f t="shared" si="54"/>
        <v>0.13333333333333333</v>
      </c>
      <c r="BS35" s="7">
        <f t="shared" si="55"/>
        <v>0</v>
      </c>
      <c r="BT35" s="844" t="s">
        <v>218</v>
      </c>
      <c r="BU35" s="537" t="s">
        <v>7918</v>
      </c>
      <c r="BV35" s="120">
        <v>0</v>
      </c>
      <c r="BW35" s="839">
        <v>7</v>
      </c>
      <c r="BX35" s="848">
        <v>0</v>
      </c>
      <c r="BY35" s="853" t="s">
        <v>8409</v>
      </c>
      <c r="BZ35" s="7">
        <f t="shared" si="56"/>
        <v>0.15555555555555556</v>
      </c>
      <c r="CA35" s="7">
        <f t="shared" si="57"/>
        <v>0</v>
      </c>
      <c r="CB35" s="844" t="s">
        <v>2913</v>
      </c>
      <c r="CC35" s="852" t="s">
        <v>8430</v>
      </c>
      <c r="CD35" s="857"/>
      <c r="CE35" s="839">
        <v>8</v>
      </c>
      <c r="CF35" s="848">
        <v>0</v>
      </c>
      <c r="CG35" s="853"/>
      <c r="CH35" s="7">
        <f t="shared" si="58"/>
        <v>0.17777777777777778</v>
      </c>
      <c r="CI35" s="7">
        <f t="shared" si="59"/>
        <v>0</v>
      </c>
      <c r="CJ35" s="844" t="s">
        <v>7160</v>
      </c>
      <c r="CK35" s="27"/>
      <c r="CL35" s="857"/>
      <c r="CM35" s="839">
        <f>+CE35+10</f>
        <v>18</v>
      </c>
      <c r="CN35" s="848"/>
      <c r="CO35" s="847"/>
      <c r="CP35" s="7">
        <f t="shared" si="60"/>
        <v>0.4</v>
      </c>
      <c r="CQ35" s="7">
        <f t="shared" si="61"/>
        <v>0</v>
      </c>
      <c r="CR35" s="844" t="s">
        <v>7160</v>
      </c>
      <c r="CS35" s="852"/>
      <c r="CT35" s="857"/>
      <c r="CU35" s="839">
        <f>+CM35+17</f>
        <v>35</v>
      </c>
      <c r="CV35" s="848"/>
      <c r="CW35" s="853"/>
      <c r="CX35" s="7">
        <f t="shared" si="62"/>
        <v>0.77777777777777779</v>
      </c>
      <c r="CY35" s="7">
        <f t="shared" si="63"/>
        <v>0</v>
      </c>
      <c r="CZ35" s="844" t="s">
        <v>7160</v>
      </c>
      <c r="DA35" s="852"/>
      <c r="DB35" s="856"/>
      <c r="DC35" s="839">
        <f>+CU35+2</f>
        <v>37</v>
      </c>
      <c r="DD35" s="848"/>
      <c r="DE35" s="853"/>
      <c r="DF35" s="7">
        <f t="shared" si="64"/>
        <v>0.82222222222222219</v>
      </c>
      <c r="DG35" s="7">
        <f t="shared" si="65"/>
        <v>0</v>
      </c>
      <c r="DH35" s="844" t="s">
        <v>7160</v>
      </c>
      <c r="DI35" s="852"/>
      <c r="DJ35" s="856"/>
      <c r="DK35" s="839">
        <f>+DC35+2</f>
        <v>39</v>
      </c>
      <c r="DL35" s="848"/>
      <c r="DM35" s="853"/>
      <c r="DN35" s="7">
        <f t="shared" si="66"/>
        <v>0.8666666666666667</v>
      </c>
      <c r="DO35" s="7">
        <f t="shared" si="67"/>
        <v>0</v>
      </c>
      <c r="DP35" s="844" t="s">
        <v>7160</v>
      </c>
      <c r="DQ35" s="852"/>
      <c r="DR35" s="856"/>
      <c r="DS35" s="839">
        <v>39</v>
      </c>
      <c r="DT35" s="848"/>
      <c r="DU35" s="853"/>
      <c r="DV35" s="7">
        <f t="shared" si="68"/>
        <v>0.8666666666666667</v>
      </c>
      <c r="DW35" s="7">
        <f t="shared" si="69"/>
        <v>0</v>
      </c>
      <c r="DX35" s="844" t="s">
        <v>7160</v>
      </c>
      <c r="DY35" s="852"/>
      <c r="DZ35" s="856"/>
      <c r="EA35" s="839">
        <f>+DS35+3</f>
        <v>42</v>
      </c>
      <c r="EB35" s="848"/>
      <c r="EC35" s="853"/>
      <c r="ED35" s="7">
        <f t="shared" si="70"/>
        <v>0.93333333333333335</v>
      </c>
      <c r="EE35" s="7">
        <f t="shared" si="71"/>
        <v>0</v>
      </c>
      <c r="EF35" s="844" t="s">
        <v>7160</v>
      </c>
      <c r="EG35" s="851"/>
      <c r="EH35" s="856"/>
      <c r="EI35" s="839">
        <v>43</v>
      </c>
      <c r="EJ35" s="848"/>
      <c r="EK35" s="853"/>
      <c r="EL35" s="7">
        <f t="shared" si="72"/>
        <v>0.9555555555555556</v>
      </c>
      <c r="EM35" s="7">
        <f t="shared" si="73"/>
        <v>0</v>
      </c>
      <c r="EN35" s="844" t="s">
        <v>7160</v>
      </c>
      <c r="EO35" s="851"/>
      <c r="EP35" s="856"/>
      <c r="EQ35" s="839">
        <f>+EI35+2</f>
        <v>45</v>
      </c>
      <c r="ER35" s="845"/>
      <c r="ES35" s="853"/>
      <c r="ET35" s="7">
        <f t="shared" si="74"/>
        <v>1</v>
      </c>
      <c r="EU35" s="7">
        <f t="shared" si="75"/>
        <v>0</v>
      </c>
      <c r="EV35" s="844" t="s">
        <v>7160</v>
      </c>
      <c r="EW35" s="849"/>
      <c r="EX35" s="849"/>
      <c r="EY35" s="546">
        <v>2023</v>
      </c>
      <c r="FA35" s="846" t="str">
        <f t="shared" si="77"/>
        <v>SI</v>
      </c>
      <c r="FC35" s="934" t="str">
        <f t="shared" si="13"/>
        <v>ambientes de aprendizaje para la paz y la vida</v>
      </c>
      <c r="FF35" s="862"/>
    </row>
    <row r="36" spans="1:162" s="934" customFormat="1" ht="32.25" customHeight="1" x14ac:dyDescent="0.25">
      <c r="A36" s="861" t="str">
        <f t="shared" si="0"/>
        <v>536_VPBM_2023</v>
      </c>
      <c r="B36" s="927" t="s">
        <v>2227</v>
      </c>
      <c r="C36" s="927" t="s">
        <v>653</v>
      </c>
      <c r="D36" s="927" t="s">
        <v>4460</v>
      </c>
      <c r="E36" s="927" t="s">
        <v>7170</v>
      </c>
      <c r="F36" s="927" t="s">
        <v>3888</v>
      </c>
      <c r="G36" s="927" t="s">
        <v>3889</v>
      </c>
      <c r="H36" s="927" t="s">
        <v>4073</v>
      </c>
      <c r="I36" s="969" t="s">
        <v>7344</v>
      </c>
      <c r="J36" s="969" t="s">
        <v>7378</v>
      </c>
      <c r="K36" s="969" t="s">
        <v>7379</v>
      </c>
      <c r="L36" s="919"/>
      <c r="M36" s="927" t="s">
        <v>8295</v>
      </c>
      <c r="N36" s="919">
        <v>536</v>
      </c>
      <c r="O36" s="919"/>
      <c r="P36" s="1069" t="s">
        <v>7178</v>
      </c>
      <c r="Q36" s="919" t="s">
        <v>210</v>
      </c>
      <c r="R36" s="919" t="s">
        <v>210</v>
      </c>
      <c r="S36" s="919" t="s">
        <v>7287</v>
      </c>
      <c r="T36" s="919" t="s">
        <v>7287</v>
      </c>
      <c r="U36" s="919" t="s">
        <v>7287</v>
      </c>
      <c r="V36" s="919" t="s">
        <v>7287</v>
      </c>
      <c r="W36" s="919" t="s">
        <v>7287</v>
      </c>
      <c r="X36" s="919" t="s">
        <v>7287</v>
      </c>
      <c r="Y36" s="919" t="s">
        <v>7287</v>
      </c>
      <c r="Z36" s="919" t="s">
        <v>7287</v>
      </c>
      <c r="AA36" s="919" t="s">
        <v>7287</v>
      </c>
      <c r="AB36" s="919" t="s">
        <v>7287</v>
      </c>
      <c r="AC36" s="919" t="s">
        <v>7287</v>
      </c>
      <c r="AD36" s="919" t="s">
        <v>7287</v>
      </c>
      <c r="AE36" s="919"/>
      <c r="AF36" s="919"/>
      <c r="AG36" s="919" t="s">
        <v>7287</v>
      </c>
      <c r="AH36" s="919" t="s">
        <v>7287</v>
      </c>
      <c r="AI36" s="919" t="s">
        <v>7287</v>
      </c>
      <c r="AJ36" s="919" t="s">
        <v>7287</v>
      </c>
      <c r="AK36" s="919" t="s">
        <v>7287</v>
      </c>
      <c r="AL36" s="919" t="s">
        <v>7287</v>
      </c>
      <c r="AM36" s="919" t="s">
        <v>7287</v>
      </c>
      <c r="AN36" s="919"/>
      <c r="AO36" s="919" t="s">
        <v>270</v>
      </c>
      <c r="AP36" s="919" t="s">
        <v>442</v>
      </c>
      <c r="AQ36" s="919" t="s">
        <v>244</v>
      </c>
      <c r="AR36" s="919" t="s">
        <v>271</v>
      </c>
      <c r="AS36" s="919">
        <v>0</v>
      </c>
      <c r="AT36" s="927" t="s">
        <v>7237</v>
      </c>
      <c r="AU36" s="927" t="s">
        <v>7395</v>
      </c>
      <c r="AV36" s="983">
        <v>72</v>
      </c>
      <c r="AW36" s="919">
        <v>38</v>
      </c>
      <c r="AX36" s="919">
        <v>63</v>
      </c>
      <c r="AY36" s="919">
        <v>100</v>
      </c>
      <c r="AZ36" s="919">
        <v>50</v>
      </c>
      <c r="BA36" s="919">
        <v>250</v>
      </c>
      <c r="BB36" s="927"/>
      <c r="BC36" s="927"/>
      <c r="BD36" s="927"/>
      <c r="BE36" s="927"/>
      <c r="BF36" s="992">
        <v>38</v>
      </c>
      <c r="BG36" s="839">
        <v>1</v>
      </c>
      <c r="BH36" s="848">
        <v>0</v>
      </c>
      <c r="BI36" s="854" t="s">
        <v>7876</v>
      </c>
      <c r="BJ36" s="129">
        <f t="shared" si="52"/>
        <v>2.6315789473684209E-2</v>
      </c>
      <c r="BK36" s="7">
        <f t="shared" si="53"/>
        <v>0</v>
      </c>
      <c r="BL36" s="841" t="s">
        <v>218</v>
      </c>
      <c r="BM36" s="854" t="s">
        <v>7895</v>
      </c>
      <c r="BN36" s="860">
        <v>0</v>
      </c>
      <c r="BO36" s="839">
        <v>3</v>
      </c>
      <c r="BP36" s="848">
        <v>0</v>
      </c>
      <c r="BQ36" s="843" t="s">
        <v>7903</v>
      </c>
      <c r="BR36" s="7">
        <f t="shared" si="54"/>
        <v>7.8947368421052627E-2</v>
      </c>
      <c r="BS36" s="7">
        <f t="shared" si="55"/>
        <v>0</v>
      </c>
      <c r="BT36" s="844" t="s">
        <v>218</v>
      </c>
      <c r="BU36" s="537" t="s">
        <v>7918</v>
      </c>
      <c r="BV36" s="120">
        <v>0</v>
      </c>
      <c r="BW36" s="839">
        <v>4</v>
      </c>
      <c r="BX36" s="848">
        <v>4</v>
      </c>
      <c r="BY36" s="853" t="s">
        <v>8412</v>
      </c>
      <c r="BZ36" s="7">
        <f t="shared" si="56"/>
        <v>0.10526315789473684</v>
      </c>
      <c r="CA36" s="7">
        <f t="shared" si="57"/>
        <v>0</v>
      </c>
      <c r="CB36" s="844" t="s">
        <v>2913</v>
      </c>
      <c r="CC36" s="852" t="s">
        <v>8431</v>
      </c>
      <c r="CD36" s="857"/>
      <c r="CE36" s="839">
        <v>5</v>
      </c>
      <c r="CF36" s="848">
        <v>6</v>
      </c>
      <c r="CG36" s="853"/>
      <c r="CH36" s="7">
        <f t="shared" si="58"/>
        <v>0.13157894736842105</v>
      </c>
      <c r="CI36" s="7">
        <f t="shared" si="59"/>
        <v>0</v>
      </c>
      <c r="CJ36" s="844" t="s">
        <v>7160</v>
      </c>
      <c r="CK36" s="27"/>
      <c r="CL36" s="857"/>
      <c r="CM36" s="839">
        <v>9</v>
      </c>
      <c r="CN36" s="848"/>
      <c r="CO36" s="847"/>
      <c r="CP36" s="7">
        <f t="shared" si="60"/>
        <v>0.23684210526315788</v>
      </c>
      <c r="CQ36" s="7">
        <f t="shared" si="61"/>
        <v>0</v>
      </c>
      <c r="CR36" s="844" t="s">
        <v>7160</v>
      </c>
      <c r="CS36" s="852"/>
      <c r="CT36" s="857"/>
      <c r="CU36" s="839">
        <v>11</v>
      </c>
      <c r="CV36" s="848"/>
      <c r="CW36" s="853"/>
      <c r="CX36" s="7">
        <f t="shared" si="62"/>
        <v>0.28947368421052633</v>
      </c>
      <c r="CY36" s="7">
        <f t="shared" si="63"/>
        <v>0</v>
      </c>
      <c r="CZ36" s="844" t="s">
        <v>7160</v>
      </c>
      <c r="DA36" s="852"/>
      <c r="DB36" s="856"/>
      <c r="DC36" s="839">
        <f>+CU36+8</f>
        <v>19</v>
      </c>
      <c r="DD36" s="848"/>
      <c r="DE36" s="853"/>
      <c r="DF36" s="7">
        <f t="shared" si="64"/>
        <v>0.5</v>
      </c>
      <c r="DG36" s="7">
        <f t="shared" si="65"/>
        <v>0</v>
      </c>
      <c r="DH36" s="844" t="s">
        <v>7160</v>
      </c>
      <c r="DI36" s="852"/>
      <c r="DJ36" s="856"/>
      <c r="DK36" s="839">
        <f>+DC36+5</f>
        <v>24</v>
      </c>
      <c r="DL36" s="848"/>
      <c r="DM36" s="853"/>
      <c r="DN36" s="7">
        <f t="shared" si="66"/>
        <v>0.63157894736842102</v>
      </c>
      <c r="DO36" s="7">
        <f t="shared" si="67"/>
        <v>0</v>
      </c>
      <c r="DP36" s="844" t="s">
        <v>7160</v>
      </c>
      <c r="DQ36" s="852"/>
      <c r="DR36" s="856"/>
      <c r="DS36" s="839">
        <f>+DK36+3</f>
        <v>27</v>
      </c>
      <c r="DT36" s="848"/>
      <c r="DU36" s="853"/>
      <c r="DV36" s="7">
        <f t="shared" si="68"/>
        <v>0.71052631578947367</v>
      </c>
      <c r="DW36" s="7">
        <f t="shared" si="69"/>
        <v>0</v>
      </c>
      <c r="DX36" s="844" t="s">
        <v>7160</v>
      </c>
      <c r="DY36" s="852"/>
      <c r="DZ36" s="856"/>
      <c r="EA36" s="839">
        <f>+DS36+4</f>
        <v>31</v>
      </c>
      <c r="EB36" s="848"/>
      <c r="EC36" s="853"/>
      <c r="ED36" s="7">
        <f t="shared" si="70"/>
        <v>0.81578947368421051</v>
      </c>
      <c r="EE36" s="7">
        <f t="shared" si="71"/>
        <v>0</v>
      </c>
      <c r="EF36" s="844" t="s">
        <v>7160</v>
      </c>
      <c r="EG36" s="851"/>
      <c r="EH36" s="856"/>
      <c r="EI36" s="839">
        <f>+EA36+4</f>
        <v>35</v>
      </c>
      <c r="EJ36" s="848"/>
      <c r="EK36" s="853"/>
      <c r="EL36" s="7">
        <f t="shared" si="72"/>
        <v>0.92105263157894735</v>
      </c>
      <c r="EM36" s="7">
        <f t="shared" si="73"/>
        <v>0</v>
      </c>
      <c r="EN36" s="844" t="s">
        <v>7160</v>
      </c>
      <c r="EO36" s="851"/>
      <c r="EP36" s="856"/>
      <c r="EQ36" s="839">
        <f>+EI36+3</f>
        <v>38</v>
      </c>
      <c r="ER36" s="845"/>
      <c r="ES36" s="853"/>
      <c r="ET36" s="7">
        <f t="shared" si="74"/>
        <v>1</v>
      </c>
      <c r="EU36" s="7">
        <f t="shared" si="75"/>
        <v>0</v>
      </c>
      <c r="EV36" s="844" t="s">
        <v>7160</v>
      </c>
      <c r="EW36" s="849"/>
      <c r="EX36" s="849"/>
      <c r="EY36" s="546">
        <v>2023</v>
      </c>
      <c r="FA36" s="846" t="str">
        <f t="shared" si="77"/>
        <v>SI</v>
      </c>
      <c r="FC36" s="934" t="str">
        <f t="shared" si="13"/>
        <v>ambientes de aprendizaje para la paz y la vida</v>
      </c>
      <c r="FF36" s="862"/>
    </row>
    <row r="37" spans="1:162" s="934" customFormat="1" ht="32.25" customHeight="1" x14ac:dyDescent="0.25">
      <c r="A37" s="861" t="str">
        <f t="shared" si="0"/>
        <v>72_VPBM_2023</v>
      </c>
      <c r="B37" s="927" t="s">
        <v>2227</v>
      </c>
      <c r="C37" s="927" t="s">
        <v>653</v>
      </c>
      <c r="D37" s="927" t="s">
        <v>4460</v>
      </c>
      <c r="E37" s="927" t="s">
        <v>7170</v>
      </c>
      <c r="F37" s="927" t="s">
        <v>3888</v>
      </c>
      <c r="G37" s="927" t="s">
        <v>4022</v>
      </c>
      <c r="H37" s="927" t="s">
        <v>4096</v>
      </c>
      <c r="I37" s="969" t="s">
        <v>7344</v>
      </c>
      <c r="J37" s="969" t="s">
        <v>7396</v>
      </c>
      <c r="K37" s="969" t="s">
        <v>7359</v>
      </c>
      <c r="L37" s="919"/>
      <c r="M37" s="925" t="s">
        <v>8307</v>
      </c>
      <c r="N37" s="919">
        <v>72</v>
      </c>
      <c r="O37" s="919"/>
      <c r="P37" s="1069" t="s">
        <v>7397</v>
      </c>
      <c r="Q37" s="919" t="s">
        <v>2904</v>
      </c>
      <c r="R37" s="919" t="s">
        <v>2904</v>
      </c>
      <c r="S37" s="919" t="s">
        <v>7287</v>
      </c>
      <c r="T37" s="919">
        <v>3932</v>
      </c>
      <c r="U37" s="919" t="s">
        <v>7287</v>
      </c>
      <c r="V37" s="919" t="s">
        <v>870</v>
      </c>
      <c r="W37" s="919" t="s">
        <v>7287</v>
      </c>
      <c r="X37" s="919" t="s">
        <v>870</v>
      </c>
      <c r="Y37" s="919" t="s">
        <v>7287</v>
      </c>
      <c r="Z37" s="919" t="s">
        <v>870</v>
      </c>
      <c r="AA37" s="919" t="s">
        <v>7287</v>
      </c>
      <c r="AB37" s="919" t="s">
        <v>7287</v>
      </c>
      <c r="AC37" s="919" t="s">
        <v>7287</v>
      </c>
      <c r="AD37" s="919" t="s">
        <v>7287</v>
      </c>
      <c r="AE37" s="919"/>
      <c r="AF37" s="919"/>
      <c r="AG37" s="919" t="s">
        <v>7287</v>
      </c>
      <c r="AH37" s="919" t="s">
        <v>7287</v>
      </c>
      <c r="AI37" s="919" t="s">
        <v>7287</v>
      </c>
      <c r="AJ37" s="919" t="s">
        <v>7287</v>
      </c>
      <c r="AK37" s="919" t="s">
        <v>7287</v>
      </c>
      <c r="AL37" s="919" t="s">
        <v>7287</v>
      </c>
      <c r="AM37" s="919" t="s">
        <v>7287</v>
      </c>
      <c r="AN37" s="919"/>
      <c r="AO37" s="919" t="s">
        <v>270</v>
      </c>
      <c r="AP37" s="919" t="s">
        <v>2635</v>
      </c>
      <c r="AQ37" s="919" t="s">
        <v>244</v>
      </c>
      <c r="AR37" s="919" t="s">
        <v>271</v>
      </c>
      <c r="AS37" s="919">
        <v>120</v>
      </c>
      <c r="AT37" s="927" t="s">
        <v>4155</v>
      </c>
      <c r="AU37" s="927" t="s">
        <v>4131</v>
      </c>
      <c r="AV37" s="919">
        <v>8000</v>
      </c>
      <c r="AW37" s="919">
        <v>2000</v>
      </c>
      <c r="AX37" s="919">
        <v>2000</v>
      </c>
      <c r="AY37" s="919">
        <v>2000</v>
      </c>
      <c r="AZ37" s="919">
        <v>2000</v>
      </c>
      <c r="BA37" s="919">
        <v>8000</v>
      </c>
      <c r="BB37" s="927"/>
      <c r="BC37" s="927"/>
      <c r="BD37" s="927"/>
      <c r="BE37" s="927"/>
      <c r="BF37" s="1002">
        <v>2000</v>
      </c>
      <c r="BG37" s="839">
        <v>0</v>
      </c>
      <c r="BH37" s="842">
        <v>0</v>
      </c>
      <c r="BI37" s="854" t="s">
        <v>7877</v>
      </c>
      <c r="BJ37" s="129">
        <f t="shared" si="52"/>
        <v>0</v>
      </c>
      <c r="BK37" s="7">
        <f t="shared" si="53"/>
        <v>0</v>
      </c>
      <c r="BL37" s="841" t="s">
        <v>7160</v>
      </c>
      <c r="BM37" s="854" t="s">
        <v>8438</v>
      </c>
      <c r="BN37" s="860">
        <v>0</v>
      </c>
      <c r="BO37" s="839">
        <v>0</v>
      </c>
      <c r="BP37" s="842">
        <f t="shared" ref="BP37:BP49" si="78">IF(BL37="SI",BH37,0)</f>
        <v>0</v>
      </c>
      <c r="BQ37" s="843" t="s">
        <v>7904</v>
      </c>
      <c r="BR37" s="7">
        <f t="shared" si="54"/>
        <v>0</v>
      </c>
      <c r="BS37" s="7">
        <f t="shared" si="55"/>
        <v>0</v>
      </c>
      <c r="BT37" s="844" t="s">
        <v>7160</v>
      </c>
      <c r="BU37" s="537" t="s">
        <v>8442</v>
      </c>
      <c r="BV37" s="120"/>
      <c r="BW37" s="839">
        <v>0</v>
      </c>
      <c r="BX37" s="842">
        <f t="shared" ref="BX37:BX46" si="79">IF(BT37="SI",BP37,0)</f>
        <v>0</v>
      </c>
      <c r="BY37" s="853" t="s">
        <v>8413</v>
      </c>
      <c r="BZ37" s="7">
        <f t="shared" si="56"/>
        <v>0</v>
      </c>
      <c r="CA37" s="7">
        <f t="shared" si="57"/>
        <v>0</v>
      </c>
      <c r="CB37" s="844" t="s">
        <v>7160</v>
      </c>
      <c r="CC37" s="852" t="s">
        <v>8432</v>
      </c>
      <c r="CD37" s="857"/>
      <c r="CE37" s="839">
        <v>0</v>
      </c>
      <c r="CF37" s="842">
        <f t="shared" ref="CF37:CF49" si="80">IF(CB37="SI",BX37,0)</f>
        <v>0</v>
      </c>
      <c r="CG37" s="853"/>
      <c r="CH37" s="7">
        <f t="shared" si="58"/>
        <v>0</v>
      </c>
      <c r="CI37" s="7">
        <f t="shared" si="59"/>
        <v>0</v>
      </c>
      <c r="CJ37" s="844" t="s">
        <v>7160</v>
      </c>
      <c r="CK37" s="27"/>
      <c r="CL37" s="857"/>
      <c r="CM37" s="839">
        <v>0</v>
      </c>
      <c r="CN37" s="842">
        <f t="shared" ref="CN37:CN48" si="81">IF(CJ37="SI",CF37,0)</f>
        <v>0</v>
      </c>
      <c r="CO37" s="847"/>
      <c r="CP37" s="7">
        <f t="shared" si="60"/>
        <v>0</v>
      </c>
      <c r="CQ37" s="7">
        <f t="shared" si="61"/>
        <v>0</v>
      </c>
      <c r="CR37" s="844" t="s">
        <v>7160</v>
      </c>
      <c r="CS37" s="852"/>
      <c r="CT37" s="857"/>
      <c r="CU37" s="839">
        <v>0</v>
      </c>
      <c r="CV37" s="858">
        <f>IF(CR37="SI",CN37,0)</f>
        <v>0</v>
      </c>
      <c r="CW37" s="853"/>
      <c r="CX37" s="7">
        <f t="shared" si="62"/>
        <v>0</v>
      </c>
      <c r="CY37" s="7">
        <f t="shared" si="63"/>
        <v>0</v>
      </c>
      <c r="CZ37" s="844" t="s">
        <v>7160</v>
      </c>
      <c r="DA37" s="852"/>
      <c r="DB37" s="856"/>
      <c r="DC37" s="839">
        <v>0</v>
      </c>
      <c r="DD37" s="842">
        <f t="shared" ref="DD37:DD48" si="82">IF(CZ37="SI",CV37,0)</f>
        <v>0</v>
      </c>
      <c r="DE37" s="853"/>
      <c r="DF37" s="7">
        <f t="shared" si="64"/>
        <v>0</v>
      </c>
      <c r="DG37" s="7">
        <f t="shared" si="65"/>
        <v>0</v>
      </c>
      <c r="DH37" s="844" t="s">
        <v>7160</v>
      </c>
      <c r="DI37" s="852"/>
      <c r="DJ37" s="856"/>
      <c r="DK37" s="839">
        <v>0</v>
      </c>
      <c r="DL37" s="842">
        <f t="shared" ref="DL37:DL49" si="83">IF(DH37="SI",DD37,0)</f>
        <v>0</v>
      </c>
      <c r="DM37" s="853"/>
      <c r="DN37" s="7">
        <f t="shared" si="66"/>
        <v>0</v>
      </c>
      <c r="DO37" s="7">
        <f t="shared" si="67"/>
        <v>0</v>
      </c>
      <c r="DP37" s="844" t="s">
        <v>7160</v>
      </c>
      <c r="DQ37" s="852"/>
      <c r="DR37" s="856"/>
      <c r="DS37" s="839">
        <v>0</v>
      </c>
      <c r="DT37" s="842">
        <f t="shared" ref="DT37:DT46" si="84">IF(DP37="SI",DL37,0)</f>
        <v>0</v>
      </c>
      <c r="DU37" s="853"/>
      <c r="DV37" s="7">
        <f t="shared" si="68"/>
        <v>0</v>
      </c>
      <c r="DW37" s="7">
        <f t="shared" si="69"/>
        <v>0</v>
      </c>
      <c r="DX37" s="844" t="s">
        <v>7160</v>
      </c>
      <c r="DY37" s="852"/>
      <c r="DZ37" s="856"/>
      <c r="EA37" s="839">
        <v>0</v>
      </c>
      <c r="EB37" s="842">
        <f t="shared" ref="EB37:EB49" si="85">IF(DX37="SI",DT37,0)</f>
        <v>0</v>
      </c>
      <c r="EC37" s="853"/>
      <c r="ED37" s="7">
        <f t="shared" si="70"/>
        <v>0</v>
      </c>
      <c r="EE37" s="7">
        <f t="shared" si="71"/>
        <v>0</v>
      </c>
      <c r="EF37" s="844" t="s">
        <v>7160</v>
      </c>
      <c r="EG37" s="851"/>
      <c r="EH37" s="856"/>
      <c r="EI37" s="839">
        <v>0</v>
      </c>
      <c r="EJ37" s="842">
        <f t="shared" ref="EJ37:EJ48" si="86">IF(EF37="SI",EB37,0)</f>
        <v>0</v>
      </c>
      <c r="EK37" s="853"/>
      <c r="EL37" s="7">
        <f t="shared" si="72"/>
        <v>0</v>
      </c>
      <c r="EM37" s="7">
        <f t="shared" si="73"/>
        <v>0</v>
      </c>
      <c r="EN37" s="844" t="s">
        <v>7160</v>
      </c>
      <c r="EO37" s="851"/>
      <c r="EP37" s="856"/>
      <c r="EQ37" s="839">
        <v>2000</v>
      </c>
      <c r="ER37" s="845"/>
      <c r="ES37" s="853"/>
      <c r="ET37" s="7">
        <f t="shared" si="74"/>
        <v>1</v>
      </c>
      <c r="EU37" s="7">
        <f t="shared" si="75"/>
        <v>0</v>
      </c>
      <c r="EV37" s="844" t="s">
        <v>7160</v>
      </c>
      <c r="EW37" s="849"/>
      <c r="EX37" s="849"/>
      <c r="EY37" s="546">
        <v>2023</v>
      </c>
      <c r="FA37" s="846" t="str">
        <f t="shared" ref="FA37:FA40" si="87">+IF(EQ37=AW37,"SI","NO")</f>
        <v>SI</v>
      </c>
      <c r="FC37" s="934" t="str">
        <f t="shared" si="13"/>
        <v>modelos educativos flexibles</v>
      </c>
      <c r="FF37" s="862"/>
    </row>
    <row r="38" spans="1:162" s="934" customFormat="1" ht="32.25" customHeight="1" x14ac:dyDescent="0.25">
      <c r="A38" s="861" t="str">
        <f t="shared" si="0"/>
        <v>73_VPBM_2023</v>
      </c>
      <c r="B38" s="927" t="s">
        <v>2227</v>
      </c>
      <c r="C38" s="927" t="s">
        <v>653</v>
      </c>
      <c r="D38" s="927" t="s">
        <v>4460</v>
      </c>
      <c r="E38" s="927" t="s">
        <v>7170</v>
      </c>
      <c r="F38" s="927" t="s">
        <v>3888</v>
      </c>
      <c r="G38" s="927" t="s">
        <v>4022</v>
      </c>
      <c r="H38" s="927" t="s">
        <v>4073</v>
      </c>
      <c r="I38" s="969" t="s">
        <v>7344</v>
      </c>
      <c r="J38" s="969" t="s">
        <v>7396</v>
      </c>
      <c r="K38" s="969" t="s">
        <v>7359</v>
      </c>
      <c r="L38" s="919"/>
      <c r="M38" s="925" t="s">
        <v>8307</v>
      </c>
      <c r="N38" s="919">
        <v>73</v>
      </c>
      <c r="O38" s="919"/>
      <c r="P38" s="1069" t="s">
        <v>7398</v>
      </c>
      <c r="Q38" s="919" t="s">
        <v>2904</v>
      </c>
      <c r="R38" s="919" t="s">
        <v>2904</v>
      </c>
      <c r="S38" s="919" t="s">
        <v>7287</v>
      </c>
      <c r="T38" s="919">
        <v>3932</v>
      </c>
      <c r="U38" s="919" t="s">
        <v>7287</v>
      </c>
      <c r="V38" s="919" t="s">
        <v>870</v>
      </c>
      <c r="W38" s="919" t="s">
        <v>7287</v>
      </c>
      <c r="X38" s="919" t="s">
        <v>870</v>
      </c>
      <c r="Y38" s="919" t="s">
        <v>7287</v>
      </c>
      <c r="Z38" s="919" t="s">
        <v>870</v>
      </c>
      <c r="AA38" s="919" t="s">
        <v>7287</v>
      </c>
      <c r="AB38" s="919" t="s">
        <v>7287</v>
      </c>
      <c r="AC38" s="919" t="s">
        <v>7287</v>
      </c>
      <c r="AD38" s="919" t="s">
        <v>7287</v>
      </c>
      <c r="AE38" s="919"/>
      <c r="AF38" s="919"/>
      <c r="AG38" s="919" t="s">
        <v>7287</v>
      </c>
      <c r="AH38" s="919" t="s">
        <v>7287</v>
      </c>
      <c r="AI38" s="919" t="s">
        <v>7287</v>
      </c>
      <c r="AJ38" s="919" t="s">
        <v>7287</v>
      </c>
      <c r="AK38" s="919" t="s">
        <v>7287</v>
      </c>
      <c r="AL38" s="919" t="s">
        <v>7287</v>
      </c>
      <c r="AM38" s="919" t="s">
        <v>7287</v>
      </c>
      <c r="AN38" s="919"/>
      <c r="AO38" s="919" t="s">
        <v>270</v>
      </c>
      <c r="AP38" s="919" t="s">
        <v>2635</v>
      </c>
      <c r="AQ38" s="919" t="s">
        <v>244</v>
      </c>
      <c r="AR38" s="919" t="s">
        <v>271</v>
      </c>
      <c r="AS38" s="919">
        <v>120</v>
      </c>
      <c r="AT38" s="927" t="s">
        <v>4176</v>
      </c>
      <c r="AU38" s="927" t="s">
        <v>4131</v>
      </c>
      <c r="AV38" s="919">
        <v>2500</v>
      </c>
      <c r="AW38" s="919">
        <v>500</v>
      </c>
      <c r="AX38" s="919">
        <v>500</v>
      </c>
      <c r="AY38" s="919">
        <v>500</v>
      </c>
      <c r="AZ38" s="919">
        <v>500</v>
      </c>
      <c r="BA38" s="919">
        <v>2000</v>
      </c>
      <c r="BB38" s="927"/>
      <c r="BC38" s="927"/>
      <c r="BD38" s="927"/>
      <c r="BE38" s="927"/>
      <c r="BF38" s="992">
        <v>500</v>
      </c>
      <c r="BG38" s="839">
        <v>0</v>
      </c>
      <c r="BH38" s="842">
        <v>0</v>
      </c>
      <c r="BI38" s="854" t="s">
        <v>7878</v>
      </c>
      <c r="BJ38" s="129">
        <f t="shared" si="52"/>
        <v>0</v>
      </c>
      <c r="BK38" s="7">
        <f t="shared" si="53"/>
        <v>0</v>
      </c>
      <c r="BL38" s="841" t="s">
        <v>7160</v>
      </c>
      <c r="BM38" s="854" t="s">
        <v>8438</v>
      </c>
      <c r="BN38" s="860">
        <v>0</v>
      </c>
      <c r="BO38" s="839">
        <v>0</v>
      </c>
      <c r="BP38" s="842">
        <f t="shared" si="78"/>
        <v>0</v>
      </c>
      <c r="BQ38" s="843" t="s">
        <v>7905</v>
      </c>
      <c r="BR38" s="7">
        <f t="shared" si="54"/>
        <v>0</v>
      </c>
      <c r="BS38" s="7">
        <f t="shared" si="55"/>
        <v>0</v>
      </c>
      <c r="BT38" s="844" t="s">
        <v>7160</v>
      </c>
      <c r="BU38" s="537" t="s">
        <v>8446</v>
      </c>
      <c r="BV38" s="120"/>
      <c r="BW38" s="839">
        <v>0</v>
      </c>
      <c r="BX38" s="842">
        <f t="shared" si="79"/>
        <v>0</v>
      </c>
      <c r="BY38" s="853" t="s">
        <v>8414</v>
      </c>
      <c r="BZ38" s="7">
        <f t="shared" si="56"/>
        <v>0</v>
      </c>
      <c r="CA38" s="7">
        <f t="shared" si="57"/>
        <v>0</v>
      </c>
      <c r="CB38" s="844" t="s">
        <v>7160</v>
      </c>
      <c r="CC38" s="852" t="s">
        <v>8432</v>
      </c>
      <c r="CD38" s="857"/>
      <c r="CE38" s="839">
        <v>0</v>
      </c>
      <c r="CF38" s="842">
        <f t="shared" si="80"/>
        <v>0</v>
      </c>
      <c r="CG38" s="853"/>
      <c r="CH38" s="7">
        <f t="shared" si="58"/>
        <v>0</v>
      </c>
      <c r="CI38" s="7">
        <f t="shared" si="59"/>
        <v>0</v>
      </c>
      <c r="CJ38" s="844" t="s">
        <v>7160</v>
      </c>
      <c r="CK38" s="27"/>
      <c r="CL38" s="857"/>
      <c r="CM38" s="839">
        <v>0</v>
      </c>
      <c r="CN38" s="842">
        <f t="shared" si="81"/>
        <v>0</v>
      </c>
      <c r="CO38" s="847"/>
      <c r="CP38" s="7">
        <f t="shared" si="60"/>
        <v>0</v>
      </c>
      <c r="CQ38" s="7">
        <f t="shared" si="61"/>
        <v>0</v>
      </c>
      <c r="CR38" s="844" t="s">
        <v>7160</v>
      </c>
      <c r="CS38" s="852"/>
      <c r="CT38" s="857"/>
      <c r="CU38" s="839">
        <v>0</v>
      </c>
      <c r="CV38" s="858">
        <f>IF(CR38="SI",CN38,0)</f>
        <v>0</v>
      </c>
      <c r="CW38" s="853"/>
      <c r="CX38" s="7">
        <f t="shared" si="62"/>
        <v>0</v>
      </c>
      <c r="CY38" s="7">
        <f t="shared" si="63"/>
        <v>0</v>
      </c>
      <c r="CZ38" s="844" t="s">
        <v>7160</v>
      </c>
      <c r="DA38" s="852"/>
      <c r="DB38" s="856"/>
      <c r="DC38" s="839">
        <v>0</v>
      </c>
      <c r="DD38" s="842">
        <f t="shared" si="82"/>
        <v>0</v>
      </c>
      <c r="DE38" s="853"/>
      <c r="DF38" s="7">
        <f t="shared" si="64"/>
        <v>0</v>
      </c>
      <c r="DG38" s="7">
        <f t="shared" si="65"/>
        <v>0</v>
      </c>
      <c r="DH38" s="844" t="s">
        <v>7160</v>
      </c>
      <c r="DI38" s="852"/>
      <c r="DJ38" s="856"/>
      <c r="DK38" s="839">
        <v>0</v>
      </c>
      <c r="DL38" s="842">
        <f t="shared" si="83"/>
        <v>0</v>
      </c>
      <c r="DM38" s="853"/>
      <c r="DN38" s="7">
        <f t="shared" si="66"/>
        <v>0</v>
      </c>
      <c r="DO38" s="7">
        <f t="shared" si="67"/>
        <v>0</v>
      </c>
      <c r="DP38" s="844" t="s">
        <v>7160</v>
      </c>
      <c r="DQ38" s="852"/>
      <c r="DR38" s="856"/>
      <c r="DS38" s="839">
        <v>0</v>
      </c>
      <c r="DT38" s="842">
        <f t="shared" si="84"/>
        <v>0</v>
      </c>
      <c r="DU38" s="853"/>
      <c r="DV38" s="7">
        <f t="shared" si="68"/>
        <v>0</v>
      </c>
      <c r="DW38" s="7">
        <f t="shared" si="69"/>
        <v>0</v>
      </c>
      <c r="DX38" s="844" t="s">
        <v>7160</v>
      </c>
      <c r="DY38" s="852"/>
      <c r="DZ38" s="856"/>
      <c r="EA38" s="839">
        <v>0</v>
      </c>
      <c r="EB38" s="842">
        <f t="shared" si="85"/>
        <v>0</v>
      </c>
      <c r="EC38" s="853"/>
      <c r="ED38" s="7">
        <f t="shared" si="70"/>
        <v>0</v>
      </c>
      <c r="EE38" s="7">
        <f t="shared" si="71"/>
        <v>0</v>
      </c>
      <c r="EF38" s="844" t="s">
        <v>7160</v>
      </c>
      <c r="EG38" s="851"/>
      <c r="EH38" s="856"/>
      <c r="EI38" s="839">
        <v>0</v>
      </c>
      <c r="EJ38" s="842">
        <f t="shared" si="86"/>
        <v>0</v>
      </c>
      <c r="EK38" s="853"/>
      <c r="EL38" s="7">
        <f t="shared" si="72"/>
        <v>0</v>
      </c>
      <c r="EM38" s="7">
        <f t="shared" si="73"/>
        <v>0</v>
      </c>
      <c r="EN38" s="844" t="s">
        <v>7160</v>
      </c>
      <c r="EO38" s="851"/>
      <c r="EP38" s="856"/>
      <c r="EQ38" s="839">
        <v>500</v>
      </c>
      <c r="ER38" s="845"/>
      <c r="ES38" s="853"/>
      <c r="ET38" s="7">
        <f t="shared" si="74"/>
        <v>1</v>
      </c>
      <c r="EU38" s="7">
        <f t="shared" si="75"/>
        <v>0</v>
      </c>
      <c r="EV38" s="844" t="s">
        <v>7160</v>
      </c>
      <c r="EW38" s="849"/>
      <c r="EX38" s="849"/>
      <c r="EY38" s="546">
        <v>2023</v>
      </c>
      <c r="FA38" s="846" t="str">
        <f t="shared" si="87"/>
        <v>SI</v>
      </c>
      <c r="FC38" s="934" t="str">
        <f t="shared" si="13"/>
        <v>modelos educativos flexibles</v>
      </c>
      <c r="FF38" s="862"/>
    </row>
    <row r="39" spans="1:162" s="934" customFormat="1" ht="32.25" customHeight="1" x14ac:dyDescent="0.25">
      <c r="A39" s="861" t="str">
        <f t="shared" si="0"/>
        <v>74_VPBM_2023</v>
      </c>
      <c r="B39" s="927" t="s">
        <v>2227</v>
      </c>
      <c r="C39" s="927" t="s">
        <v>653</v>
      </c>
      <c r="D39" s="927" t="s">
        <v>4460</v>
      </c>
      <c r="E39" s="927" t="s">
        <v>7170</v>
      </c>
      <c r="F39" s="927" t="s">
        <v>3888</v>
      </c>
      <c r="G39" s="927" t="s">
        <v>4022</v>
      </c>
      <c r="H39" s="927" t="s">
        <v>4073</v>
      </c>
      <c r="I39" s="969" t="s">
        <v>7344</v>
      </c>
      <c r="J39" s="969" t="s">
        <v>7399</v>
      </c>
      <c r="K39" s="969" t="s">
        <v>7359</v>
      </c>
      <c r="L39" s="919"/>
      <c r="M39" s="925" t="s">
        <v>8307</v>
      </c>
      <c r="N39" s="919">
        <v>74</v>
      </c>
      <c r="O39" s="919"/>
      <c r="P39" s="1069" t="s">
        <v>7400</v>
      </c>
      <c r="Q39" s="919" t="s">
        <v>2904</v>
      </c>
      <c r="R39" s="919" t="s">
        <v>2904</v>
      </c>
      <c r="S39" s="919" t="s">
        <v>7287</v>
      </c>
      <c r="T39" s="919" t="s">
        <v>7287</v>
      </c>
      <c r="U39" s="919" t="s">
        <v>7287</v>
      </c>
      <c r="V39" s="919" t="s">
        <v>7287</v>
      </c>
      <c r="W39" s="919" t="s">
        <v>7287</v>
      </c>
      <c r="X39" s="919" t="s">
        <v>870</v>
      </c>
      <c r="Y39" s="919" t="s">
        <v>7287</v>
      </c>
      <c r="Z39" s="919" t="s">
        <v>870</v>
      </c>
      <c r="AA39" s="919" t="s">
        <v>7287</v>
      </c>
      <c r="AB39" s="919" t="s">
        <v>7287</v>
      </c>
      <c r="AC39" s="919" t="s">
        <v>7287</v>
      </c>
      <c r="AD39" s="919" t="s">
        <v>7287</v>
      </c>
      <c r="AE39" s="919"/>
      <c r="AF39" s="919"/>
      <c r="AG39" s="919" t="s">
        <v>7287</v>
      </c>
      <c r="AH39" s="919" t="s">
        <v>7287</v>
      </c>
      <c r="AI39" s="919" t="s">
        <v>7287</v>
      </c>
      <c r="AJ39" s="919" t="s">
        <v>7287</v>
      </c>
      <c r="AK39" s="919" t="s">
        <v>7287</v>
      </c>
      <c r="AL39" s="919" t="s">
        <v>7287</v>
      </c>
      <c r="AM39" s="919" t="s">
        <v>7287</v>
      </c>
      <c r="AN39" s="919"/>
      <c r="AO39" s="919" t="s">
        <v>270</v>
      </c>
      <c r="AP39" s="919" t="s">
        <v>2635</v>
      </c>
      <c r="AQ39" s="919" t="s">
        <v>871</v>
      </c>
      <c r="AR39" s="919" t="s">
        <v>214</v>
      </c>
      <c r="AS39" s="919">
        <v>120</v>
      </c>
      <c r="AT39" s="927" t="s">
        <v>4191</v>
      </c>
      <c r="AU39" s="927" t="s">
        <v>4192</v>
      </c>
      <c r="AV39" s="919">
        <v>9.1999999999999993</v>
      </c>
      <c r="AW39" s="919">
        <v>10.7</v>
      </c>
      <c r="AX39" s="919">
        <v>12.2</v>
      </c>
      <c r="AY39" s="919">
        <v>13.7</v>
      </c>
      <c r="AZ39" s="919">
        <v>15.2</v>
      </c>
      <c r="BA39" s="919">
        <v>15.2</v>
      </c>
      <c r="BB39" s="927"/>
      <c r="BC39" s="927"/>
      <c r="BD39" s="927"/>
      <c r="BE39" s="927"/>
      <c r="BF39" s="992">
        <v>10.7</v>
      </c>
      <c r="BG39" s="839">
        <v>0</v>
      </c>
      <c r="BH39" s="842">
        <v>0</v>
      </c>
      <c r="BI39" s="854" t="s">
        <v>7879</v>
      </c>
      <c r="BJ39" s="840">
        <f>+IF(BL39="SI",IFERROR((((IF(BL39="SI",(BG39-AV39),0)))/(AW39-AV39)),"REVISAR"),0)</f>
        <v>0</v>
      </c>
      <c r="BK39" s="7">
        <f>+IF(BL39="SI",IFERROR((((IF(BL39="SI",(BH39-AV39),0)))/(AW39-AV39)),"REVISAR"),0)</f>
        <v>0</v>
      </c>
      <c r="BL39" s="841" t="s">
        <v>7160</v>
      </c>
      <c r="BM39" s="854" t="s">
        <v>8439</v>
      </c>
      <c r="BN39" s="859">
        <v>0</v>
      </c>
      <c r="BO39" s="839">
        <v>0</v>
      </c>
      <c r="BP39" s="842">
        <f t="shared" si="78"/>
        <v>0</v>
      </c>
      <c r="BQ39" s="843" t="s">
        <v>7906</v>
      </c>
      <c r="BR39" s="7">
        <f>+IFERROR(((BO39-$AV39)/($AW39-$AV39)),"REVISAR")</f>
        <v>-6.1333333333333329</v>
      </c>
      <c r="BS39" s="7">
        <f>+IF(BL39&lt;&gt;"SI",BK39,(IF(BT39="SI",IFERROR((IF(BT39="SI",(BP39-$AV39),0)/($AW39-$AV39)),"REVISAR"),BK39)))</f>
        <v>0</v>
      </c>
      <c r="BT39" s="844" t="s">
        <v>7160</v>
      </c>
      <c r="BU39" s="537" t="s">
        <v>8446</v>
      </c>
      <c r="BV39" s="120"/>
      <c r="BW39" s="839">
        <v>0</v>
      </c>
      <c r="BX39" s="842">
        <f t="shared" si="79"/>
        <v>0</v>
      </c>
      <c r="BY39" s="853" t="s">
        <v>8415</v>
      </c>
      <c r="BZ39" s="7">
        <f>+IFERROR(((BW39-$AV39)/($AW39-$AV39)),"REVISAR")</f>
        <v>-6.1333333333333329</v>
      </c>
      <c r="CA39" s="7">
        <f>+IF(AND(BT39="SI",BL39="SI"),(IF(CB39="SI",IFERROR((IF(CB39="SI",(BX39-$AV39),0)/($AW39-$AV39)),"REVISAR"),BS39)),BS39)</f>
        <v>0</v>
      </c>
      <c r="CB39" s="844" t="s">
        <v>7160</v>
      </c>
      <c r="CC39" s="852"/>
      <c r="CD39" s="857"/>
      <c r="CE39" s="839">
        <v>0</v>
      </c>
      <c r="CF39" s="842">
        <f t="shared" si="80"/>
        <v>0</v>
      </c>
      <c r="CG39" s="853"/>
      <c r="CH39" s="7">
        <f>+IFERROR(((CE39-$AV39)/($AW39-$AV39)),"REVISAR")</f>
        <v>-6.1333333333333329</v>
      </c>
      <c r="CI39" s="7">
        <f>+IF(AND(BL39="SI",BT39="SI",CB39="SI"),(IF(CJ39="SI",IFERROR((IF(CJ39="SI",(CF39-$AV39),0)/($AW39-$AV39)),"REVISAR"),CA39)),CA39)</f>
        <v>0</v>
      </c>
      <c r="CJ39" s="844" t="s">
        <v>7160</v>
      </c>
      <c r="CK39" s="27"/>
      <c r="CL39" s="857"/>
      <c r="CM39" s="839">
        <v>0</v>
      </c>
      <c r="CN39" s="842">
        <f t="shared" si="81"/>
        <v>0</v>
      </c>
      <c r="CO39" s="847"/>
      <c r="CP39" s="7">
        <f>+IFERROR(((CM39-$AV39)/($AW39-$AV39)),"REVISAR")</f>
        <v>-6.1333333333333329</v>
      </c>
      <c r="CQ39" s="7">
        <f>+IF(AND(BL39="SI",BT39="SI",CB39="SI",CJ39="SI"),(IF(CR39="SI",IFERROR((IF(CR39="SI",(CN39-$AV39),0)/($AW39-$AV39)),"REVISAR"),CI39)),CI39)</f>
        <v>0</v>
      </c>
      <c r="CR39" s="844" t="s">
        <v>7160</v>
      </c>
      <c r="CS39" s="852"/>
      <c r="CT39" s="857"/>
      <c r="CU39" s="839">
        <v>0</v>
      </c>
      <c r="CV39" s="842">
        <f>IF(CR39="SI",CN39,0)</f>
        <v>0</v>
      </c>
      <c r="CW39" s="853"/>
      <c r="CX39" s="7">
        <f t="shared" ref="CX39:CX40" si="88">+IFERROR(((CU39-$AV39)/($AW39-$AV39)),"REVISAR")</f>
        <v>-6.1333333333333329</v>
      </c>
      <c r="CY39" s="7">
        <f t="shared" ref="CY39:CY40" si="89">+IF(AND(BL39="SI",BT39="SI",CB39="SI",CJ39="SI",CR39="SI"),(IF(CZ39="SI",IFERROR((IF(CZ39="SI",(CV39-$AV39),0)/($AW39-$AVD39)),"REVISAR"),CQ39)),CQ39)</f>
        <v>0</v>
      </c>
      <c r="CZ39" s="844" t="s">
        <v>7160</v>
      </c>
      <c r="DA39" s="852"/>
      <c r="DB39" s="856"/>
      <c r="DC39" s="839">
        <v>0</v>
      </c>
      <c r="DD39" s="842">
        <f t="shared" si="82"/>
        <v>0</v>
      </c>
      <c r="DE39" s="853"/>
      <c r="DF39" s="7">
        <f t="shared" ref="DF39:DF40" si="90">+IFERROR(((DC39-$AV39)/($AW39-$AV39)),"REVISAR")</f>
        <v>-6.1333333333333329</v>
      </c>
      <c r="DG39" s="7">
        <f t="shared" ref="DG39:DG40" si="91">+IF(AND(BL39="SI",BT39="SI",CB39="SI",CJ39="SI",CR39="SI",CZ39="SI"),(IF(DH39="SI",IFERROR((IF(DH39="SI",(DD39-$AV39),0)/($AW39-$AV39)),"REVISAR"),CY39)),CY39)</f>
        <v>0</v>
      </c>
      <c r="DH39" s="844" t="s">
        <v>7160</v>
      </c>
      <c r="DI39" s="852"/>
      <c r="DJ39" s="856"/>
      <c r="DK39" s="839">
        <v>0</v>
      </c>
      <c r="DL39" s="842">
        <f t="shared" si="83"/>
        <v>0</v>
      </c>
      <c r="DM39" s="853"/>
      <c r="DN39" s="7">
        <f>+IFERROR(((DK39-$AV39)/($AW39-$AV39)),"REVISAR")</f>
        <v>-6.1333333333333329</v>
      </c>
      <c r="DO39" s="7">
        <f>+IF(AND(BL39="SI",BT39="SI",CB39="SI",CJ39="SI",CR39="SI",CZ39="SI",DH39="SI"),(IF(DP39="SI",IFERROR((IF(DP39="SI",(DL39-$AV39),0)/($AW39-$AV39)),"REVISAR"),DG39)),DG39)</f>
        <v>0</v>
      </c>
      <c r="DP39" s="844" t="s">
        <v>7160</v>
      </c>
      <c r="DQ39" s="852"/>
      <c r="DR39" s="856"/>
      <c r="DS39" s="839">
        <v>0</v>
      </c>
      <c r="DT39" s="842">
        <f t="shared" si="84"/>
        <v>0</v>
      </c>
      <c r="DU39" s="853"/>
      <c r="DV39" s="7">
        <f>+IFERROR(((DS39-$AV39)/($AW39-$AV39)),"REVISAR")</f>
        <v>-6.1333333333333329</v>
      </c>
      <c r="DW39" s="7">
        <f>+IF(AND(BL39="SI",BT39="SI",CB39="SI",CJ39="SI",CR39="SI",CZ39="SI",DH39="SI",DP39="SI"),(IF(DX39="SI",IFERROR((IF(DX39="SI",(DT39-$AV39),0)/($AW39-$AV39)),"REVISAR"),DO39)),DO39)</f>
        <v>0</v>
      </c>
      <c r="DX39" s="844" t="s">
        <v>7160</v>
      </c>
      <c r="DY39" s="852"/>
      <c r="DZ39" s="856"/>
      <c r="EA39" s="839">
        <v>0</v>
      </c>
      <c r="EB39" s="842">
        <f t="shared" si="85"/>
        <v>0</v>
      </c>
      <c r="EC39" s="853"/>
      <c r="ED39" s="7">
        <f>+IFERROR(((EA39-$AV39)/($AW39-$AV39)),"REVISAR")</f>
        <v>-6.1333333333333329</v>
      </c>
      <c r="EE39" s="7">
        <f>+IF(AND(BL39="SI",BT39="SI",CB39="SI",CJ39="SI",CR39="SI",CZ39="SI",DH39="SI",DP39="SI",DX39="SI"),(IF(EF39="SI",IFERROR((IF(EF39="SI",(EB39-$AV39),0)/($AW39-$AV39)),"REVISAR"),DW39)),DW39)</f>
        <v>0</v>
      </c>
      <c r="EF39" s="844" t="s">
        <v>7160</v>
      </c>
      <c r="EG39" s="851"/>
      <c r="EH39" s="856"/>
      <c r="EI39" s="839">
        <v>0</v>
      </c>
      <c r="EJ39" s="842">
        <f t="shared" si="86"/>
        <v>0</v>
      </c>
      <c r="EK39" s="853"/>
      <c r="EL39" s="7">
        <f t="shared" ref="EL39:EL40" si="92">+IFERROR(((EI39-$AV39)/($AW39-$AV39)),"REVISAR")</f>
        <v>-6.1333333333333329</v>
      </c>
      <c r="EM39" s="7">
        <f t="shared" ref="EM39:EM40" si="93">+IF(AND(BL39="SI",BT39="SI",CB39="SI",CJ39="SI",CR39="SI",CZ39="SI",DH39="SI",DP39="SI",DX39="SI",EF39="SI"),(IF(EN39="SI",IFERROR((IF(EN39="SI",(EJ39-$AV39),0)/($AW39-$AV39)),"REVISAR"),EE39)),EE39)</f>
        <v>0</v>
      </c>
      <c r="EN39" s="844" t="s">
        <v>7160</v>
      </c>
      <c r="EO39" s="851"/>
      <c r="EP39" s="856"/>
      <c r="EQ39" s="839">
        <v>10.7</v>
      </c>
      <c r="ER39" s="845"/>
      <c r="ES39" s="853"/>
      <c r="ET39" s="7">
        <f t="shared" ref="ET39:ET40" si="94">+IFERROR(((EQ39-$AV39)/($AW39-$AV39)),"REVISAR")</f>
        <v>1</v>
      </c>
      <c r="EU39" s="7">
        <f t="shared" ref="EU39:EU40" si="95">+IF(AND(BL39="SI",BT39="SI",CB39="SI",CJ39="SI",CR39="SI",CZ39="SI",DH39="SI",DP39="SI",DX39="SI",EF39="SI",EN39="SI"),(IF(EV39="SI",IFERROR((IF(EV39="SI",(ER39-$EV39),0)/($AW39-$AV39)),"REVISAR"),EM39)),EM39)</f>
        <v>0</v>
      </c>
      <c r="EV39" s="844" t="s">
        <v>7160</v>
      </c>
      <c r="EW39" s="849"/>
      <c r="EX39" s="849"/>
      <c r="EY39" s="546">
        <v>2023</v>
      </c>
      <c r="FA39" s="846" t="str">
        <f t="shared" si="87"/>
        <v>SI</v>
      </c>
      <c r="FC39" s="934" t="str">
        <f t="shared" si="13"/>
        <v>modelos educativos flexibles</v>
      </c>
      <c r="FF39" s="862"/>
    </row>
    <row r="40" spans="1:162" s="934" customFormat="1" ht="32.25" customHeight="1" x14ac:dyDescent="0.25">
      <c r="A40" s="861" t="str">
        <f t="shared" si="0"/>
        <v>75_VPBM_2023</v>
      </c>
      <c r="B40" s="927" t="s">
        <v>2227</v>
      </c>
      <c r="C40" s="927" t="s">
        <v>653</v>
      </c>
      <c r="D40" s="927" t="s">
        <v>4460</v>
      </c>
      <c r="E40" s="927" t="s">
        <v>7170</v>
      </c>
      <c r="F40" s="927" t="s">
        <v>3888</v>
      </c>
      <c r="G40" s="927" t="s">
        <v>4022</v>
      </c>
      <c r="H40" s="927" t="s">
        <v>4073</v>
      </c>
      <c r="I40" s="969" t="s">
        <v>7344</v>
      </c>
      <c r="J40" s="969" t="s">
        <v>7399</v>
      </c>
      <c r="K40" s="969" t="s">
        <v>7359</v>
      </c>
      <c r="L40" s="919"/>
      <c r="M40" s="925" t="s">
        <v>8307</v>
      </c>
      <c r="N40" s="919">
        <v>75</v>
      </c>
      <c r="O40" s="919"/>
      <c r="P40" s="1069" t="s">
        <v>7401</v>
      </c>
      <c r="Q40" s="919" t="s">
        <v>2904</v>
      </c>
      <c r="R40" s="919" t="s">
        <v>2904</v>
      </c>
      <c r="S40" s="919" t="s">
        <v>7287</v>
      </c>
      <c r="T40" s="919" t="s">
        <v>7287</v>
      </c>
      <c r="U40" s="919" t="s">
        <v>7287</v>
      </c>
      <c r="V40" s="919" t="s">
        <v>7287</v>
      </c>
      <c r="W40" s="919" t="s">
        <v>7287</v>
      </c>
      <c r="X40" s="919" t="s">
        <v>870</v>
      </c>
      <c r="Y40" s="919" t="s">
        <v>7287</v>
      </c>
      <c r="Z40" s="919" t="s">
        <v>870</v>
      </c>
      <c r="AA40" s="919" t="s">
        <v>7287</v>
      </c>
      <c r="AB40" s="919" t="s">
        <v>7287</v>
      </c>
      <c r="AC40" s="919" t="s">
        <v>7287</v>
      </c>
      <c r="AD40" s="919" t="s">
        <v>7287</v>
      </c>
      <c r="AE40" s="919"/>
      <c r="AF40" s="919"/>
      <c r="AG40" s="919" t="s">
        <v>7287</v>
      </c>
      <c r="AH40" s="919" t="s">
        <v>7287</v>
      </c>
      <c r="AI40" s="919" t="s">
        <v>7287</v>
      </c>
      <c r="AJ40" s="919" t="s">
        <v>7287</v>
      </c>
      <c r="AK40" s="919" t="s">
        <v>7287</v>
      </c>
      <c r="AL40" s="919" t="s">
        <v>7287</v>
      </c>
      <c r="AM40" s="919" t="s">
        <v>7287</v>
      </c>
      <c r="AN40" s="919"/>
      <c r="AO40" s="919" t="s">
        <v>270</v>
      </c>
      <c r="AP40" s="919" t="s">
        <v>2635</v>
      </c>
      <c r="AQ40" s="919" t="s">
        <v>871</v>
      </c>
      <c r="AR40" s="919" t="s">
        <v>214</v>
      </c>
      <c r="AS40" s="919">
        <v>120</v>
      </c>
      <c r="AT40" s="927" t="s">
        <v>4213</v>
      </c>
      <c r="AU40" s="927" t="s">
        <v>4192</v>
      </c>
      <c r="AV40" s="919">
        <v>18.899999999999999</v>
      </c>
      <c r="AW40" s="919">
        <v>21.9</v>
      </c>
      <c r="AX40" s="919">
        <v>25.9</v>
      </c>
      <c r="AY40" s="919">
        <v>28.9</v>
      </c>
      <c r="AZ40" s="919">
        <v>31</v>
      </c>
      <c r="BA40" s="919">
        <v>31</v>
      </c>
      <c r="BB40" s="927"/>
      <c r="BC40" s="927"/>
      <c r="BD40" s="927"/>
      <c r="BE40" s="927"/>
      <c r="BF40" s="992">
        <v>21.9</v>
      </c>
      <c r="BG40" s="839">
        <v>0</v>
      </c>
      <c r="BH40" s="842">
        <v>0</v>
      </c>
      <c r="BI40" s="854" t="s">
        <v>7880</v>
      </c>
      <c r="BJ40" s="840">
        <f>+IF(BL40="SI",IFERROR((((IF(BL40="SI",(BG40-AV40),0)))/(AW40-AV40)),"REVISAR"),0)</f>
        <v>0</v>
      </c>
      <c r="BK40" s="7">
        <f>+IF(BL40="SI",IFERROR((((IF(BL40="SI",(BH40-AV40),0)))/(AW40-AV40)),"REVISAR"),0)</f>
        <v>0</v>
      </c>
      <c r="BL40" s="841" t="s">
        <v>7160</v>
      </c>
      <c r="BM40" s="854" t="s">
        <v>8439</v>
      </c>
      <c r="BN40" s="859">
        <v>0</v>
      </c>
      <c r="BO40" s="839">
        <v>0</v>
      </c>
      <c r="BP40" s="842">
        <f t="shared" si="78"/>
        <v>0</v>
      </c>
      <c r="BQ40" s="843" t="s">
        <v>7907</v>
      </c>
      <c r="BR40" s="7">
        <f>+IFERROR(((BO40-$AV40)/($AW40-$AV40)),"REVISAR")</f>
        <v>-6.3</v>
      </c>
      <c r="BS40" s="7">
        <f>+IF(BL40&lt;&gt;"SI",BK40,(IF(BT40="SI",IFERROR((IF(BT40="SI",(BP40-$AV40),0)/($AW40-$AV40)),"REVISAR"),BK40)))</f>
        <v>0</v>
      </c>
      <c r="BT40" s="844" t="s">
        <v>7160</v>
      </c>
      <c r="BU40" s="537" t="s">
        <v>8442</v>
      </c>
      <c r="BV40" s="120"/>
      <c r="BW40" s="839">
        <v>0</v>
      </c>
      <c r="BX40" s="842">
        <f t="shared" si="79"/>
        <v>0</v>
      </c>
      <c r="BY40" s="853" t="s">
        <v>8416</v>
      </c>
      <c r="BZ40" s="7">
        <f>+IFERROR(((BW40-$AV40)/($AW40-$AV40)),"REVISAR")</f>
        <v>-6.3</v>
      </c>
      <c r="CA40" s="7">
        <f>+IF(AND(BT40="SI",BL40="SI"),(IF(CB40="SI",IFERROR((IF(CB40="SI",(BX40-$AV40),0)/($AW40-$AV40)),"REVISAR"),BS40)),BS40)</f>
        <v>0</v>
      </c>
      <c r="CB40" s="844" t="s">
        <v>7160</v>
      </c>
      <c r="CC40" s="852"/>
      <c r="CD40" s="857"/>
      <c r="CE40" s="839">
        <v>0</v>
      </c>
      <c r="CF40" s="842">
        <f t="shared" si="80"/>
        <v>0</v>
      </c>
      <c r="CG40" s="853"/>
      <c r="CH40" s="7">
        <f>+IFERROR(((CE40-$AV40)/($AW40-$AV40)),"REVISAR")</f>
        <v>-6.3</v>
      </c>
      <c r="CI40" s="7">
        <f>+IF(AND(BL40="SI",BT40="SI",CB40="SI"),(IF(CJ40="SI",IFERROR((IF(CJ40="SI",(CF40-$AV40),0)/($AW40-$AV40)),"REVISAR"),CA40)),CA40)</f>
        <v>0</v>
      </c>
      <c r="CJ40" s="844" t="s">
        <v>7160</v>
      </c>
      <c r="CK40" s="27"/>
      <c r="CL40" s="857"/>
      <c r="CM40" s="839">
        <v>0</v>
      </c>
      <c r="CN40" s="842">
        <f t="shared" si="81"/>
        <v>0</v>
      </c>
      <c r="CO40" s="847"/>
      <c r="CP40" s="7">
        <f>+IFERROR(((CM40-$AV40)/($AW40-$AV40)),"REVISAR")</f>
        <v>-6.3</v>
      </c>
      <c r="CQ40" s="7">
        <f>+IF(AND(BL40="SI",BT40="SI",CB40="SI",CJ40="SI"),(IF(CR40="SI",IFERROR((IF(CR40="SI",(CN40-$AV40),0)/($AW40-$AV40)),"REVISAR"),CI40)),CI40)</f>
        <v>0</v>
      </c>
      <c r="CR40" s="844" t="s">
        <v>7160</v>
      </c>
      <c r="CS40" s="852"/>
      <c r="CT40" s="857"/>
      <c r="CU40" s="839">
        <v>0</v>
      </c>
      <c r="CV40" s="842">
        <f>IF(CR40="SI",CN40,0)</f>
        <v>0</v>
      </c>
      <c r="CW40" s="853"/>
      <c r="CX40" s="7">
        <f t="shared" si="88"/>
        <v>-6.3</v>
      </c>
      <c r="CY40" s="7">
        <f t="shared" si="89"/>
        <v>0</v>
      </c>
      <c r="CZ40" s="844" t="s">
        <v>7160</v>
      </c>
      <c r="DA40" s="852"/>
      <c r="DB40" s="856"/>
      <c r="DC40" s="839">
        <v>0</v>
      </c>
      <c r="DD40" s="842">
        <f t="shared" si="82"/>
        <v>0</v>
      </c>
      <c r="DE40" s="853"/>
      <c r="DF40" s="7">
        <f t="shared" si="90"/>
        <v>-6.3</v>
      </c>
      <c r="DG40" s="7">
        <f t="shared" si="91"/>
        <v>0</v>
      </c>
      <c r="DH40" s="844" t="s">
        <v>7160</v>
      </c>
      <c r="DI40" s="852"/>
      <c r="DJ40" s="856"/>
      <c r="DK40" s="839">
        <v>0</v>
      </c>
      <c r="DL40" s="842">
        <f t="shared" si="83"/>
        <v>0</v>
      </c>
      <c r="DM40" s="853"/>
      <c r="DN40" s="7">
        <f>+IFERROR(((DK40-$AV40)/($AW40-$AV40)),"REVISAR")</f>
        <v>-6.3</v>
      </c>
      <c r="DO40" s="7">
        <f>+IF(AND(BL40="SI",BT40="SI",CB40="SI",CJ40="SI",CR40="SI",CZ40="SI",DH40="SI"),(IF(DP40="SI",IFERROR((IF(DP40="SI",(DL40-$AV40),0)/($AW40-$AV40)),"REVISAR"),DG40)),DG40)</f>
        <v>0</v>
      </c>
      <c r="DP40" s="844" t="s">
        <v>7160</v>
      </c>
      <c r="DQ40" s="852"/>
      <c r="DR40" s="856"/>
      <c r="DS40" s="839">
        <v>0</v>
      </c>
      <c r="DT40" s="842">
        <f t="shared" si="84"/>
        <v>0</v>
      </c>
      <c r="DU40" s="853"/>
      <c r="DV40" s="7">
        <f>+IFERROR(((DS40-$AV40)/($AW40-$AV40)),"REVISAR")</f>
        <v>-6.3</v>
      </c>
      <c r="DW40" s="7">
        <f>+IF(AND(BL40="SI",BT40="SI",CB40="SI",CJ40="SI",CR40="SI",CZ40="SI",DH40="SI",DP40="SI"),(IF(DX40="SI",IFERROR((IF(DX40="SI",(DT40-$AV40),0)/($AW40-$AV40)),"REVISAR"),DO40)),DO40)</f>
        <v>0</v>
      </c>
      <c r="DX40" s="844" t="s">
        <v>7160</v>
      </c>
      <c r="DY40" s="852"/>
      <c r="DZ40" s="856"/>
      <c r="EA40" s="839">
        <v>0</v>
      </c>
      <c r="EB40" s="842">
        <f t="shared" si="85"/>
        <v>0</v>
      </c>
      <c r="EC40" s="853"/>
      <c r="ED40" s="7">
        <f>+IFERROR(((EA40-$AV40)/($AW40-$AV40)),"REVISAR")</f>
        <v>-6.3</v>
      </c>
      <c r="EE40" s="7">
        <f>+IF(AND(BL40="SI",BT40="SI",CB40="SI",CJ40="SI",CR40="SI",CZ40="SI",DH40="SI",DP40="SI",DX40="SI"),(IF(EF40="SI",IFERROR((IF(EF40="SI",(EB40-$AV40),0)/($AW40-$AV40)),"REVISAR"),DW40)),DW40)</f>
        <v>0</v>
      </c>
      <c r="EF40" s="844" t="s">
        <v>7160</v>
      </c>
      <c r="EG40" s="851"/>
      <c r="EH40" s="856"/>
      <c r="EI40" s="839">
        <v>0</v>
      </c>
      <c r="EJ40" s="842">
        <f t="shared" si="86"/>
        <v>0</v>
      </c>
      <c r="EK40" s="853"/>
      <c r="EL40" s="7">
        <f t="shared" si="92"/>
        <v>-6.3</v>
      </c>
      <c r="EM40" s="7">
        <f t="shared" si="93"/>
        <v>0</v>
      </c>
      <c r="EN40" s="844" t="s">
        <v>7160</v>
      </c>
      <c r="EO40" s="851"/>
      <c r="EP40" s="856"/>
      <c r="EQ40" s="839">
        <v>21.9</v>
      </c>
      <c r="ER40" s="845"/>
      <c r="ES40" s="853"/>
      <c r="ET40" s="7">
        <f t="shared" si="94"/>
        <v>1</v>
      </c>
      <c r="EU40" s="7">
        <f t="shared" si="95"/>
        <v>0</v>
      </c>
      <c r="EV40" s="844" t="s">
        <v>7160</v>
      </c>
      <c r="EW40" s="849"/>
      <c r="EX40" s="849"/>
      <c r="EY40" s="546">
        <v>2023</v>
      </c>
      <c r="FA40" s="846" t="str">
        <f t="shared" si="87"/>
        <v>SI</v>
      </c>
      <c r="FC40" s="934" t="str">
        <f t="shared" si="13"/>
        <v>modelos educativos flexibles</v>
      </c>
      <c r="FF40" s="862"/>
    </row>
    <row r="41" spans="1:162" s="934" customFormat="1" ht="32.25" customHeight="1" x14ac:dyDescent="0.25">
      <c r="A41" s="861" t="str">
        <f t="shared" si="0"/>
        <v>78_VPBM_2023</v>
      </c>
      <c r="B41" s="927" t="s">
        <v>2227</v>
      </c>
      <c r="C41" s="927" t="s">
        <v>653</v>
      </c>
      <c r="D41" s="927" t="s">
        <v>4460</v>
      </c>
      <c r="E41" s="927" t="s">
        <v>7170</v>
      </c>
      <c r="F41" s="927" t="s">
        <v>3888</v>
      </c>
      <c r="G41" s="927" t="s">
        <v>4022</v>
      </c>
      <c r="H41" s="927" t="s">
        <v>4247</v>
      </c>
      <c r="I41" s="969" t="s">
        <v>7344</v>
      </c>
      <c r="J41" s="969" t="s">
        <v>7378</v>
      </c>
      <c r="K41" s="969" t="s">
        <v>7402</v>
      </c>
      <c r="L41" s="919"/>
      <c r="M41" s="927" t="s">
        <v>8317</v>
      </c>
      <c r="N41" s="919">
        <v>78</v>
      </c>
      <c r="O41" s="919"/>
      <c r="P41" s="1069" t="s">
        <v>7403</v>
      </c>
      <c r="Q41" s="919" t="s">
        <v>2904</v>
      </c>
      <c r="R41" s="919" t="s">
        <v>2904</v>
      </c>
      <c r="S41" s="919" t="s">
        <v>7287</v>
      </c>
      <c r="T41" s="919" t="s">
        <v>7287</v>
      </c>
      <c r="U41" s="919" t="s">
        <v>7287</v>
      </c>
      <c r="V41" s="919" t="s">
        <v>7287</v>
      </c>
      <c r="W41" s="919" t="s">
        <v>7287</v>
      </c>
      <c r="X41" s="919" t="s">
        <v>7287</v>
      </c>
      <c r="Y41" s="919" t="s">
        <v>7287</v>
      </c>
      <c r="Z41" s="919" t="s">
        <v>7287</v>
      </c>
      <c r="AA41" s="919" t="s">
        <v>7287</v>
      </c>
      <c r="AB41" s="919" t="s">
        <v>7287</v>
      </c>
      <c r="AC41" s="919" t="s">
        <v>7287</v>
      </c>
      <c r="AD41" s="919" t="s">
        <v>7287</v>
      </c>
      <c r="AE41" s="919"/>
      <c r="AF41" s="919"/>
      <c r="AG41" s="919" t="s">
        <v>7287</v>
      </c>
      <c r="AH41" s="919" t="s">
        <v>7287</v>
      </c>
      <c r="AI41" s="919" t="s">
        <v>7287</v>
      </c>
      <c r="AJ41" s="919" t="s">
        <v>7287</v>
      </c>
      <c r="AK41" s="919" t="s">
        <v>7287</v>
      </c>
      <c r="AL41" s="919" t="s">
        <v>7287</v>
      </c>
      <c r="AM41" s="919" t="s">
        <v>7287</v>
      </c>
      <c r="AN41" s="919"/>
      <c r="AO41" s="919" t="s">
        <v>270</v>
      </c>
      <c r="AP41" s="919" t="s">
        <v>299</v>
      </c>
      <c r="AQ41" s="919" t="s">
        <v>418</v>
      </c>
      <c r="AR41" s="919" t="s">
        <v>214</v>
      </c>
      <c r="AS41" s="919">
        <v>120</v>
      </c>
      <c r="AT41" s="927" t="s">
        <v>4249</v>
      </c>
      <c r="AU41" s="927" t="s">
        <v>7238</v>
      </c>
      <c r="AV41" s="984">
        <v>100</v>
      </c>
      <c r="AW41" s="984">
        <v>100</v>
      </c>
      <c r="AX41" s="984">
        <v>100</v>
      </c>
      <c r="AY41" s="984">
        <v>100</v>
      </c>
      <c r="AZ41" s="984">
        <v>100</v>
      </c>
      <c r="BA41" s="984">
        <v>100</v>
      </c>
      <c r="BB41" s="948"/>
      <c r="BC41" s="948"/>
      <c r="BD41" s="948"/>
      <c r="BE41" s="948"/>
      <c r="BF41" s="1004">
        <v>100</v>
      </c>
      <c r="BG41" s="839">
        <v>0</v>
      </c>
      <c r="BH41" s="842">
        <v>0</v>
      </c>
      <c r="BI41" s="854" t="s">
        <v>7881</v>
      </c>
      <c r="BJ41" s="129">
        <f>+IFERROR((BG41/$AW41),"REVISAR")</f>
        <v>0</v>
      </c>
      <c r="BK41" s="7">
        <f>IF(BL41="SI",IFERROR((IF(BL41="SI",BH41,0)/$AW41),"REVISAR"),0)</f>
        <v>0</v>
      </c>
      <c r="BL41" s="841" t="s">
        <v>7160</v>
      </c>
      <c r="BM41" s="854" t="s">
        <v>8439</v>
      </c>
      <c r="BN41" s="859">
        <v>0</v>
      </c>
      <c r="BO41" s="839" t="s">
        <v>7287</v>
      </c>
      <c r="BP41" s="842">
        <f t="shared" si="78"/>
        <v>0</v>
      </c>
      <c r="BQ41" s="843" t="s">
        <v>7908</v>
      </c>
      <c r="BR41" s="7">
        <f>+IF(BT41="SI",IFERROR((IF(BT41="SI",BO41,0)/$AW41),"REVISAR"),0)</f>
        <v>0</v>
      </c>
      <c r="BS41" s="850">
        <f>+IF(BL41&lt;&gt;"SI",BK41,(IF(BT41="SI",IFERROR((IF(BT41="SI",BP41,0)/$AW41),"REVISAR"),BK41)))</f>
        <v>0</v>
      </c>
      <c r="BT41" s="844" t="s">
        <v>7160</v>
      </c>
      <c r="BU41" s="537" t="s">
        <v>8442</v>
      </c>
      <c r="BV41" s="120"/>
      <c r="BW41" s="839">
        <v>0</v>
      </c>
      <c r="BX41" s="842">
        <f t="shared" si="79"/>
        <v>0</v>
      </c>
      <c r="BY41" s="853" t="s">
        <v>8417</v>
      </c>
      <c r="BZ41" s="7">
        <f>+IFERROR((BW41/$AW41),"REVISAR")</f>
        <v>0</v>
      </c>
      <c r="CA41" s="7">
        <f>+IF(AND(BT41="SI",BL41="SI"),(IF(CB41="SI",IFERROR((IF(CB41="SI",BX41,0)/$AW41),"REVISAR"),BS41)),BS41)</f>
        <v>0</v>
      </c>
      <c r="CB41" s="844" t="s">
        <v>7160</v>
      </c>
      <c r="CC41" s="852"/>
      <c r="CD41" s="857"/>
      <c r="CE41" s="839">
        <v>0</v>
      </c>
      <c r="CF41" s="842">
        <f t="shared" si="80"/>
        <v>0</v>
      </c>
      <c r="CG41" s="853"/>
      <c r="CH41" s="7">
        <f>+IFERROR((CE41/$AW41),"REVISAR")</f>
        <v>0</v>
      </c>
      <c r="CI41" s="7">
        <f>+IF(AND(BL41="SI",BT41="SI",CB41="SI"),(IF(CJ41="SI",IFERROR((IF(CJ41="SI",CF41,0)/$AW41),"REVISAR"),CA41)),CA41)</f>
        <v>0</v>
      </c>
      <c r="CJ41" s="844" t="s">
        <v>7160</v>
      </c>
      <c r="CK41" s="27"/>
      <c r="CL41" s="857"/>
      <c r="CM41" s="839">
        <v>0</v>
      </c>
      <c r="CN41" s="842">
        <f t="shared" si="81"/>
        <v>0</v>
      </c>
      <c r="CO41" s="847"/>
      <c r="CP41" s="7">
        <f>+IFERROR((CM41/$AW41),"REVISAR")</f>
        <v>0</v>
      </c>
      <c r="CQ41" s="7">
        <f>+IF(AND(BL41="SI",BT41="SI",CB41="SI",CJ41="SI"),(IF(CR41="SI",IFERROR((IF(CR41="SI",CN41,0)/$AW41),"REVISAR"),CI41)),CI41)</f>
        <v>0</v>
      </c>
      <c r="CR41" s="844" t="s">
        <v>7160</v>
      </c>
      <c r="CS41" s="852"/>
      <c r="CT41" s="857"/>
      <c r="CU41" s="839">
        <v>60</v>
      </c>
      <c r="CV41" s="848"/>
      <c r="CW41" s="853"/>
      <c r="CX41" s="7">
        <f>+IFERROR((CU41/$AW41),"REVISAR")</f>
        <v>0.6</v>
      </c>
      <c r="CY41" s="7">
        <f>+IF(AND(BL41="SI",BT41="SI",CB41="SI",CJ41="SI",CR41="SI"),(IF(CZ41="SI",IFERROR((IF(CZ41="SI",CV41,0)/$AW41),"REVISAR"),CQ41)),CQ41)</f>
        <v>0</v>
      </c>
      <c r="CZ41" s="844" t="s">
        <v>7160</v>
      </c>
      <c r="DA41" s="852"/>
      <c r="DB41" s="856"/>
      <c r="DC41" s="839" t="s">
        <v>7287</v>
      </c>
      <c r="DD41" s="842">
        <f t="shared" si="82"/>
        <v>0</v>
      </c>
      <c r="DE41" s="853"/>
      <c r="DF41" s="7">
        <f>+IFERROR((DC41/$AV41),0)</f>
        <v>0</v>
      </c>
      <c r="DG41" s="7">
        <f>+IF(AND(BL41="SI",BT41="SI",CB41="SI",CJ41="SI",CR41="SI",CZ41="SI"),(IF(DH41="SI",IFERROR((IF(DH41="SI",DD41,0)/$AV41),"REVISAR"),CY41)),CY41)</f>
        <v>0</v>
      </c>
      <c r="DH41" s="844" t="s">
        <v>7160</v>
      </c>
      <c r="DI41" s="852"/>
      <c r="DJ41" s="856"/>
      <c r="DK41" s="839" t="s">
        <v>7287</v>
      </c>
      <c r="DL41" s="842">
        <f t="shared" si="83"/>
        <v>0</v>
      </c>
      <c r="DM41" s="853"/>
      <c r="DN41" s="7" t="str">
        <f>+IFERROR((DK41/$AW41),"REVISAR")</f>
        <v>REVISAR</v>
      </c>
      <c r="DO41" s="7">
        <f>+IF(AND(BL41="SI",BT41="SI",CB41="SI",CJ41="SI",CR41="SI",CZ41="SI",DH41="SI"),(IF(DP41="SI",IFERROR((IF(DP41="SI",DL41,0)/$AW41),"REVISAR"),DG41)),DG41)</f>
        <v>0</v>
      </c>
      <c r="DP41" s="844" t="s">
        <v>7160</v>
      </c>
      <c r="DQ41" s="852"/>
      <c r="DR41" s="856"/>
      <c r="DS41" s="839" t="s">
        <v>7287</v>
      </c>
      <c r="DT41" s="842">
        <f t="shared" si="84"/>
        <v>0</v>
      </c>
      <c r="DU41" s="853"/>
      <c r="DV41" s="7" t="str">
        <f>+IFERROR((DS41/$AW41),"REVISAR")</f>
        <v>REVISAR</v>
      </c>
      <c r="DW41" s="7">
        <f>+IF(AND(BL41="SI",BT41="SI",CB41="SI",CJ41="SI",CR41="SI",CZ41="SI",DH41="SI",DP41="SI"),(IF(DX41="SI",IFERROR((IF(DX41="SI",DT41,0)/$AW41),"REVISAR"),DO41)),DO41)</f>
        <v>0</v>
      </c>
      <c r="DX41" s="844" t="s">
        <v>7160</v>
      </c>
      <c r="DY41" s="852"/>
      <c r="DZ41" s="856"/>
      <c r="EA41" s="839" t="s">
        <v>7287</v>
      </c>
      <c r="EB41" s="842">
        <f t="shared" si="85"/>
        <v>0</v>
      </c>
      <c r="EC41" s="853"/>
      <c r="ED41" s="7" t="str">
        <f>+IFERROR((EA41/$AW41),"REVISAR")</f>
        <v>REVISAR</v>
      </c>
      <c r="EE41" s="7">
        <f>+IF(AND(BL41="SI",BT41="SI",CB41="SI",CJ41="SI",CR41="SI",CZ41="SI",DH41="SI",DP41="SI",DX41="SI"),(IF(EF41="SI",IFERROR((IF(EF41="SI",EB41,0)/$AW41),"REVISAR"),DW41)),DW41)</f>
        <v>0</v>
      </c>
      <c r="EF41" s="844" t="s">
        <v>7160</v>
      </c>
      <c r="EG41" s="851"/>
      <c r="EH41" s="856"/>
      <c r="EI41" s="839" t="s">
        <v>7287</v>
      </c>
      <c r="EJ41" s="842">
        <f t="shared" si="86"/>
        <v>0</v>
      </c>
      <c r="EK41" s="853"/>
      <c r="EL41" s="7" t="str">
        <f>+IFERROR((EI41/$AW41),"REVISAR")</f>
        <v>REVISAR</v>
      </c>
      <c r="EM41" s="7">
        <f>+IF(AND(BL41="SI",BT41="SI",CB41="SI",CJ41="SI",CR41="SI",CZ41="SI",DH41="SI",DP41="SI",DX41="SI",EF41="SI"),(IF(EN41="SI",IFERROR((IF(EN41="SI",EJ41,0)/$AW41),"REVISAR"),EE41)),EE41)</f>
        <v>0</v>
      </c>
      <c r="EN41" s="844" t="s">
        <v>7160</v>
      </c>
      <c r="EO41" s="851"/>
      <c r="EP41" s="856"/>
      <c r="EQ41" s="839">
        <v>100</v>
      </c>
      <c r="ER41" s="845"/>
      <c r="ES41" s="853"/>
      <c r="ET41" s="7">
        <f>+IFERROR((EQ41/$AW41),"REVISAR")</f>
        <v>1</v>
      </c>
      <c r="EU41" s="7">
        <f>+IF(AND(BL41="SI",BT41="SI",CB41="SI",CJ41="SI",CR41="SI",CZ41="SI",DH41="SI",DP41="SI",DX41="SI",EF41="SI",EN41="SI"),(IF(EV41="SI",IFERROR((IF(EV41="SI",ER41,0)/$AW41),"REVISAR"),EM41)),EM41)</f>
        <v>0</v>
      </c>
      <c r="EV41" s="844" t="s">
        <v>7160</v>
      </c>
      <c r="EW41" s="849"/>
      <c r="EX41" s="849"/>
      <c r="EY41" s="546">
        <v>2023</v>
      </c>
      <c r="FA41" s="846" t="str">
        <f>+IF(EQ41=AW41,"SI","NO")</f>
        <v>SI</v>
      </c>
      <c r="FC41" s="934" t="str">
        <f t="shared" si="13"/>
        <v>protección de trayectorias educativas</v>
      </c>
      <c r="FF41" s="862"/>
    </row>
    <row r="42" spans="1:162" s="934" customFormat="1" ht="32.25" customHeight="1" x14ac:dyDescent="0.25">
      <c r="A42" s="861" t="str">
        <f t="shared" si="0"/>
        <v>507_VPBM_2023</v>
      </c>
      <c r="B42" s="927" t="s">
        <v>2227</v>
      </c>
      <c r="C42" s="927" t="s">
        <v>653</v>
      </c>
      <c r="D42" s="927" t="s">
        <v>4460</v>
      </c>
      <c r="E42" s="927" t="s">
        <v>7170</v>
      </c>
      <c r="F42" s="927" t="s">
        <v>3888</v>
      </c>
      <c r="G42" s="927" t="s">
        <v>4022</v>
      </c>
      <c r="H42" s="927" t="s">
        <v>4247</v>
      </c>
      <c r="I42" s="969" t="s">
        <v>7344</v>
      </c>
      <c r="J42" s="969" t="s">
        <v>7378</v>
      </c>
      <c r="K42" s="969" t="s">
        <v>7379</v>
      </c>
      <c r="L42" s="919"/>
      <c r="M42" s="927" t="s">
        <v>8295</v>
      </c>
      <c r="N42" s="919">
        <v>507</v>
      </c>
      <c r="O42" s="919"/>
      <c r="P42" s="1069" t="s">
        <v>4307</v>
      </c>
      <c r="Q42" s="919" t="s">
        <v>2904</v>
      </c>
      <c r="R42" s="919" t="s">
        <v>2904</v>
      </c>
      <c r="S42" s="919" t="s">
        <v>7287</v>
      </c>
      <c r="T42" s="919" t="s">
        <v>7287</v>
      </c>
      <c r="U42" s="919" t="s">
        <v>7287</v>
      </c>
      <c r="V42" s="919" t="s">
        <v>7287</v>
      </c>
      <c r="W42" s="919" t="s">
        <v>7287</v>
      </c>
      <c r="X42" s="919" t="s">
        <v>870</v>
      </c>
      <c r="Y42" s="919" t="s">
        <v>7287</v>
      </c>
      <c r="Z42" s="919" t="s">
        <v>870</v>
      </c>
      <c r="AA42" s="919" t="s">
        <v>7287</v>
      </c>
      <c r="AB42" s="919" t="s">
        <v>7287</v>
      </c>
      <c r="AC42" s="919" t="s">
        <v>7287</v>
      </c>
      <c r="AD42" s="919" t="s">
        <v>7287</v>
      </c>
      <c r="AE42" s="919"/>
      <c r="AF42" s="919"/>
      <c r="AG42" s="919" t="s">
        <v>7287</v>
      </c>
      <c r="AH42" s="919" t="s">
        <v>7287</v>
      </c>
      <c r="AI42" s="919" t="s">
        <v>7287</v>
      </c>
      <c r="AJ42" s="919" t="s">
        <v>7287</v>
      </c>
      <c r="AK42" s="919" t="s">
        <v>7287</v>
      </c>
      <c r="AL42" s="919" t="s">
        <v>7287</v>
      </c>
      <c r="AM42" s="919" t="s">
        <v>7287</v>
      </c>
      <c r="AN42" s="919"/>
      <c r="AO42" s="919" t="s">
        <v>270</v>
      </c>
      <c r="AP42" s="919" t="s">
        <v>2635</v>
      </c>
      <c r="AQ42" s="919" t="s">
        <v>871</v>
      </c>
      <c r="AR42" s="919" t="s">
        <v>214</v>
      </c>
      <c r="AS42" s="919">
        <v>120</v>
      </c>
      <c r="AT42" s="927" t="s">
        <v>4308</v>
      </c>
      <c r="AU42" s="927" t="s">
        <v>7179</v>
      </c>
      <c r="AV42" s="919">
        <v>9.1999999999999993</v>
      </c>
      <c r="AW42" s="919">
        <v>10.7</v>
      </c>
      <c r="AX42" s="919">
        <v>12.2</v>
      </c>
      <c r="AY42" s="919">
        <v>13.7</v>
      </c>
      <c r="AZ42" s="919">
        <v>15.2</v>
      </c>
      <c r="BA42" s="919">
        <v>15.2</v>
      </c>
      <c r="BB42" s="927"/>
      <c r="BC42" s="927"/>
      <c r="BD42" s="927"/>
      <c r="BE42" s="927"/>
      <c r="BF42" s="992">
        <v>10.7</v>
      </c>
      <c r="BG42" s="839">
        <v>0</v>
      </c>
      <c r="BH42" s="842">
        <v>0</v>
      </c>
      <c r="BI42" s="854" t="s">
        <v>7882</v>
      </c>
      <c r="BJ42" s="840">
        <f>+IF(BL42="SI",IFERROR((((IF(BL42="SI",(BG42-AV42),0)))/(AW42-AV42)),"REVISAR"),0)</f>
        <v>0</v>
      </c>
      <c r="BK42" s="7">
        <f>+IF(BL42="SI",IFERROR((((IF(BL42="SI",(BH42-AV42),0)))/(AW42-AV42)),"REVISAR"),0)</f>
        <v>0</v>
      </c>
      <c r="BL42" s="841" t="s">
        <v>7160</v>
      </c>
      <c r="BM42" s="854" t="s">
        <v>8440</v>
      </c>
      <c r="BN42" s="859">
        <v>0</v>
      </c>
      <c r="BO42" s="839">
        <v>0</v>
      </c>
      <c r="BP42" s="842">
        <f t="shared" si="78"/>
        <v>0</v>
      </c>
      <c r="BQ42" s="843" t="s">
        <v>7909</v>
      </c>
      <c r="BR42" s="7">
        <f>+IFERROR(((BO42-$AV42)/($AW42-$AV42)),"REVISAR")</f>
        <v>-6.1333333333333329</v>
      </c>
      <c r="BS42" s="7">
        <f>+IF(BL42&lt;&gt;"SI",BK42,(IF(BT42="SI",IFERROR((IF(BT42="SI",(BP42-$AV42),0)/($AW42-$AV42)),"REVISAR"),BK42)))</f>
        <v>0</v>
      </c>
      <c r="BT42" s="844" t="s">
        <v>7160</v>
      </c>
      <c r="BU42" s="537" t="s">
        <v>8442</v>
      </c>
      <c r="BV42" s="120"/>
      <c r="BW42" s="839">
        <v>0</v>
      </c>
      <c r="BX42" s="842">
        <f t="shared" si="79"/>
        <v>0</v>
      </c>
      <c r="BY42" s="853" t="s">
        <v>8418</v>
      </c>
      <c r="BZ42" s="7">
        <f>+IFERROR(((BW42-$AV42)/($AW42-$AV42)),"REVISAR")</f>
        <v>-6.1333333333333329</v>
      </c>
      <c r="CA42" s="7">
        <f>+IF(AND(BT42="SI",BL42="SI"),(IF(CB42="SI",IFERROR((IF(CB42="SI",(BX42-$AV42),0)/($AW42-$AV42)),"REVISAR"),BS42)),BS42)</f>
        <v>0</v>
      </c>
      <c r="CB42" s="844" t="s">
        <v>7160</v>
      </c>
      <c r="CC42" s="852"/>
      <c r="CD42" s="857"/>
      <c r="CE42" s="839">
        <v>0</v>
      </c>
      <c r="CF42" s="842">
        <f t="shared" si="80"/>
        <v>0</v>
      </c>
      <c r="CG42" s="853"/>
      <c r="CH42" s="7">
        <f>+IFERROR(((CE42-$AV42)/($AW42-$AV42)),"REVISAR")</f>
        <v>-6.1333333333333329</v>
      </c>
      <c r="CI42" s="7">
        <f>+IF(AND(BL42="SI",BT42="SI",CB42="SI"),(IF(CJ42="SI",IFERROR((IF(CJ42="SI",(CF42-$AV42),0)/($AW42-$AV42)),"REVISAR"),CA42)),CA42)</f>
        <v>0</v>
      </c>
      <c r="CJ42" s="844" t="s">
        <v>7160</v>
      </c>
      <c r="CK42" s="27"/>
      <c r="CL42" s="857"/>
      <c r="CM42" s="839">
        <v>0</v>
      </c>
      <c r="CN42" s="842">
        <f t="shared" si="81"/>
        <v>0</v>
      </c>
      <c r="CO42" s="847"/>
      <c r="CP42" s="7">
        <f>+IFERROR(((CM42-$AV42)/($AW42-$AV42)),"REVISAR")</f>
        <v>-6.1333333333333329</v>
      </c>
      <c r="CQ42" s="7">
        <f>+IF(AND(BL42="SI",BT42="SI",CB42="SI",CJ42="SI"),(IF(CR42="SI",IFERROR((IF(CR42="SI",(CN42-$AV42),0)/($AW42-$AV42)),"REVISAR"),CI42)),CI42)</f>
        <v>0</v>
      </c>
      <c r="CR42" s="844" t="s">
        <v>7160</v>
      </c>
      <c r="CS42" s="852"/>
      <c r="CT42" s="857"/>
      <c r="CU42" s="839">
        <v>0</v>
      </c>
      <c r="CV42" s="842">
        <f>IF(CR42="SI",CN42,0)</f>
        <v>0</v>
      </c>
      <c r="CW42" s="853"/>
      <c r="CX42" s="7">
        <f t="shared" ref="CX42:CX43" si="96">+IFERROR(((CU42-$AV42)/($AW42-$AV42)),"REVISAR")</f>
        <v>-6.1333333333333329</v>
      </c>
      <c r="CY42" s="7">
        <f t="shared" ref="CY42:CY43" si="97">+IF(AND(BL42="SI",BT42="SI",CB42="SI",CJ42="SI",CR42="SI"),(IF(CZ42="SI",IFERROR((IF(CZ42="SI",(CV42-$AV42),0)/($AW42-$AVD42)),"REVISAR"),CQ42)),CQ42)</f>
        <v>0</v>
      </c>
      <c r="CZ42" s="844" t="s">
        <v>7160</v>
      </c>
      <c r="DA42" s="852"/>
      <c r="DB42" s="856"/>
      <c r="DC42" s="839">
        <v>0</v>
      </c>
      <c r="DD42" s="842">
        <f t="shared" si="82"/>
        <v>0</v>
      </c>
      <c r="DE42" s="853"/>
      <c r="DF42" s="7">
        <f t="shared" ref="DF42:DF43" si="98">+IFERROR(((DC42-$AV42)/($AW42-$AV42)),"REVISAR")</f>
        <v>-6.1333333333333329</v>
      </c>
      <c r="DG42" s="7">
        <f t="shared" ref="DG42:DG43" si="99">+IF(AND(BL42="SI",BT42="SI",CB42="SI",CJ42="SI",CR42="SI",CZ42="SI"),(IF(DH42="SI",IFERROR((IF(DH42="SI",(DD42-$AV42),0)/($AW42-$AV42)),"REVISAR"),CY42)),CY42)</f>
        <v>0</v>
      </c>
      <c r="DH42" s="844" t="s">
        <v>7160</v>
      </c>
      <c r="DI42" s="852"/>
      <c r="DJ42" s="856"/>
      <c r="DK42" s="839">
        <v>0</v>
      </c>
      <c r="DL42" s="842">
        <f t="shared" si="83"/>
        <v>0</v>
      </c>
      <c r="DM42" s="853"/>
      <c r="DN42" s="7">
        <f>+IFERROR(((DK42-$AV42)/($AW42-$AV42)),"REVISAR")</f>
        <v>-6.1333333333333329</v>
      </c>
      <c r="DO42" s="7">
        <f>+IF(AND(BL42="SI",BT42="SI",CB42="SI",CJ42="SI",CR42="SI",CZ42="SI",DH42="SI"),(IF(DP42="SI",IFERROR((IF(DP42="SI",(DL42-$AV42),0)/($AW42-$AV42)),"REVISAR"),DG42)),DG42)</f>
        <v>0</v>
      </c>
      <c r="DP42" s="844" t="s">
        <v>7160</v>
      </c>
      <c r="DQ42" s="852"/>
      <c r="DR42" s="856"/>
      <c r="DS42" s="839">
        <v>0</v>
      </c>
      <c r="DT42" s="842">
        <f t="shared" si="84"/>
        <v>0</v>
      </c>
      <c r="DU42" s="853"/>
      <c r="DV42" s="7">
        <f>+IFERROR(((DS42-$AV42)/($AW42-$AV42)),"REVISAR")</f>
        <v>-6.1333333333333329</v>
      </c>
      <c r="DW42" s="7">
        <f>+IF(AND(BL42="SI",BT42="SI",CB42="SI",CJ42="SI",CR42="SI",CZ42="SI",DH42="SI",DP42="SI"),(IF(DX42="SI",IFERROR((IF(DX42="SI",(DT42-$AV42),0)/($AW42-$AV42)),"REVISAR"),DO42)),DO42)</f>
        <v>0</v>
      </c>
      <c r="DX42" s="844" t="s">
        <v>7160</v>
      </c>
      <c r="DY42" s="852"/>
      <c r="DZ42" s="856"/>
      <c r="EA42" s="839">
        <v>0</v>
      </c>
      <c r="EB42" s="842">
        <f t="shared" si="85"/>
        <v>0</v>
      </c>
      <c r="EC42" s="853"/>
      <c r="ED42" s="7">
        <f>+IFERROR(((EA42-$AV42)/($AW42-$AV42)),"REVISAR")</f>
        <v>-6.1333333333333329</v>
      </c>
      <c r="EE42" s="7">
        <f>+IF(AND(BL42="SI",BT42="SI",CB42="SI",CJ42="SI",CR42="SI",CZ42="SI",DH42="SI",DP42="SI",DX42="SI"),(IF(EF42="SI",IFERROR((IF(EF42="SI",(EB42-$AV42),0)/($AW42-$AV42)),"REVISAR"),DW42)),DW42)</f>
        <v>0</v>
      </c>
      <c r="EF42" s="844" t="s">
        <v>7160</v>
      </c>
      <c r="EG42" s="851"/>
      <c r="EH42" s="856"/>
      <c r="EI42" s="839">
        <v>0</v>
      </c>
      <c r="EJ42" s="842">
        <f t="shared" si="86"/>
        <v>0</v>
      </c>
      <c r="EK42" s="853"/>
      <c r="EL42" s="7">
        <f t="shared" ref="EL42:EL43" si="100">+IFERROR(((EI42-$AV42)/($AW42-$AV42)),"REVISAR")</f>
        <v>-6.1333333333333329</v>
      </c>
      <c r="EM42" s="7">
        <f t="shared" ref="EM42:EM43" si="101">+IF(AND(BL42="SI",BT42="SI",CB42="SI",CJ42="SI",CR42="SI",CZ42="SI",DH42="SI",DP42="SI",DX42="SI",EF42="SI"),(IF(EN42="SI",IFERROR((IF(EN42="SI",(EJ42-$AV42),0)/($AW42-$AV42)),"REVISAR"),EE42)),EE42)</f>
        <v>0</v>
      </c>
      <c r="EN42" s="844" t="s">
        <v>7160</v>
      </c>
      <c r="EO42" s="851"/>
      <c r="EP42" s="856"/>
      <c r="EQ42" s="839">
        <v>10.7</v>
      </c>
      <c r="ER42" s="845"/>
      <c r="ES42" s="853"/>
      <c r="ET42" s="7">
        <f t="shared" ref="ET42:ET43" si="102">+IFERROR(((EQ42-$AV42)/($AW42-$AV42)),"REVISAR")</f>
        <v>1</v>
      </c>
      <c r="EU42" s="7">
        <f t="shared" ref="EU42:EU43" si="103">+IF(AND(BL42="SI",BT42="SI",CB42="SI",CJ42="SI",CR42="SI",CZ42="SI",DH42="SI",DP42="SI",DX42="SI",EF42="SI",EN42="SI"),(IF(EV42="SI",IFERROR((IF(EV42="SI",(ER42-$EV42),0)/($AW42-$AV42)),"REVISAR"),EM42)),EM42)</f>
        <v>0</v>
      </c>
      <c r="EV42" s="844" t="s">
        <v>7160</v>
      </c>
      <c r="EW42" s="849"/>
      <c r="EX42" s="849"/>
      <c r="EY42" s="546">
        <v>2023</v>
      </c>
      <c r="FA42" s="846" t="str">
        <f t="shared" ref="FA42:FA43" si="104">+IF(EQ42=AW42,"SI","NO")</f>
        <v>SI</v>
      </c>
      <c r="FC42" s="934" t="str">
        <f t="shared" si="13"/>
        <v>ambientes de aprendizaje para la paz y la vida</v>
      </c>
      <c r="FF42" s="862"/>
    </row>
    <row r="43" spans="1:162" s="934" customFormat="1" ht="32.25" customHeight="1" x14ac:dyDescent="0.25">
      <c r="A43" s="861" t="str">
        <f t="shared" si="0"/>
        <v>508_VPBM_2023</v>
      </c>
      <c r="B43" s="927" t="s">
        <v>2227</v>
      </c>
      <c r="C43" s="927" t="s">
        <v>653</v>
      </c>
      <c r="D43" s="927" t="s">
        <v>4460</v>
      </c>
      <c r="E43" s="927" t="s">
        <v>7170</v>
      </c>
      <c r="F43" s="927" t="s">
        <v>3888</v>
      </c>
      <c r="G43" s="927" t="s">
        <v>4022</v>
      </c>
      <c r="H43" s="927" t="s">
        <v>4247</v>
      </c>
      <c r="I43" s="969" t="s">
        <v>7344</v>
      </c>
      <c r="J43" s="969" t="s">
        <v>7378</v>
      </c>
      <c r="K43" s="969" t="s">
        <v>7379</v>
      </c>
      <c r="L43" s="919"/>
      <c r="M43" s="927" t="s">
        <v>8295</v>
      </c>
      <c r="N43" s="919">
        <v>508</v>
      </c>
      <c r="O43" s="919"/>
      <c r="P43" s="1069" t="s">
        <v>4323</v>
      </c>
      <c r="Q43" s="919" t="s">
        <v>2904</v>
      </c>
      <c r="R43" s="919" t="s">
        <v>2904</v>
      </c>
      <c r="S43" s="919" t="s">
        <v>7287</v>
      </c>
      <c r="T43" s="919" t="s">
        <v>7287</v>
      </c>
      <c r="U43" s="919" t="s">
        <v>7287</v>
      </c>
      <c r="V43" s="919" t="s">
        <v>7287</v>
      </c>
      <c r="W43" s="919" t="s">
        <v>7287</v>
      </c>
      <c r="X43" s="919" t="s">
        <v>870</v>
      </c>
      <c r="Y43" s="919" t="s">
        <v>7287</v>
      </c>
      <c r="Z43" s="919" t="s">
        <v>870</v>
      </c>
      <c r="AA43" s="919" t="s">
        <v>7287</v>
      </c>
      <c r="AB43" s="919" t="s">
        <v>7287</v>
      </c>
      <c r="AC43" s="919" t="s">
        <v>7287</v>
      </c>
      <c r="AD43" s="919" t="s">
        <v>7287</v>
      </c>
      <c r="AE43" s="919"/>
      <c r="AF43" s="919"/>
      <c r="AG43" s="919" t="s">
        <v>7287</v>
      </c>
      <c r="AH43" s="919" t="s">
        <v>7287</v>
      </c>
      <c r="AI43" s="919" t="s">
        <v>7287</v>
      </c>
      <c r="AJ43" s="919" t="s">
        <v>7287</v>
      </c>
      <c r="AK43" s="919" t="s">
        <v>7287</v>
      </c>
      <c r="AL43" s="919" t="s">
        <v>7287</v>
      </c>
      <c r="AM43" s="919" t="s">
        <v>7287</v>
      </c>
      <c r="AN43" s="919"/>
      <c r="AO43" s="919" t="s">
        <v>270</v>
      </c>
      <c r="AP43" s="919" t="s">
        <v>2635</v>
      </c>
      <c r="AQ43" s="919" t="s">
        <v>871</v>
      </c>
      <c r="AR43" s="919" t="s">
        <v>214</v>
      </c>
      <c r="AS43" s="919">
        <v>120</v>
      </c>
      <c r="AT43" s="927" t="s">
        <v>4324</v>
      </c>
      <c r="AU43" s="927" t="s">
        <v>7180</v>
      </c>
      <c r="AV43" s="919">
        <v>18.899999999999999</v>
      </c>
      <c r="AW43" s="919">
        <v>21.9</v>
      </c>
      <c r="AX43" s="919">
        <v>25.9</v>
      </c>
      <c r="AY43" s="919">
        <v>28.9</v>
      </c>
      <c r="AZ43" s="919">
        <v>31</v>
      </c>
      <c r="BA43" s="919">
        <v>31</v>
      </c>
      <c r="BB43" s="927"/>
      <c r="BC43" s="927"/>
      <c r="BD43" s="927"/>
      <c r="BE43" s="927"/>
      <c r="BF43" s="992">
        <v>21.9</v>
      </c>
      <c r="BG43" s="839">
        <v>0</v>
      </c>
      <c r="BH43" s="842">
        <v>0</v>
      </c>
      <c r="BI43" s="854" t="s">
        <v>7883</v>
      </c>
      <c r="BJ43" s="840">
        <f>+IF(BL43="SI",IFERROR((((IF(BL43="SI",(BG43-AV43),0)))/(AW43-AV43)),"REVISAR"),0)</f>
        <v>0</v>
      </c>
      <c r="BK43" s="7">
        <f>+IF(BL43="SI",IFERROR((((IF(BL43="SI",(BH43-AV43),0)))/(AW43-AV43)),"REVISAR"),0)</f>
        <v>0</v>
      </c>
      <c r="BL43" s="841" t="s">
        <v>7160</v>
      </c>
      <c r="BM43" s="854" t="s">
        <v>8441</v>
      </c>
      <c r="BN43" s="859">
        <v>0</v>
      </c>
      <c r="BO43" s="839">
        <v>0</v>
      </c>
      <c r="BP43" s="842">
        <f t="shared" si="78"/>
        <v>0</v>
      </c>
      <c r="BQ43" s="843" t="s">
        <v>7910</v>
      </c>
      <c r="BR43" s="7">
        <f>+IFERROR(((BO43-$AV43)/($AW43-$AV43)),"REVISAR")</f>
        <v>-6.3</v>
      </c>
      <c r="BS43" s="7">
        <f>+IF(BL43&lt;&gt;"SI",BK43,(IF(BT43="SI",IFERROR((IF(BT43="SI",(BP43-$AV43),0)/($AW43-$AV43)),"REVISAR"),BK43)))</f>
        <v>0</v>
      </c>
      <c r="BT43" s="844" t="s">
        <v>7160</v>
      </c>
      <c r="BU43" s="537" t="s">
        <v>8442</v>
      </c>
      <c r="BV43" s="120"/>
      <c r="BW43" s="839">
        <v>0</v>
      </c>
      <c r="BX43" s="842">
        <f t="shared" si="79"/>
        <v>0</v>
      </c>
      <c r="BY43" s="853" t="s">
        <v>8419</v>
      </c>
      <c r="BZ43" s="7">
        <f>+IFERROR(((BW43-$AV43)/($AW43-$AV43)),"REVISAR")</f>
        <v>-6.3</v>
      </c>
      <c r="CA43" s="7">
        <f>+IF(AND(BT43="SI",BL43="SI"),(IF(CB43="SI",IFERROR((IF(CB43="SI",(BX43-$AV43),0)/($AW43-$AV43)),"REVISAR"),BS43)),BS43)</f>
        <v>0</v>
      </c>
      <c r="CB43" s="844" t="s">
        <v>7160</v>
      </c>
      <c r="CC43" s="852"/>
      <c r="CD43" s="857"/>
      <c r="CE43" s="839">
        <v>0</v>
      </c>
      <c r="CF43" s="842">
        <f t="shared" si="80"/>
        <v>0</v>
      </c>
      <c r="CG43" s="853"/>
      <c r="CH43" s="7">
        <f>+IFERROR(((CE43-$AV43)/($AW43-$AV43)),"REVISAR")</f>
        <v>-6.3</v>
      </c>
      <c r="CI43" s="7">
        <f>+IF(AND(BL43="SI",BT43="SI",CB43="SI"),(IF(CJ43="SI",IFERROR((IF(CJ43="SI",(CF43-$AV43),0)/($AW43-$AV43)),"REVISAR"),CA43)),CA43)</f>
        <v>0</v>
      </c>
      <c r="CJ43" s="844" t="s">
        <v>7160</v>
      </c>
      <c r="CK43" s="27"/>
      <c r="CL43" s="857"/>
      <c r="CM43" s="839">
        <v>0</v>
      </c>
      <c r="CN43" s="842">
        <f t="shared" si="81"/>
        <v>0</v>
      </c>
      <c r="CO43" s="847"/>
      <c r="CP43" s="7">
        <f>+IFERROR(((CM43-$AV43)/($AW43-$AV43)),"REVISAR")</f>
        <v>-6.3</v>
      </c>
      <c r="CQ43" s="7">
        <f>+IF(AND(BL43="SI",BT43="SI",CB43="SI",CJ43="SI"),(IF(CR43="SI",IFERROR((IF(CR43="SI",(CN43-$AV43),0)/($AW43-$AV43)),"REVISAR"),CI43)),CI43)</f>
        <v>0</v>
      </c>
      <c r="CR43" s="844" t="s">
        <v>7160</v>
      </c>
      <c r="CS43" s="852"/>
      <c r="CT43" s="857"/>
      <c r="CU43" s="839">
        <v>0</v>
      </c>
      <c r="CV43" s="842">
        <f>IF(CR43="SI",CN43,0)</f>
        <v>0</v>
      </c>
      <c r="CW43" s="853"/>
      <c r="CX43" s="7">
        <f t="shared" si="96"/>
        <v>-6.3</v>
      </c>
      <c r="CY43" s="7">
        <f t="shared" si="97"/>
        <v>0</v>
      </c>
      <c r="CZ43" s="844" t="s">
        <v>7160</v>
      </c>
      <c r="DA43" s="852"/>
      <c r="DB43" s="856"/>
      <c r="DC43" s="839">
        <v>0</v>
      </c>
      <c r="DD43" s="842">
        <f t="shared" si="82"/>
        <v>0</v>
      </c>
      <c r="DE43" s="853"/>
      <c r="DF43" s="7">
        <f t="shared" si="98"/>
        <v>-6.3</v>
      </c>
      <c r="DG43" s="7">
        <f t="shared" si="99"/>
        <v>0</v>
      </c>
      <c r="DH43" s="844" t="s">
        <v>7160</v>
      </c>
      <c r="DI43" s="852"/>
      <c r="DJ43" s="856"/>
      <c r="DK43" s="839">
        <v>0</v>
      </c>
      <c r="DL43" s="842">
        <f t="shared" si="83"/>
        <v>0</v>
      </c>
      <c r="DM43" s="853"/>
      <c r="DN43" s="7">
        <f>+IFERROR(((DK43-$AV43)/($AW43-$AV43)),"REVISAR")</f>
        <v>-6.3</v>
      </c>
      <c r="DO43" s="7">
        <f>+IF(AND(BL43="SI",BT43="SI",CB43="SI",CJ43="SI",CR43="SI",CZ43="SI",DH43="SI"),(IF(DP43="SI",IFERROR((IF(DP43="SI",(DL43-$AV43),0)/($AW43-$AV43)),"REVISAR"),DG43)),DG43)</f>
        <v>0</v>
      </c>
      <c r="DP43" s="844" t="s">
        <v>7160</v>
      </c>
      <c r="DQ43" s="852"/>
      <c r="DR43" s="856"/>
      <c r="DS43" s="839">
        <v>0</v>
      </c>
      <c r="DT43" s="842">
        <f t="shared" si="84"/>
        <v>0</v>
      </c>
      <c r="DU43" s="853"/>
      <c r="DV43" s="7">
        <f>+IFERROR(((DS43-$AV43)/($AW43-$AV43)),"REVISAR")</f>
        <v>-6.3</v>
      </c>
      <c r="DW43" s="7">
        <f>+IF(AND(BL43="SI",BT43="SI",CB43="SI",CJ43="SI",CR43="SI",CZ43="SI",DH43="SI",DP43="SI"),(IF(DX43="SI",IFERROR((IF(DX43="SI",(DT43-$AV43),0)/($AW43-$AV43)),"REVISAR"),DO43)),DO43)</f>
        <v>0</v>
      </c>
      <c r="DX43" s="844" t="s">
        <v>7160</v>
      </c>
      <c r="DY43" s="852"/>
      <c r="DZ43" s="856"/>
      <c r="EA43" s="839">
        <v>0</v>
      </c>
      <c r="EB43" s="842">
        <f t="shared" si="85"/>
        <v>0</v>
      </c>
      <c r="EC43" s="853"/>
      <c r="ED43" s="7">
        <f>+IFERROR(((EA43-$AV43)/($AW43-$AV43)),"REVISAR")</f>
        <v>-6.3</v>
      </c>
      <c r="EE43" s="7">
        <f>+IF(AND(BL43="SI",BT43="SI",CB43="SI",CJ43="SI",CR43="SI",CZ43="SI",DH43="SI",DP43="SI",DX43="SI"),(IF(EF43="SI",IFERROR((IF(EF43="SI",(EB43-$AV43),0)/($AW43-$AV43)),"REVISAR"),DW43)),DW43)</f>
        <v>0</v>
      </c>
      <c r="EF43" s="844" t="s">
        <v>7160</v>
      </c>
      <c r="EG43" s="851"/>
      <c r="EH43" s="856"/>
      <c r="EI43" s="839">
        <v>0</v>
      </c>
      <c r="EJ43" s="842">
        <f t="shared" si="86"/>
        <v>0</v>
      </c>
      <c r="EK43" s="853"/>
      <c r="EL43" s="7">
        <f t="shared" si="100"/>
        <v>-6.3</v>
      </c>
      <c r="EM43" s="7">
        <f t="shared" si="101"/>
        <v>0</v>
      </c>
      <c r="EN43" s="844" t="s">
        <v>7160</v>
      </c>
      <c r="EO43" s="851"/>
      <c r="EP43" s="856"/>
      <c r="EQ43" s="839">
        <v>21.9</v>
      </c>
      <c r="ER43" s="845"/>
      <c r="ES43" s="853"/>
      <c r="ET43" s="7">
        <f t="shared" si="102"/>
        <v>1</v>
      </c>
      <c r="EU43" s="7">
        <f t="shared" si="103"/>
        <v>0</v>
      </c>
      <c r="EV43" s="844" t="s">
        <v>7160</v>
      </c>
      <c r="EW43" s="849"/>
      <c r="EX43" s="849"/>
      <c r="EY43" s="546">
        <v>2023</v>
      </c>
      <c r="FA43" s="846" t="str">
        <f t="shared" si="104"/>
        <v>SI</v>
      </c>
      <c r="FC43" s="934" t="str">
        <f t="shared" si="13"/>
        <v>ambientes de aprendizaje para la paz y la vida</v>
      </c>
      <c r="FF43" s="862"/>
    </row>
    <row r="44" spans="1:162" s="934" customFormat="1" ht="32.25" customHeight="1" x14ac:dyDescent="0.25">
      <c r="A44" s="861" t="str">
        <f t="shared" si="0"/>
        <v>240_VPBM_2023</v>
      </c>
      <c r="B44" s="927" t="s">
        <v>2227</v>
      </c>
      <c r="C44" s="927" t="s">
        <v>653</v>
      </c>
      <c r="D44" s="927" t="s">
        <v>4460</v>
      </c>
      <c r="E44" s="927" t="s">
        <v>7170</v>
      </c>
      <c r="F44" s="927" t="s">
        <v>3888</v>
      </c>
      <c r="G44" s="927" t="s">
        <v>4022</v>
      </c>
      <c r="H44" s="927" t="s">
        <v>4096</v>
      </c>
      <c r="I44" s="969" t="s">
        <v>7344</v>
      </c>
      <c r="J44" s="969" t="s">
        <v>7396</v>
      </c>
      <c r="K44" s="969" t="s">
        <v>7359</v>
      </c>
      <c r="L44" s="919"/>
      <c r="M44" s="925" t="s">
        <v>8307</v>
      </c>
      <c r="N44" s="919">
        <v>240</v>
      </c>
      <c r="O44" s="919"/>
      <c r="P44" s="1069" t="s">
        <v>7404</v>
      </c>
      <c r="Q44" s="919" t="s">
        <v>2904</v>
      </c>
      <c r="R44" s="919" t="s">
        <v>2904</v>
      </c>
      <c r="S44" s="919" t="s">
        <v>7287</v>
      </c>
      <c r="T44" s="919" t="s">
        <v>7287</v>
      </c>
      <c r="U44" s="919" t="s">
        <v>7287</v>
      </c>
      <c r="V44" s="919" t="s">
        <v>870</v>
      </c>
      <c r="W44" s="919" t="s">
        <v>7287</v>
      </c>
      <c r="X44" s="919" t="s">
        <v>870</v>
      </c>
      <c r="Y44" s="919" t="s">
        <v>7287</v>
      </c>
      <c r="Z44" s="919" t="s">
        <v>870</v>
      </c>
      <c r="AA44" s="919" t="s">
        <v>7287</v>
      </c>
      <c r="AB44" s="919" t="s">
        <v>7287</v>
      </c>
      <c r="AC44" s="919" t="s">
        <v>7287</v>
      </c>
      <c r="AD44" s="919" t="s">
        <v>7287</v>
      </c>
      <c r="AE44" s="919"/>
      <c r="AF44" s="919"/>
      <c r="AG44" s="919" t="s">
        <v>7287</v>
      </c>
      <c r="AH44" s="919" t="s">
        <v>7287</v>
      </c>
      <c r="AI44" s="919" t="s">
        <v>7287</v>
      </c>
      <c r="AJ44" s="919" t="s">
        <v>7287</v>
      </c>
      <c r="AK44" s="919" t="s">
        <v>7287</v>
      </c>
      <c r="AL44" s="919" t="s">
        <v>7287</v>
      </c>
      <c r="AM44" s="919" t="s">
        <v>7287</v>
      </c>
      <c r="AN44" s="919"/>
      <c r="AO44" s="919" t="s">
        <v>1366</v>
      </c>
      <c r="AP44" s="919" t="s">
        <v>2635</v>
      </c>
      <c r="AQ44" s="919" t="s">
        <v>1908</v>
      </c>
      <c r="AR44" s="919" t="s">
        <v>214</v>
      </c>
      <c r="AS44" s="919">
        <v>120</v>
      </c>
      <c r="AT44" s="927" t="s">
        <v>7181</v>
      </c>
      <c r="AU44" s="927" t="s">
        <v>7405</v>
      </c>
      <c r="AV44" s="919">
        <v>10.6</v>
      </c>
      <c r="AW44" s="919">
        <v>10.199999999999999</v>
      </c>
      <c r="AX44" s="919">
        <v>9.8000000000000007</v>
      </c>
      <c r="AY44" s="919">
        <v>9.3000000000000007</v>
      </c>
      <c r="AZ44" s="919">
        <v>8.8000000000000007</v>
      </c>
      <c r="BA44" s="919">
        <v>8.8000000000000007</v>
      </c>
      <c r="BB44" s="927"/>
      <c r="BC44" s="927"/>
      <c r="BD44" s="927"/>
      <c r="BE44" s="927"/>
      <c r="BF44" s="992">
        <v>10.199999999999999</v>
      </c>
      <c r="BG44" s="839">
        <v>10.6</v>
      </c>
      <c r="BH44" s="842">
        <f>+BG44</f>
        <v>10.6</v>
      </c>
      <c r="BI44" s="854" t="s">
        <v>7877</v>
      </c>
      <c r="BJ44" s="129">
        <f>+IF(BL44="SI",IFERROR((((IF(BL44="SI",(-BG44+AV44),0)))/(-AW44+AV44)),"REVISAR"),0)</f>
        <v>0</v>
      </c>
      <c r="BK44" s="7">
        <f>+IF(BL44="SI",IFERROR((((IF(BL44="SI",(BH44-AV44),0)))/(AW44-AV44)),"REVISAR"),0)</f>
        <v>0</v>
      </c>
      <c r="BL44" s="841" t="s">
        <v>7160</v>
      </c>
      <c r="BM44" s="854" t="s">
        <v>8442</v>
      </c>
      <c r="BN44" s="859">
        <v>0</v>
      </c>
      <c r="BO44" s="839">
        <f>+BG44</f>
        <v>10.6</v>
      </c>
      <c r="BP44" s="842">
        <f t="shared" si="78"/>
        <v>0</v>
      </c>
      <c r="BQ44" s="843" t="s">
        <v>7904</v>
      </c>
      <c r="BR44" s="7">
        <f>+IFERROR(((BO44-$AV44)/($AW44-$AV44)),"REVISAR")</f>
        <v>0</v>
      </c>
      <c r="BS44" s="7">
        <f>+IF(BL44&lt;&gt;"SI",BK44,(IF(BT44="SI",IFERROR((IF(BT44="SI",(-BP44+$AV44),0)/(-$AW44+$AV44)),"REVISAR"),BK44)))</f>
        <v>0</v>
      </c>
      <c r="BT44" s="844" t="s">
        <v>7160</v>
      </c>
      <c r="BU44" s="537" t="s">
        <v>8442</v>
      </c>
      <c r="BV44" s="120"/>
      <c r="BW44" s="839">
        <f>+BO44</f>
        <v>10.6</v>
      </c>
      <c r="BX44" s="842">
        <f t="shared" si="79"/>
        <v>0</v>
      </c>
      <c r="BY44" s="853" t="s">
        <v>8413</v>
      </c>
      <c r="BZ44" s="7">
        <f>+IFERROR(((-BW44+$AV44)/(-$AW44+$AV44)),"REVISAR")</f>
        <v>0</v>
      </c>
      <c r="CA44" s="7">
        <f>+IF(AND(BT44="SI",BL44="SI"),(IF(CB44="SI",IFERROR((IF(CB44="SI",(-BX44+$AV44),0)/(-$AW44+$AV44)),"REVISAR"),BS44)),BS44)</f>
        <v>0</v>
      </c>
      <c r="CB44" s="844" t="s">
        <v>7160</v>
      </c>
      <c r="CC44" s="852"/>
      <c r="CD44" s="120"/>
      <c r="CE44" s="839">
        <f>+BW44</f>
        <v>10.6</v>
      </c>
      <c r="CF44" s="842">
        <f t="shared" si="80"/>
        <v>0</v>
      </c>
      <c r="CG44" s="853"/>
      <c r="CH44" s="7">
        <f>+IFERROR(((-CE44+$AV44)/(-$AW44+$AV44)),"REVISAR")</f>
        <v>0</v>
      </c>
      <c r="CI44" s="7">
        <f>+IF(AND(BL44="SI",BT44="SI",CB44="SI"),(IF(CJ44="SI",IFERROR((IF(CJ44="SI",(-CF44+$AV44),0)/(-$AW44+$AV44)),"REVISAR"),CA44)),CA44)</f>
        <v>0</v>
      </c>
      <c r="CJ44" s="844" t="s">
        <v>7160</v>
      </c>
      <c r="CK44" s="27"/>
      <c r="CL44" s="857"/>
      <c r="CM44" s="839">
        <f>+CE44</f>
        <v>10.6</v>
      </c>
      <c r="CN44" s="842">
        <f t="shared" si="81"/>
        <v>0</v>
      </c>
      <c r="CO44" s="847"/>
      <c r="CP44" s="7">
        <f>+IFERROR(((-CM44+$AV44)/(-$AW44+$AV44)),"REVISAR")</f>
        <v>0</v>
      </c>
      <c r="CQ44" s="7">
        <f>+IF(AND(BL44="SI",BT44="SI",CB44="SI",CJ44="SI"),(IF(CR44="SI",IFERROR((IF(CR44="SI",(-CN44+$AV44),0)/(-$AW44+$AV44)),"REVISAR"),CI44)),CI44)</f>
        <v>0</v>
      </c>
      <c r="CR44" s="844" t="s">
        <v>7160</v>
      </c>
      <c r="CS44" s="852"/>
      <c r="CT44" s="857"/>
      <c r="CU44" s="839">
        <f>+CM44</f>
        <v>10.6</v>
      </c>
      <c r="CV44" s="842">
        <f>IF(CR44="SI",CN44,0)</f>
        <v>0</v>
      </c>
      <c r="CW44" s="853"/>
      <c r="CX44" s="7">
        <f>+IFERROR(((-CU44+$AV44)/(-$AW44+$AV44)),"REVISAR")</f>
        <v>0</v>
      </c>
      <c r="CY44" s="7">
        <f>+IF(AND(BL44="SI",BT44="SI",CB44="SI",CJ44="SI",CR44="SI"),(IF(CZ44="SI",IFERROR((IF(CZ44="SI",(-CV44+$AV44),0)/(-$AW44+$AV44)),"REVISAR"),CQ44)),CQ44)</f>
        <v>0</v>
      </c>
      <c r="CZ44" s="844" t="s">
        <v>7160</v>
      </c>
      <c r="DA44" s="852"/>
      <c r="DB44" s="856"/>
      <c r="DC44" s="839">
        <f>+CU44</f>
        <v>10.6</v>
      </c>
      <c r="DD44" s="842">
        <f t="shared" si="82"/>
        <v>0</v>
      </c>
      <c r="DE44" s="853"/>
      <c r="DF44" s="7">
        <f>+IFERROR(((-DC44+$AV44)/(-$AW44+$AV44)),"REVISAR")</f>
        <v>0</v>
      </c>
      <c r="DG44" s="7">
        <f>+IF(AND(BL44="SI",BT44="SI",CB44="SI",CJ44="SI",CR44="SI",CZ44="SI"),(IF(DH44="SI",IFERROR((IF(DH44="SI",(-DD44+$AVD44),0)/(-$AW44+$AV44)),"REVISAR"),CY44)),CY44)</f>
        <v>0</v>
      </c>
      <c r="DH44" s="844" t="s">
        <v>7160</v>
      </c>
      <c r="DI44" s="852"/>
      <c r="DJ44" s="856"/>
      <c r="DK44" s="839">
        <f>+DC44</f>
        <v>10.6</v>
      </c>
      <c r="DL44" s="842">
        <f t="shared" si="83"/>
        <v>0</v>
      </c>
      <c r="DM44" s="853"/>
      <c r="DN44" s="7">
        <f>+IFERROR(((-DK44+$AV44)/(-$AW44+$AV44)),"REVISAR")</f>
        <v>0</v>
      </c>
      <c r="DO44" s="7">
        <f>+IF(AND(BL44="SI",BT44="SI",CB44="SI",CJ44="SI",CR44="SI",CZ44="SI",DH44="SI"),(IF(DP44="SI",IFERROR((IF(DP44="SI",(-DL44+$AV44),0)/(-$AW44+$AV44)),"REVISAR"),DG44)),DG44)</f>
        <v>0</v>
      </c>
      <c r="DP44" s="844" t="s">
        <v>7160</v>
      </c>
      <c r="DQ44" s="852"/>
      <c r="DR44" s="856"/>
      <c r="DS44" s="839">
        <f>+DK44</f>
        <v>10.6</v>
      </c>
      <c r="DT44" s="842">
        <f t="shared" si="84"/>
        <v>0</v>
      </c>
      <c r="DU44" s="853"/>
      <c r="DV44" s="7">
        <f>+IFERROR(((-DS44+$AV44)/(-$AW44+$AV44)),"REVISAR")</f>
        <v>0</v>
      </c>
      <c r="DW44" s="7">
        <f>+IF(AND(BL44="SI",BT44="SI",CB44="SI",CJ44="SI",CR44="SI",CZ44="SI",DH44="SI",DP44="SI"),(IF(DX44="SI",IFERROR((IF(DX44="SI",(-DT44+$AV44),0)/(-$AW44+$AV44)),"REVISAR"),DO44)),DO44)</f>
        <v>0</v>
      </c>
      <c r="DX44" s="844" t="s">
        <v>7160</v>
      </c>
      <c r="DY44" s="852"/>
      <c r="DZ44" s="856"/>
      <c r="EA44" s="839">
        <f>+DS44</f>
        <v>10.6</v>
      </c>
      <c r="EB44" s="842">
        <f t="shared" si="85"/>
        <v>0</v>
      </c>
      <c r="EC44" s="853"/>
      <c r="ED44" s="7">
        <f>+IFERROR(((-EA44+$AV44)/(-$AW44+$AV44)),"REVISAR")</f>
        <v>0</v>
      </c>
      <c r="EE44" s="7">
        <f>+IF(AND(BL44="SI",BT44="SI",CB44="SI",CJ44="SI",CR44="SI",CZ44="SI",DH44="SI",DP44="SI",DX44="SI"),(IF(EF44="SI",IFERROR((IF(EF44="SI",(-EB44+$AV44),0)/(-$AW44+$AV44)),"REVISAR"),DW44)),DW44)</f>
        <v>0</v>
      </c>
      <c r="EF44" s="844" t="s">
        <v>7160</v>
      </c>
      <c r="EG44" s="851"/>
      <c r="EH44" s="856"/>
      <c r="EI44" s="839">
        <f>+EA44</f>
        <v>10.6</v>
      </c>
      <c r="EJ44" s="842">
        <f t="shared" si="86"/>
        <v>0</v>
      </c>
      <c r="EK44" s="853"/>
      <c r="EL44" s="7">
        <f>+IFERROR(((-EI44+$AV44)/(-$AW44+$AV44)),"REVISAR")</f>
        <v>0</v>
      </c>
      <c r="EM44" s="7">
        <f>+IF(AND(BL44="SI",BT44="SI",CB44="SI",CJ44="SI",CR44="SI",CZ44="SI",DH44="SI",DP44="SI",DX44="SI",EF44="SI"),(IF(EN44="SI",IFERROR((IF(EN44="SI",(-EJ44+$AV44),0)/(-$AW44+$AV44)),"REVISAR"),EE44)),EE44)</f>
        <v>0</v>
      </c>
      <c r="EN44" s="844" t="s">
        <v>7160</v>
      </c>
      <c r="EO44" s="851"/>
      <c r="EP44" s="856"/>
      <c r="EQ44" s="839">
        <v>10.199999999999999</v>
      </c>
      <c r="ER44" s="845"/>
      <c r="ES44" s="853"/>
      <c r="ET44" s="7">
        <f>+IFERROR(((-EQ44+$AV44)/(-$AW44+$AV44)),"REVISAR")</f>
        <v>1</v>
      </c>
      <c r="EU44" s="7">
        <f>+IF(AND(BL44="SI",BT44="SI",CB44="SI",CJ44="SI",CR44="SI",CZ44="SI",DH44="SI",DP44="SI",DX44="SI",EF44="SI",EN44="SI"),(IF(EV44="SI",IFERROR((IF(EV44="SI",(-ER44+$AV44),0)/(-$AW44+$AV44)),"REVISAR"),EM44)),EM44)</f>
        <v>0</v>
      </c>
      <c r="EV44" s="844" t="s">
        <v>7160</v>
      </c>
      <c r="EW44" s="849"/>
      <c r="EX44" s="849"/>
      <c r="EY44" s="546">
        <v>2023</v>
      </c>
      <c r="FA44" s="846" t="str">
        <f>+IF(EQ44=AW44,"SI","NO")</f>
        <v>SI</v>
      </c>
      <c r="FC44" s="934" t="str">
        <f t="shared" si="13"/>
        <v>modelos educativos flexibles</v>
      </c>
      <c r="FF44" s="862"/>
    </row>
    <row r="45" spans="1:162" s="934" customFormat="1" ht="32.25" customHeight="1" x14ac:dyDescent="0.25">
      <c r="A45" s="861" t="str">
        <f t="shared" si="0"/>
        <v>241_VPBM_2023</v>
      </c>
      <c r="B45" s="927" t="s">
        <v>2227</v>
      </c>
      <c r="C45" s="927" t="s">
        <v>653</v>
      </c>
      <c r="D45" s="927" t="s">
        <v>4460</v>
      </c>
      <c r="E45" s="927" t="s">
        <v>7170</v>
      </c>
      <c r="F45" s="927" t="s">
        <v>3888</v>
      </c>
      <c r="G45" s="927" t="s">
        <v>4022</v>
      </c>
      <c r="H45" s="927" t="s">
        <v>4096</v>
      </c>
      <c r="I45" s="969" t="s">
        <v>7344</v>
      </c>
      <c r="J45" s="969" t="s">
        <v>7396</v>
      </c>
      <c r="K45" s="969" t="s">
        <v>7359</v>
      </c>
      <c r="L45" s="919"/>
      <c r="M45" s="925" t="s">
        <v>8307</v>
      </c>
      <c r="N45" s="919">
        <v>241</v>
      </c>
      <c r="O45" s="919"/>
      <c r="P45" s="1069" t="s">
        <v>7406</v>
      </c>
      <c r="Q45" s="919" t="s">
        <v>2904</v>
      </c>
      <c r="R45" s="919" t="s">
        <v>2904</v>
      </c>
      <c r="S45" s="919" t="s">
        <v>7287</v>
      </c>
      <c r="T45" s="919" t="s">
        <v>7287</v>
      </c>
      <c r="U45" s="919" t="s">
        <v>7287</v>
      </c>
      <c r="V45" s="919" t="s">
        <v>870</v>
      </c>
      <c r="W45" s="919" t="s">
        <v>7287</v>
      </c>
      <c r="X45" s="919" t="s">
        <v>870</v>
      </c>
      <c r="Y45" s="919" t="s">
        <v>7287</v>
      </c>
      <c r="Z45" s="919" t="s">
        <v>870</v>
      </c>
      <c r="AA45" s="919" t="s">
        <v>7287</v>
      </c>
      <c r="AB45" s="919" t="s">
        <v>7287</v>
      </c>
      <c r="AC45" s="919" t="s">
        <v>7287</v>
      </c>
      <c r="AD45" s="919" t="s">
        <v>7287</v>
      </c>
      <c r="AE45" s="919"/>
      <c r="AF45" s="919"/>
      <c r="AG45" s="919" t="s">
        <v>7287</v>
      </c>
      <c r="AH45" s="919" t="s">
        <v>7287</v>
      </c>
      <c r="AI45" s="919" t="s">
        <v>7287</v>
      </c>
      <c r="AJ45" s="919" t="s">
        <v>7287</v>
      </c>
      <c r="AK45" s="919" t="s">
        <v>7287</v>
      </c>
      <c r="AL45" s="919" t="s">
        <v>7287</v>
      </c>
      <c r="AM45" s="919" t="s">
        <v>7287</v>
      </c>
      <c r="AN45" s="919"/>
      <c r="AO45" s="919" t="s">
        <v>1366</v>
      </c>
      <c r="AP45" s="919" t="s">
        <v>2635</v>
      </c>
      <c r="AQ45" s="919" t="s">
        <v>1908</v>
      </c>
      <c r="AR45" s="919" t="s">
        <v>214</v>
      </c>
      <c r="AS45" s="919">
        <v>120</v>
      </c>
      <c r="AT45" s="927" t="s">
        <v>7182</v>
      </c>
      <c r="AU45" s="927" t="s">
        <v>7405</v>
      </c>
      <c r="AV45" s="919">
        <v>10.6</v>
      </c>
      <c r="AW45" s="919">
        <v>10.199999999999999</v>
      </c>
      <c r="AX45" s="919">
        <v>9.8000000000000007</v>
      </c>
      <c r="AY45" s="919">
        <v>9.3000000000000007</v>
      </c>
      <c r="AZ45" s="919">
        <v>8.8000000000000007</v>
      </c>
      <c r="BA45" s="919">
        <v>8.8000000000000007</v>
      </c>
      <c r="BB45" s="927"/>
      <c r="BC45" s="927"/>
      <c r="BD45" s="927"/>
      <c r="BE45" s="927"/>
      <c r="BF45" s="992">
        <v>10.199999999999999</v>
      </c>
      <c r="BG45" s="839">
        <v>10.6</v>
      </c>
      <c r="BH45" s="842">
        <f>+BG45</f>
        <v>10.6</v>
      </c>
      <c r="BI45" s="854" t="s">
        <v>7877</v>
      </c>
      <c r="BJ45" s="129">
        <f>+IF(BL45="SI",IFERROR((((IF(BL45="SI",(-BG45+AV45),0)))/(-AW45+AV45)),"REVISAR"),0)</f>
        <v>0</v>
      </c>
      <c r="BK45" s="7">
        <f>+IF(BL45="SI",IFERROR((((IF(BL45="SI",(BH45-AV45),0)))/(AW45-AV45)),"REVISAR"),0)</f>
        <v>0</v>
      </c>
      <c r="BL45" s="841" t="s">
        <v>7160</v>
      </c>
      <c r="BM45" s="854" t="s">
        <v>8442</v>
      </c>
      <c r="BN45" s="859">
        <v>0</v>
      </c>
      <c r="BO45" s="839">
        <f>+BG45</f>
        <v>10.6</v>
      </c>
      <c r="BP45" s="842">
        <f t="shared" si="78"/>
        <v>0</v>
      </c>
      <c r="BQ45" s="843" t="s">
        <v>7904</v>
      </c>
      <c r="BR45" s="7">
        <f>+IFERROR(((BO45-$AV45)/($AW45-$AV45)),"REVISAR")</f>
        <v>0</v>
      </c>
      <c r="BS45" s="7">
        <f>+IF(BL45&lt;&gt;"SI",BK45,(IF(BT45="SI",IFERROR((IF(BT45="SI",(-BP45+$AV45),0)/(-$AW45+$AV45)),"REVISAR"),BK45)))</f>
        <v>0</v>
      </c>
      <c r="BT45" s="844" t="s">
        <v>7160</v>
      </c>
      <c r="BU45" s="537" t="s">
        <v>8442</v>
      </c>
      <c r="BV45" s="120"/>
      <c r="BW45" s="839">
        <f>+BO45</f>
        <v>10.6</v>
      </c>
      <c r="BX45" s="842">
        <f t="shared" si="79"/>
        <v>0</v>
      </c>
      <c r="BY45" s="853" t="s">
        <v>8413</v>
      </c>
      <c r="BZ45" s="7">
        <f>+IFERROR(((-BW45+$AV45)/(-$AW45+$AV45)),"REVISAR")</f>
        <v>0</v>
      </c>
      <c r="CA45" s="7">
        <f>+IF(AND(BT45="SI",BL45="SI"),(IF(CB45="SI",IFERROR((IF(CB45="SI",(-BX45+$AV45),0)/(-$AW45+$AV45)),"REVISAR"),BS45)),BS45)</f>
        <v>0</v>
      </c>
      <c r="CB45" s="844" t="s">
        <v>7160</v>
      </c>
      <c r="CC45" s="852"/>
      <c r="CD45" s="120"/>
      <c r="CE45" s="839">
        <f>+BW45</f>
        <v>10.6</v>
      </c>
      <c r="CF45" s="842">
        <f t="shared" si="80"/>
        <v>0</v>
      </c>
      <c r="CG45" s="853"/>
      <c r="CH45" s="7">
        <f>+IFERROR(((-CE45+$AV45)/(-$AW45+$AV45)),"REVISAR")</f>
        <v>0</v>
      </c>
      <c r="CI45" s="7">
        <f>+IF(AND(BL45="SI",BT45="SI",CB45="SI"),(IF(CJ45="SI",IFERROR((IF(CJ45="SI",(-CF45+$AV45),0)/(-$AW45+$AV45)),"REVISAR"),CA45)),CA45)</f>
        <v>0</v>
      </c>
      <c r="CJ45" s="844" t="s">
        <v>7160</v>
      </c>
      <c r="CK45" s="27"/>
      <c r="CL45" s="857"/>
      <c r="CM45" s="839">
        <f>+CE45</f>
        <v>10.6</v>
      </c>
      <c r="CN45" s="842">
        <f t="shared" si="81"/>
        <v>0</v>
      </c>
      <c r="CO45" s="847"/>
      <c r="CP45" s="7">
        <f>+IFERROR(((-CM45+$AV45)/(-$AW45+$AV45)),"REVISAR")</f>
        <v>0</v>
      </c>
      <c r="CQ45" s="7">
        <f>+IF(AND(BL45="SI",BT45="SI",CB45="SI",CJ45="SI"),(IF(CR45="SI",IFERROR((IF(CR45="SI",(-CN45+$AV45),0)/(-$AW45+$AV45)),"REVISAR"),CI45)),CI45)</f>
        <v>0</v>
      </c>
      <c r="CR45" s="844" t="s">
        <v>7160</v>
      </c>
      <c r="CS45" s="852"/>
      <c r="CT45" s="857"/>
      <c r="CU45" s="839">
        <f>+CM45</f>
        <v>10.6</v>
      </c>
      <c r="CV45" s="842">
        <f>IF(CR45="SI",CN45,0)</f>
        <v>0</v>
      </c>
      <c r="CW45" s="853"/>
      <c r="CX45" s="7">
        <f>+IFERROR(((-CU45+$AV45)/(-$AW45+$AV45)),"REVISAR")</f>
        <v>0</v>
      </c>
      <c r="CY45" s="7">
        <f>+IF(AND(BL45="SI",BT45="SI",CB45="SI",CJ45="SI",CR45="SI"),(IF(CZ45="SI",IFERROR((IF(CZ45="SI",(-CV45+$AV45),0)/(-$AW45+$AV45)),"REVISAR"),CQ45)),CQ45)</f>
        <v>0</v>
      </c>
      <c r="CZ45" s="844" t="s">
        <v>7160</v>
      </c>
      <c r="DA45" s="852"/>
      <c r="DB45" s="856"/>
      <c r="DC45" s="839">
        <f>+CU45</f>
        <v>10.6</v>
      </c>
      <c r="DD45" s="842">
        <f t="shared" si="82"/>
        <v>0</v>
      </c>
      <c r="DE45" s="853"/>
      <c r="DF45" s="7">
        <f>+IFERROR(((-DC45+$AV45)/(-$AW45+$AV45)),"REVISAR")</f>
        <v>0</v>
      </c>
      <c r="DG45" s="7">
        <f>+IF(AND(BL45="SI",BT45="SI",CB45="SI",CJ45="SI",CR45="SI",CZ45="SI"),(IF(DH45="SI",IFERROR((IF(DH45="SI",(-DD45+$AVD45),0)/(-$AW45+$AV45)),"REVISAR"),CY45)),CY45)</f>
        <v>0</v>
      </c>
      <c r="DH45" s="844" t="s">
        <v>7160</v>
      </c>
      <c r="DI45" s="852"/>
      <c r="DJ45" s="856"/>
      <c r="DK45" s="839">
        <f>+DC45</f>
        <v>10.6</v>
      </c>
      <c r="DL45" s="842">
        <f t="shared" si="83"/>
        <v>0</v>
      </c>
      <c r="DM45" s="853"/>
      <c r="DN45" s="7">
        <f>+IFERROR(((-DK45+$AV45)/(-$AW45+$AV45)),"REVISAR")</f>
        <v>0</v>
      </c>
      <c r="DO45" s="7">
        <f>+IF(AND(BL45="SI",BT45="SI",CB45="SI",CJ45="SI",CR45="SI",CZ45="SI",DH45="SI"),(IF(DP45="SI",IFERROR((IF(DP45="SI",(-DL45+$AV45),0)/(-$AW45+$AV45)),"REVISAR"),DG45)),DG45)</f>
        <v>0</v>
      </c>
      <c r="DP45" s="844" t="s">
        <v>7160</v>
      </c>
      <c r="DQ45" s="852"/>
      <c r="DR45" s="856"/>
      <c r="DS45" s="839">
        <f>+DK45</f>
        <v>10.6</v>
      </c>
      <c r="DT45" s="842">
        <f t="shared" si="84"/>
        <v>0</v>
      </c>
      <c r="DU45" s="853"/>
      <c r="DV45" s="7">
        <f>+IFERROR(((-DS45+$AV45)/(-$AW45+$AV45)),"REVISAR")</f>
        <v>0</v>
      </c>
      <c r="DW45" s="7">
        <f>+IF(AND(BL45="SI",BT45="SI",CB45="SI",CJ45="SI",CR45="SI",CZ45="SI",DH45="SI",DP45="SI"),(IF(DX45="SI",IFERROR((IF(DX45="SI",(-DT45+$AV45),0)/(-$AW45+$AV45)),"REVISAR"),DO45)),DO45)</f>
        <v>0</v>
      </c>
      <c r="DX45" s="844" t="s">
        <v>7160</v>
      </c>
      <c r="DY45" s="852"/>
      <c r="DZ45" s="856"/>
      <c r="EA45" s="839">
        <f>+DS45</f>
        <v>10.6</v>
      </c>
      <c r="EB45" s="842">
        <f t="shared" si="85"/>
        <v>0</v>
      </c>
      <c r="EC45" s="853"/>
      <c r="ED45" s="7">
        <f>+IFERROR(((-EA45+$AV45)/(-$AW45+$AV45)),"REVISAR")</f>
        <v>0</v>
      </c>
      <c r="EE45" s="7">
        <f>+IF(AND(BL45="SI",BT45="SI",CB45="SI",CJ45="SI",CR45="SI",CZ45="SI",DH45="SI",DP45="SI",DX45="SI"),(IF(EF45="SI",IFERROR((IF(EF45="SI",(-EB45+$AV45),0)/(-$AW45+$AV45)),"REVISAR"),DW45)),DW45)</f>
        <v>0</v>
      </c>
      <c r="EF45" s="844" t="s">
        <v>7160</v>
      </c>
      <c r="EG45" s="851"/>
      <c r="EH45" s="856"/>
      <c r="EI45" s="839">
        <f>+EA45</f>
        <v>10.6</v>
      </c>
      <c r="EJ45" s="842">
        <f t="shared" si="86"/>
        <v>0</v>
      </c>
      <c r="EK45" s="853"/>
      <c r="EL45" s="7">
        <f>+IFERROR(((-EI45+$AV45)/(-$AW45+$AV45)),"REVISAR")</f>
        <v>0</v>
      </c>
      <c r="EM45" s="7">
        <f>+IF(AND(BL45="SI",BT45="SI",CB45="SI",CJ45="SI",CR45="SI",CZ45="SI",DH45="SI",DP45="SI",DX45="SI",EF45="SI"),(IF(EN45="SI",IFERROR((IF(EN45="SI",(-EJ45+$AV45),0)/(-$AW45+$AV45)),"REVISAR"),EE45)),EE45)</f>
        <v>0</v>
      </c>
      <c r="EN45" s="844" t="s">
        <v>7160</v>
      </c>
      <c r="EO45" s="851"/>
      <c r="EP45" s="856"/>
      <c r="EQ45" s="839">
        <v>10.199999999999999</v>
      </c>
      <c r="ER45" s="845"/>
      <c r="ES45" s="853"/>
      <c r="ET45" s="7">
        <f>+IFERROR(((-EQ45+$AV45)/(-$AW45+$AV45)),"REVISAR")</f>
        <v>1</v>
      </c>
      <c r="EU45" s="7">
        <f>+IF(AND(BL45="SI",BT45="SI",CB45="SI",CJ45="SI",CR45="SI",CZ45="SI",DH45="SI",DP45="SI",DX45="SI",EF45="SI",EN45="SI"),(IF(EV45="SI",IFERROR((IF(EV45="SI",(-ER45+$AV45),0)/(-$AW45+$AV45)),"REVISAR"),EM45)),EM45)</f>
        <v>0</v>
      </c>
      <c r="EV45" s="844" t="s">
        <v>7160</v>
      </c>
      <c r="EW45" s="849"/>
      <c r="EX45" s="849"/>
      <c r="EY45" s="546">
        <v>2023</v>
      </c>
      <c r="FA45" s="846" t="str">
        <f>+IF(EQ45=AW45,"SI","NO")</f>
        <v>SI</v>
      </c>
      <c r="FC45" s="934" t="str">
        <f t="shared" si="13"/>
        <v>modelos educativos flexibles</v>
      </c>
      <c r="FF45" s="862"/>
    </row>
    <row r="46" spans="1:162" s="934" customFormat="1" ht="32.25" customHeight="1" x14ac:dyDescent="0.25">
      <c r="A46" s="861" t="str">
        <f t="shared" si="0"/>
        <v>76_VPBM_2023</v>
      </c>
      <c r="B46" s="927" t="s">
        <v>2227</v>
      </c>
      <c r="C46" s="927" t="s">
        <v>653</v>
      </c>
      <c r="D46" s="927" t="s">
        <v>519</v>
      </c>
      <c r="E46" s="927" t="s">
        <v>7170</v>
      </c>
      <c r="F46" s="927" t="s">
        <v>3888</v>
      </c>
      <c r="G46" s="927" t="s">
        <v>4022</v>
      </c>
      <c r="H46" s="927" t="s">
        <v>4073</v>
      </c>
      <c r="I46" s="969" t="s">
        <v>7344</v>
      </c>
      <c r="J46" s="969" t="s">
        <v>7378</v>
      </c>
      <c r="K46" s="969" t="s">
        <v>7402</v>
      </c>
      <c r="L46" s="919"/>
      <c r="M46" s="927" t="s">
        <v>8317</v>
      </c>
      <c r="N46" s="919">
        <v>76</v>
      </c>
      <c r="O46" s="919"/>
      <c r="P46" s="1069" t="s">
        <v>7407</v>
      </c>
      <c r="Q46" s="919" t="s">
        <v>2904</v>
      </c>
      <c r="R46" s="919" t="s">
        <v>7349</v>
      </c>
      <c r="S46" s="919" t="s">
        <v>870</v>
      </c>
      <c r="T46" s="919" t="s">
        <v>7287</v>
      </c>
      <c r="U46" s="919" t="s">
        <v>7287</v>
      </c>
      <c r="V46" s="919" t="s">
        <v>7287</v>
      </c>
      <c r="W46" s="919" t="s">
        <v>7287</v>
      </c>
      <c r="X46" s="919" t="s">
        <v>7287</v>
      </c>
      <c r="Y46" s="919" t="s">
        <v>7287</v>
      </c>
      <c r="Z46" s="919" t="s">
        <v>7287</v>
      </c>
      <c r="AA46" s="919" t="s">
        <v>7287</v>
      </c>
      <c r="AB46" s="919" t="s">
        <v>7287</v>
      </c>
      <c r="AC46" s="919" t="s">
        <v>7287</v>
      </c>
      <c r="AD46" s="919" t="s">
        <v>7287</v>
      </c>
      <c r="AE46" s="919"/>
      <c r="AF46" s="919"/>
      <c r="AG46" s="919" t="s">
        <v>7287</v>
      </c>
      <c r="AH46" s="919" t="s">
        <v>7287</v>
      </c>
      <c r="AI46" s="919" t="s">
        <v>7287</v>
      </c>
      <c r="AJ46" s="919" t="s">
        <v>7287</v>
      </c>
      <c r="AK46" s="919" t="s">
        <v>7287</v>
      </c>
      <c r="AL46" s="919" t="s">
        <v>7287</v>
      </c>
      <c r="AM46" s="919" t="s">
        <v>7287</v>
      </c>
      <c r="AN46" s="919"/>
      <c r="AO46" s="919" t="s">
        <v>1366</v>
      </c>
      <c r="AP46" s="919" t="s">
        <v>2635</v>
      </c>
      <c r="AQ46" s="919" t="s">
        <v>871</v>
      </c>
      <c r="AR46" s="919" t="s">
        <v>214</v>
      </c>
      <c r="AS46" s="919">
        <v>60</v>
      </c>
      <c r="AT46" s="927" t="s">
        <v>4228</v>
      </c>
      <c r="AU46" s="927" t="s">
        <v>4192</v>
      </c>
      <c r="AV46" s="919">
        <v>59</v>
      </c>
      <c r="AW46" s="919">
        <v>60</v>
      </c>
      <c r="AX46" s="919">
        <v>66</v>
      </c>
      <c r="AY46" s="919">
        <v>84</v>
      </c>
      <c r="AZ46" s="919">
        <v>100</v>
      </c>
      <c r="BA46" s="919">
        <v>100</v>
      </c>
      <c r="BB46" s="927"/>
      <c r="BC46" s="927"/>
      <c r="BD46" s="927"/>
      <c r="BE46" s="927"/>
      <c r="BF46" s="992">
        <v>60</v>
      </c>
      <c r="BG46" s="839">
        <v>59</v>
      </c>
      <c r="BH46" s="842">
        <v>59</v>
      </c>
      <c r="BI46" s="854" t="s">
        <v>7884</v>
      </c>
      <c r="BJ46" s="840">
        <f>+IF(BL46="SI",IFERROR((((IF(BL46="SI",(BG46-AV46),0)))/(AW46-AV46)),"REVISAR"),0)</f>
        <v>0</v>
      </c>
      <c r="BK46" s="7">
        <f>+IF(BL46="SI",IFERROR((((IF(BL46="SI",(BH46-AV46),0)))/(AW46-AV46)),"REVISAR"),0)</f>
        <v>0</v>
      </c>
      <c r="BL46" s="841" t="s">
        <v>218</v>
      </c>
      <c r="BM46" s="854" t="s">
        <v>7896</v>
      </c>
      <c r="BN46" s="859">
        <v>1</v>
      </c>
      <c r="BO46" s="839">
        <v>59</v>
      </c>
      <c r="BP46" s="842">
        <f t="shared" si="78"/>
        <v>59</v>
      </c>
      <c r="BQ46" s="843" t="s">
        <v>7911</v>
      </c>
      <c r="BR46" s="7">
        <f>+IFERROR(((BO46-$AV46)/($AW46-$AV46)),"REVISAR")</f>
        <v>0</v>
      </c>
      <c r="BS46" s="7">
        <f>+IF(BL46&lt;&gt;"SI",BK46,(IF(BT46="SI",IFERROR((IF(BT46="SI",(BP46-$AV46),0)/($AW46-$AV46)),"REVISAR"),BK46)))</f>
        <v>0</v>
      </c>
      <c r="BT46" s="844" t="s">
        <v>7160</v>
      </c>
      <c r="BU46" s="537" t="s">
        <v>8442</v>
      </c>
      <c r="BV46" s="120"/>
      <c r="BW46" s="839">
        <v>59</v>
      </c>
      <c r="BX46" s="842">
        <f t="shared" si="79"/>
        <v>0</v>
      </c>
      <c r="BY46" s="853" t="s">
        <v>8420</v>
      </c>
      <c r="BZ46" s="7">
        <f>+IFERROR(((BW46-$AV46)/($AW46-$AV46)),"REVISAR")</f>
        <v>0</v>
      </c>
      <c r="CA46" s="7">
        <f>+IF(AND(BT46="SI",BL46="SI"),(IF(CB46="SI",IFERROR((IF(CB46="SI",(BX46-$AV46),0)/($AW46-$AV46)),"REVISAR"),BS46)),BS46)</f>
        <v>0</v>
      </c>
      <c r="CB46" s="844" t="s">
        <v>7160</v>
      </c>
      <c r="CC46" s="852"/>
      <c r="CD46" s="857"/>
      <c r="CE46" s="839">
        <v>59</v>
      </c>
      <c r="CF46" s="842">
        <f t="shared" si="80"/>
        <v>0</v>
      </c>
      <c r="CG46" s="853"/>
      <c r="CH46" s="7">
        <f>+IFERROR(((CE46-$AV46)/($AW46-$AV46)),"REVISAR")</f>
        <v>0</v>
      </c>
      <c r="CI46" s="7">
        <f>+IF(AND(BL46="SI",BT46="SI",CB46="SI"),(IF(CJ46="SI",IFERROR((IF(CJ46="SI",(CF46-$AV46),0)/($AW46-$AV46)),"REVISAR"),CA46)),CA46)</f>
        <v>0</v>
      </c>
      <c r="CJ46" s="844" t="s">
        <v>7160</v>
      </c>
      <c r="CK46" s="27"/>
      <c r="CL46" s="857"/>
      <c r="CM46" s="839">
        <v>59</v>
      </c>
      <c r="CN46" s="842">
        <f t="shared" si="81"/>
        <v>0</v>
      </c>
      <c r="CO46" s="847"/>
      <c r="CP46" s="7">
        <f>+IFERROR(((CM46-$AV46)/($AW46-$AV46)),"REVISAR")</f>
        <v>0</v>
      </c>
      <c r="CQ46" s="7">
        <f>+IF(AND(BL46="SI",BT46="SI",CB46="SI",CJ46="SI"),(IF(CR46="SI",IFERROR((IF(CR46="SI",(CN46-$AV46),0)/($AW46-$AV46)),"REVISAR"),CI46)),CI46)</f>
        <v>0</v>
      </c>
      <c r="CR46" s="844" t="s">
        <v>7160</v>
      </c>
      <c r="CS46" s="852"/>
      <c r="CT46" s="857"/>
      <c r="CU46" s="839">
        <v>59</v>
      </c>
      <c r="CV46" s="848"/>
      <c r="CW46" s="853"/>
      <c r="CX46" s="7">
        <f>+IFERROR(((CU46-$AV46)/($AW46-$AV46)),"REVISAR")</f>
        <v>0</v>
      </c>
      <c r="CY46" s="7">
        <f>+IF(AND(BL46="SI",BT46="SI",CB46="SI",CJ46="SI",CR46="SI"),(IF(CZ46="SI",IFERROR((IF(CZ46="SI",(CV46-$AV46),0)/($AW46-$AVD46)),"REVISAR"),CQ46)),CQ46)</f>
        <v>0</v>
      </c>
      <c r="CZ46" s="844" t="s">
        <v>7160</v>
      </c>
      <c r="DA46" s="852"/>
      <c r="DB46" s="856"/>
      <c r="DC46" s="839">
        <v>59</v>
      </c>
      <c r="DD46" s="842">
        <f t="shared" si="82"/>
        <v>0</v>
      </c>
      <c r="DE46" s="853"/>
      <c r="DF46" s="7">
        <f>+IFERROR(((DC46-$AV46)/($AW46-$AV46)),"REVISAR")</f>
        <v>0</v>
      </c>
      <c r="DG46" s="7">
        <f>+IF(AND(BL46="SI",BT46="SI",CB46="SI",CJ46="SI",CR46="SI",CZ46="SI"),(IF(DH46="SI",IFERROR((IF(DH46="SI",(DD46-$AV46),0)/($AW46-$AV46)),"REVISAR"),CY46)),CY46)</f>
        <v>0</v>
      </c>
      <c r="DH46" s="844" t="s">
        <v>7160</v>
      </c>
      <c r="DI46" s="852"/>
      <c r="DJ46" s="856"/>
      <c r="DK46" s="839">
        <v>59</v>
      </c>
      <c r="DL46" s="842">
        <f t="shared" si="83"/>
        <v>0</v>
      </c>
      <c r="DM46" s="853"/>
      <c r="DN46" s="7">
        <f>+IFERROR(((DK46-$AV46)/($AW46-$AV46)),"REVISAR")</f>
        <v>0</v>
      </c>
      <c r="DO46" s="7">
        <f>+IF(AND(BL46="SI",BT46="SI",CB46="SI",CJ46="SI",CR46="SI",CZ46="SI",DH46="SI"),(IF(DP46="SI",IFERROR((IF(DP46="SI",(DL46-$AV46),0)/($AW46-$AV46)),"REVISAR"),DG46)),DG46)</f>
        <v>0</v>
      </c>
      <c r="DP46" s="844" t="s">
        <v>7160</v>
      </c>
      <c r="DQ46" s="852"/>
      <c r="DR46" s="856"/>
      <c r="DS46" s="839">
        <v>59</v>
      </c>
      <c r="DT46" s="842">
        <f t="shared" si="84"/>
        <v>0</v>
      </c>
      <c r="DU46" s="853"/>
      <c r="DV46" s="7">
        <f>+IFERROR(((DS46-$AV46)/($AW46-$AV46)),"REVISAR")</f>
        <v>0</v>
      </c>
      <c r="DW46" s="7">
        <f>+IF(AND(BL46="SI",BT46="SI",CB46="SI",CJ46="SI",CR46="SI",CZ46="SI",DH46="SI",DP46="SI"),(IF(DX46="SI",IFERROR((IF(DX46="SI",(DT46-$AV46),0)/($AW46-$AV46)),"REVISAR"),DO46)),DO46)</f>
        <v>0</v>
      </c>
      <c r="DX46" s="844" t="s">
        <v>7160</v>
      </c>
      <c r="DY46" s="852"/>
      <c r="DZ46" s="856"/>
      <c r="EA46" s="839">
        <v>59</v>
      </c>
      <c r="EB46" s="842">
        <f t="shared" si="85"/>
        <v>0</v>
      </c>
      <c r="EC46" s="853"/>
      <c r="ED46" s="7">
        <f>+IFERROR(((EA46-$AV46)/($AW46-$AV46)),"REVISAR")</f>
        <v>0</v>
      </c>
      <c r="EE46" s="7">
        <f>+IF(AND(BL46="SI",BT46="SI",CB46="SI",CJ46="SI",CR46="SI",CZ46="SI",DH46="SI",DP46="SI",DX46="SI"),(IF(EF46="SI",IFERROR((IF(EF46="SI",(EB46-$AV46),0)/($AW46-$AV46)),"REVISAR"),DW46)),DW46)</f>
        <v>0</v>
      </c>
      <c r="EF46" s="844" t="s">
        <v>7160</v>
      </c>
      <c r="EG46" s="851"/>
      <c r="EH46" s="856"/>
      <c r="EI46" s="839">
        <v>59</v>
      </c>
      <c r="EJ46" s="842">
        <f t="shared" si="86"/>
        <v>0</v>
      </c>
      <c r="EK46" s="853"/>
      <c r="EL46" s="7">
        <f>+IFERROR(((EI46-$AV46)/($AW46-$AV46)),"REVISAR")</f>
        <v>0</v>
      </c>
      <c r="EM46" s="7">
        <f>+IF(AND(BL46="SI",BT46="SI",CB46="SI",CJ46="SI",CR46="SI",CZ46="SI",DH46="SI",DP46="SI",DX46="SI",EF46="SI"),(IF(EN46="SI",IFERROR((IF(EN46="SI",(EJ46-$AV46),0)/($AW46-$AV46)),"REVISAR"),EE46)),EE46)</f>
        <v>0</v>
      </c>
      <c r="EN46" s="844" t="s">
        <v>7160</v>
      </c>
      <c r="EO46" s="851"/>
      <c r="EP46" s="856"/>
      <c r="EQ46" s="839">
        <v>60</v>
      </c>
      <c r="ER46" s="845"/>
      <c r="ES46" s="853"/>
      <c r="ET46" s="7">
        <f>+IFERROR(((EQ46-$AV46)/($AW46-$AV46)),"REVISAR")</f>
        <v>1</v>
      </c>
      <c r="EU46" s="7">
        <f>+IF(AND(BL46="SI",BT46="SI",CB46="SI",CJ46="SI",CR46="SI",CZ46="SI",DH46="SI",DP46="SI",DX46="SI",EF46="SI",EN46="SI"),(IF(EV46="SI",IFERROR((IF(EV46="SI",(ER46-$EV46),0)/($AW46-$AV46)),"REVISAR"),EM46)),EM46)</f>
        <v>0</v>
      </c>
      <c r="EV46" s="844" t="s">
        <v>7160</v>
      </c>
      <c r="EW46" s="849"/>
      <c r="EX46" s="849"/>
      <c r="EY46" s="546">
        <v>2023</v>
      </c>
      <c r="FA46" s="846" t="str">
        <f>+IF(EQ46=AW46,"SI","NO")</f>
        <v>SI</v>
      </c>
      <c r="FC46" s="934" t="str">
        <f t="shared" si="13"/>
        <v>protección de trayectorias educativas</v>
      </c>
      <c r="FF46" s="862"/>
    </row>
    <row r="47" spans="1:162" s="934" customFormat="1" ht="32.25" customHeight="1" x14ac:dyDescent="0.25">
      <c r="A47" s="861" t="str">
        <f t="shared" si="0"/>
        <v>535_VPBM_2023</v>
      </c>
      <c r="B47" s="927" t="s">
        <v>2227</v>
      </c>
      <c r="C47" s="927" t="s">
        <v>653</v>
      </c>
      <c r="D47" s="927" t="s">
        <v>4460</v>
      </c>
      <c r="E47" s="927" t="s">
        <v>7170</v>
      </c>
      <c r="F47" s="927" t="s">
        <v>3888</v>
      </c>
      <c r="G47" s="927" t="s">
        <v>4022</v>
      </c>
      <c r="H47" s="927" t="s">
        <v>4096</v>
      </c>
      <c r="I47" s="969" t="s">
        <v>7344</v>
      </c>
      <c r="J47" s="969" t="s">
        <v>7396</v>
      </c>
      <c r="K47" s="969" t="s">
        <v>7359</v>
      </c>
      <c r="L47" s="919"/>
      <c r="M47" s="925" t="s">
        <v>8307</v>
      </c>
      <c r="N47" s="972">
        <v>535</v>
      </c>
      <c r="O47" s="919"/>
      <c r="P47" s="1069" t="s">
        <v>7408</v>
      </c>
      <c r="Q47" s="919" t="s">
        <v>210</v>
      </c>
      <c r="R47" s="919" t="s">
        <v>210</v>
      </c>
      <c r="S47" s="919" t="s">
        <v>870</v>
      </c>
      <c r="T47" s="919" t="s">
        <v>7409</v>
      </c>
      <c r="U47" s="919" t="s">
        <v>7287</v>
      </c>
      <c r="V47" s="919" t="s">
        <v>7287</v>
      </c>
      <c r="W47" s="919" t="s">
        <v>7287</v>
      </c>
      <c r="X47" s="919" t="s">
        <v>7287</v>
      </c>
      <c r="Y47" s="919" t="s">
        <v>7287</v>
      </c>
      <c r="Z47" s="919" t="s">
        <v>870</v>
      </c>
      <c r="AA47" s="919" t="s">
        <v>7287</v>
      </c>
      <c r="AB47" s="919" t="s">
        <v>7287</v>
      </c>
      <c r="AC47" s="919" t="s">
        <v>870</v>
      </c>
      <c r="AD47" s="919" t="s">
        <v>7287</v>
      </c>
      <c r="AE47" s="919"/>
      <c r="AF47" s="919"/>
      <c r="AG47" s="919" t="s">
        <v>7287</v>
      </c>
      <c r="AH47" s="919" t="s">
        <v>7287</v>
      </c>
      <c r="AI47" s="919" t="s">
        <v>870</v>
      </c>
      <c r="AJ47" s="919" t="s">
        <v>7287</v>
      </c>
      <c r="AK47" s="919" t="s">
        <v>7287</v>
      </c>
      <c r="AL47" s="919" t="s">
        <v>7287</v>
      </c>
      <c r="AM47" s="919" t="s">
        <v>7287</v>
      </c>
      <c r="AN47" s="919"/>
      <c r="AO47" s="919" t="s">
        <v>1366</v>
      </c>
      <c r="AP47" s="919" t="s">
        <v>470</v>
      </c>
      <c r="AQ47" s="919" t="s">
        <v>244</v>
      </c>
      <c r="AR47" s="919" t="s">
        <v>271</v>
      </c>
      <c r="AS47" s="919">
        <v>30</v>
      </c>
      <c r="AT47" s="927" t="s">
        <v>7410</v>
      </c>
      <c r="AU47" s="927" t="s">
        <v>7411</v>
      </c>
      <c r="AV47" s="985">
        <v>150000</v>
      </c>
      <c r="AW47" s="985">
        <v>150000</v>
      </c>
      <c r="AX47" s="985">
        <v>300000</v>
      </c>
      <c r="AY47" s="985">
        <v>250000</v>
      </c>
      <c r="AZ47" s="985">
        <v>100000</v>
      </c>
      <c r="BA47" s="985">
        <v>800000</v>
      </c>
      <c r="BB47" s="949"/>
      <c r="BC47" s="949"/>
      <c r="BD47" s="949"/>
      <c r="BE47" s="949"/>
      <c r="BF47" s="1002">
        <v>10104</v>
      </c>
      <c r="BG47" s="839">
        <v>0</v>
      </c>
      <c r="BH47" s="842">
        <v>0</v>
      </c>
      <c r="BI47" s="854" t="s">
        <v>7885</v>
      </c>
      <c r="BJ47" s="129">
        <f>+IF(BL47="SI",IFERROR((IF(BL47="SI",BG47,0)/AW47),"REVISAR"),0)</f>
        <v>0</v>
      </c>
      <c r="BK47" s="7">
        <f>+IF(BL47="SI",IFERROR((IF(BL47="SI",BH47,0)/AW47),"REVISAR"),0)</f>
        <v>0</v>
      </c>
      <c r="BL47" s="841" t="s">
        <v>218</v>
      </c>
      <c r="BM47" s="854" t="s">
        <v>7897</v>
      </c>
      <c r="BN47" s="860">
        <v>1</v>
      </c>
      <c r="BO47" s="839">
        <v>0</v>
      </c>
      <c r="BP47" s="842">
        <f t="shared" si="78"/>
        <v>0</v>
      </c>
      <c r="BQ47" s="843" t="s">
        <v>7912</v>
      </c>
      <c r="BR47" s="7">
        <f>+IFERROR((BO47/$AW47),"REVISAR")</f>
        <v>0</v>
      </c>
      <c r="BS47" s="7">
        <f>+IF(BL47&lt;&gt;"SI",BK47,(IF(BT47="SI",IFERROR((IF(BT47="SI",BP47,0)/$AW47),"REVISAR"),BK47)))</f>
        <v>0</v>
      </c>
      <c r="BT47" s="844" t="s">
        <v>218</v>
      </c>
      <c r="BU47" s="537" t="s">
        <v>7919</v>
      </c>
      <c r="BV47" s="120">
        <v>1</v>
      </c>
      <c r="BW47" s="839">
        <v>0</v>
      </c>
      <c r="BX47" s="848">
        <v>0</v>
      </c>
      <c r="BY47" s="853" t="s">
        <v>8421</v>
      </c>
      <c r="BZ47" s="7">
        <f>+IFERROR((BW47/$AW47),"REVISAR")</f>
        <v>0</v>
      </c>
      <c r="CA47" s="7">
        <f>+IF(AND(BT47="SI",BL47="SI"),(IF(CB47="SI",IFERROR((IF(CB47="SI",BX47,0)/$AW47),"REVISAR"),BS47)),BS47)</f>
        <v>0</v>
      </c>
      <c r="CB47" s="844" t="s">
        <v>218</v>
      </c>
      <c r="CC47" s="852" t="s">
        <v>8433</v>
      </c>
      <c r="CD47" s="857"/>
      <c r="CE47" s="839">
        <v>0</v>
      </c>
      <c r="CF47" s="842">
        <f t="shared" si="80"/>
        <v>0</v>
      </c>
      <c r="CG47" s="853"/>
      <c r="CH47" s="7">
        <f>+IFERROR((CE47/$AW47),"REVISAR")</f>
        <v>0</v>
      </c>
      <c r="CI47" s="7">
        <f>+IF(AND(BL47="SI",BT47="SI",CB47="SI"),(IF(CJ47="SI",IFERROR((IF(CJ47="SI",CF47,0)/$AW47),"REVISAR"),CA47)),CA47)</f>
        <v>0</v>
      </c>
      <c r="CJ47" s="844" t="s">
        <v>7160</v>
      </c>
      <c r="CK47" s="27"/>
      <c r="CL47" s="857"/>
      <c r="CM47" s="839">
        <v>0</v>
      </c>
      <c r="CN47" s="842">
        <f t="shared" si="81"/>
        <v>0</v>
      </c>
      <c r="CO47" s="847"/>
      <c r="CP47" s="7">
        <f>+IFERROR((CM47/$AW47),"REVISAR")</f>
        <v>0</v>
      </c>
      <c r="CQ47" s="7">
        <f>+IF(AND(BL47="SI",BT47="SI",CB47="SI",CJ47="SI"),(IF(CR47="SI",IFERROR((IF(CR47="SI",CN47,0)/$AW47),"REVISAR"),CI47)),CI47)</f>
        <v>0</v>
      </c>
      <c r="CR47" s="844" t="s">
        <v>7160</v>
      </c>
      <c r="CS47" s="852"/>
      <c r="CT47" s="857"/>
      <c r="CU47" s="839">
        <v>5000</v>
      </c>
      <c r="CV47" s="848"/>
      <c r="CW47" s="853"/>
      <c r="CX47" s="7">
        <f>+IFERROR((CU47/$AW47),"REVISAR")</f>
        <v>3.3333333333333333E-2</v>
      </c>
      <c r="CY47" s="7">
        <f>+IF(AND(BL47="SI",BT47="SI",CB47="SI",CJ47="SI",CR47="SI"),(IF(CZ47="SI",IFERROR((IF(CZ47="SI",CV47,0)/$AW47),"REVISAR"),CQ47)),CQ47)</f>
        <v>0</v>
      </c>
      <c r="CZ47" s="844" t="s">
        <v>7160</v>
      </c>
      <c r="DA47" s="852"/>
      <c r="DB47" s="856"/>
      <c r="DC47" s="839">
        <v>5000</v>
      </c>
      <c r="DD47" s="842">
        <f t="shared" si="82"/>
        <v>0</v>
      </c>
      <c r="DE47" s="853"/>
      <c r="DF47" s="7">
        <f>+IFERROR((DC47/$AW47),"REVISAR")</f>
        <v>3.3333333333333333E-2</v>
      </c>
      <c r="DG47" s="7">
        <f>+IF(AND(BL47="SI",BT47="SI",CB47="SI",CJ47="SI",CR47="SI",CZ47="SI"),(IF(DH47="SI",IFERROR((IF(DH47="SI",DD47,0)/$AW47),"REVISAR"),CY47)),CY47)</f>
        <v>0</v>
      </c>
      <c r="DH47" s="844" t="s">
        <v>7160</v>
      </c>
      <c r="DI47" s="852"/>
      <c r="DJ47" s="856"/>
      <c r="DK47" s="839">
        <v>5000</v>
      </c>
      <c r="DL47" s="842">
        <f t="shared" si="83"/>
        <v>0</v>
      </c>
      <c r="DM47" s="853"/>
      <c r="DN47" s="7">
        <f>+IFERROR((DK47/$AW47),"REVISAR")</f>
        <v>3.3333333333333333E-2</v>
      </c>
      <c r="DO47" s="7">
        <f>+IF(AND(BL47="SI",BT47="SI",CB47="SI",CJ47="SI",CR47="SI",CZ47="SI",DH47="SI"),(IF(DP47="SI",IFERROR((IF(DP47="SI",DL47,0)/$AW47),"REVISAR"),DG47)),DG47)</f>
        <v>0</v>
      </c>
      <c r="DP47" s="844" t="s">
        <v>7160</v>
      </c>
      <c r="DQ47" s="852"/>
      <c r="DR47" s="856"/>
      <c r="DS47" s="839">
        <v>7500</v>
      </c>
      <c r="DT47" s="848"/>
      <c r="DU47" s="853"/>
      <c r="DV47" s="7">
        <f>+IFERROR((DS47/$AW47),"REVISAR")</f>
        <v>0.05</v>
      </c>
      <c r="DW47" s="7">
        <f>+IF(AND(BL47="SI",BT47="SI",CB47="SI",CJ47="SI",CR47="SI",CZ47="SI",DH47="SI",DP47="SI"),(IF(DX47="SI",IFERROR((IF(DX47="SI",DT47,0)/$AW47),"REVISAR"),DO47)),DO47)</f>
        <v>0</v>
      </c>
      <c r="DX47" s="844" t="s">
        <v>7160</v>
      </c>
      <c r="DY47" s="852"/>
      <c r="DZ47" s="856"/>
      <c r="EA47" s="839">
        <v>7500</v>
      </c>
      <c r="EB47" s="842">
        <f t="shared" si="85"/>
        <v>0</v>
      </c>
      <c r="EC47" s="853"/>
      <c r="ED47" s="7">
        <f>+IFERROR((EA47/$AW47),"REVISAR")</f>
        <v>0.05</v>
      </c>
      <c r="EE47" s="7">
        <f>+IF(AND(BL47="SI",BT47="SI",CB47="SI",CJ47="SI",CR47="SI",CZ47="SI",DH47="SI",DP47="SI",DX47="SI"),(IF(EF47="SI",IFERROR((IF(EF47="SI",EB47,0)/$AW47),"REVISAR"),DW47)),DW47)</f>
        <v>0</v>
      </c>
      <c r="EF47" s="844" t="s">
        <v>7160</v>
      </c>
      <c r="EG47" s="851"/>
      <c r="EH47" s="856"/>
      <c r="EI47" s="839">
        <v>7500</v>
      </c>
      <c r="EJ47" s="842">
        <f t="shared" si="86"/>
        <v>0</v>
      </c>
      <c r="EK47" s="853"/>
      <c r="EL47" s="7">
        <f>+IFERROR((EI47/$AW47),"REVISAR")</f>
        <v>0.05</v>
      </c>
      <c r="EM47" s="7">
        <f>+IF(AND(BL47="SI",BT47="SI",CB47="SI",CJ47="SI",CR47="SI",CZ47="SI",DH47="SI",DP47="SI",DX47="SI",EF47="SI"),(IF(EN47="SI",IFERROR((IF(EN47="SI",EJ47,0)/$AW47),"REVISAR"),EE47)),EE47)</f>
        <v>0</v>
      </c>
      <c r="EN47" s="844" t="s">
        <v>7160</v>
      </c>
      <c r="EO47" s="851"/>
      <c r="EP47" s="856"/>
      <c r="EQ47" s="839">
        <v>10104</v>
      </c>
      <c r="ER47" s="845"/>
      <c r="ES47" s="853"/>
      <c r="ET47" s="7">
        <f>+IFERROR((EQ47/$AW47),"REVISAR")</f>
        <v>6.7360000000000003E-2</v>
      </c>
      <c r="EU47" s="7">
        <f>+IF(AND(BL47="SI",BT47="SI",CB47="SI",CJ47="SI",CR47="SI",CZ47="SI",DH47="SI",DP47="SI",DX47="SI",EF47="SI",EN47="SI"),(IF(EV47="SI",IFERROR((IF(EV47="SI",ER47,0)/$AW47),"REVISAR"),EM47)),EM47)</f>
        <v>0</v>
      </c>
      <c r="EV47" s="844" t="s">
        <v>7160</v>
      </c>
      <c r="EW47" s="849"/>
      <c r="EX47" s="849"/>
      <c r="EY47" s="546">
        <v>2023</v>
      </c>
      <c r="FC47" s="934" t="str">
        <f t="shared" si="13"/>
        <v>modelos educativos flexibles</v>
      </c>
      <c r="FF47" s="862"/>
    </row>
    <row r="48" spans="1:162" s="934" customFormat="1" ht="32.25" customHeight="1" x14ac:dyDescent="0.25">
      <c r="A48" s="861" t="str">
        <f t="shared" si="0"/>
        <v>537_VPBM_2023</v>
      </c>
      <c r="B48" s="927" t="s">
        <v>2227</v>
      </c>
      <c r="C48" s="927" t="s">
        <v>653</v>
      </c>
      <c r="D48" s="927" t="s">
        <v>519</v>
      </c>
      <c r="E48" s="927" t="s">
        <v>7170</v>
      </c>
      <c r="F48" s="927" t="s">
        <v>3888</v>
      </c>
      <c r="G48" s="927" t="s">
        <v>4022</v>
      </c>
      <c r="H48" s="927" t="s">
        <v>4073</v>
      </c>
      <c r="I48" s="969" t="s">
        <v>7344</v>
      </c>
      <c r="J48" s="969" t="s">
        <v>7378</v>
      </c>
      <c r="K48" s="969" t="s">
        <v>7402</v>
      </c>
      <c r="L48" s="920"/>
      <c r="M48" s="927" t="s">
        <v>8317</v>
      </c>
      <c r="N48" s="972">
        <v>537</v>
      </c>
      <c r="O48" s="930"/>
      <c r="P48" s="1069" t="s">
        <v>7412</v>
      </c>
      <c r="Q48" s="919" t="s">
        <v>210</v>
      </c>
      <c r="R48" s="919" t="s">
        <v>210</v>
      </c>
      <c r="S48" s="919" t="s">
        <v>870</v>
      </c>
      <c r="T48" s="919" t="s">
        <v>7413</v>
      </c>
      <c r="U48" s="919" t="s">
        <v>870</v>
      </c>
      <c r="V48" s="919" t="s">
        <v>870</v>
      </c>
      <c r="W48" s="919" t="s">
        <v>7287</v>
      </c>
      <c r="X48" s="919" t="s">
        <v>7287</v>
      </c>
      <c r="Y48" s="919" t="s">
        <v>7287</v>
      </c>
      <c r="Z48" s="919" t="s">
        <v>870</v>
      </c>
      <c r="AA48" s="919" t="s">
        <v>7287</v>
      </c>
      <c r="AB48" s="919" t="s">
        <v>7287</v>
      </c>
      <c r="AC48" s="919" t="s">
        <v>870</v>
      </c>
      <c r="AD48" s="919" t="s">
        <v>7287</v>
      </c>
      <c r="AE48" s="919"/>
      <c r="AF48" s="919"/>
      <c r="AG48" s="919" t="s">
        <v>7287</v>
      </c>
      <c r="AH48" s="919" t="s">
        <v>7287</v>
      </c>
      <c r="AI48" s="919" t="s">
        <v>7287</v>
      </c>
      <c r="AJ48" s="919" t="s">
        <v>7287</v>
      </c>
      <c r="AK48" s="919" t="s">
        <v>7287</v>
      </c>
      <c r="AL48" s="919" t="s">
        <v>7287</v>
      </c>
      <c r="AM48" s="919" t="s">
        <v>7287</v>
      </c>
      <c r="AN48" s="919"/>
      <c r="AO48" s="919" t="s">
        <v>1366</v>
      </c>
      <c r="AP48" s="919" t="s">
        <v>2635</v>
      </c>
      <c r="AQ48" s="919" t="s">
        <v>1908</v>
      </c>
      <c r="AR48" s="919" t="s">
        <v>214</v>
      </c>
      <c r="AS48" s="919">
        <v>120</v>
      </c>
      <c r="AT48" s="927" t="s">
        <v>7414</v>
      </c>
      <c r="AU48" s="927" t="s">
        <v>7411</v>
      </c>
      <c r="AV48" s="980">
        <v>3.58</v>
      </c>
      <c r="AW48" s="986">
        <v>3.33</v>
      </c>
      <c r="AX48" s="986">
        <v>3.08</v>
      </c>
      <c r="AY48" s="986">
        <v>2.83</v>
      </c>
      <c r="AZ48" s="986">
        <v>2.58</v>
      </c>
      <c r="BA48" s="986">
        <v>2.58</v>
      </c>
      <c r="BB48" s="952"/>
      <c r="BC48" s="952"/>
      <c r="BD48" s="952"/>
      <c r="BE48" s="952"/>
      <c r="BF48" s="1005">
        <v>3.33</v>
      </c>
      <c r="BG48" s="839">
        <v>3.58</v>
      </c>
      <c r="BH48" s="842">
        <f>+BG48</f>
        <v>3.58</v>
      </c>
      <c r="BI48" s="854" t="s">
        <v>7886</v>
      </c>
      <c r="BJ48" s="129">
        <f>+IF(BL48="SI",IFERROR((((IF(BL48="SI",(-BG48+AV48),0)))/(-AW48+AV48)),"REVISAR"),0)</f>
        <v>0</v>
      </c>
      <c r="BK48" s="7">
        <f>+IF(BL48="SI",IFERROR((((IF(BL48="SI",(BH48-AV48),0)))/(AW48-AV48)),"REVISAR"),0)</f>
        <v>0</v>
      </c>
      <c r="BL48" s="841" t="s">
        <v>218</v>
      </c>
      <c r="BM48" s="854" t="s">
        <v>7897</v>
      </c>
      <c r="BN48" s="859"/>
      <c r="BO48" s="839">
        <f>+BG48</f>
        <v>3.58</v>
      </c>
      <c r="BP48" s="842">
        <f t="shared" si="78"/>
        <v>3.58</v>
      </c>
      <c r="BQ48" s="843" t="s">
        <v>7913</v>
      </c>
      <c r="BR48" s="7">
        <f>+IFERROR(((BO48-$AV48)/($AW48-$AV48)),"REVISAR")</f>
        <v>0</v>
      </c>
      <c r="BS48" s="7">
        <f>+IF(BL48&lt;&gt;"SI",BK48,(IF(BT48="SI",IFERROR((IF(BT48="SI",(-BP48+$AV48),0)/(-$AW48+$AV48)),"REVISAR"),BK48)))</f>
        <v>0</v>
      </c>
      <c r="BT48" s="844" t="s">
        <v>218</v>
      </c>
      <c r="BU48" s="537" t="s">
        <v>7919</v>
      </c>
      <c r="BV48" s="120">
        <v>1</v>
      </c>
      <c r="BW48" s="839">
        <f>+BO48</f>
        <v>3.58</v>
      </c>
      <c r="BX48" s="842">
        <f>IF(BT48="SI",BP48,0)</f>
        <v>3.58</v>
      </c>
      <c r="BY48" s="853" t="s">
        <v>8422</v>
      </c>
      <c r="BZ48" s="7">
        <f>+IFERROR(((-BW48+$AV48)/(-$AW48+$AV48)),"REVISAR")</f>
        <v>0</v>
      </c>
      <c r="CA48" s="7">
        <f>+IF(AND(BT48="SI",BL48="SI"),(IF(CB48="SI",IFERROR((IF(CB48="SI",(-BX48+$AV48),0)/(-$AW48+$AV48)),"REVISAR"),BS48)),BS48)</f>
        <v>0</v>
      </c>
      <c r="CB48" s="844" t="s">
        <v>2913</v>
      </c>
      <c r="CC48" s="852" t="s">
        <v>8434</v>
      </c>
      <c r="CD48" s="120"/>
      <c r="CE48" s="839">
        <f>+BW48</f>
        <v>3.58</v>
      </c>
      <c r="CF48" s="842">
        <f t="shared" si="80"/>
        <v>0</v>
      </c>
      <c r="CG48" s="853"/>
      <c r="CH48" s="7">
        <f>+IFERROR(((-CE48+$AV48)/(-$AW48+$AV48)),"REVISAR")</f>
        <v>0</v>
      </c>
      <c r="CI48" s="7">
        <f>+IF(AND(BL48="SI",BT48="SI",CB48="SI"),(IF(CJ48="SI",IFERROR((IF(CJ48="SI",(-CF48+$AV48),0)/(-$AW48+$AV48)),"REVISAR"),CA48)),CA48)</f>
        <v>0</v>
      </c>
      <c r="CJ48" s="844" t="s">
        <v>7160</v>
      </c>
      <c r="CK48" s="27"/>
      <c r="CL48" s="857"/>
      <c r="CM48" s="839">
        <f>+CE48</f>
        <v>3.58</v>
      </c>
      <c r="CN48" s="842">
        <f t="shared" si="81"/>
        <v>0</v>
      </c>
      <c r="CO48" s="847"/>
      <c r="CP48" s="7">
        <f>+IFERROR(((-CM48+$AV48)/(-$AW48+$AV48)),"REVISAR")</f>
        <v>0</v>
      </c>
      <c r="CQ48" s="7">
        <f>+IF(AND(BL48="SI",BT48="SI",CB48="SI",CJ48="SI"),(IF(CR48="SI",IFERROR((IF(CR48="SI",(-CN48+$AV48),0)/(-$AW48+$AV48)),"REVISAR"),CI48)),CI48)</f>
        <v>0</v>
      </c>
      <c r="CR48" s="844" t="s">
        <v>7160</v>
      </c>
      <c r="CS48" s="852"/>
      <c r="CT48" s="857"/>
      <c r="CU48" s="839">
        <f>+CM48</f>
        <v>3.58</v>
      </c>
      <c r="CV48" s="842">
        <f>IF(CR48="SI",CN48,0)</f>
        <v>0</v>
      </c>
      <c r="CW48" s="853"/>
      <c r="CX48" s="7">
        <f>+IFERROR(((-CU48+$AV48)/(-$AW48+$AV48)),"REVISAR")</f>
        <v>0</v>
      </c>
      <c r="CY48" s="7">
        <f>+IF(AND(BL48="SI",BT48="SI",CB48="SI",CJ48="SI",CR48="SI"),(IF(CZ48="SI",IFERROR((IF(CZ48="SI",(-CV48+$AV48),0)/(-$AW48+$AV48)),"REVISAR"),CQ48)),CQ48)</f>
        <v>0</v>
      </c>
      <c r="CZ48" s="844" t="s">
        <v>7160</v>
      </c>
      <c r="DA48" s="852"/>
      <c r="DB48" s="856"/>
      <c r="DC48" s="839">
        <f>+CU48</f>
        <v>3.58</v>
      </c>
      <c r="DD48" s="842">
        <f t="shared" si="82"/>
        <v>0</v>
      </c>
      <c r="DE48" s="853"/>
      <c r="DF48" s="7">
        <f>+IFERROR(((-DC48+$AV48)/(-$AW48+$AV48)),"REVISAR")</f>
        <v>0</v>
      </c>
      <c r="DG48" s="7">
        <f>+IF(AND(BL48="SI",BT48="SI",CB48="SI",CJ48="SI",CR48="SI",CZ48="SI"),(IF(DH48="SI",IFERROR((IF(DH48="SI",(-DD48+$AVD48),0)/(-$AW48+$AV48)),"REVISAR"),CY48)),CY48)</f>
        <v>0</v>
      </c>
      <c r="DH48" s="844" t="s">
        <v>7160</v>
      </c>
      <c r="DI48" s="852"/>
      <c r="DJ48" s="856"/>
      <c r="DK48" s="839">
        <f>+DC48</f>
        <v>3.58</v>
      </c>
      <c r="DL48" s="842">
        <f t="shared" si="83"/>
        <v>0</v>
      </c>
      <c r="DM48" s="853"/>
      <c r="DN48" s="7">
        <f>+IFERROR(((-DK48+$AV48)/(-$AW48+$AV48)),"REVISAR")</f>
        <v>0</v>
      </c>
      <c r="DO48" s="7">
        <f>+IF(AND(BL48="SI",BT48="SI",CB48="SI",CJ48="SI",CR48="SI",CZ48="SI",DH48="SI"),(IF(DP48="SI",IFERROR((IF(DP48="SI",(-DL48+$AV48),0)/(-$AW48+$AV48)),"REVISAR"),DG48)),DG48)</f>
        <v>0</v>
      </c>
      <c r="DP48" s="844" t="s">
        <v>7160</v>
      </c>
      <c r="DQ48" s="852"/>
      <c r="DR48" s="856"/>
      <c r="DS48" s="839">
        <f>+DK48</f>
        <v>3.58</v>
      </c>
      <c r="DT48" s="842">
        <f>IF(DP48="SI",DL48,0)</f>
        <v>0</v>
      </c>
      <c r="DU48" s="853"/>
      <c r="DV48" s="7">
        <f>+IFERROR(((-DS48+$AV48)/(-$AW48+$AV48)),"REVISAR")</f>
        <v>0</v>
      </c>
      <c r="DW48" s="7">
        <f>+IF(AND(BL48="SI",BT48="SI",CB48="SI",CJ48="SI",CR48="SI",CZ48="SI",DH48="SI",DP48="SI"),(IF(DX48="SI",IFERROR((IF(DX48="SI",(-DT48+$AV48),0)/(-$AW48+$AV48)),"REVISAR"),DO48)),DO48)</f>
        <v>0</v>
      </c>
      <c r="DX48" s="844" t="s">
        <v>7160</v>
      </c>
      <c r="DY48" s="852"/>
      <c r="DZ48" s="856"/>
      <c r="EA48" s="839">
        <f>+DS48</f>
        <v>3.58</v>
      </c>
      <c r="EB48" s="842">
        <f t="shared" si="85"/>
        <v>0</v>
      </c>
      <c r="EC48" s="853"/>
      <c r="ED48" s="7">
        <f>+IFERROR(((-EA48+$AV48)/(-$AW48+$AV48)),"REVISAR")</f>
        <v>0</v>
      </c>
      <c r="EE48" s="7">
        <f>+IF(AND(BL48="SI",BT48="SI",CB48="SI",CJ48="SI",CR48="SI",CZ48="SI",DH48="SI",DP48="SI",DX48="SI"),(IF(EF48="SI",IFERROR((IF(EF48="SI",(-EB48+$AV48),0)/(-$AW48+$AV48)),"REVISAR"),DW48)),DW48)</f>
        <v>0</v>
      </c>
      <c r="EF48" s="844" t="s">
        <v>7160</v>
      </c>
      <c r="EG48" s="851"/>
      <c r="EH48" s="856"/>
      <c r="EI48" s="839">
        <f>+EA48</f>
        <v>3.58</v>
      </c>
      <c r="EJ48" s="842">
        <f t="shared" si="86"/>
        <v>0</v>
      </c>
      <c r="EK48" s="853"/>
      <c r="EL48" s="7">
        <f>+IFERROR(((-EI48+$AV48)/(-$AW48+$AV48)),"REVISAR")</f>
        <v>0</v>
      </c>
      <c r="EM48" s="7">
        <f>+IF(AND(BL48="SI",BT48="SI",CB48="SI",CJ48="SI",CR48="SI",CZ48="SI",DH48="SI",DP48="SI",DX48="SI",EF48="SI"),(IF(EN48="SI",IFERROR((IF(EN48="SI",(-EJ48+$AV48),0)/(-$AW48+$AV48)),"REVISAR"),EE48)),EE48)</f>
        <v>0</v>
      </c>
      <c r="EN48" s="844" t="s">
        <v>7160</v>
      </c>
      <c r="EO48" s="851"/>
      <c r="EP48" s="856"/>
      <c r="EQ48" s="839">
        <v>3.33</v>
      </c>
      <c r="ER48" s="845"/>
      <c r="ES48" s="853"/>
      <c r="ET48" s="7">
        <f>+IFERROR(((-EQ48+$AV48)/(-$AW48+$AV48)),"REVISAR")</f>
        <v>1</v>
      </c>
      <c r="EU48" s="7">
        <f>+IF(AND(BL48="SI",BT48="SI",CB48="SI",CJ48="SI",CR48="SI",CZ48="SI",DH48="SI",DP48="SI",DX48="SI",EF48="SI",EN48="SI"),(IF(EV48="SI",IFERROR((IF(EV48="SI",(-ER48+$AV48),0)/(-$AW48+$AV48)),"REVISAR"),EM48)),EM48)</f>
        <v>0</v>
      </c>
      <c r="EV48" s="844" t="s">
        <v>7160</v>
      </c>
      <c r="EW48" s="849"/>
      <c r="EX48" s="849"/>
      <c r="EY48" s="546">
        <v>2023</v>
      </c>
      <c r="FA48" s="846" t="str">
        <f>+IF(EQ48=AW48,"SI","NO")</f>
        <v>SI</v>
      </c>
      <c r="FC48" s="934" t="str">
        <f t="shared" si="13"/>
        <v>protección de trayectorias educativas</v>
      </c>
      <c r="FF48" s="862"/>
    </row>
    <row r="49" spans="1:162" s="934" customFormat="1" ht="32.25" customHeight="1" x14ac:dyDescent="0.25">
      <c r="A49" s="861" t="str">
        <f t="shared" si="0"/>
        <v>286_VPBM_2023</v>
      </c>
      <c r="B49" s="927" t="s">
        <v>2227</v>
      </c>
      <c r="C49" s="927" t="s">
        <v>653</v>
      </c>
      <c r="D49" s="927" t="s">
        <v>519</v>
      </c>
      <c r="E49" s="927" t="s">
        <v>7170</v>
      </c>
      <c r="F49" s="927" t="s">
        <v>3888</v>
      </c>
      <c r="G49" s="927" t="s">
        <v>4022</v>
      </c>
      <c r="H49" s="927" t="s">
        <v>2230</v>
      </c>
      <c r="I49" s="969" t="s">
        <v>7344</v>
      </c>
      <c r="J49" s="969" t="s">
        <v>7378</v>
      </c>
      <c r="K49" s="969" t="s">
        <v>7402</v>
      </c>
      <c r="L49" s="919"/>
      <c r="M49" s="927" t="s">
        <v>8317</v>
      </c>
      <c r="N49" s="919">
        <v>286</v>
      </c>
      <c r="O49" s="919"/>
      <c r="P49" s="1069" t="s">
        <v>7701</v>
      </c>
      <c r="Q49" s="919" t="s">
        <v>210</v>
      </c>
      <c r="R49" s="919" t="s">
        <v>210</v>
      </c>
      <c r="S49" s="919" t="s">
        <v>7287</v>
      </c>
      <c r="T49" s="919" t="s">
        <v>7415</v>
      </c>
      <c r="U49" s="919" t="s">
        <v>7287</v>
      </c>
      <c r="V49" s="919" t="s">
        <v>7287</v>
      </c>
      <c r="W49" s="919" t="s">
        <v>7287</v>
      </c>
      <c r="X49" s="919" t="s">
        <v>7287</v>
      </c>
      <c r="Y49" s="919" t="s">
        <v>7287</v>
      </c>
      <c r="Z49" s="919" t="s">
        <v>870</v>
      </c>
      <c r="AA49" s="919" t="s">
        <v>7287</v>
      </c>
      <c r="AB49" s="919" t="s">
        <v>7287</v>
      </c>
      <c r="AC49" s="919" t="s">
        <v>870</v>
      </c>
      <c r="AD49" s="919" t="s">
        <v>7287</v>
      </c>
      <c r="AE49" s="919"/>
      <c r="AF49" s="919"/>
      <c r="AG49" s="919" t="s">
        <v>7287</v>
      </c>
      <c r="AH49" s="919" t="s">
        <v>7287</v>
      </c>
      <c r="AI49" s="919" t="s">
        <v>7287</v>
      </c>
      <c r="AJ49" s="919" t="s">
        <v>7287</v>
      </c>
      <c r="AK49" s="919" t="s">
        <v>7287</v>
      </c>
      <c r="AL49" s="919" t="s">
        <v>7287</v>
      </c>
      <c r="AM49" s="919" t="s">
        <v>7287</v>
      </c>
      <c r="AN49" s="919"/>
      <c r="AO49" s="919" t="s">
        <v>211</v>
      </c>
      <c r="AP49" s="919" t="s">
        <v>470</v>
      </c>
      <c r="AQ49" s="919" t="s">
        <v>213</v>
      </c>
      <c r="AR49" s="919" t="s">
        <v>271</v>
      </c>
      <c r="AS49" s="919">
        <v>0</v>
      </c>
      <c r="AT49" s="927" t="s">
        <v>7416</v>
      </c>
      <c r="AU49" s="927" t="s">
        <v>7417</v>
      </c>
      <c r="AV49" s="919">
        <v>80</v>
      </c>
      <c r="AW49" s="919">
        <v>97</v>
      </c>
      <c r="AX49" s="919">
        <v>97</v>
      </c>
      <c r="AY49" s="919">
        <v>97</v>
      </c>
      <c r="AZ49" s="919">
        <v>97</v>
      </c>
      <c r="BA49" s="919">
        <v>97</v>
      </c>
      <c r="BB49" s="927"/>
      <c r="BC49" s="927"/>
      <c r="BD49" s="927"/>
      <c r="BE49" s="927"/>
      <c r="BF49" s="992">
        <v>97</v>
      </c>
      <c r="BG49" s="839">
        <v>0</v>
      </c>
      <c r="BH49" s="842">
        <v>0</v>
      </c>
      <c r="BI49" s="854" t="s">
        <v>7887</v>
      </c>
      <c r="BJ49" s="129">
        <f t="shared" ref="BJ49:BJ50" si="105">+IF(BL49="SI",IFERROR((IF(BL49="SI",BG49,0)/AW49),"REVISAR"),0)</f>
        <v>0</v>
      </c>
      <c r="BK49" s="7">
        <f t="shared" ref="BK49:BK50" si="106">+IF(BL49="SI",IFERROR((IF(BL49="SI",BH49,0)/AW49),"REVISAR"),0)</f>
        <v>0</v>
      </c>
      <c r="BL49" s="841" t="s">
        <v>218</v>
      </c>
      <c r="BM49" s="854" t="s">
        <v>7897</v>
      </c>
      <c r="BN49" s="859"/>
      <c r="BO49" s="839">
        <v>0</v>
      </c>
      <c r="BP49" s="842">
        <f t="shared" si="78"/>
        <v>0</v>
      </c>
      <c r="BQ49" s="843" t="s">
        <v>7914</v>
      </c>
      <c r="BR49" s="7">
        <f t="shared" ref="BR49:BR50" si="107">+IFERROR((BO49/$AW49),"REVISAR")</f>
        <v>0</v>
      </c>
      <c r="BS49" s="7">
        <f t="shared" ref="BS49:BS50" si="108">+IF(BL49&lt;&gt;"SI",BK49,(IF(BT49="SI",IFERROR((IF(BT49="SI",BP49,0)/$AW49),"REVISAR"),0)))</f>
        <v>0</v>
      </c>
      <c r="BT49" s="844" t="s">
        <v>218</v>
      </c>
      <c r="BU49" s="537" t="s">
        <v>7919</v>
      </c>
      <c r="BV49" s="120">
        <v>1</v>
      </c>
      <c r="BW49" s="839">
        <v>15</v>
      </c>
      <c r="BX49" s="1076"/>
      <c r="BY49" s="853" t="s">
        <v>8422</v>
      </c>
      <c r="BZ49" s="7">
        <f t="shared" ref="BZ49:BZ50" si="109">+IFERROR((BW49/$AW49),"REVISAR")</f>
        <v>0.15463917525773196</v>
      </c>
      <c r="CA49" s="7">
        <f t="shared" ref="CA49:CA50" si="110">+IF(AND(BT49="SI",BL49="SI"),(IF(CB49="SI",IFERROR((IF(CB49="SI",BX49,0)/$AW49),"REVISAR"),0)),BS49)</f>
        <v>0</v>
      </c>
      <c r="CB49" s="844" t="s">
        <v>2913</v>
      </c>
      <c r="CC49" s="852" t="s">
        <v>8435</v>
      </c>
      <c r="CD49" s="120"/>
      <c r="CE49" s="839">
        <v>15</v>
      </c>
      <c r="CF49" s="842">
        <f t="shared" si="80"/>
        <v>0</v>
      </c>
      <c r="CG49" s="853"/>
      <c r="CH49" s="7">
        <f t="shared" ref="CH49:CH50" si="111">+IFERROR((CE49/$AW49),"REVISAR")</f>
        <v>0.15463917525773196</v>
      </c>
      <c r="CI49" s="7">
        <f>+IF(AND(BL49="SI",BT49="SI",CB49="SI"),(IF(CJ49="SI",IFERROR((IF(CJ49="SI",CF49,0)/$AW49),"REVISAR"),CA49)),CA49)</f>
        <v>0</v>
      </c>
      <c r="CJ49" s="844" t="s">
        <v>7160</v>
      </c>
      <c r="CK49" s="27"/>
      <c r="CL49" s="857"/>
      <c r="CM49" s="839">
        <v>15</v>
      </c>
      <c r="CN49" s="842">
        <f t="shared" ref="CN49:CN50" si="112">IF(CJ49="SI",CF49,0)</f>
        <v>0</v>
      </c>
      <c r="CO49" s="847"/>
      <c r="CP49" s="7">
        <f t="shared" ref="CP49:CP50" si="113">+IFERROR((CM49/$AW49),"REVISAR")</f>
        <v>0.15463917525773196</v>
      </c>
      <c r="CQ49" s="7">
        <f t="shared" ref="CQ49:CQ50" si="114">+IF(AND(BL49="SI",BT49="SI",CB49="SI",CJ49="SI"),(IF(CR49="SI",IFERROR((IF(CR49="SI",CN49,0)/$AW49),"REVISAR"),0)),CI49)</f>
        <v>0</v>
      </c>
      <c r="CR49" s="844" t="s">
        <v>7160</v>
      </c>
      <c r="CS49" s="852"/>
      <c r="CT49" s="857"/>
      <c r="CU49" s="839">
        <v>50</v>
      </c>
      <c r="CV49" s="848"/>
      <c r="CW49" s="853"/>
      <c r="CX49" s="7">
        <f t="shared" ref="CX49:CX50" si="115">+IFERROR((CU49/$AW49),"REVISAR")</f>
        <v>0.51546391752577314</v>
      </c>
      <c r="CY49" s="7">
        <f t="shared" ref="CY49:CY50" si="116">+IF(AND(BL49="SI",BT49="SI",CB49="SI",CJ49="SI",CR49="SI"),(IF(CZ49="SI",IFERROR((IF(CZ49="SI",CV49,0)/$AW49),"REVISAR"),0)),CQ49)</f>
        <v>0</v>
      </c>
      <c r="CZ49" s="844" t="s">
        <v>7160</v>
      </c>
      <c r="DA49" s="852"/>
      <c r="DB49" s="856"/>
      <c r="DC49" s="839">
        <v>50</v>
      </c>
      <c r="DD49" s="842">
        <f t="shared" ref="DD49:DD50" si="117">IF(CZ49="SI",CV49,0)</f>
        <v>0</v>
      </c>
      <c r="DE49" s="853"/>
      <c r="DF49" s="7">
        <f t="shared" ref="DF49:DF50" si="118">+IFERROR((DC49/$AW49),"REVISAR")</f>
        <v>0.51546391752577314</v>
      </c>
      <c r="DG49" s="7">
        <f t="shared" ref="DG49:DG50" si="119">+IF(AND(BL49="SI",BT49="SI",CB49="SI",CJ49="SI",CR49="SI",CZ49="SI"),(IF(DH49="SI",IFERROR((IF(DH49="SI",DD49,0)/$AW49),"REVISAR"),0)),CY49)</f>
        <v>0</v>
      </c>
      <c r="DH49" s="844" t="s">
        <v>7160</v>
      </c>
      <c r="DI49" s="852"/>
      <c r="DJ49" s="856"/>
      <c r="DK49" s="839">
        <v>50</v>
      </c>
      <c r="DL49" s="842">
        <f t="shared" si="83"/>
        <v>0</v>
      </c>
      <c r="DM49" s="853"/>
      <c r="DN49" s="7">
        <f t="shared" ref="DN49:DN50" si="120">+IFERROR((DK49/$AW49),"REVISAR")</f>
        <v>0.51546391752577314</v>
      </c>
      <c r="DO49" s="7">
        <f t="shared" ref="DO49:DO50" si="121">+IF(AND(BL49="SI",BT49="SI",CB49="SI",CJ49="SI",CR49="SI",CZ49="SI",DH49="SI"),(IF(DP49="SI",IFERROR((IF(DP49="SI",DL49,0)/$AW49),"REVISAR"),0)),DG49)</f>
        <v>0</v>
      </c>
      <c r="DP49" s="844" t="s">
        <v>7160</v>
      </c>
      <c r="DQ49" s="852"/>
      <c r="DR49" s="856"/>
      <c r="DS49" s="839">
        <v>80</v>
      </c>
      <c r="DT49" s="848"/>
      <c r="DU49" s="853"/>
      <c r="DV49" s="7">
        <f t="shared" ref="DV49:DV50" si="122">+IFERROR((DS49/$AW49),"REVISAR")</f>
        <v>0.82474226804123707</v>
      </c>
      <c r="DW49" s="7">
        <f t="shared" ref="DW49:DW50" si="123">+IF(AND(BL49="SI",BT49="SI",CB49="SI",CJ49="SI",CR49="SI",CZ49="SI",DH49="SI",DP49="SI"),(IF(DX49="SI",IFERROR((IF(DX49="SI",DT49,0)/$AW49),"REVISAR"),0)),DO49)</f>
        <v>0</v>
      </c>
      <c r="DX49" s="844" t="s">
        <v>7160</v>
      </c>
      <c r="DY49" s="852"/>
      <c r="DZ49" s="856"/>
      <c r="EA49" s="839">
        <v>80</v>
      </c>
      <c r="EB49" s="842">
        <f t="shared" si="85"/>
        <v>0</v>
      </c>
      <c r="EC49" s="853"/>
      <c r="ED49" s="7">
        <f t="shared" ref="ED49:ED50" si="124">+IFERROR((EA49/$AW49),"REVISAR")</f>
        <v>0.82474226804123707</v>
      </c>
      <c r="EE49" s="7">
        <f t="shared" ref="EE49:EE50" si="125">+IF(AND(BL49="SI",BT49="SI",CB49="SI",CJ49="SI",CR49="SI",CZ49="SI",DH49="SI",DP49="SI",DX49="SI"),(IF(EF49="SI",IFERROR((IF(EF49="SI",EB49,0)/$AW49),"REVISAR"),0)),DW49)</f>
        <v>0</v>
      </c>
      <c r="EF49" s="844" t="s">
        <v>7160</v>
      </c>
      <c r="EG49" s="851"/>
      <c r="EH49" s="856"/>
      <c r="EI49" s="839">
        <v>80</v>
      </c>
      <c r="EJ49" s="842">
        <f t="shared" ref="EJ49:EJ50" si="126">IF(EF49="SI",EB49,0)</f>
        <v>0</v>
      </c>
      <c r="EK49" s="853"/>
      <c r="EL49" s="7">
        <f t="shared" ref="EL49:EL50" si="127">+IFERROR((EI49/$AW49),"REVISAR")</f>
        <v>0.82474226804123707</v>
      </c>
      <c r="EM49" s="7">
        <f t="shared" ref="EM49:EM50" si="128">+IF(AND(BL49="SI",BT49="SI",CB49="SI",CJ49="SI",CR49="SI",CZ49="SI",DH49="SI",DP49="SI",DX49="SI",EF49="SI"),(IF(EN49="SI",IFERROR((IF(EN49="SI",EJ49,0)/$AW49),"REVISAR"),0)),EE49)</f>
        <v>0</v>
      </c>
      <c r="EN49" s="844" t="s">
        <v>7160</v>
      </c>
      <c r="EO49" s="851"/>
      <c r="EP49" s="856"/>
      <c r="EQ49" s="839">
        <v>97</v>
      </c>
      <c r="ER49" s="845"/>
      <c r="ES49" s="853"/>
      <c r="ET49" s="7">
        <f t="shared" ref="ET49:ET50" si="129">+IFERROR((EQ49/$AW49),"REVISAR")</f>
        <v>1</v>
      </c>
      <c r="EU49" s="7">
        <f t="shared" ref="EU49:EU50" si="130">+IF(AND(BL49="SI",BT49="SI",CB49="SI",CJ49="SI",CR49="SI",CZ49="SI",DH49="SI",DP49="SI",DX49="SI",EF49="SI",EN49="SI"),(IF(EV49="SI",IFERROR((IF(EV49="SI",ER49,0)/$AW49),"REVISAR"),0)),EM49)</f>
        <v>0</v>
      </c>
      <c r="EV49" s="844" t="s">
        <v>7160</v>
      </c>
      <c r="EW49" s="849"/>
      <c r="EX49" s="849"/>
      <c r="EY49" s="546">
        <v>2023</v>
      </c>
      <c r="FC49" s="934" t="str">
        <f t="shared" si="13"/>
        <v>protección de trayectorias educativas</v>
      </c>
      <c r="FF49" s="862"/>
    </row>
    <row r="50" spans="1:162" s="934" customFormat="1" ht="32.25" customHeight="1" x14ac:dyDescent="0.25">
      <c r="A50" s="861" t="str">
        <f t="shared" si="0"/>
        <v>301_VPBM_2023</v>
      </c>
      <c r="B50" s="927" t="s">
        <v>2227</v>
      </c>
      <c r="C50" s="927" t="s">
        <v>653</v>
      </c>
      <c r="D50" s="927" t="s">
        <v>519</v>
      </c>
      <c r="E50" s="927" t="s">
        <v>7170</v>
      </c>
      <c r="F50" s="927" t="s">
        <v>3888</v>
      </c>
      <c r="G50" s="927" t="s">
        <v>4022</v>
      </c>
      <c r="H50" s="927" t="s">
        <v>4096</v>
      </c>
      <c r="I50" s="969" t="s">
        <v>7344</v>
      </c>
      <c r="J50" s="969" t="s">
        <v>7378</v>
      </c>
      <c r="K50" s="969" t="s">
        <v>7402</v>
      </c>
      <c r="L50" s="919"/>
      <c r="M50" s="927" t="s">
        <v>8317</v>
      </c>
      <c r="N50" s="919">
        <v>301</v>
      </c>
      <c r="O50" s="919"/>
      <c r="P50" s="1069" t="s">
        <v>7418</v>
      </c>
      <c r="Q50" s="919" t="s">
        <v>210</v>
      </c>
      <c r="R50" s="919" t="s">
        <v>210</v>
      </c>
      <c r="S50" s="919" t="s">
        <v>7287</v>
      </c>
      <c r="T50" s="919" t="s">
        <v>7287</v>
      </c>
      <c r="U50" s="919" t="s">
        <v>7287</v>
      </c>
      <c r="V50" s="919" t="s">
        <v>7287</v>
      </c>
      <c r="W50" s="919" t="s">
        <v>7287</v>
      </c>
      <c r="X50" s="919" t="s">
        <v>7287</v>
      </c>
      <c r="Y50" s="919" t="s">
        <v>7287</v>
      </c>
      <c r="Z50" s="919" t="s">
        <v>7287</v>
      </c>
      <c r="AA50" s="919" t="s">
        <v>7287</v>
      </c>
      <c r="AB50" s="919" t="s">
        <v>7287</v>
      </c>
      <c r="AC50" s="919" t="s">
        <v>7287</v>
      </c>
      <c r="AD50" s="919" t="s">
        <v>7287</v>
      </c>
      <c r="AE50" s="919"/>
      <c r="AF50" s="919"/>
      <c r="AG50" s="919" t="s">
        <v>7287</v>
      </c>
      <c r="AH50" s="919" t="s">
        <v>7287</v>
      </c>
      <c r="AI50" s="919" t="s">
        <v>7287</v>
      </c>
      <c r="AJ50" s="919" t="s">
        <v>7287</v>
      </c>
      <c r="AK50" s="919" t="s">
        <v>7287</v>
      </c>
      <c r="AL50" s="919" t="s">
        <v>7287</v>
      </c>
      <c r="AM50" s="919" t="s">
        <v>7287</v>
      </c>
      <c r="AN50" s="919"/>
      <c r="AO50" s="919" t="s">
        <v>211</v>
      </c>
      <c r="AP50" s="919" t="s">
        <v>243</v>
      </c>
      <c r="AQ50" s="919" t="s">
        <v>213</v>
      </c>
      <c r="AR50" s="919" t="s">
        <v>271</v>
      </c>
      <c r="AS50" s="919">
        <v>0</v>
      </c>
      <c r="AT50" s="927" t="s">
        <v>7175</v>
      </c>
      <c r="AU50" s="927" t="s">
        <v>7176</v>
      </c>
      <c r="AV50" s="919">
        <v>97</v>
      </c>
      <c r="AW50" s="919">
        <v>97</v>
      </c>
      <c r="AX50" s="919">
        <v>97</v>
      </c>
      <c r="AY50" s="919">
        <v>97</v>
      </c>
      <c r="AZ50" s="919">
        <v>97</v>
      </c>
      <c r="BA50" s="919">
        <v>97</v>
      </c>
      <c r="BB50" s="927"/>
      <c r="BC50" s="927"/>
      <c r="BD50" s="927"/>
      <c r="BE50" s="927"/>
      <c r="BF50" s="992">
        <v>97</v>
      </c>
      <c r="BG50" s="839">
        <v>0</v>
      </c>
      <c r="BH50" s="842">
        <v>0</v>
      </c>
      <c r="BI50" s="854" t="s">
        <v>7888</v>
      </c>
      <c r="BJ50" s="129">
        <f t="shared" si="105"/>
        <v>0</v>
      </c>
      <c r="BK50" s="7">
        <f t="shared" si="106"/>
        <v>0</v>
      </c>
      <c r="BL50" s="841" t="s">
        <v>218</v>
      </c>
      <c r="BM50" s="854" t="s">
        <v>7897</v>
      </c>
      <c r="BN50" s="859"/>
      <c r="BO50" s="839">
        <v>10</v>
      </c>
      <c r="BP50" s="845">
        <v>5</v>
      </c>
      <c r="BQ50" s="843" t="s">
        <v>7915</v>
      </c>
      <c r="BR50" s="7">
        <f t="shared" si="107"/>
        <v>0.10309278350515463</v>
      </c>
      <c r="BS50" s="7">
        <f t="shared" si="108"/>
        <v>5.1546391752577317E-2</v>
      </c>
      <c r="BT50" s="844" t="s">
        <v>218</v>
      </c>
      <c r="BU50" s="537" t="s">
        <v>7920</v>
      </c>
      <c r="BV50" s="120">
        <v>1</v>
      </c>
      <c r="BW50" s="839">
        <v>10</v>
      </c>
      <c r="BX50" s="842">
        <f>IF(BT50="SI",BP50,0)</f>
        <v>5</v>
      </c>
      <c r="BY50" s="853" t="s">
        <v>8423</v>
      </c>
      <c r="BZ50" s="7">
        <f t="shared" si="109"/>
        <v>0.10309278350515463</v>
      </c>
      <c r="CA50" s="7">
        <f t="shared" si="110"/>
        <v>5.1546391752577317E-2</v>
      </c>
      <c r="CB50" s="844" t="s">
        <v>218</v>
      </c>
      <c r="CC50" s="852" t="s">
        <v>8436</v>
      </c>
      <c r="CD50" s="120"/>
      <c r="CE50" s="839">
        <v>20</v>
      </c>
      <c r="CF50" s="1091"/>
      <c r="CG50" s="853"/>
      <c r="CH50" s="7">
        <f t="shared" si="111"/>
        <v>0.20618556701030927</v>
      </c>
      <c r="CI50" s="7">
        <f>+IF(AND(BL50="SI",BT50="SI",CB50="SI"),(IF(CJ50="SI",IFERROR((IF(CJ50="SI",CF50,0)/$AW50),"REVISAR"),CA50)),CA50)</f>
        <v>5.1546391752577317E-2</v>
      </c>
      <c r="CJ50" s="844" t="s">
        <v>7160</v>
      </c>
      <c r="CK50" s="27"/>
      <c r="CL50" s="857"/>
      <c r="CM50" s="839">
        <v>20</v>
      </c>
      <c r="CN50" s="842">
        <f t="shared" si="112"/>
        <v>0</v>
      </c>
      <c r="CO50" s="847"/>
      <c r="CP50" s="7">
        <f t="shared" si="113"/>
        <v>0.20618556701030927</v>
      </c>
      <c r="CQ50" s="7">
        <f t="shared" si="114"/>
        <v>5.1546391752577317E-2</v>
      </c>
      <c r="CR50" s="844" t="s">
        <v>7160</v>
      </c>
      <c r="CS50" s="852"/>
      <c r="CT50" s="857"/>
      <c r="CU50" s="839">
        <v>40</v>
      </c>
      <c r="CV50" s="845"/>
      <c r="CW50" s="853"/>
      <c r="CX50" s="7">
        <f t="shared" si="115"/>
        <v>0.41237113402061853</v>
      </c>
      <c r="CY50" s="7">
        <f t="shared" si="116"/>
        <v>5.1546391752577317E-2</v>
      </c>
      <c r="CZ50" s="844" t="s">
        <v>7160</v>
      </c>
      <c r="DA50" s="852"/>
      <c r="DB50" s="856"/>
      <c r="DC50" s="839">
        <v>40</v>
      </c>
      <c r="DD50" s="842">
        <f t="shared" si="117"/>
        <v>0</v>
      </c>
      <c r="DE50" s="853"/>
      <c r="DF50" s="7">
        <f t="shared" si="118"/>
        <v>0.41237113402061853</v>
      </c>
      <c r="DG50" s="7">
        <f t="shared" si="119"/>
        <v>5.1546391752577317E-2</v>
      </c>
      <c r="DH50" s="844" t="s">
        <v>7160</v>
      </c>
      <c r="DI50" s="852"/>
      <c r="DJ50" s="856"/>
      <c r="DK50" s="839">
        <v>70</v>
      </c>
      <c r="DL50" s="845"/>
      <c r="DM50" s="853"/>
      <c r="DN50" s="7">
        <f t="shared" si="120"/>
        <v>0.72164948453608246</v>
      </c>
      <c r="DO50" s="7">
        <f t="shared" si="121"/>
        <v>5.1546391752577317E-2</v>
      </c>
      <c r="DP50" s="844" t="s">
        <v>7160</v>
      </c>
      <c r="DQ50" s="852"/>
      <c r="DR50" s="856"/>
      <c r="DS50" s="839">
        <v>70</v>
      </c>
      <c r="DT50" s="842">
        <f>IF(DP50="SI",DL50,0)</f>
        <v>0</v>
      </c>
      <c r="DU50" s="853"/>
      <c r="DV50" s="7">
        <f t="shared" si="122"/>
        <v>0.72164948453608246</v>
      </c>
      <c r="DW50" s="7">
        <f t="shared" si="123"/>
        <v>5.1546391752577317E-2</v>
      </c>
      <c r="DX50" s="844" t="s">
        <v>7160</v>
      </c>
      <c r="DY50" s="852"/>
      <c r="DZ50" s="856"/>
      <c r="EA50" s="839">
        <v>90</v>
      </c>
      <c r="EB50" s="845"/>
      <c r="EC50" s="853"/>
      <c r="ED50" s="7">
        <f t="shared" si="124"/>
        <v>0.92783505154639179</v>
      </c>
      <c r="EE50" s="7">
        <f t="shared" si="125"/>
        <v>5.1546391752577317E-2</v>
      </c>
      <c r="EF50" s="844" t="s">
        <v>7160</v>
      </c>
      <c r="EG50" s="851"/>
      <c r="EH50" s="856"/>
      <c r="EI50" s="839">
        <v>90</v>
      </c>
      <c r="EJ50" s="842">
        <f t="shared" si="126"/>
        <v>0</v>
      </c>
      <c r="EK50" s="853"/>
      <c r="EL50" s="7">
        <f t="shared" si="127"/>
        <v>0.92783505154639179</v>
      </c>
      <c r="EM50" s="7">
        <f t="shared" si="128"/>
        <v>5.1546391752577317E-2</v>
      </c>
      <c r="EN50" s="844" t="s">
        <v>7160</v>
      </c>
      <c r="EO50" s="851"/>
      <c r="EP50" s="856"/>
      <c r="EQ50" s="839">
        <v>97</v>
      </c>
      <c r="ER50" s="845"/>
      <c r="ES50" s="853"/>
      <c r="ET50" s="7">
        <f t="shared" si="129"/>
        <v>1</v>
      </c>
      <c r="EU50" s="7">
        <f t="shared" si="130"/>
        <v>5.1546391752577317E-2</v>
      </c>
      <c r="EV50" s="844" t="s">
        <v>7160</v>
      </c>
      <c r="EW50" s="849"/>
      <c r="EX50" s="849"/>
      <c r="EY50" s="546">
        <v>2023</v>
      </c>
      <c r="FA50" s="846" t="str">
        <f>+IF(EQ50=AW50,"SI","NO")</f>
        <v>SI</v>
      </c>
      <c r="FC50" s="934" t="str">
        <f t="shared" si="13"/>
        <v>protección de trayectorias educativas</v>
      </c>
      <c r="FF50" s="862"/>
    </row>
    <row r="51" spans="1:162" s="934" customFormat="1" ht="32.25" customHeight="1" x14ac:dyDescent="0.25">
      <c r="A51" s="861" t="str">
        <f t="shared" si="0"/>
        <v>210_VPBM_2023</v>
      </c>
      <c r="B51" s="927" t="s">
        <v>2227</v>
      </c>
      <c r="C51" s="927" t="s">
        <v>653</v>
      </c>
      <c r="D51" s="927" t="s">
        <v>519</v>
      </c>
      <c r="E51" s="927" t="s">
        <v>7170</v>
      </c>
      <c r="F51" s="927" t="s">
        <v>3888</v>
      </c>
      <c r="G51" s="927" t="s">
        <v>4153</v>
      </c>
      <c r="H51" s="927" t="s">
        <v>2230</v>
      </c>
      <c r="I51" s="969" t="s">
        <v>7344</v>
      </c>
      <c r="J51" s="969" t="s">
        <v>7378</v>
      </c>
      <c r="K51" s="969" t="s">
        <v>7402</v>
      </c>
      <c r="L51" s="919"/>
      <c r="M51" s="927" t="s">
        <v>8317</v>
      </c>
      <c r="N51" s="919">
        <v>210</v>
      </c>
      <c r="O51" s="919"/>
      <c r="P51" s="1069" t="s">
        <v>7419</v>
      </c>
      <c r="Q51" s="919" t="s">
        <v>210</v>
      </c>
      <c r="R51" s="919" t="s">
        <v>7420</v>
      </c>
      <c r="S51" s="919" t="s">
        <v>7287</v>
      </c>
      <c r="T51" s="919" t="s">
        <v>7287</v>
      </c>
      <c r="U51" s="919" t="s">
        <v>870</v>
      </c>
      <c r="V51" s="919" t="s">
        <v>7287</v>
      </c>
      <c r="W51" s="919" t="s">
        <v>7287</v>
      </c>
      <c r="X51" s="919" t="s">
        <v>7287</v>
      </c>
      <c r="Y51" s="919" t="s">
        <v>7287</v>
      </c>
      <c r="Z51" s="919" t="s">
        <v>7287</v>
      </c>
      <c r="AA51" s="919" t="s">
        <v>7287</v>
      </c>
      <c r="AB51" s="919" t="s">
        <v>7287</v>
      </c>
      <c r="AC51" s="919" t="s">
        <v>7287</v>
      </c>
      <c r="AD51" s="919" t="s">
        <v>7287</v>
      </c>
      <c r="AE51" s="919"/>
      <c r="AF51" s="919"/>
      <c r="AG51" s="919" t="s">
        <v>7287</v>
      </c>
      <c r="AH51" s="919" t="s">
        <v>7287</v>
      </c>
      <c r="AI51" s="919" t="s">
        <v>7287</v>
      </c>
      <c r="AJ51" s="919" t="s">
        <v>7287</v>
      </c>
      <c r="AK51" s="919" t="s">
        <v>7287</v>
      </c>
      <c r="AL51" s="919" t="s">
        <v>7287</v>
      </c>
      <c r="AM51" s="919" t="s">
        <v>7287</v>
      </c>
      <c r="AN51" s="919"/>
      <c r="AO51" s="919" t="s">
        <v>211</v>
      </c>
      <c r="AP51" s="919" t="s">
        <v>2635</v>
      </c>
      <c r="AQ51" s="919" t="s">
        <v>244</v>
      </c>
      <c r="AR51" s="919" t="s">
        <v>3405</v>
      </c>
      <c r="AS51" s="919">
        <v>0</v>
      </c>
      <c r="AT51" s="927" t="s">
        <v>7421</v>
      </c>
      <c r="AU51" s="927" t="s">
        <v>7422</v>
      </c>
      <c r="AV51" s="919">
        <v>0</v>
      </c>
      <c r="AW51" s="919">
        <v>3</v>
      </c>
      <c r="AX51" s="919">
        <v>3</v>
      </c>
      <c r="AY51" s="919">
        <v>3</v>
      </c>
      <c r="AZ51" s="919">
        <v>3</v>
      </c>
      <c r="BA51" s="919">
        <v>12</v>
      </c>
      <c r="BB51" s="927"/>
      <c r="BC51" s="927"/>
      <c r="BD51" s="927"/>
      <c r="BE51" s="927"/>
      <c r="BF51" s="992">
        <v>3</v>
      </c>
      <c r="BG51" s="839">
        <v>0</v>
      </c>
      <c r="BH51" s="842">
        <v>0</v>
      </c>
      <c r="BI51" s="854" t="s">
        <v>7889</v>
      </c>
      <c r="BJ51" s="129">
        <f>+IF(BL51="SI",IFERROR((IF(BL51="SI",BG51,0)/AW51),"REVISAR"),0)</f>
        <v>0</v>
      </c>
      <c r="BK51" s="7">
        <f>+IF(BL51="SI",IFERROR((IF(BL51="SI",BH51,0)/AW51),"REVISAR"),0)</f>
        <v>0</v>
      </c>
      <c r="BL51" s="841" t="s">
        <v>218</v>
      </c>
      <c r="BM51" s="854" t="s">
        <v>7897</v>
      </c>
      <c r="BN51" s="860"/>
      <c r="BO51" s="839">
        <v>0</v>
      </c>
      <c r="BP51" s="842">
        <f t="shared" ref="BP51:BP72" si="131">IF(BL51="SI",BH51,0)</f>
        <v>0</v>
      </c>
      <c r="BQ51" s="843" t="s">
        <v>7916</v>
      </c>
      <c r="BR51" s="7">
        <f>+IFERROR((BO51/$AW51),"REVISAR")</f>
        <v>0</v>
      </c>
      <c r="BS51" s="7">
        <f>+IF(BL51&lt;&gt;"SI",BK51,(IF(BT51="SI",IFERROR((IF(BT51="SI",BP51,0)/$AW51),"REVISAR"),BK51)))</f>
        <v>0</v>
      </c>
      <c r="BT51" s="844" t="s">
        <v>218</v>
      </c>
      <c r="BU51" s="537" t="s">
        <v>7919</v>
      </c>
      <c r="BV51" s="120">
        <v>1</v>
      </c>
      <c r="BW51" s="839">
        <v>0</v>
      </c>
      <c r="BX51" s="842">
        <f>IF(BT51="SI",BP51,0)</f>
        <v>0</v>
      </c>
      <c r="BY51" s="853" t="s">
        <v>8424</v>
      </c>
      <c r="BZ51" s="7">
        <f>+IFERROR((BW51/$AW51),"REVISAR")</f>
        <v>0</v>
      </c>
      <c r="CA51" s="7">
        <f>+IF(AND(BT51="SI",BL51="SI"),(IF(CB51="SI",IFERROR((IF(CB51="SI",BX51,0)/$AW51),"REVISAR"),BS51)),BS51)</f>
        <v>0</v>
      </c>
      <c r="CB51" s="844" t="s">
        <v>218</v>
      </c>
      <c r="CC51" s="852" t="s">
        <v>8437</v>
      </c>
      <c r="CD51" s="857"/>
      <c r="CE51" s="839">
        <v>0</v>
      </c>
      <c r="CF51" s="842">
        <f t="shared" ref="CF51:CF72" si="132">IF(CB51="SI",BX51,0)</f>
        <v>0</v>
      </c>
      <c r="CG51" s="853"/>
      <c r="CH51" s="7">
        <f>+IFERROR((CE51/$AW51),"REVISAR")</f>
        <v>0</v>
      </c>
      <c r="CI51" s="7">
        <f>+IF(AND(BL51="SI",BT51="SI",CB51="SI"),(IF(CJ51="SI",IFERROR((IF(CJ51="SI",CF51,0)/$AW51),"REVISAR"),CA51)),CA51)</f>
        <v>0</v>
      </c>
      <c r="CJ51" s="844" t="s">
        <v>7160</v>
      </c>
      <c r="CK51" s="27"/>
      <c r="CL51" s="857"/>
      <c r="CM51" s="839">
        <v>0</v>
      </c>
      <c r="CN51" s="842">
        <f>IF(CJ51="SI",CF51,0)</f>
        <v>0</v>
      </c>
      <c r="CO51" s="847"/>
      <c r="CP51" s="7">
        <f>+IFERROR((CM51/$AW51),"REVISAR")</f>
        <v>0</v>
      </c>
      <c r="CQ51" s="7">
        <f>+IF(AND(BL51="SI",BT51="SI",CB51="SI",CJ51="SI"),(IF(CR51="SI",IFERROR((IF(CR51="SI",CN51,0)/$AW51),"REVISAR"),CI51)),CI51)</f>
        <v>0</v>
      </c>
      <c r="CR51" s="844" t="s">
        <v>7160</v>
      </c>
      <c r="CS51" s="852"/>
      <c r="CT51" s="857"/>
      <c r="CU51" s="839">
        <v>0</v>
      </c>
      <c r="CV51" s="858">
        <f>IF(CR51="SI",CN51,0)</f>
        <v>0</v>
      </c>
      <c r="CW51" s="853"/>
      <c r="CX51" s="7">
        <f>+IFERROR((CU51/$AW51),"REVISAR")</f>
        <v>0</v>
      </c>
      <c r="CY51" s="7">
        <f>+IF(AND(BL51="SI",BT51="SI",CB51="SI",CJ51="SI",CR51="SI"),(IF(CZ51="SI",IFERROR((IF(CZ51="SI",CV51,0)/$AW51),"REVISAR"),CQ51)),CQ51)</f>
        <v>0</v>
      </c>
      <c r="CZ51" s="844" t="s">
        <v>7160</v>
      </c>
      <c r="DA51" s="852"/>
      <c r="DB51" s="856"/>
      <c r="DC51" s="839">
        <v>0</v>
      </c>
      <c r="DD51" s="842">
        <f>IF(CZ51="SI",CV51,0)</f>
        <v>0</v>
      </c>
      <c r="DE51" s="853"/>
      <c r="DF51" s="7">
        <f>+IFERROR((DC51/$AW51),"REVISAR")</f>
        <v>0</v>
      </c>
      <c r="DG51" s="7">
        <f>+IF(AND(BL51="SI",BT51="SI",CB51="SI",CJ51="SI",CR51="SI",CZ51="SI"),(IF(DH51="SI",IFERROR((IF(DH51="SI",DD51,0)/$AW51),"REVISAR"),CY51)),CY51)</f>
        <v>0</v>
      </c>
      <c r="DH51" s="844" t="s">
        <v>7160</v>
      </c>
      <c r="DI51" s="852"/>
      <c r="DJ51" s="856"/>
      <c r="DK51" s="839">
        <v>0</v>
      </c>
      <c r="DL51" s="842">
        <f>IF(DH51="SI",DD51,0)</f>
        <v>0</v>
      </c>
      <c r="DM51" s="853"/>
      <c r="DN51" s="7">
        <f>+IFERROR((DK51/$AW51),"REVISAR")</f>
        <v>0</v>
      </c>
      <c r="DO51" s="7">
        <f>+IF(AND(BL51="SI",BT51="SI",CB51="SI",CJ51="SI",CR51="SI",CZ51="SI",DH51="SI"),(IF(DP51="SI",IFERROR((IF(DP51="SI",DL51,0)/$AW51),"REVISAR"),DG51)),DG51)</f>
        <v>0</v>
      </c>
      <c r="DP51" s="844" t="s">
        <v>7160</v>
      </c>
      <c r="DQ51" s="852"/>
      <c r="DR51" s="856"/>
      <c r="DS51" s="839">
        <v>0</v>
      </c>
      <c r="DT51" s="842">
        <f>IF(DP51="SI",DL51,0)</f>
        <v>0</v>
      </c>
      <c r="DU51" s="853"/>
      <c r="DV51" s="7">
        <f>+IFERROR((DS51/$AW51),"REVISAR")</f>
        <v>0</v>
      </c>
      <c r="DW51" s="7">
        <f>+IF(AND(BL51="SI",BT51="SI",CB51="SI",CJ51="SI",CR51="SI",CZ51="SI",DH51="SI",DP51="SI"),(IF(DX51="SI",IFERROR((IF(DX51="SI",DT51,0)/$AW51),"REVISAR"),DO51)),DO51)</f>
        <v>0</v>
      </c>
      <c r="DX51" s="844" t="s">
        <v>7160</v>
      </c>
      <c r="DY51" s="852"/>
      <c r="DZ51" s="856"/>
      <c r="EA51" s="839">
        <v>0</v>
      </c>
      <c r="EB51" s="842">
        <f>IF(DX51="SI",DT51,0)</f>
        <v>0</v>
      </c>
      <c r="EC51" s="853"/>
      <c r="ED51" s="7">
        <f>+IFERROR((EA51/$AW51),"REVISAR")</f>
        <v>0</v>
      </c>
      <c r="EE51" s="7">
        <f>+IF(AND(BL51="SI",BT51="SI",CB51="SI",CJ51="SI",CR51="SI",CZ51="SI",DH51="SI",DP51="SI",DX51="SI"),(IF(EF51="SI",IFERROR((IF(EF51="SI",EB51,0)/$AW51),"REVISAR"),DW51)),DW51)</f>
        <v>0</v>
      </c>
      <c r="EF51" s="844" t="s">
        <v>7160</v>
      </c>
      <c r="EG51" s="851"/>
      <c r="EH51" s="856"/>
      <c r="EI51" s="839">
        <v>0</v>
      </c>
      <c r="EJ51" s="842">
        <f>IF(EF51="SI",EB51,0)</f>
        <v>0</v>
      </c>
      <c r="EK51" s="853"/>
      <c r="EL51" s="7">
        <f>+IFERROR((EI51/$AW51),"REVISAR")</f>
        <v>0</v>
      </c>
      <c r="EM51" s="7">
        <f>+IF(AND(BL51="SI",BT51="SI",CB51="SI",CJ51="SI",CR51="SI",CZ51="SI",DH51="SI",DP51="SI",DX51="SI",EF51="SI"),(IF(EN51="SI",IFERROR((IF(EN51="SI",EJ51,0)/$AW51),"REVISAR"),EE51)),EE51)</f>
        <v>0</v>
      </c>
      <c r="EN51" s="844" t="s">
        <v>7160</v>
      </c>
      <c r="EO51" s="851"/>
      <c r="EP51" s="856"/>
      <c r="EQ51" s="839">
        <v>3</v>
      </c>
      <c r="ER51" s="845"/>
      <c r="ES51" s="853"/>
      <c r="ET51" s="7">
        <f>+IFERROR((EQ51/$AW51),"REVISAR")</f>
        <v>1</v>
      </c>
      <c r="EU51" s="7">
        <f>+IF(AND(BL51="SI",BT51="SI",CB51="SI",CJ51="SI",CR51="SI",CZ51="SI",DH51="SI",DP51="SI",DX51="SI",EF51="SI",EN51="SI"),(IF(EV51="SI",IFERROR((IF(EV51="SI",ER51,0)/$AW51),"REVISAR"),EM51)),EM51)</f>
        <v>0</v>
      </c>
      <c r="EV51" s="844" t="s">
        <v>7160</v>
      </c>
      <c r="EW51" s="849"/>
      <c r="EX51" s="849"/>
      <c r="EY51" s="546">
        <v>2023</v>
      </c>
      <c r="FA51" s="846" t="str">
        <f>+IF(EQ51=AW51,"SI","NO")</f>
        <v>SI</v>
      </c>
      <c r="FC51" s="934" t="str">
        <f t="shared" si="13"/>
        <v>protección de trayectorias educativas</v>
      </c>
      <c r="FF51" s="862"/>
    </row>
    <row r="52" spans="1:162" s="934" customFormat="1" ht="32.25" customHeight="1" x14ac:dyDescent="0.25">
      <c r="A52" s="861" t="str">
        <f t="shared" si="0"/>
        <v>211_VPBM_2023</v>
      </c>
      <c r="B52" s="927" t="s">
        <v>2227</v>
      </c>
      <c r="C52" s="927" t="s">
        <v>653</v>
      </c>
      <c r="D52" s="927" t="s">
        <v>519</v>
      </c>
      <c r="E52" s="927" t="s">
        <v>7170</v>
      </c>
      <c r="F52" s="927" t="s">
        <v>3888</v>
      </c>
      <c r="G52" s="927" t="s">
        <v>4153</v>
      </c>
      <c r="H52" s="927" t="s">
        <v>2230</v>
      </c>
      <c r="I52" s="969" t="s">
        <v>7344</v>
      </c>
      <c r="J52" s="969" t="s">
        <v>7378</v>
      </c>
      <c r="K52" s="969" t="s">
        <v>7402</v>
      </c>
      <c r="L52" s="919"/>
      <c r="M52" s="927" t="s">
        <v>8317</v>
      </c>
      <c r="N52" s="919">
        <v>211</v>
      </c>
      <c r="O52" s="919"/>
      <c r="P52" s="1069" t="s">
        <v>7867</v>
      </c>
      <c r="Q52" s="919" t="s">
        <v>210</v>
      </c>
      <c r="R52" s="919" t="s">
        <v>7423</v>
      </c>
      <c r="S52" s="919" t="s">
        <v>7287</v>
      </c>
      <c r="T52" s="919">
        <v>4086</v>
      </c>
      <c r="U52" s="919" t="s">
        <v>7287</v>
      </c>
      <c r="V52" s="919" t="s">
        <v>870</v>
      </c>
      <c r="W52" s="919" t="s">
        <v>7287</v>
      </c>
      <c r="X52" s="919" t="s">
        <v>7287</v>
      </c>
      <c r="Y52" s="919" t="s">
        <v>7287</v>
      </c>
      <c r="Z52" s="919" t="s">
        <v>7287</v>
      </c>
      <c r="AA52" s="919" t="s">
        <v>7287</v>
      </c>
      <c r="AB52" s="919" t="s">
        <v>7287</v>
      </c>
      <c r="AC52" s="919" t="s">
        <v>7287</v>
      </c>
      <c r="AD52" s="919" t="s">
        <v>7287</v>
      </c>
      <c r="AE52" s="919"/>
      <c r="AF52" s="919"/>
      <c r="AG52" s="919" t="s">
        <v>7287</v>
      </c>
      <c r="AH52" s="919" t="s">
        <v>7287</v>
      </c>
      <c r="AI52" s="919" t="s">
        <v>7287</v>
      </c>
      <c r="AJ52" s="919" t="s">
        <v>7287</v>
      </c>
      <c r="AK52" s="919" t="s">
        <v>7287</v>
      </c>
      <c r="AL52" s="919" t="s">
        <v>7287</v>
      </c>
      <c r="AM52" s="919" t="s">
        <v>7287</v>
      </c>
      <c r="AN52" s="919"/>
      <c r="AO52" s="919" t="s">
        <v>211</v>
      </c>
      <c r="AP52" s="919" t="s">
        <v>299</v>
      </c>
      <c r="AQ52" s="919" t="s">
        <v>871</v>
      </c>
      <c r="AR52" s="919" t="s">
        <v>271</v>
      </c>
      <c r="AS52" s="919">
        <v>0</v>
      </c>
      <c r="AT52" s="927" t="s">
        <v>7424</v>
      </c>
      <c r="AU52" s="927" t="s">
        <v>7425</v>
      </c>
      <c r="AV52" s="919">
        <v>0</v>
      </c>
      <c r="AW52" s="919">
        <v>30</v>
      </c>
      <c r="AX52" s="919">
        <v>70</v>
      </c>
      <c r="AY52" s="919">
        <v>0</v>
      </c>
      <c r="AZ52" s="919">
        <v>0</v>
      </c>
      <c r="BA52" s="919">
        <v>100</v>
      </c>
      <c r="BB52" s="927"/>
      <c r="BC52" s="927"/>
      <c r="BD52" s="927"/>
      <c r="BE52" s="927"/>
      <c r="BF52" s="992">
        <v>30</v>
      </c>
      <c r="BG52" s="839">
        <v>0</v>
      </c>
      <c r="BH52" s="842">
        <v>0</v>
      </c>
      <c r="BI52" s="854" t="s">
        <v>7890</v>
      </c>
      <c r="BJ52" s="840">
        <f>+IF(BL52="SI",IFERROR((((IF(BL52="SI",(BG52-AV52),0)))/(AW52-AV52)),"REVISAR"),0)</f>
        <v>0</v>
      </c>
      <c r="BK52" s="7">
        <f>+IF(BL52="SI",IFERROR((((IF(BL52="SI",(BH52-AV52),0)))/(AW52-AV52)),"REVISAR"),0)</f>
        <v>0</v>
      </c>
      <c r="BL52" s="841" t="s">
        <v>218</v>
      </c>
      <c r="BM52" s="854" t="s">
        <v>7897</v>
      </c>
      <c r="BN52" s="859"/>
      <c r="BO52" s="839">
        <v>0</v>
      </c>
      <c r="BP52" s="842">
        <f t="shared" si="131"/>
        <v>0</v>
      </c>
      <c r="BQ52" s="843" t="s">
        <v>8655</v>
      </c>
      <c r="BR52" s="7">
        <f>+IFERROR(((BO52-$AV52)/($AW52-$AV52)),"REVISAR")</f>
        <v>0</v>
      </c>
      <c r="BS52" s="7">
        <f>+IF(BL52&lt;&gt;"SI",BK52,(IF(BT52="SI",IFERROR((IF(BT52="SI",(BP52-$AV52),0)/($AW52-$AV52)),"REVISAR"),BK52)))</f>
        <v>0</v>
      </c>
      <c r="BT52" s="844" t="s">
        <v>218</v>
      </c>
      <c r="BU52" s="1092" t="s">
        <v>8656</v>
      </c>
      <c r="BV52" s="120">
        <v>0</v>
      </c>
      <c r="BW52" s="839">
        <v>0</v>
      </c>
      <c r="BX52" s="842">
        <f>IF(BT52="SI",BP52,0)</f>
        <v>0</v>
      </c>
      <c r="BY52" s="853" t="s">
        <v>8657</v>
      </c>
      <c r="BZ52" s="7">
        <f>+IFERROR(((BW52-$AV52)/($AW52-$AV52)),0)</f>
        <v>0</v>
      </c>
      <c r="CA52" s="7">
        <f>+IF(AND(BT52="SI",BL52="SI"),(IF(CB52="SI",IFERROR((IF(CB52="SI",(BX52-$AV52),0)/($AW52-$AV52)),"REVISAR"),BS52)),BS52)</f>
        <v>0</v>
      </c>
      <c r="CB52" s="844" t="s">
        <v>218</v>
      </c>
      <c r="CC52" s="1092" t="s">
        <v>8658</v>
      </c>
      <c r="CD52" s="857"/>
      <c r="CE52" s="839">
        <f>+BW52</f>
        <v>0</v>
      </c>
      <c r="CF52" s="842">
        <f t="shared" si="132"/>
        <v>0</v>
      </c>
      <c r="CG52" s="853"/>
      <c r="CH52" s="7">
        <f>+IFERROR(((CE52-$AV52)/($AW52-$AV52)),0)</f>
        <v>0</v>
      </c>
      <c r="CI52" s="7">
        <f>+IF(AND(BL52="SI",BT52="SI",CB52="SI"),(IF(CJ52="SI",IFERROR((IF(CJ52="SI",(CF52-$AV52),0)/($AW52-$AV52)),"REVISAR"),CA52)),CA52)</f>
        <v>0</v>
      </c>
      <c r="CJ52" s="844" t="s">
        <v>7160</v>
      </c>
      <c r="CK52" s="1092"/>
      <c r="CL52" s="857"/>
      <c r="CM52" s="839">
        <v>0</v>
      </c>
      <c r="CN52" s="842">
        <f>IF(CJ52="SI",CF52,0)</f>
        <v>0</v>
      </c>
      <c r="CO52" s="847"/>
      <c r="CP52" s="7">
        <f>+IFERROR(((CM52-$AV52)/($AW52-$AV52)),"REVISAR")</f>
        <v>0</v>
      </c>
      <c r="CQ52" s="7">
        <f>+IF(AND(BL52="SI",BT52="SI",CB52="SI",CJ52="SI"),(IF(CR52="SI",IFERROR((IF(CR52="SI",(CN52-$AV52),0)/($AW52-$AV52)),"REVISAR"),CI52)),CI52)</f>
        <v>0</v>
      </c>
      <c r="CR52" s="844" t="s">
        <v>7160</v>
      </c>
      <c r="CS52" s="852"/>
      <c r="CT52" s="857"/>
      <c r="CU52" s="839">
        <v>0.5</v>
      </c>
      <c r="CV52" s="848"/>
      <c r="CW52" s="853"/>
      <c r="CX52" s="7">
        <f>+IFERROR(((CU52-$AV52)/($AW52-$AV52)),"REVISAR")</f>
        <v>1.6666666666666666E-2</v>
      </c>
      <c r="CY52" s="7">
        <f>+IF(AND(BL52="SI",BT52="SI",CB52="SI",CJ52="SI",CR52="SI"),(IF(CZ52="SI",IFERROR((IF(CZ52="SI",(CV52-$AV52),0)/($AW52-$AVD52)),"REVISAR"),CQ52)),CQ52)</f>
        <v>0</v>
      </c>
      <c r="CZ52" s="844" t="s">
        <v>7160</v>
      </c>
      <c r="DA52" s="852"/>
      <c r="DB52" s="856"/>
      <c r="DC52" s="839" t="s">
        <v>7287</v>
      </c>
      <c r="DD52" s="842">
        <f>IF(CZ52="SI",CV52,0)</f>
        <v>0</v>
      </c>
      <c r="DE52" s="853"/>
      <c r="DF52" s="7">
        <f>+IFERROR(((DC52-$AV52)/($AW52-$AV52)),0)</f>
        <v>0</v>
      </c>
      <c r="DG52" s="7">
        <f>+IF(AND(BL52="SI",BT52="SI",CB52="SI",CJ52="SI",CR52="SI",CZ52="SI"),(IF(DH52="SI",IFERROR((IF(DH52="SI",(DD52-$AV52),0)/($AW52-$AV52)),"REVISAR"),CY52)),CY52)</f>
        <v>0</v>
      </c>
      <c r="DH52" s="844" t="s">
        <v>7160</v>
      </c>
      <c r="DI52" s="852"/>
      <c r="DJ52" s="856"/>
      <c r="DK52" s="839" t="s">
        <v>7287</v>
      </c>
      <c r="DL52" s="842">
        <f>IF(DH52="SI",DD52,0)</f>
        <v>0</v>
      </c>
      <c r="DM52" s="853"/>
      <c r="DN52" s="7" t="str">
        <f>+IFERROR(((DK52-$AV52)/($AW52-$AV52)),"REVISAR")</f>
        <v>REVISAR</v>
      </c>
      <c r="DO52" s="7">
        <f>+IF(AND(BL52="SI",BT52="SI",CB52="SI",CJ52="SI",CR52="SI",CZ52="SI",DH52="SI"),(IF(DP52="SI",IFERROR((IF(DP52="SI",(DL52-$AV52),0)/($AW52-$AV52)),"REVISAR"),DG52)),DG52)</f>
        <v>0</v>
      </c>
      <c r="DP52" s="844" t="s">
        <v>7160</v>
      </c>
      <c r="DQ52" s="852"/>
      <c r="DR52" s="856"/>
      <c r="DS52" s="839" t="s">
        <v>7287</v>
      </c>
      <c r="DT52" s="842">
        <f>IF(DP52="SI",DL52,0)</f>
        <v>0</v>
      </c>
      <c r="DU52" s="853"/>
      <c r="DV52" s="7" t="str">
        <f>+IFERROR(((DS52-$AV52)/($AW52-$AV52)),"REVISAR")</f>
        <v>REVISAR</v>
      </c>
      <c r="DW52" s="7">
        <f>+IF(AND(BL52="SI",BT52="SI",CB52="SI",CJ52="SI",CR52="SI",CZ52="SI",DH52="SI",DP52="SI"),(IF(DX52="SI",IFERROR((IF(DX52="SI",(DT52-$AV52),0)/($AW52-$AV52)),"REVISAR"),DO52)),DO52)</f>
        <v>0</v>
      </c>
      <c r="DX52" s="844" t="s">
        <v>7160</v>
      </c>
      <c r="DY52" s="852"/>
      <c r="DZ52" s="856"/>
      <c r="EA52" s="839" t="s">
        <v>7287</v>
      </c>
      <c r="EB52" s="842">
        <f>IF(DX52="SI",DT52,0)</f>
        <v>0</v>
      </c>
      <c r="EC52" s="853"/>
      <c r="ED52" s="7" t="str">
        <f>+IFERROR(((EA52-$AV52)/($AW52-$AV52)),"REVISAR")</f>
        <v>REVISAR</v>
      </c>
      <c r="EE52" s="7">
        <f>+IF(AND(BL52="SI",BT52="SI",CB52="SI",CJ52="SI",CR52="SI",CZ52="SI",DH52="SI",DP52="SI",DX52="SI"),(IF(EF52="SI",IFERROR((IF(EF52="SI",(EB52-$AV52),0)/($AW52-$AV52)),"REVISAR"),DW52)),DW52)</f>
        <v>0</v>
      </c>
      <c r="EF52" s="844" t="s">
        <v>7160</v>
      </c>
      <c r="EG52" s="851"/>
      <c r="EH52" s="856"/>
      <c r="EI52" s="839" t="s">
        <v>7287</v>
      </c>
      <c r="EJ52" s="842">
        <f>IF(EF52="SI",EB52,0)</f>
        <v>0</v>
      </c>
      <c r="EK52" s="853"/>
      <c r="EL52" s="7" t="str">
        <f>+IFERROR(((EI52-$AV52)/($AW52-$AV52)),"REVISAR")</f>
        <v>REVISAR</v>
      </c>
      <c r="EM52" s="7">
        <f>+IF(AND(BL52="SI",BT52="SI",CB52="SI",CJ52="SI",CR52="SI",CZ52="SI",DH52="SI",DP52="SI",DX52="SI",EF52="SI"),(IF(EN52="SI",IFERROR((IF(EN52="SI",(EJ52-$AV52),0)/($AW52-$AV52)),"REVISAR"),EE52)),EE52)</f>
        <v>0</v>
      </c>
      <c r="EN52" s="844" t="s">
        <v>7160</v>
      </c>
      <c r="EO52" s="851"/>
      <c r="EP52" s="856"/>
      <c r="EQ52" s="839">
        <v>1</v>
      </c>
      <c r="ER52" s="845"/>
      <c r="ES52" s="853"/>
      <c r="ET52" s="7">
        <f>+IFERROR(((EQ52-$AV52)/($AW52-$AV52)),"REVISAR")</f>
        <v>3.3333333333333333E-2</v>
      </c>
      <c r="EU52" s="7">
        <f>+IF(AND(BL52="SI",BT52="SI",CB52="SI",CJ52="SI",CR52="SI",CZ52="SI",DH52="SI",DP52="SI",DX52="SI",EF52="SI",EN52="SI"),(IF(EV52="SI",IFERROR((IF(EV52="SI",(ER52-$EV52),0)/($AW52-$AV52)),"REVISAR"),EM52)),EM52)</f>
        <v>0</v>
      </c>
      <c r="EV52" s="844" t="s">
        <v>7160</v>
      </c>
      <c r="EW52" s="849"/>
      <c r="EX52" s="849"/>
      <c r="EY52" s="546">
        <v>2023</v>
      </c>
      <c r="FA52" s="846" t="str">
        <f>+IF(EQ52=AW52,"SI","NO")</f>
        <v>NO</v>
      </c>
      <c r="FC52" s="934" t="str">
        <f t="shared" si="13"/>
        <v>protección de trayectorias educativas</v>
      </c>
      <c r="FF52" s="862"/>
    </row>
    <row r="53" spans="1:162" s="934" customFormat="1" ht="32.25" customHeight="1" x14ac:dyDescent="0.25">
      <c r="A53" s="861" t="str">
        <f t="shared" si="0"/>
        <v>83_VPBM_2023</v>
      </c>
      <c r="B53" s="925" t="s">
        <v>2227</v>
      </c>
      <c r="C53" s="925" t="s">
        <v>653</v>
      </c>
      <c r="D53" s="925" t="s">
        <v>4460</v>
      </c>
      <c r="E53" s="925" t="s">
        <v>7155</v>
      </c>
      <c r="F53" s="925" t="s">
        <v>4824</v>
      </c>
      <c r="G53" s="925" t="s">
        <v>4824</v>
      </c>
      <c r="H53" s="925" t="s">
        <v>4247</v>
      </c>
      <c r="I53" s="969" t="s">
        <v>7344</v>
      </c>
      <c r="J53" s="969" t="s">
        <v>7426</v>
      </c>
      <c r="K53" s="969" t="s">
        <v>7427</v>
      </c>
      <c r="L53" s="920" t="s">
        <v>4825</v>
      </c>
      <c r="M53" s="925" t="s">
        <v>8316</v>
      </c>
      <c r="N53" s="920">
        <v>83</v>
      </c>
      <c r="O53" s="920"/>
      <c r="P53" s="1068" t="s">
        <v>4932</v>
      </c>
      <c r="Q53" s="920" t="s">
        <v>2904</v>
      </c>
      <c r="R53" s="921"/>
      <c r="S53" s="921"/>
      <c r="T53" s="921"/>
      <c r="U53" s="921"/>
      <c r="V53" s="921"/>
      <c r="W53" s="921"/>
      <c r="X53" s="921" t="s">
        <v>2982</v>
      </c>
      <c r="Y53" s="921"/>
      <c r="Z53" s="921"/>
      <c r="AA53" s="921"/>
      <c r="AB53" s="921"/>
      <c r="AC53" s="921"/>
      <c r="AD53" s="921"/>
      <c r="AE53" s="921"/>
      <c r="AF53" s="921"/>
      <c r="AG53" s="921"/>
      <c r="AH53" s="921"/>
      <c r="AI53" s="921"/>
      <c r="AJ53" s="921"/>
      <c r="AK53" s="921"/>
      <c r="AL53" s="921"/>
      <c r="AM53" s="921"/>
      <c r="AN53" s="921"/>
      <c r="AO53" s="920" t="s">
        <v>270</v>
      </c>
      <c r="AP53" s="921" t="s">
        <v>470</v>
      </c>
      <c r="AQ53" s="920" t="s">
        <v>418</v>
      </c>
      <c r="AR53" s="920" t="s">
        <v>214</v>
      </c>
      <c r="AS53" s="920">
        <v>60</v>
      </c>
      <c r="AT53" s="925" t="s">
        <v>7428</v>
      </c>
      <c r="AU53" s="925" t="s">
        <v>4886</v>
      </c>
      <c r="AV53" s="987">
        <v>60</v>
      </c>
      <c r="AW53" s="976">
        <v>61</v>
      </c>
      <c r="AX53" s="976">
        <v>62</v>
      </c>
      <c r="AY53" s="976">
        <v>63</v>
      </c>
      <c r="AZ53" s="977">
        <v>64</v>
      </c>
      <c r="BA53" s="977">
        <v>64</v>
      </c>
      <c r="BB53" s="939"/>
      <c r="BC53" s="939"/>
      <c r="BD53" s="939"/>
      <c r="BE53" s="939"/>
      <c r="BF53" s="993">
        <f>AZ53</f>
        <v>64</v>
      </c>
      <c r="BG53" s="839">
        <v>0</v>
      </c>
      <c r="BH53" s="842">
        <v>0</v>
      </c>
      <c r="BI53" s="854" t="s">
        <v>8486</v>
      </c>
      <c r="BJ53" s="129">
        <f t="shared" ref="BJ53" si="133">+IFERROR((BG53/$AW53),"REVISAR")</f>
        <v>0</v>
      </c>
      <c r="BK53" s="7">
        <f t="shared" ref="BK53" si="134">IF(BL53="SI",IFERROR((IF(BL53="SI",BH53,0)/$AW53),"REVISAR"),0)</f>
        <v>0</v>
      </c>
      <c r="BL53" s="841" t="s">
        <v>7160</v>
      </c>
      <c r="BM53" s="854"/>
      <c r="BN53" s="859">
        <v>1</v>
      </c>
      <c r="BO53" s="839">
        <v>0</v>
      </c>
      <c r="BP53" s="842">
        <f t="shared" si="131"/>
        <v>0</v>
      </c>
      <c r="BQ53" s="843" t="s">
        <v>8501</v>
      </c>
      <c r="BR53" s="7">
        <f t="shared" ref="BR53" si="135">+IF(BT53="SI",IFERROR((IF(BT53="SI",BO53,0)/$AW53),"REVISAR"),0)</f>
        <v>0</v>
      </c>
      <c r="BS53" s="850">
        <f t="shared" ref="BS53" si="136">+IF(BL53&lt;&gt;"SI",BK53,(IF(BT53="SI",IFERROR((IF(BT53="SI",BP53,0)/$AW53),"REVISAR"),BK53)))</f>
        <v>0</v>
      </c>
      <c r="BT53" s="844" t="s">
        <v>7160</v>
      </c>
      <c r="BU53" s="537"/>
      <c r="BV53" s="120">
        <v>0</v>
      </c>
      <c r="BW53" s="839"/>
      <c r="BX53" s="848"/>
      <c r="BY53" s="853"/>
      <c r="BZ53" s="7">
        <f t="shared" ref="BZ53" si="137">+IFERROR((BW53/$AW53),"REVISAR")</f>
        <v>0</v>
      </c>
      <c r="CA53" s="7">
        <f t="shared" ref="CA53" si="138">+IF(AND(BT53="SI",BL53="SI"),(IF(CB53="SI",IFERROR((IF(CB53="SI",BX53,0)/$AW53),"REVISAR"),BS53)),BS53)</f>
        <v>0</v>
      </c>
      <c r="CB53" s="844" t="s">
        <v>2913</v>
      </c>
      <c r="CC53" s="852" t="s">
        <v>8517</v>
      </c>
      <c r="CD53" s="857">
        <v>0</v>
      </c>
      <c r="CE53" s="839">
        <f>BW53</f>
        <v>0</v>
      </c>
      <c r="CF53" s="842">
        <f t="shared" si="132"/>
        <v>0</v>
      </c>
      <c r="CG53" s="853"/>
      <c r="CH53" s="7">
        <f t="shared" ref="CH53" si="139">+IFERROR((CE53/$AW53),"REVISAR")</f>
        <v>0</v>
      </c>
      <c r="CI53" s="7">
        <f t="shared" ref="CI53" si="140">+IF(AND(BL53="SI",BT53="SI",CB53="SI"),(IF(CJ53="SI",IFERROR((IF(CJ53="SI",CF53,0)/$AW53),"REVISAR"),CA53)),CA53)</f>
        <v>0</v>
      </c>
      <c r="CJ53" s="844" t="s">
        <v>7160</v>
      </c>
      <c r="CK53" s="27"/>
      <c r="CL53" s="857"/>
      <c r="CM53" s="839">
        <f>CE53</f>
        <v>0</v>
      </c>
      <c r="CN53" s="842">
        <f t="shared" ref="CN53:CN56" si="141">IF(CJ53="SI",CF53,0)</f>
        <v>0</v>
      </c>
      <c r="CO53" s="847"/>
      <c r="CP53" s="7">
        <f t="shared" ref="CP53:CP56" si="142">+IFERROR((CM53/$AW53),"REVISAR")</f>
        <v>0</v>
      </c>
      <c r="CQ53" s="7">
        <f t="shared" ref="CQ53:CQ56" si="143">+IF(AND(BL53="SI",BT53="SI",CB53="SI",CJ53="SI"),(IF(CR53="SI",IFERROR((IF(CR53="SI",CN53,0)/$AW53),"REVISAR"),CI53)),CI53)</f>
        <v>0</v>
      </c>
      <c r="CR53" s="844" t="s">
        <v>7160</v>
      </c>
      <c r="CS53" s="852"/>
      <c r="CT53" s="857"/>
      <c r="CU53" s="839"/>
      <c r="CV53" s="848"/>
      <c r="CW53" s="853"/>
      <c r="CX53" s="7">
        <f t="shared" ref="CX53:CX56" si="144">+IFERROR((CU53/$AW53),"REVISAR")</f>
        <v>0</v>
      </c>
      <c r="CY53" s="7">
        <f t="shared" ref="CY53:CY56" si="145">+IF(AND(BL53="SI",BT53="SI",CB53="SI",CJ53="SI",CR53="SI"),(IF(CZ53="SI",IFERROR((IF(CZ53="SI",CV53,0)/$AW53),"REVISAR"),CQ53)),CQ53)</f>
        <v>0</v>
      </c>
      <c r="CZ53" s="844" t="s">
        <v>7160</v>
      </c>
      <c r="DA53" s="852"/>
      <c r="DB53" s="856"/>
      <c r="DC53" s="839">
        <f>CU53</f>
        <v>0</v>
      </c>
      <c r="DD53" s="842">
        <f t="shared" ref="DD53:DD56" si="146">IF(CZ53="SI",CV53,0)</f>
        <v>0</v>
      </c>
      <c r="DE53" s="853"/>
      <c r="DF53" s="7">
        <f t="shared" ref="DF53:DF56" si="147">+IFERROR((DC53/$AV53),"REVISAR")</f>
        <v>0</v>
      </c>
      <c r="DG53" s="7">
        <f t="shared" ref="DG53:DG56" si="148">+IF(AND(BL53="SI",BT53="SI",CB53="SI",CJ53="SI",CR53="SI",CZ53="SI"),(IF(DH53="SI",IFERROR((IF(DH53="SI",DD53,0)/$AV53),"REVISAR"),CY53)),CY53)</f>
        <v>0</v>
      </c>
      <c r="DH53" s="844" t="s">
        <v>7160</v>
      </c>
      <c r="DI53" s="852"/>
      <c r="DJ53" s="856"/>
      <c r="DK53" s="839">
        <f>DC53</f>
        <v>0</v>
      </c>
      <c r="DL53" s="842">
        <f t="shared" ref="DL53:DL56" si="149">IF(DH53="SI",DD53,0)</f>
        <v>0</v>
      </c>
      <c r="DM53" s="853"/>
      <c r="DN53" s="7">
        <f t="shared" ref="DN53:DN56" si="150">+IFERROR((DK53/$AW53),"REVISAR")</f>
        <v>0</v>
      </c>
      <c r="DO53" s="7">
        <f t="shared" ref="DO53:DO56" si="151">+IF(AND(BL53="SI",BT53="SI",CB53="SI",CJ53="SI",CR53="SI",CZ53="SI",DH53="SI"),(IF(DP53="SI",IFERROR((IF(DP53="SI",DL53,0)/$AW53),"REVISAR"),DG53)),DG53)</f>
        <v>0</v>
      </c>
      <c r="DP53" s="844" t="s">
        <v>7160</v>
      </c>
      <c r="DQ53" s="852"/>
      <c r="DR53" s="856"/>
      <c r="DS53" s="839"/>
      <c r="DT53" s="848"/>
      <c r="DU53" s="853"/>
      <c r="DV53" s="7">
        <f t="shared" ref="DV53:DV56" si="152">+IFERROR((DS53/$AW53),"REVISAR")</f>
        <v>0</v>
      </c>
      <c r="DW53" s="7">
        <f t="shared" ref="DW53:DW56" si="153">+IF(AND(BL53="SI",BT53="SI",CB53="SI",CJ53="SI",CR53="SI",CZ53="SI",DH53="SI",DP53="SI"),(IF(DX53="SI",IFERROR((IF(DX53="SI",DT53,0)/$AW53),"REVISAR"),DO53)),DO53)</f>
        <v>0</v>
      </c>
      <c r="DX53" s="844" t="s">
        <v>7160</v>
      </c>
      <c r="DY53" s="852"/>
      <c r="DZ53" s="856"/>
      <c r="EA53" s="839">
        <f>DS53</f>
        <v>0</v>
      </c>
      <c r="EB53" s="842">
        <f t="shared" ref="EB53:EB56" si="154">IF(DX53="SI",DT53,0)</f>
        <v>0</v>
      </c>
      <c r="EC53" s="853"/>
      <c r="ED53" s="7">
        <f t="shared" ref="ED53:ED56" si="155">+IFERROR((EA53/$AW53),"REVISAR")</f>
        <v>0</v>
      </c>
      <c r="EE53" s="7">
        <f t="shared" ref="EE53:EE56" si="156">+IF(AND(BL53="SI",BT53="SI",CB53="SI",CJ53="SI",CR53="SI",CZ53="SI",DH53="SI",DP53="SI",DX53="SI"),(IF(EF53="SI",IFERROR((IF(EF53="SI",EB53,0)/$AW53),"REVISAR"),DW53)),DW53)</f>
        <v>0</v>
      </c>
      <c r="EF53" s="844" t="s">
        <v>7160</v>
      </c>
      <c r="EG53" s="851"/>
      <c r="EH53" s="856"/>
      <c r="EI53" s="839">
        <f>EA53</f>
        <v>0</v>
      </c>
      <c r="EJ53" s="842">
        <f t="shared" ref="EJ53:EJ56" si="157">IF(EF53="SI",EB53,0)</f>
        <v>0</v>
      </c>
      <c r="EK53" s="853"/>
      <c r="EL53" s="7">
        <f t="shared" ref="EL53:EL56" si="158">+IFERROR((EI53/$AW53),"REVISAR")</f>
        <v>0</v>
      </c>
      <c r="EM53" s="7">
        <f t="shared" ref="EM53:EM56" si="159">+IF(AND(BL53="SI",BT53="SI",CB53="SI",CJ53="SI",CR53="SI",CZ53="SI",DH53="SI",DP53="SI",DX53="SI",EF53="SI"),(IF(EN53="SI",IFERROR((IF(EN53="SI",EJ53,0)/$AW53),"REVISAR"),EE53)),EE53)</f>
        <v>0</v>
      </c>
      <c r="EN53" s="844" t="s">
        <v>7160</v>
      </c>
      <c r="EO53" s="851"/>
      <c r="EP53" s="856"/>
      <c r="EQ53" s="839">
        <f>+AW53</f>
        <v>61</v>
      </c>
      <c r="ER53" s="845"/>
      <c r="ES53" s="853"/>
      <c r="ET53" s="7">
        <f>+IFERROR((EQ53/$AW53),"REVISAR")</f>
        <v>1</v>
      </c>
      <c r="EU53" s="7">
        <f t="shared" ref="EU53:EU56" si="160">+IF(AND(BL53="SI",BT53="SI",CB53="SI",CJ53="SI",CR53="SI",CZ53="SI",DH53="SI",DP53="SI",DX53="SI",EF53="SI",EN53="SI"),(IF(EV53="SI",IFERROR((IF(EV53="SI",ER53,0)/$AW53),"REVISAR"),EM53)),EM53)</f>
        <v>0</v>
      </c>
      <c r="EV53" s="844" t="s">
        <v>7160</v>
      </c>
      <c r="EW53" s="849"/>
      <c r="EX53" s="849"/>
      <c r="EY53" s="546">
        <v>2023</v>
      </c>
      <c r="FA53" s="846" t="str">
        <f t="shared" ref="FA53:FA56" si="161">+IF(EQ53=AW53,"SI","NO")</f>
        <v>SI</v>
      </c>
      <c r="FC53" s="934" t="str">
        <f t="shared" si="13"/>
        <v>protección de trayectorias educativas - pi</v>
      </c>
      <c r="FF53" s="862"/>
    </row>
    <row r="54" spans="1:162" s="934" customFormat="1" ht="32.25" customHeight="1" x14ac:dyDescent="0.25">
      <c r="A54" s="861" t="str">
        <f t="shared" si="0"/>
        <v>84_VPBM_2023</v>
      </c>
      <c r="B54" s="925" t="s">
        <v>2227</v>
      </c>
      <c r="C54" s="925" t="s">
        <v>653</v>
      </c>
      <c r="D54" s="925" t="s">
        <v>4460</v>
      </c>
      <c r="E54" s="925" t="s">
        <v>7155</v>
      </c>
      <c r="F54" s="925" t="s">
        <v>4824</v>
      </c>
      <c r="G54" s="925" t="s">
        <v>4824</v>
      </c>
      <c r="H54" s="925" t="s">
        <v>4247</v>
      </c>
      <c r="I54" s="969" t="s">
        <v>7344</v>
      </c>
      <c r="J54" s="969" t="s">
        <v>7426</v>
      </c>
      <c r="K54" s="969" t="s">
        <v>7427</v>
      </c>
      <c r="L54" s="920" t="s">
        <v>4825</v>
      </c>
      <c r="M54" s="925" t="s">
        <v>8316</v>
      </c>
      <c r="N54" s="920">
        <v>84</v>
      </c>
      <c r="O54" s="920"/>
      <c r="P54" s="1068" t="s">
        <v>4954</v>
      </c>
      <c r="Q54" s="920" t="s">
        <v>2904</v>
      </c>
      <c r="R54" s="921"/>
      <c r="S54" s="921"/>
      <c r="T54" s="921"/>
      <c r="U54" s="921"/>
      <c r="V54" s="921"/>
      <c r="W54" s="921"/>
      <c r="X54" s="921" t="s">
        <v>2982</v>
      </c>
      <c r="Y54" s="921"/>
      <c r="Z54" s="921"/>
      <c r="AA54" s="921"/>
      <c r="AB54" s="921"/>
      <c r="AC54" s="921"/>
      <c r="AD54" s="921"/>
      <c r="AE54" s="921"/>
      <c r="AF54" s="921"/>
      <c r="AG54" s="921"/>
      <c r="AH54" s="921"/>
      <c r="AI54" s="921"/>
      <c r="AJ54" s="921"/>
      <c r="AK54" s="921"/>
      <c r="AL54" s="921"/>
      <c r="AM54" s="921"/>
      <c r="AN54" s="921"/>
      <c r="AO54" s="920" t="s">
        <v>270</v>
      </c>
      <c r="AP54" s="921" t="s">
        <v>470</v>
      </c>
      <c r="AQ54" s="920" t="s">
        <v>418</v>
      </c>
      <c r="AR54" s="920" t="s">
        <v>214</v>
      </c>
      <c r="AS54" s="920">
        <v>60</v>
      </c>
      <c r="AT54" s="925" t="s">
        <v>7429</v>
      </c>
      <c r="AU54" s="925" t="s">
        <v>4886</v>
      </c>
      <c r="AV54" s="987">
        <v>60</v>
      </c>
      <c r="AW54" s="976">
        <v>61</v>
      </c>
      <c r="AX54" s="976">
        <v>62</v>
      </c>
      <c r="AY54" s="976">
        <v>63</v>
      </c>
      <c r="AZ54" s="977">
        <v>64</v>
      </c>
      <c r="BA54" s="977">
        <v>64</v>
      </c>
      <c r="BB54" s="939"/>
      <c r="BC54" s="939"/>
      <c r="BD54" s="939"/>
      <c r="BE54" s="939"/>
      <c r="BF54" s="993">
        <f>AZ54</f>
        <v>64</v>
      </c>
      <c r="BG54" s="839">
        <v>0</v>
      </c>
      <c r="BH54" s="842">
        <v>0</v>
      </c>
      <c r="BI54" s="854" t="s">
        <v>8487</v>
      </c>
      <c r="BJ54" s="129">
        <f t="shared" ref="BJ54:BJ56" si="162">+IFERROR((BG54/$AW54),"REVISAR")</f>
        <v>0</v>
      </c>
      <c r="BK54" s="7">
        <f t="shared" ref="BK54:BK56" si="163">IF(BL54="SI",IFERROR((IF(BL54="SI",BH54,0)/$AW54),"REVISAR"),0)</f>
        <v>0</v>
      </c>
      <c r="BL54" s="841" t="s">
        <v>7160</v>
      </c>
      <c r="BM54" s="854"/>
      <c r="BN54" s="859">
        <v>1</v>
      </c>
      <c r="BO54" s="839">
        <v>0</v>
      </c>
      <c r="BP54" s="842">
        <f t="shared" si="131"/>
        <v>0</v>
      </c>
      <c r="BQ54" s="843" t="s">
        <v>8502</v>
      </c>
      <c r="BR54" s="7">
        <f t="shared" ref="BR54:BR56" si="164">+IF(BT54="SI",IFERROR((IF(BT54="SI",BO54,0)/$AW54),"REVISAR"),0)</f>
        <v>0</v>
      </c>
      <c r="BS54" s="850">
        <f t="shared" ref="BS54:BS56" si="165">+IF(BL54&lt;&gt;"SI",BK54,(IF(BT54="SI",IFERROR((IF(BT54="SI",BP54,0)/$AW54),"REVISAR"),BK54)))</f>
        <v>0</v>
      </c>
      <c r="BT54" s="844" t="s">
        <v>7160</v>
      </c>
      <c r="BU54" s="537"/>
      <c r="BV54" s="120">
        <v>0</v>
      </c>
      <c r="BW54" s="839"/>
      <c r="BX54" s="848"/>
      <c r="BY54" s="853"/>
      <c r="BZ54" s="7">
        <f t="shared" ref="BZ54:BZ56" si="166">+IFERROR((BW54/$AW54),"REVISAR")</f>
        <v>0</v>
      </c>
      <c r="CA54" s="7">
        <f t="shared" ref="CA54:CA56" si="167">+IF(AND(BT54="SI",BL54="SI"),(IF(CB54="SI",IFERROR((IF(CB54="SI",BX54,0)/$AW54),"REVISAR"),BS54)),BS54)</f>
        <v>0</v>
      </c>
      <c r="CB54" s="844" t="s">
        <v>2913</v>
      </c>
      <c r="CC54" s="852" t="s">
        <v>8517</v>
      </c>
      <c r="CD54" s="857">
        <v>0</v>
      </c>
      <c r="CE54" s="839">
        <f>BW54</f>
        <v>0</v>
      </c>
      <c r="CF54" s="842">
        <f t="shared" si="132"/>
        <v>0</v>
      </c>
      <c r="CG54" s="853"/>
      <c r="CH54" s="7">
        <f t="shared" ref="CH54:CH56" si="168">+IFERROR((CE54/$AW54),"REVISAR")</f>
        <v>0</v>
      </c>
      <c r="CI54" s="7">
        <f t="shared" ref="CI54:CI56" si="169">+IF(AND(BL54="SI",BT54="SI",CB54="SI"),(IF(CJ54="SI",IFERROR((IF(CJ54="SI",CF54,0)/$AW54),"REVISAR"),CA54)),CA54)</f>
        <v>0</v>
      </c>
      <c r="CJ54" s="844" t="s">
        <v>7160</v>
      </c>
      <c r="CK54" s="27"/>
      <c r="CL54" s="857"/>
      <c r="CM54" s="839">
        <f>CE54</f>
        <v>0</v>
      </c>
      <c r="CN54" s="842">
        <f t="shared" si="141"/>
        <v>0</v>
      </c>
      <c r="CO54" s="847"/>
      <c r="CP54" s="7">
        <f t="shared" si="142"/>
        <v>0</v>
      </c>
      <c r="CQ54" s="7">
        <f t="shared" si="143"/>
        <v>0</v>
      </c>
      <c r="CR54" s="844" t="s">
        <v>7160</v>
      </c>
      <c r="CS54" s="852"/>
      <c r="CT54" s="857"/>
      <c r="CU54" s="839"/>
      <c r="CV54" s="848"/>
      <c r="CW54" s="853"/>
      <c r="CX54" s="7">
        <f t="shared" si="144"/>
        <v>0</v>
      </c>
      <c r="CY54" s="7">
        <f t="shared" si="145"/>
        <v>0</v>
      </c>
      <c r="CZ54" s="844" t="s">
        <v>7160</v>
      </c>
      <c r="DA54" s="852"/>
      <c r="DB54" s="856"/>
      <c r="DC54" s="839">
        <f>CU54</f>
        <v>0</v>
      </c>
      <c r="DD54" s="842">
        <f t="shared" si="146"/>
        <v>0</v>
      </c>
      <c r="DE54" s="853"/>
      <c r="DF54" s="7">
        <f t="shared" si="147"/>
        <v>0</v>
      </c>
      <c r="DG54" s="7">
        <f t="shared" si="148"/>
        <v>0</v>
      </c>
      <c r="DH54" s="844" t="s">
        <v>7160</v>
      </c>
      <c r="DI54" s="852"/>
      <c r="DJ54" s="856"/>
      <c r="DK54" s="839">
        <f>DC54</f>
        <v>0</v>
      </c>
      <c r="DL54" s="842">
        <f t="shared" si="149"/>
        <v>0</v>
      </c>
      <c r="DM54" s="853"/>
      <c r="DN54" s="7">
        <f t="shared" si="150"/>
        <v>0</v>
      </c>
      <c r="DO54" s="7">
        <f t="shared" si="151"/>
        <v>0</v>
      </c>
      <c r="DP54" s="844" t="s">
        <v>7160</v>
      </c>
      <c r="DQ54" s="852"/>
      <c r="DR54" s="856"/>
      <c r="DS54" s="839"/>
      <c r="DT54" s="848"/>
      <c r="DU54" s="853"/>
      <c r="DV54" s="7">
        <f t="shared" si="152"/>
        <v>0</v>
      </c>
      <c r="DW54" s="7">
        <f t="shared" si="153"/>
        <v>0</v>
      </c>
      <c r="DX54" s="844" t="s">
        <v>7160</v>
      </c>
      <c r="DY54" s="852"/>
      <c r="DZ54" s="856"/>
      <c r="EA54" s="839">
        <f>DS54</f>
        <v>0</v>
      </c>
      <c r="EB54" s="842">
        <f t="shared" si="154"/>
        <v>0</v>
      </c>
      <c r="EC54" s="853"/>
      <c r="ED54" s="7">
        <f t="shared" si="155"/>
        <v>0</v>
      </c>
      <c r="EE54" s="7">
        <f t="shared" si="156"/>
        <v>0</v>
      </c>
      <c r="EF54" s="844" t="s">
        <v>7160</v>
      </c>
      <c r="EG54" s="851"/>
      <c r="EH54" s="856"/>
      <c r="EI54" s="839">
        <f>EA54</f>
        <v>0</v>
      </c>
      <c r="EJ54" s="842">
        <f t="shared" si="157"/>
        <v>0</v>
      </c>
      <c r="EK54" s="853"/>
      <c r="EL54" s="7">
        <f t="shared" si="158"/>
        <v>0</v>
      </c>
      <c r="EM54" s="7">
        <f t="shared" si="159"/>
        <v>0</v>
      </c>
      <c r="EN54" s="844" t="s">
        <v>7160</v>
      </c>
      <c r="EO54" s="851"/>
      <c r="EP54" s="856"/>
      <c r="EQ54" s="839">
        <f t="shared" ref="EQ54:EQ69" si="170">+AW54</f>
        <v>61</v>
      </c>
      <c r="ER54" s="845"/>
      <c r="ES54" s="853"/>
      <c r="ET54" s="7">
        <f t="shared" ref="ET54:ET56" si="171">+IFERROR((EQ54/$AW54),"REVISAR")</f>
        <v>1</v>
      </c>
      <c r="EU54" s="7">
        <f t="shared" si="160"/>
        <v>0</v>
      </c>
      <c r="EV54" s="844" t="s">
        <v>7160</v>
      </c>
      <c r="EW54" s="849"/>
      <c r="EX54" s="849"/>
      <c r="EY54" s="546">
        <v>2023</v>
      </c>
      <c r="FA54" s="846" t="str">
        <f t="shared" si="161"/>
        <v>SI</v>
      </c>
      <c r="FC54" s="934" t="str">
        <f t="shared" si="13"/>
        <v>protección de trayectorias educativas - pi</v>
      </c>
      <c r="FF54" s="862"/>
    </row>
    <row r="55" spans="1:162" s="934" customFormat="1" ht="32.25" customHeight="1" x14ac:dyDescent="0.25">
      <c r="A55" s="861" t="str">
        <f t="shared" si="0"/>
        <v>85_VPBM_2023</v>
      </c>
      <c r="B55" s="925" t="s">
        <v>2227</v>
      </c>
      <c r="C55" s="925" t="s">
        <v>653</v>
      </c>
      <c r="D55" s="925" t="s">
        <v>4460</v>
      </c>
      <c r="E55" s="925" t="s">
        <v>7155</v>
      </c>
      <c r="F55" s="925" t="s">
        <v>4824</v>
      </c>
      <c r="G55" s="925" t="s">
        <v>4824</v>
      </c>
      <c r="H55" s="925" t="s">
        <v>4247</v>
      </c>
      <c r="I55" s="969" t="s">
        <v>7344</v>
      </c>
      <c r="J55" s="969" t="s">
        <v>7426</v>
      </c>
      <c r="K55" s="969" t="s">
        <v>7427</v>
      </c>
      <c r="L55" s="920" t="s">
        <v>4825</v>
      </c>
      <c r="M55" s="925" t="s">
        <v>8316</v>
      </c>
      <c r="N55" s="920">
        <v>85</v>
      </c>
      <c r="O55" s="920"/>
      <c r="P55" s="1068" t="s">
        <v>4967</v>
      </c>
      <c r="Q55" s="920" t="s">
        <v>2904</v>
      </c>
      <c r="R55" s="921"/>
      <c r="S55" s="921"/>
      <c r="T55" s="921"/>
      <c r="U55" s="921"/>
      <c r="V55" s="921"/>
      <c r="W55" s="921"/>
      <c r="X55" s="921" t="s">
        <v>2982</v>
      </c>
      <c r="Y55" s="921"/>
      <c r="Z55" s="921"/>
      <c r="AA55" s="921"/>
      <c r="AB55" s="921"/>
      <c r="AC55" s="921"/>
      <c r="AD55" s="921"/>
      <c r="AE55" s="921"/>
      <c r="AF55" s="921"/>
      <c r="AG55" s="921"/>
      <c r="AH55" s="921"/>
      <c r="AI55" s="921"/>
      <c r="AJ55" s="921"/>
      <c r="AK55" s="921"/>
      <c r="AL55" s="921"/>
      <c r="AM55" s="921"/>
      <c r="AN55" s="921"/>
      <c r="AO55" s="920" t="s">
        <v>270</v>
      </c>
      <c r="AP55" s="921" t="s">
        <v>470</v>
      </c>
      <c r="AQ55" s="920" t="s">
        <v>418</v>
      </c>
      <c r="AR55" s="920" t="s">
        <v>214</v>
      </c>
      <c r="AS55" s="920">
        <v>60</v>
      </c>
      <c r="AT55" s="925" t="s">
        <v>4968</v>
      </c>
      <c r="AU55" s="925" t="s">
        <v>4886</v>
      </c>
      <c r="AV55" s="987">
        <v>29</v>
      </c>
      <c r="AW55" s="976">
        <v>30</v>
      </c>
      <c r="AX55" s="976">
        <v>31</v>
      </c>
      <c r="AY55" s="976">
        <v>32</v>
      </c>
      <c r="AZ55" s="977">
        <v>33</v>
      </c>
      <c r="BA55" s="977">
        <v>33</v>
      </c>
      <c r="BB55" s="939"/>
      <c r="BC55" s="939"/>
      <c r="BD55" s="939"/>
      <c r="BE55" s="939"/>
      <c r="BF55" s="993">
        <f>AZ55</f>
        <v>33</v>
      </c>
      <c r="BG55" s="839">
        <v>0</v>
      </c>
      <c r="BH55" s="842">
        <v>0</v>
      </c>
      <c r="BI55" s="854" t="s">
        <v>8488</v>
      </c>
      <c r="BJ55" s="129">
        <f t="shared" si="162"/>
        <v>0</v>
      </c>
      <c r="BK55" s="7">
        <f t="shared" si="163"/>
        <v>0</v>
      </c>
      <c r="BL55" s="841" t="s">
        <v>7160</v>
      </c>
      <c r="BM55" s="854"/>
      <c r="BN55" s="859">
        <v>1</v>
      </c>
      <c r="BO55" s="839">
        <v>0</v>
      </c>
      <c r="BP55" s="842">
        <f t="shared" si="131"/>
        <v>0</v>
      </c>
      <c r="BQ55" s="843" t="s">
        <v>8503</v>
      </c>
      <c r="BR55" s="7">
        <f t="shared" si="164"/>
        <v>0</v>
      </c>
      <c r="BS55" s="850">
        <f t="shared" si="165"/>
        <v>0</v>
      </c>
      <c r="BT55" s="844" t="s">
        <v>7160</v>
      </c>
      <c r="BU55" s="537"/>
      <c r="BV55" s="120">
        <v>0</v>
      </c>
      <c r="BW55" s="839"/>
      <c r="BX55" s="848"/>
      <c r="BY55" s="853"/>
      <c r="BZ55" s="7">
        <f t="shared" si="166"/>
        <v>0</v>
      </c>
      <c r="CA55" s="7">
        <f t="shared" si="167"/>
        <v>0</v>
      </c>
      <c r="CB55" s="844" t="s">
        <v>2913</v>
      </c>
      <c r="CC55" s="852" t="s">
        <v>8517</v>
      </c>
      <c r="CD55" s="857">
        <v>0</v>
      </c>
      <c r="CE55" s="839">
        <f>BW55</f>
        <v>0</v>
      </c>
      <c r="CF55" s="842">
        <f t="shared" si="132"/>
        <v>0</v>
      </c>
      <c r="CG55" s="853"/>
      <c r="CH55" s="7">
        <f t="shared" si="168"/>
        <v>0</v>
      </c>
      <c r="CI55" s="7">
        <f t="shared" si="169"/>
        <v>0</v>
      </c>
      <c r="CJ55" s="844" t="s">
        <v>7160</v>
      </c>
      <c r="CK55" s="27"/>
      <c r="CL55" s="857"/>
      <c r="CM55" s="839">
        <f>CE55</f>
        <v>0</v>
      </c>
      <c r="CN55" s="842">
        <f t="shared" si="141"/>
        <v>0</v>
      </c>
      <c r="CO55" s="847"/>
      <c r="CP55" s="7">
        <f t="shared" si="142"/>
        <v>0</v>
      </c>
      <c r="CQ55" s="7">
        <f t="shared" si="143"/>
        <v>0</v>
      </c>
      <c r="CR55" s="844" t="s">
        <v>7160</v>
      </c>
      <c r="CS55" s="852"/>
      <c r="CT55" s="857"/>
      <c r="CU55" s="839"/>
      <c r="CV55" s="848"/>
      <c r="CW55" s="853"/>
      <c r="CX55" s="7">
        <f t="shared" si="144"/>
        <v>0</v>
      </c>
      <c r="CY55" s="7">
        <f t="shared" si="145"/>
        <v>0</v>
      </c>
      <c r="CZ55" s="844" t="s">
        <v>7160</v>
      </c>
      <c r="DA55" s="852"/>
      <c r="DB55" s="856"/>
      <c r="DC55" s="839">
        <f>CU55</f>
        <v>0</v>
      </c>
      <c r="DD55" s="842">
        <f t="shared" si="146"/>
        <v>0</v>
      </c>
      <c r="DE55" s="853"/>
      <c r="DF55" s="7">
        <f t="shared" si="147"/>
        <v>0</v>
      </c>
      <c r="DG55" s="7">
        <f t="shared" si="148"/>
        <v>0</v>
      </c>
      <c r="DH55" s="844" t="s">
        <v>7160</v>
      </c>
      <c r="DI55" s="852"/>
      <c r="DJ55" s="856"/>
      <c r="DK55" s="839">
        <f>DC55</f>
        <v>0</v>
      </c>
      <c r="DL55" s="842">
        <f t="shared" si="149"/>
        <v>0</v>
      </c>
      <c r="DM55" s="853"/>
      <c r="DN55" s="7">
        <f t="shared" si="150"/>
        <v>0</v>
      </c>
      <c r="DO55" s="7">
        <f t="shared" si="151"/>
        <v>0</v>
      </c>
      <c r="DP55" s="844" t="s">
        <v>7160</v>
      </c>
      <c r="DQ55" s="852"/>
      <c r="DR55" s="856"/>
      <c r="DS55" s="839"/>
      <c r="DT55" s="848"/>
      <c r="DU55" s="853"/>
      <c r="DV55" s="7">
        <f t="shared" si="152"/>
        <v>0</v>
      </c>
      <c r="DW55" s="7">
        <f t="shared" si="153"/>
        <v>0</v>
      </c>
      <c r="DX55" s="844" t="s">
        <v>7160</v>
      </c>
      <c r="DY55" s="852"/>
      <c r="DZ55" s="856"/>
      <c r="EA55" s="839">
        <f>DS55</f>
        <v>0</v>
      </c>
      <c r="EB55" s="842">
        <f t="shared" si="154"/>
        <v>0</v>
      </c>
      <c r="EC55" s="853"/>
      <c r="ED55" s="7">
        <f t="shared" si="155"/>
        <v>0</v>
      </c>
      <c r="EE55" s="7">
        <f t="shared" si="156"/>
        <v>0</v>
      </c>
      <c r="EF55" s="844" t="s">
        <v>7160</v>
      </c>
      <c r="EG55" s="851"/>
      <c r="EH55" s="856"/>
      <c r="EI55" s="839">
        <f>EA55</f>
        <v>0</v>
      </c>
      <c r="EJ55" s="842">
        <f t="shared" si="157"/>
        <v>0</v>
      </c>
      <c r="EK55" s="853"/>
      <c r="EL55" s="7">
        <f t="shared" si="158"/>
        <v>0</v>
      </c>
      <c r="EM55" s="7">
        <f t="shared" si="159"/>
        <v>0</v>
      </c>
      <c r="EN55" s="844" t="s">
        <v>7160</v>
      </c>
      <c r="EO55" s="851"/>
      <c r="EP55" s="856"/>
      <c r="EQ55" s="839">
        <f t="shared" si="170"/>
        <v>30</v>
      </c>
      <c r="ER55" s="845"/>
      <c r="ES55" s="853"/>
      <c r="ET55" s="7">
        <f t="shared" si="171"/>
        <v>1</v>
      </c>
      <c r="EU55" s="7">
        <f t="shared" si="160"/>
        <v>0</v>
      </c>
      <c r="EV55" s="844" t="s">
        <v>7160</v>
      </c>
      <c r="EW55" s="849"/>
      <c r="EX55" s="849"/>
      <c r="EY55" s="546">
        <v>2023</v>
      </c>
      <c r="FA55" s="846" t="str">
        <f t="shared" si="161"/>
        <v>SI</v>
      </c>
      <c r="FC55" s="934" t="str">
        <f t="shared" si="13"/>
        <v>protección de trayectorias educativas - pi</v>
      </c>
      <c r="FF55" s="862"/>
    </row>
    <row r="56" spans="1:162" s="934" customFormat="1" ht="32.25" customHeight="1" x14ac:dyDescent="0.25">
      <c r="A56" s="861" t="str">
        <f t="shared" si="0"/>
        <v>86_VPBM_2023</v>
      </c>
      <c r="B56" s="925" t="s">
        <v>2227</v>
      </c>
      <c r="C56" s="925" t="s">
        <v>653</v>
      </c>
      <c r="D56" s="925" t="s">
        <v>4460</v>
      </c>
      <c r="E56" s="925" t="s">
        <v>7155</v>
      </c>
      <c r="F56" s="925" t="s">
        <v>4824</v>
      </c>
      <c r="G56" s="925" t="s">
        <v>4824</v>
      </c>
      <c r="H56" s="925" t="s">
        <v>4247</v>
      </c>
      <c r="I56" s="969" t="s">
        <v>7344</v>
      </c>
      <c r="J56" s="969" t="s">
        <v>7426</v>
      </c>
      <c r="K56" s="969" t="s">
        <v>7427</v>
      </c>
      <c r="L56" s="920" t="s">
        <v>4825</v>
      </c>
      <c r="M56" s="925" t="s">
        <v>8316</v>
      </c>
      <c r="N56" s="920">
        <v>86</v>
      </c>
      <c r="O56" s="920"/>
      <c r="P56" s="1068" t="s">
        <v>4977</v>
      </c>
      <c r="Q56" s="920" t="s">
        <v>2904</v>
      </c>
      <c r="R56" s="921"/>
      <c r="S56" s="921"/>
      <c r="T56" s="921"/>
      <c r="U56" s="921"/>
      <c r="V56" s="921"/>
      <c r="W56" s="921"/>
      <c r="X56" s="921" t="s">
        <v>2982</v>
      </c>
      <c r="Y56" s="921"/>
      <c r="Z56" s="921"/>
      <c r="AA56" s="921"/>
      <c r="AB56" s="921"/>
      <c r="AC56" s="921"/>
      <c r="AD56" s="921"/>
      <c r="AE56" s="921"/>
      <c r="AF56" s="921"/>
      <c r="AG56" s="921"/>
      <c r="AH56" s="921"/>
      <c r="AI56" s="921"/>
      <c r="AJ56" s="921"/>
      <c r="AK56" s="921"/>
      <c r="AL56" s="921"/>
      <c r="AM56" s="921"/>
      <c r="AN56" s="921"/>
      <c r="AO56" s="920" t="s">
        <v>270</v>
      </c>
      <c r="AP56" s="921" t="s">
        <v>470</v>
      </c>
      <c r="AQ56" s="920" t="s">
        <v>418</v>
      </c>
      <c r="AR56" s="920" t="s">
        <v>214</v>
      </c>
      <c r="AS56" s="920">
        <v>60</v>
      </c>
      <c r="AT56" s="925" t="s">
        <v>7430</v>
      </c>
      <c r="AU56" s="925" t="s">
        <v>4886</v>
      </c>
      <c r="AV56" s="987">
        <v>61</v>
      </c>
      <c r="AW56" s="976">
        <v>62</v>
      </c>
      <c r="AX56" s="976">
        <v>63</v>
      </c>
      <c r="AY56" s="976">
        <v>64</v>
      </c>
      <c r="AZ56" s="977">
        <v>65</v>
      </c>
      <c r="BA56" s="977">
        <v>65</v>
      </c>
      <c r="BB56" s="939"/>
      <c r="BC56" s="939"/>
      <c r="BD56" s="939"/>
      <c r="BE56" s="939"/>
      <c r="BF56" s="993">
        <f>AZ56</f>
        <v>65</v>
      </c>
      <c r="BG56" s="839">
        <v>0</v>
      </c>
      <c r="BH56" s="842">
        <v>0</v>
      </c>
      <c r="BI56" s="854" t="s">
        <v>8489</v>
      </c>
      <c r="BJ56" s="129">
        <f t="shared" si="162"/>
        <v>0</v>
      </c>
      <c r="BK56" s="7">
        <f t="shared" si="163"/>
        <v>0</v>
      </c>
      <c r="BL56" s="841" t="s">
        <v>7160</v>
      </c>
      <c r="BM56" s="854"/>
      <c r="BN56" s="859">
        <v>1</v>
      </c>
      <c r="BO56" s="839">
        <v>0</v>
      </c>
      <c r="BP56" s="842">
        <f t="shared" si="131"/>
        <v>0</v>
      </c>
      <c r="BQ56" s="843" t="s">
        <v>8504</v>
      </c>
      <c r="BR56" s="7">
        <f t="shared" si="164"/>
        <v>0</v>
      </c>
      <c r="BS56" s="850">
        <f t="shared" si="165"/>
        <v>0</v>
      </c>
      <c r="BT56" s="844" t="s">
        <v>7160</v>
      </c>
      <c r="BU56" s="537"/>
      <c r="BV56" s="120">
        <v>0</v>
      </c>
      <c r="BW56" s="839"/>
      <c r="BX56" s="848"/>
      <c r="BY56" s="853"/>
      <c r="BZ56" s="7">
        <f t="shared" si="166"/>
        <v>0</v>
      </c>
      <c r="CA56" s="7">
        <f t="shared" si="167"/>
        <v>0</v>
      </c>
      <c r="CB56" s="844" t="s">
        <v>2913</v>
      </c>
      <c r="CC56" s="852" t="s">
        <v>8517</v>
      </c>
      <c r="CD56" s="857">
        <v>0</v>
      </c>
      <c r="CE56" s="839">
        <f>BW56</f>
        <v>0</v>
      </c>
      <c r="CF56" s="842">
        <f t="shared" si="132"/>
        <v>0</v>
      </c>
      <c r="CG56" s="853"/>
      <c r="CH56" s="7">
        <f t="shared" si="168"/>
        <v>0</v>
      </c>
      <c r="CI56" s="7">
        <f t="shared" si="169"/>
        <v>0</v>
      </c>
      <c r="CJ56" s="844" t="s">
        <v>7160</v>
      </c>
      <c r="CK56" s="27"/>
      <c r="CL56" s="857"/>
      <c r="CM56" s="839">
        <f>CE56</f>
        <v>0</v>
      </c>
      <c r="CN56" s="842">
        <f t="shared" si="141"/>
        <v>0</v>
      </c>
      <c r="CO56" s="847"/>
      <c r="CP56" s="7">
        <f t="shared" si="142"/>
        <v>0</v>
      </c>
      <c r="CQ56" s="7">
        <f t="shared" si="143"/>
        <v>0</v>
      </c>
      <c r="CR56" s="844" t="s">
        <v>7160</v>
      </c>
      <c r="CS56" s="852"/>
      <c r="CT56" s="857"/>
      <c r="CU56" s="839"/>
      <c r="CV56" s="848"/>
      <c r="CW56" s="853"/>
      <c r="CX56" s="7">
        <f t="shared" si="144"/>
        <v>0</v>
      </c>
      <c r="CY56" s="7">
        <f t="shared" si="145"/>
        <v>0</v>
      </c>
      <c r="CZ56" s="844" t="s">
        <v>7160</v>
      </c>
      <c r="DA56" s="852"/>
      <c r="DB56" s="856"/>
      <c r="DC56" s="839">
        <f>CU56</f>
        <v>0</v>
      </c>
      <c r="DD56" s="842">
        <f t="shared" si="146"/>
        <v>0</v>
      </c>
      <c r="DE56" s="853"/>
      <c r="DF56" s="7">
        <f t="shared" si="147"/>
        <v>0</v>
      </c>
      <c r="DG56" s="7">
        <f t="shared" si="148"/>
        <v>0</v>
      </c>
      <c r="DH56" s="844" t="s">
        <v>7160</v>
      </c>
      <c r="DI56" s="852"/>
      <c r="DJ56" s="856"/>
      <c r="DK56" s="839">
        <f>DC56</f>
        <v>0</v>
      </c>
      <c r="DL56" s="842">
        <f t="shared" si="149"/>
        <v>0</v>
      </c>
      <c r="DM56" s="853"/>
      <c r="DN56" s="7">
        <f t="shared" si="150"/>
        <v>0</v>
      </c>
      <c r="DO56" s="7">
        <f t="shared" si="151"/>
        <v>0</v>
      </c>
      <c r="DP56" s="844" t="s">
        <v>7160</v>
      </c>
      <c r="DQ56" s="852"/>
      <c r="DR56" s="856"/>
      <c r="DS56" s="839"/>
      <c r="DT56" s="848"/>
      <c r="DU56" s="853"/>
      <c r="DV56" s="7">
        <f t="shared" si="152"/>
        <v>0</v>
      </c>
      <c r="DW56" s="7">
        <f t="shared" si="153"/>
        <v>0</v>
      </c>
      <c r="DX56" s="844" t="s">
        <v>7160</v>
      </c>
      <c r="DY56" s="852"/>
      <c r="DZ56" s="856"/>
      <c r="EA56" s="839">
        <f>DS56</f>
        <v>0</v>
      </c>
      <c r="EB56" s="842">
        <f t="shared" si="154"/>
        <v>0</v>
      </c>
      <c r="EC56" s="853"/>
      <c r="ED56" s="7">
        <f t="shared" si="155"/>
        <v>0</v>
      </c>
      <c r="EE56" s="7">
        <f t="shared" si="156"/>
        <v>0</v>
      </c>
      <c r="EF56" s="844" t="s">
        <v>7160</v>
      </c>
      <c r="EG56" s="851"/>
      <c r="EH56" s="856"/>
      <c r="EI56" s="839">
        <f>EA56</f>
        <v>0</v>
      </c>
      <c r="EJ56" s="842">
        <f t="shared" si="157"/>
        <v>0</v>
      </c>
      <c r="EK56" s="853"/>
      <c r="EL56" s="7">
        <f t="shared" si="158"/>
        <v>0</v>
      </c>
      <c r="EM56" s="7">
        <f t="shared" si="159"/>
        <v>0</v>
      </c>
      <c r="EN56" s="844" t="s">
        <v>7160</v>
      </c>
      <c r="EO56" s="851"/>
      <c r="EP56" s="856"/>
      <c r="EQ56" s="839">
        <f t="shared" si="170"/>
        <v>62</v>
      </c>
      <c r="ER56" s="845"/>
      <c r="ES56" s="853"/>
      <c r="ET56" s="7">
        <f t="shared" si="171"/>
        <v>1</v>
      </c>
      <c r="EU56" s="7">
        <f t="shared" si="160"/>
        <v>0</v>
      </c>
      <c r="EV56" s="844" t="s">
        <v>7160</v>
      </c>
      <c r="EW56" s="849"/>
      <c r="EX56" s="849"/>
      <c r="EY56" s="546">
        <v>2023</v>
      </c>
      <c r="FA56" s="846" t="str">
        <f t="shared" si="161"/>
        <v>SI</v>
      </c>
      <c r="FC56" s="934" t="str">
        <f t="shared" si="13"/>
        <v>protección de trayectorias educativas - pi</v>
      </c>
      <c r="FF56" s="862"/>
    </row>
    <row r="57" spans="1:162" s="934" customFormat="1" ht="32.25" customHeight="1" x14ac:dyDescent="0.25">
      <c r="A57" s="861" t="str">
        <f t="shared" si="0"/>
        <v>538_VPBM_2023</v>
      </c>
      <c r="B57" s="925" t="s">
        <v>2227</v>
      </c>
      <c r="C57" s="925" t="s">
        <v>653</v>
      </c>
      <c r="D57" s="925" t="s">
        <v>4460</v>
      </c>
      <c r="E57" s="925" t="s">
        <v>7155</v>
      </c>
      <c r="F57" s="925" t="s">
        <v>4824</v>
      </c>
      <c r="G57" s="925" t="s">
        <v>4881</v>
      </c>
      <c r="H57" s="925" t="s">
        <v>4247</v>
      </c>
      <c r="I57" s="969" t="s">
        <v>7344</v>
      </c>
      <c r="J57" s="969" t="s">
        <v>7426</v>
      </c>
      <c r="K57" s="969" t="s">
        <v>7427</v>
      </c>
      <c r="L57" s="920" t="s">
        <v>4825</v>
      </c>
      <c r="M57" s="925" t="s">
        <v>8316</v>
      </c>
      <c r="N57" s="971">
        <v>538</v>
      </c>
      <c r="O57" s="920"/>
      <c r="P57" s="1068" t="s">
        <v>7431</v>
      </c>
      <c r="Q57" s="920" t="s">
        <v>2589</v>
      </c>
      <c r="R57" s="921"/>
      <c r="S57" s="921"/>
      <c r="T57" s="921"/>
      <c r="U57" s="921"/>
      <c r="V57" s="921"/>
      <c r="W57" s="921"/>
      <c r="X57" s="921" t="s">
        <v>870</v>
      </c>
      <c r="Y57" s="921"/>
      <c r="Z57" s="921"/>
      <c r="AA57" s="921"/>
      <c r="AB57" s="921"/>
      <c r="AC57" s="921"/>
      <c r="AD57" s="921"/>
      <c r="AE57" s="921"/>
      <c r="AF57" s="921"/>
      <c r="AG57" s="921"/>
      <c r="AH57" s="921"/>
      <c r="AI57" s="921"/>
      <c r="AJ57" s="921"/>
      <c r="AK57" s="921"/>
      <c r="AL57" s="921"/>
      <c r="AM57" s="921"/>
      <c r="AN57" s="921"/>
      <c r="AO57" s="920" t="s">
        <v>1366</v>
      </c>
      <c r="AP57" s="921" t="s">
        <v>2635</v>
      </c>
      <c r="AQ57" s="920" t="s">
        <v>871</v>
      </c>
      <c r="AR57" s="920" t="s">
        <v>214</v>
      </c>
      <c r="AS57" s="920">
        <v>180</v>
      </c>
      <c r="AT57" s="925" t="s">
        <v>7432</v>
      </c>
      <c r="AU57" s="925" t="s">
        <v>7433</v>
      </c>
      <c r="AV57" s="980">
        <v>42</v>
      </c>
      <c r="AW57" s="989">
        <v>43</v>
      </c>
      <c r="AX57" s="989">
        <v>43.624448012502299</v>
      </c>
      <c r="AY57" s="989">
        <v>49.2800353261281</v>
      </c>
      <c r="AZ57" s="990">
        <v>51.890090935886398</v>
      </c>
      <c r="BA57" s="990">
        <v>51.890090935886398</v>
      </c>
      <c r="BB57" s="953"/>
      <c r="BC57" s="953"/>
      <c r="BD57" s="953"/>
      <c r="BE57" s="953"/>
      <c r="BF57" s="1006">
        <v>43</v>
      </c>
      <c r="BG57" s="839">
        <v>42</v>
      </c>
      <c r="BH57" s="842">
        <v>42</v>
      </c>
      <c r="BI57" s="854" t="s">
        <v>8490</v>
      </c>
      <c r="BJ57" s="840">
        <f>+IF(BL57="SI",IFERROR((((IF(BL57="SI",(BG57-AV57),0)))/(AW57-AV57)),"REVISAR"),0)</f>
        <v>0</v>
      </c>
      <c r="BK57" s="7">
        <f>+IF(BL57="SI",IFERROR((((IF(BL57="SI",(BH57-AV57),0)))/(AW57-AV57)),"REVISAR"),0)</f>
        <v>0</v>
      </c>
      <c r="BL57" s="841" t="s">
        <v>218</v>
      </c>
      <c r="BM57" s="854" t="s">
        <v>8500</v>
      </c>
      <c r="BN57" s="859">
        <v>1</v>
      </c>
      <c r="BO57" s="839">
        <v>42</v>
      </c>
      <c r="BP57" s="842">
        <f t="shared" si="131"/>
        <v>42</v>
      </c>
      <c r="BQ57" s="843" t="s">
        <v>8505</v>
      </c>
      <c r="BR57" s="7">
        <f>+IFERROR(((BO57-$AV57)/($AW57-$AV57)),"REVISAR")</f>
        <v>0</v>
      </c>
      <c r="BS57" s="7">
        <f>+IF(BL57&lt;&gt;"SI",BK57,(IF(BT57="SI",IFERROR((IF(BT57="SI",(BP57-$AV57),0)/($AW57-$AV57)),"REVISAR"),BK57)))</f>
        <v>0</v>
      </c>
      <c r="BT57" s="844" t="s">
        <v>218</v>
      </c>
      <c r="BU57" s="537" t="s">
        <v>8500</v>
      </c>
      <c r="BV57" s="120">
        <v>0</v>
      </c>
      <c r="BW57" s="839">
        <v>42</v>
      </c>
      <c r="BX57" s="842">
        <f>IF(BT57="SI",BP57,0)</f>
        <v>42</v>
      </c>
      <c r="BY57" s="853" t="s">
        <v>8672</v>
      </c>
      <c r="BZ57" s="7">
        <f>+IFERROR(((BW57-$AV57)/($AW57-$AV57)),"REVISAR")</f>
        <v>0</v>
      </c>
      <c r="CA57" s="7">
        <f>+IF(AND(BT57="SI",BL57="SI"),(IF(CB57="SI",IFERROR((IF(CB57="SI",(BX57-$AV57),0)/($AW57-$AV57)),"REVISAR"),BS57)),BS57)</f>
        <v>0</v>
      </c>
      <c r="CB57" s="844" t="s">
        <v>218</v>
      </c>
      <c r="CC57" s="852" t="s">
        <v>8681</v>
      </c>
      <c r="CD57" s="857">
        <v>0</v>
      </c>
      <c r="CE57" s="839">
        <v>42</v>
      </c>
      <c r="CF57" s="842">
        <f t="shared" si="132"/>
        <v>42</v>
      </c>
      <c r="CG57" s="853"/>
      <c r="CH57" s="7">
        <f>+IFERROR(((CE57-$AV57)/($AW57-$AV57)),"REVISAR")</f>
        <v>0</v>
      </c>
      <c r="CI57" s="7">
        <f>+IF(AND(BL57="SI",BT57="SI",CB57="SI"),(IF(CJ57="SI",IFERROR((IF(CJ57="SI",(CF57-$AV57),0)/($AW57-$AV57)),"REVISAR"),CA57)),CA57)</f>
        <v>0</v>
      </c>
      <c r="CJ57" s="844" t="s">
        <v>7160</v>
      </c>
      <c r="CK57" s="27"/>
      <c r="CL57" s="857"/>
      <c r="CM57" s="839">
        <v>42</v>
      </c>
      <c r="CN57" s="842">
        <f>IF(CJ57="SI",CF57,0)</f>
        <v>0</v>
      </c>
      <c r="CO57" s="847"/>
      <c r="CP57" s="7">
        <f>+IFERROR(((CM57-$AV57)/($AW57-$AV57)),"REVISAR")</f>
        <v>0</v>
      </c>
      <c r="CQ57" s="7">
        <f>+IF(AND(BL57="SI",BT57="SI",CB57="SI",CJ57="SI"),(IF(CR57="SI",IFERROR((IF(CR57="SI",(CN57-$AV57),0)/($AW57-$AV57)),"REVISAR"),CI57)),CI57)</f>
        <v>0</v>
      </c>
      <c r="CR57" s="844" t="s">
        <v>7160</v>
      </c>
      <c r="CS57" s="852"/>
      <c r="CT57" s="857"/>
      <c r="CU57" s="839">
        <v>42</v>
      </c>
      <c r="CV57" s="842">
        <f>IF(CR57="SI",CN57,0)</f>
        <v>0</v>
      </c>
      <c r="CW57" s="853"/>
      <c r="CX57" s="7">
        <f>+IFERROR(((CU57-$AV57)/($AW57-$AV57)),"REVISAR")</f>
        <v>0</v>
      </c>
      <c r="CY57" s="7">
        <f>+IF(AND(BL57="SI",BT57="SI",CB57="SI",CJ57="SI",CR57="SI"),(IF(CZ57="SI",IFERROR((IF(CZ57="SI",(CV57-$AV57),0)/($AW57-$AVD57)),"REVISAR"),CQ57)),CQ57)</f>
        <v>0</v>
      </c>
      <c r="CZ57" s="844" t="s">
        <v>7160</v>
      </c>
      <c r="DA57" s="852"/>
      <c r="DB57" s="856"/>
      <c r="DC57" s="839">
        <v>42</v>
      </c>
      <c r="DD57" s="842">
        <f>IF(CZ57="SI",CV57,0)</f>
        <v>0</v>
      </c>
      <c r="DE57" s="853"/>
      <c r="DF57" s="7">
        <f>+IFERROR(((DC57-$AV57)/($AW57-$AV57)),"REVISAR")</f>
        <v>0</v>
      </c>
      <c r="DG57" s="7">
        <f>+IF(AND(BL57="SI",BT57="SI",CB57="SI",CJ57="SI",CR57="SI",CZ57="SI"),(IF(DH57="SI",IFERROR((IF(DH57="SI",(DD57-$AV57),0)/($AW57-$AV57)),"REVISAR"),CY57)),CY57)</f>
        <v>0</v>
      </c>
      <c r="DH57" s="844" t="s">
        <v>7160</v>
      </c>
      <c r="DI57" s="852"/>
      <c r="DJ57" s="856"/>
      <c r="DK57" s="839">
        <v>42</v>
      </c>
      <c r="DL57" s="842">
        <f>IF(DH57="SI",DD57,0)</f>
        <v>0</v>
      </c>
      <c r="DM57" s="853"/>
      <c r="DN57" s="7">
        <f>+IFERROR(((DK57-$AV57)/($AW57-$AV57)),"REVISAR")</f>
        <v>0</v>
      </c>
      <c r="DO57" s="7">
        <f>+IF(AND(BL57="SI",BT57="SI",CB57="SI",CJ57="SI",CR57="SI",CZ57="SI",DH57="SI"),(IF(DP57="SI",IFERROR((IF(DP57="SI",(DL57-$AV57),0)/($AW57-$AV57)),"REVISAR"),DG57)),DG57)</f>
        <v>0</v>
      </c>
      <c r="DP57" s="844" t="s">
        <v>7160</v>
      </c>
      <c r="DQ57" s="852"/>
      <c r="DR57" s="856"/>
      <c r="DS57" s="839">
        <v>42</v>
      </c>
      <c r="DT57" s="842">
        <f>IF(DP57="SI",DL57,0)</f>
        <v>0</v>
      </c>
      <c r="DU57" s="853"/>
      <c r="DV57" s="7">
        <f>+IFERROR(((DS57-$AV57)/($AW57-$AV57)),"REVISAR")</f>
        <v>0</v>
      </c>
      <c r="DW57" s="7">
        <f>+IF(AND(BL57="SI",BT57="SI",CB57="SI",CJ57="SI",CR57="SI",CZ57="SI",DH57="SI",DP57="SI"),(IF(DX57="SI",IFERROR((IF(DX57="SI",(DT57-$AV57),0)/($AW57-$AV57)),"REVISAR"),DO57)),DO57)</f>
        <v>0</v>
      </c>
      <c r="DX57" s="844" t="s">
        <v>7160</v>
      </c>
      <c r="DY57" s="852"/>
      <c r="DZ57" s="856"/>
      <c r="EA57" s="839">
        <v>42</v>
      </c>
      <c r="EB57" s="842">
        <f>IF(DX57="SI",DT57,0)</f>
        <v>0</v>
      </c>
      <c r="EC57" s="853"/>
      <c r="ED57" s="7">
        <f>+IFERROR(((EA57-$AV57)/($AW57-$AV57)),"REVISAR")</f>
        <v>0</v>
      </c>
      <c r="EE57" s="7">
        <f>+IF(AND(BL57="SI",BT57="SI",CB57="SI",CJ57="SI",CR57="SI",CZ57="SI",DH57="SI",DP57="SI",DX57="SI"),(IF(EF57="SI",IFERROR((IF(EF57="SI",(EB57-$AV57),0)/($AW57-$AV57)),"REVISAR"),DW57)),DW57)</f>
        <v>0</v>
      </c>
      <c r="EF57" s="844" t="s">
        <v>7160</v>
      </c>
      <c r="EG57" s="851"/>
      <c r="EH57" s="856"/>
      <c r="EI57" s="839">
        <v>42</v>
      </c>
      <c r="EJ57" s="842">
        <f>IF(EF57="SI",EB57,0)</f>
        <v>0</v>
      </c>
      <c r="EK57" s="853"/>
      <c r="EL57" s="7">
        <f>+IFERROR(((EI57-$AV57)/($AW57-$AV57)),"REVISAR")</f>
        <v>0</v>
      </c>
      <c r="EM57" s="7">
        <f>+IF(AND(BL57="SI",BT57="SI",CB57="SI",CJ57="SI",CR57="SI",CZ57="SI",DH57="SI",DP57="SI",DX57="SI",EF57="SI"),(IF(EN57="SI",IFERROR((IF(EN57="SI",(EJ57-$AV57),0)/($AW57-$AV57)),"REVISAR"),EE57)),EE57)</f>
        <v>0</v>
      </c>
      <c r="EN57" s="844" t="s">
        <v>7160</v>
      </c>
      <c r="EO57" s="851"/>
      <c r="EP57" s="856"/>
      <c r="EQ57" s="839">
        <f t="shared" si="170"/>
        <v>43</v>
      </c>
      <c r="ER57" s="845"/>
      <c r="ES57" s="853"/>
      <c r="ET57" s="7">
        <f>+IFERROR(((EQ57-$AV57)/($AW57-$AV57)),"REVISAR")</f>
        <v>1</v>
      </c>
      <c r="EU57" s="7">
        <f>+IF(AND(BL57="SI",BT57="SI",CB57="SI",CJ57="SI",CR57="SI",CZ57="SI",DH57="SI",DP57="SI",DX57="SI",EF57="SI",EN57="SI"),(IF(EV57="SI",IFERROR((IF(EV57="SI",(ER57-$EV57),0)/($AW57-$AV57)),"REVISAR"),EM57)),EM57)</f>
        <v>0</v>
      </c>
      <c r="EV57" s="844" t="s">
        <v>7160</v>
      </c>
      <c r="EW57" s="849"/>
      <c r="EX57" s="849"/>
      <c r="EY57" s="546">
        <v>2023</v>
      </c>
      <c r="FA57" s="846" t="str">
        <f>+IF(EQ57=AW57,"SI","NO")</f>
        <v>SI</v>
      </c>
      <c r="FC57" s="934" t="str">
        <f t="shared" si="13"/>
        <v>protección de trayectorias educativas - pi</v>
      </c>
      <c r="FF57" s="862"/>
    </row>
    <row r="58" spans="1:162" s="934" customFormat="1" ht="32.25" customHeight="1" x14ac:dyDescent="0.25">
      <c r="A58" s="861" t="str">
        <f t="shared" si="0"/>
        <v>539_VPBM_2023</v>
      </c>
      <c r="B58" s="925" t="s">
        <v>2227</v>
      </c>
      <c r="C58" s="925" t="s">
        <v>653</v>
      </c>
      <c r="D58" s="925" t="s">
        <v>4460</v>
      </c>
      <c r="E58" s="925" t="s">
        <v>7155</v>
      </c>
      <c r="F58" s="925" t="s">
        <v>4824</v>
      </c>
      <c r="G58" s="925" t="s">
        <v>4881</v>
      </c>
      <c r="H58" s="925" t="s">
        <v>4247</v>
      </c>
      <c r="I58" s="969" t="s">
        <v>7344</v>
      </c>
      <c r="J58" s="969" t="s">
        <v>7426</v>
      </c>
      <c r="K58" s="969" t="s">
        <v>7427</v>
      </c>
      <c r="L58" s="920" t="s">
        <v>4825</v>
      </c>
      <c r="M58" s="925" t="s">
        <v>8316</v>
      </c>
      <c r="N58" s="971">
        <v>539</v>
      </c>
      <c r="O58" s="920"/>
      <c r="P58" s="1068" t="s">
        <v>8011</v>
      </c>
      <c r="Q58" s="920" t="s">
        <v>210</v>
      </c>
      <c r="R58" s="920"/>
      <c r="S58" s="921"/>
      <c r="T58" s="920"/>
      <c r="U58" s="920"/>
      <c r="V58" s="920"/>
      <c r="W58" s="920"/>
      <c r="X58" s="920" t="s">
        <v>2982</v>
      </c>
      <c r="Y58" s="1026"/>
      <c r="Z58" s="1026"/>
      <c r="AA58" s="1026"/>
      <c r="AB58" s="1026"/>
      <c r="AC58" s="988"/>
      <c r="AD58" s="988"/>
      <c r="AE58" s="988"/>
      <c r="AF58" s="988"/>
      <c r="AG58" s="1026"/>
      <c r="AH58" s="1027"/>
      <c r="AI58" s="1027"/>
      <c r="AJ58" s="1027"/>
      <c r="AK58" s="1027"/>
      <c r="AL58" s="1027"/>
      <c r="AM58" s="1027"/>
      <c r="AN58" s="1027"/>
      <c r="AO58" s="920" t="s">
        <v>1366</v>
      </c>
      <c r="AP58" s="921" t="s">
        <v>470</v>
      </c>
      <c r="AQ58" s="920" t="s">
        <v>418</v>
      </c>
      <c r="AR58" s="920" t="s">
        <v>271</v>
      </c>
      <c r="AS58" s="920">
        <v>30</v>
      </c>
      <c r="AT58" s="929" t="s">
        <v>7434</v>
      </c>
      <c r="AU58" s="925" t="s">
        <v>7433</v>
      </c>
      <c r="AV58" s="919" t="s">
        <v>204</v>
      </c>
      <c r="AW58" s="978">
        <v>10000</v>
      </c>
      <c r="AX58" s="978">
        <v>20000</v>
      </c>
      <c r="AY58" s="978">
        <v>110000</v>
      </c>
      <c r="AZ58" s="981">
        <v>60000</v>
      </c>
      <c r="BA58" s="981">
        <v>200000</v>
      </c>
      <c r="BB58" s="954"/>
      <c r="BC58" s="954"/>
      <c r="BD58" s="954"/>
      <c r="BE58" s="954"/>
      <c r="BF58" s="1007">
        <v>10000</v>
      </c>
      <c r="BG58" s="839">
        <v>0</v>
      </c>
      <c r="BH58" s="842">
        <v>0</v>
      </c>
      <c r="BI58" s="854" t="s">
        <v>8491</v>
      </c>
      <c r="BJ58" s="129">
        <f t="shared" ref="BJ58" si="172">+IFERROR((BG58/$AW58),"REVISAR")</f>
        <v>0</v>
      </c>
      <c r="BK58" s="7">
        <f t="shared" ref="BK58" si="173">IF(BL58="SI",IFERROR((IF(BL58="SI",BH58,0)/$AW58),"REVISAR"),0)</f>
        <v>0</v>
      </c>
      <c r="BL58" s="841" t="s">
        <v>218</v>
      </c>
      <c r="BM58" s="854" t="s">
        <v>8500</v>
      </c>
      <c r="BN58" s="859">
        <v>1</v>
      </c>
      <c r="BO58" s="839">
        <v>0</v>
      </c>
      <c r="BP58" s="842">
        <f t="shared" si="131"/>
        <v>0</v>
      </c>
      <c r="BQ58" s="843" t="s">
        <v>8506</v>
      </c>
      <c r="BR58" s="7">
        <f t="shared" ref="BR58" si="174">+IF(BT58="SI",IFERROR((IF(BT58="SI",BO58,0)/$AW58),"REVISAR"),0)</f>
        <v>0</v>
      </c>
      <c r="BS58" s="850">
        <f t="shared" ref="BS58" si="175">+IF(BL58&lt;&gt;"SI",BK58,(IF(BT58="SI",IFERROR((IF(BT58="SI",BP58,0)/$AW58),"REVISAR"),BK58)))</f>
        <v>0</v>
      </c>
      <c r="BT58" s="844" t="s">
        <v>218</v>
      </c>
      <c r="BU58" s="537" t="s">
        <v>8500</v>
      </c>
      <c r="BV58" s="120">
        <v>0</v>
      </c>
      <c r="BW58" s="839">
        <v>0</v>
      </c>
      <c r="BX58" s="848"/>
      <c r="BY58" s="853"/>
      <c r="BZ58" s="7">
        <f t="shared" ref="BZ58" si="176">+IFERROR((BW58/$AW58),"REVISAR")</f>
        <v>0</v>
      </c>
      <c r="CA58" s="7">
        <f t="shared" ref="CA58" si="177">+IF(AND(BT58="SI",BL58="SI"),(IF(CB58="SI",IFERROR((IF(CB58="SI",BX58,0)/$AW58),"REVISAR"),BS58)),BS58)</f>
        <v>0</v>
      </c>
      <c r="CB58" s="844" t="s">
        <v>2913</v>
      </c>
      <c r="CC58" s="852" t="s">
        <v>8517</v>
      </c>
      <c r="CD58" s="857">
        <v>0</v>
      </c>
      <c r="CE58" s="839">
        <v>0</v>
      </c>
      <c r="CF58" s="842">
        <f t="shared" si="132"/>
        <v>0</v>
      </c>
      <c r="CG58" s="853"/>
      <c r="CH58" s="7">
        <f t="shared" ref="CH58" si="178">+IFERROR((CE58/$AW58),"REVISAR")</f>
        <v>0</v>
      </c>
      <c r="CI58" s="7">
        <f t="shared" ref="CI58" si="179">+IF(AND(BL58="SI",BT58="SI",CB58="SI"),(IF(CJ58="SI",IFERROR((IF(CJ58="SI",CF58,0)/$AW58),"REVISAR"),CA58)),CA58)</f>
        <v>0</v>
      </c>
      <c r="CJ58" s="844" t="s">
        <v>7160</v>
      </c>
      <c r="CK58" s="27"/>
      <c r="CL58" s="857"/>
      <c r="CM58" s="839">
        <v>0</v>
      </c>
      <c r="CN58" s="842">
        <f>IF(CJ58="SI",CF58,0)</f>
        <v>0</v>
      </c>
      <c r="CO58" s="847"/>
      <c r="CP58" s="7">
        <f>+IFERROR((CM58/$AW58),"REVISAR")</f>
        <v>0</v>
      </c>
      <c r="CQ58" s="7">
        <f>+IF(AND(BL58="SI",BT58="SI",CB58="SI",CJ58="SI"),(IF(CR58="SI",IFERROR((IF(CR58="SI",CN58,0)/$AW58),"REVISAR"),CI58)),CI58)</f>
        <v>0</v>
      </c>
      <c r="CR58" s="844" t="s">
        <v>7160</v>
      </c>
      <c r="CS58" s="852"/>
      <c r="CT58" s="857"/>
      <c r="CU58" s="839">
        <v>1000</v>
      </c>
      <c r="CV58" s="848"/>
      <c r="CW58" s="853"/>
      <c r="CX58" s="7">
        <f>+IFERROR((CU58/$AW58),"REVISAR")</f>
        <v>0.1</v>
      </c>
      <c r="CY58" s="7">
        <f>+IF(AND(BL58="SI",BT58="SI",CB58="SI",CJ58="SI",CR58="SI"),(IF(CZ58="SI",IFERROR((IF(CZ58="SI",CV58,0)/$AW58),"REVISAR"),CQ58)),CQ58)</f>
        <v>0</v>
      </c>
      <c r="CZ58" s="844" t="s">
        <v>7160</v>
      </c>
      <c r="DA58" s="852"/>
      <c r="DB58" s="856"/>
      <c r="DC58" s="839">
        <v>0</v>
      </c>
      <c r="DD58" s="842">
        <f>IF(CZ58="SI",CV58,0)</f>
        <v>0</v>
      </c>
      <c r="DE58" s="853"/>
      <c r="DF58" s="7">
        <f>+IFERROR((DC58/$AV58),0)</f>
        <v>0</v>
      </c>
      <c r="DG58" s="7">
        <f>+IF(AND(BL58="SI",BT58="SI",CB58="SI",CJ58="SI",CR58="SI",CZ58="SI"),(IF(DH58="SI",IFERROR((IF(DH58="SI",DD58,0)/$AV58),"REVISAR"),CY58)),CY58)</f>
        <v>0</v>
      </c>
      <c r="DH58" s="844" t="s">
        <v>7160</v>
      </c>
      <c r="DI58" s="852"/>
      <c r="DJ58" s="856"/>
      <c r="DK58" s="839">
        <v>0</v>
      </c>
      <c r="DL58" s="842">
        <f>IF(DH58="SI",DD58,0)</f>
        <v>0</v>
      </c>
      <c r="DM58" s="853"/>
      <c r="DN58" s="7">
        <f>+IFERROR((DK58/$AW58),"REVISAR")</f>
        <v>0</v>
      </c>
      <c r="DO58" s="7">
        <f>+IF(AND(BL58="SI",BT58="SI",CB58="SI",CJ58="SI",CR58="SI",CZ58="SI",DH58="SI"),(IF(DP58="SI",IFERROR((IF(DP58="SI",DL58,0)/$AW58),"REVISAR"),DG58)),DG58)</f>
        <v>0</v>
      </c>
      <c r="DP58" s="844" t="s">
        <v>7160</v>
      </c>
      <c r="DQ58" s="852"/>
      <c r="DR58" s="856"/>
      <c r="DS58" s="839">
        <v>5000</v>
      </c>
      <c r="DT58" s="848"/>
      <c r="DU58" s="853"/>
      <c r="DV58" s="7">
        <f>+IFERROR((DS58/$AW58),"REVISAR")</f>
        <v>0.5</v>
      </c>
      <c r="DW58" s="7">
        <f>+IF(AND(BL58="SI",BT58="SI",CB58="SI",CJ58="SI",CR58="SI",CZ58="SI",DH58="SI",DP58="SI"),(IF(DX58="SI",IFERROR((IF(DX58="SI",DT58,0)/$AW58),"REVISAR"),DO58)),DO58)</f>
        <v>0</v>
      </c>
      <c r="DX58" s="844" t="s">
        <v>7160</v>
      </c>
      <c r="DY58" s="852"/>
      <c r="DZ58" s="856"/>
      <c r="EA58" s="839">
        <v>0</v>
      </c>
      <c r="EB58" s="842">
        <f>IF(DX58="SI",DT58,0)</f>
        <v>0</v>
      </c>
      <c r="EC58" s="853"/>
      <c r="ED58" s="7">
        <f>+IFERROR((EA58/$AW58),"REVISAR")</f>
        <v>0</v>
      </c>
      <c r="EE58" s="7">
        <f>+IF(AND(BL58="SI",BT58="SI",CB58="SI",CJ58="SI",CR58="SI",CZ58="SI",DH58="SI",DP58="SI",DX58="SI"),(IF(EF58="SI",IFERROR((IF(EF58="SI",EB58,0)/$AW58),"REVISAR"),DW58)),DW58)</f>
        <v>0</v>
      </c>
      <c r="EF58" s="844" t="s">
        <v>7160</v>
      </c>
      <c r="EG58" s="851"/>
      <c r="EH58" s="856"/>
      <c r="EI58" s="839">
        <v>0</v>
      </c>
      <c r="EJ58" s="842">
        <f>IF(EF58="SI",EB58,0)</f>
        <v>0</v>
      </c>
      <c r="EK58" s="853"/>
      <c r="EL58" s="7">
        <f>+IFERROR((EI58/$AW58),"REVISAR")</f>
        <v>0</v>
      </c>
      <c r="EM58" s="7">
        <f>+IF(AND(BL58="SI",BT58="SI",CB58="SI",CJ58="SI",CR58="SI",CZ58="SI",DH58="SI",DP58="SI",DX58="SI",EF58="SI"),(IF(EN58="SI",IFERROR((IF(EN58="SI",EJ58,0)/$AW58),"REVISAR"),EE58)),EE58)</f>
        <v>0</v>
      </c>
      <c r="EN58" s="844" t="s">
        <v>7160</v>
      </c>
      <c r="EO58" s="851"/>
      <c r="EP58" s="856"/>
      <c r="EQ58" s="839">
        <f t="shared" si="170"/>
        <v>10000</v>
      </c>
      <c r="ER58" s="845"/>
      <c r="ES58" s="853"/>
      <c r="ET58" s="7">
        <f>+IFERROR((EQ58/$AW58),"REVISAR")</f>
        <v>1</v>
      </c>
      <c r="EU58" s="7">
        <f>+IF(AND(BL58="SI",BT58="SI",CB58="SI",CJ58="SI",CR58="SI",CZ58="SI",DH58="SI",DP58="SI",DX58="SI",EF58="SI",EN58="SI"),(IF(EV58="SI",IFERROR((IF(EV58="SI",ER58,0)/$AW58),"REVISAR"),EM58)),EM58)</f>
        <v>0</v>
      </c>
      <c r="EV58" s="844" t="s">
        <v>7160</v>
      </c>
      <c r="EW58" s="849"/>
      <c r="EX58" s="849"/>
      <c r="EY58" s="546">
        <v>2023</v>
      </c>
      <c r="FA58" s="846" t="str">
        <f>+IF(EQ58=AW58,"SI","NO")</f>
        <v>SI</v>
      </c>
      <c r="FC58" s="934" t="str">
        <f t="shared" si="13"/>
        <v>protección de trayectorias educativas - pi</v>
      </c>
      <c r="FF58" s="862"/>
    </row>
    <row r="59" spans="1:162" s="934" customFormat="1" ht="32.25" customHeight="1" x14ac:dyDescent="0.25">
      <c r="A59" s="861" t="str">
        <f t="shared" si="0"/>
        <v>323_VPBM_2023</v>
      </c>
      <c r="B59" s="925" t="s">
        <v>2227</v>
      </c>
      <c r="C59" s="925" t="s">
        <v>653</v>
      </c>
      <c r="D59" s="925" t="s">
        <v>4460</v>
      </c>
      <c r="E59" s="925" t="s">
        <v>7155</v>
      </c>
      <c r="F59" s="925" t="s">
        <v>4824</v>
      </c>
      <c r="G59" s="925" t="s">
        <v>4881</v>
      </c>
      <c r="H59" s="925" t="s">
        <v>4247</v>
      </c>
      <c r="I59" s="969" t="s">
        <v>7344</v>
      </c>
      <c r="J59" s="969" t="s">
        <v>7426</v>
      </c>
      <c r="K59" s="969" t="s">
        <v>7427</v>
      </c>
      <c r="L59" s="920" t="s">
        <v>4825</v>
      </c>
      <c r="M59" s="925" t="s">
        <v>8316</v>
      </c>
      <c r="N59" s="920">
        <v>323</v>
      </c>
      <c r="O59" s="920"/>
      <c r="P59" s="1068" t="s">
        <v>7435</v>
      </c>
      <c r="Q59" s="920" t="s">
        <v>2589</v>
      </c>
      <c r="R59" s="921"/>
      <c r="S59" s="921"/>
      <c r="T59" s="921"/>
      <c r="U59" s="921"/>
      <c r="V59" s="921"/>
      <c r="W59" s="921"/>
      <c r="X59" s="921" t="s">
        <v>870</v>
      </c>
      <c r="Y59" s="921"/>
      <c r="Z59" s="921"/>
      <c r="AA59" s="921"/>
      <c r="AB59" s="921"/>
      <c r="AC59" s="921"/>
      <c r="AD59" s="921"/>
      <c r="AE59" s="921"/>
      <c r="AF59" s="921"/>
      <c r="AG59" s="921"/>
      <c r="AH59" s="921"/>
      <c r="AI59" s="921"/>
      <c r="AJ59" s="921"/>
      <c r="AK59" s="921"/>
      <c r="AL59" s="921"/>
      <c r="AM59" s="921"/>
      <c r="AN59" s="921"/>
      <c r="AO59" s="920" t="s">
        <v>270</v>
      </c>
      <c r="AP59" s="921" t="s">
        <v>470</v>
      </c>
      <c r="AQ59" s="920" t="s">
        <v>871</v>
      </c>
      <c r="AR59" s="920" t="s">
        <v>271</v>
      </c>
      <c r="AS59" s="920">
        <v>60</v>
      </c>
      <c r="AT59" s="925" t="s">
        <v>7436</v>
      </c>
      <c r="AU59" s="925" t="s">
        <v>4886</v>
      </c>
      <c r="AV59" s="1093">
        <v>409038</v>
      </c>
      <c r="AW59" s="977">
        <v>446893</v>
      </c>
      <c r="AX59" s="977">
        <v>499923</v>
      </c>
      <c r="AY59" s="977">
        <v>699016</v>
      </c>
      <c r="AZ59" s="977">
        <v>800000</v>
      </c>
      <c r="BA59" s="977">
        <v>800000</v>
      </c>
      <c r="BB59" s="939"/>
      <c r="BC59" s="939"/>
      <c r="BD59" s="939"/>
      <c r="BE59" s="939"/>
      <c r="BF59" s="1008">
        <v>446893</v>
      </c>
      <c r="BG59" s="839">
        <f>+AV59</f>
        <v>409038</v>
      </c>
      <c r="BH59" s="842">
        <f>+BG59</f>
        <v>409038</v>
      </c>
      <c r="BI59" s="854" t="s">
        <v>8488</v>
      </c>
      <c r="BJ59" s="840">
        <f>+IF(BL59="SI",IFERROR((((IF(BL59="SI",(BG59-AV59),0)))/(AW59-AV59)),"REVISAR"),0)</f>
        <v>0</v>
      </c>
      <c r="BK59" s="7">
        <f>+IF(BL59="SI",IFERROR((((IF(BL59="SI",(BH59-AV59),0)))/(AW59-AV59)),"REVISAR"),0)</f>
        <v>0</v>
      </c>
      <c r="BL59" s="841" t="s">
        <v>218</v>
      </c>
      <c r="BM59" s="854" t="s">
        <v>8500</v>
      </c>
      <c r="BN59" s="859">
        <v>1</v>
      </c>
      <c r="BO59" s="839">
        <f>+BG59</f>
        <v>409038</v>
      </c>
      <c r="BP59" s="842">
        <f t="shared" si="131"/>
        <v>409038</v>
      </c>
      <c r="BQ59" s="843" t="s">
        <v>8507</v>
      </c>
      <c r="BR59" s="7">
        <f>+IFERROR(((BO59-$AV59)/($AW59-$AV59)),"REVISAR")</f>
        <v>0</v>
      </c>
      <c r="BS59" s="7">
        <f>+IF(BL59&lt;&gt;"SI",BK59,(IF(BT59="SI",IFERROR((IF(BT59="SI",(BP59-$AV59),0)/($AW59-$AV59)),"REVISAR"),BK59)))</f>
        <v>0</v>
      </c>
      <c r="BT59" s="844" t="s">
        <v>218</v>
      </c>
      <c r="BU59" s="537" t="s">
        <v>8500</v>
      </c>
      <c r="BV59" s="120">
        <v>0</v>
      </c>
      <c r="BW59" s="839">
        <f>+BO59</f>
        <v>409038</v>
      </c>
      <c r="BX59" s="848"/>
      <c r="BY59" s="853"/>
      <c r="BZ59" s="7">
        <f>+IFERROR(((BW59-$AV59)/($AW59-$AV59)),"REVISAR")</f>
        <v>0</v>
      </c>
      <c r="CA59" s="7">
        <f>+IF(AND(BT59="SI",BL59="SI"),(IF(CB59="SI",IFERROR((IF(CB59="SI",(BX59-$AV59),0)/($AW59-$AV59)),"REVISAR"),BS59)),BS59)</f>
        <v>0</v>
      </c>
      <c r="CB59" s="844" t="s">
        <v>2913</v>
      </c>
      <c r="CC59" s="852" t="s">
        <v>8517</v>
      </c>
      <c r="CD59" s="857">
        <v>0</v>
      </c>
      <c r="CE59" s="839">
        <f>+BW59</f>
        <v>409038</v>
      </c>
      <c r="CF59" s="842">
        <f>+BX59</f>
        <v>0</v>
      </c>
      <c r="CG59" s="853"/>
      <c r="CH59" s="7">
        <f>+IFERROR(((CE59-$AV59)/($AW59-$AV59)),"REVISAR")</f>
        <v>0</v>
      </c>
      <c r="CI59" s="7">
        <f>+IF(AND(BL59="SI",BT59="SI",CB59="SI"),(IF(CJ59="SI",IFERROR((IF(CJ59="SI",(CF59-$AV59),0)/($AW59-$AV59)),"REVISAR"),CA59)),CA59)</f>
        <v>0</v>
      </c>
      <c r="CJ59" s="844" t="s">
        <v>7160</v>
      </c>
      <c r="CK59" s="27"/>
      <c r="CL59" s="857"/>
      <c r="CM59" s="839">
        <f>+CE59</f>
        <v>409038</v>
      </c>
      <c r="CN59" s="842">
        <f>IF(CJ59="SI",CF59,0)</f>
        <v>0</v>
      </c>
      <c r="CO59" s="847"/>
      <c r="CP59" s="7">
        <f>+IFERROR(((CM59-$AV59)/($AW59-$AV59)),"REVISAR")</f>
        <v>0</v>
      </c>
      <c r="CQ59" s="7">
        <f>+IF(AND(BL59="SI",BT59="SI",CB59="SI",CJ59="SI"),(IF(CR59="SI",IFERROR((IF(CR59="SI",(CN59-$AV59),0)/($AW59-$AV59)),"REVISAR"),CI59)),CI59)</f>
        <v>0</v>
      </c>
      <c r="CR59" s="844" t="s">
        <v>7160</v>
      </c>
      <c r="CS59" s="852"/>
      <c r="CT59" s="857"/>
      <c r="CU59" s="839">
        <v>413000</v>
      </c>
      <c r="CV59" s="848"/>
      <c r="CW59" s="853"/>
      <c r="CX59" s="7">
        <f t="shared" ref="CX59:CX60" si="180">+IFERROR(((CU59-$AV59)/($AW59-$AV59)),"REVISAR")</f>
        <v>0.10466252806762646</v>
      </c>
      <c r="CY59" s="7">
        <f t="shared" ref="CY59:CY61" si="181">+IF(AND(BL59="SI",BT59="SI",CB59="SI",CJ59="SI",CR59="SI"),(IF(CZ59="SI",IFERROR((IF(CZ59="SI",(CV59-$AV59),0)/($AW59-$AVD59)),"REVISAR"),CQ59)),CQ59)</f>
        <v>0</v>
      </c>
      <c r="CZ59" s="844" t="s">
        <v>7160</v>
      </c>
      <c r="DA59" s="852"/>
      <c r="DB59" s="856"/>
      <c r="DC59" s="839">
        <v>413000</v>
      </c>
      <c r="DD59" s="842">
        <f>IF(CZ59="SI",CV59,0)</f>
        <v>0</v>
      </c>
      <c r="DE59" s="853"/>
      <c r="DF59" s="7">
        <f t="shared" ref="DF59:DF60" si="182">+IFERROR(((DC59-$AV59)/($AW59-$AV59)),"REVISAR")</f>
        <v>0.10466252806762646</v>
      </c>
      <c r="DG59" s="7">
        <f t="shared" ref="DG59:DG61" si="183">+IF(AND(BL59="SI",BT59="SI",CB59="SI",CJ59="SI",CR59="SI",CZ59="SI"),(IF(DH59="SI",IFERROR((IF(DH59="SI",(DD59-$AV59),0)/($AW59-$AV59)),"REVISAR"),CY59)),CY59)</f>
        <v>0</v>
      </c>
      <c r="DH59" s="844" t="s">
        <v>7160</v>
      </c>
      <c r="DI59" s="852"/>
      <c r="DJ59" s="856"/>
      <c r="DK59" s="839">
        <v>413000</v>
      </c>
      <c r="DL59" s="842">
        <f>IF(DH59="SI",DD59,0)</f>
        <v>0</v>
      </c>
      <c r="DM59" s="853"/>
      <c r="DN59" s="7">
        <f>+IFERROR(((DK59-$AV59)/($AW59-$AV59)),"REVISAR")</f>
        <v>0.10466252806762646</v>
      </c>
      <c r="DO59" s="7">
        <f>+IF(AND(BL59="SI",BT59="SI",CB59="SI",CJ59="SI",CR59="SI",CZ59="SI",DH59="SI"),(IF(DP59="SI",IFERROR((IF(DP59="SI",(DL59-$AV59),0)/($AW59-$AV59)),"REVISAR"),DG59)),DG59)</f>
        <v>0</v>
      </c>
      <c r="DP59" s="844" t="s">
        <v>7160</v>
      </c>
      <c r="DQ59" s="852"/>
      <c r="DR59" s="856"/>
      <c r="DS59" s="839">
        <v>430000</v>
      </c>
      <c r="DT59" s="848"/>
      <c r="DU59" s="853"/>
      <c r="DV59" s="7">
        <f>+IFERROR(((DS59-$AV59)/($AW59-$AV59)),"REVISAR")</f>
        <v>0.5537445515783912</v>
      </c>
      <c r="DW59" s="7">
        <f>+IF(AND(BL59="SI",BT59="SI",CB59="SI",CJ59="SI",CR59="SI",CZ59="SI",DH59="SI",DP59="SI"),(IF(DX59="SI",IFERROR((IF(DX59="SI",(DT59-$AV59),0)/($AW59-$AV59)),"REVISAR"),DO59)),DO59)</f>
        <v>0</v>
      </c>
      <c r="DX59" s="844" t="s">
        <v>7160</v>
      </c>
      <c r="DY59" s="852"/>
      <c r="DZ59" s="856"/>
      <c r="EA59" s="839">
        <v>430000</v>
      </c>
      <c r="EB59" s="842">
        <f>IF(DX59="SI",DT59,0)</f>
        <v>0</v>
      </c>
      <c r="EC59" s="853"/>
      <c r="ED59" s="7">
        <f>+IFERROR(((EA59-$AV59)/($AW59-$AV59)),"REVISAR")</f>
        <v>0.5537445515783912</v>
      </c>
      <c r="EE59" s="7">
        <f>+IF(AND(BL59="SI",BT59="SI",CB59="SI",CJ59="SI",CR59="SI",CZ59="SI",DH59="SI",DP59="SI",DX59="SI"),(IF(EF59="SI",IFERROR((IF(EF59="SI",(EB59-$AV59),0)/($AW59-$AV59)),"REVISAR"),DW59)),DW59)</f>
        <v>0</v>
      </c>
      <c r="EF59" s="844" t="s">
        <v>7160</v>
      </c>
      <c r="EG59" s="851"/>
      <c r="EH59" s="856"/>
      <c r="EI59" s="839">
        <v>430000</v>
      </c>
      <c r="EJ59" s="842">
        <f>IF(EF59="SI",EB59,0)</f>
        <v>0</v>
      </c>
      <c r="EK59" s="853"/>
      <c r="EL59" s="7">
        <f t="shared" ref="EL59:EL61" si="184">+IFERROR(((EI59-$AV59)/($AW59-$AV59)),"REVISAR")</f>
        <v>0.5537445515783912</v>
      </c>
      <c r="EM59" s="7">
        <f t="shared" ref="EM59:EM61" si="185">+IF(AND(BL59="SI",BT59="SI",CB59="SI",CJ59="SI",CR59="SI",CZ59="SI",DH59="SI",DP59="SI",DX59="SI",EF59="SI"),(IF(EN59="SI",IFERROR((IF(EN59="SI",(EJ59-$AV59),0)/($AW59-$AV59)),"REVISAR"),EE59)),EE59)</f>
        <v>0</v>
      </c>
      <c r="EN59" s="844" t="s">
        <v>7160</v>
      </c>
      <c r="EO59" s="851"/>
      <c r="EP59" s="856"/>
      <c r="EQ59" s="839">
        <f t="shared" si="170"/>
        <v>446893</v>
      </c>
      <c r="ER59" s="845"/>
      <c r="ES59" s="853"/>
      <c r="ET59" s="7">
        <f t="shared" ref="ET59:ET61" si="186">+IFERROR(((EQ59-$AV59)/($AW59-$AV59)),"REVISAR")</f>
        <v>1</v>
      </c>
      <c r="EU59" s="7">
        <f t="shared" ref="EU59:EU61" si="187">+IF(AND(BL59="SI",BT59="SI",CB59="SI",CJ59="SI",CR59="SI",CZ59="SI",DH59="SI",DP59="SI",DX59="SI",EF59="SI",EN59="SI"),(IF(EV59="SI",IFERROR((IF(EV59="SI",(ER59-$EV59),0)/($AW59-$AV59)),"REVISAR"),EM59)),EM59)</f>
        <v>0</v>
      </c>
      <c r="EV59" s="844" t="s">
        <v>7160</v>
      </c>
      <c r="EW59" s="849"/>
      <c r="EX59" s="849"/>
      <c r="EY59" s="546">
        <v>2023</v>
      </c>
      <c r="FA59" s="846" t="str">
        <f>+IF(EQ59=AW59,"SI","NO")</f>
        <v>SI</v>
      </c>
      <c r="FC59" s="934" t="str">
        <f t="shared" si="13"/>
        <v>protección de trayectorias educativas - pi</v>
      </c>
      <c r="FF59" s="862"/>
    </row>
    <row r="60" spans="1:162" s="934" customFormat="1" ht="32.25" customHeight="1" x14ac:dyDescent="0.25">
      <c r="A60" s="861" t="str">
        <f t="shared" si="0"/>
        <v>81_VPBM_2023</v>
      </c>
      <c r="B60" s="925" t="s">
        <v>2227</v>
      </c>
      <c r="C60" s="925" t="s">
        <v>653</v>
      </c>
      <c r="D60" s="925" t="s">
        <v>4460</v>
      </c>
      <c r="E60" s="925" t="s">
        <v>7155</v>
      </c>
      <c r="F60" s="925" t="s">
        <v>4824</v>
      </c>
      <c r="G60" s="925" t="s">
        <v>4881</v>
      </c>
      <c r="H60" s="925" t="s">
        <v>4247</v>
      </c>
      <c r="I60" s="969" t="s">
        <v>7344</v>
      </c>
      <c r="J60" s="969" t="s">
        <v>7426</v>
      </c>
      <c r="K60" s="969" t="s">
        <v>7437</v>
      </c>
      <c r="L60" s="920" t="s">
        <v>4825</v>
      </c>
      <c r="M60" s="925" t="s">
        <v>8315</v>
      </c>
      <c r="N60" s="920">
        <v>81</v>
      </c>
      <c r="O60" s="920"/>
      <c r="P60" s="1068" t="s">
        <v>8012</v>
      </c>
      <c r="Q60" s="920" t="s">
        <v>210</v>
      </c>
      <c r="R60" s="921"/>
      <c r="S60" s="921"/>
      <c r="T60" s="921"/>
      <c r="U60" s="921"/>
      <c r="V60" s="921"/>
      <c r="W60" s="921"/>
      <c r="X60" s="921"/>
      <c r="Y60" s="921"/>
      <c r="Z60" s="921"/>
      <c r="AA60" s="921"/>
      <c r="AB60" s="921"/>
      <c r="AC60" s="921"/>
      <c r="AD60" s="921"/>
      <c r="AE60" s="921"/>
      <c r="AF60" s="921"/>
      <c r="AG60" s="921"/>
      <c r="AH60" s="921"/>
      <c r="AI60" s="921"/>
      <c r="AJ60" s="921"/>
      <c r="AK60" s="921"/>
      <c r="AL60" s="921"/>
      <c r="AM60" s="921"/>
      <c r="AN60" s="921"/>
      <c r="AO60" s="920" t="s">
        <v>270</v>
      </c>
      <c r="AP60" s="921" t="s">
        <v>470</v>
      </c>
      <c r="AQ60" s="920" t="s">
        <v>871</v>
      </c>
      <c r="AR60" s="920" t="s">
        <v>214</v>
      </c>
      <c r="AS60" s="920">
        <v>30</v>
      </c>
      <c r="AT60" s="925" t="s">
        <v>7438</v>
      </c>
      <c r="AU60" s="925" t="s">
        <v>4886</v>
      </c>
      <c r="AV60" s="978">
        <v>64</v>
      </c>
      <c r="AW60" s="979">
        <v>73</v>
      </c>
      <c r="AX60" s="979">
        <v>82</v>
      </c>
      <c r="AY60" s="979">
        <v>91</v>
      </c>
      <c r="AZ60" s="979">
        <v>100</v>
      </c>
      <c r="BA60" s="988">
        <v>1</v>
      </c>
      <c r="BB60" s="953"/>
      <c r="BC60" s="953"/>
      <c r="BD60" s="953"/>
      <c r="BE60" s="953"/>
      <c r="BF60" s="1009">
        <v>43</v>
      </c>
      <c r="BG60" s="839">
        <v>64</v>
      </c>
      <c r="BH60" s="842">
        <v>64</v>
      </c>
      <c r="BI60" s="854" t="s">
        <v>8492</v>
      </c>
      <c r="BJ60" s="840">
        <f>+IF(BL60="SI",IFERROR((((IF(BL60="SI",(BG60-AV60),0)))/(AW60-AV60)),"REVISAR"),0)</f>
        <v>0</v>
      </c>
      <c r="BK60" s="7">
        <f>+IF(BL60="SI",IFERROR((((IF(BL60="SI",(BH60-AV60),0)))/(AW60-AV60)),"REVISAR"),0)</f>
        <v>0</v>
      </c>
      <c r="BL60" s="841" t="s">
        <v>218</v>
      </c>
      <c r="BM60" s="854" t="s">
        <v>8500</v>
      </c>
      <c r="BN60" s="859">
        <v>1</v>
      </c>
      <c r="BO60" s="839">
        <v>64</v>
      </c>
      <c r="BP60" s="842">
        <f t="shared" si="131"/>
        <v>64</v>
      </c>
      <c r="BQ60" s="843" t="s">
        <v>8508</v>
      </c>
      <c r="BR60" s="7">
        <f>+IFERROR(((BO60-$AV60)/($AW60-$AV60)),"REVISAR")</f>
        <v>0</v>
      </c>
      <c r="BS60" s="7">
        <f>+IF(BL60&lt;&gt;"SI",BK60,(IF(BT60="SI",IFERROR((IF(BT60="SI",(BP60-$AV60),0)/($AW60-$AV60)),"REVISAR"),BK60)))</f>
        <v>0</v>
      </c>
      <c r="BT60" s="844" t="s">
        <v>218</v>
      </c>
      <c r="BU60" s="537" t="s">
        <v>8500</v>
      </c>
      <c r="BV60" s="120">
        <v>0</v>
      </c>
      <c r="BW60" s="839">
        <v>0</v>
      </c>
      <c r="BX60" s="848"/>
      <c r="BY60" s="853" t="s">
        <v>8673</v>
      </c>
      <c r="BZ60" s="7">
        <f>+IFERROR(((BW60-$AV60)/($AW60-$AV60)),"REVISAR")</f>
        <v>-7.1111111111111107</v>
      </c>
      <c r="CA60" s="7">
        <f>+IF(AND(BT60="SI",BL60="SI"),(IF(CB60="SI",IFERROR((IF(CB60="SI",(BX60-$AV60),0)/($AW60-$AV60)),"REVISAR"),BS60)),BS60)</f>
        <v>0</v>
      </c>
      <c r="CB60" s="844" t="s">
        <v>2913</v>
      </c>
      <c r="CC60" s="852" t="s">
        <v>8682</v>
      </c>
      <c r="CD60" s="857">
        <v>0</v>
      </c>
      <c r="CE60" s="839">
        <v>0</v>
      </c>
      <c r="CF60" s="842">
        <f t="shared" si="132"/>
        <v>0</v>
      </c>
      <c r="CG60" s="853"/>
      <c r="CH60" s="7">
        <f>+IFERROR(((CE60-$AV60)/($AW60-$AV60)),"REVISAR")</f>
        <v>-7.1111111111111107</v>
      </c>
      <c r="CI60" s="7">
        <f>+IF(AND(BL60="SI",BT60="SI",CB60="SI"),(IF(CJ60="SI",IFERROR((IF(CJ60="SI",(CF60-$AV60),0)/($AW60-$AV60)),"REVISAR"),CA60)),CA60)</f>
        <v>0</v>
      </c>
      <c r="CJ60" s="844" t="s">
        <v>7160</v>
      </c>
      <c r="CK60" s="27"/>
      <c r="CL60" s="857"/>
      <c r="CM60" s="839"/>
      <c r="CN60" s="842">
        <f>IF(CJ60="SI",CF60,0)</f>
        <v>0</v>
      </c>
      <c r="CO60" s="847"/>
      <c r="CP60" s="7">
        <f>+IFERROR(((CM60-$AV60)/($AW60-$AV60)),"REVISAR")</f>
        <v>-7.1111111111111107</v>
      </c>
      <c r="CQ60" s="7">
        <f>+IF(AND(BL60="SI",BT60="SI",CB60="SI",CJ60="SI"),(IF(CR60="SI",IFERROR((IF(CR60="SI",(CN60-$AV60),0)/($AW60-$AV60)),"REVISAR"),CI60)),CI60)</f>
        <v>0</v>
      </c>
      <c r="CR60" s="844" t="s">
        <v>7160</v>
      </c>
      <c r="CS60" s="852"/>
      <c r="CT60" s="857"/>
      <c r="CU60" s="839"/>
      <c r="CV60" s="848"/>
      <c r="CW60" s="853"/>
      <c r="CX60" s="7">
        <f t="shared" si="180"/>
        <v>-7.1111111111111107</v>
      </c>
      <c r="CY60" s="7">
        <f t="shared" si="181"/>
        <v>0</v>
      </c>
      <c r="CZ60" s="844" t="s">
        <v>7160</v>
      </c>
      <c r="DA60" s="852"/>
      <c r="DB60" s="856"/>
      <c r="DC60" s="839"/>
      <c r="DD60" s="842">
        <f>IF(CZ60="SI",CV60,0)</f>
        <v>0</v>
      </c>
      <c r="DE60" s="853"/>
      <c r="DF60" s="7">
        <f t="shared" si="182"/>
        <v>-7.1111111111111107</v>
      </c>
      <c r="DG60" s="7">
        <f t="shared" si="183"/>
        <v>0</v>
      </c>
      <c r="DH60" s="844" t="s">
        <v>7160</v>
      </c>
      <c r="DI60" s="852"/>
      <c r="DJ60" s="856"/>
      <c r="DK60" s="839"/>
      <c r="DL60" s="842">
        <f>IF(DH60="SI",DD60,0)</f>
        <v>0</v>
      </c>
      <c r="DM60" s="853"/>
      <c r="DN60" s="7">
        <f>+IFERROR(((DK60-$AV60)/($AW60-$AV60)),"REVISAR")</f>
        <v>-7.1111111111111107</v>
      </c>
      <c r="DO60" s="7">
        <f>+IF(AND(BL60="SI",BT60="SI",CB60="SI",CJ60="SI",CR60="SI",CZ60="SI",DH60="SI"),(IF(DP60="SI",IFERROR((IF(DP60="SI",(DL60-$AV60),0)/($AW60-$AV60)),"REVISAR"),DG60)),DG60)</f>
        <v>0</v>
      </c>
      <c r="DP60" s="844" t="s">
        <v>7160</v>
      </c>
      <c r="DQ60" s="852"/>
      <c r="DR60" s="856"/>
      <c r="DS60" s="839"/>
      <c r="DT60" s="848"/>
      <c r="DU60" s="853"/>
      <c r="DV60" s="7">
        <f>+IFERROR(((DS60-$AV60)/($AW60-$AV60)),"REVISAR")</f>
        <v>-7.1111111111111107</v>
      </c>
      <c r="DW60" s="7">
        <f>+IF(AND(BL60="SI",BT60="SI",CB60="SI",CJ60="SI",CR60="SI",CZ60="SI",DH60="SI",DP60="SI"),(IF(DX60="SI",IFERROR((IF(DX60="SI",(DT60-$AV60),0)/($AW60-$AV60)),"REVISAR"),DO60)),DO60)</f>
        <v>0</v>
      </c>
      <c r="DX60" s="844" t="s">
        <v>7160</v>
      </c>
      <c r="DY60" s="852"/>
      <c r="DZ60" s="856"/>
      <c r="EA60" s="839"/>
      <c r="EB60" s="842">
        <f>IF(DX60="SI",DT60,0)</f>
        <v>0</v>
      </c>
      <c r="EC60" s="853"/>
      <c r="ED60" s="7">
        <f>+IFERROR(((EA60-$AV60)/($AW60-$AV60)),"REVISAR")</f>
        <v>-7.1111111111111107</v>
      </c>
      <c r="EE60" s="7">
        <f>+IF(AND(BL60="SI",BT60="SI",CB60="SI",CJ60="SI",CR60="SI",CZ60="SI",DH60="SI",DP60="SI",DX60="SI"),(IF(EF60="SI",IFERROR((IF(EF60="SI",(EB60-$AV60),0)/($AW60-$AV60)),"REVISAR"),DW60)),DW60)</f>
        <v>0</v>
      </c>
      <c r="EF60" s="844" t="s">
        <v>7160</v>
      </c>
      <c r="EG60" s="851"/>
      <c r="EH60" s="856"/>
      <c r="EI60" s="839"/>
      <c r="EJ60" s="842">
        <f>IF(EF60="SI",EB60,0)</f>
        <v>0</v>
      </c>
      <c r="EK60" s="853"/>
      <c r="EL60" s="7">
        <f t="shared" si="184"/>
        <v>-7.1111111111111107</v>
      </c>
      <c r="EM60" s="7">
        <f t="shared" si="185"/>
        <v>0</v>
      </c>
      <c r="EN60" s="844" t="s">
        <v>7160</v>
      </c>
      <c r="EO60" s="851"/>
      <c r="EP60" s="856"/>
      <c r="EQ60" s="839">
        <f t="shared" si="170"/>
        <v>73</v>
      </c>
      <c r="ER60" s="845"/>
      <c r="ES60" s="853"/>
      <c r="ET60" s="7">
        <f t="shared" si="186"/>
        <v>1</v>
      </c>
      <c r="EU60" s="7">
        <f t="shared" si="187"/>
        <v>0</v>
      </c>
      <c r="EV60" s="844" t="s">
        <v>7160</v>
      </c>
      <c r="EW60" s="849"/>
      <c r="EX60" s="849"/>
      <c r="EY60" s="546">
        <v>2023</v>
      </c>
      <c r="FA60" s="846" t="str">
        <f>+IF(EQ60=AW60,"SI","NO")</f>
        <v>SI</v>
      </c>
      <c r="FC60" s="934" t="str">
        <f t="shared" si="13"/>
        <v>política pública recursos educativos - pi</v>
      </c>
      <c r="FF60" s="862"/>
    </row>
    <row r="61" spans="1:162" s="934" customFormat="1" ht="32.25" customHeight="1" x14ac:dyDescent="0.25">
      <c r="A61" s="861" t="str">
        <f t="shared" si="0"/>
        <v>540_VPBM_2023</v>
      </c>
      <c r="B61" s="925" t="s">
        <v>2227</v>
      </c>
      <c r="C61" s="925" t="s">
        <v>653</v>
      </c>
      <c r="D61" s="925" t="s">
        <v>4460</v>
      </c>
      <c r="E61" s="925" t="s">
        <v>7155</v>
      </c>
      <c r="F61" s="925" t="s">
        <v>4824</v>
      </c>
      <c r="G61" s="925" t="s">
        <v>4881</v>
      </c>
      <c r="H61" s="925" t="s">
        <v>4247</v>
      </c>
      <c r="I61" s="969" t="s">
        <v>7344</v>
      </c>
      <c r="J61" s="969" t="s">
        <v>7426</v>
      </c>
      <c r="K61" s="969" t="s">
        <v>7439</v>
      </c>
      <c r="L61" s="920" t="s">
        <v>4825</v>
      </c>
      <c r="M61" s="925" t="s">
        <v>8304</v>
      </c>
      <c r="N61" s="920">
        <v>540</v>
      </c>
      <c r="O61" s="920"/>
      <c r="P61" s="1068" t="s">
        <v>8013</v>
      </c>
      <c r="Q61" s="920" t="s">
        <v>210</v>
      </c>
      <c r="R61" s="921"/>
      <c r="S61" s="921"/>
      <c r="T61" s="921"/>
      <c r="U61" s="921"/>
      <c r="V61" s="921"/>
      <c r="W61" s="921"/>
      <c r="X61" s="921" t="s">
        <v>870</v>
      </c>
      <c r="Y61" s="921"/>
      <c r="Z61" s="921"/>
      <c r="AA61" s="921"/>
      <c r="AB61" s="921"/>
      <c r="AC61" s="921"/>
      <c r="AD61" s="921"/>
      <c r="AE61" s="921"/>
      <c r="AF61" s="921"/>
      <c r="AG61" s="921"/>
      <c r="AH61" s="921"/>
      <c r="AI61" s="921"/>
      <c r="AJ61" s="921"/>
      <c r="AK61" s="921"/>
      <c r="AL61" s="921"/>
      <c r="AM61" s="921"/>
      <c r="AN61" s="921"/>
      <c r="AO61" s="920" t="s">
        <v>211</v>
      </c>
      <c r="AP61" s="921" t="s">
        <v>299</v>
      </c>
      <c r="AQ61" s="920" t="s">
        <v>418</v>
      </c>
      <c r="AR61" s="920" t="s">
        <v>271</v>
      </c>
      <c r="AS61" s="920">
        <v>30</v>
      </c>
      <c r="AT61" s="925" t="s">
        <v>8020</v>
      </c>
      <c r="AU61" s="925" t="s">
        <v>7440</v>
      </c>
      <c r="AV61" s="978" t="s">
        <v>204</v>
      </c>
      <c r="AW61" s="979">
        <v>50</v>
      </c>
      <c r="AX61" s="979">
        <v>70</v>
      </c>
      <c r="AY61" s="979">
        <v>80</v>
      </c>
      <c r="AZ61" s="979">
        <v>97</v>
      </c>
      <c r="BA61" s="988">
        <v>1</v>
      </c>
      <c r="BB61" s="953"/>
      <c r="BC61" s="953"/>
      <c r="BD61" s="953"/>
      <c r="BE61" s="953"/>
      <c r="BF61" s="1009">
        <v>73</v>
      </c>
      <c r="BG61" s="839">
        <v>0</v>
      </c>
      <c r="BH61" s="842">
        <v>0</v>
      </c>
      <c r="BI61" s="854" t="s">
        <v>8493</v>
      </c>
      <c r="BJ61" s="129">
        <f t="shared" ref="BJ61:BJ69" si="188">+IFERROR((BG61/$AW61),"REVISAR")</f>
        <v>0</v>
      </c>
      <c r="BK61" s="7">
        <f t="shared" ref="BK61:BK69" si="189">IF(BL61="SI",IFERROR((IF(BL61="SI",BH61,0)/$AW61),"REVISAR"),0)</f>
        <v>0</v>
      </c>
      <c r="BL61" s="841" t="s">
        <v>218</v>
      </c>
      <c r="BM61" s="854" t="s">
        <v>8500</v>
      </c>
      <c r="BN61" s="859">
        <v>1</v>
      </c>
      <c r="BO61" s="839">
        <v>0</v>
      </c>
      <c r="BP61" s="842">
        <f t="shared" si="131"/>
        <v>0</v>
      </c>
      <c r="BQ61" s="843" t="s">
        <v>8509</v>
      </c>
      <c r="BR61" s="7">
        <f t="shared" ref="BR61:BR69" si="190">+IF(BT61="SI",IFERROR((IF(BT61="SI",BO61,0)/$AW61),"REVISAR"),0)</f>
        <v>0</v>
      </c>
      <c r="BS61" s="850">
        <f t="shared" ref="BS61:BS69" si="191">+IF(BL61&lt;&gt;"SI",BK61,(IF(BT61="SI",IFERROR((IF(BT61="SI",BP61,0)/$AW61),"REVISAR"),BK61)))</f>
        <v>0</v>
      </c>
      <c r="BT61" s="844" t="s">
        <v>218</v>
      </c>
      <c r="BU61" s="537" t="s">
        <v>8500</v>
      </c>
      <c r="BV61" s="120">
        <v>0</v>
      </c>
      <c r="BW61" s="839">
        <f>+BO61</f>
        <v>0</v>
      </c>
      <c r="BX61" s="842">
        <f>IF(BT61="SI",BP61,0)</f>
        <v>0</v>
      </c>
      <c r="BY61" s="853" t="s">
        <v>8674</v>
      </c>
      <c r="BZ61" s="7">
        <f t="shared" ref="BZ61:BZ69" si="192">+IFERROR((BW61/$AW61),"REVISAR")</f>
        <v>0</v>
      </c>
      <c r="CA61" s="7">
        <f t="shared" ref="CA61:CA69" si="193">+IF(AND(BT61="SI",BL61="SI"),(IF(CB61="SI",IFERROR((IF(CB61="SI",BX61,0)/$AW61),"REVISAR"),BS61)),BS61)</f>
        <v>0</v>
      </c>
      <c r="CB61" s="844" t="s">
        <v>218</v>
      </c>
      <c r="CC61" s="852" t="s">
        <v>8681</v>
      </c>
      <c r="CD61" s="857">
        <v>0</v>
      </c>
      <c r="CE61" s="839">
        <f>+BW61</f>
        <v>0</v>
      </c>
      <c r="CF61" s="842">
        <f t="shared" si="132"/>
        <v>0</v>
      </c>
      <c r="CG61" s="853"/>
      <c r="CH61" s="7">
        <f t="shared" ref="CH61" si="194">+IFERROR((CE61/$AW61),"REVISAR")</f>
        <v>0</v>
      </c>
      <c r="CI61" s="7">
        <f t="shared" ref="CI61" si="195">+IF(AND(BL61="SI",BT61="SI",CB61="SI"),(IF(CJ61="SI",IFERROR((IF(CJ61="SI",CF61,0)/$AW61),"REVISAR"),CA61)),CA61)</f>
        <v>0</v>
      </c>
      <c r="CJ61" s="844" t="s">
        <v>7160</v>
      </c>
      <c r="CK61" s="27"/>
      <c r="CL61" s="857"/>
      <c r="CM61" s="839">
        <v>0</v>
      </c>
      <c r="CN61" s="842">
        <f>IF(CJ61="SI",CF61,0)</f>
        <v>0</v>
      </c>
      <c r="CO61" s="847"/>
      <c r="CP61" s="7">
        <f>+IFERROR(((CM61-$AV61)/($AW61-$AV61)),0)</f>
        <v>0</v>
      </c>
      <c r="CQ61" s="7">
        <f>+IF(AND(BL61="SI",BT61="SI",CB61="SI",CJ61="SI"),(IF(CR61="SI",IFERROR((IF(CR61="SI",(CN61-$AV61),0)/($AW61-$AV61)),"REVISAR"),CI61)),CI61)</f>
        <v>0</v>
      </c>
      <c r="CR61" s="844" t="s">
        <v>7160</v>
      </c>
      <c r="CS61" s="852"/>
      <c r="CT61" s="857"/>
      <c r="CU61" s="839">
        <v>0</v>
      </c>
      <c r="CV61" s="848"/>
      <c r="CW61" s="853"/>
      <c r="CX61" s="7">
        <f>+IFERROR(((CU61-$AV61)/($AW61-$AV61)),0)</f>
        <v>0</v>
      </c>
      <c r="CY61" s="7">
        <f t="shared" si="181"/>
        <v>0</v>
      </c>
      <c r="CZ61" s="844" t="s">
        <v>7160</v>
      </c>
      <c r="DA61" s="852"/>
      <c r="DB61" s="856"/>
      <c r="DC61" s="839"/>
      <c r="DD61" s="842">
        <f>IF(CZ61="SI",CV61,0)</f>
        <v>0</v>
      </c>
      <c r="DE61" s="853"/>
      <c r="DF61" s="7">
        <f>+IFERROR(((DC61-$AV61)/($AW61-$AV61)),0)</f>
        <v>0</v>
      </c>
      <c r="DG61" s="7">
        <f t="shared" si="183"/>
        <v>0</v>
      </c>
      <c r="DH61" s="844" t="s">
        <v>7160</v>
      </c>
      <c r="DI61" s="852"/>
      <c r="DJ61" s="856"/>
      <c r="DK61" s="839"/>
      <c r="DL61" s="842">
        <f>IF(DH61="SI",DD61,0)</f>
        <v>0</v>
      </c>
      <c r="DM61" s="853"/>
      <c r="DN61" s="7" t="str">
        <f>+IFERROR(((DK61-$AV61)/($AW61-$AV61)),"REVISAR")</f>
        <v>REVISAR</v>
      </c>
      <c r="DO61" s="7">
        <f>+IF(AND(BL61="SI",BT61="SI",CB61="SI",CJ61="SI",CR61="SI",CZ61="SI",DH61="SI"),(IF(DP61="SI",IFERROR((IF(DP61="SI",(DL61-$AV61),0)/($AW61-$AV61)),"REVISAR"),DG61)),DG61)</f>
        <v>0</v>
      </c>
      <c r="DP61" s="844" t="s">
        <v>7160</v>
      </c>
      <c r="DQ61" s="852"/>
      <c r="DR61" s="856"/>
      <c r="DS61" s="839"/>
      <c r="DT61" s="842">
        <f>IF(DP61="SI",DL61,0)</f>
        <v>0</v>
      </c>
      <c r="DU61" s="853"/>
      <c r="DV61" s="7" t="str">
        <f>+IFERROR(((DS61-$AV61)/($AW61-$AV61)),"REVISAR")</f>
        <v>REVISAR</v>
      </c>
      <c r="DW61" s="7">
        <f>+IF(AND(BL61="SI",BT61="SI",CB61="SI",CJ61="SI",CR61="SI",CZ61="SI",DH61="SI",DP61="SI"),(IF(DX61="SI",IFERROR((IF(DX61="SI",(DT61-$AV61),0)/($AW61-$AV61)),"REVISAR"),DO61)),DO61)</f>
        <v>0</v>
      </c>
      <c r="DX61" s="844" t="s">
        <v>7160</v>
      </c>
      <c r="DY61" s="852"/>
      <c r="DZ61" s="856"/>
      <c r="EA61" s="839"/>
      <c r="EB61" s="842">
        <f>IF(DX61="SI",DT61,0)</f>
        <v>0</v>
      </c>
      <c r="EC61" s="853"/>
      <c r="ED61" s="7" t="str">
        <f>+IFERROR(((EA61-$AV61)/($AW61-$AV61)),"REVISAR")</f>
        <v>REVISAR</v>
      </c>
      <c r="EE61" s="7">
        <f>+IF(AND(BL61="SI",BT61="SI",CB61="SI",CJ61="SI",CR61="SI",CZ61="SI",DH61="SI",DP61="SI",DX61="SI"),(IF(EF61="SI",IFERROR((IF(EF61="SI",(EB61-$AV61),0)/($AW61-$AV61)),"REVISAR"),DW61)),DW61)</f>
        <v>0</v>
      </c>
      <c r="EF61" s="844" t="s">
        <v>7160</v>
      </c>
      <c r="EG61" s="851"/>
      <c r="EH61" s="856"/>
      <c r="EI61" s="839"/>
      <c r="EJ61" s="842">
        <f>IF(EF61="SI",EB61,0)</f>
        <v>0</v>
      </c>
      <c r="EK61" s="853"/>
      <c r="EL61" s="7" t="str">
        <f t="shared" si="184"/>
        <v>REVISAR</v>
      </c>
      <c r="EM61" s="7">
        <f t="shared" si="185"/>
        <v>0</v>
      </c>
      <c r="EN61" s="844" t="s">
        <v>7160</v>
      </c>
      <c r="EO61" s="851"/>
      <c r="EP61" s="856"/>
      <c r="EQ61" s="839">
        <f t="shared" si="170"/>
        <v>50</v>
      </c>
      <c r="ER61" s="845"/>
      <c r="ES61" s="853"/>
      <c r="ET61" s="7" t="str">
        <f t="shared" si="186"/>
        <v>REVISAR</v>
      </c>
      <c r="EU61" s="7">
        <f t="shared" si="187"/>
        <v>0</v>
      </c>
      <c r="EV61" s="844" t="s">
        <v>7160</v>
      </c>
      <c r="EW61" s="849"/>
      <c r="EX61" s="849"/>
      <c r="EY61" s="546">
        <v>2023</v>
      </c>
      <c r="FA61" s="846" t="str">
        <f>+IF(EQ61=AW61,"SI","NO")</f>
        <v>SI</v>
      </c>
      <c r="FC61" s="934" t="str">
        <f t="shared" si="13"/>
        <v>fortalecimiento territorial e institucional - pi</v>
      </c>
      <c r="FF61" s="862"/>
    </row>
    <row r="62" spans="1:162" s="934" customFormat="1" ht="32.25" customHeight="1" x14ac:dyDescent="0.25">
      <c r="A62" s="861" t="str">
        <f t="shared" ref="A62:A91" si="196">+CONCATENATE(N62,"_",B62,"_",EY62)</f>
        <v>541_VPBM_2023</v>
      </c>
      <c r="B62" s="925" t="s">
        <v>2227</v>
      </c>
      <c r="C62" s="925" t="s">
        <v>653</v>
      </c>
      <c r="D62" s="925" t="s">
        <v>4460</v>
      </c>
      <c r="E62" s="925" t="s">
        <v>7155</v>
      </c>
      <c r="F62" s="925" t="s">
        <v>4824</v>
      </c>
      <c r="G62" s="925" t="s">
        <v>4854</v>
      </c>
      <c r="H62" s="925" t="s">
        <v>4247</v>
      </c>
      <c r="I62" s="969" t="s">
        <v>7344</v>
      </c>
      <c r="J62" s="969" t="s">
        <v>7426</v>
      </c>
      <c r="K62" s="969" t="s">
        <v>7441</v>
      </c>
      <c r="L62" s="920" t="s">
        <v>4825</v>
      </c>
      <c r="M62" s="925" t="s">
        <v>8330</v>
      </c>
      <c r="N62" s="971">
        <v>541</v>
      </c>
      <c r="O62" s="920"/>
      <c r="P62" s="1068" t="s">
        <v>8014</v>
      </c>
      <c r="Q62" s="920" t="s">
        <v>210</v>
      </c>
      <c r="R62" s="921"/>
      <c r="S62" s="921"/>
      <c r="T62" s="921"/>
      <c r="U62" s="921"/>
      <c r="V62" s="921"/>
      <c r="W62" s="921"/>
      <c r="X62" s="921" t="s">
        <v>870</v>
      </c>
      <c r="Y62" s="921"/>
      <c r="Z62" s="921"/>
      <c r="AA62" s="921"/>
      <c r="AB62" s="921"/>
      <c r="AC62" s="921"/>
      <c r="AD62" s="921"/>
      <c r="AE62" s="921"/>
      <c r="AF62" s="921"/>
      <c r="AG62" s="921"/>
      <c r="AH62" s="921"/>
      <c r="AI62" s="921"/>
      <c r="AJ62" s="921"/>
      <c r="AK62" s="921"/>
      <c r="AL62" s="921"/>
      <c r="AM62" s="921"/>
      <c r="AN62" s="921"/>
      <c r="AO62" s="920" t="s">
        <v>211</v>
      </c>
      <c r="AP62" s="921" t="s">
        <v>299</v>
      </c>
      <c r="AQ62" s="920" t="s">
        <v>418</v>
      </c>
      <c r="AR62" s="920" t="s">
        <v>214</v>
      </c>
      <c r="AS62" s="920">
        <v>30</v>
      </c>
      <c r="AT62" s="925" t="s">
        <v>8021</v>
      </c>
      <c r="AU62" s="925" t="s">
        <v>7442</v>
      </c>
      <c r="AV62" s="919" t="s">
        <v>204</v>
      </c>
      <c r="AW62" s="979">
        <v>35</v>
      </c>
      <c r="AX62" s="979">
        <v>70</v>
      </c>
      <c r="AY62" s="979">
        <v>90</v>
      </c>
      <c r="AZ62" s="977">
        <v>100</v>
      </c>
      <c r="BA62" s="988">
        <v>100</v>
      </c>
      <c r="BB62" s="953"/>
      <c r="BC62" s="953"/>
      <c r="BD62" s="953"/>
      <c r="BE62" s="953"/>
      <c r="BF62" s="1009">
        <v>25</v>
      </c>
      <c r="BG62" s="839">
        <v>0</v>
      </c>
      <c r="BH62" s="842">
        <v>0</v>
      </c>
      <c r="BI62" s="854" t="s">
        <v>8494</v>
      </c>
      <c r="BJ62" s="129">
        <f t="shared" si="188"/>
        <v>0</v>
      </c>
      <c r="BK62" s="7">
        <f t="shared" si="189"/>
        <v>0</v>
      </c>
      <c r="BL62" s="841" t="s">
        <v>218</v>
      </c>
      <c r="BM62" s="854" t="s">
        <v>8500</v>
      </c>
      <c r="BN62" s="859">
        <v>1</v>
      </c>
      <c r="BO62" s="839">
        <v>0</v>
      </c>
      <c r="BP62" s="842">
        <f t="shared" si="131"/>
        <v>0</v>
      </c>
      <c r="BQ62" s="843" t="s">
        <v>8510</v>
      </c>
      <c r="BR62" s="7">
        <f t="shared" si="190"/>
        <v>0</v>
      </c>
      <c r="BS62" s="850">
        <f t="shared" si="191"/>
        <v>0</v>
      </c>
      <c r="BT62" s="844" t="s">
        <v>218</v>
      </c>
      <c r="BU62" s="537" t="s">
        <v>8500</v>
      </c>
      <c r="BV62" s="120">
        <v>0</v>
      </c>
      <c r="BW62" s="839">
        <f>+BO62</f>
        <v>0</v>
      </c>
      <c r="BX62" s="842">
        <f>IF(BT62="SI",BP62,0)</f>
        <v>0</v>
      </c>
      <c r="BY62" s="853" t="s">
        <v>8675</v>
      </c>
      <c r="BZ62" s="7">
        <f t="shared" si="192"/>
        <v>0</v>
      </c>
      <c r="CA62" s="7">
        <f t="shared" si="193"/>
        <v>0</v>
      </c>
      <c r="CB62" s="844" t="s">
        <v>218</v>
      </c>
      <c r="CC62" s="852" t="s">
        <v>8681</v>
      </c>
      <c r="CD62" s="857">
        <v>0</v>
      </c>
      <c r="CE62" s="839">
        <f>+BW62</f>
        <v>0</v>
      </c>
      <c r="CF62" s="842">
        <f t="shared" si="132"/>
        <v>0</v>
      </c>
      <c r="CG62" s="853"/>
      <c r="CH62" s="7">
        <f t="shared" ref="CH62:CH68" si="197">+IFERROR((CE62/$AW62),"REVISAR")</f>
        <v>0</v>
      </c>
      <c r="CI62" s="7">
        <f t="shared" ref="CI62:CI68" si="198">+IF(AND(BL62="SI",BT62="SI",CB62="SI"),(IF(CJ62="SI",IFERROR((IF(CJ62="SI",CF62,0)/$AW62),"REVISAR"),CA62)),CA62)</f>
        <v>0</v>
      </c>
      <c r="CJ62" s="844" t="s">
        <v>7160</v>
      </c>
      <c r="CK62" s="27"/>
      <c r="CL62" s="857"/>
      <c r="CM62" s="839"/>
      <c r="CN62" s="842">
        <f t="shared" ref="CN62:CN65" si="199">IF(CJ62="SI",CF62,0)</f>
        <v>0</v>
      </c>
      <c r="CO62" s="847"/>
      <c r="CP62" s="7">
        <f t="shared" ref="CP62:CP64" si="200">+IFERROR((CM62/$AW62),"REVISAR")</f>
        <v>0</v>
      </c>
      <c r="CQ62" s="7">
        <f t="shared" ref="CQ62:CQ65" si="201">+IF(AND(BL62="SI",BT62="SI",CB62="SI",CJ62="SI"),(IF(CR62="SI",IFERROR((IF(CR62="SI",CN62,0)/$AW62),"REVISAR"),CI62)),CI62)</f>
        <v>0</v>
      </c>
      <c r="CR62" s="844" t="s">
        <v>7160</v>
      </c>
      <c r="CS62" s="852"/>
      <c r="CT62" s="857"/>
      <c r="CU62" s="839"/>
      <c r="CV62" s="848"/>
      <c r="CW62" s="853"/>
      <c r="CX62" s="7">
        <f t="shared" ref="CX62:CX64" si="202">+IFERROR((CU62/$AW62),"REVISAR")</f>
        <v>0</v>
      </c>
      <c r="CY62" s="7">
        <f t="shared" ref="CY62:CY65" si="203">+IF(AND(BL62="SI",BT62="SI",CB62="SI",CJ62="SI",CR62="SI"),(IF(CZ62="SI",IFERROR((IF(CZ62="SI",CV62,0)/$AW62),"REVISAR"),CQ62)),CQ62)</f>
        <v>0</v>
      </c>
      <c r="CZ62" s="844" t="s">
        <v>7160</v>
      </c>
      <c r="DA62" s="852"/>
      <c r="DB62" s="856"/>
      <c r="DC62" s="839"/>
      <c r="DD62" s="842">
        <f t="shared" ref="DD62:DD65" si="204">IF(CZ62="SI",CV62,0)</f>
        <v>0</v>
      </c>
      <c r="DE62" s="853"/>
      <c r="DF62" s="7">
        <f>+IFERROR((DC62/$AV62),0)</f>
        <v>0</v>
      </c>
      <c r="DG62" s="7">
        <f t="shared" ref="DG62:DG65" si="205">+IF(AND(BL62="SI",BT62="SI",CB62="SI",CJ62="SI",CR62="SI",CZ62="SI"),(IF(DH62="SI",IFERROR((IF(DH62="SI",DD62,0)/$AV62),"REVISAR"),CY62)),CY62)</f>
        <v>0</v>
      </c>
      <c r="DH62" s="844" t="s">
        <v>7160</v>
      </c>
      <c r="DI62" s="852"/>
      <c r="DJ62" s="856"/>
      <c r="DK62" s="839"/>
      <c r="DL62" s="842">
        <f t="shared" ref="DL62:DL65" si="206">IF(DH62="SI",DD62,0)</f>
        <v>0</v>
      </c>
      <c r="DM62" s="853"/>
      <c r="DN62" s="7">
        <f t="shared" ref="DN62:DN65" si="207">+IFERROR((DK62/$AW62),"REVISAR")</f>
        <v>0</v>
      </c>
      <c r="DO62" s="7">
        <f t="shared" ref="DO62:DO65" si="208">+IF(AND(BL62="SI",BT62="SI",CB62="SI",CJ62="SI",CR62="SI",CZ62="SI",DH62="SI"),(IF(DP62="SI",IFERROR((IF(DP62="SI",DL62,0)/$AW62),"REVISAR"),DG62)),DG62)</f>
        <v>0</v>
      </c>
      <c r="DP62" s="844" t="s">
        <v>7160</v>
      </c>
      <c r="DQ62" s="852"/>
      <c r="DR62" s="856"/>
      <c r="DS62" s="839"/>
      <c r="DT62" s="842">
        <f t="shared" ref="DT62:DT65" si="209">IF(DP62="SI",DL62,0)</f>
        <v>0</v>
      </c>
      <c r="DU62" s="853"/>
      <c r="DV62" s="7">
        <f t="shared" ref="DV62:DV65" si="210">+IFERROR((DS62/$AW62),"REVISAR")</f>
        <v>0</v>
      </c>
      <c r="DW62" s="7">
        <f t="shared" ref="DW62:DW65" si="211">+IF(AND(BL62="SI",BT62="SI",CB62="SI",CJ62="SI",CR62="SI",CZ62="SI",DH62="SI",DP62="SI"),(IF(DX62="SI",IFERROR((IF(DX62="SI",DT62,0)/$AW62),"REVISAR"),DO62)),DO62)</f>
        <v>0</v>
      </c>
      <c r="DX62" s="844" t="s">
        <v>7160</v>
      </c>
      <c r="DY62" s="852"/>
      <c r="DZ62" s="856"/>
      <c r="EA62" s="839"/>
      <c r="EB62" s="842">
        <f t="shared" ref="EB62:EB65" si="212">IF(DX62="SI",DT62,0)</f>
        <v>0</v>
      </c>
      <c r="EC62" s="853"/>
      <c r="ED62" s="7">
        <f t="shared" ref="ED62:ED65" si="213">+IFERROR((EA62/$AW62),"REVISAR")</f>
        <v>0</v>
      </c>
      <c r="EE62" s="7">
        <f t="shared" ref="EE62:EE65" si="214">+IF(AND(BL62="SI",BT62="SI",CB62="SI",CJ62="SI",CR62="SI",CZ62="SI",DH62="SI",DP62="SI",DX62="SI"),(IF(EF62="SI",IFERROR((IF(EF62="SI",EB62,0)/$AW62),"REVISAR"),DW62)),DW62)</f>
        <v>0</v>
      </c>
      <c r="EF62" s="844" t="s">
        <v>7160</v>
      </c>
      <c r="EG62" s="851"/>
      <c r="EH62" s="856"/>
      <c r="EI62" s="839"/>
      <c r="EJ62" s="842">
        <f t="shared" ref="EJ62:EJ65" si="215">IF(EF62="SI",EB62,0)</f>
        <v>0</v>
      </c>
      <c r="EK62" s="853"/>
      <c r="EL62" s="7">
        <f t="shared" ref="EL62:EL65" si="216">+IFERROR((EI62/$AW62),"REVISAR")</f>
        <v>0</v>
      </c>
      <c r="EM62" s="7">
        <f t="shared" ref="EM62:EM65" si="217">+IF(AND(BL62="SI",BT62="SI",CB62="SI",CJ62="SI",CR62="SI",CZ62="SI",DH62="SI",DP62="SI",DX62="SI",EF62="SI"),(IF(EN62="SI",IFERROR((IF(EN62="SI",EJ62,0)/$AW62),"REVISAR"),EE62)),EE62)</f>
        <v>0</v>
      </c>
      <c r="EN62" s="844" t="s">
        <v>7160</v>
      </c>
      <c r="EO62" s="851"/>
      <c r="EP62" s="856"/>
      <c r="EQ62" s="839">
        <f t="shared" si="170"/>
        <v>35</v>
      </c>
      <c r="ER62" s="845"/>
      <c r="ES62" s="853"/>
      <c r="ET62" s="7">
        <f t="shared" ref="ET62:ET65" si="218">+IFERROR((EQ62/$AW62),"REVISAR")</f>
        <v>1</v>
      </c>
      <c r="EU62" s="7">
        <f t="shared" ref="EU62:EU65" si="219">+IF(AND(BL62="SI",BT62="SI",CB62="SI",CJ62="SI",CR62="SI",CZ62="SI",DH62="SI",DP62="SI",DX62="SI",EF62="SI",EN62="SI"),(IF(EV62="SI",IFERROR((IF(EV62="SI",ER62,0)/$AW62),"REVISAR"),EM62)),EM62)</f>
        <v>0</v>
      </c>
      <c r="EV62" s="844" t="s">
        <v>7160</v>
      </c>
      <c r="EW62" s="849"/>
      <c r="EX62" s="849"/>
      <c r="EY62" s="546">
        <v>2023</v>
      </c>
      <c r="FA62" s="846" t="str">
        <f t="shared" ref="FA62:FA65" si="220">+IF(EQ62=AW62,"SI","NO")</f>
        <v>SI</v>
      </c>
      <c r="FC62" s="934" t="str">
        <f t="shared" si="13"/>
        <v>currículos para la justicia social - pi</v>
      </c>
      <c r="FF62" s="862"/>
    </row>
    <row r="63" spans="1:162" s="934" customFormat="1" ht="32.25" customHeight="1" x14ac:dyDescent="0.25">
      <c r="A63" s="861" t="str">
        <f t="shared" si="196"/>
        <v>542_VPBM_2023</v>
      </c>
      <c r="B63" s="925" t="s">
        <v>2227</v>
      </c>
      <c r="C63" s="925" t="s">
        <v>653</v>
      </c>
      <c r="D63" s="925" t="s">
        <v>4460</v>
      </c>
      <c r="E63" s="925" t="s">
        <v>7155</v>
      </c>
      <c r="F63" s="925" t="s">
        <v>4824</v>
      </c>
      <c r="G63" s="925" t="s">
        <v>4854</v>
      </c>
      <c r="H63" s="925" t="s">
        <v>4247</v>
      </c>
      <c r="I63" s="969" t="s">
        <v>7344</v>
      </c>
      <c r="J63" s="969" t="s">
        <v>7426</v>
      </c>
      <c r="K63" s="969" t="s">
        <v>7441</v>
      </c>
      <c r="L63" s="920" t="s">
        <v>4825</v>
      </c>
      <c r="M63" s="925" t="s">
        <v>8330</v>
      </c>
      <c r="N63" s="971">
        <v>542</v>
      </c>
      <c r="O63" s="920"/>
      <c r="P63" s="1068" t="s">
        <v>8015</v>
      </c>
      <c r="Q63" s="920" t="s">
        <v>210</v>
      </c>
      <c r="R63" s="921"/>
      <c r="S63" s="921"/>
      <c r="T63" s="921"/>
      <c r="U63" s="921"/>
      <c r="V63" s="921"/>
      <c r="W63" s="921"/>
      <c r="X63" s="921" t="s">
        <v>870</v>
      </c>
      <c r="Y63" s="921"/>
      <c r="Z63" s="921"/>
      <c r="AA63" s="921"/>
      <c r="AB63" s="921"/>
      <c r="AC63" s="921"/>
      <c r="AD63" s="921"/>
      <c r="AE63" s="921"/>
      <c r="AF63" s="921"/>
      <c r="AG63" s="921"/>
      <c r="AH63" s="921"/>
      <c r="AI63" s="921"/>
      <c r="AJ63" s="921"/>
      <c r="AK63" s="921"/>
      <c r="AL63" s="921"/>
      <c r="AM63" s="921"/>
      <c r="AN63" s="921"/>
      <c r="AO63" s="920" t="s">
        <v>211</v>
      </c>
      <c r="AP63" s="921" t="s">
        <v>299</v>
      </c>
      <c r="AQ63" s="920" t="s">
        <v>418</v>
      </c>
      <c r="AR63" s="920" t="s">
        <v>214</v>
      </c>
      <c r="AS63" s="920">
        <v>30</v>
      </c>
      <c r="AT63" s="925" t="s">
        <v>8022</v>
      </c>
      <c r="AU63" s="925" t="s">
        <v>7443</v>
      </c>
      <c r="AV63" s="919" t="s">
        <v>204</v>
      </c>
      <c r="AW63" s="979">
        <v>35</v>
      </c>
      <c r="AX63" s="979">
        <v>70</v>
      </c>
      <c r="AY63" s="979">
        <v>90</v>
      </c>
      <c r="AZ63" s="977">
        <v>100</v>
      </c>
      <c r="BA63" s="977">
        <v>100</v>
      </c>
      <c r="BB63" s="939"/>
      <c r="BC63" s="939"/>
      <c r="BD63" s="939"/>
      <c r="BE63" s="939"/>
      <c r="BF63" s="1009">
        <v>35</v>
      </c>
      <c r="BG63" s="839">
        <v>0</v>
      </c>
      <c r="BH63" s="842">
        <v>0</v>
      </c>
      <c r="BI63" s="854" t="s">
        <v>8494</v>
      </c>
      <c r="BJ63" s="129">
        <f t="shared" si="188"/>
        <v>0</v>
      </c>
      <c r="BK63" s="7">
        <f t="shared" si="189"/>
        <v>0</v>
      </c>
      <c r="BL63" s="841" t="s">
        <v>218</v>
      </c>
      <c r="BM63" s="854" t="s">
        <v>8500</v>
      </c>
      <c r="BN63" s="859">
        <v>1</v>
      </c>
      <c r="BO63" s="839">
        <v>0</v>
      </c>
      <c r="BP63" s="842">
        <f t="shared" si="131"/>
        <v>0</v>
      </c>
      <c r="BQ63" s="843" t="s">
        <v>8510</v>
      </c>
      <c r="BR63" s="7">
        <f t="shared" si="190"/>
        <v>0</v>
      </c>
      <c r="BS63" s="850">
        <f t="shared" si="191"/>
        <v>0</v>
      </c>
      <c r="BT63" s="844" t="s">
        <v>218</v>
      </c>
      <c r="BU63" s="537" t="s">
        <v>8500</v>
      </c>
      <c r="BV63" s="120">
        <v>0</v>
      </c>
      <c r="BW63" s="839">
        <f>+BO63</f>
        <v>0</v>
      </c>
      <c r="BX63" s="842">
        <f>IF(BT63="SI",BP63,0)</f>
        <v>0</v>
      </c>
      <c r="BY63" s="853" t="s">
        <v>8676</v>
      </c>
      <c r="BZ63" s="7">
        <f t="shared" si="192"/>
        <v>0</v>
      </c>
      <c r="CA63" s="7">
        <f t="shared" si="193"/>
        <v>0</v>
      </c>
      <c r="CB63" s="844" t="s">
        <v>218</v>
      </c>
      <c r="CC63" s="852" t="s">
        <v>8681</v>
      </c>
      <c r="CD63" s="857">
        <v>0</v>
      </c>
      <c r="CE63" s="839">
        <f>+BW63</f>
        <v>0</v>
      </c>
      <c r="CF63" s="842">
        <f t="shared" si="132"/>
        <v>0</v>
      </c>
      <c r="CG63" s="853"/>
      <c r="CH63" s="7">
        <f t="shared" si="197"/>
        <v>0</v>
      </c>
      <c r="CI63" s="7">
        <f t="shared" si="198"/>
        <v>0</v>
      </c>
      <c r="CJ63" s="844" t="s">
        <v>7160</v>
      </c>
      <c r="CK63" s="27"/>
      <c r="CL63" s="857"/>
      <c r="CM63" s="839"/>
      <c r="CN63" s="842">
        <f t="shared" si="199"/>
        <v>0</v>
      </c>
      <c r="CO63" s="847"/>
      <c r="CP63" s="7">
        <f t="shared" si="200"/>
        <v>0</v>
      </c>
      <c r="CQ63" s="7">
        <f t="shared" si="201"/>
        <v>0</v>
      </c>
      <c r="CR63" s="844" t="s">
        <v>7160</v>
      </c>
      <c r="CS63" s="852"/>
      <c r="CT63" s="857"/>
      <c r="CU63" s="839"/>
      <c r="CV63" s="848"/>
      <c r="CW63" s="853"/>
      <c r="CX63" s="7">
        <f t="shared" si="202"/>
        <v>0</v>
      </c>
      <c r="CY63" s="7">
        <f t="shared" si="203"/>
        <v>0</v>
      </c>
      <c r="CZ63" s="844" t="s">
        <v>7160</v>
      </c>
      <c r="DA63" s="852"/>
      <c r="DB63" s="856"/>
      <c r="DC63" s="839"/>
      <c r="DD63" s="842">
        <f t="shared" si="204"/>
        <v>0</v>
      </c>
      <c r="DE63" s="853"/>
      <c r="DF63" s="7">
        <f>+IFERROR((DC63/$AV63),0)</f>
        <v>0</v>
      </c>
      <c r="DG63" s="7">
        <f t="shared" si="205"/>
        <v>0</v>
      </c>
      <c r="DH63" s="844" t="s">
        <v>7160</v>
      </c>
      <c r="DI63" s="852"/>
      <c r="DJ63" s="856"/>
      <c r="DK63" s="839"/>
      <c r="DL63" s="842">
        <f t="shared" si="206"/>
        <v>0</v>
      </c>
      <c r="DM63" s="853"/>
      <c r="DN63" s="7">
        <f t="shared" si="207"/>
        <v>0</v>
      </c>
      <c r="DO63" s="7">
        <f t="shared" si="208"/>
        <v>0</v>
      </c>
      <c r="DP63" s="844" t="s">
        <v>7160</v>
      </c>
      <c r="DQ63" s="852"/>
      <c r="DR63" s="856"/>
      <c r="DS63" s="839"/>
      <c r="DT63" s="842">
        <f t="shared" si="209"/>
        <v>0</v>
      </c>
      <c r="DU63" s="853"/>
      <c r="DV63" s="7">
        <f t="shared" si="210"/>
        <v>0</v>
      </c>
      <c r="DW63" s="7">
        <f t="shared" si="211"/>
        <v>0</v>
      </c>
      <c r="DX63" s="844" t="s">
        <v>7160</v>
      </c>
      <c r="DY63" s="852"/>
      <c r="DZ63" s="856"/>
      <c r="EA63" s="839"/>
      <c r="EB63" s="842">
        <f t="shared" si="212"/>
        <v>0</v>
      </c>
      <c r="EC63" s="853"/>
      <c r="ED63" s="7">
        <f t="shared" si="213"/>
        <v>0</v>
      </c>
      <c r="EE63" s="7">
        <f t="shared" si="214"/>
        <v>0</v>
      </c>
      <c r="EF63" s="844" t="s">
        <v>7160</v>
      </c>
      <c r="EG63" s="851"/>
      <c r="EH63" s="856"/>
      <c r="EI63" s="839"/>
      <c r="EJ63" s="842">
        <f t="shared" si="215"/>
        <v>0</v>
      </c>
      <c r="EK63" s="853"/>
      <c r="EL63" s="7">
        <f t="shared" si="216"/>
        <v>0</v>
      </c>
      <c r="EM63" s="7">
        <f t="shared" si="217"/>
        <v>0</v>
      </c>
      <c r="EN63" s="844" t="s">
        <v>7160</v>
      </c>
      <c r="EO63" s="851"/>
      <c r="EP63" s="856"/>
      <c r="EQ63" s="839">
        <f t="shared" si="170"/>
        <v>35</v>
      </c>
      <c r="ER63" s="845"/>
      <c r="ES63" s="853"/>
      <c r="ET63" s="7">
        <f t="shared" si="218"/>
        <v>1</v>
      </c>
      <c r="EU63" s="7">
        <f t="shared" si="219"/>
        <v>0</v>
      </c>
      <c r="EV63" s="844" t="s">
        <v>7160</v>
      </c>
      <c r="EW63" s="849"/>
      <c r="EX63" s="849"/>
      <c r="EY63" s="546">
        <v>2023</v>
      </c>
      <c r="FA63" s="846" t="str">
        <f t="shared" si="220"/>
        <v>SI</v>
      </c>
      <c r="FC63" s="934" t="str">
        <f t="shared" si="13"/>
        <v>currículos para la justicia social - pi</v>
      </c>
      <c r="FF63" s="862"/>
    </row>
    <row r="64" spans="1:162" s="934" customFormat="1" ht="32.25" customHeight="1" x14ac:dyDescent="0.25">
      <c r="A64" s="861" t="str">
        <f t="shared" si="196"/>
        <v>543_VPBM_2023</v>
      </c>
      <c r="B64" s="925" t="s">
        <v>2227</v>
      </c>
      <c r="C64" s="925" t="s">
        <v>653</v>
      </c>
      <c r="D64" s="925" t="s">
        <v>4460</v>
      </c>
      <c r="E64" s="925" t="s">
        <v>7155</v>
      </c>
      <c r="F64" s="925" t="s">
        <v>4824</v>
      </c>
      <c r="G64" s="925" t="s">
        <v>4854</v>
      </c>
      <c r="H64" s="925" t="s">
        <v>4247</v>
      </c>
      <c r="I64" s="969" t="s">
        <v>7344</v>
      </c>
      <c r="J64" s="969" t="s">
        <v>7426</v>
      </c>
      <c r="K64" s="969" t="s">
        <v>7441</v>
      </c>
      <c r="L64" s="920" t="s">
        <v>4825</v>
      </c>
      <c r="M64" s="925" t="s">
        <v>8330</v>
      </c>
      <c r="N64" s="971">
        <v>543</v>
      </c>
      <c r="O64" s="920"/>
      <c r="P64" s="1068" t="s">
        <v>8016</v>
      </c>
      <c r="Q64" s="920" t="s">
        <v>210</v>
      </c>
      <c r="R64" s="921"/>
      <c r="S64" s="921"/>
      <c r="T64" s="921"/>
      <c r="U64" s="921"/>
      <c r="V64" s="921"/>
      <c r="W64" s="921"/>
      <c r="X64" s="921" t="s">
        <v>870</v>
      </c>
      <c r="Y64" s="921"/>
      <c r="Z64" s="921"/>
      <c r="AA64" s="921"/>
      <c r="AB64" s="921"/>
      <c r="AC64" s="921"/>
      <c r="AD64" s="921"/>
      <c r="AE64" s="921"/>
      <c r="AF64" s="921"/>
      <c r="AG64" s="921"/>
      <c r="AH64" s="921"/>
      <c r="AI64" s="921"/>
      <c r="AJ64" s="921"/>
      <c r="AK64" s="921"/>
      <c r="AL64" s="921"/>
      <c r="AM64" s="921"/>
      <c r="AN64" s="921"/>
      <c r="AO64" s="920" t="s">
        <v>211</v>
      </c>
      <c r="AP64" s="921" t="s">
        <v>299</v>
      </c>
      <c r="AQ64" s="920" t="s">
        <v>418</v>
      </c>
      <c r="AR64" s="920" t="s">
        <v>271</v>
      </c>
      <c r="AS64" s="920">
        <v>30</v>
      </c>
      <c r="AT64" s="925" t="s">
        <v>8023</v>
      </c>
      <c r="AU64" s="925" t="s">
        <v>7444</v>
      </c>
      <c r="AV64" s="919" t="s">
        <v>204</v>
      </c>
      <c r="AW64" s="979">
        <v>20</v>
      </c>
      <c r="AX64" s="979">
        <v>50</v>
      </c>
      <c r="AY64" s="979">
        <v>70</v>
      </c>
      <c r="AZ64" s="977">
        <v>97</v>
      </c>
      <c r="BA64" s="977">
        <v>97</v>
      </c>
      <c r="BB64" s="939"/>
      <c r="BC64" s="939"/>
      <c r="BD64" s="939"/>
      <c r="BE64" s="939"/>
      <c r="BF64" s="1009">
        <v>35</v>
      </c>
      <c r="BG64" s="839">
        <v>0</v>
      </c>
      <c r="BH64" s="842">
        <v>0</v>
      </c>
      <c r="BI64" s="854" t="s">
        <v>8494</v>
      </c>
      <c r="BJ64" s="129">
        <f t="shared" si="188"/>
        <v>0</v>
      </c>
      <c r="BK64" s="7">
        <f t="shared" si="189"/>
        <v>0</v>
      </c>
      <c r="BL64" s="841" t="s">
        <v>218</v>
      </c>
      <c r="BM64" s="854" t="s">
        <v>8500</v>
      </c>
      <c r="BN64" s="859">
        <v>1</v>
      </c>
      <c r="BO64" s="839">
        <v>0</v>
      </c>
      <c r="BP64" s="842">
        <f t="shared" si="131"/>
        <v>0</v>
      </c>
      <c r="BQ64" s="843" t="s">
        <v>8511</v>
      </c>
      <c r="BR64" s="7">
        <f t="shared" si="190"/>
        <v>0</v>
      </c>
      <c r="BS64" s="850">
        <f t="shared" si="191"/>
        <v>0</v>
      </c>
      <c r="BT64" s="844" t="s">
        <v>218</v>
      </c>
      <c r="BU64" s="537" t="s">
        <v>8500</v>
      </c>
      <c r="BV64" s="120">
        <v>0</v>
      </c>
      <c r="BW64" s="839">
        <f>+BO64</f>
        <v>0</v>
      </c>
      <c r="BX64" s="842">
        <f>IF(BT64="SI",BP64,0)</f>
        <v>0</v>
      </c>
      <c r="BY64" s="853" t="s">
        <v>8677</v>
      </c>
      <c r="BZ64" s="7">
        <f t="shared" si="192"/>
        <v>0</v>
      </c>
      <c r="CA64" s="7">
        <f t="shared" si="193"/>
        <v>0</v>
      </c>
      <c r="CB64" s="844" t="s">
        <v>218</v>
      </c>
      <c r="CC64" s="852" t="s">
        <v>8681</v>
      </c>
      <c r="CD64" s="857">
        <v>0</v>
      </c>
      <c r="CE64" s="839">
        <f>+BW64</f>
        <v>0</v>
      </c>
      <c r="CF64" s="842">
        <f t="shared" si="132"/>
        <v>0</v>
      </c>
      <c r="CG64" s="853"/>
      <c r="CH64" s="7">
        <f t="shared" si="197"/>
        <v>0</v>
      </c>
      <c r="CI64" s="7">
        <f t="shared" si="198"/>
        <v>0</v>
      </c>
      <c r="CJ64" s="844" t="s">
        <v>7160</v>
      </c>
      <c r="CK64" s="27"/>
      <c r="CL64" s="857"/>
      <c r="CM64" s="839"/>
      <c r="CN64" s="842">
        <f t="shared" si="199"/>
        <v>0</v>
      </c>
      <c r="CO64" s="847"/>
      <c r="CP64" s="7">
        <f t="shared" si="200"/>
        <v>0</v>
      </c>
      <c r="CQ64" s="7">
        <f t="shared" si="201"/>
        <v>0</v>
      </c>
      <c r="CR64" s="844" t="s">
        <v>7160</v>
      </c>
      <c r="CS64" s="852"/>
      <c r="CT64" s="857"/>
      <c r="CU64" s="839"/>
      <c r="CV64" s="848"/>
      <c r="CW64" s="853"/>
      <c r="CX64" s="7">
        <f t="shared" si="202"/>
        <v>0</v>
      </c>
      <c r="CY64" s="7">
        <f t="shared" si="203"/>
        <v>0</v>
      </c>
      <c r="CZ64" s="844" t="s">
        <v>7160</v>
      </c>
      <c r="DA64" s="852"/>
      <c r="DB64" s="856"/>
      <c r="DC64" s="839"/>
      <c r="DD64" s="842">
        <f t="shared" si="204"/>
        <v>0</v>
      </c>
      <c r="DE64" s="853"/>
      <c r="DF64" s="7">
        <f>+IFERROR((DC64/$AV64),0)</f>
        <v>0</v>
      </c>
      <c r="DG64" s="7">
        <f t="shared" si="205"/>
        <v>0</v>
      </c>
      <c r="DH64" s="844" t="s">
        <v>7160</v>
      </c>
      <c r="DI64" s="852"/>
      <c r="DJ64" s="856"/>
      <c r="DK64" s="839"/>
      <c r="DL64" s="842">
        <f t="shared" si="206"/>
        <v>0</v>
      </c>
      <c r="DM64" s="853"/>
      <c r="DN64" s="7">
        <f t="shared" si="207"/>
        <v>0</v>
      </c>
      <c r="DO64" s="7">
        <f t="shared" si="208"/>
        <v>0</v>
      </c>
      <c r="DP64" s="844" t="s">
        <v>7160</v>
      </c>
      <c r="DQ64" s="852"/>
      <c r="DR64" s="856"/>
      <c r="DS64" s="839"/>
      <c r="DT64" s="842">
        <f t="shared" si="209"/>
        <v>0</v>
      </c>
      <c r="DU64" s="853"/>
      <c r="DV64" s="7">
        <f t="shared" si="210"/>
        <v>0</v>
      </c>
      <c r="DW64" s="7">
        <f t="shared" si="211"/>
        <v>0</v>
      </c>
      <c r="DX64" s="844" t="s">
        <v>7160</v>
      </c>
      <c r="DY64" s="852"/>
      <c r="DZ64" s="856"/>
      <c r="EA64" s="839"/>
      <c r="EB64" s="842">
        <f t="shared" si="212"/>
        <v>0</v>
      </c>
      <c r="EC64" s="853"/>
      <c r="ED64" s="7">
        <f t="shared" si="213"/>
        <v>0</v>
      </c>
      <c r="EE64" s="7">
        <f t="shared" si="214"/>
        <v>0</v>
      </c>
      <c r="EF64" s="844" t="s">
        <v>7160</v>
      </c>
      <c r="EG64" s="851"/>
      <c r="EH64" s="856"/>
      <c r="EI64" s="839"/>
      <c r="EJ64" s="842">
        <f t="shared" si="215"/>
        <v>0</v>
      </c>
      <c r="EK64" s="853"/>
      <c r="EL64" s="7">
        <f t="shared" si="216"/>
        <v>0</v>
      </c>
      <c r="EM64" s="7">
        <f t="shared" si="217"/>
        <v>0</v>
      </c>
      <c r="EN64" s="844" t="s">
        <v>7160</v>
      </c>
      <c r="EO64" s="851"/>
      <c r="EP64" s="856"/>
      <c r="EQ64" s="839">
        <f t="shared" si="170"/>
        <v>20</v>
      </c>
      <c r="ER64" s="845"/>
      <c r="ES64" s="853"/>
      <c r="ET64" s="7">
        <f t="shared" si="218"/>
        <v>1</v>
      </c>
      <c r="EU64" s="7">
        <f t="shared" si="219"/>
        <v>0</v>
      </c>
      <c r="EV64" s="844" t="s">
        <v>7160</v>
      </c>
      <c r="EW64" s="849"/>
      <c r="EX64" s="849"/>
      <c r="EY64" s="546">
        <v>2023</v>
      </c>
      <c r="FA64" s="846" t="str">
        <f t="shared" si="220"/>
        <v>SI</v>
      </c>
      <c r="FC64" s="934" t="str">
        <f t="shared" si="13"/>
        <v>currículos para la justicia social - pi</v>
      </c>
      <c r="FF64" s="862"/>
    </row>
    <row r="65" spans="1:162" s="934" customFormat="1" ht="32.25" customHeight="1" x14ac:dyDescent="0.25">
      <c r="A65" s="861" t="str">
        <f t="shared" si="196"/>
        <v>348_VPBM_2023</v>
      </c>
      <c r="B65" s="925" t="s">
        <v>2227</v>
      </c>
      <c r="C65" s="925" t="s">
        <v>653</v>
      </c>
      <c r="D65" s="925" t="s">
        <v>4460</v>
      </c>
      <c r="E65" s="925" t="s">
        <v>7155</v>
      </c>
      <c r="F65" s="925" t="s">
        <v>4824</v>
      </c>
      <c r="G65" s="925" t="s">
        <v>4854</v>
      </c>
      <c r="H65" s="925"/>
      <c r="I65" s="969" t="s">
        <v>7344</v>
      </c>
      <c r="J65" s="969"/>
      <c r="K65" s="969" t="s">
        <v>7445</v>
      </c>
      <c r="L65" s="920" t="s">
        <v>4825</v>
      </c>
      <c r="M65" s="925" t="s">
        <v>8331</v>
      </c>
      <c r="N65" s="971">
        <v>348</v>
      </c>
      <c r="O65" s="920"/>
      <c r="P65" s="1068" t="s">
        <v>8017</v>
      </c>
      <c r="Q65" s="920" t="s">
        <v>210</v>
      </c>
      <c r="R65" s="921"/>
      <c r="S65" s="921"/>
      <c r="T65" s="921"/>
      <c r="U65" s="921"/>
      <c r="V65" s="921"/>
      <c r="W65" s="921"/>
      <c r="X65" s="921"/>
      <c r="Y65" s="921"/>
      <c r="Z65" s="921"/>
      <c r="AA65" s="921"/>
      <c r="AB65" s="921"/>
      <c r="AC65" s="921"/>
      <c r="AD65" s="921"/>
      <c r="AE65" s="921"/>
      <c r="AF65" s="921"/>
      <c r="AG65" s="921"/>
      <c r="AH65" s="921"/>
      <c r="AI65" s="921"/>
      <c r="AJ65" s="921"/>
      <c r="AK65" s="921"/>
      <c r="AL65" s="921"/>
      <c r="AM65" s="921"/>
      <c r="AN65" s="921"/>
      <c r="AO65" s="920" t="s">
        <v>270</v>
      </c>
      <c r="AP65" s="921" t="s">
        <v>299</v>
      </c>
      <c r="AQ65" s="920" t="s">
        <v>418</v>
      </c>
      <c r="AR65" s="920" t="s">
        <v>214</v>
      </c>
      <c r="AS65" s="920">
        <v>90</v>
      </c>
      <c r="AT65" s="925" t="s">
        <v>8024</v>
      </c>
      <c r="AU65" s="925" t="s">
        <v>4858</v>
      </c>
      <c r="AV65" s="919"/>
      <c r="AW65" s="979"/>
      <c r="AX65" s="979"/>
      <c r="AY65" s="979"/>
      <c r="AZ65" s="977">
        <v>90</v>
      </c>
      <c r="BA65" s="977">
        <v>90</v>
      </c>
      <c r="BB65" s="939"/>
      <c r="BC65" s="939"/>
      <c r="BD65" s="939"/>
      <c r="BE65" s="939"/>
      <c r="BF65" s="1009">
        <v>35</v>
      </c>
      <c r="BG65" s="839">
        <v>0</v>
      </c>
      <c r="BH65" s="842">
        <v>0</v>
      </c>
      <c r="BI65" s="854" t="s">
        <v>8495</v>
      </c>
      <c r="BJ65" s="129">
        <f>+IFERROR((BG65/$AW65),0)</f>
        <v>0</v>
      </c>
      <c r="BK65" s="7">
        <f>IF(BL65="SI",IFERROR((IF(BL65="SI",BH65,0)/$AW65),0),0)</f>
        <v>0</v>
      </c>
      <c r="BL65" s="841" t="s">
        <v>218</v>
      </c>
      <c r="BM65" s="854" t="s">
        <v>8500</v>
      </c>
      <c r="BN65" s="859">
        <v>1</v>
      </c>
      <c r="BO65" s="839">
        <v>0</v>
      </c>
      <c r="BP65" s="842">
        <f t="shared" si="131"/>
        <v>0</v>
      </c>
      <c r="BQ65" s="843" t="s">
        <v>8512</v>
      </c>
      <c r="BR65" s="7">
        <f>+IF(BT65="SI",IFERROR((IF(BT65="SI",BO65,0)/$AW65),0),0)</f>
        <v>0</v>
      </c>
      <c r="BS65" s="850">
        <f>+IF(BL65&lt;&gt;"SI",BK65,(IF(BT65="SI",IFERROR((IF(BT65="SI",BP65,0)/$AW65),0),BK65)))</f>
        <v>0</v>
      </c>
      <c r="BT65" s="844" t="s">
        <v>218</v>
      </c>
      <c r="BU65" s="537" t="s">
        <v>8500</v>
      </c>
      <c r="BV65" s="120">
        <v>0</v>
      </c>
      <c r="BW65" s="839">
        <f>+BO65</f>
        <v>0</v>
      </c>
      <c r="BX65" s="842">
        <f>IF(BT65="SI",BP65,0)</f>
        <v>0</v>
      </c>
      <c r="BY65" s="853" t="s">
        <v>8678</v>
      </c>
      <c r="BZ65" s="7">
        <f>+IFERROR((BW65/$AW65),0)</f>
        <v>0</v>
      </c>
      <c r="CA65" s="7">
        <f>+IF(AND(BT65="SI",BL65="SI"),(IF(CB65="SI",IFERROR((IF(CB65="SI",BX65,0)/$AW65),0),BS65)),BS65)</f>
        <v>0</v>
      </c>
      <c r="CB65" s="844" t="s">
        <v>218</v>
      </c>
      <c r="CC65" s="852" t="s">
        <v>8681</v>
      </c>
      <c r="CD65" s="857">
        <v>0</v>
      </c>
      <c r="CE65" s="839">
        <f>+BW65</f>
        <v>0</v>
      </c>
      <c r="CF65" s="842">
        <f t="shared" si="132"/>
        <v>0</v>
      </c>
      <c r="CG65" s="853"/>
      <c r="CH65" s="7">
        <f>+IFERROR((CE65/$AW65),0)</f>
        <v>0</v>
      </c>
      <c r="CI65" s="7">
        <f>+IF(AND(BL65="SI",BT65="SI",CB65="SI"),(IF(CJ65="SI",IFERROR((IF(CJ65="SI",CF65,0)/$AW65),0),CA65)),CA65)</f>
        <v>0</v>
      </c>
      <c r="CJ65" s="844" t="s">
        <v>7160</v>
      </c>
      <c r="CK65" s="27"/>
      <c r="CL65" s="857"/>
      <c r="CM65" s="839">
        <v>0</v>
      </c>
      <c r="CN65" s="842">
        <f t="shared" si="199"/>
        <v>0</v>
      </c>
      <c r="CO65" s="847"/>
      <c r="CP65" s="7">
        <f>+IFERROR((CM65/$AW65),0)</f>
        <v>0</v>
      </c>
      <c r="CQ65" s="7">
        <f t="shared" si="201"/>
        <v>0</v>
      </c>
      <c r="CR65" s="844" t="s">
        <v>7160</v>
      </c>
      <c r="CS65" s="852"/>
      <c r="CT65" s="857"/>
      <c r="CU65" s="839">
        <v>0</v>
      </c>
      <c r="CV65" s="848"/>
      <c r="CW65" s="853"/>
      <c r="CX65" s="7">
        <f>+IFERROR((CU65/$AW65),0)</f>
        <v>0</v>
      </c>
      <c r="CY65" s="7">
        <f t="shared" si="203"/>
        <v>0</v>
      </c>
      <c r="CZ65" s="844" t="s">
        <v>7160</v>
      </c>
      <c r="DA65" s="852"/>
      <c r="DB65" s="856"/>
      <c r="DC65" s="839"/>
      <c r="DD65" s="842">
        <f t="shared" si="204"/>
        <v>0</v>
      </c>
      <c r="DE65" s="853"/>
      <c r="DF65" s="7">
        <f>+IFERROR((DC65/$AV65),0)</f>
        <v>0</v>
      </c>
      <c r="DG65" s="7">
        <f t="shared" si="205"/>
        <v>0</v>
      </c>
      <c r="DH65" s="844" t="s">
        <v>7160</v>
      </c>
      <c r="DI65" s="852"/>
      <c r="DJ65" s="856"/>
      <c r="DK65" s="839"/>
      <c r="DL65" s="842">
        <f t="shared" si="206"/>
        <v>0</v>
      </c>
      <c r="DM65" s="853"/>
      <c r="DN65" s="7" t="str">
        <f t="shared" si="207"/>
        <v>REVISAR</v>
      </c>
      <c r="DO65" s="7">
        <f t="shared" si="208"/>
        <v>0</v>
      </c>
      <c r="DP65" s="844" t="s">
        <v>7160</v>
      </c>
      <c r="DQ65" s="852"/>
      <c r="DR65" s="856"/>
      <c r="DS65" s="839"/>
      <c r="DT65" s="842">
        <f t="shared" si="209"/>
        <v>0</v>
      </c>
      <c r="DU65" s="853"/>
      <c r="DV65" s="7" t="str">
        <f t="shared" si="210"/>
        <v>REVISAR</v>
      </c>
      <c r="DW65" s="7">
        <f t="shared" si="211"/>
        <v>0</v>
      </c>
      <c r="DX65" s="844" t="s">
        <v>7160</v>
      </c>
      <c r="DY65" s="852"/>
      <c r="DZ65" s="856"/>
      <c r="EA65" s="839"/>
      <c r="EB65" s="842">
        <f t="shared" si="212"/>
        <v>0</v>
      </c>
      <c r="EC65" s="853"/>
      <c r="ED65" s="7" t="str">
        <f t="shared" si="213"/>
        <v>REVISAR</v>
      </c>
      <c r="EE65" s="7">
        <f t="shared" si="214"/>
        <v>0</v>
      </c>
      <c r="EF65" s="844" t="s">
        <v>7160</v>
      </c>
      <c r="EG65" s="851"/>
      <c r="EH65" s="856"/>
      <c r="EI65" s="839"/>
      <c r="EJ65" s="842">
        <f t="shared" si="215"/>
        <v>0</v>
      </c>
      <c r="EK65" s="853"/>
      <c r="EL65" s="7" t="str">
        <f t="shared" si="216"/>
        <v>REVISAR</v>
      </c>
      <c r="EM65" s="7">
        <f t="shared" si="217"/>
        <v>0</v>
      </c>
      <c r="EN65" s="844" t="s">
        <v>7160</v>
      </c>
      <c r="EO65" s="851"/>
      <c r="EP65" s="856"/>
      <c r="EQ65" s="839">
        <f t="shared" si="170"/>
        <v>0</v>
      </c>
      <c r="ER65" s="845"/>
      <c r="ES65" s="853"/>
      <c r="ET65" s="7" t="str">
        <f t="shared" si="218"/>
        <v>REVISAR</v>
      </c>
      <c r="EU65" s="7">
        <f t="shared" si="219"/>
        <v>0</v>
      </c>
      <c r="EV65" s="844" t="s">
        <v>7160</v>
      </c>
      <c r="EW65" s="849"/>
      <c r="EX65" s="849"/>
      <c r="EY65" s="546">
        <v>2023</v>
      </c>
      <c r="FA65" s="846" t="str">
        <f t="shared" si="220"/>
        <v>SI</v>
      </c>
      <c r="FC65" s="934" t="str">
        <f t="shared" si="13"/>
        <v>dignificación y desarrollo profesión docente - pi</v>
      </c>
      <c r="FF65" s="862"/>
    </row>
    <row r="66" spans="1:162" s="934" customFormat="1" ht="32.25" customHeight="1" x14ac:dyDescent="0.25">
      <c r="A66" s="861" t="str">
        <f t="shared" si="196"/>
        <v>545_VPBM_2023</v>
      </c>
      <c r="B66" s="925" t="s">
        <v>2227</v>
      </c>
      <c r="C66" s="925" t="s">
        <v>653</v>
      </c>
      <c r="D66" s="925" t="s">
        <v>4460</v>
      </c>
      <c r="E66" s="925" t="s">
        <v>7155</v>
      </c>
      <c r="F66" s="925" t="s">
        <v>4824</v>
      </c>
      <c r="G66" s="925" t="s">
        <v>4854</v>
      </c>
      <c r="H66" s="925"/>
      <c r="I66" s="969" t="s">
        <v>7344</v>
      </c>
      <c r="J66" s="969"/>
      <c r="K66" s="969" t="s">
        <v>7427</v>
      </c>
      <c r="L66" s="920" t="s">
        <v>4825</v>
      </c>
      <c r="M66" s="925" t="s">
        <v>8316</v>
      </c>
      <c r="N66" s="971">
        <v>545</v>
      </c>
      <c r="O66" s="920"/>
      <c r="P66" s="1068" t="s">
        <v>8018</v>
      </c>
      <c r="Q66" s="920" t="s">
        <v>210</v>
      </c>
      <c r="R66" s="921"/>
      <c r="S66" s="921"/>
      <c r="T66" s="921"/>
      <c r="U66" s="921"/>
      <c r="V66" s="921"/>
      <c r="W66" s="921"/>
      <c r="X66" s="921"/>
      <c r="Y66" s="921"/>
      <c r="Z66" s="921"/>
      <c r="AA66" s="921"/>
      <c r="AB66" s="921"/>
      <c r="AC66" s="921"/>
      <c r="AD66" s="921"/>
      <c r="AE66" s="921"/>
      <c r="AF66" s="921"/>
      <c r="AG66" s="921"/>
      <c r="AH66" s="921"/>
      <c r="AI66" s="921"/>
      <c r="AJ66" s="921"/>
      <c r="AK66" s="921"/>
      <c r="AL66" s="921"/>
      <c r="AM66" s="921"/>
      <c r="AN66" s="921"/>
      <c r="AO66" s="920" t="s">
        <v>270</v>
      </c>
      <c r="AP66" s="921" t="s">
        <v>470</v>
      </c>
      <c r="AQ66" s="920" t="s">
        <v>244</v>
      </c>
      <c r="AR66" s="920" t="s">
        <v>214</v>
      </c>
      <c r="AS66" s="920">
        <v>30</v>
      </c>
      <c r="AT66" s="925" t="s">
        <v>8025</v>
      </c>
      <c r="AU66" s="925" t="s">
        <v>4886</v>
      </c>
      <c r="AV66" s="987" t="s">
        <v>204</v>
      </c>
      <c r="AW66" s="979">
        <v>25</v>
      </c>
      <c r="AX66" s="979">
        <v>50</v>
      </c>
      <c r="AY66" s="979">
        <v>75</v>
      </c>
      <c r="AZ66" s="979">
        <v>100</v>
      </c>
      <c r="BA66" s="988">
        <v>1</v>
      </c>
      <c r="BB66" s="953"/>
      <c r="BC66" s="953"/>
      <c r="BD66" s="953"/>
      <c r="BE66" s="953"/>
      <c r="BF66" s="1009">
        <v>85</v>
      </c>
      <c r="BG66" s="839">
        <v>0</v>
      </c>
      <c r="BH66" s="842">
        <v>0</v>
      </c>
      <c r="BI66" s="854" t="s">
        <v>8496</v>
      </c>
      <c r="BJ66" s="129">
        <f t="shared" si="188"/>
        <v>0</v>
      </c>
      <c r="BK66" s="7">
        <f t="shared" si="189"/>
        <v>0</v>
      </c>
      <c r="BL66" s="841" t="s">
        <v>218</v>
      </c>
      <c r="BM66" s="854" t="s">
        <v>8500</v>
      </c>
      <c r="BN66" s="859">
        <v>1</v>
      </c>
      <c r="BO66" s="839">
        <v>0</v>
      </c>
      <c r="BP66" s="842">
        <f t="shared" si="131"/>
        <v>0</v>
      </c>
      <c r="BQ66" s="843" t="s">
        <v>8513</v>
      </c>
      <c r="BR66" s="7">
        <f t="shared" si="190"/>
        <v>0</v>
      </c>
      <c r="BS66" s="850">
        <f t="shared" si="191"/>
        <v>0</v>
      </c>
      <c r="BT66" s="844" t="s">
        <v>218</v>
      </c>
      <c r="BU66" s="537" t="s">
        <v>8500</v>
      </c>
      <c r="BV66" s="120">
        <v>0</v>
      </c>
      <c r="BW66" s="839"/>
      <c r="BX66" s="1094"/>
      <c r="BY66" s="1095" t="s">
        <v>7287</v>
      </c>
      <c r="BZ66" s="7">
        <f t="shared" si="192"/>
        <v>0</v>
      </c>
      <c r="CA66" s="7">
        <f t="shared" si="193"/>
        <v>0</v>
      </c>
      <c r="CB66" s="844" t="s">
        <v>2913</v>
      </c>
      <c r="CC66" s="852" t="s">
        <v>8517</v>
      </c>
      <c r="CD66" s="857">
        <v>0</v>
      </c>
      <c r="CE66" s="839">
        <v>0</v>
      </c>
      <c r="CF66" s="842">
        <f t="shared" si="132"/>
        <v>0</v>
      </c>
      <c r="CG66" s="853"/>
      <c r="CH66" s="7">
        <f t="shared" si="197"/>
        <v>0</v>
      </c>
      <c r="CI66" s="7">
        <f t="shared" si="198"/>
        <v>0</v>
      </c>
      <c r="CJ66" s="844" t="s">
        <v>7160</v>
      </c>
      <c r="CK66" s="27"/>
      <c r="CL66" s="857"/>
      <c r="CM66" s="839">
        <v>0</v>
      </c>
      <c r="CN66" s="842">
        <f>IF(CJ66="SI",CF66,0)</f>
        <v>0</v>
      </c>
      <c r="CO66" s="847"/>
      <c r="CP66" s="7">
        <f>+IFERROR(((CM66-$AV66)/($AW66-$AV66)),0)</f>
        <v>0</v>
      </c>
      <c r="CQ66" s="7">
        <f>+IF(AND(BL66="SI",BT66="SI",CB66="SI",CJ66="SI"),(IF(CR66="SI",IFERROR((IF(CR66="SI",(CN66-$AV66),0)/($AW66-$AV66)),"REVISAR"),CI66)),CI66)</f>
        <v>0</v>
      </c>
      <c r="CR66" s="844" t="s">
        <v>7160</v>
      </c>
      <c r="CS66" s="852"/>
      <c r="CT66" s="857"/>
      <c r="CU66" s="839">
        <v>0</v>
      </c>
      <c r="CV66" s="848"/>
      <c r="CW66" s="853"/>
      <c r="CX66" s="7">
        <f>+IFERROR(((CU66-$AV66)/($AW66-$AV66)),0)</f>
        <v>0</v>
      </c>
      <c r="CY66" s="7">
        <f>+IF(AND(BL66="SI",BT66="SI",CB66="SI",CJ66="SI",CR66="SI"),(IF(CZ66="SI",IFERROR((IF(CZ66="SI",(CV66-$AV66),0)/($AW66-$AVD66)),"REVISAR"),CQ66)),CQ66)</f>
        <v>0</v>
      </c>
      <c r="CZ66" s="844" t="s">
        <v>7160</v>
      </c>
      <c r="DA66" s="852"/>
      <c r="DB66" s="856"/>
      <c r="DC66" s="839"/>
      <c r="DD66" s="842">
        <f>IF(CZ66="SI",CV66,0)</f>
        <v>0</v>
      </c>
      <c r="DE66" s="853"/>
      <c r="DF66" s="7">
        <f>+IFERROR(((DC66-$AV66)/($AW66-$AV66)),0)</f>
        <v>0</v>
      </c>
      <c r="DG66" s="7">
        <f>+IF(AND(BL66="SI",BT66="SI",CB66="SI",CJ66="SI",CR66="SI",CZ66="SI"),(IF(DH66="SI",IFERROR((IF(DH66="SI",(DD66-$AV66),0)/($AW66-$AV66)),"REVISAR"),CY66)),CY66)</f>
        <v>0</v>
      </c>
      <c r="DH66" s="844" t="s">
        <v>7160</v>
      </c>
      <c r="DI66" s="852"/>
      <c r="DJ66" s="856"/>
      <c r="DK66" s="839"/>
      <c r="DL66" s="842">
        <f>IF(DH66="SI",DD66,0)</f>
        <v>0</v>
      </c>
      <c r="DM66" s="853"/>
      <c r="DN66" s="7" t="str">
        <f>+IFERROR(((DK66-$AV66)/($AW66-$AV66)),"REVISAR")</f>
        <v>REVISAR</v>
      </c>
      <c r="DO66" s="7">
        <f>+IF(AND(BL66="SI",BT66="SI",CB66="SI",CJ66="SI",CR66="SI",CZ66="SI",DH66="SI"),(IF(DP66="SI",IFERROR((IF(DP66="SI",(DL66-$AV66),0)/($AW66-$AV66)),"REVISAR"),DG66)),DG66)</f>
        <v>0</v>
      </c>
      <c r="DP66" s="844" t="s">
        <v>7160</v>
      </c>
      <c r="DQ66" s="852"/>
      <c r="DR66" s="856"/>
      <c r="DS66" s="839"/>
      <c r="DT66" s="848"/>
      <c r="DU66" s="853"/>
      <c r="DV66" s="7" t="str">
        <f>+IFERROR(((DS66-$AV66)/($AW66-$AV66)),"REVISAR")</f>
        <v>REVISAR</v>
      </c>
      <c r="DW66" s="7">
        <f>+IF(AND(BL66="SI",BT66="SI",CB66="SI",CJ66="SI",CR66="SI",CZ66="SI",DH66="SI",DP66="SI"),(IF(DX66="SI",IFERROR((IF(DX66="SI",(DT66-$AV66),0)/($AW66-$AV66)),"REVISAR"),DO66)),DO66)</f>
        <v>0</v>
      </c>
      <c r="DX66" s="844" t="s">
        <v>7160</v>
      </c>
      <c r="DY66" s="852"/>
      <c r="DZ66" s="856"/>
      <c r="EA66" s="839"/>
      <c r="EB66" s="842">
        <f>IF(DX66="SI",DT66,0)</f>
        <v>0</v>
      </c>
      <c r="EC66" s="853"/>
      <c r="ED66" s="7" t="str">
        <f>+IFERROR(((EA66-$AV66)/($AW66-$AV66)),"REVISAR")</f>
        <v>REVISAR</v>
      </c>
      <c r="EE66" s="7">
        <f>+IF(AND(BL66="SI",BT66="SI",CB66="SI",CJ66="SI",CR66="SI",CZ66="SI",DH66="SI",DP66="SI",DX66="SI"),(IF(EF66="SI",IFERROR((IF(EF66="SI",(EB66-$AV66),0)/($AW66-$AV66)),"REVISAR"),DW66)),DW66)</f>
        <v>0</v>
      </c>
      <c r="EF66" s="844" t="s">
        <v>7160</v>
      </c>
      <c r="EG66" s="851"/>
      <c r="EH66" s="856"/>
      <c r="EI66" s="839"/>
      <c r="EJ66" s="842">
        <f>IF(EF66="SI",EB66,0)</f>
        <v>0</v>
      </c>
      <c r="EK66" s="853"/>
      <c r="EL66" s="7" t="str">
        <f>+IFERROR(((EI66-$AV66)/($AW66-$AV66)),"REVISAR")</f>
        <v>REVISAR</v>
      </c>
      <c r="EM66" s="7">
        <f>+IF(AND(BL66="SI",BT66="SI",CB66="SI",CJ66="SI",CR66="SI",CZ66="SI",DH66="SI",DP66="SI",DX66="SI",EF66="SI"),(IF(EN66="SI",IFERROR((IF(EN66="SI",(EJ66-$AV66),0)/($AW66-$AV66)),"REVISAR"),EE66)),EE66)</f>
        <v>0</v>
      </c>
      <c r="EN66" s="844" t="s">
        <v>7160</v>
      </c>
      <c r="EO66" s="851"/>
      <c r="EP66" s="856"/>
      <c r="EQ66" s="839">
        <f t="shared" si="170"/>
        <v>25</v>
      </c>
      <c r="ER66" s="845"/>
      <c r="ES66" s="853"/>
      <c r="ET66" s="7" t="str">
        <f>+IFERROR(((EQ66-$AV66)/($AW66-$AV66)),"REVISAR")</f>
        <v>REVISAR</v>
      </c>
      <c r="EU66" s="7">
        <f>+IF(AND(BL66="SI",BT66="SI",CB66="SI",CJ66="SI",CR66="SI",CZ66="SI",DH66="SI",DP66="SI",DX66="SI",EF66="SI",EN66="SI"),(IF(EV66="SI",IFERROR((IF(EV66="SI",(ER66-$EV66),0)/($AW66-$AV66)),"REVISAR"),EM66)),EM66)</f>
        <v>0</v>
      </c>
      <c r="EV66" s="844" t="s">
        <v>7160</v>
      </c>
      <c r="EW66" s="849"/>
      <c r="EX66" s="849"/>
      <c r="EY66" s="546">
        <v>2023</v>
      </c>
      <c r="FC66" s="934" t="str">
        <f t="shared" si="13"/>
        <v>protección de trayectorias educativas - pi</v>
      </c>
      <c r="FF66" s="862"/>
    </row>
    <row r="67" spans="1:162" s="934" customFormat="1" ht="32.25" customHeight="1" x14ac:dyDescent="0.25">
      <c r="A67" s="861" t="str">
        <f t="shared" si="196"/>
        <v>546_VPBM_2023</v>
      </c>
      <c r="B67" s="925" t="s">
        <v>2227</v>
      </c>
      <c r="C67" s="925" t="s">
        <v>653</v>
      </c>
      <c r="D67" s="925" t="s">
        <v>4460</v>
      </c>
      <c r="E67" s="925" t="s">
        <v>7155</v>
      </c>
      <c r="F67" s="925" t="s">
        <v>4824</v>
      </c>
      <c r="G67" s="925" t="s">
        <v>4824</v>
      </c>
      <c r="H67" s="925" t="s">
        <v>4247</v>
      </c>
      <c r="I67" s="969" t="s">
        <v>7344</v>
      </c>
      <c r="J67" s="969" t="s">
        <v>7426</v>
      </c>
      <c r="K67" s="969" t="s">
        <v>7439</v>
      </c>
      <c r="L67" s="920" t="s">
        <v>4825</v>
      </c>
      <c r="M67" s="925" t="s">
        <v>8304</v>
      </c>
      <c r="N67" s="971">
        <v>546</v>
      </c>
      <c r="O67" s="920"/>
      <c r="P67" s="1068" t="s">
        <v>7446</v>
      </c>
      <c r="Q67" s="920" t="s">
        <v>210</v>
      </c>
      <c r="R67" s="921"/>
      <c r="S67" s="921"/>
      <c r="T67" s="921"/>
      <c r="U67" s="921"/>
      <c r="V67" s="921"/>
      <c r="W67" s="921"/>
      <c r="X67" s="921" t="s">
        <v>870</v>
      </c>
      <c r="Y67" s="921"/>
      <c r="Z67" s="921"/>
      <c r="AA67" s="921"/>
      <c r="AB67" s="921"/>
      <c r="AC67" s="921"/>
      <c r="AD67" s="921"/>
      <c r="AE67" s="921"/>
      <c r="AF67" s="921"/>
      <c r="AG67" s="921"/>
      <c r="AH67" s="921"/>
      <c r="AI67" s="921"/>
      <c r="AJ67" s="921"/>
      <c r="AK67" s="921"/>
      <c r="AL67" s="921"/>
      <c r="AM67" s="921"/>
      <c r="AN67" s="921"/>
      <c r="AO67" s="920" t="s">
        <v>211</v>
      </c>
      <c r="AP67" s="921" t="s">
        <v>470</v>
      </c>
      <c r="AQ67" s="920" t="s">
        <v>418</v>
      </c>
      <c r="AR67" s="920" t="s">
        <v>214</v>
      </c>
      <c r="AS67" s="920">
        <v>30</v>
      </c>
      <c r="AT67" s="925" t="s">
        <v>7447</v>
      </c>
      <c r="AU67" s="925" t="s">
        <v>7448</v>
      </c>
      <c r="AV67" s="919" t="s">
        <v>204</v>
      </c>
      <c r="AW67" s="979">
        <v>50</v>
      </c>
      <c r="AX67" s="979">
        <v>80</v>
      </c>
      <c r="AY67" s="979">
        <v>90</v>
      </c>
      <c r="AZ67" s="979">
        <v>100</v>
      </c>
      <c r="BA67" s="988">
        <v>100</v>
      </c>
      <c r="BB67" s="953"/>
      <c r="BC67" s="953"/>
      <c r="BD67" s="953"/>
      <c r="BE67" s="953"/>
      <c r="BF67" s="1009">
        <v>25</v>
      </c>
      <c r="BG67" s="839">
        <v>0</v>
      </c>
      <c r="BH67" s="842">
        <v>0</v>
      </c>
      <c r="BI67" s="854" t="s">
        <v>8497</v>
      </c>
      <c r="BJ67" s="129">
        <f t="shared" si="188"/>
        <v>0</v>
      </c>
      <c r="BK67" s="7">
        <f t="shared" si="189"/>
        <v>0</v>
      </c>
      <c r="BL67" s="841" t="s">
        <v>218</v>
      </c>
      <c r="BM67" s="854" t="s">
        <v>8500</v>
      </c>
      <c r="BN67" s="859">
        <v>1</v>
      </c>
      <c r="BO67" s="839">
        <v>0</v>
      </c>
      <c r="BP67" s="842">
        <f t="shared" si="131"/>
        <v>0</v>
      </c>
      <c r="BQ67" s="843" t="s">
        <v>8514</v>
      </c>
      <c r="BR67" s="7">
        <f t="shared" si="190"/>
        <v>0</v>
      </c>
      <c r="BS67" s="850">
        <f t="shared" si="191"/>
        <v>0</v>
      </c>
      <c r="BT67" s="844" t="s">
        <v>218</v>
      </c>
      <c r="BU67" s="537" t="s">
        <v>8500</v>
      </c>
      <c r="BV67" s="120">
        <v>0</v>
      </c>
      <c r="BW67" s="839"/>
      <c r="BX67" s="1094"/>
      <c r="BY67" s="853" t="s">
        <v>8679</v>
      </c>
      <c r="BZ67" s="7">
        <f t="shared" si="192"/>
        <v>0</v>
      </c>
      <c r="CA67" s="7">
        <f t="shared" si="193"/>
        <v>0</v>
      </c>
      <c r="CB67" s="844" t="s">
        <v>2913</v>
      </c>
      <c r="CC67" s="852" t="s">
        <v>8683</v>
      </c>
      <c r="CD67" s="857">
        <v>0</v>
      </c>
      <c r="CE67" s="839">
        <v>0</v>
      </c>
      <c r="CF67" s="842">
        <f t="shared" si="132"/>
        <v>0</v>
      </c>
      <c r="CG67" s="853"/>
      <c r="CH67" s="7">
        <f t="shared" si="197"/>
        <v>0</v>
      </c>
      <c r="CI67" s="7">
        <f t="shared" si="198"/>
        <v>0</v>
      </c>
      <c r="CJ67" s="844" t="s">
        <v>7160</v>
      </c>
      <c r="CK67" s="27"/>
      <c r="CL67" s="857"/>
      <c r="CM67" s="839"/>
      <c r="CN67" s="842">
        <f t="shared" ref="CN67:CN71" si="221">IF(CJ67="SI",CF67,0)</f>
        <v>0</v>
      </c>
      <c r="CO67" s="847"/>
      <c r="CP67" s="7">
        <f t="shared" ref="CP67:CP74" si="222">+IFERROR((CM67/$AW67),"REVISAR")</f>
        <v>0</v>
      </c>
      <c r="CQ67" s="7">
        <f t="shared" ref="CQ67:CQ71" si="223">+IF(AND(BL67="SI",BT67="SI",CB67="SI",CJ67="SI"),(IF(CR67="SI",IFERROR((IF(CR67="SI",CN67,0)/$AW67),"REVISAR"),CI67)),CI67)</f>
        <v>0</v>
      </c>
      <c r="CR67" s="844" t="s">
        <v>7160</v>
      </c>
      <c r="CS67" s="852"/>
      <c r="CT67" s="857"/>
      <c r="CU67" s="839"/>
      <c r="CV67" s="848"/>
      <c r="CW67" s="853"/>
      <c r="CX67" s="7">
        <f t="shared" ref="CX67:CX74" si="224">+IFERROR((CU67/$AW67),"REVISAR")</f>
        <v>0</v>
      </c>
      <c r="CY67" s="7">
        <f t="shared" ref="CY67:CY71" si="225">+IF(AND(BL67="SI",BT67="SI",CB67="SI",CJ67="SI",CR67="SI"),(IF(CZ67="SI",IFERROR((IF(CZ67="SI",CV67,0)/$AW67),"REVISAR"),CQ67)),CQ67)</f>
        <v>0</v>
      </c>
      <c r="CZ67" s="844" t="s">
        <v>7160</v>
      </c>
      <c r="DA67" s="852"/>
      <c r="DB67" s="856"/>
      <c r="DC67" s="839"/>
      <c r="DD67" s="842">
        <f t="shared" ref="DD67:DD71" si="226">IF(CZ67="SI",CV67,0)</f>
        <v>0</v>
      </c>
      <c r="DE67" s="853"/>
      <c r="DF67" s="7">
        <f>+IFERROR((DC67/$AV67),0)</f>
        <v>0</v>
      </c>
      <c r="DG67" s="7">
        <f t="shared" ref="DG67:DG71" si="227">+IF(AND(BL67="SI",BT67="SI",CB67="SI",CJ67="SI",CR67="SI",CZ67="SI"),(IF(DH67="SI",IFERROR((IF(DH67="SI",DD67,0)/$AV67),"REVISAR"),CY67)),CY67)</f>
        <v>0</v>
      </c>
      <c r="DH67" s="844" t="s">
        <v>7160</v>
      </c>
      <c r="DI67" s="852"/>
      <c r="DJ67" s="856"/>
      <c r="DK67" s="839"/>
      <c r="DL67" s="842">
        <f t="shared" ref="DL67:DL71" si="228">IF(DH67="SI",DD67,0)</f>
        <v>0</v>
      </c>
      <c r="DM67" s="853"/>
      <c r="DN67" s="7">
        <f t="shared" ref="DN67:DN74" si="229">+IFERROR((DK67/$AW67),"REVISAR")</f>
        <v>0</v>
      </c>
      <c r="DO67" s="7">
        <f t="shared" ref="DO67:DO71" si="230">+IF(AND(BL67="SI",BT67="SI",CB67="SI",CJ67="SI",CR67="SI",CZ67="SI",DH67="SI"),(IF(DP67="SI",IFERROR((IF(DP67="SI",DL67,0)/$AW67),"REVISAR"),DG67)),DG67)</f>
        <v>0</v>
      </c>
      <c r="DP67" s="844" t="s">
        <v>7160</v>
      </c>
      <c r="DQ67" s="852"/>
      <c r="DR67" s="856"/>
      <c r="DS67" s="839"/>
      <c r="DT67" s="848"/>
      <c r="DU67" s="853"/>
      <c r="DV67" s="7">
        <f t="shared" ref="DV67:DV74" si="231">+IFERROR((DS67/$AW67),"REVISAR")</f>
        <v>0</v>
      </c>
      <c r="DW67" s="7">
        <f t="shared" ref="DW67:DW71" si="232">+IF(AND(BL67="SI",BT67="SI",CB67="SI",CJ67="SI",CR67="SI",CZ67="SI",DH67="SI",DP67="SI"),(IF(DX67="SI",IFERROR((IF(DX67="SI",DT67,0)/$AW67),"REVISAR"),DO67)),DO67)</f>
        <v>0</v>
      </c>
      <c r="DX67" s="844" t="s">
        <v>7160</v>
      </c>
      <c r="DY67" s="852"/>
      <c r="DZ67" s="856"/>
      <c r="EA67" s="839"/>
      <c r="EB67" s="842">
        <f t="shared" ref="EB67:EB71" si="233">IF(DX67="SI",DT67,0)</f>
        <v>0</v>
      </c>
      <c r="EC67" s="853"/>
      <c r="ED67" s="7">
        <f t="shared" ref="ED67:ED74" si="234">+IFERROR((EA67/$AW67),"REVISAR")</f>
        <v>0</v>
      </c>
      <c r="EE67" s="7">
        <f t="shared" ref="EE67:EE71" si="235">+IF(AND(BL67="SI",BT67="SI",CB67="SI",CJ67="SI",CR67="SI",CZ67="SI",DH67="SI",DP67="SI",DX67="SI"),(IF(EF67="SI",IFERROR((IF(EF67="SI",EB67,0)/$AW67),"REVISAR"),DW67)),DW67)</f>
        <v>0</v>
      </c>
      <c r="EF67" s="844" t="s">
        <v>7160</v>
      </c>
      <c r="EG67" s="851"/>
      <c r="EH67" s="856"/>
      <c r="EI67" s="839"/>
      <c r="EJ67" s="842">
        <f t="shared" ref="EJ67:EJ71" si="236">IF(EF67="SI",EB67,0)</f>
        <v>0</v>
      </c>
      <c r="EK67" s="853"/>
      <c r="EL67" s="7">
        <f t="shared" ref="EL67:EL74" si="237">+IFERROR((EI67/$AW67),"REVISAR")</f>
        <v>0</v>
      </c>
      <c r="EM67" s="7">
        <f t="shared" ref="EM67:EM71" si="238">+IF(AND(BL67="SI",BT67="SI",CB67="SI",CJ67="SI",CR67="SI",CZ67="SI",DH67="SI",DP67="SI",DX67="SI",EF67="SI"),(IF(EN67="SI",IFERROR((IF(EN67="SI",EJ67,0)/$AW67),"REVISAR"),EE67)),EE67)</f>
        <v>0</v>
      </c>
      <c r="EN67" s="844" t="s">
        <v>7160</v>
      </c>
      <c r="EO67" s="851"/>
      <c r="EP67" s="856"/>
      <c r="EQ67" s="839">
        <f t="shared" si="170"/>
        <v>50</v>
      </c>
      <c r="ER67" s="845"/>
      <c r="ES67" s="853"/>
      <c r="ET67" s="7">
        <f t="shared" ref="ET67:ET74" si="239">+IFERROR((EQ67/$AW67),"REVISAR")</f>
        <v>1</v>
      </c>
      <c r="EU67" s="7">
        <f t="shared" ref="EU67:EU71" si="240">+IF(AND(BL67="SI",BT67="SI",CB67="SI",CJ67="SI",CR67="SI",CZ67="SI",DH67="SI",DP67="SI",DX67="SI",EF67="SI",EN67="SI"),(IF(EV67="SI",IFERROR((IF(EV67="SI",ER67,0)/$AW67),"REVISAR"),EM67)),EM67)</f>
        <v>0</v>
      </c>
      <c r="EV67" s="844" t="s">
        <v>7160</v>
      </c>
      <c r="EW67" s="849"/>
      <c r="EX67" s="849"/>
      <c r="EY67" s="546">
        <v>2023</v>
      </c>
      <c r="FA67" s="846" t="str">
        <f t="shared" ref="FA67:FA71" si="241">+IF(EQ67=AW67,"SI","NO")</f>
        <v>SI</v>
      </c>
      <c r="FC67" s="934" t="str">
        <f t="shared" ref="FC67:FC90" si="242">+LOWER(M67)</f>
        <v>fortalecimiento territorial e institucional - pi</v>
      </c>
      <c r="FF67" s="862"/>
    </row>
    <row r="68" spans="1:162" s="934" customFormat="1" ht="32.25" customHeight="1" x14ac:dyDescent="0.25">
      <c r="A68" s="861" t="str">
        <f t="shared" si="196"/>
        <v>547_VPBM_2023</v>
      </c>
      <c r="B68" s="925" t="s">
        <v>2227</v>
      </c>
      <c r="C68" s="925" t="s">
        <v>653</v>
      </c>
      <c r="D68" s="925" t="s">
        <v>4460</v>
      </c>
      <c r="E68" s="925" t="s">
        <v>7155</v>
      </c>
      <c r="F68" s="925" t="s">
        <v>4824</v>
      </c>
      <c r="G68" s="925" t="s">
        <v>4824</v>
      </c>
      <c r="H68" s="925" t="s">
        <v>4247</v>
      </c>
      <c r="I68" s="969" t="s">
        <v>7344</v>
      </c>
      <c r="J68" s="969" t="s">
        <v>7426</v>
      </c>
      <c r="K68" s="969" t="s">
        <v>7449</v>
      </c>
      <c r="L68" s="920" t="s">
        <v>4825</v>
      </c>
      <c r="M68" s="925" t="s">
        <v>8332</v>
      </c>
      <c r="N68" s="971">
        <v>547</v>
      </c>
      <c r="O68" s="920"/>
      <c r="P68" s="1068" t="s">
        <v>7450</v>
      </c>
      <c r="Q68" s="920" t="s">
        <v>210</v>
      </c>
      <c r="R68" s="921"/>
      <c r="S68" s="921"/>
      <c r="T68" s="921"/>
      <c r="U68" s="921"/>
      <c r="V68" s="921"/>
      <c r="W68" s="921"/>
      <c r="X68" s="921" t="s">
        <v>870</v>
      </c>
      <c r="Y68" s="921"/>
      <c r="Z68" s="921"/>
      <c r="AA68" s="921"/>
      <c r="AB68" s="921"/>
      <c r="AC68" s="921"/>
      <c r="AD68" s="921"/>
      <c r="AE68" s="921"/>
      <c r="AF68" s="921"/>
      <c r="AG68" s="921"/>
      <c r="AH68" s="921"/>
      <c r="AI68" s="921"/>
      <c r="AJ68" s="921"/>
      <c r="AK68" s="921"/>
      <c r="AL68" s="921"/>
      <c r="AM68" s="921"/>
      <c r="AN68" s="921"/>
      <c r="AO68" s="920" t="s">
        <v>211</v>
      </c>
      <c r="AP68" s="921" t="s">
        <v>470</v>
      </c>
      <c r="AQ68" s="920" t="s">
        <v>418</v>
      </c>
      <c r="AR68" s="920" t="s">
        <v>214</v>
      </c>
      <c r="AS68" s="920">
        <v>30</v>
      </c>
      <c r="AT68" s="925" t="s">
        <v>7451</v>
      </c>
      <c r="AU68" s="925" t="s">
        <v>7448</v>
      </c>
      <c r="AV68" s="919" t="s">
        <v>204</v>
      </c>
      <c r="AW68" s="979">
        <v>25</v>
      </c>
      <c r="AX68" s="979">
        <v>50</v>
      </c>
      <c r="AY68" s="979">
        <v>75</v>
      </c>
      <c r="AZ68" s="977">
        <v>100</v>
      </c>
      <c r="BA68" s="977">
        <v>100</v>
      </c>
      <c r="BB68" s="939"/>
      <c r="BC68" s="939"/>
      <c r="BD68" s="939"/>
      <c r="BE68" s="939"/>
      <c r="BF68" s="1009">
        <v>50</v>
      </c>
      <c r="BG68" s="839">
        <v>0</v>
      </c>
      <c r="BH68" s="842">
        <v>0</v>
      </c>
      <c r="BI68" s="854" t="s">
        <v>8498</v>
      </c>
      <c r="BJ68" s="129">
        <f t="shared" si="188"/>
        <v>0</v>
      </c>
      <c r="BK68" s="7">
        <f t="shared" si="189"/>
        <v>0</v>
      </c>
      <c r="BL68" s="841" t="s">
        <v>218</v>
      </c>
      <c r="BM68" s="854" t="s">
        <v>8500</v>
      </c>
      <c r="BN68" s="859">
        <v>1</v>
      </c>
      <c r="BO68" s="839">
        <v>0</v>
      </c>
      <c r="BP68" s="842">
        <f t="shared" si="131"/>
        <v>0</v>
      </c>
      <c r="BQ68" s="843" t="s">
        <v>8515</v>
      </c>
      <c r="BR68" s="7">
        <f t="shared" si="190"/>
        <v>0</v>
      </c>
      <c r="BS68" s="850">
        <f t="shared" si="191"/>
        <v>0</v>
      </c>
      <c r="BT68" s="844" t="s">
        <v>218</v>
      </c>
      <c r="BU68" s="537" t="s">
        <v>8500</v>
      </c>
      <c r="BV68" s="120">
        <v>0</v>
      </c>
      <c r="BW68" s="839"/>
      <c r="BX68" s="1094"/>
      <c r="BY68" s="853" t="s">
        <v>8680</v>
      </c>
      <c r="BZ68" s="7">
        <f t="shared" si="192"/>
        <v>0</v>
      </c>
      <c r="CA68" s="7">
        <f t="shared" si="193"/>
        <v>0</v>
      </c>
      <c r="CB68" s="844" t="s">
        <v>2913</v>
      </c>
      <c r="CC68" s="852" t="s">
        <v>8684</v>
      </c>
      <c r="CD68" s="857">
        <v>0</v>
      </c>
      <c r="CE68" s="839">
        <v>0</v>
      </c>
      <c r="CF68" s="842">
        <f t="shared" si="132"/>
        <v>0</v>
      </c>
      <c r="CG68" s="853"/>
      <c r="CH68" s="7">
        <f t="shared" si="197"/>
        <v>0</v>
      </c>
      <c r="CI68" s="7">
        <f t="shared" si="198"/>
        <v>0</v>
      </c>
      <c r="CJ68" s="844" t="s">
        <v>7160</v>
      </c>
      <c r="CK68" s="27"/>
      <c r="CL68" s="857"/>
      <c r="CM68" s="839"/>
      <c r="CN68" s="842">
        <f t="shared" si="221"/>
        <v>0</v>
      </c>
      <c r="CO68" s="847"/>
      <c r="CP68" s="7">
        <f t="shared" si="222"/>
        <v>0</v>
      </c>
      <c r="CQ68" s="7">
        <f t="shared" si="223"/>
        <v>0</v>
      </c>
      <c r="CR68" s="844" t="s">
        <v>7160</v>
      </c>
      <c r="CS68" s="852"/>
      <c r="CT68" s="857"/>
      <c r="CU68" s="839"/>
      <c r="CV68" s="848"/>
      <c r="CW68" s="853"/>
      <c r="CX68" s="7">
        <f t="shared" si="224"/>
        <v>0</v>
      </c>
      <c r="CY68" s="7">
        <f t="shared" si="225"/>
        <v>0</v>
      </c>
      <c r="CZ68" s="844" t="s">
        <v>7160</v>
      </c>
      <c r="DA68" s="852"/>
      <c r="DB68" s="856"/>
      <c r="DC68" s="839"/>
      <c r="DD68" s="842">
        <f t="shared" si="226"/>
        <v>0</v>
      </c>
      <c r="DE68" s="853"/>
      <c r="DF68" s="7">
        <f>+IFERROR((DC68/$AV68),0)</f>
        <v>0</v>
      </c>
      <c r="DG68" s="7">
        <f t="shared" si="227"/>
        <v>0</v>
      </c>
      <c r="DH68" s="844" t="s">
        <v>7160</v>
      </c>
      <c r="DI68" s="852"/>
      <c r="DJ68" s="856"/>
      <c r="DK68" s="839"/>
      <c r="DL68" s="842">
        <f t="shared" si="228"/>
        <v>0</v>
      </c>
      <c r="DM68" s="853"/>
      <c r="DN68" s="7">
        <f t="shared" si="229"/>
        <v>0</v>
      </c>
      <c r="DO68" s="7">
        <f t="shared" si="230"/>
        <v>0</v>
      </c>
      <c r="DP68" s="844" t="s">
        <v>7160</v>
      </c>
      <c r="DQ68" s="852"/>
      <c r="DR68" s="856"/>
      <c r="DS68" s="839"/>
      <c r="DT68" s="848"/>
      <c r="DU68" s="853"/>
      <c r="DV68" s="7">
        <f t="shared" si="231"/>
        <v>0</v>
      </c>
      <c r="DW68" s="7">
        <f t="shared" si="232"/>
        <v>0</v>
      </c>
      <c r="DX68" s="844" t="s">
        <v>7160</v>
      </c>
      <c r="DY68" s="852"/>
      <c r="DZ68" s="856"/>
      <c r="EA68" s="839"/>
      <c r="EB68" s="842">
        <f t="shared" si="233"/>
        <v>0</v>
      </c>
      <c r="EC68" s="853"/>
      <c r="ED68" s="7">
        <f t="shared" si="234"/>
        <v>0</v>
      </c>
      <c r="EE68" s="7">
        <f t="shared" si="235"/>
        <v>0</v>
      </c>
      <c r="EF68" s="844" t="s">
        <v>7160</v>
      </c>
      <c r="EG68" s="851"/>
      <c r="EH68" s="856"/>
      <c r="EI68" s="839"/>
      <c r="EJ68" s="842">
        <f t="shared" si="236"/>
        <v>0</v>
      </c>
      <c r="EK68" s="853"/>
      <c r="EL68" s="7">
        <f t="shared" si="237"/>
        <v>0</v>
      </c>
      <c r="EM68" s="7">
        <f t="shared" si="238"/>
        <v>0</v>
      </c>
      <c r="EN68" s="844" t="s">
        <v>7160</v>
      </c>
      <c r="EO68" s="851"/>
      <c r="EP68" s="856"/>
      <c r="EQ68" s="839">
        <f t="shared" si="170"/>
        <v>25</v>
      </c>
      <c r="ER68" s="845"/>
      <c r="ES68" s="853"/>
      <c r="ET68" s="7">
        <f t="shared" si="239"/>
        <v>1</v>
      </c>
      <c r="EU68" s="7">
        <f t="shared" si="240"/>
        <v>0</v>
      </c>
      <c r="EV68" s="844" t="s">
        <v>7160</v>
      </c>
      <c r="EW68" s="849"/>
      <c r="EX68" s="849"/>
      <c r="EY68" s="546">
        <v>2023</v>
      </c>
      <c r="FA68" s="846" t="str">
        <f t="shared" si="241"/>
        <v>SI</v>
      </c>
      <c r="FC68" s="934" t="str">
        <f t="shared" si="242"/>
        <v>evaluación - pi</v>
      </c>
      <c r="FF68" s="862"/>
    </row>
    <row r="69" spans="1:162" s="934" customFormat="1" ht="32.25" customHeight="1" x14ac:dyDescent="0.25">
      <c r="A69" s="861" t="str">
        <f t="shared" si="196"/>
        <v>544_VPBM_2023</v>
      </c>
      <c r="B69" s="925" t="s">
        <v>2227</v>
      </c>
      <c r="C69" s="925" t="s">
        <v>653</v>
      </c>
      <c r="D69" s="925" t="s">
        <v>4460</v>
      </c>
      <c r="E69" s="925" t="s">
        <v>7155</v>
      </c>
      <c r="F69" s="925" t="s">
        <v>4824</v>
      </c>
      <c r="G69" s="925" t="s">
        <v>4824</v>
      </c>
      <c r="H69" s="925" t="s">
        <v>4247</v>
      </c>
      <c r="I69" s="969" t="s">
        <v>7344</v>
      </c>
      <c r="J69" s="969" t="s">
        <v>7426</v>
      </c>
      <c r="K69" s="969" t="s">
        <v>7449</v>
      </c>
      <c r="L69" s="920" t="s">
        <v>4825</v>
      </c>
      <c r="M69" s="925" t="s">
        <v>8304</v>
      </c>
      <c r="N69" s="971">
        <v>544</v>
      </c>
      <c r="O69" s="920"/>
      <c r="P69" s="1068" t="s">
        <v>8019</v>
      </c>
      <c r="Q69" s="920" t="s">
        <v>210</v>
      </c>
      <c r="R69" s="921"/>
      <c r="S69" s="921"/>
      <c r="T69" s="921"/>
      <c r="U69" s="921"/>
      <c r="V69" s="921"/>
      <c r="W69" s="921"/>
      <c r="X69" s="921"/>
      <c r="Y69" s="921"/>
      <c r="Z69" s="921"/>
      <c r="AA69" s="921"/>
      <c r="AB69" s="921"/>
      <c r="AC69" s="921"/>
      <c r="AD69" s="921"/>
      <c r="AE69" s="921"/>
      <c r="AF69" s="921"/>
      <c r="AG69" s="921"/>
      <c r="AH69" s="921"/>
      <c r="AI69" s="921"/>
      <c r="AJ69" s="921"/>
      <c r="AK69" s="921"/>
      <c r="AL69" s="921"/>
      <c r="AM69" s="921"/>
      <c r="AN69" s="921"/>
      <c r="AO69" s="920" t="s">
        <v>211</v>
      </c>
      <c r="AP69" s="921" t="s">
        <v>299</v>
      </c>
      <c r="AQ69" s="920" t="s">
        <v>418</v>
      </c>
      <c r="AR69" s="920" t="s">
        <v>214</v>
      </c>
      <c r="AS69" s="920">
        <v>30</v>
      </c>
      <c r="AT69" s="925" t="s">
        <v>8026</v>
      </c>
      <c r="AU69" s="925" t="s">
        <v>8027</v>
      </c>
      <c r="AV69" s="919"/>
      <c r="AW69" s="979">
        <v>25</v>
      </c>
      <c r="AX69" s="979">
        <v>50</v>
      </c>
      <c r="AY69" s="979">
        <v>75</v>
      </c>
      <c r="AZ69" s="977">
        <v>1</v>
      </c>
      <c r="BA69" s="977">
        <v>1</v>
      </c>
      <c r="BB69" s="939"/>
      <c r="BC69" s="939"/>
      <c r="BD69" s="939"/>
      <c r="BE69" s="939"/>
      <c r="BF69" s="1009">
        <v>25</v>
      </c>
      <c r="BG69" s="839">
        <v>0</v>
      </c>
      <c r="BH69" s="842">
        <v>0</v>
      </c>
      <c r="BI69" s="854" t="s">
        <v>8499</v>
      </c>
      <c r="BJ69" s="129">
        <f t="shared" si="188"/>
        <v>0</v>
      </c>
      <c r="BK69" s="7">
        <f t="shared" si="189"/>
        <v>0</v>
      </c>
      <c r="BL69" s="841" t="s">
        <v>218</v>
      </c>
      <c r="BM69" s="854" t="s">
        <v>8500</v>
      </c>
      <c r="BN69" s="859">
        <v>1</v>
      </c>
      <c r="BO69" s="839">
        <v>0</v>
      </c>
      <c r="BP69" s="842">
        <f t="shared" si="131"/>
        <v>0</v>
      </c>
      <c r="BQ69" s="843" t="s">
        <v>8516</v>
      </c>
      <c r="BR69" s="7">
        <f t="shared" si="190"/>
        <v>0</v>
      </c>
      <c r="BS69" s="850">
        <f t="shared" si="191"/>
        <v>0</v>
      </c>
      <c r="BT69" s="844" t="s">
        <v>218</v>
      </c>
      <c r="BU69" s="537" t="s">
        <v>8500</v>
      </c>
      <c r="BV69" s="120">
        <v>0</v>
      </c>
      <c r="BW69" s="839">
        <f>+BO69</f>
        <v>0</v>
      </c>
      <c r="BX69" s="842">
        <f>IF(BT69="SI",BP69,0)</f>
        <v>0</v>
      </c>
      <c r="BY69" s="1095" t="s">
        <v>7287</v>
      </c>
      <c r="BZ69" s="7">
        <f t="shared" si="192"/>
        <v>0</v>
      </c>
      <c r="CA69" s="7">
        <f t="shared" si="193"/>
        <v>0</v>
      </c>
      <c r="CB69" s="844" t="s">
        <v>2913</v>
      </c>
      <c r="CC69" s="852" t="s">
        <v>8517</v>
      </c>
      <c r="CD69" s="857">
        <v>0</v>
      </c>
      <c r="CE69" s="839">
        <f>+BW69</f>
        <v>0</v>
      </c>
      <c r="CF69" s="842">
        <f t="shared" si="132"/>
        <v>0</v>
      </c>
      <c r="CG69" s="853"/>
      <c r="CH69" s="7">
        <f t="shared" ref="CH69:CH74" si="243">+IFERROR((CE69/$AW69),"REVISAR")</f>
        <v>0</v>
      </c>
      <c r="CI69" s="7">
        <f t="shared" ref="CI69:CI71" si="244">+IF(AND(BL69="SI",BT69="SI",CB69="SI"),(IF(CJ69="SI",IFERROR((IF(CJ69="SI",CF69,0)/$AW69),"REVISAR"),CA69)),CA69)</f>
        <v>0</v>
      </c>
      <c r="CJ69" s="844" t="s">
        <v>7160</v>
      </c>
      <c r="CK69" s="27"/>
      <c r="CL69" s="857"/>
      <c r="CM69" s="839"/>
      <c r="CN69" s="842">
        <f t="shared" si="221"/>
        <v>0</v>
      </c>
      <c r="CO69" s="847"/>
      <c r="CP69" s="7">
        <f t="shared" si="222"/>
        <v>0</v>
      </c>
      <c r="CQ69" s="7">
        <f t="shared" si="223"/>
        <v>0</v>
      </c>
      <c r="CR69" s="844" t="s">
        <v>7160</v>
      </c>
      <c r="CS69" s="852"/>
      <c r="CT69" s="857"/>
      <c r="CU69" s="839"/>
      <c r="CV69" s="848"/>
      <c r="CW69" s="853"/>
      <c r="CX69" s="7">
        <f t="shared" si="224"/>
        <v>0</v>
      </c>
      <c r="CY69" s="7">
        <f t="shared" si="225"/>
        <v>0</v>
      </c>
      <c r="CZ69" s="844" t="s">
        <v>7160</v>
      </c>
      <c r="DA69" s="852"/>
      <c r="DB69" s="856"/>
      <c r="DC69" s="839"/>
      <c r="DD69" s="842">
        <f t="shared" si="226"/>
        <v>0</v>
      </c>
      <c r="DE69" s="853"/>
      <c r="DF69" s="7" t="str">
        <f t="shared" ref="DF69:DF71" si="245">+IFERROR((DC69/$AV69),"REVISAR")</f>
        <v>REVISAR</v>
      </c>
      <c r="DG69" s="7">
        <f t="shared" si="227"/>
        <v>0</v>
      </c>
      <c r="DH69" s="844" t="s">
        <v>7160</v>
      </c>
      <c r="DI69" s="852"/>
      <c r="DJ69" s="856"/>
      <c r="DK69" s="839"/>
      <c r="DL69" s="842">
        <f t="shared" si="228"/>
        <v>0</v>
      </c>
      <c r="DM69" s="853"/>
      <c r="DN69" s="7">
        <f t="shared" si="229"/>
        <v>0</v>
      </c>
      <c r="DO69" s="7">
        <f t="shared" si="230"/>
        <v>0</v>
      </c>
      <c r="DP69" s="844" t="s">
        <v>7160</v>
      </c>
      <c r="DQ69" s="852"/>
      <c r="DR69" s="856"/>
      <c r="DS69" s="839"/>
      <c r="DT69" s="842">
        <f>IF(DP69="SI",DL69,0)</f>
        <v>0</v>
      </c>
      <c r="DU69" s="853"/>
      <c r="DV69" s="7">
        <f t="shared" si="231"/>
        <v>0</v>
      </c>
      <c r="DW69" s="7">
        <f t="shared" si="232"/>
        <v>0</v>
      </c>
      <c r="DX69" s="844" t="s">
        <v>7160</v>
      </c>
      <c r="DY69" s="852"/>
      <c r="DZ69" s="856"/>
      <c r="EA69" s="839"/>
      <c r="EB69" s="842">
        <f t="shared" si="233"/>
        <v>0</v>
      </c>
      <c r="EC69" s="853"/>
      <c r="ED69" s="7">
        <f t="shared" si="234"/>
        <v>0</v>
      </c>
      <c r="EE69" s="7">
        <f t="shared" si="235"/>
        <v>0</v>
      </c>
      <c r="EF69" s="844" t="s">
        <v>7160</v>
      </c>
      <c r="EG69" s="851"/>
      <c r="EH69" s="856"/>
      <c r="EI69" s="839"/>
      <c r="EJ69" s="842">
        <f t="shared" si="236"/>
        <v>0</v>
      </c>
      <c r="EK69" s="853"/>
      <c r="EL69" s="7">
        <f t="shared" si="237"/>
        <v>0</v>
      </c>
      <c r="EM69" s="7">
        <f t="shared" si="238"/>
        <v>0</v>
      </c>
      <c r="EN69" s="844" t="s">
        <v>7160</v>
      </c>
      <c r="EO69" s="851"/>
      <c r="EP69" s="856"/>
      <c r="EQ69" s="839">
        <f t="shared" si="170"/>
        <v>25</v>
      </c>
      <c r="ER69" s="845"/>
      <c r="ES69" s="853"/>
      <c r="ET69" s="7">
        <f t="shared" si="239"/>
        <v>1</v>
      </c>
      <c r="EU69" s="7">
        <f t="shared" si="240"/>
        <v>0</v>
      </c>
      <c r="EV69" s="844" t="s">
        <v>7160</v>
      </c>
      <c r="EW69" s="849"/>
      <c r="EX69" s="849"/>
      <c r="EY69" s="546">
        <v>2023</v>
      </c>
      <c r="FA69" s="846" t="str">
        <f t="shared" si="241"/>
        <v>SI</v>
      </c>
      <c r="FC69" s="934" t="str">
        <f t="shared" si="242"/>
        <v>fortalecimiento territorial e institucional - pi</v>
      </c>
      <c r="FF69" s="862"/>
    </row>
    <row r="70" spans="1:162" s="934" customFormat="1" ht="32.25" customHeight="1" x14ac:dyDescent="0.25">
      <c r="A70" s="861" t="str">
        <f t="shared" si="196"/>
        <v>106_VPBM_2023</v>
      </c>
      <c r="B70" s="925" t="s">
        <v>2227</v>
      </c>
      <c r="C70" s="925" t="s">
        <v>653</v>
      </c>
      <c r="D70" s="925" t="s">
        <v>4460</v>
      </c>
      <c r="E70" s="925" t="s">
        <v>7183</v>
      </c>
      <c r="F70" s="925" t="s">
        <v>4477</v>
      </c>
      <c r="G70" s="925" t="s">
        <v>4576</v>
      </c>
      <c r="H70" s="925" t="s">
        <v>2230</v>
      </c>
      <c r="I70" s="969" t="s">
        <v>7344</v>
      </c>
      <c r="J70" s="969" t="s">
        <v>7344</v>
      </c>
      <c r="K70" s="969" t="s">
        <v>7452</v>
      </c>
      <c r="L70" s="920" t="s">
        <v>4480</v>
      </c>
      <c r="M70" s="925" t="s">
        <v>8303</v>
      </c>
      <c r="N70" s="920">
        <v>106</v>
      </c>
      <c r="O70" s="920"/>
      <c r="P70" s="1068" t="s">
        <v>4749</v>
      </c>
      <c r="Q70" s="920" t="s">
        <v>2904</v>
      </c>
      <c r="R70" s="921"/>
      <c r="S70" s="921"/>
      <c r="T70" s="921"/>
      <c r="U70" s="921"/>
      <c r="V70" s="921"/>
      <c r="W70" s="921"/>
      <c r="X70" s="921"/>
      <c r="Y70" s="921"/>
      <c r="Z70" s="921"/>
      <c r="AA70" s="921"/>
      <c r="AB70" s="921"/>
      <c r="AC70" s="921"/>
      <c r="AD70" s="921"/>
      <c r="AE70" s="921"/>
      <c r="AF70" s="921"/>
      <c r="AG70" s="921"/>
      <c r="AH70" s="921"/>
      <c r="AI70" s="921"/>
      <c r="AJ70" s="921"/>
      <c r="AK70" s="921"/>
      <c r="AL70" s="921"/>
      <c r="AM70" s="921"/>
      <c r="AN70" s="921"/>
      <c r="AO70" s="920" t="s">
        <v>270</v>
      </c>
      <c r="AP70" s="921" t="s">
        <v>2635</v>
      </c>
      <c r="AQ70" s="920" t="s">
        <v>418</v>
      </c>
      <c r="AR70" s="920" t="s">
        <v>214</v>
      </c>
      <c r="AS70" s="920">
        <v>0</v>
      </c>
      <c r="AT70" s="925" t="s">
        <v>7196</v>
      </c>
      <c r="AU70" s="925" t="s">
        <v>7197</v>
      </c>
      <c r="AV70" s="919">
        <v>0</v>
      </c>
      <c r="AW70" s="1063">
        <v>0</v>
      </c>
      <c r="AX70" s="976">
        <v>0</v>
      </c>
      <c r="AY70" s="976">
        <v>75</v>
      </c>
      <c r="AZ70" s="977">
        <v>80</v>
      </c>
      <c r="BA70" s="977">
        <v>80</v>
      </c>
      <c r="BB70" s="939"/>
      <c r="BC70" s="939"/>
      <c r="BD70" s="939"/>
      <c r="BE70" s="939"/>
      <c r="BF70" s="993">
        <f>AZ70</f>
        <v>80</v>
      </c>
      <c r="BG70" s="839">
        <v>0</v>
      </c>
      <c r="BH70" s="842">
        <v>0</v>
      </c>
      <c r="BI70" s="854" t="s">
        <v>7987</v>
      </c>
      <c r="BJ70" s="129">
        <f>+IFERROR((BG70/$AW70),0)</f>
        <v>0</v>
      </c>
      <c r="BK70" s="7">
        <f t="shared" ref="BK70:BK71" si="246">IF(BL70="SI",IFERROR((IF(BL70="SI",BH70,0)/$AW70),"REVISAR"),0)</f>
        <v>0</v>
      </c>
      <c r="BL70" s="841" t="s">
        <v>7160</v>
      </c>
      <c r="BM70" s="854" t="s">
        <v>8660</v>
      </c>
      <c r="BN70" s="859"/>
      <c r="BO70" s="839">
        <v>0</v>
      </c>
      <c r="BP70" s="842">
        <f t="shared" si="131"/>
        <v>0</v>
      </c>
      <c r="BQ70" s="843" t="s">
        <v>8661</v>
      </c>
      <c r="BR70" s="7">
        <f t="shared" ref="BR70:BR71" si="247">+IF(BT70="SI",IFERROR((IF(BT70="SI",BO70,0)/$AW70),"REVISAR"),0)</f>
        <v>0</v>
      </c>
      <c r="BS70" s="850">
        <f t="shared" ref="BS70:BS72" si="248">+IF(BL70&lt;&gt;"SI",BK70,(IF(BT70="SI",IFERROR((IF(BT70="SI",BP70,0)/$AW70),"REVISAR"),BK70)))</f>
        <v>0</v>
      </c>
      <c r="BT70" s="844" t="s">
        <v>2913</v>
      </c>
      <c r="BU70" s="537" t="s">
        <v>8518</v>
      </c>
      <c r="BV70" s="120"/>
      <c r="BW70" s="839">
        <v>0</v>
      </c>
      <c r="BX70" s="842">
        <f>IF(BT70="SI",BP70,0)</f>
        <v>0</v>
      </c>
      <c r="BY70" s="853" t="s">
        <v>8667</v>
      </c>
      <c r="BZ70" s="7">
        <f>+IFERROR((BW70/$AW70),0)</f>
        <v>0</v>
      </c>
      <c r="CA70" s="7">
        <f t="shared" ref="CA70:CA71" si="249">+IF(AND(BT70="SI",BL70="SI"),(IF(CB70="SI",IFERROR((IF(CB70="SI",BX70,0)/$AW70),"REVISAR"),BS70)),BS70)</f>
        <v>0</v>
      </c>
      <c r="CB70" s="844" t="s">
        <v>7160</v>
      </c>
      <c r="CC70" s="852"/>
      <c r="CD70" s="857"/>
      <c r="CE70" s="839">
        <v>0</v>
      </c>
      <c r="CF70" s="842">
        <f t="shared" si="132"/>
        <v>0</v>
      </c>
      <c r="CG70" s="853"/>
      <c r="CH70" s="7">
        <f>+IFERROR((CE70/$AW70),0)</f>
        <v>0</v>
      </c>
      <c r="CI70" s="7">
        <f t="shared" si="244"/>
        <v>0</v>
      </c>
      <c r="CJ70" s="844" t="s">
        <v>7160</v>
      </c>
      <c r="CK70" s="27"/>
      <c r="CL70" s="857"/>
      <c r="CM70" s="839">
        <v>0</v>
      </c>
      <c r="CN70" s="842">
        <f t="shared" si="221"/>
        <v>0</v>
      </c>
      <c r="CO70" s="847"/>
      <c r="CP70" s="7">
        <f>+IFERROR((CM70/$AW70),0)</f>
        <v>0</v>
      </c>
      <c r="CQ70" s="7">
        <f t="shared" si="223"/>
        <v>0</v>
      </c>
      <c r="CR70" s="844" t="s">
        <v>7160</v>
      </c>
      <c r="CS70" s="852"/>
      <c r="CT70" s="857"/>
      <c r="CU70" s="839">
        <v>0</v>
      </c>
      <c r="CV70" s="842">
        <f t="shared" ref="CV70:CV71" si="250">IF(CR70="SI",CN70,0)</f>
        <v>0</v>
      </c>
      <c r="CW70" s="853"/>
      <c r="CX70" s="7">
        <f>+IFERROR((CU70/$AW70),0)</f>
        <v>0</v>
      </c>
      <c r="CY70" s="7">
        <f t="shared" si="225"/>
        <v>0</v>
      </c>
      <c r="CZ70" s="844" t="s">
        <v>7160</v>
      </c>
      <c r="DA70" s="852"/>
      <c r="DB70" s="856"/>
      <c r="DC70" s="839">
        <v>0</v>
      </c>
      <c r="DD70" s="842">
        <f t="shared" si="226"/>
        <v>0</v>
      </c>
      <c r="DE70" s="853"/>
      <c r="DF70" s="7" t="str">
        <f t="shared" si="245"/>
        <v>REVISAR</v>
      </c>
      <c r="DG70" s="7">
        <f t="shared" si="227"/>
        <v>0</v>
      </c>
      <c r="DH70" s="844" t="s">
        <v>7160</v>
      </c>
      <c r="DI70" s="852"/>
      <c r="DJ70" s="856"/>
      <c r="DK70" s="839">
        <v>0</v>
      </c>
      <c r="DL70" s="842">
        <f t="shared" si="228"/>
        <v>0</v>
      </c>
      <c r="DM70" s="853"/>
      <c r="DN70" s="7" t="str">
        <f t="shared" si="229"/>
        <v>REVISAR</v>
      </c>
      <c r="DO70" s="7">
        <f t="shared" si="230"/>
        <v>0</v>
      </c>
      <c r="DP70" s="844" t="s">
        <v>7160</v>
      </c>
      <c r="DQ70" s="852"/>
      <c r="DR70" s="856"/>
      <c r="DS70" s="839">
        <v>0</v>
      </c>
      <c r="DT70" s="842">
        <f t="shared" ref="DT70:DT71" si="251">IF(DP70="SI",DL70,0)</f>
        <v>0</v>
      </c>
      <c r="DU70" s="853"/>
      <c r="DV70" s="7" t="str">
        <f t="shared" si="231"/>
        <v>REVISAR</v>
      </c>
      <c r="DW70" s="7">
        <f t="shared" si="232"/>
        <v>0</v>
      </c>
      <c r="DX70" s="844" t="s">
        <v>7160</v>
      </c>
      <c r="DY70" s="852"/>
      <c r="DZ70" s="856"/>
      <c r="EA70" s="839">
        <v>0</v>
      </c>
      <c r="EB70" s="842">
        <f t="shared" si="233"/>
        <v>0</v>
      </c>
      <c r="EC70" s="853"/>
      <c r="ED70" s="7" t="str">
        <f t="shared" si="234"/>
        <v>REVISAR</v>
      </c>
      <c r="EE70" s="7">
        <f t="shared" si="235"/>
        <v>0</v>
      </c>
      <c r="EF70" s="844" t="s">
        <v>7160</v>
      </c>
      <c r="EG70" s="851"/>
      <c r="EH70" s="856"/>
      <c r="EI70" s="839">
        <v>0</v>
      </c>
      <c r="EJ70" s="842">
        <f t="shared" si="236"/>
        <v>0</v>
      </c>
      <c r="EK70" s="853"/>
      <c r="EL70" s="7" t="str">
        <f t="shared" si="237"/>
        <v>REVISAR</v>
      </c>
      <c r="EM70" s="7">
        <f t="shared" si="238"/>
        <v>0</v>
      </c>
      <c r="EN70" s="844" t="s">
        <v>7160</v>
      </c>
      <c r="EO70" s="851"/>
      <c r="EP70" s="856"/>
      <c r="EQ70" s="839">
        <f>AZ70</f>
        <v>80</v>
      </c>
      <c r="ER70" s="845"/>
      <c r="ES70" s="853"/>
      <c r="ET70" s="7" t="str">
        <f t="shared" si="239"/>
        <v>REVISAR</v>
      </c>
      <c r="EU70" s="7">
        <f t="shared" si="240"/>
        <v>0</v>
      </c>
      <c r="EV70" s="844" t="s">
        <v>7160</v>
      </c>
      <c r="EW70" s="849"/>
      <c r="EX70" s="849"/>
      <c r="EY70" s="546">
        <v>2023</v>
      </c>
      <c r="FA70" s="846" t="str">
        <f t="shared" si="241"/>
        <v>NO</v>
      </c>
      <c r="FC70" s="934" t="str">
        <f t="shared" si="242"/>
        <v>fortalecimiento territorial e institucional</v>
      </c>
      <c r="FF70" s="862"/>
    </row>
    <row r="71" spans="1:162" s="934" customFormat="1" ht="32.25" customHeight="1" x14ac:dyDescent="0.25">
      <c r="A71" s="861" t="str">
        <f t="shared" si="196"/>
        <v>107_VPBM_2023</v>
      </c>
      <c r="B71" s="925" t="s">
        <v>2227</v>
      </c>
      <c r="C71" s="925" t="s">
        <v>653</v>
      </c>
      <c r="D71" s="925" t="s">
        <v>4460</v>
      </c>
      <c r="E71" s="925" t="s">
        <v>7183</v>
      </c>
      <c r="F71" s="925" t="s">
        <v>4477</v>
      </c>
      <c r="G71" s="925" t="s">
        <v>4576</v>
      </c>
      <c r="H71" s="925" t="s">
        <v>2230</v>
      </c>
      <c r="I71" s="969" t="s">
        <v>7344</v>
      </c>
      <c r="J71" s="969" t="s">
        <v>7344</v>
      </c>
      <c r="K71" s="969" t="s">
        <v>7452</v>
      </c>
      <c r="L71" s="920" t="s">
        <v>4480</v>
      </c>
      <c r="M71" s="925" t="s">
        <v>8303</v>
      </c>
      <c r="N71" s="920">
        <v>107</v>
      </c>
      <c r="O71" s="920"/>
      <c r="P71" s="1068" t="s">
        <v>4756</v>
      </c>
      <c r="Q71" s="920" t="s">
        <v>2904</v>
      </c>
      <c r="R71" s="921"/>
      <c r="S71" s="921"/>
      <c r="T71" s="921"/>
      <c r="U71" s="921"/>
      <c r="V71" s="921"/>
      <c r="W71" s="921"/>
      <c r="X71" s="921"/>
      <c r="Y71" s="921"/>
      <c r="Z71" s="921"/>
      <c r="AA71" s="921"/>
      <c r="AB71" s="921"/>
      <c r="AC71" s="921"/>
      <c r="AD71" s="921"/>
      <c r="AE71" s="921"/>
      <c r="AF71" s="921"/>
      <c r="AG71" s="921"/>
      <c r="AH71" s="921"/>
      <c r="AI71" s="921"/>
      <c r="AJ71" s="921"/>
      <c r="AK71" s="921"/>
      <c r="AL71" s="921"/>
      <c r="AM71" s="921"/>
      <c r="AN71" s="921"/>
      <c r="AO71" s="920" t="s">
        <v>7236</v>
      </c>
      <c r="AP71" s="921" t="s">
        <v>2635</v>
      </c>
      <c r="AQ71" s="920" t="s">
        <v>418</v>
      </c>
      <c r="AR71" s="920" t="s">
        <v>214</v>
      </c>
      <c r="AS71" s="920">
        <v>0</v>
      </c>
      <c r="AT71" s="925" t="s">
        <v>7198</v>
      </c>
      <c r="AU71" s="925" t="s">
        <v>7199</v>
      </c>
      <c r="AV71" s="919">
        <v>0</v>
      </c>
      <c r="AW71" s="1063">
        <v>0</v>
      </c>
      <c r="AX71" s="976">
        <v>70</v>
      </c>
      <c r="AY71" s="976">
        <v>80</v>
      </c>
      <c r="AZ71" s="977">
        <v>90</v>
      </c>
      <c r="BA71" s="977">
        <v>90</v>
      </c>
      <c r="BB71" s="939"/>
      <c r="BC71" s="939"/>
      <c r="BD71" s="939"/>
      <c r="BE71" s="939"/>
      <c r="BF71" s="993">
        <f>AZ71</f>
        <v>90</v>
      </c>
      <c r="BG71" s="839">
        <v>0</v>
      </c>
      <c r="BH71" s="842">
        <v>0</v>
      </c>
      <c r="BI71" s="854" t="s">
        <v>7988</v>
      </c>
      <c r="BJ71" s="129">
        <f>+IFERROR((BG71/$AW71),0)</f>
        <v>0</v>
      </c>
      <c r="BK71" s="7">
        <f t="shared" si="246"/>
        <v>0</v>
      </c>
      <c r="BL71" s="841" t="s">
        <v>7160</v>
      </c>
      <c r="BM71" s="854" t="s">
        <v>8660</v>
      </c>
      <c r="BN71" s="859"/>
      <c r="BO71" s="839">
        <v>0</v>
      </c>
      <c r="BP71" s="842">
        <f t="shared" si="131"/>
        <v>0</v>
      </c>
      <c r="BQ71" s="843" t="s">
        <v>8662</v>
      </c>
      <c r="BR71" s="7">
        <f t="shared" si="247"/>
        <v>0</v>
      </c>
      <c r="BS71" s="850">
        <f t="shared" si="248"/>
        <v>0</v>
      </c>
      <c r="BT71" s="844" t="s">
        <v>2913</v>
      </c>
      <c r="BU71" s="537" t="s">
        <v>8518</v>
      </c>
      <c r="BV71" s="120"/>
      <c r="BW71" s="839">
        <v>0</v>
      </c>
      <c r="BX71" s="842">
        <f>IF(BT71="SI",BP71,0)</f>
        <v>0</v>
      </c>
      <c r="BY71" s="853" t="s">
        <v>8668</v>
      </c>
      <c r="BZ71" s="7">
        <f>+IFERROR((BW71/$AW71),0)</f>
        <v>0</v>
      </c>
      <c r="CA71" s="7">
        <f t="shared" si="249"/>
        <v>0</v>
      </c>
      <c r="CB71" s="844" t="s">
        <v>7160</v>
      </c>
      <c r="CC71" s="852"/>
      <c r="CD71" s="857"/>
      <c r="CE71" s="839">
        <v>0</v>
      </c>
      <c r="CF71" s="842">
        <f t="shared" si="132"/>
        <v>0</v>
      </c>
      <c r="CG71" s="853"/>
      <c r="CH71" s="7">
        <f>+IFERROR((CE71/$AW71),0)</f>
        <v>0</v>
      </c>
      <c r="CI71" s="7">
        <f t="shared" si="244"/>
        <v>0</v>
      </c>
      <c r="CJ71" s="844" t="s">
        <v>7160</v>
      </c>
      <c r="CK71" s="27"/>
      <c r="CL71" s="857"/>
      <c r="CM71" s="839">
        <v>0</v>
      </c>
      <c r="CN71" s="842">
        <f t="shared" si="221"/>
        <v>0</v>
      </c>
      <c r="CO71" s="847"/>
      <c r="CP71" s="7">
        <f>+IFERROR((CM71/$AW71),0)</f>
        <v>0</v>
      </c>
      <c r="CQ71" s="7">
        <f t="shared" si="223"/>
        <v>0</v>
      </c>
      <c r="CR71" s="844" t="s">
        <v>7160</v>
      </c>
      <c r="CS71" s="852"/>
      <c r="CT71" s="857"/>
      <c r="CU71" s="839">
        <v>0</v>
      </c>
      <c r="CV71" s="842">
        <f t="shared" si="250"/>
        <v>0</v>
      </c>
      <c r="CW71" s="853"/>
      <c r="CX71" s="7">
        <f>+IFERROR((CU71/$AW71),0)</f>
        <v>0</v>
      </c>
      <c r="CY71" s="7">
        <f t="shared" si="225"/>
        <v>0</v>
      </c>
      <c r="CZ71" s="844" t="s">
        <v>7160</v>
      </c>
      <c r="DA71" s="852"/>
      <c r="DB71" s="856"/>
      <c r="DC71" s="839">
        <v>0</v>
      </c>
      <c r="DD71" s="842">
        <f t="shared" si="226"/>
        <v>0</v>
      </c>
      <c r="DE71" s="853"/>
      <c r="DF71" s="7" t="str">
        <f t="shared" si="245"/>
        <v>REVISAR</v>
      </c>
      <c r="DG71" s="7">
        <f t="shared" si="227"/>
        <v>0</v>
      </c>
      <c r="DH71" s="844" t="s">
        <v>7160</v>
      </c>
      <c r="DI71" s="852"/>
      <c r="DJ71" s="856"/>
      <c r="DK71" s="839">
        <v>0</v>
      </c>
      <c r="DL71" s="842">
        <f t="shared" si="228"/>
        <v>0</v>
      </c>
      <c r="DM71" s="853"/>
      <c r="DN71" s="7" t="str">
        <f t="shared" si="229"/>
        <v>REVISAR</v>
      </c>
      <c r="DO71" s="7">
        <f t="shared" si="230"/>
        <v>0</v>
      </c>
      <c r="DP71" s="844" t="s">
        <v>7160</v>
      </c>
      <c r="DQ71" s="852"/>
      <c r="DR71" s="856"/>
      <c r="DS71" s="839">
        <v>0</v>
      </c>
      <c r="DT71" s="842">
        <f t="shared" si="251"/>
        <v>0</v>
      </c>
      <c r="DU71" s="853"/>
      <c r="DV71" s="7" t="str">
        <f t="shared" si="231"/>
        <v>REVISAR</v>
      </c>
      <c r="DW71" s="7">
        <f t="shared" si="232"/>
        <v>0</v>
      </c>
      <c r="DX71" s="844" t="s">
        <v>7160</v>
      </c>
      <c r="DY71" s="852"/>
      <c r="DZ71" s="856"/>
      <c r="EA71" s="839">
        <v>0</v>
      </c>
      <c r="EB71" s="842">
        <f t="shared" si="233"/>
        <v>0</v>
      </c>
      <c r="EC71" s="853"/>
      <c r="ED71" s="7" t="str">
        <f t="shared" si="234"/>
        <v>REVISAR</v>
      </c>
      <c r="EE71" s="7">
        <f t="shared" si="235"/>
        <v>0</v>
      </c>
      <c r="EF71" s="844" t="s">
        <v>7160</v>
      </c>
      <c r="EG71" s="851"/>
      <c r="EH71" s="856"/>
      <c r="EI71" s="839">
        <v>0</v>
      </c>
      <c r="EJ71" s="842">
        <f t="shared" si="236"/>
        <v>0</v>
      </c>
      <c r="EK71" s="853"/>
      <c r="EL71" s="7" t="str">
        <f t="shared" si="237"/>
        <v>REVISAR</v>
      </c>
      <c r="EM71" s="7">
        <f t="shared" si="238"/>
        <v>0</v>
      </c>
      <c r="EN71" s="844" t="s">
        <v>7160</v>
      </c>
      <c r="EO71" s="851"/>
      <c r="EP71" s="856"/>
      <c r="EQ71" s="839">
        <f>AZ71</f>
        <v>90</v>
      </c>
      <c r="ER71" s="845"/>
      <c r="ES71" s="853"/>
      <c r="ET71" s="7" t="str">
        <f t="shared" si="239"/>
        <v>REVISAR</v>
      </c>
      <c r="EU71" s="7">
        <f t="shared" si="240"/>
        <v>0</v>
      </c>
      <c r="EV71" s="844" t="s">
        <v>7160</v>
      </c>
      <c r="EW71" s="849"/>
      <c r="EX71" s="849"/>
      <c r="EY71" s="546">
        <v>2023</v>
      </c>
      <c r="FA71" s="846" t="str">
        <f t="shared" si="241"/>
        <v>NO</v>
      </c>
      <c r="FC71" s="934" t="str">
        <f t="shared" si="242"/>
        <v>fortalecimiento territorial e institucional</v>
      </c>
      <c r="FF71" s="862"/>
    </row>
    <row r="72" spans="1:162" s="934" customFormat="1" ht="32.25" customHeight="1" x14ac:dyDescent="0.25">
      <c r="A72" s="861" t="str">
        <f t="shared" si="196"/>
        <v>548_VPBM_2023</v>
      </c>
      <c r="B72" s="925" t="s">
        <v>2227</v>
      </c>
      <c r="C72" s="925" t="s">
        <v>653</v>
      </c>
      <c r="D72" s="925" t="s">
        <v>4460</v>
      </c>
      <c r="E72" s="925" t="s">
        <v>7183</v>
      </c>
      <c r="F72" s="925" t="s">
        <v>4477</v>
      </c>
      <c r="G72" s="925" t="s">
        <v>4505</v>
      </c>
      <c r="H72" s="925" t="s">
        <v>2230</v>
      </c>
      <c r="I72" s="969" t="s">
        <v>7344</v>
      </c>
      <c r="J72" s="969" t="s">
        <v>7344</v>
      </c>
      <c r="K72" s="969" t="s">
        <v>7452</v>
      </c>
      <c r="L72" s="920" t="s">
        <v>4480</v>
      </c>
      <c r="M72" s="925" t="s">
        <v>8303</v>
      </c>
      <c r="N72" s="971">
        <v>548</v>
      </c>
      <c r="O72" s="920"/>
      <c r="P72" s="1068" t="s">
        <v>7703</v>
      </c>
      <c r="Q72" s="920" t="s">
        <v>210</v>
      </c>
      <c r="R72" s="921"/>
      <c r="S72" s="921"/>
      <c r="T72" s="921"/>
      <c r="U72" s="921"/>
      <c r="V72" s="921"/>
      <c r="W72" s="921"/>
      <c r="X72" s="921"/>
      <c r="Y72" s="921"/>
      <c r="Z72" s="921"/>
      <c r="AA72" s="921"/>
      <c r="AB72" s="921"/>
      <c r="AC72" s="921"/>
      <c r="AD72" s="921"/>
      <c r="AE72" s="921"/>
      <c r="AF72" s="921"/>
      <c r="AG72" s="921"/>
      <c r="AH72" s="921"/>
      <c r="AI72" s="921"/>
      <c r="AJ72" s="921"/>
      <c r="AK72" s="921"/>
      <c r="AL72" s="921"/>
      <c r="AM72" s="921"/>
      <c r="AN72" s="921"/>
      <c r="AO72" s="920" t="s">
        <v>270</v>
      </c>
      <c r="AP72" s="921" t="s">
        <v>470</v>
      </c>
      <c r="AQ72" s="920" t="s">
        <v>213</v>
      </c>
      <c r="AR72" s="920" t="s">
        <v>271</v>
      </c>
      <c r="AS72" s="920">
        <v>0</v>
      </c>
      <c r="AT72" s="925" t="s">
        <v>7453</v>
      </c>
      <c r="AU72" s="925" t="s">
        <v>7454</v>
      </c>
      <c r="AV72" s="919">
        <v>0</v>
      </c>
      <c r="AW72" s="976">
        <v>96</v>
      </c>
      <c r="AX72" s="976">
        <v>96</v>
      </c>
      <c r="AY72" s="976">
        <v>96</v>
      </c>
      <c r="AZ72" s="977">
        <v>96</v>
      </c>
      <c r="BA72" s="977">
        <v>96</v>
      </c>
      <c r="BB72" s="939"/>
      <c r="BC72" s="939"/>
      <c r="BD72" s="939"/>
      <c r="BE72" s="939"/>
      <c r="BF72" s="993">
        <v>96</v>
      </c>
      <c r="BG72" s="839">
        <v>0</v>
      </c>
      <c r="BH72" s="842">
        <v>0</v>
      </c>
      <c r="BI72" s="854" t="s">
        <v>7989</v>
      </c>
      <c r="BJ72" s="129">
        <f t="shared" ref="BJ72:BJ74" si="252">+IF(BL72="SI",IFERROR((IF(BL72="SI",BG72,0)/AW72),"REVISAR"),0)</f>
        <v>0</v>
      </c>
      <c r="BK72" s="7">
        <f t="shared" ref="BK72:BK74" si="253">+IF(BL72="SI",IFERROR((IF(BL72="SI",BH72,0)/AW72),"REVISAR"),0)</f>
        <v>0</v>
      </c>
      <c r="BL72" s="841" t="s">
        <v>2913</v>
      </c>
      <c r="BM72" s="854" t="s">
        <v>7998</v>
      </c>
      <c r="BN72" s="859"/>
      <c r="BO72" s="839">
        <v>0</v>
      </c>
      <c r="BP72" s="842">
        <f t="shared" si="131"/>
        <v>0</v>
      </c>
      <c r="BQ72" s="843" t="s">
        <v>8004</v>
      </c>
      <c r="BR72" s="7">
        <f t="shared" ref="BR72:BR74" si="254">+IFERROR((BO72/$AW72),"REVISAR")</f>
        <v>0</v>
      </c>
      <c r="BS72" s="850">
        <f t="shared" si="248"/>
        <v>0</v>
      </c>
      <c r="BT72" s="844" t="s">
        <v>2913</v>
      </c>
      <c r="BU72" s="537" t="s">
        <v>8666</v>
      </c>
      <c r="BV72" s="120"/>
      <c r="BW72" s="839">
        <v>24</v>
      </c>
      <c r="BX72" s="848">
        <v>28</v>
      </c>
      <c r="BY72" s="853" t="s">
        <v>8519</v>
      </c>
      <c r="BZ72" s="7">
        <f t="shared" ref="BZ72:BZ74" si="255">+IFERROR((BW72/$AW72),"REVISAR")</f>
        <v>0.25</v>
      </c>
      <c r="CA72" s="7">
        <f t="shared" ref="CA72:CA79" si="256">+IF(AND(BT72="SI",BL72="SI"),(IF(CB72="SI",IFERROR((IF(CB72="SI",BX72,0)/$AW72),"REVISAR"),BS72)),BS72)</f>
        <v>0</v>
      </c>
      <c r="CB72" s="844" t="s">
        <v>2913</v>
      </c>
      <c r="CC72" s="852" t="s">
        <v>8523</v>
      </c>
      <c r="CD72" s="120"/>
      <c r="CE72" s="839">
        <v>24</v>
      </c>
      <c r="CF72" s="842">
        <f t="shared" si="132"/>
        <v>0</v>
      </c>
      <c r="CG72" s="853"/>
      <c r="CH72" s="7">
        <f t="shared" si="243"/>
        <v>0.25</v>
      </c>
      <c r="CI72" s="7">
        <f t="shared" ref="CI72:CI79" si="257">+IF(AND(BL72="SI",BT72="SI",CB72="SI"),(IF(CJ72="SI",IFERROR((IF(CJ72="SI",CF72,0)/$AW72),"REVISAR"),CA72)),CA72)</f>
        <v>0</v>
      </c>
      <c r="CJ72" s="844" t="s">
        <v>7160</v>
      </c>
      <c r="CK72" s="27"/>
      <c r="CL72" s="857"/>
      <c r="CM72" s="839">
        <v>24</v>
      </c>
      <c r="CN72" s="842">
        <f>IF(CJ72="SI",CF72,0)</f>
        <v>0</v>
      </c>
      <c r="CO72" s="847"/>
      <c r="CP72" s="7">
        <f t="shared" si="222"/>
        <v>0.25</v>
      </c>
      <c r="CQ72" s="7">
        <f t="shared" ref="CQ72:CQ74" si="258">+IF(AND(BL72="SI",BT72="SI",CB72="SI",CJ72="SI"),(IF(CR72="SI",IFERROR((IF(CR72="SI",CN72,0)/$AW72),"REVISAR"),0)),CI72)</f>
        <v>0</v>
      </c>
      <c r="CR72" s="844" t="s">
        <v>7160</v>
      </c>
      <c r="CS72" s="852"/>
      <c r="CT72" s="857"/>
      <c r="CU72" s="839">
        <v>48</v>
      </c>
      <c r="CV72" s="848"/>
      <c r="CW72" s="853"/>
      <c r="CX72" s="7">
        <f t="shared" si="224"/>
        <v>0.5</v>
      </c>
      <c r="CY72" s="7">
        <f t="shared" ref="CY72:CY74" si="259">+IF(AND(BL72="SI",BT72="SI",CB72="SI",CJ72="SI",CR72="SI"),(IF(CZ72="SI",IFERROR((IF(CZ72="SI",CV72,0)/$AW72),"REVISAR"),0)),CQ72)</f>
        <v>0</v>
      </c>
      <c r="CZ72" s="844" t="s">
        <v>7160</v>
      </c>
      <c r="DA72" s="852"/>
      <c r="DB72" s="856"/>
      <c r="DC72" s="839">
        <v>48</v>
      </c>
      <c r="DD72" s="842">
        <f>IF(CZ72="SI",CV72,0)</f>
        <v>0</v>
      </c>
      <c r="DE72" s="853"/>
      <c r="DF72" s="7">
        <f t="shared" ref="DF72:DF74" si="260">+IFERROR((DC72/$AW72),"REVISAR")</f>
        <v>0.5</v>
      </c>
      <c r="DG72" s="7">
        <f t="shared" ref="DG72:DG74" si="261">+IF(AND(BL72="SI",BT72="SI",CB72="SI",CJ72="SI",CR72="SI",CZ72="SI"),(IF(DH72="SI",IFERROR((IF(DH72="SI",DD72,0)/$AW72),"REVISAR"),0)),CY72)</f>
        <v>0</v>
      </c>
      <c r="DH72" s="844" t="s">
        <v>7160</v>
      </c>
      <c r="DI72" s="852"/>
      <c r="DJ72" s="856"/>
      <c r="DK72" s="839">
        <v>48</v>
      </c>
      <c r="DL72" s="842">
        <f>IF(DH72="SI",DD72,0)</f>
        <v>0</v>
      </c>
      <c r="DM72" s="853"/>
      <c r="DN72" s="7">
        <f t="shared" si="229"/>
        <v>0.5</v>
      </c>
      <c r="DO72" s="7">
        <f t="shared" ref="DO72:DO74" si="262">+IF(AND(BL72="SI",BT72="SI",CB72="SI",CJ72="SI",CR72="SI",CZ72="SI",DH72="SI"),(IF(DP72="SI",IFERROR((IF(DP72="SI",DL72,0)/$AW72),"REVISAR"),0)),DG72)</f>
        <v>0</v>
      </c>
      <c r="DP72" s="844" t="s">
        <v>7160</v>
      </c>
      <c r="DQ72" s="852"/>
      <c r="DR72" s="856"/>
      <c r="DS72" s="839">
        <v>72</v>
      </c>
      <c r="DT72" s="848"/>
      <c r="DU72" s="853"/>
      <c r="DV72" s="7">
        <f t="shared" si="231"/>
        <v>0.75</v>
      </c>
      <c r="DW72" s="7">
        <f t="shared" ref="DW72:DW74" si="263">+IF(AND(BL72="SI",BT72="SI",CB72="SI",CJ72="SI",CR72="SI",CZ72="SI",DH72="SI",DP72="SI"),(IF(DX72="SI",IFERROR((IF(DX72="SI",DT72,0)/$AW72),"REVISAR"),0)),DO72)</f>
        <v>0</v>
      </c>
      <c r="DX72" s="844" t="s">
        <v>7160</v>
      </c>
      <c r="DY72" s="852"/>
      <c r="DZ72" s="856"/>
      <c r="EA72" s="839">
        <v>72</v>
      </c>
      <c r="EB72" s="842">
        <f>IF(DX72="SI",DT72,0)</f>
        <v>0</v>
      </c>
      <c r="EC72" s="853"/>
      <c r="ED72" s="7">
        <f t="shared" si="234"/>
        <v>0.75</v>
      </c>
      <c r="EE72" s="7">
        <f t="shared" ref="EE72:EE74" si="264">+IF(AND(BL72="SI",BT72="SI",CB72="SI",CJ72="SI",CR72="SI",CZ72="SI",DH72="SI",DP72="SI",DX72="SI"),(IF(EF72="SI",IFERROR((IF(EF72="SI",EB72,0)/$AW72),"REVISAR"),0)),DW72)</f>
        <v>0</v>
      </c>
      <c r="EF72" s="844" t="s">
        <v>7160</v>
      </c>
      <c r="EG72" s="851"/>
      <c r="EH72" s="856"/>
      <c r="EI72" s="839">
        <v>72</v>
      </c>
      <c r="EJ72" s="842">
        <f>IF(EF72="SI",EB72,0)</f>
        <v>0</v>
      </c>
      <c r="EK72" s="853"/>
      <c r="EL72" s="7">
        <f t="shared" si="237"/>
        <v>0.75</v>
      </c>
      <c r="EM72" s="7">
        <f t="shared" ref="EM72:EM74" si="265">+IF(AND(BL72="SI",BT72="SI",CB72="SI",CJ72="SI",CR72="SI",CZ72="SI",DH72="SI",DP72="SI",DX72="SI",EF72="SI"),(IF(EN72="SI",IFERROR((IF(EN72="SI",EJ72,0)/$AW72),"REVISAR"),0)),EE72)</f>
        <v>0</v>
      </c>
      <c r="EN72" s="844" t="s">
        <v>7160</v>
      </c>
      <c r="EO72" s="851"/>
      <c r="EP72" s="856"/>
      <c r="EQ72" s="839">
        <v>96</v>
      </c>
      <c r="ER72" s="845"/>
      <c r="ES72" s="853"/>
      <c r="ET72" s="7">
        <f t="shared" si="239"/>
        <v>1</v>
      </c>
      <c r="EU72" s="7">
        <f t="shared" ref="EU72:EU74" si="266">+IF(AND(BL72="SI",BT72="SI",CB72="SI",CJ72="SI",CR72="SI",CZ72="SI",DH72="SI",DP72="SI",DX72="SI",EF72="SI",EN72="SI"),(IF(EV72="SI",IFERROR((IF(EV72="SI",ER72,0)/$AW72),"REVISAR"),0)),EM72)</f>
        <v>0</v>
      </c>
      <c r="EV72" s="844" t="s">
        <v>7160</v>
      </c>
      <c r="EW72" s="849"/>
      <c r="EX72" s="849"/>
      <c r="EY72" s="546">
        <v>2023</v>
      </c>
      <c r="FC72" s="934" t="str">
        <f t="shared" si="242"/>
        <v>fortalecimiento territorial e institucional</v>
      </c>
      <c r="FF72" s="862"/>
    </row>
    <row r="73" spans="1:162" s="934" customFormat="1" ht="32.25" customHeight="1" x14ac:dyDescent="0.25">
      <c r="A73" s="861" t="str">
        <f t="shared" si="196"/>
        <v>549_VPBM_2023</v>
      </c>
      <c r="B73" s="925" t="s">
        <v>2227</v>
      </c>
      <c r="C73" s="925" t="s">
        <v>653</v>
      </c>
      <c r="D73" s="925" t="s">
        <v>4460</v>
      </c>
      <c r="E73" s="925" t="s">
        <v>7183</v>
      </c>
      <c r="F73" s="925" t="s">
        <v>4477</v>
      </c>
      <c r="G73" s="925" t="s">
        <v>4505</v>
      </c>
      <c r="H73" s="925" t="s">
        <v>2230</v>
      </c>
      <c r="I73" s="969" t="s">
        <v>7344</v>
      </c>
      <c r="J73" s="969" t="s">
        <v>7344</v>
      </c>
      <c r="K73" s="969" t="s">
        <v>7452</v>
      </c>
      <c r="L73" s="920" t="s">
        <v>4480</v>
      </c>
      <c r="M73" s="925" t="s">
        <v>8303</v>
      </c>
      <c r="N73" s="971">
        <v>549</v>
      </c>
      <c r="O73" s="920"/>
      <c r="P73" s="1068" t="s">
        <v>7702</v>
      </c>
      <c r="Q73" s="920" t="s">
        <v>210</v>
      </c>
      <c r="R73" s="921"/>
      <c r="S73" s="921"/>
      <c r="T73" s="921"/>
      <c r="U73" s="921"/>
      <c r="V73" s="921"/>
      <c r="W73" s="921"/>
      <c r="X73" s="921"/>
      <c r="Y73" s="921"/>
      <c r="Z73" s="921"/>
      <c r="AA73" s="921"/>
      <c r="AB73" s="921"/>
      <c r="AC73" s="921"/>
      <c r="AD73" s="921"/>
      <c r="AE73" s="921"/>
      <c r="AF73" s="921"/>
      <c r="AG73" s="921"/>
      <c r="AH73" s="921"/>
      <c r="AI73" s="921"/>
      <c r="AJ73" s="921"/>
      <c r="AK73" s="921"/>
      <c r="AL73" s="921"/>
      <c r="AM73" s="921"/>
      <c r="AN73" s="921"/>
      <c r="AO73" s="920" t="s">
        <v>211</v>
      </c>
      <c r="AP73" s="921" t="s">
        <v>442</v>
      </c>
      <c r="AQ73" s="920" t="s">
        <v>213</v>
      </c>
      <c r="AR73" s="920" t="s">
        <v>271</v>
      </c>
      <c r="AS73" s="920">
        <v>0</v>
      </c>
      <c r="AT73" s="925" t="s">
        <v>7455</v>
      </c>
      <c r="AU73" s="925" t="s">
        <v>7456</v>
      </c>
      <c r="AV73" s="919">
        <v>96</v>
      </c>
      <c r="AW73" s="976">
        <v>97</v>
      </c>
      <c r="AX73" s="979">
        <v>97</v>
      </c>
      <c r="AY73" s="979">
        <v>97</v>
      </c>
      <c r="AZ73" s="977">
        <v>97</v>
      </c>
      <c r="BA73" s="977">
        <v>97</v>
      </c>
      <c r="BB73" s="939"/>
      <c r="BC73" s="939"/>
      <c r="BD73" s="939"/>
      <c r="BE73" s="939"/>
      <c r="BF73" s="993">
        <v>97</v>
      </c>
      <c r="BG73" s="839">
        <v>0</v>
      </c>
      <c r="BH73" s="848">
        <v>0</v>
      </c>
      <c r="BI73" s="854" t="s">
        <v>7990</v>
      </c>
      <c r="BJ73" s="129">
        <f t="shared" si="252"/>
        <v>0</v>
      </c>
      <c r="BK73" s="7">
        <f t="shared" si="253"/>
        <v>0</v>
      </c>
      <c r="BL73" s="841" t="s">
        <v>2913</v>
      </c>
      <c r="BM73" s="854" t="s">
        <v>7998</v>
      </c>
      <c r="BN73" s="859"/>
      <c r="BO73" s="839">
        <v>97</v>
      </c>
      <c r="BP73" s="845">
        <v>75</v>
      </c>
      <c r="BQ73" s="843" t="s">
        <v>8005</v>
      </c>
      <c r="BR73" s="7">
        <f t="shared" si="254"/>
        <v>1</v>
      </c>
      <c r="BS73" s="7">
        <f t="shared" ref="BS73:BS74" si="267">+IF(BL73&lt;&gt;"SI",BK73,(IF(BT73="SI",IFERROR((IF(BT73="SI",BP73,0)/$AW73),"REVISAR"),0)))</f>
        <v>0</v>
      </c>
      <c r="BT73" s="844" t="s">
        <v>218</v>
      </c>
      <c r="BU73" s="537" t="s">
        <v>8009</v>
      </c>
      <c r="BV73" s="120"/>
      <c r="BW73" s="839">
        <v>97</v>
      </c>
      <c r="BX73" s="848">
        <v>97</v>
      </c>
      <c r="BY73" s="853" t="s">
        <v>8520</v>
      </c>
      <c r="BZ73" s="7">
        <f t="shared" si="255"/>
        <v>1</v>
      </c>
      <c r="CA73" s="7">
        <f t="shared" si="256"/>
        <v>0</v>
      </c>
      <c r="CB73" s="844" t="s">
        <v>2913</v>
      </c>
      <c r="CC73" s="852" t="s">
        <v>8523</v>
      </c>
      <c r="CD73" s="120"/>
      <c r="CE73" s="839">
        <v>97</v>
      </c>
      <c r="CF73" s="848">
        <v>97</v>
      </c>
      <c r="CG73" s="853"/>
      <c r="CH73" s="7">
        <f t="shared" si="243"/>
        <v>1</v>
      </c>
      <c r="CI73" s="7">
        <f t="shared" si="257"/>
        <v>0</v>
      </c>
      <c r="CJ73" s="844" t="s">
        <v>7160</v>
      </c>
      <c r="CK73" s="27"/>
      <c r="CL73" s="857"/>
      <c r="CM73" s="839">
        <v>97</v>
      </c>
      <c r="CN73" s="848"/>
      <c r="CO73" s="847"/>
      <c r="CP73" s="7">
        <f t="shared" si="222"/>
        <v>1</v>
      </c>
      <c r="CQ73" s="7">
        <f t="shared" si="258"/>
        <v>0</v>
      </c>
      <c r="CR73" s="844" t="s">
        <v>7160</v>
      </c>
      <c r="CS73" s="852"/>
      <c r="CT73" s="857"/>
      <c r="CU73" s="839">
        <v>97</v>
      </c>
      <c r="CV73" s="848"/>
      <c r="CW73" s="853"/>
      <c r="CX73" s="7">
        <f t="shared" si="224"/>
        <v>1</v>
      </c>
      <c r="CY73" s="7">
        <f t="shared" si="259"/>
        <v>0</v>
      </c>
      <c r="CZ73" s="844" t="s">
        <v>7160</v>
      </c>
      <c r="DA73" s="852"/>
      <c r="DB73" s="856"/>
      <c r="DC73" s="839">
        <v>97</v>
      </c>
      <c r="DD73" s="848"/>
      <c r="DE73" s="853"/>
      <c r="DF73" s="7">
        <f t="shared" si="260"/>
        <v>1</v>
      </c>
      <c r="DG73" s="7">
        <f t="shared" si="261"/>
        <v>0</v>
      </c>
      <c r="DH73" s="844" t="s">
        <v>7160</v>
      </c>
      <c r="DI73" s="852"/>
      <c r="DJ73" s="856"/>
      <c r="DK73" s="839">
        <v>97</v>
      </c>
      <c r="DL73" s="848"/>
      <c r="DM73" s="853"/>
      <c r="DN73" s="7">
        <f t="shared" si="229"/>
        <v>1</v>
      </c>
      <c r="DO73" s="7">
        <f t="shared" si="262"/>
        <v>0</v>
      </c>
      <c r="DP73" s="844" t="s">
        <v>7160</v>
      </c>
      <c r="DQ73" s="852"/>
      <c r="DR73" s="856"/>
      <c r="DS73" s="839">
        <v>97</v>
      </c>
      <c r="DT73" s="848"/>
      <c r="DU73" s="853"/>
      <c r="DV73" s="7">
        <f t="shared" si="231"/>
        <v>1</v>
      </c>
      <c r="DW73" s="7">
        <f t="shared" si="263"/>
        <v>0</v>
      </c>
      <c r="DX73" s="844" t="s">
        <v>7160</v>
      </c>
      <c r="DY73" s="852"/>
      <c r="DZ73" s="856"/>
      <c r="EA73" s="839">
        <v>97</v>
      </c>
      <c r="EB73" s="848"/>
      <c r="EC73" s="853"/>
      <c r="ED73" s="7">
        <f t="shared" si="234"/>
        <v>1</v>
      </c>
      <c r="EE73" s="7">
        <f t="shared" si="264"/>
        <v>0</v>
      </c>
      <c r="EF73" s="844" t="s">
        <v>7160</v>
      </c>
      <c r="EG73" s="851"/>
      <c r="EH73" s="856"/>
      <c r="EI73" s="839">
        <v>97</v>
      </c>
      <c r="EJ73" s="848"/>
      <c r="EK73" s="853"/>
      <c r="EL73" s="7">
        <f t="shared" si="237"/>
        <v>1</v>
      </c>
      <c r="EM73" s="7">
        <f t="shared" si="265"/>
        <v>0</v>
      </c>
      <c r="EN73" s="844" t="s">
        <v>7160</v>
      </c>
      <c r="EO73" s="851"/>
      <c r="EP73" s="856"/>
      <c r="EQ73" s="839">
        <v>97</v>
      </c>
      <c r="ER73" s="845"/>
      <c r="ES73" s="853"/>
      <c r="ET73" s="7">
        <f t="shared" si="239"/>
        <v>1</v>
      </c>
      <c r="EU73" s="7">
        <f t="shared" si="266"/>
        <v>0</v>
      </c>
      <c r="EV73" s="844" t="s">
        <v>7160</v>
      </c>
      <c r="EW73" s="849"/>
      <c r="EX73" s="849"/>
      <c r="EY73" s="546">
        <v>2023</v>
      </c>
      <c r="FA73" s="846" t="str">
        <f t="shared" ref="FA73:FA74" si="268">+IF(EQ73=AW73,"SI","NO")</f>
        <v>SI</v>
      </c>
      <c r="FC73" s="934" t="str">
        <f t="shared" si="242"/>
        <v>fortalecimiento territorial e institucional</v>
      </c>
      <c r="FF73" s="862"/>
    </row>
    <row r="74" spans="1:162" s="934" customFormat="1" ht="32.25" customHeight="1" x14ac:dyDescent="0.25">
      <c r="A74" s="861" t="str">
        <f t="shared" si="196"/>
        <v>550_VPBM_2023</v>
      </c>
      <c r="B74" s="925" t="s">
        <v>2227</v>
      </c>
      <c r="C74" s="925" t="s">
        <v>653</v>
      </c>
      <c r="D74" s="925" t="s">
        <v>4460</v>
      </c>
      <c r="E74" s="925" t="s">
        <v>7183</v>
      </c>
      <c r="F74" s="925" t="s">
        <v>4477</v>
      </c>
      <c r="G74" s="925" t="s">
        <v>4505</v>
      </c>
      <c r="H74" s="925" t="s">
        <v>2230</v>
      </c>
      <c r="I74" s="969" t="s">
        <v>7344</v>
      </c>
      <c r="J74" s="969" t="s">
        <v>7344</v>
      </c>
      <c r="K74" s="969" t="s">
        <v>7452</v>
      </c>
      <c r="L74" s="920" t="s">
        <v>4480</v>
      </c>
      <c r="M74" s="925" t="s">
        <v>8303</v>
      </c>
      <c r="N74" s="971">
        <v>550</v>
      </c>
      <c r="O74" s="920"/>
      <c r="P74" s="1068" t="s">
        <v>7457</v>
      </c>
      <c r="Q74" s="920" t="s">
        <v>210</v>
      </c>
      <c r="R74" s="921"/>
      <c r="S74" s="921"/>
      <c r="T74" s="921"/>
      <c r="U74" s="921"/>
      <c r="V74" s="921"/>
      <c r="W74" s="921"/>
      <c r="X74" s="921"/>
      <c r="Y74" s="921"/>
      <c r="Z74" s="921"/>
      <c r="AA74" s="921"/>
      <c r="AB74" s="921"/>
      <c r="AC74" s="921"/>
      <c r="AD74" s="921"/>
      <c r="AE74" s="921"/>
      <c r="AF74" s="921"/>
      <c r="AG74" s="921"/>
      <c r="AH74" s="921"/>
      <c r="AI74" s="921"/>
      <c r="AJ74" s="921"/>
      <c r="AK74" s="921"/>
      <c r="AL74" s="921"/>
      <c r="AM74" s="921"/>
      <c r="AN74" s="921"/>
      <c r="AO74" s="920" t="s">
        <v>211</v>
      </c>
      <c r="AP74" s="921" t="s">
        <v>442</v>
      </c>
      <c r="AQ74" s="920" t="s">
        <v>213</v>
      </c>
      <c r="AR74" s="920" t="s">
        <v>214</v>
      </c>
      <c r="AS74" s="920">
        <v>0</v>
      </c>
      <c r="AT74" s="925" t="s">
        <v>7458</v>
      </c>
      <c r="AU74" s="925" t="s">
        <v>7459</v>
      </c>
      <c r="AV74" s="919">
        <v>0</v>
      </c>
      <c r="AW74" s="976">
        <v>100</v>
      </c>
      <c r="AX74" s="976">
        <v>100</v>
      </c>
      <c r="AY74" s="976">
        <v>100</v>
      </c>
      <c r="AZ74" s="976">
        <v>100</v>
      </c>
      <c r="BA74" s="977">
        <v>100</v>
      </c>
      <c r="BB74" s="939"/>
      <c r="BC74" s="939"/>
      <c r="BD74" s="939"/>
      <c r="BE74" s="939"/>
      <c r="BF74" s="993">
        <v>100</v>
      </c>
      <c r="BG74" s="839">
        <v>100</v>
      </c>
      <c r="BH74" s="848">
        <v>100</v>
      </c>
      <c r="BI74" s="854" t="s">
        <v>7991</v>
      </c>
      <c r="BJ74" s="129">
        <f t="shared" si="252"/>
        <v>0</v>
      </c>
      <c r="BK74" s="7">
        <f t="shared" si="253"/>
        <v>0</v>
      </c>
      <c r="BL74" s="841" t="s">
        <v>2913</v>
      </c>
      <c r="BM74" s="854" t="s">
        <v>7998</v>
      </c>
      <c r="BN74" s="859"/>
      <c r="BO74" s="839">
        <v>100</v>
      </c>
      <c r="BP74" s="845">
        <v>100</v>
      </c>
      <c r="BQ74" s="843" t="s">
        <v>8006</v>
      </c>
      <c r="BR74" s="7">
        <f t="shared" si="254"/>
        <v>1</v>
      </c>
      <c r="BS74" s="7">
        <f t="shared" si="267"/>
        <v>0</v>
      </c>
      <c r="BT74" s="844" t="s">
        <v>218</v>
      </c>
      <c r="BU74" s="537" t="s">
        <v>8009</v>
      </c>
      <c r="BV74" s="120"/>
      <c r="BW74" s="839">
        <v>100</v>
      </c>
      <c r="BX74" s="848">
        <v>100</v>
      </c>
      <c r="BY74" s="853" t="s">
        <v>8521</v>
      </c>
      <c r="BZ74" s="7">
        <f t="shared" si="255"/>
        <v>1</v>
      </c>
      <c r="CA74" s="7">
        <f t="shared" si="256"/>
        <v>0</v>
      </c>
      <c r="CB74" s="844" t="s">
        <v>2913</v>
      </c>
      <c r="CC74" s="852" t="s">
        <v>8524</v>
      </c>
      <c r="CD74" s="120"/>
      <c r="CE74" s="839">
        <v>100</v>
      </c>
      <c r="CF74" s="848">
        <v>100</v>
      </c>
      <c r="CG74" s="853"/>
      <c r="CH74" s="7">
        <f t="shared" si="243"/>
        <v>1</v>
      </c>
      <c r="CI74" s="7">
        <f t="shared" si="257"/>
        <v>0</v>
      </c>
      <c r="CJ74" s="844" t="s">
        <v>7160</v>
      </c>
      <c r="CK74" s="27"/>
      <c r="CL74" s="857"/>
      <c r="CM74" s="839">
        <v>100</v>
      </c>
      <c r="CN74" s="848"/>
      <c r="CO74" s="847"/>
      <c r="CP74" s="7">
        <f t="shared" si="222"/>
        <v>1</v>
      </c>
      <c r="CQ74" s="7">
        <f t="shared" si="258"/>
        <v>0</v>
      </c>
      <c r="CR74" s="844" t="s">
        <v>7160</v>
      </c>
      <c r="CS74" s="852"/>
      <c r="CT74" s="857"/>
      <c r="CU74" s="839">
        <v>100</v>
      </c>
      <c r="CV74" s="848"/>
      <c r="CW74" s="853"/>
      <c r="CX74" s="7">
        <f t="shared" si="224"/>
        <v>1</v>
      </c>
      <c r="CY74" s="7">
        <f t="shared" si="259"/>
        <v>0</v>
      </c>
      <c r="CZ74" s="844" t="s">
        <v>7160</v>
      </c>
      <c r="DA74" s="852"/>
      <c r="DB74" s="856"/>
      <c r="DC74" s="839">
        <v>100</v>
      </c>
      <c r="DD74" s="848"/>
      <c r="DE74" s="853"/>
      <c r="DF74" s="7">
        <f t="shared" si="260"/>
        <v>1</v>
      </c>
      <c r="DG74" s="7">
        <f t="shared" si="261"/>
        <v>0</v>
      </c>
      <c r="DH74" s="844" t="s">
        <v>7160</v>
      </c>
      <c r="DI74" s="852"/>
      <c r="DJ74" s="856"/>
      <c r="DK74" s="839">
        <v>100</v>
      </c>
      <c r="DL74" s="848"/>
      <c r="DM74" s="853"/>
      <c r="DN74" s="7">
        <f t="shared" si="229"/>
        <v>1</v>
      </c>
      <c r="DO74" s="7">
        <f t="shared" si="262"/>
        <v>0</v>
      </c>
      <c r="DP74" s="844" t="s">
        <v>7160</v>
      </c>
      <c r="DQ74" s="852"/>
      <c r="DR74" s="856"/>
      <c r="DS74" s="839">
        <v>100</v>
      </c>
      <c r="DT74" s="848"/>
      <c r="DU74" s="853"/>
      <c r="DV74" s="7">
        <f t="shared" si="231"/>
        <v>1</v>
      </c>
      <c r="DW74" s="7">
        <f t="shared" si="263"/>
        <v>0</v>
      </c>
      <c r="DX74" s="844" t="s">
        <v>7160</v>
      </c>
      <c r="DY74" s="852"/>
      <c r="DZ74" s="856"/>
      <c r="EA74" s="839">
        <v>100</v>
      </c>
      <c r="EB74" s="848"/>
      <c r="EC74" s="853"/>
      <c r="ED74" s="7">
        <f t="shared" si="234"/>
        <v>1</v>
      </c>
      <c r="EE74" s="7">
        <f t="shared" si="264"/>
        <v>0</v>
      </c>
      <c r="EF74" s="844" t="s">
        <v>7160</v>
      </c>
      <c r="EG74" s="851"/>
      <c r="EH74" s="856"/>
      <c r="EI74" s="839">
        <v>100</v>
      </c>
      <c r="EJ74" s="848"/>
      <c r="EK74" s="853"/>
      <c r="EL74" s="7">
        <f t="shared" si="237"/>
        <v>1</v>
      </c>
      <c r="EM74" s="7">
        <f t="shared" si="265"/>
        <v>0</v>
      </c>
      <c r="EN74" s="844" t="s">
        <v>7160</v>
      </c>
      <c r="EO74" s="851"/>
      <c r="EP74" s="856"/>
      <c r="EQ74" s="839">
        <v>100</v>
      </c>
      <c r="ER74" s="845"/>
      <c r="ES74" s="853"/>
      <c r="ET74" s="7">
        <f t="shared" si="239"/>
        <v>1</v>
      </c>
      <c r="EU74" s="7">
        <f t="shared" si="266"/>
        <v>0</v>
      </c>
      <c r="EV74" s="844" t="s">
        <v>7160</v>
      </c>
      <c r="EW74" s="849"/>
      <c r="EX74" s="849"/>
      <c r="EY74" s="546">
        <v>2023</v>
      </c>
      <c r="FA74" s="846" t="str">
        <f t="shared" si="268"/>
        <v>SI</v>
      </c>
      <c r="FC74" s="934" t="str">
        <f t="shared" si="242"/>
        <v>fortalecimiento territorial e institucional</v>
      </c>
      <c r="FF74" s="862"/>
    </row>
    <row r="75" spans="1:162" s="934" customFormat="1" ht="32.25" customHeight="1" x14ac:dyDescent="0.25">
      <c r="A75" s="861" t="str">
        <f t="shared" si="196"/>
        <v>189_VPBM_2023</v>
      </c>
      <c r="B75" s="927" t="s">
        <v>2227</v>
      </c>
      <c r="C75" s="927" t="s">
        <v>653</v>
      </c>
      <c r="D75" s="927" t="s">
        <v>4460</v>
      </c>
      <c r="E75" s="927" t="s">
        <v>7183</v>
      </c>
      <c r="F75" s="927" t="s">
        <v>4477</v>
      </c>
      <c r="G75" s="927" t="s">
        <v>4576</v>
      </c>
      <c r="H75" s="927" t="s">
        <v>2230</v>
      </c>
      <c r="I75" s="969" t="s">
        <v>7344</v>
      </c>
      <c r="J75" s="969" t="s">
        <v>7344</v>
      </c>
      <c r="K75" s="969" t="s">
        <v>7452</v>
      </c>
      <c r="L75" s="920" t="s">
        <v>4480</v>
      </c>
      <c r="M75" s="925" t="s">
        <v>8303</v>
      </c>
      <c r="N75" s="919">
        <v>189</v>
      </c>
      <c r="O75" s="930"/>
      <c r="P75" s="1062" t="s">
        <v>7188</v>
      </c>
      <c r="Q75" s="919" t="s">
        <v>210</v>
      </c>
      <c r="R75" s="919" t="s">
        <v>7287</v>
      </c>
      <c r="S75" s="919" t="s">
        <v>7287</v>
      </c>
      <c r="T75" s="919" t="s">
        <v>7287</v>
      </c>
      <c r="U75" s="919" t="s">
        <v>7287</v>
      </c>
      <c r="V75" s="919" t="s">
        <v>7287</v>
      </c>
      <c r="W75" s="919" t="s">
        <v>7287</v>
      </c>
      <c r="X75" s="919" t="s">
        <v>7287</v>
      </c>
      <c r="Y75" s="919" t="s">
        <v>7287</v>
      </c>
      <c r="Z75" s="919" t="s">
        <v>7287</v>
      </c>
      <c r="AA75" s="919" t="s">
        <v>7287</v>
      </c>
      <c r="AB75" s="919" t="s">
        <v>7287</v>
      </c>
      <c r="AC75" s="919" t="s">
        <v>7287</v>
      </c>
      <c r="AD75" s="919" t="s">
        <v>7287</v>
      </c>
      <c r="AE75" s="919"/>
      <c r="AF75" s="919"/>
      <c r="AG75" s="919" t="s">
        <v>7287</v>
      </c>
      <c r="AH75" s="919" t="s">
        <v>7287</v>
      </c>
      <c r="AI75" s="919" t="s">
        <v>7287</v>
      </c>
      <c r="AJ75" s="919" t="s">
        <v>7287</v>
      </c>
      <c r="AK75" s="919" t="s">
        <v>7287</v>
      </c>
      <c r="AL75" s="919" t="s">
        <v>7287</v>
      </c>
      <c r="AM75" s="919" t="s">
        <v>7287</v>
      </c>
      <c r="AN75" s="919"/>
      <c r="AO75" s="919" t="s">
        <v>1366</v>
      </c>
      <c r="AP75" s="919" t="s">
        <v>470</v>
      </c>
      <c r="AQ75" s="919" t="s">
        <v>418</v>
      </c>
      <c r="AR75" s="919" t="s">
        <v>271</v>
      </c>
      <c r="AS75" s="920">
        <v>0</v>
      </c>
      <c r="AT75" s="927" t="s">
        <v>7189</v>
      </c>
      <c r="AU75" s="927" t="s">
        <v>2763</v>
      </c>
      <c r="AV75" s="919">
        <v>96</v>
      </c>
      <c r="AW75" s="919">
        <v>96</v>
      </c>
      <c r="AX75" s="919">
        <v>96</v>
      </c>
      <c r="AY75" s="919">
        <v>96</v>
      </c>
      <c r="AZ75" s="919">
        <v>96</v>
      </c>
      <c r="BA75" s="919">
        <v>96</v>
      </c>
      <c r="BB75" s="927"/>
      <c r="BC75" s="927"/>
      <c r="BD75" s="927"/>
      <c r="BE75" s="927"/>
      <c r="BF75" s="992">
        <v>96</v>
      </c>
      <c r="BG75" s="839">
        <v>0</v>
      </c>
      <c r="BH75" s="842">
        <v>0</v>
      </c>
      <c r="BI75" s="854" t="s">
        <v>7992</v>
      </c>
      <c r="BJ75" s="129">
        <f>+IFERROR((BG75/$AW75),"REVISAR")</f>
        <v>0</v>
      </c>
      <c r="BK75" s="7">
        <f>IF(BL75="SI",IFERROR((IF(BL75="SI",BH75,0)/$AW75),"REVISAR"),0)</f>
        <v>0</v>
      </c>
      <c r="BL75" s="841" t="s">
        <v>2913</v>
      </c>
      <c r="BM75" s="854" t="s">
        <v>7999</v>
      </c>
      <c r="BN75" s="859">
        <v>1</v>
      </c>
      <c r="BO75" s="839">
        <v>0</v>
      </c>
      <c r="BP75" s="842">
        <f>IF(BL75="SI",BH75,0)</f>
        <v>0</v>
      </c>
      <c r="BQ75" s="843" t="s">
        <v>8663</v>
      </c>
      <c r="BR75" s="7">
        <f>+IF(BT75="SI",IFERROR((IF(BT75="SI",BO75,0)/$AW75),"REVISAR"),0)</f>
        <v>0</v>
      </c>
      <c r="BS75" s="850">
        <f>+IF(BL75&lt;&gt;"SI",BK75,(IF(BT75="SI",IFERROR((IF(BT75="SI",BP75,0)/$AW75),"REVISAR"),BK75)))</f>
        <v>0</v>
      </c>
      <c r="BT75" s="844" t="s">
        <v>2913</v>
      </c>
      <c r="BU75" s="537" t="s">
        <v>8008</v>
      </c>
      <c r="BV75" s="120"/>
      <c r="BW75" s="839">
        <v>24</v>
      </c>
      <c r="BX75" s="848">
        <v>88</v>
      </c>
      <c r="BY75" s="853" t="s">
        <v>8669</v>
      </c>
      <c r="BZ75" s="7">
        <f t="shared" ref="BZ75:BZ80" si="269">+IFERROR((BW75/$AW75),"REVISAR")</f>
        <v>0.25</v>
      </c>
      <c r="CA75" s="7">
        <f t="shared" si="256"/>
        <v>0</v>
      </c>
      <c r="CB75" s="844" t="s">
        <v>2913</v>
      </c>
      <c r="CC75" s="852" t="s">
        <v>8525</v>
      </c>
      <c r="CD75" s="857"/>
      <c r="CE75" s="839">
        <v>24</v>
      </c>
      <c r="CF75" s="842">
        <f>IF(CB75="SI",BX75,0)</f>
        <v>0</v>
      </c>
      <c r="CG75" s="853"/>
      <c r="CH75" s="7">
        <f t="shared" ref="CH75:CH80" si="270">+IFERROR((CE75/$AW75),"REVISAR")</f>
        <v>0.25</v>
      </c>
      <c r="CI75" s="7">
        <f t="shared" si="257"/>
        <v>0</v>
      </c>
      <c r="CJ75" s="844" t="s">
        <v>7160</v>
      </c>
      <c r="CK75" s="27"/>
      <c r="CL75" s="857"/>
      <c r="CM75" s="839">
        <v>24</v>
      </c>
      <c r="CN75" s="842">
        <f>IF(CJ75="SI",CF75,0)</f>
        <v>0</v>
      </c>
      <c r="CO75" s="847"/>
      <c r="CP75" s="7">
        <f t="shared" ref="CP75:CP89" si="271">+IFERROR((CM75/$AW75),"REVISAR")</f>
        <v>0.25</v>
      </c>
      <c r="CQ75" s="7">
        <f>+IF(AND(BL75="SI",BT75="SI",CB75="SI",CJ75="SI"),(IF(CR75="SI",IFERROR((IF(CR75="SI",CN75,0)/$AW75),"REVISAR"),CI75)),CI75)</f>
        <v>0</v>
      </c>
      <c r="CR75" s="844" t="s">
        <v>7160</v>
      </c>
      <c r="CS75" s="852"/>
      <c r="CT75" s="857"/>
      <c r="CU75" s="839">
        <v>48</v>
      </c>
      <c r="CV75" s="848"/>
      <c r="CW75" s="853"/>
      <c r="CX75" s="7">
        <f t="shared" ref="CX75:CX89" si="272">+IFERROR((CU75/$AW75),"REVISAR")</f>
        <v>0.5</v>
      </c>
      <c r="CY75" s="7">
        <f>+IF(AND(BL75="SI",BT75="SI",CB75="SI",CJ75="SI",CR75="SI"),(IF(CZ75="SI",IFERROR((IF(CZ75="SI",CV75,0)/$AW75),"REVISAR"),CQ75)),CQ75)</f>
        <v>0</v>
      </c>
      <c r="CZ75" s="844" t="s">
        <v>7160</v>
      </c>
      <c r="DA75" s="852"/>
      <c r="DB75" s="856"/>
      <c r="DC75" s="839">
        <v>48</v>
      </c>
      <c r="DD75" s="842">
        <f>IF(CZ75="SI",CV75,0)</f>
        <v>0</v>
      </c>
      <c r="DE75" s="853"/>
      <c r="DF75" s="7">
        <f>+IFERROR((DC75/$AV75),"REVISAR")</f>
        <v>0.5</v>
      </c>
      <c r="DG75" s="7">
        <f>+IF(AND(BL75="SI",BT75="SI",CB75="SI",CJ75="SI",CR75="SI",CZ75="SI"),(IF(DH75="SI",IFERROR((IF(DH75="SI",DD75,0)/$AV75),"REVISAR"),CY75)),CY75)</f>
        <v>0</v>
      </c>
      <c r="DH75" s="844" t="s">
        <v>7160</v>
      </c>
      <c r="DI75" s="852"/>
      <c r="DJ75" s="856"/>
      <c r="DK75" s="839">
        <v>48</v>
      </c>
      <c r="DL75" s="842">
        <f>IF(DH75="SI",DD75,0)</f>
        <v>0</v>
      </c>
      <c r="DM75" s="853"/>
      <c r="DN75" s="7">
        <f t="shared" ref="DN75:DN89" si="273">+IFERROR((DK75/$AW75),"REVISAR")</f>
        <v>0.5</v>
      </c>
      <c r="DO75" s="7">
        <f>+IF(AND(BL75="SI",BT75="SI",CB75="SI",CJ75="SI",CR75="SI",CZ75="SI",DH75="SI"),(IF(DP75="SI",IFERROR((IF(DP75="SI",DL75,0)/$AW75),"REVISAR"),DG75)),DG75)</f>
        <v>0</v>
      </c>
      <c r="DP75" s="844" t="s">
        <v>7160</v>
      </c>
      <c r="DQ75" s="852"/>
      <c r="DR75" s="856"/>
      <c r="DS75" s="839">
        <v>72</v>
      </c>
      <c r="DT75" s="848"/>
      <c r="DU75" s="853"/>
      <c r="DV75" s="7">
        <f t="shared" ref="DV75:DV89" si="274">+IFERROR((DS75/$AW75),"REVISAR")</f>
        <v>0.75</v>
      </c>
      <c r="DW75" s="7">
        <f>+IF(AND(BL75="SI",BT75="SI",CB75="SI",CJ75="SI",CR75="SI",CZ75="SI",DH75="SI",DP75="SI"),(IF(DX75="SI",IFERROR((IF(DX75="SI",DT75,0)/$AW75),"REVISAR"),DO75)),DO75)</f>
        <v>0</v>
      </c>
      <c r="DX75" s="844" t="s">
        <v>7160</v>
      </c>
      <c r="DY75" s="852"/>
      <c r="DZ75" s="856"/>
      <c r="EA75" s="839">
        <v>72</v>
      </c>
      <c r="EB75" s="842">
        <f>IF(DX75="SI",DT75,0)</f>
        <v>0</v>
      </c>
      <c r="EC75" s="853"/>
      <c r="ED75" s="7">
        <f t="shared" ref="ED75:ED89" si="275">+IFERROR((EA75/$AW75),"REVISAR")</f>
        <v>0.75</v>
      </c>
      <c r="EE75" s="7">
        <f>+IF(AND(BL75="SI",BT75="SI",CB75="SI",CJ75="SI",CR75="SI",CZ75="SI",DH75="SI",DP75="SI",DX75="SI"),(IF(EF75="SI",IFERROR((IF(EF75="SI",EB75,0)/$AW75),"REVISAR"),DW75)),DW75)</f>
        <v>0</v>
      </c>
      <c r="EF75" s="844" t="s">
        <v>7160</v>
      </c>
      <c r="EG75" s="851"/>
      <c r="EH75" s="856"/>
      <c r="EI75" s="839">
        <v>72</v>
      </c>
      <c r="EJ75" s="842">
        <f>IF(EF75="SI",EB75,0)</f>
        <v>0</v>
      </c>
      <c r="EK75" s="853"/>
      <c r="EL75" s="7">
        <f t="shared" ref="EL75:EL89" si="276">+IFERROR((EI75/$AW75),"REVISAR")</f>
        <v>0.75</v>
      </c>
      <c r="EM75" s="7">
        <f>+IF(AND(BL75="SI",BT75="SI",CB75="SI",CJ75="SI",CR75="SI",CZ75="SI",DH75="SI",DP75="SI",DX75="SI",EF75="SI"),(IF(EN75="SI",IFERROR((IF(EN75="SI",EJ75,0)/$AW75),"REVISAR"),EE75)),EE75)</f>
        <v>0</v>
      </c>
      <c r="EN75" s="844" t="s">
        <v>7160</v>
      </c>
      <c r="EO75" s="851"/>
      <c r="EP75" s="856"/>
      <c r="EQ75" s="839">
        <v>96</v>
      </c>
      <c r="ER75" s="845"/>
      <c r="ES75" s="853"/>
      <c r="ET75" s="7">
        <f t="shared" ref="ET75:ET89" si="277">+IFERROR((EQ75/$AW75),"REVISAR")</f>
        <v>1</v>
      </c>
      <c r="EU75" s="7">
        <f>+IF(AND(BL75="SI",BT75="SI",CB75="SI",CJ75="SI",CR75="SI",CZ75="SI",DH75="SI",DP75="SI",DX75="SI",EF75="SI",EN75="SI"),(IF(EV75="SI",IFERROR((IF(EV75="SI",ER75,0)/$AW75),"REVISAR"),EM75)),EM75)</f>
        <v>0</v>
      </c>
      <c r="EV75" s="844" t="s">
        <v>7160</v>
      </c>
      <c r="EW75" s="849"/>
      <c r="EX75" s="849"/>
      <c r="EY75" s="546">
        <v>2023</v>
      </c>
      <c r="FA75" s="846" t="str">
        <f>+IF(EQ75=AW75,"SI","NO")</f>
        <v>SI</v>
      </c>
      <c r="FC75" s="934" t="str">
        <f t="shared" si="242"/>
        <v>fortalecimiento territorial e institucional</v>
      </c>
      <c r="FF75" s="862"/>
    </row>
    <row r="76" spans="1:162" s="934" customFormat="1" ht="32.25" customHeight="1" x14ac:dyDescent="0.25">
      <c r="A76" s="861" t="str">
        <f t="shared" si="196"/>
        <v>244_VPBM_2023</v>
      </c>
      <c r="B76" s="927" t="s">
        <v>2227</v>
      </c>
      <c r="C76" s="927" t="s">
        <v>653</v>
      </c>
      <c r="D76" s="927" t="s">
        <v>4460</v>
      </c>
      <c r="E76" s="927" t="s">
        <v>7183</v>
      </c>
      <c r="F76" s="927" t="s">
        <v>4477</v>
      </c>
      <c r="G76" s="927" t="s">
        <v>4576</v>
      </c>
      <c r="H76" s="927" t="s">
        <v>2230</v>
      </c>
      <c r="I76" s="969" t="s">
        <v>7344</v>
      </c>
      <c r="J76" s="969" t="s">
        <v>7344</v>
      </c>
      <c r="K76" s="969" t="s">
        <v>7452</v>
      </c>
      <c r="L76" s="920" t="s">
        <v>4480</v>
      </c>
      <c r="M76" s="925" t="s">
        <v>8303</v>
      </c>
      <c r="N76" s="930">
        <v>244</v>
      </c>
      <c r="O76" s="930"/>
      <c r="P76" s="1062" t="s">
        <v>7190</v>
      </c>
      <c r="Q76" s="919" t="s">
        <v>210</v>
      </c>
      <c r="R76" s="919" t="s">
        <v>7287</v>
      </c>
      <c r="S76" s="919" t="s">
        <v>7287</v>
      </c>
      <c r="T76" s="919" t="s">
        <v>7287</v>
      </c>
      <c r="U76" s="919" t="s">
        <v>7287</v>
      </c>
      <c r="V76" s="919" t="s">
        <v>7287</v>
      </c>
      <c r="W76" s="919" t="s">
        <v>7287</v>
      </c>
      <c r="X76" s="919" t="s">
        <v>7287</v>
      </c>
      <c r="Y76" s="919" t="s">
        <v>7287</v>
      </c>
      <c r="Z76" s="919" t="s">
        <v>7287</v>
      </c>
      <c r="AA76" s="919" t="s">
        <v>7287</v>
      </c>
      <c r="AB76" s="919" t="s">
        <v>7287</v>
      </c>
      <c r="AC76" s="919" t="s">
        <v>7287</v>
      </c>
      <c r="AD76" s="919" t="s">
        <v>7287</v>
      </c>
      <c r="AE76" s="919"/>
      <c r="AF76" s="919"/>
      <c r="AG76" s="919" t="s">
        <v>7287</v>
      </c>
      <c r="AH76" s="919" t="s">
        <v>7287</v>
      </c>
      <c r="AI76" s="919" t="s">
        <v>7287</v>
      </c>
      <c r="AJ76" s="919" t="s">
        <v>7287</v>
      </c>
      <c r="AK76" s="919" t="s">
        <v>7287</v>
      </c>
      <c r="AL76" s="919" t="s">
        <v>7287</v>
      </c>
      <c r="AM76" s="919" t="s">
        <v>7287</v>
      </c>
      <c r="AN76" s="919"/>
      <c r="AO76" s="919" t="s">
        <v>1366</v>
      </c>
      <c r="AP76" s="919" t="s">
        <v>470</v>
      </c>
      <c r="AQ76" s="919" t="s">
        <v>213</v>
      </c>
      <c r="AR76" s="919" t="s">
        <v>3405</v>
      </c>
      <c r="AS76" s="920">
        <v>0</v>
      </c>
      <c r="AT76" s="927" t="s">
        <v>7191</v>
      </c>
      <c r="AU76" s="927" t="s">
        <v>7192</v>
      </c>
      <c r="AV76" s="919">
        <v>0</v>
      </c>
      <c r="AW76" s="919">
        <v>75</v>
      </c>
      <c r="AX76" s="919">
        <v>75</v>
      </c>
      <c r="AY76" s="919">
        <v>75</v>
      </c>
      <c r="AZ76" s="919">
        <v>75</v>
      </c>
      <c r="BA76" s="919">
        <v>75</v>
      </c>
      <c r="BB76" s="927"/>
      <c r="BC76" s="927"/>
      <c r="BD76" s="927"/>
      <c r="BE76" s="927"/>
      <c r="BF76" s="992">
        <v>75</v>
      </c>
      <c r="BG76" s="839">
        <v>75</v>
      </c>
      <c r="BH76" s="842">
        <v>0</v>
      </c>
      <c r="BI76" s="854" t="s">
        <v>7993</v>
      </c>
      <c r="BJ76" s="129">
        <f>+IF(BL76="SI",IFERROR((IF(BL76="SI",BG76,0)/AW76),"REVISAR"),0)</f>
        <v>0</v>
      </c>
      <c r="BK76" s="7">
        <f>+IF(BL76="SI",IFERROR((IF(BL76="SI",BH76,0)/AW76),"REVISAR"),0)</f>
        <v>0</v>
      </c>
      <c r="BL76" s="841" t="s">
        <v>2913</v>
      </c>
      <c r="BM76" s="854" t="s">
        <v>8000</v>
      </c>
      <c r="BN76" s="859">
        <v>1</v>
      </c>
      <c r="BO76" s="839">
        <v>75</v>
      </c>
      <c r="BP76" s="842">
        <f>IF(BL76="SI",BH76,0)</f>
        <v>0</v>
      </c>
      <c r="BQ76" s="843" t="s">
        <v>8664</v>
      </c>
      <c r="BR76" s="7">
        <f>+IFERROR((BO76/$AW76),"REVISAR")</f>
        <v>1</v>
      </c>
      <c r="BS76" s="850">
        <f>+IF(BL76&lt;&gt;"SI",BK76,(IF(BT76="SI",IFERROR((IF(BT76="SI",BP76,0)/$AW76),"REVISAR"),BK76)))</f>
        <v>0</v>
      </c>
      <c r="BT76" s="844" t="s">
        <v>2913</v>
      </c>
      <c r="BU76" s="537" t="s">
        <v>8008</v>
      </c>
      <c r="BV76" s="120"/>
      <c r="BW76" s="839">
        <v>75</v>
      </c>
      <c r="BX76" s="848">
        <v>79.333333333333329</v>
      </c>
      <c r="BY76" s="853" t="s">
        <v>8670</v>
      </c>
      <c r="BZ76" s="7">
        <f t="shared" si="269"/>
        <v>1</v>
      </c>
      <c r="CA76" s="7">
        <f t="shared" si="256"/>
        <v>0</v>
      </c>
      <c r="CB76" s="844" t="s">
        <v>2913</v>
      </c>
      <c r="CC76" s="852" t="s">
        <v>8525</v>
      </c>
      <c r="CD76" s="120"/>
      <c r="CE76" s="839">
        <v>75</v>
      </c>
      <c r="CF76" s="842">
        <f>IF(CB76="SI",BX76,0)</f>
        <v>0</v>
      </c>
      <c r="CG76" s="853"/>
      <c r="CH76" s="7">
        <f t="shared" si="270"/>
        <v>1</v>
      </c>
      <c r="CI76" s="7">
        <f t="shared" si="257"/>
        <v>0</v>
      </c>
      <c r="CJ76" s="844" t="s">
        <v>7160</v>
      </c>
      <c r="CK76" s="27"/>
      <c r="CL76" s="857"/>
      <c r="CM76" s="839">
        <v>75</v>
      </c>
      <c r="CN76" s="842">
        <f>IF(CJ76="SI",CF76,0)</f>
        <v>0</v>
      </c>
      <c r="CO76" s="847"/>
      <c r="CP76" s="7">
        <f t="shared" si="271"/>
        <v>1</v>
      </c>
      <c r="CQ76" s="7">
        <f>+IF(AND(BL76="SI",BT76="SI",CB76="SI",CJ76="SI"),(IF(CR76="SI",IFERROR((IF(CR76="SI",CN76,0)/$AW76),"REVISAR"),0)),CI76)</f>
        <v>0</v>
      </c>
      <c r="CR76" s="844" t="s">
        <v>7160</v>
      </c>
      <c r="CS76" s="852"/>
      <c r="CT76" s="857"/>
      <c r="CU76" s="839">
        <v>75</v>
      </c>
      <c r="CV76" s="848"/>
      <c r="CW76" s="853"/>
      <c r="CX76" s="7">
        <f t="shared" si="272"/>
        <v>1</v>
      </c>
      <c r="CY76" s="7">
        <f>+IF(AND(BL76="SI",BT76="SI",CB76="SI",CJ76="SI",CR76="SI"),(IF(CZ76="SI",IFERROR((IF(CZ76="SI",CV76,0)/$AW76),"REVISAR"),0)),CQ76)</f>
        <v>0</v>
      </c>
      <c r="CZ76" s="844" t="s">
        <v>7160</v>
      </c>
      <c r="DA76" s="852"/>
      <c r="DB76" s="856"/>
      <c r="DC76" s="839">
        <v>75</v>
      </c>
      <c r="DD76" s="842">
        <f>IF(CZ76="SI",CV76,0)</f>
        <v>0</v>
      </c>
      <c r="DE76" s="853"/>
      <c r="DF76" s="7">
        <f>+IFERROR((DC76/$AW76),"REVISAR")</f>
        <v>1</v>
      </c>
      <c r="DG76" s="7">
        <f>+IF(AND(BL76="SI",BT76="SI",CB76="SI",CJ76="SI",CR76="SI",CZ76="SI"),(IF(DH76="SI",IFERROR((IF(DH76="SI",DD76,0)/$AW76),"REVISAR"),0)),CY76)</f>
        <v>0</v>
      </c>
      <c r="DH76" s="844" t="s">
        <v>7160</v>
      </c>
      <c r="DI76" s="852"/>
      <c r="DJ76" s="856"/>
      <c r="DK76" s="839">
        <v>75</v>
      </c>
      <c r="DL76" s="842">
        <f>IF(DH76="SI",DD76,0)</f>
        <v>0</v>
      </c>
      <c r="DM76" s="853"/>
      <c r="DN76" s="7">
        <f t="shared" si="273"/>
        <v>1</v>
      </c>
      <c r="DO76" s="7">
        <f>+IF(AND(BL76="SI",BT76="SI",CB76="SI",CJ76="SI",CR76="SI",CZ76="SI",DH76="SI"),(IF(DP76="SI",IFERROR((IF(DP76="SI",DL76,0)/$AW76),"REVISAR"),0)),DG76)</f>
        <v>0</v>
      </c>
      <c r="DP76" s="844" t="s">
        <v>7160</v>
      </c>
      <c r="DQ76" s="852"/>
      <c r="DR76" s="856"/>
      <c r="DS76" s="839">
        <v>75</v>
      </c>
      <c r="DT76" s="848"/>
      <c r="DU76" s="853"/>
      <c r="DV76" s="7">
        <f t="shared" si="274"/>
        <v>1</v>
      </c>
      <c r="DW76" s="7">
        <f>+IF(AND(BL76="SI",BT76="SI",CB76="SI",CJ76="SI",CR76="SI",CZ76="SI",DH76="SI",DP76="SI"),(IF(DX76="SI",IFERROR((IF(DX76="SI",DT76,0)/$AW76),"REVISAR"),0)),DO76)</f>
        <v>0</v>
      </c>
      <c r="DX76" s="844" t="s">
        <v>7160</v>
      </c>
      <c r="DY76" s="852"/>
      <c r="DZ76" s="856"/>
      <c r="EA76" s="839">
        <v>75</v>
      </c>
      <c r="EB76" s="842">
        <f>IF(DX76="SI",DT76,0)</f>
        <v>0</v>
      </c>
      <c r="EC76" s="853"/>
      <c r="ED76" s="7">
        <f t="shared" si="275"/>
        <v>1</v>
      </c>
      <c r="EE76" s="7">
        <f>+IF(AND(BL76="SI",BT76="SI",CB76="SI",CJ76="SI",CR76="SI",CZ76="SI",DH76="SI",DP76="SI",DX76="SI"),(IF(EF76="SI",IFERROR((IF(EF76="SI",EB76,0)/$AW76),"REVISAR"),0)),DW76)</f>
        <v>0</v>
      </c>
      <c r="EF76" s="844" t="s">
        <v>7160</v>
      </c>
      <c r="EG76" s="851"/>
      <c r="EH76" s="856"/>
      <c r="EI76" s="839">
        <v>75</v>
      </c>
      <c r="EJ76" s="842">
        <f>IF(EF76="SI",EB76,0)</f>
        <v>0</v>
      </c>
      <c r="EK76" s="853"/>
      <c r="EL76" s="7">
        <f t="shared" si="276"/>
        <v>1</v>
      </c>
      <c r="EM76" s="7">
        <f>+IF(AND(BL76="SI",BT76="SI",CB76="SI",CJ76="SI",CR76="SI",CZ76="SI",DH76="SI",DP76="SI",DX76="SI",EF76="SI"),(IF(EN76="SI",IFERROR((IF(EN76="SI",EJ76,0)/$AW76),"REVISAR"),0)),EE76)</f>
        <v>0</v>
      </c>
      <c r="EN76" s="844" t="s">
        <v>7160</v>
      </c>
      <c r="EO76" s="851"/>
      <c r="EP76" s="856"/>
      <c r="EQ76" s="839">
        <v>75</v>
      </c>
      <c r="ER76" s="845"/>
      <c r="ES76" s="853"/>
      <c r="ET76" s="7">
        <f t="shared" si="277"/>
        <v>1</v>
      </c>
      <c r="EU76" s="7">
        <f>+IF(AND(BL76="SI",BT76="SI",CB76="SI",CJ76="SI",CR76="SI",CZ76="SI",DH76="SI",DP76="SI",DX76="SI",EF76="SI",EN76="SI"),(IF(EV76="SI",IFERROR((IF(EV76="SI",ER76,0)/$AW76),"REVISAR"),0)),EM76)</f>
        <v>0</v>
      </c>
      <c r="EV76" s="844" t="s">
        <v>7160</v>
      </c>
      <c r="EW76" s="849"/>
      <c r="EX76" s="849"/>
      <c r="EY76" s="546">
        <v>2023</v>
      </c>
      <c r="FC76" s="934" t="str">
        <f t="shared" si="242"/>
        <v>fortalecimiento territorial e institucional</v>
      </c>
      <c r="FF76" s="862"/>
    </row>
    <row r="77" spans="1:162" s="934" customFormat="1" ht="32.25" customHeight="1" x14ac:dyDescent="0.25">
      <c r="A77" s="861" t="str">
        <f t="shared" si="196"/>
        <v>245_VPBM_2023</v>
      </c>
      <c r="B77" s="927" t="s">
        <v>2227</v>
      </c>
      <c r="C77" s="927" t="s">
        <v>653</v>
      </c>
      <c r="D77" s="927" t="s">
        <v>4460</v>
      </c>
      <c r="E77" s="927" t="s">
        <v>7183</v>
      </c>
      <c r="F77" s="927" t="s">
        <v>4477</v>
      </c>
      <c r="G77" s="927" t="s">
        <v>4576</v>
      </c>
      <c r="H77" s="927" t="s">
        <v>2230</v>
      </c>
      <c r="I77" s="969" t="s">
        <v>7344</v>
      </c>
      <c r="J77" s="969" t="s">
        <v>7344</v>
      </c>
      <c r="K77" s="969" t="s">
        <v>7360</v>
      </c>
      <c r="L77" s="920" t="s">
        <v>4480</v>
      </c>
      <c r="M77" s="925" t="s">
        <v>8327</v>
      </c>
      <c r="N77" s="919">
        <v>245</v>
      </c>
      <c r="O77" s="930"/>
      <c r="P77" s="1062" t="s">
        <v>7193</v>
      </c>
      <c r="Q77" s="919" t="s">
        <v>210</v>
      </c>
      <c r="R77" s="919" t="s">
        <v>7287</v>
      </c>
      <c r="S77" s="919" t="s">
        <v>7287</v>
      </c>
      <c r="T77" s="919" t="s">
        <v>7287</v>
      </c>
      <c r="U77" s="919" t="s">
        <v>7287</v>
      </c>
      <c r="V77" s="919" t="s">
        <v>7287</v>
      </c>
      <c r="W77" s="919" t="s">
        <v>7287</v>
      </c>
      <c r="X77" s="919" t="s">
        <v>7287</v>
      </c>
      <c r="Y77" s="919" t="s">
        <v>7287</v>
      </c>
      <c r="Z77" s="919" t="s">
        <v>7287</v>
      </c>
      <c r="AA77" s="919" t="s">
        <v>7287</v>
      </c>
      <c r="AB77" s="919" t="s">
        <v>7287</v>
      </c>
      <c r="AC77" s="919" t="s">
        <v>7287</v>
      </c>
      <c r="AD77" s="919" t="s">
        <v>7287</v>
      </c>
      <c r="AE77" s="919"/>
      <c r="AF77" s="919"/>
      <c r="AG77" s="919" t="s">
        <v>7287</v>
      </c>
      <c r="AH77" s="919" t="s">
        <v>7287</v>
      </c>
      <c r="AI77" s="919" t="s">
        <v>7287</v>
      </c>
      <c r="AJ77" s="919" t="s">
        <v>7287</v>
      </c>
      <c r="AK77" s="919" t="s">
        <v>7287</v>
      </c>
      <c r="AL77" s="919" t="s">
        <v>7287</v>
      </c>
      <c r="AM77" s="919" t="s">
        <v>7287</v>
      </c>
      <c r="AN77" s="919"/>
      <c r="AO77" s="919" t="s">
        <v>211</v>
      </c>
      <c r="AP77" s="919" t="s">
        <v>442</v>
      </c>
      <c r="AQ77" s="919" t="s">
        <v>418</v>
      </c>
      <c r="AR77" s="919" t="s">
        <v>3405</v>
      </c>
      <c r="AS77" s="920">
        <v>0</v>
      </c>
      <c r="AT77" s="927" t="s">
        <v>7194</v>
      </c>
      <c r="AU77" s="927" t="s">
        <v>7195</v>
      </c>
      <c r="AV77" s="919">
        <v>100</v>
      </c>
      <c r="AW77" s="919">
        <v>100</v>
      </c>
      <c r="AX77" s="919">
        <v>100</v>
      </c>
      <c r="AY77" s="919">
        <v>100</v>
      </c>
      <c r="AZ77" s="919">
        <v>100</v>
      </c>
      <c r="BA77" s="919">
        <v>100</v>
      </c>
      <c r="BB77" s="927"/>
      <c r="BC77" s="927"/>
      <c r="BD77" s="927"/>
      <c r="BE77" s="927"/>
      <c r="BF77" s="992">
        <v>100</v>
      </c>
      <c r="BG77" s="839">
        <v>0</v>
      </c>
      <c r="BH77" s="848"/>
      <c r="BI77" s="854" t="s">
        <v>7994</v>
      </c>
      <c r="BJ77" s="129">
        <f>+IFERROR((BG77/$AW77),"REVISAR")</f>
        <v>0</v>
      </c>
      <c r="BK77" s="7">
        <f>IF(BL77="SI",IFERROR((IF(BL77="SI",BH77,0)/$AW77),"REVISAR"),0)</f>
        <v>0</v>
      </c>
      <c r="BL77" s="841" t="s">
        <v>2913</v>
      </c>
      <c r="BM77" s="854" t="s">
        <v>8001</v>
      </c>
      <c r="BN77" s="859">
        <v>1</v>
      </c>
      <c r="BO77" s="839">
        <v>0</v>
      </c>
      <c r="BP77" s="845"/>
      <c r="BQ77" s="843" t="s">
        <v>8665</v>
      </c>
      <c r="BR77" s="7">
        <f>+IF(BT77="SI",IFERROR((IF(BT77="SI",BO77,0)/$AW77),"REVISAR"),0)</f>
        <v>0</v>
      </c>
      <c r="BS77" s="850">
        <f>+IF(BL77&lt;&gt;"SI",BK77,(IF(BT77="SI",IFERROR((IF(BT77="SI",BP77,0)/$AW77),"REVISAR"),BK77)))</f>
        <v>0</v>
      </c>
      <c r="BT77" s="844" t="s">
        <v>2913</v>
      </c>
      <c r="BU77" s="537" t="s">
        <v>8008</v>
      </c>
      <c r="BV77" s="120"/>
      <c r="BW77" s="839">
        <v>5</v>
      </c>
      <c r="BX77" s="848">
        <v>5</v>
      </c>
      <c r="BY77" s="853" t="s">
        <v>8671</v>
      </c>
      <c r="BZ77" s="7">
        <f t="shared" si="269"/>
        <v>0.05</v>
      </c>
      <c r="CA77" s="7">
        <f t="shared" si="256"/>
        <v>0</v>
      </c>
      <c r="CB77" s="844" t="s">
        <v>2913</v>
      </c>
      <c r="CC77" s="852" t="s">
        <v>8525</v>
      </c>
      <c r="CD77" s="857"/>
      <c r="CE77" s="839">
        <v>10</v>
      </c>
      <c r="CF77" s="848"/>
      <c r="CG77" s="853"/>
      <c r="CH77" s="7">
        <f t="shared" si="270"/>
        <v>0.1</v>
      </c>
      <c r="CI77" s="7">
        <f t="shared" si="257"/>
        <v>0</v>
      </c>
      <c r="CJ77" s="844" t="s">
        <v>7160</v>
      </c>
      <c r="CK77" s="27"/>
      <c r="CL77" s="857"/>
      <c r="CM77" s="839">
        <v>15</v>
      </c>
      <c r="CN77" s="848"/>
      <c r="CO77" s="847"/>
      <c r="CP77" s="7">
        <f t="shared" si="271"/>
        <v>0.15</v>
      </c>
      <c r="CQ77" s="7">
        <f>+IF(AND(BL77="SI",BT77="SI",CB77="SI",CJ77="SI"),(IF(CR77="SI",IFERROR((IF(CR77="SI",CN77,0)/$AW77),"REVISAR"),CI77)),CI77)</f>
        <v>0</v>
      </c>
      <c r="CR77" s="844" t="s">
        <v>7160</v>
      </c>
      <c r="CS77" s="852"/>
      <c r="CT77" s="857"/>
      <c r="CU77" s="839">
        <v>20</v>
      </c>
      <c r="CV77" s="848"/>
      <c r="CW77" s="853"/>
      <c r="CX77" s="7">
        <f t="shared" si="272"/>
        <v>0.2</v>
      </c>
      <c r="CY77" s="7">
        <f>+IF(AND(BL77="SI",BT77="SI",CB77="SI",CJ77="SI",CR77="SI"),(IF(CZ77="SI",IFERROR((IF(CZ77="SI",CV77,0)/$AW77),"REVISAR"),CQ77)),CQ77)</f>
        <v>0</v>
      </c>
      <c r="CZ77" s="844" t="s">
        <v>7160</v>
      </c>
      <c r="DA77" s="852"/>
      <c r="DB77" s="856"/>
      <c r="DC77" s="839">
        <v>30</v>
      </c>
      <c r="DD77" s="848"/>
      <c r="DE77" s="853"/>
      <c r="DF77" s="7">
        <f>+IFERROR((DC77/$AV77),"REVISAR")</f>
        <v>0.3</v>
      </c>
      <c r="DG77" s="7">
        <f>+IF(AND(BL77="SI",BT77="SI",CB77="SI",CJ77="SI",CR77="SI",CZ77="SI"),(IF(DH77="SI",IFERROR((IF(DH77="SI",DD77,0)/$AV77),"REVISAR"),CY77)),CY77)</f>
        <v>0</v>
      </c>
      <c r="DH77" s="844" t="s">
        <v>7160</v>
      </c>
      <c r="DI77" s="852"/>
      <c r="DJ77" s="856"/>
      <c r="DK77" s="839">
        <v>40</v>
      </c>
      <c r="DL77" s="848"/>
      <c r="DM77" s="853"/>
      <c r="DN77" s="7">
        <f t="shared" si="273"/>
        <v>0.4</v>
      </c>
      <c r="DO77" s="7">
        <f>+IF(AND(BL77="SI",BT77="SI",CB77="SI",CJ77="SI",CR77="SI",CZ77="SI",DH77="SI"),(IF(DP77="SI",IFERROR((IF(DP77="SI",DL77,0)/$AW77),"REVISAR"),DG77)),DG77)</f>
        <v>0</v>
      </c>
      <c r="DP77" s="844" t="s">
        <v>7160</v>
      </c>
      <c r="DQ77" s="852"/>
      <c r="DR77" s="856"/>
      <c r="DS77" s="839">
        <v>50</v>
      </c>
      <c r="DT77" s="848"/>
      <c r="DU77" s="853"/>
      <c r="DV77" s="7">
        <f t="shared" si="274"/>
        <v>0.5</v>
      </c>
      <c r="DW77" s="7">
        <f>+IF(AND(BL77="SI",BT77="SI",CB77="SI",CJ77="SI",CR77="SI",CZ77="SI",DH77="SI",DP77="SI"),(IF(DX77="SI",IFERROR((IF(DX77="SI",DT77,0)/$AW77),"REVISAR"),DO77)),DO77)</f>
        <v>0</v>
      </c>
      <c r="DX77" s="844" t="s">
        <v>7160</v>
      </c>
      <c r="DY77" s="852"/>
      <c r="DZ77" s="856"/>
      <c r="EA77" s="839">
        <v>90</v>
      </c>
      <c r="EB77" s="848"/>
      <c r="EC77" s="853"/>
      <c r="ED77" s="7">
        <f t="shared" si="275"/>
        <v>0.9</v>
      </c>
      <c r="EE77" s="7">
        <f>+IF(AND(BL77="SI",BT77="SI",CB77="SI",CJ77="SI",CR77="SI",CZ77="SI",DH77="SI",DP77="SI",DX77="SI"),(IF(EF77="SI",IFERROR((IF(EF77="SI",EB77,0)/$AW77),"REVISAR"),DW77)),DW77)</f>
        <v>0</v>
      </c>
      <c r="EF77" s="844" t="s">
        <v>7160</v>
      </c>
      <c r="EG77" s="851"/>
      <c r="EH77" s="856"/>
      <c r="EI77" s="839">
        <v>95</v>
      </c>
      <c r="EJ77" s="848"/>
      <c r="EK77" s="853"/>
      <c r="EL77" s="7">
        <f t="shared" si="276"/>
        <v>0.95</v>
      </c>
      <c r="EM77" s="7">
        <f>+IF(AND(BL77="SI",BT77="SI",CB77="SI",CJ77="SI",CR77="SI",CZ77="SI",DH77="SI",DP77="SI",DX77="SI",EF77="SI"),(IF(EN77="SI",IFERROR((IF(EN77="SI",EJ77,0)/$AW77),"REVISAR"),EE77)),EE77)</f>
        <v>0</v>
      </c>
      <c r="EN77" s="844" t="s">
        <v>7160</v>
      </c>
      <c r="EO77" s="851"/>
      <c r="EP77" s="856"/>
      <c r="EQ77" s="839">
        <v>100</v>
      </c>
      <c r="ER77" s="845"/>
      <c r="ES77" s="853"/>
      <c r="ET77" s="7">
        <f t="shared" si="277"/>
        <v>1</v>
      </c>
      <c r="EU77" s="7">
        <f>+IF(AND(BL77="SI",BT77="SI",CB77="SI",CJ77="SI",CR77="SI",CZ77="SI",DH77="SI",DP77="SI",DX77="SI",EF77="SI",EN77="SI"),(IF(EV77="SI",IFERROR((IF(EV77="SI",ER77,0)/$AW77),"REVISAR"),EM77)),EM77)</f>
        <v>0</v>
      </c>
      <c r="EV77" s="844" t="s">
        <v>7160</v>
      </c>
      <c r="EW77" s="849"/>
      <c r="EX77" s="849"/>
      <c r="EY77" s="546">
        <v>2023</v>
      </c>
      <c r="FA77" s="846" t="str">
        <f>+IF(EQ77=AW77,"SI","NO")</f>
        <v>SI</v>
      </c>
      <c r="FC77" s="934" t="str">
        <f t="shared" si="242"/>
        <v>bienestar, paz y ciudadanía en la escuela</v>
      </c>
      <c r="FF77" s="862"/>
    </row>
    <row r="78" spans="1:162" s="934" customFormat="1" ht="32.25" customHeight="1" x14ac:dyDescent="0.25">
      <c r="A78" s="861" t="str">
        <f t="shared" si="196"/>
        <v>551_VPBM_2023</v>
      </c>
      <c r="B78" s="927" t="s">
        <v>2227</v>
      </c>
      <c r="C78" s="927" t="s">
        <v>653</v>
      </c>
      <c r="D78" s="927" t="s">
        <v>519</v>
      </c>
      <c r="E78" s="927" t="s">
        <v>7183</v>
      </c>
      <c r="F78" s="927" t="s">
        <v>4477</v>
      </c>
      <c r="G78" s="927" t="s">
        <v>4576</v>
      </c>
      <c r="H78" s="927" t="s">
        <v>2230</v>
      </c>
      <c r="I78" s="969" t="s">
        <v>7344</v>
      </c>
      <c r="J78" s="969" t="s">
        <v>7344</v>
      </c>
      <c r="K78" s="969" t="s">
        <v>7452</v>
      </c>
      <c r="L78" s="920" t="s">
        <v>4480</v>
      </c>
      <c r="M78" s="925" t="s">
        <v>8303</v>
      </c>
      <c r="N78" s="972">
        <v>551</v>
      </c>
      <c r="O78" s="930"/>
      <c r="P78" s="1070" t="s">
        <v>7460</v>
      </c>
      <c r="Q78" s="919" t="s">
        <v>210</v>
      </c>
      <c r="R78" s="919" t="s">
        <v>7287</v>
      </c>
      <c r="S78" s="919" t="s">
        <v>7287</v>
      </c>
      <c r="T78" s="919" t="s">
        <v>7287</v>
      </c>
      <c r="U78" s="919" t="s">
        <v>7287</v>
      </c>
      <c r="V78" s="919" t="s">
        <v>7287</v>
      </c>
      <c r="W78" s="919" t="s">
        <v>7287</v>
      </c>
      <c r="X78" s="919" t="s">
        <v>7287</v>
      </c>
      <c r="Y78" s="919" t="s">
        <v>7287</v>
      </c>
      <c r="Z78" s="919" t="s">
        <v>7287</v>
      </c>
      <c r="AA78" s="919" t="s">
        <v>7287</v>
      </c>
      <c r="AB78" s="919" t="s">
        <v>7287</v>
      </c>
      <c r="AC78" s="919" t="s">
        <v>7287</v>
      </c>
      <c r="AD78" s="919" t="s">
        <v>7287</v>
      </c>
      <c r="AE78" s="919"/>
      <c r="AF78" s="919"/>
      <c r="AG78" s="919" t="s">
        <v>7287</v>
      </c>
      <c r="AH78" s="919" t="s">
        <v>7287</v>
      </c>
      <c r="AI78" s="919" t="s">
        <v>7287</v>
      </c>
      <c r="AJ78" s="919" t="s">
        <v>7287</v>
      </c>
      <c r="AK78" s="919" t="s">
        <v>7287</v>
      </c>
      <c r="AL78" s="919" t="s">
        <v>7287</v>
      </c>
      <c r="AM78" s="919" t="s">
        <v>7287</v>
      </c>
      <c r="AN78" s="919"/>
      <c r="AO78" s="919" t="s">
        <v>270</v>
      </c>
      <c r="AP78" s="919" t="s">
        <v>2635</v>
      </c>
      <c r="AQ78" s="919" t="s">
        <v>244</v>
      </c>
      <c r="AR78" s="919" t="s">
        <v>271</v>
      </c>
      <c r="AS78" s="920">
        <v>0</v>
      </c>
      <c r="AT78" s="927" t="s">
        <v>7461</v>
      </c>
      <c r="AU78" s="927" t="s">
        <v>7462</v>
      </c>
      <c r="AV78" s="919">
        <v>0</v>
      </c>
      <c r="AW78" s="919">
        <v>1</v>
      </c>
      <c r="AX78" s="1028" t="s">
        <v>7287</v>
      </c>
      <c r="AY78" s="1028" t="s">
        <v>7287</v>
      </c>
      <c r="AZ78" s="919">
        <v>1</v>
      </c>
      <c r="BA78" s="1028" t="s">
        <v>7287</v>
      </c>
      <c r="BB78" s="927"/>
      <c r="BC78" s="927"/>
      <c r="BD78" s="927"/>
      <c r="BE78" s="927"/>
      <c r="BF78" s="992">
        <v>1</v>
      </c>
      <c r="BG78" s="839">
        <v>0</v>
      </c>
      <c r="BH78" s="842"/>
      <c r="BI78" s="854" t="s">
        <v>7995</v>
      </c>
      <c r="BJ78" s="129">
        <f>+IF(BL78="SI",IFERROR((IF(BL78="SI",BG78,0)/AW78),"REVISAR"),0)</f>
        <v>0</v>
      </c>
      <c r="BK78" s="7">
        <f>+IF(BL78="SI",IFERROR((IF(BL78="SI",BH78,0)/AW78),"REVISAR"),0)</f>
        <v>0</v>
      </c>
      <c r="BL78" s="841" t="s">
        <v>2913</v>
      </c>
      <c r="BM78" s="854" t="s">
        <v>7995</v>
      </c>
      <c r="BN78" s="860"/>
      <c r="BO78" s="839">
        <v>0</v>
      </c>
      <c r="BP78" s="842">
        <f t="shared" ref="BP78:BP120" si="278">IF(BL78="SI",BH78,0)</f>
        <v>0</v>
      </c>
      <c r="BQ78" s="843" t="s">
        <v>7995</v>
      </c>
      <c r="BR78" s="7">
        <f>+IFERROR((BO78/$AW78),"REVISAR")</f>
        <v>0</v>
      </c>
      <c r="BS78" s="7">
        <f>+IF(BL78&lt;&gt;"SI",BK78,(IF(BT78="SI",IFERROR((IF(BT78="SI",BP78,0)/$AW78),"REVISAR"),BK78)))</f>
        <v>0</v>
      </c>
      <c r="BT78" s="844" t="s">
        <v>2913</v>
      </c>
      <c r="BU78" s="537" t="s">
        <v>8008</v>
      </c>
      <c r="BV78" s="120"/>
      <c r="BW78" s="839">
        <v>0</v>
      </c>
      <c r="BX78" s="842">
        <f>IF(BT78="SI",BP78,0)</f>
        <v>0</v>
      </c>
      <c r="BY78" s="853" t="s">
        <v>7995</v>
      </c>
      <c r="BZ78" s="7">
        <f t="shared" si="269"/>
        <v>0</v>
      </c>
      <c r="CA78" s="7">
        <f t="shared" si="256"/>
        <v>0</v>
      </c>
      <c r="CB78" s="844" t="s">
        <v>2913</v>
      </c>
      <c r="CC78" s="852" t="s">
        <v>8525</v>
      </c>
      <c r="CD78" s="857"/>
      <c r="CE78" s="839">
        <v>0</v>
      </c>
      <c r="CF78" s="842">
        <f t="shared" ref="CF78:CF97" si="279">IF(CB78="SI",BX78,0)</f>
        <v>0</v>
      </c>
      <c r="CG78" s="853"/>
      <c r="CH78" s="7">
        <f t="shared" si="270"/>
        <v>0</v>
      </c>
      <c r="CI78" s="7">
        <f t="shared" si="257"/>
        <v>0</v>
      </c>
      <c r="CJ78" s="844" t="s">
        <v>7160</v>
      </c>
      <c r="CK78" s="27"/>
      <c r="CL78" s="857"/>
      <c r="CM78" s="839">
        <v>0</v>
      </c>
      <c r="CN78" s="842">
        <f t="shared" ref="CN78:CN89" si="280">IF(CJ78="SI",CF78,0)</f>
        <v>0</v>
      </c>
      <c r="CO78" s="847"/>
      <c r="CP78" s="7">
        <f t="shared" si="271"/>
        <v>0</v>
      </c>
      <c r="CQ78" s="7">
        <f>+IF(AND(BL78="SI",BT78="SI",CB78="SI",CJ78="SI"),(IF(CR78="SI",IFERROR((IF(CR78="SI",CN78,0)/$AW78),"REVISAR"),CI78)),CI78)</f>
        <v>0</v>
      </c>
      <c r="CR78" s="844" t="s">
        <v>7160</v>
      </c>
      <c r="CS78" s="852"/>
      <c r="CT78" s="857"/>
      <c r="CU78" s="839">
        <v>0</v>
      </c>
      <c r="CV78" s="858">
        <f>IF(CR78="SI",CN78,0)</f>
        <v>0</v>
      </c>
      <c r="CW78" s="853"/>
      <c r="CX78" s="7">
        <f t="shared" si="272"/>
        <v>0</v>
      </c>
      <c r="CY78" s="7">
        <f>+IF(AND(BL78="SI",BT78="SI",CB78="SI",CJ78="SI",CR78="SI"),(IF(CZ78="SI",IFERROR((IF(CZ78="SI",CV78,0)/$AW78),"REVISAR"),CQ78)),CQ78)</f>
        <v>0</v>
      </c>
      <c r="CZ78" s="844" t="s">
        <v>7160</v>
      </c>
      <c r="DA78" s="852"/>
      <c r="DB78" s="856"/>
      <c r="DC78" s="839">
        <v>0</v>
      </c>
      <c r="DD78" s="842">
        <f t="shared" ref="DD78:DD89" si="281">IF(CZ78="SI",CV78,0)</f>
        <v>0</v>
      </c>
      <c r="DE78" s="853"/>
      <c r="DF78" s="7">
        <f>+IFERROR((DC78/$AW78),"REVISAR")</f>
        <v>0</v>
      </c>
      <c r="DG78" s="7">
        <f>+IF(AND(BL78="SI",BT78="SI",CB78="SI",CJ78="SI",CR78="SI",CZ78="SI"),(IF(DH78="SI",IFERROR((IF(DH78="SI",DD78,0)/$AW78),"REVISAR"),CY78)),CY78)</f>
        <v>0</v>
      </c>
      <c r="DH78" s="844" t="s">
        <v>7160</v>
      </c>
      <c r="DI78" s="852"/>
      <c r="DJ78" s="856"/>
      <c r="DK78" s="839">
        <v>0</v>
      </c>
      <c r="DL78" s="842">
        <f t="shared" ref="DL78:DL89" si="282">IF(DH78="SI",DD78,0)</f>
        <v>0</v>
      </c>
      <c r="DM78" s="853"/>
      <c r="DN78" s="7">
        <f t="shared" si="273"/>
        <v>0</v>
      </c>
      <c r="DO78" s="7">
        <f>+IF(AND(BL78="SI",BT78="SI",CB78="SI",CJ78="SI",CR78="SI",CZ78="SI",DH78="SI"),(IF(DP78="SI",IFERROR((IF(DP78="SI",DL78,0)/$AW78),"REVISAR"),DG78)),DG78)</f>
        <v>0</v>
      </c>
      <c r="DP78" s="844" t="s">
        <v>7160</v>
      </c>
      <c r="DQ78" s="852"/>
      <c r="DR78" s="856"/>
      <c r="DS78" s="839">
        <v>0</v>
      </c>
      <c r="DT78" s="842">
        <f>IF(DP78="SI",DL78,0)</f>
        <v>0</v>
      </c>
      <c r="DU78" s="853"/>
      <c r="DV78" s="7">
        <f t="shared" si="274"/>
        <v>0</v>
      </c>
      <c r="DW78" s="7">
        <f>+IF(AND(BL78="SI",BT78="SI",CB78="SI",CJ78="SI",CR78="SI",CZ78="SI",DH78="SI",DP78="SI"),(IF(DX78="SI",IFERROR((IF(DX78="SI",DT78,0)/$AW78),"REVISAR"),DO78)),DO78)</f>
        <v>0</v>
      </c>
      <c r="DX78" s="844" t="s">
        <v>7160</v>
      </c>
      <c r="DY78" s="852"/>
      <c r="DZ78" s="856"/>
      <c r="EA78" s="839">
        <v>0</v>
      </c>
      <c r="EB78" s="842">
        <f t="shared" ref="EB78:EB89" si="283">IF(DX78="SI",DT78,0)</f>
        <v>0</v>
      </c>
      <c r="EC78" s="853"/>
      <c r="ED78" s="7">
        <f t="shared" si="275"/>
        <v>0</v>
      </c>
      <c r="EE78" s="7">
        <f>+IF(AND(BL78="SI",BT78="SI",CB78="SI",CJ78="SI",CR78="SI",CZ78="SI",DH78="SI",DP78="SI",DX78="SI"),(IF(EF78="SI",IFERROR((IF(EF78="SI",EB78,0)/$AW78),"REVISAR"),DW78)),DW78)</f>
        <v>0</v>
      </c>
      <c r="EF78" s="844" t="s">
        <v>7160</v>
      </c>
      <c r="EG78" s="851"/>
      <c r="EH78" s="856"/>
      <c r="EI78" s="839">
        <v>0</v>
      </c>
      <c r="EJ78" s="842">
        <f t="shared" ref="EJ78:EJ89" si="284">IF(EF78="SI",EB78,0)</f>
        <v>0</v>
      </c>
      <c r="EK78" s="853"/>
      <c r="EL78" s="7">
        <f t="shared" si="276"/>
        <v>0</v>
      </c>
      <c r="EM78" s="7">
        <f>+IF(AND(BL78="SI",BT78="SI",CB78="SI",CJ78="SI",CR78="SI",CZ78="SI",DH78="SI",DP78="SI",DX78="SI",EF78="SI"),(IF(EN78="SI",IFERROR((IF(EN78="SI",EJ78,0)/$AW78),"REVISAR"),EE78)),EE78)</f>
        <v>0</v>
      </c>
      <c r="EN78" s="844" t="s">
        <v>7160</v>
      </c>
      <c r="EO78" s="851"/>
      <c r="EP78" s="856"/>
      <c r="EQ78" s="839" t="s">
        <v>7287</v>
      </c>
      <c r="ER78" s="845"/>
      <c r="ES78" s="853"/>
      <c r="ET78" s="7" t="str">
        <f t="shared" si="277"/>
        <v>REVISAR</v>
      </c>
      <c r="EU78" s="7">
        <f>+IF(AND(BL78="SI",BT78="SI",CB78="SI",CJ78="SI",CR78="SI",CZ78="SI",DH78="SI",DP78="SI",DX78="SI",EF78="SI",EN78="SI"),(IF(EV78="SI",IFERROR((IF(EV78="SI",ER78,0)/$AW78),"REVISAR"),EM78)),EM78)</f>
        <v>0</v>
      </c>
      <c r="EV78" s="844" t="s">
        <v>7160</v>
      </c>
      <c r="EW78" s="849"/>
      <c r="EX78" s="849"/>
      <c r="EY78" s="546">
        <v>2023</v>
      </c>
      <c r="FA78" s="846" t="str">
        <f>+IF(EQ78=AW78,"SI","NO")</f>
        <v>NO</v>
      </c>
      <c r="FC78" s="934" t="str">
        <f t="shared" si="242"/>
        <v>fortalecimiento territorial e institucional</v>
      </c>
      <c r="FF78" s="862"/>
    </row>
    <row r="79" spans="1:162" s="934" customFormat="1" ht="32.25" customHeight="1" x14ac:dyDescent="0.25">
      <c r="A79" s="861" t="str">
        <f t="shared" si="196"/>
        <v>91_VPBM_2023</v>
      </c>
      <c r="B79" s="925" t="s">
        <v>2227</v>
      </c>
      <c r="C79" s="925" t="s">
        <v>653</v>
      </c>
      <c r="D79" s="925" t="s">
        <v>4460</v>
      </c>
      <c r="E79" s="925" t="s">
        <v>7183</v>
      </c>
      <c r="F79" s="925" t="s">
        <v>4477</v>
      </c>
      <c r="G79" s="925" t="s">
        <v>4530</v>
      </c>
      <c r="H79" s="951" t="s">
        <v>2230</v>
      </c>
      <c r="I79" s="969" t="s">
        <v>7344</v>
      </c>
      <c r="J79" s="969" t="s">
        <v>7344</v>
      </c>
      <c r="K79" s="969" t="s">
        <v>7452</v>
      </c>
      <c r="L79" s="920" t="s">
        <v>4480</v>
      </c>
      <c r="M79" s="925" t="s">
        <v>8303</v>
      </c>
      <c r="N79" s="920">
        <v>91</v>
      </c>
      <c r="O79" s="920"/>
      <c r="P79" s="1068" t="s">
        <v>7463</v>
      </c>
      <c r="Q79" s="919" t="s">
        <v>210</v>
      </c>
      <c r="R79" s="921"/>
      <c r="S79" s="921"/>
      <c r="T79" s="921"/>
      <c r="U79" s="921"/>
      <c r="V79" s="921"/>
      <c r="W79" s="921"/>
      <c r="X79" s="921"/>
      <c r="Y79" s="921"/>
      <c r="Z79" s="921"/>
      <c r="AA79" s="921"/>
      <c r="AB79" s="921"/>
      <c r="AC79" s="921"/>
      <c r="AD79" s="921"/>
      <c r="AE79" s="921"/>
      <c r="AF79" s="921"/>
      <c r="AG79" s="921"/>
      <c r="AH79" s="921"/>
      <c r="AI79" s="921"/>
      <c r="AJ79" s="921"/>
      <c r="AK79" s="921"/>
      <c r="AL79" s="921"/>
      <c r="AM79" s="921"/>
      <c r="AN79" s="921"/>
      <c r="AO79" s="920" t="s">
        <v>1366</v>
      </c>
      <c r="AP79" s="919" t="s">
        <v>470</v>
      </c>
      <c r="AQ79" s="919" t="s">
        <v>213</v>
      </c>
      <c r="AR79" s="919" t="s">
        <v>271</v>
      </c>
      <c r="AS79" s="919">
        <v>0</v>
      </c>
      <c r="AT79" s="927" t="s">
        <v>4553</v>
      </c>
      <c r="AU79" s="927" t="s">
        <v>4554</v>
      </c>
      <c r="AV79" s="919">
        <v>96</v>
      </c>
      <c r="AW79" s="919">
        <v>96</v>
      </c>
      <c r="AX79" s="919">
        <v>96</v>
      </c>
      <c r="AY79" s="919">
        <v>96</v>
      </c>
      <c r="AZ79" s="919">
        <v>96</v>
      </c>
      <c r="BA79" s="919">
        <v>96</v>
      </c>
      <c r="BB79" s="927"/>
      <c r="BC79" s="927"/>
      <c r="BD79" s="927"/>
      <c r="BE79" s="927"/>
      <c r="BF79" s="992">
        <v>96</v>
      </c>
      <c r="BG79" s="839">
        <v>0</v>
      </c>
      <c r="BH79" s="842">
        <v>0</v>
      </c>
      <c r="BI79" s="854" t="s">
        <v>7996</v>
      </c>
      <c r="BJ79" s="129">
        <f>+IF(BL79="SI",IFERROR((IF(BL79="SI",BG79,0)/AW79),"REVISAR"),0)</f>
        <v>0</v>
      </c>
      <c r="BK79" s="7">
        <f>+IF(BL79="SI",IFERROR((IF(BL79="SI",BH79,0)/AW79),"REVISAR"),0)</f>
        <v>0</v>
      </c>
      <c r="BL79" s="841" t="s">
        <v>2913</v>
      </c>
      <c r="BM79" s="854" t="s">
        <v>8002</v>
      </c>
      <c r="BN79" s="859">
        <v>1</v>
      </c>
      <c r="BO79" s="839">
        <v>0</v>
      </c>
      <c r="BP79" s="842">
        <f t="shared" si="278"/>
        <v>0</v>
      </c>
      <c r="BQ79" s="843" t="s">
        <v>8007</v>
      </c>
      <c r="BR79" s="7">
        <f>+IFERROR((BO79/$AW79),"REVISAR")</f>
        <v>0</v>
      </c>
      <c r="BS79" s="7">
        <f>+IF(BL79&lt;&gt;"SI",BK79,(IF(BT79="SI",IFERROR((IF(BT79="SI",BP79,0)/$AW79),"REVISAR"),BK79)))</f>
        <v>0</v>
      </c>
      <c r="BT79" s="844" t="s">
        <v>2913</v>
      </c>
      <c r="BU79" s="537" t="s">
        <v>8008</v>
      </c>
      <c r="BV79" s="120"/>
      <c r="BW79" s="839">
        <v>20</v>
      </c>
      <c r="BX79" s="848">
        <v>4</v>
      </c>
      <c r="BY79" s="853" t="s">
        <v>8522</v>
      </c>
      <c r="BZ79" s="7">
        <f t="shared" si="269"/>
        <v>0.20833333333333334</v>
      </c>
      <c r="CA79" s="7">
        <f t="shared" si="256"/>
        <v>0</v>
      </c>
      <c r="CB79" s="844" t="s">
        <v>2913</v>
      </c>
      <c r="CC79" s="852" t="s">
        <v>8526</v>
      </c>
      <c r="CD79" s="120"/>
      <c r="CE79" s="839">
        <v>20</v>
      </c>
      <c r="CF79" s="842">
        <f t="shared" si="279"/>
        <v>0</v>
      </c>
      <c r="CG79" s="853"/>
      <c r="CH79" s="7">
        <f t="shared" si="270"/>
        <v>0.20833333333333334</v>
      </c>
      <c r="CI79" s="7">
        <f t="shared" si="257"/>
        <v>0</v>
      </c>
      <c r="CJ79" s="844" t="s">
        <v>7160</v>
      </c>
      <c r="CK79" s="27"/>
      <c r="CL79" s="857"/>
      <c r="CM79" s="839">
        <v>20</v>
      </c>
      <c r="CN79" s="842">
        <f t="shared" si="280"/>
        <v>0</v>
      </c>
      <c r="CO79" s="847"/>
      <c r="CP79" s="7">
        <f t="shared" si="271"/>
        <v>0.20833333333333334</v>
      </c>
      <c r="CQ79" s="7">
        <f>+IF(AND(BL79="SI",BT79="SI",CB79="SI",CJ79="SI"),(IF(CR79="SI",IFERROR((IF(CR79="SI",CN79,0)/$AW79),"REVISAR"),0)),CI79)</f>
        <v>0</v>
      </c>
      <c r="CR79" s="844" t="s">
        <v>7160</v>
      </c>
      <c r="CS79" s="852"/>
      <c r="CT79" s="857"/>
      <c r="CU79" s="839">
        <v>50</v>
      </c>
      <c r="CV79" s="848"/>
      <c r="CW79" s="853"/>
      <c r="CX79" s="7">
        <f t="shared" si="272"/>
        <v>0.52083333333333337</v>
      </c>
      <c r="CY79" s="7">
        <f>+IF(AND(BL79="SI",BT79="SI",CB79="SI",CJ79="SI",CR79="SI"),(IF(CZ79="SI",IFERROR((IF(CZ79="SI",CV79,0)/$AW79),"REVISAR"),0)),CQ79)</f>
        <v>0</v>
      </c>
      <c r="CZ79" s="844" t="s">
        <v>7160</v>
      </c>
      <c r="DA79" s="852"/>
      <c r="DB79" s="856"/>
      <c r="DC79" s="839">
        <v>50</v>
      </c>
      <c r="DD79" s="842">
        <f t="shared" si="281"/>
        <v>0</v>
      </c>
      <c r="DE79" s="853"/>
      <c r="DF79" s="7">
        <f>+IFERROR((DC79/$AW79),"REVISAR")</f>
        <v>0.52083333333333337</v>
      </c>
      <c r="DG79" s="7">
        <f>+IF(AND(BL79="SI",BT79="SI",CB79="SI",CJ79="SI",CR79="SI",CZ79="SI"),(IF(DH79="SI",IFERROR((IF(DH79="SI",DD79,0)/$AW79),"REVISAR"),0)),CY79)</f>
        <v>0</v>
      </c>
      <c r="DH79" s="844" t="s">
        <v>7160</v>
      </c>
      <c r="DI79" s="852"/>
      <c r="DJ79" s="856"/>
      <c r="DK79" s="839">
        <v>50</v>
      </c>
      <c r="DL79" s="842">
        <f t="shared" si="282"/>
        <v>0</v>
      </c>
      <c r="DM79" s="853"/>
      <c r="DN79" s="7">
        <f t="shared" si="273"/>
        <v>0.52083333333333337</v>
      </c>
      <c r="DO79" s="7">
        <f>+IF(AND(BL79="SI",BT79="SI",CB79="SI",CJ79="SI",CR79="SI",CZ79="SI",DH79="SI"),(IF(DP79="SI",IFERROR((IF(DP79="SI",DL79,0)/$AW79),"REVISAR"),0)),DG79)</f>
        <v>0</v>
      </c>
      <c r="DP79" s="844" t="s">
        <v>7160</v>
      </c>
      <c r="DQ79" s="852"/>
      <c r="DR79" s="856"/>
      <c r="DS79" s="839">
        <v>80</v>
      </c>
      <c r="DT79" s="848"/>
      <c r="DU79" s="853"/>
      <c r="DV79" s="7">
        <f t="shared" si="274"/>
        <v>0.83333333333333337</v>
      </c>
      <c r="DW79" s="7">
        <f>+IF(AND(BL79="SI",BT79="SI",CB79="SI",CJ79="SI",CR79="SI",CZ79="SI",DH79="SI",DP79="SI"),(IF(DX79="SI",IFERROR((IF(DX79="SI",DT79,0)/$AW79),"REVISAR"),0)),DO79)</f>
        <v>0</v>
      </c>
      <c r="DX79" s="844" t="s">
        <v>7160</v>
      </c>
      <c r="DY79" s="852"/>
      <c r="DZ79" s="856"/>
      <c r="EA79" s="839">
        <v>80</v>
      </c>
      <c r="EB79" s="842">
        <f t="shared" si="283"/>
        <v>0</v>
      </c>
      <c r="EC79" s="853"/>
      <c r="ED79" s="7">
        <f t="shared" si="275"/>
        <v>0.83333333333333337</v>
      </c>
      <c r="EE79" s="7">
        <f>+IF(AND(BL79="SI",BT79="SI",CB79="SI",CJ79="SI",CR79="SI",CZ79="SI",DH79="SI",DP79="SI",DX79="SI"),(IF(EF79="SI",IFERROR((IF(EF79="SI",EB79,0)/$AW79),"REVISAR"),0)),DW79)</f>
        <v>0</v>
      </c>
      <c r="EF79" s="844" t="s">
        <v>7160</v>
      </c>
      <c r="EG79" s="851"/>
      <c r="EH79" s="856"/>
      <c r="EI79" s="839">
        <v>80</v>
      </c>
      <c r="EJ79" s="842">
        <f t="shared" si="284"/>
        <v>0</v>
      </c>
      <c r="EK79" s="853"/>
      <c r="EL79" s="7">
        <f t="shared" si="276"/>
        <v>0.83333333333333337</v>
      </c>
      <c r="EM79" s="7">
        <f>+IF(AND(BL79="SI",BT79="SI",CB79="SI",CJ79="SI",CR79="SI",CZ79="SI",DH79="SI",DP79="SI",DX79="SI",EF79="SI"),(IF(EN79="SI",IFERROR((IF(EN79="SI",EJ79,0)/$AW79),"REVISAR"),0)),EE79)</f>
        <v>0</v>
      </c>
      <c r="EN79" s="844" t="s">
        <v>7160</v>
      </c>
      <c r="EO79" s="851"/>
      <c r="EP79" s="856"/>
      <c r="EQ79" s="839">
        <v>96</v>
      </c>
      <c r="ER79" s="845"/>
      <c r="ES79" s="853"/>
      <c r="ET79" s="7">
        <f t="shared" si="277"/>
        <v>1</v>
      </c>
      <c r="EU79" s="7">
        <f>+IF(AND(BL79="SI",BT79="SI",CB79="SI",CJ79="SI",CR79="SI",CZ79="SI",DH79="SI",DP79="SI",DX79="SI",EF79="SI",EN79="SI"),(IF(EV79="SI",IFERROR((IF(EV79="SI",ER79,0)/$AW79),"REVISAR"),0)),EM79)</f>
        <v>0</v>
      </c>
      <c r="EV79" s="844" t="s">
        <v>7160</v>
      </c>
      <c r="EW79" s="849"/>
      <c r="EX79" s="849"/>
      <c r="EY79" s="546">
        <v>2023</v>
      </c>
      <c r="FC79" s="934" t="str">
        <f t="shared" si="242"/>
        <v>fortalecimiento territorial e institucional</v>
      </c>
      <c r="FF79" s="862"/>
    </row>
    <row r="80" spans="1:162" s="934" customFormat="1" ht="32.25" customHeight="1" x14ac:dyDescent="0.25">
      <c r="A80" s="861" t="str">
        <f t="shared" si="196"/>
        <v>552_VPBM_2023</v>
      </c>
      <c r="B80" s="925" t="s">
        <v>2227</v>
      </c>
      <c r="C80" s="925" t="s">
        <v>653</v>
      </c>
      <c r="D80" s="925" t="s">
        <v>4460</v>
      </c>
      <c r="E80" s="925" t="s">
        <v>7183</v>
      </c>
      <c r="F80" s="925" t="s">
        <v>4477</v>
      </c>
      <c r="G80" s="925" t="s">
        <v>4477</v>
      </c>
      <c r="H80" s="927" t="s">
        <v>2230</v>
      </c>
      <c r="I80" s="969" t="s">
        <v>7344</v>
      </c>
      <c r="J80" s="969" t="s">
        <v>7344</v>
      </c>
      <c r="K80" s="969" t="s">
        <v>7464</v>
      </c>
      <c r="L80" s="920" t="s">
        <v>4480</v>
      </c>
      <c r="M80" s="925" t="s">
        <v>8333</v>
      </c>
      <c r="N80" s="971">
        <v>552</v>
      </c>
      <c r="O80" s="920"/>
      <c r="P80" s="1068" t="s">
        <v>7704</v>
      </c>
      <c r="Q80" s="1028" t="s">
        <v>210</v>
      </c>
      <c r="R80" s="921"/>
      <c r="S80" s="921"/>
      <c r="T80" s="921"/>
      <c r="U80" s="921"/>
      <c r="V80" s="921"/>
      <c r="W80" s="921"/>
      <c r="X80" s="921"/>
      <c r="Y80" s="921"/>
      <c r="Z80" s="921"/>
      <c r="AA80" s="921"/>
      <c r="AB80" s="921"/>
      <c r="AC80" s="921"/>
      <c r="AD80" s="921"/>
      <c r="AE80" s="921"/>
      <c r="AF80" s="921"/>
      <c r="AG80" s="921"/>
      <c r="AH80" s="921"/>
      <c r="AI80" s="921"/>
      <c r="AJ80" s="921"/>
      <c r="AK80" s="921"/>
      <c r="AL80" s="921"/>
      <c r="AM80" s="921"/>
      <c r="AN80" s="921"/>
      <c r="AO80" s="919" t="s">
        <v>211</v>
      </c>
      <c r="AP80" s="921" t="s">
        <v>299</v>
      </c>
      <c r="AQ80" s="919" t="s">
        <v>244</v>
      </c>
      <c r="AR80" s="919" t="s">
        <v>271</v>
      </c>
      <c r="AS80" s="919">
        <v>0</v>
      </c>
      <c r="AT80" s="925" t="s">
        <v>7465</v>
      </c>
      <c r="AU80" s="927" t="s">
        <v>4680</v>
      </c>
      <c r="AV80" s="1043"/>
      <c r="AW80" s="976">
        <v>12</v>
      </c>
      <c r="AX80" s="1043"/>
      <c r="AY80" s="1043"/>
      <c r="AZ80" s="1036"/>
      <c r="BA80" s="1036"/>
      <c r="BB80" s="939"/>
      <c r="BC80" s="939"/>
      <c r="BD80" s="939"/>
      <c r="BE80" s="939"/>
      <c r="BF80" s="993">
        <v>12</v>
      </c>
      <c r="BG80" s="839">
        <v>1</v>
      </c>
      <c r="BH80" s="842">
        <v>0</v>
      </c>
      <c r="BI80" s="854"/>
      <c r="BJ80" s="129">
        <f>+IF(BL80="SI",IFERROR((IF(BL80="SI",BG80,0)/AW80),"REVISAR"),0)</f>
        <v>0</v>
      </c>
      <c r="BK80" s="7">
        <f>+IF(BL80="SI",IFERROR((IF(BL80="SI",BH80,0)/AW80),"REVISAR"),0)</f>
        <v>0</v>
      </c>
      <c r="BL80" s="841" t="s">
        <v>2913</v>
      </c>
      <c r="BM80" s="854" t="s">
        <v>7998</v>
      </c>
      <c r="BN80" s="860">
        <v>1</v>
      </c>
      <c r="BO80" s="839">
        <v>2</v>
      </c>
      <c r="BP80" s="842">
        <f t="shared" si="278"/>
        <v>0</v>
      </c>
      <c r="BQ80" s="843"/>
      <c r="BR80" s="7">
        <f>+IFERROR((BO80/$AW80),"REVISAR")</f>
        <v>0.16666666666666666</v>
      </c>
      <c r="BS80" s="7">
        <f t="shared" ref="BS80:BS86" si="285">+IF(BL80&lt;&gt;"SI",BK80,(IF(BT80="SI",IFERROR((IF(BT80="SI",BP80,0)/$AW80),"REVISAR"),BK80)))</f>
        <v>0</v>
      </c>
      <c r="BT80" s="844" t="s">
        <v>2913</v>
      </c>
      <c r="BU80" s="537" t="s">
        <v>8008</v>
      </c>
      <c r="BV80" s="120"/>
      <c r="BW80" s="839">
        <v>3</v>
      </c>
      <c r="BX80" s="842">
        <f>IF(BT80="SI",BP80,0)</f>
        <v>0</v>
      </c>
      <c r="BY80" s="853"/>
      <c r="BZ80" s="7">
        <f t="shared" si="269"/>
        <v>0.25</v>
      </c>
      <c r="CA80" s="7">
        <f t="shared" ref="CA80:CA86" si="286">+IF(AND(BT80="SI",BL80="SI"),(IF(CB80="SI",IFERROR((IF(CB80="SI",BX80,0)/$AW80),"REVISAR"),BS80)),BS80)</f>
        <v>0</v>
      </c>
      <c r="CB80" s="844" t="s">
        <v>2913</v>
      </c>
      <c r="CC80" s="852" t="s">
        <v>8525</v>
      </c>
      <c r="CD80" s="857"/>
      <c r="CE80" s="839">
        <v>4</v>
      </c>
      <c r="CF80" s="842">
        <f t="shared" si="279"/>
        <v>0</v>
      </c>
      <c r="CG80" s="853"/>
      <c r="CH80" s="7">
        <f t="shared" si="270"/>
        <v>0.33333333333333331</v>
      </c>
      <c r="CI80" s="7">
        <f t="shared" ref="CI80:CI85" si="287">+IF(AND(BL80="SI",BT80="SI",CB80="SI"),(IF(CJ80="SI",IFERROR((IF(CJ80="SI",CF80,0)/$AW80),"REVISAR"),CA80)),CA80)</f>
        <v>0</v>
      </c>
      <c r="CJ80" s="844" t="s">
        <v>7160</v>
      </c>
      <c r="CK80" s="27"/>
      <c r="CL80" s="857"/>
      <c r="CM80" s="839">
        <v>5</v>
      </c>
      <c r="CN80" s="842">
        <f t="shared" si="280"/>
        <v>0</v>
      </c>
      <c r="CO80" s="847"/>
      <c r="CP80" s="7">
        <f t="shared" si="271"/>
        <v>0.41666666666666669</v>
      </c>
      <c r="CQ80" s="7">
        <f t="shared" ref="CQ80:CQ85" si="288">+IF(AND(BL80="SI",BT80="SI",CB80="SI",CJ80="SI"),(IF(CR80="SI",IFERROR((IF(CR80="SI",CN80,0)/$AW80),"REVISAR"),CI80)),CI80)</f>
        <v>0</v>
      </c>
      <c r="CR80" s="844" t="s">
        <v>7160</v>
      </c>
      <c r="CS80" s="852"/>
      <c r="CT80" s="857"/>
      <c r="CU80" s="839">
        <v>6</v>
      </c>
      <c r="CV80" s="848"/>
      <c r="CW80" s="853"/>
      <c r="CX80" s="7">
        <f t="shared" si="272"/>
        <v>0.5</v>
      </c>
      <c r="CY80" s="7">
        <f t="shared" ref="CY80:CY85" si="289">+IF(AND(BL80="SI",BT80="SI",CB80="SI",CJ80="SI",CR80="SI"),(IF(CZ80="SI",IFERROR((IF(CZ80="SI",CV80,0)/$AW80),"REVISAR"),CQ80)),CQ80)</f>
        <v>0</v>
      </c>
      <c r="CZ80" s="844" t="s">
        <v>7160</v>
      </c>
      <c r="DA80" s="852"/>
      <c r="DB80" s="856"/>
      <c r="DC80" s="839">
        <v>7</v>
      </c>
      <c r="DD80" s="842">
        <f t="shared" si="281"/>
        <v>0</v>
      </c>
      <c r="DE80" s="853"/>
      <c r="DF80" s="7">
        <f>+IFERROR((DC80/$AW80),"REVISAR")</f>
        <v>0.58333333333333337</v>
      </c>
      <c r="DG80" s="7">
        <f>+IF(AND(BL80="SI",BT80="SI",CB80="SI",CJ80="SI",CR80="SI",CZ80="SI"),(IF(DH80="SI",IFERROR((IF(DH80="SI",DD80,0)/$AW80),"REVISAR"),CY80)),CY80)</f>
        <v>0</v>
      </c>
      <c r="DH80" s="844" t="s">
        <v>7160</v>
      </c>
      <c r="DI80" s="852"/>
      <c r="DJ80" s="856"/>
      <c r="DK80" s="839">
        <v>8</v>
      </c>
      <c r="DL80" s="842">
        <f t="shared" si="282"/>
        <v>0</v>
      </c>
      <c r="DM80" s="853"/>
      <c r="DN80" s="7">
        <f t="shared" si="273"/>
        <v>0.66666666666666663</v>
      </c>
      <c r="DO80" s="7">
        <f t="shared" ref="DO80:DO85" si="290">+IF(AND(BL80="SI",BT80="SI",CB80="SI",CJ80="SI",CR80="SI",CZ80="SI",DH80="SI"),(IF(DP80="SI",IFERROR((IF(DP80="SI",DL80,0)/$AW80),"REVISAR"),DG80)),DG80)</f>
        <v>0</v>
      </c>
      <c r="DP80" s="844" t="s">
        <v>7160</v>
      </c>
      <c r="DQ80" s="852"/>
      <c r="DR80" s="856"/>
      <c r="DS80" s="839">
        <v>9</v>
      </c>
      <c r="DT80" s="842">
        <f>IF(DP80="SI",DL80,0)</f>
        <v>0</v>
      </c>
      <c r="DU80" s="853"/>
      <c r="DV80" s="7">
        <f t="shared" si="274"/>
        <v>0.75</v>
      </c>
      <c r="DW80" s="7">
        <f t="shared" ref="DW80:DW85" si="291">+IF(AND(BL80="SI",BT80="SI",CB80="SI",CJ80="SI",CR80="SI",CZ80="SI",DH80="SI",DP80="SI"),(IF(DX80="SI",IFERROR((IF(DX80="SI",DT80,0)/$AW80),"REVISAR"),DO80)),DO80)</f>
        <v>0</v>
      </c>
      <c r="DX80" s="844" t="s">
        <v>7160</v>
      </c>
      <c r="DY80" s="852"/>
      <c r="DZ80" s="856"/>
      <c r="EA80" s="839">
        <v>10</v>
      </c>
      <c r="EB80" s="842">
        <f t="shared" si="283"/>
        <v>0</v>
      </c>
      <c r="EC80" s="853"/>
      <c r="ED80" s="7">
        <f t="shared" si="275"/>
        <v>0.83333333333333337</v>
      </c>
      <c r="EE80" s="7">
        <f t="shared" ref="EE80:EE85" si="292">+IF(AND(BL80="SI",BT80="SI",CB80="SI",CJ80="SI",CR80="SI",CZ80="SI",DH80="SI",DP80="SI",DX80="SI"),(IF(EF80="SI",IFERROR((IF(EF80="SI",EB80,0)/$AW80),"REVISAR"),DW80)),DW80)</f>
        <v>0</v>
      </c>
      <c r="EF80" s="844" t="s">
        <v>7160</v>
      </c>
      <c r="EG80" s="851"/>
      <c r="EH80" s="856"/>
      <c r="EI80" s="839">
        <v>11</v>
      </c>
      <c r="EJ80" s="842">
        <f t="shared" si="284"/>
        <v>0</v>
      </c>
      <c r="EK80" s="853"/>
      <c r="EL80" s="7">
        <f t="shared" si="276"/>
        <v>0.91666666666666663</v>
      </c>
      <c r="EM80" s="7">
        <f t="shared" ref="EM80:EM85" si="293">+IF(AND(BL80="SI",BT80="SI",CB80="SI",CJ80="SI",CR80="SI",CZ80="SI",DH80="SI",DP80="SI",DX80="SI",EF80="SI"),(IF(EN80="SI",IFERROR((IF(EN80="SI",EJ80,0)/$AW80),"REVISAR"),EE80)),EE80)</f>
        <v>0</v>
      </c>
      <c r="EN80" s="844" t="s">
        <v>7160</v>
      </c>
      <c r="EO80" s="851"/>
      <c r="EP80" s="856"/>
      <c r="EQ80" s="839">
        <v>12</v>
      </c>
      <c r="ER80" s="845"/>
      <c r="ES80" s="853"/>
      <c r="ET80" s="7">
        <f t="shared" si="277"/>
        <v>1</v>
      </c>
      <c r="EU80" s="7">
        <f t="shared" ref="EU80:EU85" si="294">+IF(AND(BL80="SI",BT80="SI",CB80="SI",CJ80="SI",CR80="SI",CZ80="SI",DH80="SI",DP80="SI",DX80="SI",EF80="SI",EN80="SI"),(IF(EV80="SI",IFERROR((IF(EV80="SI",ER80,0)/$AW80),"REVISAR"),EM80)),EM80)</f>
        <v>0</v>
      </c>
      <c r="EV80" s="844" t="s">
        <v>7160</v>
      </c>
      <c r="EW80" s="849"/>
      <c r="EX80" s="849"/>
      <c r="EY80" s="546">
        <v>2023</v>
      </c>
      <c r="FA80" s="846" t="str">
        <f t="shared" ref="FA80:FA81" si="295">+IF(EQ80=AW80,"SI","NO")</f>
        <v>SI</v>
      </c>
      <c r="FC80" s="934" t="str">
        <f t="shared" si="242"/>
        <v>educación propia</v>
      </c>
      <c r="FF80" s="862"/>
    </row>
    <row r="81" spans="1:162" s="934" customFormat="1" ht="32.25" customHeight="1" x14ac:dyDescent="0.25">
      <c r="A81" s="861" t="str">
        <f t="shared" si="196"/>
        <v>553_VPBM_2023</v>
      </c>
      <c r="B81" s="925" t="s">
        <v>2227</v>
      </c>
      <c r="C81" s="925" t="s">
        <v>653</v>
      </c>
      <c r="D81" s="925" t="s">
        <v>4460</v>
      </c>
      <c r="E81" s="925" t="s">
        <v>7183</v>
      </c>
      <c r="F81" s="925" t="s">
        <v>4477</v>
      </c>
      <c r="G81" s="925" t="s">
        <v>4477</v>
      </c>
      <c r="H81" s="927" t="s">
        <v>2230</v>
      </c>
      <c r="I81" s="969" t="s">
        <v>7344</v>
      </c>
      <c r="J81" s="969" t="s">
        <v>7344</v>
      </c>
      <c r="K81" s="969" t="s">
        <v>7464</v>
      </c>
      <c r="L81" s="920" t="s">
        <v>4480</v>
      </c>
      <c r="M81" s="925" t="s">
        <v>8333</v>
      </c>
      <c r="N81" s="971">
        <v>553</v>
      </c>
      <c r="O81" s="920"/>
      <c r="P81" s="1068" t="s">
        <v>7705</v>
      </c>
      <c r="Q81" s="1028" t="s">
        <v>210</v>
      </c>
      <c r="R81" s="921"/>
      <c r="S81" s="921"/>
      <c r="T81" s="921"/>
      <c r="U81" s="921"/>
      <c r="V81" s="921"/>
      <c r="W81" s="921"/>
      <c r="X81" s="921"/>
      <c r="Y81" s="921"/>
      <c r="Z81" s="921"/>
      <c r="AA81" s="921"/>
      <c r="AB81" s="921"/>
      <c r="AC81" s="921"/>
      <c r="AD81" s="921"/>
      <c r="AE81" s="921"/>
      <c r="AF81" s="921"/>
      <c r="AG81" s="921"/>
      <c r="AH81" s="921"/>
      <c r="AI81" s="921"/>
      <c r="AJ81" s="921"/>
      <c r="AK81" s="921"/>
      <c r="AL81" s="921"/>
      <c r="AM81" s="921"/>
      <c r="AN81" s="921"/>
      <c r="AO81" s="919" t="s">
        <v>211</v>
      </c>
      <c r="AP81" s="921" t="s">
        <v>299</v>
      </c>
      <c r="AQ81" s="919" t="s">
        <v>244</v>
      </c>
      <c r="AR81" s="919" t="s">
        <v>271</v>
      </c>
      <c r="AS81" s="919">
        <v>0</v>
      </c>
      <c r="AT81" s="927" t="s">
        <v>7466</v>
      </c>
      <c r="AU81" s="927" t="s">
        <v>4680</v>
      </c>
      <c r="AV81" s="1043"/>
      <c r="AW81" s="1043"/>
      <c r="AX81" s="1043"/>
      <c r="AY81" s="1043"/>
      <c r="AZ81" s="1036"/>
      <c r="BA81" s="1036"/>
      <c r="BB81" s="939"/>
      <c r="BC81" s="939"/>
      <c r="BD81" s="939"/>
      <c r="BE81" s="939"/>
      <c r="BF81" s="993"/>
      <c r="BG81" s="839">
        <v>0</v>
      </c>
      <c r="BH81" s="842">
        <v>0</v>
      </c>
      <c r="BI81" s="854"/>
      <c r="BJ81" s="129">
        <f>+IF(BL81="SI",IFERROR((IF(BL81="SI",BG81,0)/AW81),"REVISAR"),0)</f>
        <v>0</v>
      </c>
      <c r="BK81" s="7">
        <f>+IF(BL81="SI",IFERROR((IF(BL81="SI",BH81,0)/AW81),"REVISAR"),0)</f>
        <v>0</v>
      </c>
      <c r="BL81" s="841" t="s">
        <v>2913</v>
      </c>
      <c r="BM81" s="854" t="s">
        <v>7998</v>
      </c>
      <c r="BN81" s="860">
        <v>1</v>
      </c>
      <c r="BO81" s="839">
        <v>0</v>
      </c>
      <c r="BP81" s="842">
        <f t="shared" si="278"/>
        <v>0</v>
      </c>
      <c r="BQ81" s="843"/>
      <c r="BR81" s="7">
        <f>+IFERROR((BO81/$AW81),0)</f>
        <v>0</v>
      </c>
      <c r="BS81" s="7">
        <f t="shared" si="285"/>
        <v>0</v>
      </c>
      <c r="BT81" s="844" t="s">
        <v>2913</v>
      </c>
      <c r="BU81" s="537" t="s">
        <v>8008</v>
      </c>
      <c r="BV81" s="120"/>
      <c r="BW81" s="839"/>
      <c r="BX81" s="842">
        <f>IF(BT81="SI",BP81,0)</f>
        <v>0</v>
      </c>
      <c r="BY81" s="853"/>
      <c r="BZ81" s="7">
        <f>+IFERROR((BW81/$AW81),0)</f>
        <v>0</v>
      </c>
      <c r="CA81" s="7">
        <f t="shared" si="286"/>
        <v>0</v>
      </c>
      <c r="CB81" s="844" t="s">
        <v>2913</v>
      </c>
      <c r="CC81" s="852" t="s">
        <v>8525</v>
      </c>
      <c r="CD81" s="857"/>
      <c r="CE81" s="839"/>
      <c r="CF81" s="842">
        <f t="shared" si="279"/>
        <v>0</v>
      </c>
      <c r="CG81" s="853"/>
      <c r="CH81" s="7">
        <f>+IFERROR((CE81/$AW81),0)</f>
        <v>0</v>
      </c>
      <c r="CI81" s="7">
        <f t="shared" si="287"/>
        <v>0</v>
      </c>
      <c r="CJ81" s="844" t="s">
        <v>7160</v>
      </c>
      <c r="CK81" s="27"/>
      <c r="CL81" s="857"/>
      <c r="CM81" s="839">
        <v>0</v>
      </c>
      <c r="CN81" s="842">
        <f t="shared" si="280"/>
        <v>0</v>
      </c>
      <c r="CO81" s="847"/>
      <c r="CP81" s="7">
        <f>+IFERROR((CM81/$AW81),0)</f>
        <v>0</v>
      </c>
      <c r="CQ81" s="7">
        <f t="shared" si="288"/>
        <v>0</v>
      </c>
      <c r="CR81" s="844" t="s">
        <v>7160</v>
      </c>
      <c r="CS81" s="852"/>
      <c r="CT81" s="857"/>
      <c r="CU81" s="839">
        <v>0</v>
      </c>
      <c r="CV81" s="848"/>
      <c r="CW81" s="853"/>
      <c r="CX81" s="7">
        <f>+IFERROR((CU81/$AW81),0)</f>
        <v>0</v>
      </c>
      <c r="CY81" s="7">
        <f t="shared" si="289"/>
        <v>0</v>
      </c>
      <c r="CZ81" s="844" t="s">
        <v>7160</v>
      </c>
      <c r="DA81" s="852"/>
      <c r="DB81" s="856"/>
      <c r="DC81" s="839"/>
      <c r="DD81" s="842">
        <f t="shared" si="281"/>
        <v>0</v>
      </c>
      <c r="DE81" s="853"/>
      <c r="DF81" s="7" t="str">
        <f>+IFERROR((DC81/$AW81),"REVISAR")</f>
        <v>REVISAR</v>
      </c>
      <c r="DG81" s="7">
        <f>+IF(AND(BL81="SI",BT81="SI",CB81="SI",CJ81="SI",CR81="SI",CZ81="SI"),(IF(DH81="SI",IFERROR((IF(DH81="SI",DD81,0)/$AW81),"REVISAR"),CY81)),CY81)</f>
        <v>0</v>
      </c>
      <c r="DH81" s="844" t="s">
        <v>7160</v>
      </c>
      <c r="DI81" s="852"/>
      <c r="DJ81" s="856"/>
      <c r="DK81" s="839"/>
      <c r="DL81" s="842">
        <f t="shared" si="282"/>
        <v>0</v>
      </c>
      <c r="DM81" s="853"/>
      <c r="DN81" s="7" t="str">
        <f t="shared" si="273"/>
        <v>REVISAR</v>
      </c>
      <c r="DO81" s="7">
        <f t="shared" si="290"/>
        <v>0</v>
      </c>
      <c r="DP81" s="844" t="s">
        <v>7160</v>
      </c>
      <c r="DQ81" s="852"/>
      <c r="DR81" s="856"/>
      <c r="DS81" s="839"/>
      <c r="DT81" s="842">
        <f>IF(DP81="SI",DL81,0)</f>
        <v>0</v>
      </c>
      <c r="DU81" s="853"/>
      <c r="DV81" s="7" t="str">
        <f t="shared" si="274"/>
        <v>REVISAR</v>
      </c>
      <c r="DW81" s="7">
        <f t="shared" si="291"/>
        <v>0</v>
      </c>
      <c r="DX81" s="844" t="s">
        <v>7160</v>
      </c>
      <c r="DY81" s="852"/>
      <c r="DZ81" s="856"/>
      <c r="EA81" s="839"/>
      <c r="EB81" s="842">
        <f t="shared" si="283"/>
        <v>0</v>
      </c>
      <c r="EC81" s="853"/>
      <c r="ED81" s="7" t="str">
        <f t="shared" si="275"/>
        <v>REVISAR</v>
      </c>
      <c r="EE81" s="7">
        <f t="shared" si="292"/>
        <v>0</v>
      </c>
      <c r="EF81" s="844" t="s">
        <v>7160</v>
      </c>
      <c r="EG81" s="851"/>
      <c r="EH81" s="856"/>
      <c r="EI81" s="839"/>
      <c r="EJ81" s="842">
        <f t="shared" si="284"/>
        <v>0</v>
      </c>
      <c r="EK81" s="853"/>
      <c r="EL81" s="7" t="str">
        <f t="shared" si="276"/>
        <v>REVISAR</v>
      </c>
      <c r="EM81" s="7">
        <f t="shared" si="293"/>
        <v>0</v>
      </c>
      <c r="EN81" s="844" t="s">
        <v>7160</v>
      </c>
      <c r="EO81" s="851"/>
      <c r="EP81" s="856"/>
      <c r="EQ81" s="839"/>
      <c r="ER81" s="845"/>
      <c r="ES81" s="853"/>
      <c r="ET81" s="7" t="str">
        <f t="shared" si="277"/>
        <v>REVISAR</v>
      </c>
      <c r="EU81" s="7">
        <f t="shared" si="294"/>
        <v>0</v>
      </c>
      <c r="EV81" s="844" t="s">
        <v>7160</v>
      </c>
      <c r="EW81" s="849"/>
      <c r="EX81" s="849"/>
      <c r="EY81" s="546">
        <v>2023</v>
      </c>
      <c r="FA81" s="846" t="str">
        <f t="shared" si="295"/>
        <v>SI</v>
      </c>
      <c r="FC81" s="934" t="str">
        <f t="shared" si="242"/>
        <v>educación propia</v>
      </c>
      <c r="FF81" s="862"/>
    </row>
    <row r="82" spans="1:162" s="934" customFormat="1" ht="32.25" customHeight="1" x14ac:dyDescent="0.25">
      <c r="A82" s="861" t="str">
        <f t="shared" si="196"/>
        <v>554_VPBM_2023</v>
      </c>
      <c r="B82" s="927" t="s">
        <v>2227</v>
      </c>
      <c r="C82" s="927" t="s">
        <v>653</v>
      </c>
      <c r="D82" s="927" t="s">
        <v>4460</v>
      </c>
      <c r="E82" s="927" t="s">
        <v>7183</v>
      </c>
      <c r="F82" s="927" t="s">
        <v>4477</v>
      </c>
      <c r="G82" s="927" t="s">
        <v>4576</v>
      </c>
      <c r="H82" s="927" t="s">
        <v>2230</v>
      </c>
      <c r="I82" s="969" t="s">
        <v>7344</v>
      </c>
      <c r="J82" s="970" t="s">
        <v>7344</v>
      </c>
      <c r="K82" s="969" t="s">
        <v>7360</v>
      </c>
      <c r="L82" s="920" t="s">
        <v>4480</v>
      </c>
      <c r="M82" s="925" t="s">
        <v>8327</v>
      </c>
      <c r="N82" s="972">
        <v>554</v>
      </c>
      <c r="O82" s="919"/>
      <c r="P82" s="1062" t="s">
        <v>7706</v>
      </c>
      <c r="Q82" s="919" t="s">
        <v>210</v>
      </c>
      <c r="R82" s="919" t="s">
        <v>7287</v>
      </c>
      <c r="S82" s="919" t="s">
        <v>7287</v>
      </c>
      <c r="T82" s="919" t="s">
        <v>7287</v>
      </c>
      <c r="U82" s="919" t="s">
        <v>7287</v>
      </c>
      <c r="V82" s="919" t="s">
        <v>7287</v>
      </c>
      <c r="W82" s="919" t="s">
        <v>7287</v>
      </c>
      <c r="X82" s="919" t="s">
        <v>7287</v>
      </c>
      <c r="Y82" s="919" t="s">
        <v>7287</v>
      </c>
      <c r="Z82" s="919" t="s">
        <v>7287</v>
      </c>
      <c r="AA82" s="919" t="s">
        <v>7287</v>
      </c>
      <c r="AB82" s="919" t="s">
        <v>7287</v>
      </c>
      <c r="AC82" s="919" t="s">
        <v>7287</v>
      </c>
      <c r="AD82" s="919" t="s">
        <v>7287</v>
      </c>
      <c r="AE82" s="919"/>
      <c r="AF82" s="919"/>
      <c r="AG82" s="919" t="s">
        <v>7287</v>
      </c>
      <c r="AH82" s="919" t="s">
        <v>7287</v>
      </c>
      <c r="AI82" s="919" t="s">
        <v>7287</v>
      </c>
      <c r="AJ82" s="919" t="s">
        <v>7287</v>
      </c>
      <c r="AK82" s="919" t="s">
        <v>7287</v>
      </c>
      <c r="AL82" s="919" t="s">
        <v>7287</v>
      </c>
      <c r="AM82" s="919" t="s">
        <v>7287</v>
      </c>
      <c r="AN82" s="919"/>
      <c r="AO82" s="919" t="s">
        <v>270</v>
      </c>
      <c r="AP82" s="919" t="s">
        <v>2635</v>
      </c>
      <c r="AQ82" s="919" t="s">
        <v>418</v>
      </c>
      <c r="AR82" s="919" t="s">
        <v>214</v>
      </c>
      <c r="AS82" s="919">
        <v>0</v>
      </c>
      <c r="AT82" s="927" t="s">
        <v>7467</v>
      </c>
      <c r="AU82" s="927" t="s">
        <v>7468</v>
      </c>
      <c r="AV82" s="919">
        <v>0</v>
      </c>
      <c r="AW82" s="982">
        <v>40</v>
      </c>
      <c r="AX82" s="982">
        <v>20</v>
      </c>
      <c r="AY82" s="982">
        <v>20</v>
      </c>
      <c r="AZ82" s="982">
        <v>20</v>
      </c>
      <c r="BA82" s="982">
        <v>100</v>
      </c>
      <c r="BB82" s="950"/>
      <c r="BC82" s="950"/>
      <c r="BD82" s="950"/>
      <c r="BE82" s="950"/>
      <c r="BF82" s="992">
        <v>40</v>
      </c>
      <c r="BG82" s="839">
        <v>0</v>
      </c>
      <c r="BH82" s="842">
        <v>0</v>
      </c>
      <c r="BI82" s="854" t="s">
        <v>7997</v>
      </c>
      <c r="BJ82" s="129">
        <f>+IFERROR((BG82/$AW82),"REVISAR")</f>
        <v>0</v>
      </c>
      <c r="BK82" s="7">
        <f>IF(BL82="SI",IFERROR((IF(BL82="SI",BH82,0)/$AW82),"REVISAR"),0)</f>
        <v>0</v>
      </c>
      <c r="BL82" s="841" t="s">
        <v>2913</v>
      </c>
      <c r="BM82" s="854" t="s">
        <v>8003</v>
      </c>
      <c r="BN82" s="859">
        <v>1</v>
      </c>
      <c r="BO82" s="839">
        <v>0</v>
      </c>
      <c r="BP82" s="842">
        <f t="shared" si="278"/>
        <v>0</v>
      </c>
      <c r="BQ82" s="843" t="s">
        <v>7997</v>
      </c>
      <c r="BR82" s="7">
        <f>+IF(BT82="SI",IFERROR((IF(BT82="SI",BO82,0)/$AW82),"REVISAR"),0)</f>
        <v>0</v>
      </c>
      <c r="BS82" s="850">
        <f t="shared" si="285"/>
        <v>0</v>
      </c>
      <c r="BT82" s="844" t="s">
        <v>2913</v>
      </c>
      <c r="BU82" s="537" t="s">
        <v>8008</v>
      </c>
      <c r="BV82" s="120"/>
      <c r="BW82" s="839">
        <v>0</v>
      </c>
      <c r="BX82" s="842">
        <f>IF(BT82="SI",BP82,0)</f>
        <v>0</v>
      </c>
      <c r="BY82" s="853" t="s">
        <v>7997</v>
      </c>
      <c r="BZ82" s="7">
        <f t="shared" ref="BZ82:BZ89" si="296">+IFERROR((BW82/$AW82),"REVISAR")</f>
        <v>0</v>
      </c>
      <c r="CA82" s="7">
        <f t="shared" si="286"/>
        <v>0</v>
      </c>
      <c r="CB82" s="844" t="s">
        <v>2913</v>
      </c>
      <c r="CC82" s="852" t="s">
        <v>8525</v>
      </c>
      <c r="CD82" s="857"/>
      <c r="CE82" s="839">
        <v>0</v>
      </c>
      <c r="CF82" s="842">
        <f t="shared" si="279"/>
        <v>0</v>
      </c>
      <c r="CG82" s="853"/>
      <c r="CH82" s="7">
        <f t="shared" ref="CH82:CH89" si="297">+IFERROR((CE82/$AW82),"REVISAR")</f>
        <v>0</v>
      </c>
      <c r="CI82" s="7">
        <f t="shared" si="287"/>
        <v>0</v>
      </c>
      <c r="CJ82" s="844" t="s">
        <v>7160</v>
      </c>
      <c r="CK82" s="27"/>
      <c r="CL82" s="857"/>
      <c r="CM82" s="839">
        <v>0</v>
      </c>
      <c r="CN82" s="842">
        <f t="shared" si="280"/>
        <v>0</v>
      </c>
      <c r="CO82" s="847"/>
      <c r="CP82" s="7">
        <f t="shared" si="271"/>
        <v>0</v>
      </c>
      <c r="CQ82" s="7">
        <f t="shared" si="288"/>
        <v>0</v>
      </c>
      <c r="CR82" s="844" t="s">
        <v>7160</v>
      </c>
      <c r="CS82" s="852"/>
      <c r="CT82" s="857"/>
      <c r="CU82" s="839">
        <v>0</v>
      </c>
      <c r="CV82" s="842">
        <f>IF(CR82="SI",CN82,0)</f>
        <v>0</v>
      </c>
      <c r="CW82" s="853"/>
      <c r="CX82" s="7">
        <f t="shared" si="272"/>
        <v>0</v>
      </c>
      <c r="CY82" s="7">
        <f t="shared" si="289"/>
        <v>0</v>
      </c>
      <c r="CZ82" s="844" t="s">
        <v>7160</v>
      </c>
      <c r="DA82" s="852"/>
      <c r="DB82" s="856"/>
      <c r="DC82" s="839">
        <v>0</v>
      </c>
      <c r="DD82" s="842">
        <f t="shared" si="281"/>
        <v>0</v>
      </c>
      <c r="DE82" s="853"/>
      <c r="DF82" s="7" t="str">
        <f>+IFERROR((DC82/$AV82),"REVISAR")</f>
        <v>REVISAR</v>
      </c>
      <c r="DG82" s="7">
        <f>+IF(AND(BL82="SI",BT82="SI",CB82="SI",CJ82="SI",CR82="SI",CZ82="SI"),(IF(DH82="SI",IFERROR((IF(DH82="SI",DD82,0)/$AV82),"REVISAR"),CY82)),CY82)</f>
        <v>0</v>
      </c>
      <c r="DH82" s="844" t="s">
        <v>7160</v>
      </c>
      <c r="DI82" s="852"/>
      <c r="DJ82" s="856"/>
      <c r="DK82" s="839">
        <v>0</v>
      </c>
      <c r="DL82" s="842">
        <f t="shared" si="282"/>
        <v>0</v>
      </c>
      <c r="DM82" s="853"/>
      <c r="DN82" s="7">
        <f t="shared" si="273"/>
        <v>0</v>
      </c>
      <c r="DO82" s="7">
        <f t="shared" si="290"/>
        <v>0</v>
      </c>
      <c r="DP82" s="844" t="s">
        <v>7160</v>
      </c>
      <c r="DQ82" s="852"/>
      <c r="DR82" s="856"/>
      <c r="DS82" s="839">
        <v>0</v>
      </c>
      <c r="DT82" s="842">
        <f>IF(DP82="SI",DL82,0)</f>
        <v>0</v>
      </c>
      <c r="DU82" s="853"/>
      <c r="DV82" s="7">
        <f t="shared" si="274"/>
        <v>0</v>
      </c>
      <c r="DW82" s="7">
        <f t="shared" si="291"/>
        <v>0</v>
      </c>
      <c r="DX82" s="844" t="s">
        <v>7160</v>
      </c>
      <c r="DY82" s="852"/>
      <c r="DZ82" s="856"/>
      <c r="EA82" s="839">
        <v>0</v>
      </c>
      <c r="EB82" s="842">
        <f t="shared" si="283"/>
        <v>0</v>
      </c>
      <c r="EC82" s="853"/>
      <c r="ED82" s="7">
        <f t="shared" si="275"/>
        <v>0</v>
      </c>
      <c r="EE82" s="7">
        <f t="shared" si="292"/>
        <v>0</v>
      </c>
      <c r="EF82" s="844" t="s">
        <v>7160</v>
      </c>
      <c r="EG82" s="851"/>
      <c r="EH82" s="856"/>
      <c r="EI82" s="839">
        <v>0</v>
      </c>
      <c r="EJ82" s="842">
        <f t="shared" si="284"/>
        <v>0</v>
      </c>
      <c r="EK82" s="853"/>
      <c r="EL82" s="7">
        <f t="shared" si="276"/>
        <v>0</v>
      </c>
      <c r="EM82" s="7">
        <f t="shared" si="293"/>
        <v>0</v>
      </c>
      <c r="EN82" s="844" t="s">
        <v>7160</v>
      </c>
      <c r="EO82" s="851"/>
      <c r="EP82" s="856"/>
      <c r="EQ82" s="839">
        <v>40</v>
      </c>
      <c r="ER82" s="845"/>
      <c r="ES82" s="853"/>
      <c r="ET82" s="7">
        <f t="shared" si="277"/>
        <v>1</v>
      </c>
      <c r="EU82" s="7">
        <f t="shared" si="294"/>
        <v>0</v>
      </c>
      <c r="EV82" s="844" t="s">
        <v>7160</v>
      </c>
      <c r="EW82" s="849"/>
      <c r="EX82" s="849"/>
      <c r="EY82" s="546">
        <v>2023</v>
      </c>
      <c r="FA82" s="846" t="str">
        <f t="shared" ref="FA82:FA83" si="298">+IF(EQ82=AW82,"SI","NO")</f>
        <v>SI</v>
      </c>
      <c r="FC82" s="934" t="str">
        <f t="shared" si="242"/>
        <v>bienestar, paz y ciudadanía en la escuela</v>
      </c>
      <c r="FF82" s="862"/>
    </row>
    <row r="83" spans="1:162" s="934" customFormat="1" ht="32.25" customHeight="1" x14ac:dyDescent="0.25">
      <c r="A83" s="861" t="str">
        <f t="shared" si="196"/>
        <v>555_VPBM_2023</v>
      </c>
      <c r="B83" s="925" t="s">
        <v>2227</v>
      </c>
      <c r="C83" s="925" t="s">
        <v>5032</v>
      </c>
      <c r="D83" s="925" t="s">
        <v>202</v>
      </c>
      <c r="E83" s="925" t="s">
        <v>7155</v>
      </c>
      <c r="F83" s="925" t="s">
        <v>5033</v>
      </c>
      <c r="G83" s="925" t="s">
        <v>5033</v>
      </c>
      <c r="H83" s="925" t="s">
        <v>204</v>
      </c>
      <c r="I83" s="969" t="s">
        <v>7344</v>
      </c>
      <c r="J83" s="969" t="s">
        <v>7344</v>
      </c>
      <c r="K83" s="969" t="s">
        <v>7469</v>
      </c>
      <c r="L83" s="923" t="s">
        <v>5034</v>
      </c>
      <c r="M83" s="955" t="s">
        <v>8334</v>
      </c>
      <c r="N83" s="973">
        <v>555</v>
      </c>
      <c r="O83" s="924"/>
      <c r="P83" s="1071" t="s">
        <v>7470</v>
      </c>
      <c r="Q83" s="1028" t="s">
        <v>210</v>
      </c>
      <c r="R83" s="921"/>
      <c r="S83" s="921">
        <v>3988</v>
      </c>
      <c r="T83" s="921"/>
      <c r="U83" s="921" t="s">
        <v>870</v>
      </c>
      <c r="V83" s="921"/>
      <c r="W83" s="921"/>
      <c r="X83" s="921"/>
      <c r="Y83" s="921"/>
      <c r="Z83" s="921"/>
      <c r="AA83" s="921"/>
      <c r="AB83" s="921"/>
      <c r="AC83" s="921"/>
      <c r="AD83" s="921"/>
      <c r="AE83" s="921"/>
      <c r="AF83" s="921"/>
      <c r="AG83" s="921"/>
      <c r="AH83" s="921"/>
      <c r="AI83" s="921"/>
      <c r="AJ83" s="921"/>
      <c r="AK83" s="921"/>
      <c r="AL83" s="921"/>
      <c r="AM83" s="921"/>
      <c r="AN83" s="921"/>
      <c r="AO83" s="919" t="s">
        <v>270</v>
      </c>
      <c r="AP83" s="919" t="s">
        <v>2635</v>
      </c>
      <c r="AQ83" s="919" t="s">
        <v>244</v>
      </c>
      <c r="AR83" s="919" t="s">
        <v>271</v>
      </c>
      <c r="AS83" s="919">
        <v>0</v>
      </c>
      <c r="AT83" s="927" t="s">
        <v>7471</v>
      </c>
      <c r="AU83" s="927" t="s">
        <v>5217</v>
      </c>
      <c r="AV83" s="919">
        <v>0</v>
      </c>
      <c r="AW83" s="919">
        <v>50000</v>
      </c>
      <c r="AX83" s="919">
        <v>50000</v>
      </c>
      <c r="AY83" s="919">
        <v>50000</v>
      </c>
      <c r="AZ83" s="919">
        <v>50000</v>
      </c>
      <c r="BA83" s="919">
        <v>2000000</v>
      </c>
      <c r="BB83" s="927"/>
      <c r="BC83" s="927"/>
      <c r="BD83" s="927"/>
      <c r="BE83" s="927"/>
      <c r="BF83" s="993">
        <v>50000</v>
      </c>
      <c r="BG83" s="839">
        <v>0</v>
      </c>
      <c r="BH83" s="842">
        <v>0</v>
      </c>
      <c r="BI83" s="854" t="s">
        <v>8110</v>
      </c>
      <c r="BJ83" s="129">
        <f t="shared" ref="BJ83:BJ88" si="299">+IF(BL83="SI",IFERROR((IF(BL83="SI",BG83,0)/AW83),"REVISAR"),0)</f>
        <v>0</v>
      </c>
      <c r="BK83" s="7">
        <f t="shared" ref="BK83:BK88" si="300">+IF(BL83="SI",IFERROR((IF(BL83="SI",BH83,0)/AW83),"REVISAR"),0)</f>
        <v>0</v>
      </c>
      <c r="BL83" s="841" t="s">
        <v>218</v>
      </c>
      <c r="BM83" s="854" t="s">
        <v>8120</v>
      </c>
      <c r="BN83" s="860"/>
      <c r="BO83" s="839">
        <v>0</v>
      </c>
      <c r="BP83" s="842">
        <f t="shared" si="278"/>
        <v>0</v>
      </c>
      <c r="BQ83" s="843" t="s">
        <v>8702</v>
      </c>
      <c r="BR83" s="7">
        <f t="shared" ref="BR83:BR88" si="301">+IFERROR((BO83/$AW83),"REVISAR")</f>
        <v>0</v>
      </c>
      <c r="BS83" s="7">
        <f t="shared" si="285"/>
        <v>0</v>
      </c>
      <c r="BT83" s="844" t="s">
        <v>218</v>
      </c>
      <c r="BU83" s="537" t="s">
        <v>8711</v>
      </c>
      <c r="BV83" s="120"/>
      <c r="BW83" s="839">
        <v>0</v>
      </c>
      <c r="BX83" s="842">
        <f>IF(BT83="SI",BP83,0)</f>
        <v>0</v>
      </c>
      <c r="BY83" s="853" t="s">
        <v>8713</v>
      </c>
      <c r="BZ83" s="7">
        <f t="shared" si="296"/>
        <v>0</v>
      </c>
      <c r="CA83" s="7">
        <f t="shared" si="286"/>
        <v>0</v>
      </c>
      <c r="CB83" s="1086" t="s">
        <v>218</v>
      </c>
      <c r="CC83" s="1087" t="s">
        <v>8722</v>
      </c>
      <c r="CD83" s="857"/>
      <c r="CE83" s="839">
        <v>0</v>
      </c>
      <c r="CF83" s="842">
        <f t="shared" si="279"/>
        <v>0</v>
      </c>
      <c r="CG83" s="853"/>
      <c r="CH83" s="7">
        <f t="shared" si="297"/>
        <v>0</v>
      </c>
      <c r="CI83" s="7">
        <f t="shared" si="287"/>
        <v>0</v>
      </c>
      <c r="CJ83" s="844" t="s">
        <v>7160</v>
      </c>
      <c r="CK83" s="27"/>
      <c r="CL83" s="857"/>
      <c r="CM83" s="839">
        <v>0</v>
      </c>
      <c r="CN83" s="842">
        <f t="shared" si="280"/>
        <v>0</v>
      </c>
      <c r="CO83" s="847"/>
      <c r="CP83" s="7">
        <f t="shared" si="271"/>
        <v>0</v>
      </c>
      <c r="CQ83" s="7">
        <f t="shared" si="288"/>
        <v>0</v>
      </c>
      <c r="CR83" s="844" t="s">
        <v>7160</v>
      </c>
      <c r="CS83" s="852" t="s">
        <v>8723</v>
      </c>
      <c r="CT83" s="857"/>
      <c r="CU83" s="839">
        <v>0</v>
      </c>
      <c r="CV83" s="858">
        <f>IF(CR83="SI",CN83,0)</f>
        <v>0</v>
      </c>
      <c r="CW83" s="853"/>
      <c r="CX83" s="7">
        <f t="shared" si="272"/>
        <v>0</v>
      </c>
      <c r="CY83" s="7">
        <f t="shared" si="289"/>
        <v>0</v>
      </c>
      <c r="CZ83" s="844" t="s">
        <v>7160</v>
      </c>
      <c r="DA83" s="852"/>
      <c r="DB83" s="856"/>
      <c r="DC83" s="839">
        <v>0</v>
      </c>
      <c r="DD83" s="842">
        <f t="shared" si="281"/>
        <v>0</v>
      </c>
      <c r="DE83" s="853"/>
      <c r="DF83" s="7">
        <f t="shared" ref="DF83:DF88" si="302">+IFERROR((DC83/$AW83),"REVISAR")</f>
        <v>0</v>
      </c>
      <c r="DG83" s="7">
        <f>+IF(AND(BL83="SI",BT83="SI",CB83="SI",CJ83="SI",CR83="SI",CZ83="SI"),(IF(DH83="SI",IFERROR((IF(DH83="SI",DD83,0)/$AW83),"REVISAR"),CY83)),CY83)</f>
        <v>0</v>
      </c>
      <c r="DH83" s="844" t="s">
        <v>7160</v>
      </c>
      <c r="DI83" s="852"/>
      <c r="DJ83" s="856"/>
      <c r="DK83" s="839">
        <v>0</v>
      </c>
      <c r="DL83" s="842">
        <f t="shared" si="282"/>
        <v>0</v>
      </c>
      <c r="DM83" s="853"/>
      <c r="DN83" s="7">
        <f t="shared" si="273"/>
        <v>0</v>
      </c>
      <c r="DO83" s="7">
        <f t="shared" si="290"/>
        <v>0</v>
      </c>
      <c r="DP83" s="844" t="s">
        <v>7160</v>
      </c>
      <c r="DQ83" s="852"/>
      <c r="DR83" s="856"/>
      <c r="DS83" s="839">
        <v>0</v>
      </c>
      <c r="DT83" s="842">
        <f>IF(DP83="SI",DL83,0)</f>
        <v>0</v>
      </c>
      <c r="DU83" s="853"/>
      <c r="DV83" s="7">
        <f t="shared" si="274"/>
        <v>0</v>
      </c>
      <c r="DW83" s="7">
        <f t="shared" si="291"/>
        <v>0</v>
      </c>
      <c r="DX83" s="844" t="s">
        <v>7160</v>
      </c>
      <c r="DY83" s="852"/>
      <c r="DZ83" s="856"/>
      <c r="EA83" s="839">
        <v>0</v>
      </c>
      <c r="EB83" s="842">
        <f t="shared" si="283"/>
        <v>0</v>
      </c>
      <c r="EC83" s="853"/>
      <c r="ED83" s="7">
        <f t="shared" si="275"/>
        <v>0</v>
      </c>
      <c r="EE83" s="7">
        <f t="shared" si="292"/>
        <v>0</v>
      </c>
      <c r="EF83" s="844" t="s">
        <v>7160</v>
      </c>
      <c r="EG83" s="851"/>
      <c r="EH83" s="856"/>
      <c r="EI83" s="839">
        <v>0</v>
      </c>
      <c r="EJ83" s="842">
        <f t="shared" si="284"/>
        <v>0</v>
      </c>
      <c r="EK83" s="853"/>
      <c r="EL83" s="7">
        <f t="shared" si="276"/>
        <v>0</v>
      </c>
      <c r="EM83" s="7">
        <f t="shared" si="293"/>
        <v>0</v>
      </c>
      <c r="EN83" s="844" t="s">
        <v>7160</v>
      </c>
      <c r="EO83" s="851"/>
      <c r="EP83" s="856"/>
      <c r="EQ83" s="839">
        <v>50000</v>
      </c>
      <c r="ER83" s="845"/>
      <c r="ES83" s="853"/>
      <c r="ET83" s="7">
        <f t="shared" si="277"/>
        <v>1</v>
      </c>
      <c r="EU83" s="7">
        <f t="shared" si="294"/>
        <v>0</v>
      </c>
      <c r="EV83" s="844" t="s">
        <v>7160</v>
      </c>
      <c r="EW83" s="849"/>
      <c r="EX83" s="849"/>
      <c r="EY83" s="546">
        <v>2023</v>
      </c>
      <c r="FA83" s="846" t="str">
        <f t="shared" si="298"/>
        <v>SI</v>
      </c>
      <c r="FC83" s="934" t="str">
        <f t="shared" si="242"/>
        <v>innovación e investigación pedagógica</v>
      </c>
      <c r="FF83" s="862"/>
    </row>
    <row r="84" spans="1:162" s="934" customFormat="1" ht="32.25" customHeight="1" x14ac:dyDescent="0.25">
      <c r="A84" s="861" t="str">
        <f t="shared" si="196"/>
        <v>556_VPBM_2023</v>
      </c>
      <c r="B84" s="925" t="s">
        <v>2227</v>
      </c>
      <c r="C84" s="925" t="s">
        <v>5032</v>
      </c>
      <c r="D84" s="925" t="s">
        <v>202</v>
      </c>
      <c r="E84" s="925" t="s">
        <v>7155</v>
      </c>
      <c r="F84" s="925" t="s">
        <v>5033</v>
      </c>
      <c r="G84" s="925" t="s">
        <v>5033</v>
      </c>
      <c r="H84" s="925" t="s">
        <v>204</v>
      </c>
      <c r="I84" s="969" t="s">
        <v>7344</v>
      </c>
      <c r="J84" s="969" t="s">
        <v>7344</v>
      </c>
      <c r="K84" s="969" t="s">
        <v>7469</v>
      </c>
      <c r="L84" s="923" t="s">
        <v>5034</v>
      </c>
      <c r="M84" s="955" t="s">
        <v>8334</v>
      </c>
      <c r="N84" s="973">
        <v>556</v>
      </c>
      <c r="O84" s="924"/>
      <c r="P84" s="1071" t="s">
        <v>7707</v>
      </c>
      <c r="Q84" s="1028" t="s">
        <v>210</v>
      </c>
      <c r="R84" s="921"/>
      <c r="S84" s="921" t="s">
        <v>7472</v>
      </c>
      <c r="T84" s="921"/>
      <c r="U84" s="921"/>
      <c r="V84" s="921"/>
      <c r="W84" s="921"/>
      <c r="X84" s="921"/>
      <c r="Y84" s="921"/>
      <c r="Z84" s="921"/>
      <c r="AA84" s="921"/>
      <c r="AB84" s="921"/>
      <c r="AC84" s="921"/>
      <c r="AD84" s="921"/>
      <c r="AE84" s="921"/>
      <c r="AF84" s="921"/>
      <c r="AG84" s="921"/>
      <c r="AH84" s="921"/>
      <c r="AI84" s="921"/>
      <c r="AJ84" s="921"/>
      <c r="AK84" s="921"/>
      <c r="AL84" s="921"/>
      <c r="AM84" s="921"/>
      <c r="AN84" s="921"/>
      <c r="AO84" s="919" t="s">
        <v>270</v>
      </c>
      <c r="AP84" s="919" t="s">
        <v>470</v>
      </c>
      <c r="AQ84" s="919" t="s">
        <v>244</v>
      </c>
      <c r="AR84" s="919" t="s">
        <v>214</v>
      </c>
      <c r="AS84" s="919">
        <v>0</v>
      </c>
      <c r="AT84" s="927" t="s">
        <v>7708</v>
      </c>
      <c r="AU84" s="927" t="s">
        <v>7240</v>
      </c>
      <c r="AV84" s="919">
        <v>0</v>
      </c>
      <c r="AW84" s="919">
        <v>100</v>
      </c>
      <c r="AX84" s="919">
        <v>100</v>
      </c>
      <c r="AY84" s="919">
        <v>100</v>
      </c>
      <c r="AZ84" s="919">
        <v>100</v>
      </c>
      <c r="BA84" s="919">
        <v>100</v>
      </c>
      <c r="BB84" s="927"/>
      <c r="BC84" s="927"/>
      <c r="BD84" s="927"/>
      <c r="BE84" s="927"/>
      <c r="BF84" s="992">
        <v>100</v>
      </c>
      <c r="BG84" s="839">
        <v>0</v>
      </c>
      <c r="BH84" s="842">
        <v>0</v>
      </c>
      <c r="BI84" s="854" t="s">
        <v>8111</v>
      </c>
      <c r="BJ84" s="129">
        <f t="shared" si="299"/>
        <v>0</v>
      </c>
      <c r="BK84" s="7">
        <f t="shared" si="300"/>
        <v>0</v>
      </c>
      <c r="BL84" s="841" t="s">
        <v>218</v>
      </c>
      <c r="BM84" s="854" t="s">
        <v>8120</v>
      </c>
      <c r="BN84" s="860"/>
      <c r="BO84" s="839">
        <v>0</v>
      </c>
      <c r="BP84" s="842">
        <f t="shared" si="278"/>
        <v>0</v>
      </c>
      <c r="BQ84" s="843" t="s">
        <v>8703</v>
      </c>
      <c r="BR84" s="7">
        <f t="shared" si="301"/>
        <v>0</v>
      </c>
      <c r="BS84" s="7">
        <f t="shared" si="285"/>
        <v>0</v>
      </c>
      <c r="BT84" s="844" t="s">
        <v>218</v>
      </c>
      <c r="BU84" s="537" t="s">
        <v>8711</v>
      </c>
      <c r="BV84" s="120"/>
      <c r="BW84" s="839">
        <v>20</v>
      </c>
      <c r="BX84" s="1094">
        <v>20</v>
      </c>
      <c r="BY84" s="853" t="s">
        <v>8714</v>
      </c>
      <c r="BZ84" s="7">
        <f t="shared" si="296"/>
        <v>0.2</v>
      </c>
      <c r="CA84" s="7">
        <f t="shared" si="286"/>
        <v>0.2</v>
      </c>
      <c r="CB84" s="1086" t="s">
        <v>218</v>
      </c>
      <c r="CC84" s="1087" t="s">
        <v>8724</v>
      </c>
      <c r="CD84" s="857"/>
      <c r="CE84" s="839">
        <v>20</v>
      </c>
      <c r="CF84" s="842">
        <f t="shared" si="279"/>
        <v>20</v>
      </c>
      <c r="CG84" s="853"/>
      <c r="CH84" s="7">
        <f t="shared" si="297"/>
        <v>0.2</v>
      </c>
      <c r="CI84" s="7">
        <f t="shared" si="287"/>
        <v>0.2</v>
      </c>
      <c r="CJ84" s="844" t="s">
        <v>7160</v>
      </c>
      <c r="CK84" s="27"/>
      <c r="CL84" s="857"/>
      <c r="CM84" s="839">
        <v>20</v>
      </c>
      <c r="CN84" s="842">
        <f t="shared" si="280"/>
        <v>0</v>
      </c>
      <c r="CO84" s="847"/>
      <c r="CP84" s="7">
        <f t="shared" si="271"/>
        <v>0.2</v>
      </c>
      <c r="CQ84" s="7">
        <f t="shared" si="288"/>
        <v>0.2</v>
      </c>
      <c r="CR84" s="844" t="s">
        <v>7160</v>
      </c>
      <c r="CS84" s="852" t="s">
        <v>8723</v>
      </c>
      <c r="CT84" s="857"/>
      <c r="CU84" s="839"/>
      <c r="CV84" s="848"/>
      <c r="CW84" s="853"/>
      <c r="CX84" s="7">
        <f t="shared" si="272"/>
        <v>0</v>
      </c>
      <c r="CY84" s="7">
        <f t="shared" si="289"/>
        <v>0.2</v>
      </c>
      <c r="CZ84" s="844" t="s">
        <v>7160</v>
      </c>
      <c r="DA84" s="852"/>
      <c r="DB84" s="856"/>
      <c r="DC84" s="839"/>
      <c r="DD84" s="842">
        <f t="shared" si="281"/>
        <v>0</v>
      </c>
      <c r="DE84" s="853"/>
      <c r="DF84" s="7">
        <f t="shared" si="302"/>
        <v>0</v>
      </c>
      <c r="DG84" s="7">
        <f>+IF(AND(BL84="SI",BT84="SI",CB84="SI",CJ84="SI",CR84="SI",CZ84="SI"),(IF(DH84="SI",IFERROR((IF(DH84="SI",DD84,0)/$AW84),"REVISAR"),CY84)),CY84)</f>
        <v>0.2</v>
      </c>
      <c r="DH84" s="844" t="s">
        <v>7160</v>
      </c>
      <c r="DI84" s="852"/>
      <c r="DJ84" s="856"/>
      <c r="DK84" s="839"/>
      <c r="DL84" s="842">
        <f t="shared" si="282"/>
        <v>0</v>
      </c>
      <c r="DM84" s="853"/>
      <c r="DN84" s="7">
        <f t="shared" si="273"/>
        <v>0</v>
      </c>
      <c r="DO84" s="7">
        <f t="shared" si="290"/>
        <v>0.2</v>
      </c>
      <c r="DP84" s="844" t="s">
        <v>7160</v>
      </c>
      <c r="DQ84" s="852"/>
      <c r="DR84" s="856"/>
      <c r="DS84" s="839"/>
      <c r="DT84" s="848"/>
      <c r="DU84" s="853"/>
      <c r="DV84" s="7">
        <f t="shared" si="274"/>
        <v>0</v>
      </c>
      <c r="DW84" s="7">
        <f t="shared" si="291"/>
        <v>0.2</v>
      </c>
      <c r="DX84" s="844" t="s">
        <v>7160</v>
      </c>
      <c r="DY84" s="852"/>
      <c r="DZ84" s="856"/>
      <c r="EA84" s="839"/>
      <c r="EB84" s="842">
        <f t="shared" si="283"/>
        <v>0</v>
      </c>
      <c r="EC84" s="853"/>
      <c r="ED84" s="7">
        <f t="shared" si="275"/>
        <v>0</v>
      </c>
      <c r="EE84" s="7">
        <f t="shared" si="292"/>
        <v>0.2</v>
      </c>
      <c r="EF84" s="844" t="s">
        <v>7160</v>
      </c>
      <c r="EG84" s="851"/>
      <c r="EH84" s="856"/>
      <c r="EI84" s="839"/>
      <c r="EJ84" s="842">
        <f t="shared" si="284"/>
        <v>0</v>
      </c>
      <c r="EK84" s="853"/>
      <c r="EL84" s="7">
        <f t="shared" si="276"/>
        <v>0</v>
      </c>
      <c r="EM84" s="7">
        <f t="shared" si="293"/>
        <v>0.2</v>
      </c>
      <c r="EN84" s="844" t="s">
        <v>7160</v>
      </c>
      <c r="EO84" s="851"/>
      <c r="EP84" s="856"/>
      <c r="EQ84" s="839">
        <v>100</v>
      </c>
      <c r="ER84" s="845"/>
      <c r="ES84" s="853"/>
      <c r="ET84" s="7">
        <f t="shared" si="277"/>
        <v>1</v>
      </c>
      <c r="EU84" s="7">
        <f t="shared" si="294"/>
        <v>0.2</v>
      </c>
      <c r="EV84" s="844" t="s">
        <v>7160</v>
      </c>
      <c r="EW84" s="849"/>
      <c r="EX84" s="849"/>
      <c r="EY84" s="546">
        <v>2023</v>
      </c>
      <c r="FC84" s="934" t="str">
        <f t="shared" si="242"/>
        <v>innovación e investigación pedagógica</v>
      </c>
      <c r="FF84" s="862"/>
    </row>
    <row r="85" spans="1:162" s="934" customFormat="1" ht="32.25" customHeight="1" x14ac:dyDescent="0.25">
      <c r="A85" s="861" t="str">
        <f t="shared" si="196"/>
        <v>557_VPBM_2023</v>
      </c>
      <c r="B85" s="925" t="s">
        <v>2227</v>
      </c>
      <c r="C85" s="925" t="s">
        <v>5032</v>
      </c>
      <c r="D85" s="925" t="s">
        <v>202</v>
      </c>
      <c r="E85" s="925" t="s">
        <v>7155</v>
      </c>
      <c r="F85" s="925" t="s">
        <v>5033</v>
      </c>
      <c r="G85" s="925" t="s">
        <v>5033</v>
      </c>
      <c r="H85" s="925" t="s">
        <v>204</v>
      </c>
      <c r="I85" s="969" t="s">
        <v>7344</v>
      </c>
      <c r="J85" s="969" t="s">
        <v>7344</v>
      </c>
      <c r="K85" s="969" t="s">
        <v>7469</v>
      </c>
      <c r="L85" s="923" t="s">
        <v>5034</v>
      </c>
      <c r="M85" s="955" t="s">
        <v>8334</v>
      </c>
      <c r="N85" s="973">
        <v>557</v>
      </c>
      <c r="O85" s="924"/>
      <c r="P85" s="1071" t="s">
        <v>7714</v>
      </c>
      <c r="Q85" s="920" t="s">
        <v>210</v>
      </c>
      <c r="R85" s="921"/>
      <c r="S85" s="921"/>
      <c r="T85" s="921"/>
      <c r="U85" s="921"/>
      <c r="V85" s="921"/>
      <c r="W85" s="921"/>
      <c r="X85" s="921"/>
      <c r="Y85" s="921"/>
      <c r="Z85" s="921"/>
      <c r="AA85" s="921"/>
      <c r="AB85" s="921"/>
      <c r="AC85" s="921"/>
      <c r="AD85" s="921"/>
      <c r="AE85" s="921"/>
      <c r="AF85" s="921"/>
      <c r="AG85" s="921"/>
      <c r="AH85" s="921"/>
      <c r="AI85" s="921"/>
      <c r="AJ85" s="921"/>
      <c r="AK85" s="921"/>
      <c r="AL85" s="921"/>
      <c r="AM85" s="921"/>
      <c r="AN85" s="921"/>
      <c r="AO85" s="919" t="s">
        <v>270</v>
      </c>
      <c r="AP85" s="919" t="s">
        <v>243</v>
      </c>
      <c r="AQ85" s="919" t="s">
        <v>244</v>
      </c>
      <c r="AR85" s="919" t="s">
        <v>214</v>
      </c>
      <c r="AS85" s="919">
        <v>0</v>
      </c>
      <c r="AT85" s="927" t="s">
        <v>7709</v>
      </c>
      <c r="AU85" s="927" t="s">
        <v>7473</v>
      </c>
      <c r="AV85" s="919">
        <v>0</v>
      </c>
      <c r="AW85" s="919">
        <v>100</v>
      </c>
      <c r="AX85" s="919">
        <v>100</v>
      </c>
      <c r="AY85" s="919">
        <v>100</v>
      </c>
      <c r="AZ85" s="919">
        <v>100</v>
      </c>
      <c r="BA85" s="919">
        <v>100</v>
      </c>
      <c r="BB85" s="927"/>
      <c r="BC85" s="927"/>
      <c r="BD85" s="927"/>
      <c r="BE85" s="927"/>
      <c r="BF85" s="992">
        <v>100</v>
      </c>
      <c r="BG85" s="839">
        <v>0</v>
      </c>
      <c r="BH85" s="842">
        <v>0</v>
      </c>
      <c r="BI85" s="854" t="s">
        <v>8112</v>
      </c>
      <c r="BJ85" s="129">
        <f t="shared" si="299"/>
        <v>0</v>
      </c>
      <c r="BK85" s="7">
        <f t="shared" si="300"/>
        <v>0</v>
      </c>
      <c r="BL85" s="841" t="s">
        <v>218</v>
      </c>
      <c r="BM85" s="854" t="s">
        <v>8120</v>
      </c>
      <c r="BN85" s="860"/>
      <c r="BO85" s="839">
        <v>0</v>
      </c>
      <c r="BP85" s="842">
        <f t="shared" si="278"/>
        <v>0</v>
      </c>
      <c r="BQ85" s="843" t="s">
        <v>8704</v>
      </c>
      <c r="BR85" s="7">
        <f t="shared" si="301"/>
        <v>0</v>
      </c>
      <c r="BS85" s="7">
        <f t="shared" si="285"/>
        <v>0</v>
      </c>
      <c r="BT85" s="844" t="s">
        <v>218</v>
      </c>
      <c r="BU85" s="537" t="s">
        <v>8712</v>
      </c>
      <c r="BV85" s="120"/>
      <c r="BW85" s="839">
        <v>0</v>
      </c>
      <c r="BX85" s="842">
        <f>IF(BT85="SI",BP85,0)</f>
        <v>0</v>
      </c>
      <c r="BY85" s="853" t="s">
        <v>8715</v>
      </c>
      <c r="BZ85" s="7">
        <f t="shared" si="296"/>
        <v>0</v>
      </c>
      <c r="CA85" s="7">
        <f t="shared" si="286"/>
        <v>0</v>
      </c>
      <c r="CB85" s="1086" t="s">
        <v>218</v>
      </c>
      <c r="CC85" s="1087" t="s">
        <v>8722</v>
      </c>
      <c r="CD85" s="857"/>
      <c r="CE85" s="839">
        <v>10</v>
      </c>
      <c r="CF85" s="848">
        <v>10</v>
      </c>
      <c r="CG85" s="853"/>
      <c r="CH85" s="7">
        <f t="shared" si="297"/>
        <v>0.1</v>
      </c>
      <c r="CI85" s="7">
        <f t="shared" si="287"/>
        <v>0</v>
      </c>
      <c r="CJ85" s="844" t="s">
        <v>7160</v>
      </c>
      <c r="CK85" s="27"/>
      <c r="CL85" s="857"/>
      <c r="CM85" s="839">
        <v>10</v>
      </c>
      <c r="CN85" s="842">
        <f t="shared" si="280"/>
        <v>0</v>
      </c>
      <c r="CO85" s="847"/>
      <c r="CP85" s="7">
        <f t="shared" si="271"/>
        <v>0.1</v>
      </c>
      <c r="CQ85" s="7">
        <f t="shared" si="288"/>
        <v>0</v>
      </c>
      <c r="CR85" s="844" t="s">
        <v>7160</v>
      </c>
      <c r="CS85" s="852" t="s">
        <v>8723</v>
      </c>
      <c r="CT85" s="857"/>
      <c r="CU85" s="839"/>
      <c r="CV85" s="848"/>
      <c r="CW85" s="853"/>
      <c r="CX85" s="7">
        <f t="shared" si="272"/>
        <v>0</v>
      </c>
      <c r="CY85" s="7">
        <f t="shared" si="289"/>
        <v>0</v>
      </c>
      <c r="CZ85" s="844" t="s">
        <v>7160</v>
      </c>
      <c r="DA85" s="852"/>
      <c r="DB85" s="856"/>
      <c r="DC85" s="839"/>
      <c r="DD85" s="842">
        <f t="shared" si="281"/>
        <v>0</v>
      </c>
      <c r="DE85" s="853"/>
      <c r="DF85" s="7">
        <f t="shared" si="302"/>
        <v>0</v>
      </c>
      <c r="DG85" s="7">
        <f>+IF(AND(BL85="SI",BT85="SI",CB85="SI",CJ85="SI",CR85="SI",CZ85="SI"),(IF(DH85="SI",IFERROR((IF(DH85="SI",DD85,0)/$AW85),"REVISAR"),CY85)),CY85)</f>
        <v>0</v>
      </c>
      <c r="DH85" s="844" t="s">
        <v>7160</v>
      </c>
      <c r="DI85" s="852"/>
      <c r="DJ85" s="856"/>
      <c r="DK85" s="839"/>
      <c r="DL85" s="848"/>
      <c r="DM85" s="853"/>
      <c r="DN85" s="7">
        <f t="shared" si="273"/>
        <v>0</v>
      </c>
      <c r="DO85" s="7">
        <f t="shared" si="290"/>
        <v>0</v>
      </c>
      <c r="DP85" s="844" t="s">
        <v>7160</v>
      </c>
      <c r="DQ85" s="852"/>
      <c r="DR85" s="856"/>
      <c r="DS85" s="839"/>
      <c r="DT85" s="842">
        <f>IF(DP85="SI",DL85,0)</f>
        <v>0</v>
      </c>
      <c r="DU85" s="853"/>
      <c r="DV85" s="7">
        <f t="shared" si="274"/>
        <v>0</v>
      </c>
      <c r="DW85" s="7">
        <f t="shared" si="291"/>
        <v>0</v>
      </c>
      <c r="DX85" s="844" t="s">
        <v>7160</v>
      </c>
      <c r="DY85" s="852"/>
      <c r="DZ85" s="856"/>
      <c r="EA85" s="839"/>
      <c r="EB85" s="848"/>
      <c r="EC85" s="853"/>
      <c r="ED85" s="7">
        <f t="shared" si="275"/>
        <v>0</v>
      </c>
      <c r="EE85" s="7">
        <f t="shared" si="292"/>
        <v>0</v>
      </c>
      <c r="EF85" s="844" t="s">
        <v>7160</v>
      </c>
      <c r="EG85" s="851"/>
      <c r="EH85" s="856"/>
      <c r="EI85" s="839"/>
      <c r="EJ85" s="842">
        <f t="shared" si="284"/>
        <v>0</v>
      </c>
      <c r="EK85" s="853"/>
      <c r="EL85" s="7">
        <f t="shared" si="276"/>
        <v>0</v>
      </c>
      <c r="EM85" s="7">
        <f t="shared" si="293"/>
        <v>0</v>
      </c>
      <c r="EN85" s="844" t="s">
        <v>7160</v>
      </c>
      <c r="EO85" s="851"/>
      <c r="EP85" s="856"/>
      <c r="EQ85" s="839">
        <v>100</v>
      </c>
      <c r="ER85" s="845"/>
      <c r="ES85" s="853"/>
      <c r="ET85" s="7">
        <f t="shared" si="277"/>
        <v>1</v>
      </c>
      <c r="EU85" s="7">
        <f t="shared" si="294"/>
        <v>0</v>
      </c>
      <c r="EV85" s="844" t="s">
        <v>7160</v>
      </c>
      <c r="EW85" s="849"/>
      <c r="EX85" s="849"/>
      <c r="EY85" s="546">
        <v>2023</v>
      </c>
      <c r="FC85" s="934" t="str">
        <f t="shared" si="242"/>
        <v>innovación e investigación pedagógica</v>
      </c>
      <c r="FF85" s="862"/>
    </row>
    <row r="86" spans="1:162" s="934" customFormat="1" ht="32.25" customHeight="1" x14ac:dyDescent="0.25">
      <c r="A86" s="861" t="str">
        <f t="shared" si="196"/>
        <v>117_VPBM_2023</v>
      </c>
      <c r="B86" s="925" t="s">
        <v>2227</v>
      </c>
      <c r="C86" s="925" t="s">
        <v>5032</v>
      </c>
      <c r="D86" s="925" t="s">
        <v>202</v>
      </c>
      <c r="E86" s="925" t="s">
        <v>7155</v>
      </c>
      <c r="F86" s="925" t="s">
        <v>5033</v>
      </c>
      <c r="G86" s="925" t="s">
        <v>5033</v>
      </c>
      <c r="H86" s="925" t="s">
        <v>204</v>
      </c>
      <c r="I86" s="969" t="s">
        <v>7344</v>
      </c>
      <c r="J86" s="969" t="s">
        <v>7344</v>
      </c>
      <c r="K86" s="969" t="s">
        <v>7469</v>
      </c>
      <c r="L86" s="923" t="s">
        <v>5034</v>
      </c>
      <c r="M86" s="955" t="s">
        <v>8334</v>
      </c>
      <c r="N86" s="924">
        <v>117</v>
      </c>
      <c r="O86" s="924"/>
      <c r="P86" s="1071" t="s">
        <v>7211</v>
      </c>
      <c r="Q86" s="1028" t="s">
        <v>210</v>
      </c>
      <c r="R86" s="921"/>
      <c r="S86" s="921">
        <v>3988</v>
      </c>
      <c r="T86" s="921"/>
      <c r="U86" s="921"/>
      <c r="V86" s="921"/>
      <c r="W86" s="921"/>
      <c r="X86" s="921"/>
      <c r="Y86" s="921"/>
      <c r="Z86" s="921"/>
      <c r="AA86" s="921"/>
      <c r="AB86" s="921"/>
      <c r="AC86" s="921"/>
      <c r="AD86" s="921"/>
      <c r="AE86" s="921"/>
      <c r="AF86" s="921"/>
      <c r="AG86" s="921"/>
      <c r="AH86" s="921"/>
      <c r="AI86" s="921"/>
      <c r="AJ86" s="921"/>
      <c r="AK86" s="921"/>
      <c r="AL86" s="921"/>
      <c r="AM86" s="921"/>
      <c r="AN86" s="921"/>
      <c r="AO86" s="919" t="s">
        <v>270</v>
      </c>
      <c r="AP86" s="919" t="s">
        <v>470</v>
      </c>
      <c r="AQ86" s="919" t="s">
        <v>213</v>
      </c>
      <c r="AR86" s="919" t="s">
        <v>214</v>
      </c>
      <c r="AS86" s="919">
        <v>0</v>
      </c>
      <c r="AT86" s="1050" t="s">
        <v>7711</v>
      </c>
      <c r="AU86" s="927" t="s">
        <v>7241</v>
      </c>
      <c r="AV86" s="919">
        <v>100</v>
      </c>
      <c r="AW86" s="919">
        <v>100</v>
      </c>
      <c r="AX86" s="919">
        <v>100</v>
      </c>
      <c r="AY86" s="919">
        <v>100</v>
      </c>
      <c r="AZ86" s="919">
        <v>100</v>
      </c>
      <c r="BA86" s="919">
        <v>100</v>
      </c>
      <c r="BB86" s="927"/>
      <c r="BC86" s="927"/>
      <c r="BD86" s="927"/>
      <c r="BE86" s="927"/>
      <c r="BF86" s="992">
        <v>100</v>
      </c>
      <c r="BG86" s="839">
        <v>0</v>
      </c>
      <c r="BH86" s="842">
        <v>0</v>
      </c>
      <c r="BI86" s="854" t="s">
        <v>8114</v>
      </c>
      <c r="BJ86" s="129">
        <f t="shared" si="299"/>
        <v>0</v>
      </c>
      <c r="BK86" s="7">
        <f t="shared" si="300"/>
        <v>0</v>
      </c>
      <c r="BL86" s="841" t="s">
        <v>218</v>
      </c>
      <c r="BM86" s="854" t="s">
        <v>8120</v>
      </c>
      <c r="BN86" s="859"/>
      <c r="BO86" s="839">
        <v>0</v>
      </c>
      <c r="BP86" s="842">
        <f t="shared" si="278"/>
        <v>0</v>
      </c>
      <c r="BQ86" s="843" t="s">
        <v>8705</v>
      </c>
      <c r="BR86" s="7">
        <f t="shared" si="301"/>
        <v>0</v>
      </c>
      <c r="BS86" s="7">
        <f t="shared" si="285"/>
        <v>0</v>
      </c>
      <c r="BT86" s="844" t="s">
        <v>218</v>
      </c>
      <c r="BU86" s="537" t="s">
        <v>8711</v>
      </c>
      <c r="BV86" s="120"/>
      <c r="BW86" s="839">
        <v>0</v>
      </c>
      <c r="BX86" s="1094">
        <v>0</v>
      </c>
      <c r="BY86" s="853" t="s">
        <v>8716</v>
      </c>
      <c r="BZ86" s="7">
        <f t="shared" si="296"/>
        <v>0</v>
      </c>
      <c r="CA86" s="7">
        <f t="shared" si="286"/>
        <v>0</v>
      </c>
      <c r="CB86" s="1086" t="s">
        <v>218</v>
      </c>
      <c r="CC86" s="1087" t="s">
        <v>8725</v>
      </c>
      <c r="CD86" s="120"/>
      <c r="CE86" s="839">
        <v>0</v>
      </c>
      <c r="CF86" s="842">
        <f t="shared" si="279"/>
        <v>0</v>
      </c>
      <c r="CG86" s="853"/>
      <c r="CH86" s="7">
        <f t="shared" si="297"/>
        <v>0</v>
      </c>
      <c r="CI86" s="7">
        <f t="shared" ref="CI86:CI91" si="303">+IF(AND(BL86="SI",BT86="SI",CB86="SI"),(IF(CJ86="SI",IFERROR((IF(CJ86="SI",CF86,0)/$AW86),"REVISAR"),CA86)),CA86)</f>
        <v>0</v>
      </c>
      <c r="CJ86" s="844" t="s">
        <v>7160</v>
      </c>
      <c r="CK86" s="27"/>
      <c r="CL86" s="857"/>
      <c r="CM86" s="839"/>
      <c r="CN86" s="842">
        <f t="shared" si="280"/>
        <v>0</v>
      </c>
      <c r="CO86" s="847"/>
      <c r="CP86" s="7">
        <f t="shared" si="271"/>
        <v>0</v>
      </c>
      <c r="CQ86" s="7">
        <f>+IF(AND(BL86="SI",BT86="SI",CB86="SI",CJ86="SI"),(IF(CR86="SI",IFERROR((IF(CR86="SI",CN86,0)/$AW86),"REVISAR"),0)),CI86)</f>
        <v>0</v>
      </c>
      <c r="CR86" s="844" t="s">
        <v>7160</v>
      </c>
      <c r="CS86" s="852" t="s">
        <v>8723</v>
      </c>
      <c r="CT86" s="857"/>
      <c r="CU86" s="839"/>
      <c r="CV86" s="848"/>
      <c r="CW86" s="853"/>
      <c r="CX86" s="7">
        <f t="shared" si="272"/>
        <v>0</v>
      </c>
      <c r="CY86" s="7">
        <f>+IF(AND(BL86="SI",BT86="SI",CB86="SI",CJ86="SI",CR86="SI"),(IF(CZ86="SI",IFERROR((IF(CZ86="SI",CV86,0)/$AW86),"REVISAR"),0)),CQ86)</f>
        <v>0</v>
      </c>
      <c r="CZ86" s="844" t="s">
        <v>7160</v>
      </c>
      <c r="DA86" s="852"/>
      <c r="DB86" s="856"/>
      <c r="DC86" s="839"/>
      <c r="DD86" s="842">
        <f t="shared" si="281"/>
        <v>0</v>
      </c>
      <c r="DE86" s="853"/>
      <c r="DF86" s="7">
        <f t="shared" si="302"/>
        <v>0</v>
      </c>
      <c r="DG86" s="7">
        <f>+IF(AND(BL86="SI",BT86="SI",CB86="SI",CJ86="SI",CR86="SI",CZ86="SI"),(IF(DH86="SI",IFERROR((IF(DH86="SI",DD86,0)/$AW86),"REVISAR"),0)),CY86)</f>
        <v>0</v>
      </c>
      <c r="DH86" s="844" t="s">
        <v>7160</v>
      </c>
      <c r="DI86" s="852"/>
      <c r="DJ86" s="856"/>
      <c r="DK86" s="839"/>
      <c r="DL86" s="842">
        <f t="shared" si="282"/>
        <v>0</v>
      </c>
      <c r="DM86" s="853"/>
      <c r="DN86" s="7">
        <f t="shared" si="273"/>
        <v>0</v>
      </c>
      <c r="DO86" s="7">
        <f>+IF(AND(BL86="SI",BT86="SI",CB86="SI",CJ86="SI",CR86="SI",CZ86="SI",DH86="SI"),(IF(DP86="SI",IFERROR((IF(DP86="SI",DL86,0)/$AW86),"REVISAR"),0)),DG86)</f>
        <v>0</v>
      </c>
      <c r="DP86" s="844" t="s">
        <v>7160</v>
      </c>
      <c r="DQ86" s="852"/>
      <c r="DR86" s="856"/>
      <c r="DS86" s="839"/>
      <c r="DT86" s="848"/>
      <c r="DU86" s="853"/>
      <c r="DV86" s="7">
        <f t="shared" si="274"/>
        <v>0</v>
      </c>
      <c r="DW86" s="7">
        <f>+IF(AND(BL86="SI",BT86="SI",CB86="SI",CJ86="SI",CR86="SI",CZ86="SI",DH86="SI",DP86="SI"),(IF(DX86="SI",IFERROR((IF(DX86="SI",DT86,0)/$AW86),"REVISAR"),0)),DO86)</f>
        <v>0</v>
      </c>
      <c r="DX86" s="844" t="s">
        <v>7160</v>
      </c>
      <c r="DY86" s="852"/>
      <c r="DZ86" s="856"/>
      <c r="EA86" s="839"/>
      <c r="EB86" s="842">
        <f t="shared" si="283"/>
        <v>0</v>
      </c>
      <c r="EC86" s="853"/>
      <c r="ED86" s="7">
        <f t="shared" si="275"/>
        <v>0</v>
      </c>
      <c r="EE86" s="7">
        <f>+IF(AND(BL86="SI",BT86="SI",CB86="SI",CJ86="SI",CR86="SI",CZ86="SI",DH86="SI",DP86="SI",DX86="SI"),(IF(EF86="SI",IFERROR((IF(EF86="SI",EB86,0)/$AW86),"REVISAR"),0)),DW86)</f>
        <v>0</v>
      </c>
      <c r="EF86" s="844" t="s">
        <v>7160</v>
      </c>
      <c r="EG86" s="851"/>
      <c r="EH86" s="856"/>
      <c r="EI86" s="839"/>
      <c r="EJ86" s="842">
        <f t="shared" si="284"/>
        <v>0</v>
      </c>
      <c r="EK86" s="853"/>
      <c r="EL86" s="7">
        <f t="shared" si="276"/>
        <v>0</v>
      </c>
      <c r="EM86" s="7">
        <f>+IF(AND(BL86="SI",BT86="SI",CB86="SI",CJ86="SI",CR86="SI",CZ86="SI",DH86="SI",DP86="SI",DX86="SI",EF86="SI"),(IF(EN86="SI",IFERROR((IF(EN86="SI",EJ86,0)/$AW86),"REVISAR"),0)),EE86)</f>
        <v>0</v>
      </c>
      <c r="EN86" s="844" t="s">
        <v>7160</v>
      </c>
      <c r="EO86" s="851"/>
      <c r="EP86" s="856"/>
      <c r="EQ86" s="839">
        <v>100</v>
      </c>
      <c r="ER86" s="845"/>
      <c r="ES86" s="853"/>
      <c r="ET86" s="7">
        <f t="shared" si="277"/>
        <v>1</v>
      </c>
      <c r="EU86" s="7">
        <f>+IF(AND(BL86="SI",BT86="SI",CB86="SI",CJ86="SI",CR86="SI",CZ86="SI",DH86="SI",DP86="SI",DX86="SI",EF86="SI",EN86="SI"),(IF(EV86="SI",IFERROR((IF(EV86="SI",ER86,0)/$AW86),"REVISAR"),0)),EM86)</f>
        <v>0</v>
      </c>
      <c r="EV86" s="844" t="s">
        <v>7160</v>
      </c>
      <c r="EW86" s="849"/>
      <c r="EX86" s="849"/>
      <c r="EY86" s="546">
        <v>2023</v>
      </c>
      <c r="FC86" s="934" t="str">
        <f t="shared" si="242"/>
        <v>innovación e investigación pedagógica</v>
      </c>
      <c r="FF86" s="862"/>
    </row>
    <row r="87" spans="1:162" s="934" customFormat="1" ht="32.25" customHeight="1" x14ac:dyDescent="0.25">
      <c r="A87" s="861" t="str">
        <f t="shared" si="196"/>
        <v>559_VPBM_2023</v>
      </c>
      <c r="B87" s="925" t="s">
        <v>2227</v>
      </c>
      <c r="C87" s="925" t="s">
        <v>5032</v>
      </c>
      <c r="D87" s="925" t="s">
        <v>202</v>
      </c>
      <c r="E87" s="925" t="s">
        <v>7155</v>
      </c>
      <c r="F87" s="925" t="s">
        <v>5033</v>
      </c>
      <c r="G87" s="925" t="s">
        <v>5033</v>
      </c>
      <c r="H87" s="925" t="s">
        <v>204</v>
      </c>
      <c r="I87" s="969" t="s">
        <v>7344</v>
      </c>
      <c r="J87" s="969" t="s">
        <v>7344</v>
      </c>
      <c r="K87" s="969" t="s">
        <v>7469</v>
      </c>
      <c r="L87" s="923" t="s">
        <v>5034</v>
      </c>
      <c r="M87" s="955" t="s">
        <v>8334</v>
      </c>
      <c r="N87" s="973">
        <v>559</v>
      </c>
      <c r="O87" s="924"/>
      <c r="P87" s="1071" t="s">
        <v>7716</v>
      </c>
      <c r="Q87" s="920" t="s">
        <v>210</v>
      </c>
      <c r="R87" s="921"/>
      <c r="S87" s="921"/>
      <c r="T87" s="921"/>
      <c r="U87" s="921"/>
      <c r="V87" s="921"/>
      <c r="W87" s="921"/>
      <c r="X87" s="921"/>
      <c r="Y87" s="921"/>
      <c r="Z87" s="921"/>
      <c r="AA87" s="921"/>
      <c r="AB87" s="921"/>
      <c r="AC87" s="921"/>
      <c r="AD87" s="921"/>
      <c r="AE87" s="921"/>
      <c r="AF87" s="921"/>
      <c r="AG87" s="921"/>
      <c r="AH87" s="921"/>
      <c r="AI87" s="921"/>
      <c r="AJ87" s="921"/>
      <c r="AK87" s="921"/>
      <c r="AL87" s="921"/>
      <c r="AM87" s="921"/>
      <c r="AN87" s="921"/>
      <c r="AO87" s="919" t="s">
        <v>270</v>
      </c>
      <c r="AP87" s="919" t="s">
        <v>470</v>
      </c>
      <c r="AQ87" s="919" t="s">
        <v>244</v>
      </c>
      <c r="AR87" s="919" t="s">
        <v>271</v>
      </c>
      <c r="AS87" s="919">
        <v>0</v>
      </c>
      <c r="AT87" s="927" t="s">
        <v>7475</v>
      </c>
      <c r="AU87" s="927" t="s">
        <v>5217</v>
      </c>
      <c r="AV87" s="919">
        <v>0</v>
      </c>
      <c r="AW87" s="919">
        <v>5</v>
      </c>
      <c r="AX87" s="919">
        <v>10</v>
      </c>
      <c r="AY87" s="919">
        <v>15</v>
      </c>
      <c r="AZ87" s="919">
        <v>20</v>
      </c>
      <c r="BA87" s="919">
        <v>20</v>
      </c>
      <c r="BB87" s="927"/>
      <c r="BC87" s="927"/>
      <c r="BD87" s="927"/>
      <c r="BE87" s="927"/>
      <c r="BF87" s="992">
        <v>5</v>
      </c>
      <c r="BG87" s="839">
        <v>0</v>
      </c>
      <c r="BH87" s="842">
        <v>0</v>
      </c>
      <c r="BI87" s="854" t="s">
        <v>8115</v>
      </c>
      <c r="BJ87" s="129">
        <f t="shared" si="299"/>
        <v>0</v>
      </c>
      <c r="BK87" s="7">
        <f t="shared" si="300"/>
        <v>0</v>
      </c>
      <c r="BL87" s="841" t="s">
        <v>218</v>
      </c>
      <c r="BM87" s="854" t="s">
        <v>8120</v>
      </c>
      <c r="BN87" s="860"/>
      <c r="BO87" s="839">
        <v>0</v>
      </c>
      <c r="BP87" s="842">
        <f t="shared" si="278"/>
        <v>0</v>
      </c>
      <c r="BQ87" s="843" t="s">
        <v>8706</v>
      </c>
      <c r="BR87" s="7">
        <f t="shared" si="301"/>
        <v>0</v>
      </c>
      <c r="BS87" s="7">
        <f>+IF(BL87&lt;&gt;"SI",BK87,(IF(BT87="SI",IFERROR((IF(BT87="SI",BP87,0)/$AW87),"REVISAR"),BK87)))</f>
        <v>0</v>
      </c>
      <c r="BT87" s="844" t="s">
        <v>218</v>
      </c>
      <c r="BU87" s="537" t="s">
        <v>8711</v>
      </c>
      <c r="BV87" s="120"/>
      <c r="BW87" s="839">
        <v>0</v>
      </c>
      <c r="BX87" s="1094">
        <v>0</v>
      </c>
      <c r="BY87" s="853" t="s">
        <v>8717</v>
      </c>
      <c r="BZ87" s="7">
        <f t="shared" si="296"/>
        <v>0</v>
      </c>
      <c r="CA87" s="7">
        <f>+IF(AND(BT87="SI",BL87="SI"),(IF(CB87="SI",IFERROR((IF(CB87="SI",BX87,0)/$AW87),"REVISAR"),BS87)),BS87)</f>
        <v>0</v>
      </c>
      <c r="CB87" s="1086" t="s">
        <v>218</v>
      </c>
      <c r="CC87" s="1087" t="s">
        <v>8725</v>
      </c>
      <c r="CD87" s="857"/>
      <c r="CE87" s="839">
        <v>0</v>
      </c>
      <c r="CF87" s="842">
        <f t="shared" si="279"/>
        <v>0</v>
      </c>
      <c r="CG87" s="853"/>
      <c r="CH87" s="7">
        <f t="shared" si="297"/>
        <v>0</v>
      </c>
      <c r="CI87" s="7">
        <f t="shared" si="303"/>
        <v>0</v>
      </c>
      <c r="CJ87" s="844" t="s">
        <v>7160</v>
      </c>
      <c r="CK87" s="27"/>
      <c r="CL87" s="857"/>
      <c r="CM87" s="839">
        <v>0</v>
      </c>
      <c r="CN87" s="842">
        <f t="shared" si="280"/>
        <v>0</v>
      </c>
      <c r="CO87" s="847"/>
      <c r="CP87" s="7">
        <f t="shared" si="271"/>
        <v>0</v>
      </c>
      <c r="CQ87" s="7">
        <f>+IF(AND(BL87="SI",BT87="SI",CB87="SI",CJ87="SI"),(IF(CR87="SI",IFERROR((IF(CR87="SI",CN87,0)/$AW87),"REVISAR"),CI87)),CI87)</f>
        <v>0</v>
      </c>
      <c r="CR87" s="844" t="s">
        <v>7160</v>
      </c>
      <c r="CS87" s="852" t="s">
        <v>8723</v>
      </c>
      <c r="CT87" s="857"/>
      <c r="CU87" s="839"/>
      <c r="CV87" s="848"/>
      <c r="CW87" s="853"/>
      <c r="CX87" s="7">
        <f t="shared" si="272"/>
        <v>0</v>
      </c>
      <c r="CY87" s="7">
        <f>+IF(AND(BL87="SI",BT87="SI",CB87="SI",CJ87="SI",CR87="SI"),(IF(CZ87="SI",IFERROR((IF(CZ87="SI",CV87,0)/$AW87),"REVISAR"),CQ87)),CQ87)</f>
        <v>0</v>
      </c>
      <c r="CZ87" s="844" t="s">
        <v>7160</v>
      </c>
      <c r="DA87" s="852"/>
      <c r="DB87" s="856"/>
      <c r="DC87" s="839"/>
      <c r="DD87" s="842">
        <f t="shared" si="281"/>
        <v>0</v>
      </c>
      <c r="DE87" s="853"/>
      <c r="DF87" s="7">
        <f t="shared" si="302"/>
        <v>0</v>
      </c>
      <c r="DG87" s="7">
        <f>+IF(AND(BL87="SI",BT87="SI",CB87="SI",CJ87="SI",CR87="SI",CZ87="SI"),(IF(DH87="SI",IFERROR((IF(DH87="SI",DD87,0)/$AW87),"REVISAR"),CY87)),CY87)</f>
        <v>0</v>
      </c>
      <c r="DH87" s="844" t="s">
        <v>7160</v>
      </c>
      <c r="DI87" s="852"/>
      <c r="DJ87" s="856"/>
      <c r="DK87" s="839"/>
      <c r="DL87" s="842">
        <f t="shared" si="282"/>
        <v>0</v>
      </c>
      <c r="DM87" s="853"/>
      <c r="DN87" s="7">
        <f t="shared" si="273"/>
        <v>0</v>
      </c>
      <c r="DO87" s="7">
        <f>+IF(AND(BL87="SI",BT87="SI",CB87="SI",CJ87="SI",CR87="SI",CZ87="SI",DH87="SI"),(IF(DP87="SI",IFERROR((IF(DP87="SI",DL87,0)/$AW87),"REVISAR"),DG87)),DG87)</f>
        <v>0</v>
      </c>
      <c r="DP87" s="844" t="s">
        <v>7160</v>
      </c>
      <c r="DQ87" s="852"/>
      <c r="DR87" s="856"/>
      <c r="DS87" s="839"/>
      <c r="DT87" s="848"/>
      <c r="DU87" s="853"/>
      <c r="DV87" s="7">
        <f t="shared" si="274"/>
        <v>0</v>
      </c>
      <c r="DW87" s="7">
        <f>+IF(AND(BL87="SI",BT87="SI",CB87="SI",CJ87="SI",CR87="SI",CZ87="SI",DH87="SI",DP87="SI"),(IF(DX87="SI",IFERROR((IF(DX87="SI",DT87,0)/$AW87),"REVISAR"),DO87)),DO87)</f>
        <v>0</v>
      </c>
      <c r="DX87" s="844" t="s">
        <v>7160</v>
      </c>
      <c r="DY87" s="852"/>
      <c r="DZ87" s="856"/>
      <c r="EA87" s="839"/>
      <c r="EB87" s="842">
        <f t="shared" si="283"/>
        <v>0</v>
      </c>
      <c r="EC87" s="853"/>
      <c r="ED87" s="7">
        <f t="shared" si="275"/>
        <v>0</v>
      </c>
      <c r="EE87" s="7">
        <f>+IF(AND(BL87="SI",BT87="SI",CB87="SI",CJ87="SI",CR87="SI",CZ87="SI",DH87="SI",DP87="SI",DX87="SI"),(IF(EF87="SI",IFERROR((IF(EF87="SI",EB87,0)/$AW87),"REVISAR"),DW87)),DW87)</f>
        <v>0</v>
      </c>
      <c r="EF87" s="844" t="s">
        <v>7160</v>
      </c>
      <c r="EG87" s="851"/>
      <c r="EH87" s="856"/>
      <c r="EI87" s="839"/>
      <c r="EJ87" s="842">
        <f t="shared" si="284"/>
        <v>0</v>
      </c>
      <c r="EK87" s="853"/>
      <c r="EL87" s="7">
        <f t="shared" si="276"/>
        <v>0</v>
      </c>
      <c r="EM87" s="7">
        <f>+IF(AND(BL87="SI",BT87="SI",CB87="SI",CJ87="SI",CR87="SI",CZ87="SI",DH87="SI",DP87="SI",DX87="SI",EF87="SI"),(IF(EN87="SI",IFERROR((IF(EN87="SI",EJ87,0)/$AW87),"REVISAR"),EE87)),EE87)</f>
        <v>0</v>
      </c>
      <c r="EN87" s="844" t="s">
        <v>7160</v>
      </c>
      <c r="EO87" s="851"/>
      <c r="EP87" s="856"/>
      <c r="EQ87" s="839">
        <v>5</v>
      </c>
      <c r="ER87" s="845"/>
      <c r="ES87" s="853"/>
      <c r="ET87" s="7">
        <f t="shared" si="277"/>
        <v>1</v>
      </c>
      <c r="EU87" s="7">
        <f>+IF(AND(BL87="SI",BT87="SI",CB87="SI",CJ87="SI",CR87="SI",CZ87="SI",DH87="SI",DP87="SI",DX87="SI",EF87="SI",EN87="SI"),(IF(EV87="SI",IFERROR((IF(EV87="SI",ER87,0)/$AW87),"REVISAR"),EM87)),EM87)</f>
        <v>0</v>
      </c>
      <c r="EV87" s="844" t="s">
        <v>7160</v>
      </c>
      <c r="EW87" s="849"/>
      <c r="EX87" s="849"/>
      <c r="EY87" s="546">
        <v>2023</v>
      </c>
      <c r="FC87" s="934" t="str">
        <f t="shared" si="242"/>
        <v>innovación e investigación pedagógica</v>
      </c>
      <c r="FF87" s="862"/>
    </row>
    <row r="88" spans="1:162" s="934" customFormat="1" ht="32.25" customHeight="1" x14ac:dyDescent="0.25">
      <c r="A88" s="861" t="str">
        <f t="shared" si="196"/>
        <v>560_VPBM_2023</v>
      </c>
      <c r="B88" s="925" t="s">
        <v>2227</v>
      </c>
      <c r="C88" s="925" t="s">
        <v>5032</v>
      </c>
      <c r="D88" s="925" t="s">
        <v>202</v>
      </c>
      <c r="E88" s="925" t="s">
        <v>7155</v>
      </c>
      <c r="F88" s="925" t="s">
        <v>5033</v>
      </c>
      <c r="G88" s="925" t="s">
        <v>5033</v>
      </c>
      <c r="H88" s="925" t="s">
        <v>204</v>
      </c>
      <c r="I88" s="969" t="s">
        <v>7344</v>
      </c>
      <c r="J88" s="969" t="s">
        <v>7344</v>
      </c>
      <c r="K88" s="969" t="s">
        <v>7469</v>
      </c>
      <c r="L88" s="923" t="s">
        <v>5034</v>
      </c>
      <c r="M88" s="955" t="s">
        <v>8334</v>
      </c>
      <c r="N88" s="973">
        <v>560</v>
      </c>
      <c r="O88" s="924"/>
      <c r="P88" s="1072" t="s">
        <v>7717</v>
      </c>
      <c r="Q88" s="920" t="s">
        <v>210</v>
      </c>
      <c r="R88" s="921"/>
      <c r="S88" s="921"/>
      <c r="T88" s="921"/>
      <c r="U88" s="921"/>
      <c r="V88" s="921"/>
      <c r="W88" s="921"/>
      <c r="X88" s="921"/>
      <c r="Y88" s="921"/>
      <c r="Z88" s="921"/>
      <c r="AA88" s="921"/>
      <c r="AB88" s="921"/>
      <c r="AC88" s="921"/>
      <c r="AD88" s="921"/>
      <c r="AE88" s="921"/>
      <c r="AF88" s="921"/>
      <c r="AG88" s="921"/>
      <c r="AH88" s="921"/>
      <c r="AI88" s="921"/>
      <c r="AJ88" s="921"/>
      <c r="AK88" s="921"/>
      <c r="AL88" s="921"/>
      <c r="AM88" s="921"/>
      <c r="AN88" s="921"/>
      <c r="AO88" s="919" t="s">
        <v>270</v>
      </c>
      <c r="AP88" s="919" t="s">
        <v>470</v>
      </c>
      <c r="AQ88" s="919" t="s">
        <v>244</v>
      </c>
      <c r="AR88" s="919" t="s">
        <v>214</v>
      </c>
      <c r="AS88" s="919">
        <v>0</v>
      </c>
      <c r="AT88" s="927" t="s">
        <v>7718</v>
      </c>
      <c r="AU88" s="927" t="s">
        <v>7476</v>
      </c>
      <c r="AV88" s="919">
        <v>0</v>
      </c>
      <c r="AW88" s="919">
        <v>100</v>
      </c>
      <c r="AX88" s="919">
        <v>100</v>
      </c>
      <c r="AY88" s="919">
        <v>100</v>
      </c>
      <c r="AZ88" s="919">
        <v>100</v>
      </c>
      <c r="BA88" s="919">
        <v>100</v>
      </c>
      <c r="BB88" s="927"/>
      <c r="BC88" s="927"/>
      <c r="BD88" s="927"/>
      <c r="BE88" s="927"/>
      <c r="BF88" s="992">
        <v>100</v>
      </c>
      <c r="BG88" s="839">
        <v>0</v>
      </c>
      <c r="BH88" s="842">
        <v>0</v>
      </c>
      <c r="BI88" s="854" t="s">
        <v>8116</v>
      </c>
      <c r="BJ88" s="129">
        <f t="shared" si="299"/>
        <v>0</v>
      </c>
      <c r="BK88" s="7">
        <f t="shared" si="300"/>
        <v>0</v>
      </c>
      <c r="BL88" s="841" t="s">
        <v>218</v>
      </c>
      <c r="BM88" s="854" t="s">
        <v>8120</v>
      </c>
      <c r="BN88" s="860"/>
      <c r="BO88" s="839">
        <v>0</v>
      </c>
      <c r="BP88" s="842">
        <f t="shared" si="278"/>
        <v>0</v>
      </c>
      <c r="BQ88" s="843" t="s">
        <v>8707</v>
      </c>
      <c r="BR88" s="7">
        <f t="shared" si="301"/>
        <v>0</v>
      </c>
      <c r="BS88" s="7">
        <f>+IF(BL88&lt;&gt;"SI",BK88,(IF(BT88="SI",IFERROR((IF(BT88="SI",BP88,0)/$AW88),"REVISAR"),BK88)))</f>
        <v>0</v>
      </c>
      <c r="BT88" s="844" t="s">
        <v>218</v>
      </c>
      <c r="BU88" s="537" t="s">
        <v>8711</v>
      </c>
      <c r="BV88" s="120"/>
      <c r="BW88" s="839">
        <v>5</v>
      </c>
      <c r="BX88" s="1094">
        <v>5</v>
      </c>
      <c r="BY88" s="853" t="s">
        <v>8718</v>
      </c>
      <c r="BZ88" s="7">
        <f t="shared" si="296"/>
        <v>0.05</v>
      </c>
      <c r="CA88" s="7">
        <f>+IF(AND(BT88="SI",BL88="SI"),(IF(CB88="SI",IFERROR((IF(CB88="SI",BX88,0)/$AW88),"REVISAR"),BS88)),BS88)</f>
        <v>0.05</v>
      </c>
      <c r="CB88" s="1086" t="s">
        <v>218</v>
      </c>
      <c r="CC88" s="1087" t="s">
        <v>8724</v>
      </c>
      <c r="CD88" s="857"/>
      <c r="CE88" s="839">
        <v>5</v>
      </c>
      <c r="CF88" s="842">
        <f t="shared" si="279"/>
        <v>5</v>
      </c>
      <c r="CG88" s="853"/>
      <c r="CH88" s="7">
        <f t="shared" si="297"/>
        <v>0.05</v>
      </c>
      <c r="CI88" s="7">
        <f t="shared" si="303"/>
        <v>0.05</v>
      </c>
      <c r="CJ88" s="844" t="s">
        <v>7160</v>
      </c>
      <c r="CK88" s="27"/>
      <c r="CL88" s="857"/>
      <c r="CM88" s="839">
        <v>5</v>
      </c>
      <c r="CN88" s="842">
        <f t="shared" si="280"/>
        <v>0</v>
      </c>
      <c r="CO88" s="847"/>
      <c r="CP88" s="7">
        <f t="shared" si="271"/>
        <v>0.05</v>
      </c>
      <c r="CQ88" s="7">
        <f>+IF(AND(BL88="SI",BT88="SI",CB88="SI",CJ88="SI"),(IF(CR88="SI",IFERROR((IF(CR88="SI",CN88,0)/$AW88),"REVISAR"),CI88)),CI88)</f>
        <v>0.05</v>
      </c>
      <c r="CR88" s="844" t="s">
        <v>7160</v>
      </c>
      <c r="CS88" s="852" t="s">
        <v>8723</v>
      </c>
      <c r="CT88" s="857"/>
      <c r="CU88" s="839"/>
      <c r="CV88" s="848"/>
      <c r="CW88" s="853"/>
      <c r="CX88" s="7">
        <f t="shared" si="272"/>
        <v>0</v>
      </c>
      <c r="CY88" s="7">
        <f>+IF(AND(BL88="SI",BT88="SI",CB88="SI",CJ88="SI",CR88="SI"),(IF(CZ88="SI",IFERROR((IF(CZ88="SI",CV88,0)/$AW88),"REVISAR"),CQ88)),CQ88)</f>
        <v>0.05</v>
      </c>
      <c r="CZ88" s="844" t="s">
        <v>7160</v>
      </c>
      <c r="DA88" s="852"/>
      <c r="DB88" s="856"/>
      <c r="DC88" s="839"/>
      <c r="DD88" s="842">
        <f t="shared" si="281"/>
        <v>0</v>
      </c>
      <c r="DE88" s="853"/>
      <c r="DF88" s="7">
        <f t="shared" si="302"/>
        <v>0</v>
      </c>
      <c r="DG88" s="7">
        <f>+IF(AND(BL88="SI",BT88="SI",CB88="SI",CJ88="SI",CR88="SI",CZ88="SI"),(IF(DH88="SI",IFERROR((IF(DH88="SI",DD88,0)/$AW88),"REVISAR"),CY88)),CY88)</f>
        <v>0.05</v>
      </c>
      <c r="DH88" s="844" t="s">
        <v>7160</v>
      </c>
      <c r="DI88" s="852"/>
      <c r="DJ88" s="856"/>
      <c r="DK88" s="839"/>
      <c r="DL88" s="842">
        <f t="shared" si="282"/>
        <v>0</v>
      </c>
      <c r="DM88" s="853"/>
      <c r="DN88" s="7">
        <f t="shared" si="273"/>
        <v>0</v>
      </c>
      <c r="DO88" s="7">
        <f>+IF(AND(BL88="SI",BT88="SI",CB88="SI",CJ88="SI",CR88="SI",CZ88="SI",DH88="SI"),(IF(DP88="SI",IFERROR((IF(DP88="SI",DL88,0)/$AW88),"REVISAR"),DG88)),DG88)</f>
        <v>0.05</v>
      </c>
      <c r="DP88" s="844" t="s">
        <v>7160</v>
      </c>
      <c r="DQ88" s="852"/>
      <c r="DR88" s="856"/>
      <c r="DS88" s="839"/>
      <c r="DT88" s="848"/>
      <c r="DU88" s="853"/>
      <c r="DV88" s="7">
        <f t="shared" si="274"/>
        <v>0</v>
      </c>
      <c r="DW88" s="7">
        <f>+IF(AND(BL88="SI",BT88="SI",CB88="SI",CJ88="SI",CR88="SI",CZ88="SI",DH88="SI",DP88="SI"),(IF(DX88="SI",IFERROR((IF(DX88="SI",DT88,0)/$AW88),"REVISAR"),DO88)),DO88)</f>
        <v>0.05</v>
      </c>
      <c r="DX88" s="844" t="s">
        <v>7160</v>
      </c>
      <c r="DY88" s="852"/>
      <c r="DZ88" s="856"/>
      <c r="EA88" s="839"/>
      <c r="EB88" s="842">
        <f t="shared" si="283"/>
        <v>0</v>
      </c>
      <c r="EC88" s="853"/>
      <c r="ED88" s="7">
        <f t="shared" si="275"/>
        <v>0</v>
      </c>
      <c r="EE88" s="7">
        <f>+IF(AND(BL88="SI",BT88="SI",CB88="SI",CJ88="SI",CR88="SI",CZ88="SI",DH88="SI",DP88="SI",DX88="SI"),(IF(EF88="SI",IFERROR((IF(EF88="SI",EB88,0)/$AW88),"REVISAR"),DW88)),DW88)</f>
        <v>0.05</v>
      </c>
      <c r="EF88" s="844" t="s">
        <v>7160</v>
      </c>
      <c r="EG88" s="851"/>
      <c r="EH88" s="856"/>
      <c r="EI88" s="839"/>
      <c r="EJ88" s="842">
        <f t="shared" si="284"/>
        <v>0</v>
      </c>
      <c r="EK88" s="853"/>
      <c r="EL88" s="7">
        <f t="shared" si="276"/>
        <v>0</v>
      </c>
      <c r="EM88" s="7">
        <f>+IF(AND(BL88="SI",BT88="SI",CB88="SI",CJ88="SI",CR88="SI",CZ88="SI",DH88="SI",DP88="SI",DX88="SI",EF88="SI"),(IF(EN88="SI",IFERROR((IF(EN88="SI",EJ88,0)/$AW88),"REVISAR"),EE88)),EE88)</f>
        <v>0.05</v>
      </c>
      <c r="EN88" s="844" t="s">
        <v>7160</v>
      </c>
      <c r="EO88" s="851"/>
      <c r="EP88" s="856"/>
      <c r="EQ88" s="839">
        <v>100</v>
      </c>
      <c r="ER88" s="845"/>
      <c r="ES88" s="853"/>
      <c r="ET88" s="7">
        <f t="shared" si="277"/>
        <v>1</v>
      </c>
      <c r="EU88" s="7">
        <f>+IF(AND(BL88="SI",BT88="SI",CB88="SI",CJ88="SI",CR88="SI",CZ88="SI",DH88="SI",DP88="SI",DX88="SI",EF88="SI",EN88="SI"),(IF(EV88="SI",IFERROR((IF(EV88="SI",ER88,0)/$AW88),"REVISAR"),EM88)),EM88)</f>
        <v>0.05</v>
      </c>
      <c r="EV88" s="844" t="s">
        <v>7160</v>
      </c>
      <c r="EW88" s="849"/>
      <c r="EX88" s="849"/>
      <c r="EY88" s="546">
        <v>2023</v>
      </c>
      <c r="FC88" s="934" t="str">
        <f t="shared" si="242"/>
        <v>innovación e investigación pedagógica</v>
      </c>
      <c r="FF88" s="862"/>
    </row>
    <row r="89" spans="1:162" s="934" customFormat="1" ht="32.25" customHeight="1" x14ac:dyDescent="0.25">
      <c r="A89" s="861" t="str">
        <f t="shared" si="196"/>
        <v>561_VPBM_2023</v>
      </c>
      <c r="B89" s="925" t="s">
        <v>2227</v>
      </c>
      <c r="C89" s="925" t="s">
        <v>5032</v>
      </c>
      <c r="D89" s="925" t="s">
        <v>202</v>
      </c>
      <c r="E89" s="925" t="s">
        <v>7155</v>
      </c>
      <c r="F89" s="925" t="s">
        <v>5033</v>
      </c>
      <c r="G89" s="925" t="s">
        <v>5033</v>
      </c>
      <c r="H89" s="925" t="s">
        <v>204</v>
      </c>
      <c r="I89" s="969" t="s">
        <v>7344</v>
      </c>
      <c r="J89" s="969" t="s">
        <v>7344</v>
      </c>
      <c r="K89" s="969" t="s">
        <v>7469</v>
      </c>
      <c r="L89" s="923" t="s">
        <v>5034</v>
      </c>
      <c r="M89" s="955" t="s">
        <v>8334</v>
      </c>
      <c r="N89" s="973">
        <v>561</v>
      </c>
      <c r="O89" s="924"/>
      <c r="P89" s="1071" t="s">
        <v>7477</v>
      </c>
      <c r="Q89" s="920" t="s">
        <v>210</v>
      </c>
      <c r="R89" s="921"/>
      <c r="S89" s="921"/>
      <c r="T89" s="921"/>
      <c r="U89" s="921"/>
      <c r="V89" s="921"/>
      <c r="W89" s="921"/>
      <c r="X89" s="921"/>
      <c r="Y89" s="921"/>
      <c r="Z89" s="921"/>
      <c r="AA89" s="921"/>
      <c r="AB89" s="921"/>
      <c r="AC89" s="921"/>
      <c r="AD89" s="921"/>
      <c r="AE89" s="921"/>
      <c r="AF89" s="921"/>
      <c r="AG89" s="921"/>
      <c r="AH89" s="921"/>
      <c r="AI89" s="921"/>
      <c r="AJ89" s="921"/>
      <c r="AK89" s="921"/>
      <c r="AL89" s="921"/>
      <c r="AM89" s="921"/>
      <c r="AN89" s="921"/>
      <c r="AO89" s="919" t="s">
        <v>270</v>
      </c>
      <c r="AP89" s="919" t="s">
        <v>470</v>
      </c>
      <c r="AQ89" s="919" t="s">
        <v>418</v>
      </c>
      <c r="AR89" s="919" t="s">
        <v>271</v>
      </c>
      <c r="AS89" s="919">
        <v>0</v>
      </c>
      <c r="AT89" s="927" t="s">
        <v>7478</v>
      </c>
      <c r="AU89" s="927" t="s">
        <v>7479</v>
      </c>
      <c r="AV89" s="919">
        <v>50</v>
      </c>
      <c r="AW89" s="919">
        <v>96</v>
      </c>
      <c r="AX89" s="919">
        <v>96</v>
      </c>
      <c r="AY89" s="919">
        <v>96</v>
      </c>
      <c r="AZ89" s="919">
        <v>96</v>
      </c>
      <c r="BA89" s="919">
        <v>96</v>
      </c>
      <c r="BB89" s="927"/>
      <c r="BC89" s="927"/>
      <c r="BD89" s="927"/>
      <c r="BE89" s="927"/>
      <c r="BF89" s="992">
        <v>96</v>
      </c>
      <c r="BG89" s="839">
        <v>0</v>
      </c>
      <c r="BH89" s="842">
        <v>0</v>
      </c>
      <c r="BI89" s="854" t="s">
        <v>8117</v>
      </c>
      <c r="BJ89" s="129">
        <f>+IFERROR((BG89/$AW89),"REVISAR")</f>
        <v>0</v>
      </c>
      <c r="BK89" s="7">
        <f>IF(BL89="SI",IFERROR((IF(BL89="SI",BH89,0)/$AW89),"REVISAR"),0)</f>
        <v>0</v>
      </c>
      <c r="BL89" s="841" t="s">
        <v>218</v>
      </c>
      <c r="BM89" s="854" t="s">
        <v>8120</v>
      </c>
      <c r="BN89" s="859"/>
      <c r="BO89" s="839">
        <v>0</v>
      </c>
      <c r="BP89" s="842">
        <f t="shared" si="278"/>
        <v>0</v>
      </c>
      <c r="BQ89" s="843" t="s">
        <v>8708</v>
      </c>
      <c r="BR89" s="7">
        <f>+IF(BT89="SI",IFERROR((IF(BT89="SI",BO89,0)/$AW89),"REVISAR"),0)</f>
        <v>0</v>
      </c>
      <c r="BS89" s="850">
        <f>+IF(BL89&lt;&gt;"SI",BK89,(IF(BT89="SI",IFERROR((IF(BT89="SI",BP89,0)/$AW89),"REVISAR"),BK89)))</f>
        <v>0</v>
      </c>
      <c r="BT89" s="844" t="s">
        <v>218</v>
      </c>
      <c r="BU89" s="537" t="s">
        <v>8711</v>
      </c>
      <c r="BV89" s="120"/>
      <c r="BW89" s="839">
        <v>2</v>
      </c>
      <c r="BX89" s="1094">
        <v>2</v>
      </c>
      <c r="BY89" s="853" t="s">
        <v>8719</v>
      </c>
      <c r="BZ89" s="7">
        <f t="shared" si="296"/>
        <v>2.0833333333333332E-2</v>
      </c>
      <c r="CA89" s="7">
        <f>+IF(AND(BT89="SI",BL89="SI"),(IF(CB89="SI",IFERROR((IF(CB89="SI",BX89,0)/$AW89),"REVISAR"),BS89)),BS89)</f>
        <v>2.0833333333333332E-2</v>
      </c>
      <c r="CB89" s="1086" t="s">
        <v>218</v>
      </c>
      <c r="CC89" s="1087" t="s">
        <v>8724</v>
      </c>
      <c r="CD89" s="857"/>
      <c r="CE89" s="839">
        <v>0</v>
      </c>
      <c r="CF89" s="842">
        <f t="shared" si="279"/>
        <v>2</v>
      </c>
      <c r="CG89" s="853"/>
      <c r="CH89" s="7">
        <f t="shared" si="297"/>
        <v>0</v>
      </c>
      <c r="CI89" s="7">
        <f t="shared" si="303"/>
        <v>2.0833333333333332E-2</v>
      </c>
      <c r="CJ89" s="844" t="s">
        <v>7160</v>
      </c>
      <c r="CK89" s="27"/>
      <c r="CL89" s="857"/>
      <c r="CM89" s="839">
        <v>0</v>
      </c>
      <c r="CN89" s="842">
        <f t="shared" si="280"/>
        <v>0</v>
      </c>
      <c r="CO89" s="847"/>
      <c r="CP89" s="7">
        <f t="shared" si="271"/>
        <v>0</v>
      </c>
      <c r="CQ89" s="7">
        <f>+IF(AND(BL89="SI",BT89="SI",CB89="SI",CJ89="SI"),(IF(CR89="SI",IFERROR((IF(CR89="SI",CN89,0)/$AW89),"REVISAR"),CI89)),CI89)</f>
        <v>2.0833333333333332E-2</v>
      </c>
      <c r="CR89" s="844" t="s">
        <v>7160</v>
      </c>
      <c r="CS89" s="852" t="s">
        <v>8723</v>
      </c>
      <c r="CT89" s="857"/>
      <c r="CU89" s="839">
        <v>0</v>
      </c>
      <c r="CV89" s="842">
        <f>IF(CR89="SI",CN89,0)</f>
        <v>0</v>
      </c>
      <c r="CW89" s="853"/>
      <c r="CX89" s="7">
        <f t="shared" si="272"/>
        <v>0</v>
      </c>
      <c r="CY89" s="7">
        <f>+IF(AND(BL89="SI",BT89="SI",CB89="SI",CJ89="SI",CR89="SI"),(IF(CZ89="SI",IFERROR((IF(CZ89="SI",CV89,0)/$AW89),"REVISAR"),CQ89)),CQ89)</f>
        <v>2.0833333333333332E-2</v>
      </c>
      <c r="CZ89" s="844" t="s">
        <v>7160</v>
      </c>
      <c r="DA89" s="852"/>
      <c r="DB89" s="856"/>
      <c r="DC89" s="839">
        <v>0</v>
      </c>
      <c r="DD89" s="842">
        <f t="shared" si="281"/>
        <v>0</v>
      </c>
      <c r="DE89" s="853"/>
      <c r="DF89" s="7">
        <f>+IFERROR((DC89/$AV89),"REVISAR")</f>
        <v>0</v>
      </c>
      <c r="DG89" s="7">
        <f>+IF(AND(BL89="SI",BT89="SI",CB89="SI",CJ89="SI",CR89="SI",CZ89="SI"),(IF(DH89="SI",IFERROR((IF(DH89="SI",DD89,0)/$AV89),"REVISAR"),CY89)),CY89)</f>
        <v>2.0833333333333332E-2</v>
      </c>
      <c r="DH89" s="844" t="s">
        <v>7160</v>
      </c>
      <c r="DI89" s="852"/>
      <c r="DJ89" s="856"/>
      <c r="DK89" s="839">
        <v>0</v>
      </c>
      <c r="DL89" s="842">
        <f t="shared" si="282"/>
        <v>0</v>
      </c>
      <c r="DM89" s="853"/>
      <c r="DN89" s="7">
        <f t="shared" si="273"/>
        <v>0</v>
      </c>
      <c r="DO89" s="7">
        <f>+IF(AND(BL89="SI",BT89="SI",CB89="SI",CJ89="SI",CR89="SI",CZ89="SI",DH89="SI"),(IF(DP89="SI",IFERROR((IF(DP89="SI",DL89,0)/$AW89),"REVISAR"),DG89)),DG89)</f>
        <v>2.0833333333333332E-2</v>
      </c>
      <c r="DP89" s="844" t="s">
        <v>7160</v>
      </c>
      <c r="DQ89" s="852"/>
      <c r="DR89" s="856"/>
      <c r="DS89" s="839">
        <v>0</v>
      </c>
      <c r="DT89" s="842">
        <f>IF(DP89="SI",DL89,0)</f>
        <v>0</v>
      </c>
      <c r="DU89" s="853"/>
      <c r="DV89" s="7">
        <f t="shared" si="274"/>
        <v>0</v>
      </c>
      <c r="DW89" s="7">
        <f>+IF(AND(BL89="SI",BT89="SI",CB89="SI",CJ89="SI",CR89="SI",CZ89="SI",DH89="SI",DP89="SI"),(IF(DX89="SI",IFERROR((IF(DX89="SI",DT89,0)/$AW89),"REVISAR"),DO89)),DO89)</f>
        <v>2.0833333333333332E-2</v>
      </c>
      <c r="DX89" s="844" t="s">
        <v>7160</v>
      </c>
      <c r="DY89" s="852"/>
      <c r="DZ89" s="856"/>
      <c r="EA89" s="839">
        <v>0</v>
      </c>
      <c r="EB89" s="842">
        <f t="shared" si="283"/>
        <v>0</v>
      </c>
      <c r="EC89" s="853"/>
      <c r="ED89" s="7">
        <f t="shared" si="275"/>
        <v>0</v>
      </c>
      <c r="EE89" s="7">
        <f>+IF(AND(BL89="SI",BT89="SI",CB89="SI",CJ89="SI",CR89="SI",CZ89="SI",DH89="SI",DP89="SI",DX89="SI"),(IF(EF89="SI",IFERROR((IF(EF89="SI",EB89,0)/$AW89),"REVISAR"),DW89)),DW89)</f>
        <v>2.0833333333333332E-2</v>
      </c>
      <c r="EF89" s="844" t="s">
        <v>7160</v>
      </c>
      <c r="EG89" s="851"/>
      <c r="EH89" s="856"/>
      <c r="EI89" s="839">
        <v>0</v>
      </c>
      <c r="EJ89" s="842">
        <f t="shared" si="284"/>
        <v>0</v>
      </c>
      <c r="EK89" s="853"/>
      <c r="EL89" s="7">
        <f t="shared" si="276"/>
        <v>0</v>
      </c>
      <c r="EM89" s="7">
        <f>+IF(AND(BL89="SI",BT89="SI",CB89="SI",CJ89="SI",CR89="SI",CZ89="SI",DH89="SI",DP89="SI",DX89="SI",EF89="SI"),(IF(EN89="SI",IFERROR((IF(EN89="SI",EJ89,0)/$AW89),"REVISAR"),EE89)),EE89)</f>
        <v>2.0833333333333332E-2</v>
      </c>
      <c r="EN89" s="844" t="s">
        <v>7160</v>
      </c>
      <c r="EO89" s="851"/>
      <c r="EP89" s="856"/>
      <c r="EQ89" s="839">
        <v>96</v>
      </c>
      <c r="ER89" s="845"/>
      <c r="ES89" s="853"/>
      <c r="ET89" s="7">
        <f t="shared" si="277"/>
        <v>1</v>
      </c>
      <c r="EU89" s="7">
        <f>+IF(AND(BL89="SI",BT89="SI",CB89="SI",CJ89="SI",CR89="SI",CZ89="SI",DH89="SI",DP89="SI",DX89="SI",EF89="SI",EN89="SI"),(IF(EV89="SI",IFERROR((IF(EV89="SI",ER89,0)/$AW89),"REVISAR"),EM89)),EM89)</f>
        <v>2.0833333333333332E-2</v>
      </c>
      <c r="EV89" s="844" t="s">
        <v>7160</v>
      </c>
      <c r="EW89" s="849"/>
      <c r="EX89" s="849"/>
      <c r="EY89" s="546">
        <v>2023</v>
      </c>
      <c r="FA89" s="846" t="str">
        <f>+IF(EQ89=AW89,"SI","NO")</f>
        <v>SI</v>
      </c>
      <c r="FC89" s="934" t="str">
        <f t="shared" si="242"/>
        <v>innovación e investigación pedagógica</v>
      </c>
      <c r="FF89" s="862"/>
    </row>
    <row r="90" spans="1:162" s="934" customFormat="1" ht="32.25" customHeight="1" x14ac:dyDescent="0.25">
      <c r="A90" s="861" t="str">
        <f t="shared" si="196"/>
        <v>349_VPBM_2023</v>
      </c>
      <c r="B90" s="925" t="s">
        <v>2227</v>
      </c>
      <c r="C90" s="925" t="s">
        <v>5032</v>
      </c>
      <c r="D90" s="925" t="s">
        <v>202</v>
      </c>
      <c r="E90" s="925" t="s">
        <v>7155</v>
      </c>
      <c r="F90" s="925" t="s">
        <v>5033</v>
      </c>
      <c r="G90" s="925" t="s">
        <v>5033</v>
      </c>
      <c r="H90" s="925" t="s">
        <v>204</v>
      </c>
      <c r="I90" s="969" t="s">
        <v>7344</v>
      </c>
      <c r="J90" s="969" t="s">
        <v>7344</v>
      </c>
      <c r="K90" s="969" t="s">
        <v>7469</v>
      </c>
      <c r="L90" s="923" t="s">
        <v>5034</v>
      </c>
      <c r="M90" s="955" t="s">
        <v>8334</v>
      </c>
      <c r="N90" s="924">
        <v>349</v>
      </c>
      <c r="O90" s="924"/>
      <c r="P90" s="1071" t="s">
        <v>7713</v>
      </c>
      <c r="Q90" s="920" t="s">
        <v>210</v>
      </c>
      <c r="R90" s="921"/>
      <c r="S90" s="921"/>
      <c r="T90" s="921"/>
      <c r="U90" s="921"/>
      <c r="V90" s="921"/>
      <c r="W90" s="921"/>
      <c r="X90" s="921"/>
      <c r="Y90" s="921"/>
      <c r="Z90" s="921" t="s">
        <v>870</v>
      </c>
      <c r="AA90" s="921"/>
      <c r="AB90" s="921"/>
      <c r="AC90" s="921"/>
      <c r="AD90" s="921"/>
      <c r="AE90" s="921"/>
      <c r="AF90" s="921"/>
      <c r="AG90" s="921"/>
      <c r="AH90" s="921"/>
      <c r="AI90" s="921"/>
      <c r="AJ90" s="921"/>
      <c r="AK90" s="921"/>
      <c r="AL90" s="921"/>
      <c r="AM90" s="921"/>
      <c r="AN90" s="921"/>
      <c r="AO90" s="919" t="s">
        <v>270</v>
      </c>
      <c r="AP90" s="919" t="s">
        <v>470</v>
      </c>
      <c r="AQ90" s="919" t="s">
        <v>213</v>
      </c>
      <c r="AR90" s="919" t="s">
        <v>214</v>
      </c>
      <c r="AS90" s="919">
        <v>0</v>
      </c>
      <c r="AT90" s="927" t="s">
        <v>7708</v>
      </c>
      <c r="AU90" s="927" t="s">
        <v>7242</v>
      </c>
      <c r="AV90" s="919">
        <v>100</v>
      </c>
      <c r="AW90" s="919">
        <v>100</v>
      </c>
      <c r="AX90" s="919">
        <v>100</v>
      </c>
      <c r="AY90" s="919">
        <v>100</v>
      </c>
      <c r="AZ90" s="919">
        <v>100</v>
      </c>
      <c r="BA90" s="919">
        <v>100</v>
      </c>
      <c r="BB90" s="927"/>
      <c r="BC90" s="927"/>
      <c r="BD90" s="927"/>
      <c r="BE90" s="927"/>
      <c r="BF90" s="992">
        <v>100</v>
      </c>
      <c r="BG90" s="839">
        <v>0</v>
      </c>
      <c r="BH90" s="842">
        <v>0</v>
      </c>
      <c r="BI90" s="854" t="s">
        <v>8119</v>
      </c>
      <c r="BJ90" s="129">
        <f t="shared" ref="BJ90:BJ96" si="304">+IF(BL90="SI",IFERROR((IF(BL90="SI",BG90,0)/AW90),"REVISAR"),0)</f>
        <v>0</v>
      </c>
      <c r="BK90" s="7">
        <f t="shared" ref="BK90:BK96" si="305">+IF(BL90="SI",IFERROR((IF(BL90="SI",BH90,0)/AW90),"REVISAR"),0)</f>
        <v>0</v>
      </c>
      <c r="BL90" s="841" t="s">
        <v>218</v>
      </c>
      <c r="BM90" s="854" t="s">
        <v>8120</v>
      </c>
      <c r="BN90" s="859"/>
      <c r="BO90" s="839">
        <v>0</v>
      </c>
      <c r="BP90" s="842">
        <f t="shared" si="278"/>
        <v>0</v>
      </c>
      <c r="BQ90" s="843" t="s">
        <v>8709</v>
      </c>
      <c r="BR90" s="7">
        <f t="shared" ref="BR90:BR96" si="306">+IFERROR((BO90/$AW90),"REVISAR")</f>
        <v>0</v>
      </c>
      <c r="BS90" s="850">
        <f>+IF(BL90&lt;&gt;"SI",BK90,(IF(BT90="SI",IFERROR((IF(BT90="SI",BP90,0)/$AW90),"REVISAR"),BK90)))</f>
        <v>0</v>
      </c>
      <c r="BT90" s="844" t="s">
        <v>218</v>
      </c>
      <c r="BU90" s="537" t="s">
        <v>8711</v>
      </c>
      <c r="BV90" s="120"/>
      <c r="BW90" s="839">
        <v>0</v>
      </c>
      <c r="BX90" s="1094">
        <v>0</v>
      </c>
      <c r="BY90" s="853" t="s">
        <v>8720</v>
      </c>
      <c r="BZ90" s="7">
        <f t="shared" ref="BZ90:BZ120" si="307">+IFERROR((BW90/$AW90),"REVISAR")</f>
        <v>0</v>
      </c>
      <c r="CA90" s="7">
        <f>+IF(AND(BT90="SI",BL90="SI"),(IF(CB90="SI",IFERROR((IF(CB90="SI",BX90,0)/$AW90),"REVISAR"),BS90)),BS90)</f>
        <v>0</v>
      </c>
      <c r="CB90" s="1086" t="s">
        <v>218</v>
      </c>
      <c r="CC90" s="1087" t="s">
        <v>8725</v>
      </c>
      <c r="CD90" s="120"/>
      <c r="CE90" s="839"/>
      <c r="CF90" s="842">
        <f t="shared" si="279"/>
        <v>0</v>
      </c>
      <c r="CG90" s="853"/>
      <c r="CH90" s="7">
        <f t="shared" ref="CH90:CH120" si="308">+IFERROR((CE90/$AW90),"REVISAR")</f>
        <v>0</v>
      </c>
      <c r="CI90" s="7">
        <f t="shared" si="303"/>
        <v>0</v>
      </c>
      <c r="CJ90" s="844" t="s">
        <v>7160</v>
      </c>
      <c r="CK90" s="27"/>
      <c r="CL90" s="857"/>
      <c r="CM90" s="839"/>
      <c r="CN90" s="842">
        <f t="shared" ref="CN90:CN120" si="309">IF(CJ90="SI",CF90,0)</f>
        <v>0</v>
      </c>
      <c r="CO90" s="847"/>
      <c r="CP90" s="7">
        <f t="shared" ref="CP90:CP120" si="310">+IFERROR((CM90/$AW90),"REVISAR")</f>
        <v>0</v>
      </c>
      <c r="CQ90" s="7">
        <f>+IF(AND(BL90="SI",BT90="SI",CB90="SI",CJ90="SI"),(IF(CR90="SI",IFERROR((IF(CR90="SI",CN90,0)/$AW90),"REVISAR"),0)),CI90)</f>
        <v>0</v>
      </c>
      <c r="CR90" s="844" t="s">
        <v>7160</v>
      </c>
      <c r="CS90" s="852" t="s">
        <v>8723</v>
      </c>
      <c r="CT90" s="857"/>
      <c r="CU90" s="839"/>
      <c r="CV90" s="848"/>
      <c r="CW90" s="853"/>
      <c r="CX90" s="7">
        <f t="shared" ref="CX90:CX120" si="311">+IFERROR((CU90/$AW90),"REVISAR")</f>
        <v>0</v>
      </c>
      <c r="CY90" s="7">
        <f>+IF(AND(BL90="SI",BT90="SI",CB90="SI",CJ90="SI",CR90="SI"),(IF(CZ90="SI",IFERROR((IF(CZ90="SI",CV90,0)/$AW90),"REVISAR"),0)),CQ90)</f>
        <v>0</v>
      </c>
      <c r="CZ90" s="844" t="s">
        <v>7160</v>
      </c>
      <c r="DA90" s="852"/>
      <c r="DB90" s="856"/>
      <c r="DC90" s="839"/>
      <c r="DD90" s="842">
        <f t="shared" ref="DD90:DD120" si="312">IF(CZ90="SI",CV90,0)</f>
        <v>0</v>
      </c>
      <c r="DE90" s="853"/>
      <c r="DF90" s="7">
        <f t="shared" ref="DF90:DF96" si="313">+IFERROR((DC90/$AW90),"REVISAR")</f>
        <v>0</v>
      </c>
      <c r="DG90" s="7">
        <f>+IF(AND(BL90="SI",BT90="SI",CB90="SI",CJ90="SI",CR90="SI",CZ90="SI"),(IF(DH90="SI",IFERROR((IF(DH90="SI",DD90,0)/$AW90),"REVISAR"),0)),CY90)</f>
        <v>0</v>
      </c>
      <c r="DH90" s="844" t="s">
        <v>7160</v>
      </c>
      <c r="DI90" s="852"/>
      <c r="DJ90" s="856"/>
      <c r="DK90" s="839"/>
      <c r="DL90" s="842">
        <f t="shared" ref="DL90:DL97" si="314">IF(DH90="SI",DD90,0)</f>
        <v>0</v>
      </c>
      <c r="DM90" s="853"/>
      <c r="DN90" s="7">
        <f t="shared" ref="DN90:DN120" si="315">+IFERROR((DK90/$AW90),"REVISAR")</f>
        <v>0</v>
      </c>
      <c r="DO90" s="7">
        <f>+IF(AND(BL90="SI",BT90="SI",CB90="SI",CJ90="SI",CR90="SI",CZ90="SI",DH90="SI"),(IF(DP90="SI",IFERROR((IF(DP90="SI",DL90,0)/$AW90),"REVISAR"),0)),DG90)</f>
        <v>0</v>
      </c>
      <c r="DP90" s="844" t="s">
        <v>7160</v>
      </c>
      <c r="DQ90" s="852"/>
      <c r="DR90" s="856"/>
      <c r="DS90" s="839"/>
      <c r="DT90" s="848"/>
      <c r="DU90" s="853"/>
      <c r="DV90" s="7">
        <f t="shared" ref="DV90:DV120" si="316">+IFERROR((DS90/$AW90),"REVISAR")</f>
        <v>0</v>
      </c>
      <c r="DW90" s="7">
        <f>+IF(AND(BL90="SI",BT90="SI",CB90="SI",CJ90="SI",CR90="SI",CZ90="SI",DH90="SI",DP90="SI"),(IF(DX90="SI",IFERROR((IF(DX90="SI",DT90,0)/$AW90),"REVISAR"),0)),DO90)</f>
        <v>0</v>
      </c>
      <c r="DX90" s="844" t="s">
        <v>7160</v>
      </c>
      <c r="DY90" s="852"/>
      <c r="DZ90" s="856"/>
      <c r="EA90" s="839"/>
      <c r="EB90" s="842">
        <f t="shared" ref="EB90:EB120" si="317">IF(DX90="SI",DT90,0)</f>
        <v>0</v>
      </c>
      <c r="EC90" s="853"/>
      <c r="ED90" s="7">
        <f t="shared" ref="ED90:ED120" si="318">+IFERROR((EA90/$AW90),"REVISAR")</f>
        <v>0</v>
      </c>
      <c r="EE90" s="7">
        <f>+IF(AND(BL90="SI",BT90="SI",CB90="SI",CJ90="SI",CR90="SI",CZ90="SI",DH90="SI",DP90="SI",DX90="SI"),(IF(EF90="SI",IFERROR((IF(EF90="SI",EB90,0)/$AW90),"REVISAR"),0)),DW90)</f>
        <v>0</v>
      </c>
      <c r="EF90" s="844" t="s">
        <v>7160</v>
      </c>
      <c r="EG90" s="851"/>
      <c r="EH90" s="856"/>
      <c r="EI90" s="839"/>
      <c r="EJ90" s="842">
        <f t="shared" ref="EJ90:EJ120" si="319">IF(EF90="SI",EB90,0)</f>
        <v>0</v>
      </c>
      <c r="EK90" s="853"/>
      <c r="EL90" s="7">
        <f t="shared" ref="EL90:EL120" si="320">+IFERROR((EI90/$AW90),"REVISAR")</f>
        <v>0</v>
      </c>
      <c r="EM90" s="7">
        <f>+IF(AND(BL90="SI",BT90="SI",CB90="SI",CJ90="SI",CR90="SI",CZ90="SI",DH90="SI",DP90="SI",DX90="SI",EF90="SI"),(IF(EN90="SI",IFERROR((IF(EN90="SI",EJ90,0)/$AW90),"REVISAR"),0)),EE90)</f>
        <v>0</v>
      </c>
      <c r="EN90" s="844" t="s">
        <v>7160</v>
      </c>
      <c r="EO90" s="851"/>
      <c r="EP90" s="856"/>
      <c r="EQ90" s="839">
        <v>100</v>
      </c>
      <c r="ER90" s="845"/>
      <c r="ES90" s="853"/>
      <c r="ET90" s="7">
        <f t="shared" ref="ET90:ET120" si="321">+IFERROR((EQ90/$AW90),"REVISAR")</f>
        <v>1</v>
      </c>
      <c r="EU90" s="7">
        <f>+IF(AND(BL90="SI",BT90="SI",CB90="SI",CJ90="SI",CR90="SI",CZ90="SI",DH90="SI",DP90="SI",DX90="SI",EF90="SI",EN90="SI"),(IF(EV90="SI",IFERROR((IF(EV90="SI",ER90,0)/$AW90),"REVISAR"),0)),EM90)</f>
        <v>0</v>
      </c>
      <c r="EV90" s="844" t="s">
        <v>7160</v>
      </c>
      <c r="EW90" s="849"/>
      <c r="EX90" s="849"/>
      <c r="EY90" s="546">
        <v>2023</v>
      </c>
      <c r="FC90" s="934" t="str">
        <f t="shared" si="242"/>
        <v>innovación e investigación pedagógica</v>
      </c>
      <c r="FF90" s="862"/>
    </row>
    <row r="91" spans="1:162" s="934" customFormat="1" ht="32.25" customHeight="1" x14ac:dyDescent="0.25">
      <c r="A91" s="861" t="str">
        <f t="shared" si="196"/>
        <v>527_VPBM_2023</v>
      </c>
      <c r="B91" s="925" t="s">
        <v>2227</v>
      </c>
      <c r="C91" s="925" t="s">
        <v>5032</v>
      </c>
      <c r="D91" s="925" t="s">
        <v>202</v>
      </c>
      <c r="E91" s="925" t="s">
        <v>7155</v>
      </c>
      <c r="F91" s="925" t="s">
        <v>5033</v>
      </c>
      <c r="G91" s="925" t="s">
        <v>5033</v>
      </c>
      <c r="H91" s="925" t="s">
        <v>204</v>
      </c>
      <c r="I91" s="969" t="s">
        <v>7344</v>
      </c>
      <c r="J91" s="969" t="s">
        <v>7344</v>
      </c>
      <c r="K91" s="969" t="s">
        <v>7469</v>
      </c>
      <c r="L91" s="923" t="s">
        <v>5034</v>
      </c>
      <c r="M91" s="955" t="s">
        <v>8334</v>
      </c>
      <c r="N91" s="973">
        <v>527</v>
      </c>
      <c r="O91" s="924"/>
      <c r="P91" s="1071" t="s">
        <v>8654</v>
      </c>
      <c r="Q91" s="920" t="s">
        <v>210</v>
      </c>
      <c r="R91" s="921"/>
      <c r="S91" s="921"/>
      <c r="T91" s="921"/>
      <c r="U91" s="921"/>
      <c r="V91" s="921"/>
      <c r="W91" s="921"/>
      <c r="X91" s="921"/>
      <c r="Y91" s="921"/>
      <c r="Z91" s="921"/>
      <c r="AA91" s="921"/>
      <c r="AB91" s="921"/>
      <c r="AC91" s="921"/>
      <c r="AD91" s="921"/>
      <c r="AE91" s="921"/>
      <c r="AF91" s="921"/>
      <c r="AG91" s="921"/>
      <c r="AH91" s="921"/>
      <c r="AI91" s="921"/>
      <c r="AJ91" s="921"/>
      <c r="AK91" s="921"/>
      <c r="AL91" s="921"/>
      <c r="AM91" s="921"/>
      <c r="AN91" s="921"/>
      <c r="AO91" s="919" t="s">
        <v>270</v>
      </c>
      <c r="AP91" s="919" t="s">
        <v>2635</v>
      </c>
      <c r="AQ91" s="919" t="s">
        <v>244</v>
      </c>
      <c r="AR91" s="919" t="s">
        <v>271</v>
      </c>
      <c r="AS91" s="919"/>
      <c r="AT91" s="970"/>
      <c r="AU91" s="970"/>
      <c r="AV91" s="970"/>
      <c r="AW91" s="919">
        <v>5</v>
      </c>
      <c r="AX91" s="1028"/>
      <c r="AY91" s="1028"/>
      <c r="AZ91" s="1028"/>
      <c r="BA91" s="1028"/>
      <c r="BB91" s="927"/>
      <c r="BC91" s="927"/>
      <c r="BD91" s="927"/>
      <c r="BE91" s="927"/>
      <c r="BF91" s="992"/>
      <c r="BG91" s="839">
        <v>0</v>
      </c>
      <c r="BH91" s="842">
        <v>0</v>
      </c>
      <c r="BI91" s="854"/>
      <c r="BJ91" s="129">
        <f>+IFERROR((BG91/$AW91),"REVISAR")</f>
        <v>0</v>
      </c>
      <c r="BK91" s="7">
        <f>IF(BL91="SI",IFERROR((IF(BL91="SI",BH91,0)/$AW91),"REVISAR"),0)</f>
        <v>0</v>
      </c>
      <c r="BL91" s="841" t="s">
        <v>7160</v>
      </c>
      <c r="BM91" s="854"/>
      <c r="BN91" s="859"/>
      <c r="BO91" s="839">
        <v>0</v>
      </c>
      <c r="BP91" s="842">
        <f t="shared" si="278"/>
        <v>0</v>
      </c>
      <c r="BQ91" s="843" t="s">
        <v>8710</v>
      </c>
      <c r="BR91" s="7">
        <f>+IF(BT91="SI",IFERROR((IF(BT91="SI",BO91,0)/$AW91),"REVISAR"),0)</f>
        <v>0</v>
      </c>
      <c r="BS91" s="850">
        <f>+IF(BL91&lt;&gt;"SI",BK91,(IF(BT91="SI",IFERROR((IF(BT91="SI",BP91,0)/$AW91),"REVISAR"),BK91)))</f>
        <v>0</v>
      </c>
      <c r="BT91" s="844" t="s">
        <v>218</v>
      </c>
      <c r="BU91" s="537" t="s">
        <v>8711</v>
      </c>
      <c r="BV91" s="120"/>
      <c r="BW91" s="839">
        <v>0</v>
      </c>
      <c r="BX91" s="842">
        <f>IF(BT91="SI",BP91,0)</f>
        <v>0</v>
      </c>
      <c r="BY91" s="853" t="s">
        <v>8721</v>
      </c>
      <c r="BZ91" s="7">
        <f>+IFERROR((BW91/$AW91),"REVISAR")</f>
        <v>0</v>
      </c>
      <c r="CA91" s="7">
        <f>+IF(AND(BT91="SI",BL91="SI"),(IF(CB91="SI",IFERROR((IF(CB91="SI",BX91,0)/$AW91),"REVISAR"),BS91)),BS91)</f>
        <v>0</v>
      </c>
      <c r="CB91" s="1086" t="s">
        <v>218</v>
      </c>
      <c r="CC91" s="1087" t="s">
        <v>8722</v>
      </c>
      <c r="CD91" s="120"/>
      <c r="CE91" s="839">
        <v>0</v>
      </c>
      <c r="CF91" s="842">
        <f t="shared" si="279"/>
        <v>0</v>
      </c>
      <c r="CG91" s="853"/>
      <c r="CH91" s="7">
        <f>+IFERROR((CE91/$AW91),"REVISAR")</f>
        <v>0</v>
      </c>
      <c r="CI91" s="7">
        <f t="shared" si="303"/>
        <v>0</v>
      </c>
      <c r="CJ91" s="844" t="s">
        <v>7160</v>
      </c>
      <c r="CK91" s="27"/>
      <c r="CL91" s="857"/>
      <c r="CM91" s="839">
        <v>0</v>
      </c>
      <c r="CN91" s="842">
        <f>IF(CJ91="SI",CF91,0)</f>
        <v>0</v>
      </c>
      <c r="CO91" s="847"/>
      <c r="CP91" s="7">
        <f>+IFERROR((CM91/$AW91),"REVISAR")</f>
        <v>0</v>
      </c>
      <c r="CQ91" s="7">
        <f>+IF(AND(BL91="SI",BT91="SI",CB91="SI",CJ91="SI"),(IF(CR91="SI",IFERROR((IF(CR91="SI",CN91,0)/$AW91),"REVISAR"),CI91)),CI91)</f>
        <v>0</v>
      </c>
      <c r="CR91" s="844" t="s">
        <v>7160</v>
      </c>
      <c r="CS91" s="852" t="s">
        <v>8723</v>
      </c>
      <c r="CT91" s="857"/>
      <c r="CU91" s="839">
        <v>0</v>
      </c>
      <c r="CV91" s="842">
        <f>IF(CR91="SI",CN91,0)</f>
        <v>0</v>
      </c>
      <c r="CW91" s="853"/>
      <c r="CX91" s="7">
        <f>+IFERROR((CU91/$AW91),"REVISAR")</f>
        <v>0</v>
      </c>
      <c r="CY91" s="7">
        <f>+IF(AND(BL91="SI",BT91="SI",CB91="SI",CJ91="SI",CR91="SI"),(IF(CZ91="SI",IFERROR((IF(CZ91="SI",CV91,0)/$AW91),"REVISAR"),CQ91)),CQ91)</f>
        <v>0</v>
      </c>
      <c r="CZ91" s="844" t="s">
        <v>7160</v>
      </c>
      <c r="DA91" s="852"/>
      <c r="DB91" s="856"/>
      <c r="DC91" s="839">
        <v>0</v>
      </c>
      <c r="DD91" s="842">
        <f>IF(CZ91="SI",CV91,0)</f>
        <v>0</v>
      </c>
      <c r="DE91" s="853"/>
      <c r="DF91" s="7">
        <f>+IFERROR((DC91/$AW91),"REVISAR")</f>
        <v>0</v>
      </c>
      <c r="DG91" s="7">
        <f>+IF(AND(BL91="SI",BT91="SI",CB91="SI",CJ91="SI",CR91="SI",CZ91="SI"),(IF(DH91="SI",IFERROR((IF(DH91="SI",DD91,0)/$AV91),"REVISAR"),CY91)),CY91)</f>
        <v>0</v>
      </c>
      <c r="DH91" s="844" t="s">
        <v>7160</v>
      </c>
      <c r="DI91" s="852"/>
      <c r="DJ91" s="856"/>
      <c r="DK91" s="839">
        <v>0</v>
      </c>
      <c r="DL91" s="842">
        <f>IF(DH91="SI",DD91,0)</f>
        <v>0</v>
      </c>
      <c r="DM91" s="853"/>
      <c r="DN91" s="7">
        <f>+IFERROR((DK91/$AW91),"REVISAR")</f>
        <v>0</v>
      </c>
      <c r="DO91" s="7">
        <f>+IF(AND(BL91="SI",BT91="SI",CB91="SI",CJ91="SI",CR91="SI",CZ91="SI",DH91="SI"),(IF(DP91="SI",IFERROR((IF(DP91="SI",DL91,0)/$AW91),"REVISAR"),DG91)),DG91)</f>
        <v>0</v>
      </c>
      <c r="DP91" s="844" t="s">
        <v>7160</v>
      </c>
      <c r="DQ91" s="852"/>
      <c r="DR91" s="856"/>
      <c r="DS91" s="839">
        <v>0</v>
      </c>
      <c r="DT91" s="842">
        <f>IF(DP91="SI",DL91,0)</f>
        <v>0</v>
      </c>
      <c r="DU91" s="853"/>
      <c r="DV91" s="7">
        <f t="shared" si="316"/>
        <v>0</v>
      </c>
      <c r="DW91" s="7">
        <f>+IF(AND(BL91="SI",BT91="SI",CB91="SI",CJ91="SI",CR91="SI",CZ91="SI",DH91="SI",DP91="SI"),(IF(DX91="SI",IFERROR((IF(DX91="SI",DT91,0)/$AW91),"REVISAR"),DO91)),DO91)</f>
        <v>0</v>
      </c>
      <c r="DX91" s="844" t="s">
        <v>7160</v>
      </c>
      <c r="DY91" s="852"/>
      <c r="DZ91" s="856"/>
      <c r="EA91" s="839">
        <v>0</v>
      </c>
      <c r="EB91" s="842">
        <f t="shared" si="317"/>
        <v>0</v>
      </c>
      <c r="EC91" s="853"/>
      <c r="ED91" s="7">
        <f t="shared" si="318"/>
        <v>0</v>
      </c>
      <c r="EE91" s="7">
        <f>+IF(AND(BL91="SI",BT91="SI",CB91="SI",CJ91="SI",CR91="SI",CZ91="SI",DH91="SI",DP91="SI",DX91="SI"),(IF(EF91="SI",IFERROR((IF(EF91="SI",EB91,0)/$AW91),"REVISAR"),DW91)),DW91)</f>
        <v>0</v>
      </c>
      <c r="EF91" s="844" t="s">
        <v>7160</v>
      </c>
      <c r="EG91" s="851"/>
      <c r="EH91" s="856"/>
      <c r="EI91" s="839">
        <v>0</v>
      </c>
      <c r="EJ91" s="842">
        <f t="shared" si="319"/>
        <v>0</v>
      </c>
      <c r="EK91" s="853"/>
      <c r="EL91" s="7">
        <f t="shared" si="320"/>
        <v>0</v>
      </c>
      <c r="EM91" s="7">
        <f>+IF(AND(BL91="SI",BT91="SI",CB91="SI",CJ91="SI",CR91="SI",CZ91="SI",DH91="SI",DP91="SI",DX91="SI",EF91="SI"),(IF(EN91="SI",IFERROR((IF(EN91="SI",EJ91,0)/$AW91),"REVISAR"),EE91)),EE91)</f>
        <v>0</v>
      </c>
      <c r="EN91" s="844" t="s">
        <v>7160</v>
      </c>
      <c r="EO91" s="851"/>
      <c r="EP91" s="856"/>
      <c r="EQ91" s="839">
        <v>5</v>
      </c>
      <c r="ER91" s="845"/>
      <c r="ES91" s="853"/>
      <c r="ET91" s="7">
        <f t="shared" si="321"/>
        <v>1</v>
      </c>
      <c r="EU91" s="7">
        <f>+IF(AND(BL91="SI",BT91="SI",CB91="SI",CJ91="SI",CR91="SI",CZ91="SI",DH91="SI",DP91="SI",DX91="SI",EF91="SI",EN91="SI"),(IF(EV91="SI",IFERROR((IF(EV91="SI",ER91,0)/$AW91),"REVISAR"),EM91)),EM91)</f>
        <v>0</v>
      </c>
      <c r="EV91" s="844" t="s">
        <v>7160</v>
      </c>
      <c r="EW91" s="849"/>
      <c r="EX91" s="849"/>
      <c r="EY91" s="546">
        <v>2023</v>
      </c>
      <c r="FA91" s="846" t="str">
        <f>+IF(EQ91=AW91,"SI","NO")</f>
        <v>SI</v>
      </c>
      <c r="FF91" s="862"/>
    </row>
    <row r="92" spans="1:162" s="934" customFormat="1" ht="32.25" customHeight="1" x14ac:dyDescent="0.25">
      <c r="A92" s="861" t="str">
        <f t="shared" ref="A92:A124" si="322">+CONCATENATE(N92,"_",B92,"_",EY92)</f>
        <v>158_VES_2023</v>
      </c>
      <c r="B92" s="925" t="s">
        <v>5392</v>
      </c>
      <c r="C92" s="925" t="s">
        <v>5893</v>
      </c>
      <c r="D92" s="925" t="s">
        <v>4460</v>
      </c>
      <c r="E92" s="925" t="s">
        <v>7183</v>
      </c>
      <c r="F92" s="925" t="s">
        <v>5894</v>
      </c>
      <c r="G92" s="925" t="s">
        <v>6043</v>
      </c>
      <c r="H92" s="925" t="s">
        <v>5394</v>
      </c>
      <c r="I92" s="969" t="s">
        <v>7482</v>
      </c>
      <c r="J92" s="969" t="s">
        <v>7426</v>
      </c>
      <c r="K92" s="969" t="s">
        <v>7483</v>
      </c>
      <c r="L92" s="931" t="s">
        <v>5958</v>
      </c>
      <c r="M92" s="935" t="s">
        <v>8299</v>
      </c>
      <c r="N92" s="920">
        <v>158</v>
      </c>
      <c r="O92" s="920"/>
      <c r="P92" s="1068" t="s">
        <v>6097</v>
      </c>
      <c r="Q92" s="920" t="s">
        <v>2904</v>
      </c>
      <c r="R92" s="921"/>
      <c r="S92" s="921"/>
      <c r="T92" s="921" t="s">
        <v>870</v>
      </c>
      <c r="U92" s="921" t="s">
        <v>6050</v>
      </c>
      <c r="V92" s="921" t="s">
        <v>870</v>
      </c>
      <c r="W92" s="921" t="s">
        <v>870</v>
      </c>
      <c r="X92" s="921"/>
      <c r="Y92" s="921" t="s">
        <v>870</v>
      </c>
      <c r="Z92" s="921"/>
      <c r="AA92" s="921"/>
      <c r="AB92" s="921" t="s">
        <v>870</v>
      </c>
      <c r="AC92" s="921"/>
      <c r="AD92" s="921"/>
      <c r="AE92" s="921"/>
      <c r="AF92" s="921"/>
      <c r="AG92" s="921"/>
      <c r="AH92" s="921"/>
      <c r="AI92" s="921"/>
      <c r="AJ92" s="921"/>
      <c r="AK92" s="921"/>
      <c r="AL92" s="921"/>
      <c r="AM92" s="921"/>
      <c r="AN92" s="921"/>
      <c r="AO92" s="920" t="s">
        <v>270</v>
      </c>
      <c r="AP92" s="921" t="s">
        <v>2635</v>
      </c>
      <c r="AQ92" s="920" t="s">
        <v>244</v>
      </c>
      <c r="AR92" s="920" t="s">
        <v>271</v>
      </c>
      <c r="AS92" s="920">
        <v>180</v>
      </c>
      <c r="AT92" s="926" t="s">
        <v>6098</v>
      </c>
      <c r="AU92" s="925" t="s">
        <v>6099</v>
      </c>
      <c r="AV92" s="1022">
        <v>200</v>
      </c>
      <c r="AW92" s="1029">
        <v>4600</v>
      </c>
      <c r="AX92" s="1029">
        <v>4700</v>
      </c>
      <c r="AY92" s="1029">
        <v>4800</v>
      </c>
      <c r="AZ92" s="1029">
        <v>4900</v>
      </c>
      <c r="BA92" s="1029">
        <v>19000</v>
      </c>
      <c r="BB92" s="957"/>
      <c r="BC92" s="957"/>
      <c r="BD92" s="957"/>
      <c r="BE92" s="957"/>
      <c r="BF92" s="1010">
        <f t="shared" ref="BF92:BF98" si="323">AW92</f>
        <v>4600</v>
      </c>
      <c r="BG92" s="839">
        <v>0</v>
      </c>
      <c r="BH92" s="842">
        <v>0</v>
      </c>
      <c r="BI92" s="854" t="s">
        <v>7921</v>
      </c>
      <c r="BJ92" s="129">
        <f t="shared" si="304"/>
        <v>0</v>
      </c>
      <c r="BK92" s="7">
        <f t="shared" si="305"/>
        <v>0</v>
      </c>
      <c r="BL92" s="841" t="s">
        <v>7160</v>
      </c>
      <c r="BM92" s="854" t="s">
        <v>8484</v>
      </c>
      <c r="BN92" s="860"/>
      <c r="BO92" s="839">
        <v>0</v>
      </c>
      <c r="BP92" s="842">
        <f t="shared" si="278"/>
        <v>0</v>
      </c>
      <c r="BQ92" s="843" t="s">
        <v>7953</v>
      </c>
      <c r="BR92" s="7">
        <f t="shared" si="306"/>
        <v>0</v>
      </c>
      <c r="BS92" s="7">
        <f t="shared" ref="BS92:BS104" si="324">+IF(BL92&lt;&gt;"SI",BK92,(IF(BT92="SI",IFERROR((IF(BT92="SI",BP92,0)/$AW92),"REVISAR"),BK92)))</f>
        <v>0</v>
      </c>
      <c r="BT92" s="844" t="s">
        <v>7160</v>
      </c>
      <c r="BU92" s="537" t="s">
        <v>8483</v>
      </c>
      <c r="BV92" s="120"/>
      <c r="BW92" s="839">
        <v>0</v>
      </c>
      <c r="BX92" s="842">
        <f t="shared" ref="BX92:BX120" si="325">IF(BT92="SI",BP92,0)</f>
        <v>0</v>
      </c>
      <c r="BY92" s="853" t="s">
        <v>8447</v>
      </c>
      <c r="BZ92" s="7">
        <f t="shared" si="307"/>
        <v>0</v>
      </c>
      <c r="CA92" s="7">
        <f t="shared" ref="CA92:CA104" si="326">+IF(AND(BT92="SI",BL92="SI"),(IF(CB92="SI",IFERROR((IF(CB92="SI",BX92,0)/$AW92),"REVISAR"),BS92)),BS92)</f>
        <v>0</v>
      </c>
      <c r="CB92" s="844" t="s">
        <v>7160</v>
      </c>
      <c r="CC92" s="852" t="s">
        <v>8480</v>
      </c>
      <c r="CD92" s="857"/>
      <c r="CE92" s="839">
        <v>0</v>
      </c>
      <c r="CF92" s="842">
        <f t="shared" si="279"/>
        <v>0</v>
      </c>
      <c r="CG92" s="853"/>
      <c r="CH92" s="7">
        <f t="shared" si="308"/>
        <v>0</v>
      </c>
      <c r="CI92" s="7">
        <f t="shared" ref="CI92:CI104" si="327">+IF(AND(BL92="SI",BT92="SI",CB92="SI"),(IF(CJ92="SI",IFERROR((IF(CJ92="SI",CF92,0)/$AW92),"REVISAR"),CA92)),CA92)</f>
        <v>0</v>
      </c>
      <c r="CJ92" s="844" t="s">
        <v>7160</v>
      </c>
      <c r="CK92" s="27"/>
      <c r="CL92" s="857"/>
      <c r="CM92" s="839">
        <v>0</v>
      </c>
      <c r="CN92" s="842">
        <f t="shared" si="309"/>
        <v>0</v>
      </c>
      <c r="CO92" s="847"/>
      <c r="CP92" s="7">
        <f t="shared" si="310"/>
        <v>0</v>
      </c>
      <c r="CQ92" s="7">
        <f t="shared" ref="CQ92:CQ104" si="328">+IF(AND(BL92="SI",BT92="SI",CB92="SI",CJ92="SI"),(IF(CR92="SI",IFERROR((IF(CR92="SI",CN92,0)/$AW92),"REVISAR"),CI92)),CI92)</f>
        <v>0</v>
      </c>
      <c r="CR92" s="844" t="s">
        <v>7160</v>
      </c>
      <c r="CS92" s="852"/>
      <c r="CT92" s="857"/>
      <c r="CU92" s="839">
        <v>0</v>
      </c>
      <c r="CV92" s="858">
        <f t="shared" ref="CV92:CV98" si="329">IF(CR92="SI",CN92,0)</f>
        <v>0</v>
      </c>
      <c r="CW92" s="853"/>
      <c r="CX92" s="7">
        <f t="shared" si="311"/>
        <v>0</v>
      </c>
      <c r="CY92" s="7">
        <f t="shared" ref="CY92:CY104" si="330">+IF(AND(BL92="SI",BT92="SI",CB92="SI",CJ92="SI",CR92="SI"),(IF(CZ92="SI",IFERROR((IF(CZ92="SI",CV92,0)/$AW92),"REVISAR"),CQ92)),CQ92)</f>
        <v>0</v>
      </c>
      <c r="CZ92" s="844" t="s">
        <v>7160</v>
      </c>
      <c r="DA92" s="852"/>
      <c r="DB92" s="856"/>
      <c r="DC92" s="839">
        <v>0</v>
      </c>
      <c r="DD92" s="842">
        <f t="shared" si="312"/>
        <v>0</v>
      </c>
      <c r="DE92" s="853"/>
      <c r="DF92" s="7">
        <f t="shared" si="313"/>
        <v>0</v>
      </c>
      <c r="DG92" s="7">
        <f>+IF(AND(BL92="SI",BT92="SI",CB92="SI",CJ92="SI",CR92="SI",CZ92="SI"),(IF(DH92="SI",IFERROR((IF(DH92="SI",DD92,0)/$AW92),"REVISAR"),CY92)),CY92)</f>
        <v>0</v>
      </c>
      <c r="DH92" s="844" t="s">
        <v>7160</v>
      </c>
      <c r="DI92" s="852"/>
      <c r="DJ92" s="856"/>
      <c r="DK92" s="839">
        <v>0</v>
      </c>
      <c r="DL92" s="842">
        <f t="shared" si="314"/>
        <v>0</v>
      </c>
      <c r="DM92" s="853"/>
      <c r="DN92" s="7">
        <f t="shared" si="315"/>
        <v>0</v>
      </c>
      <c r="DO92" s="7">
        <f t="shared" ref="DO92:DO104" si="331">+IF(AND(BL92="SI",BT92="SI",CB92="SI",CJ92="SI",CR92="SI",CZ92="SI",DH92="SI"),(IF(DP92="SI",IFERROR((IF(DP92="SI",DL92,0)/$AW92),"REVISAR"),DG92)),DG92)</f>
        <v>0</v>
      </c>
      <c r="DP92" s="844" t="s">
        <v>7160</v>
      </c>
      <c r="DQ92" s="852"/>
      <c r="DR92" s="856"/>
      <c r="DS92" s="839">
        <v>0</v>
      </c>
      <c r="DT92" s="842">
        <f t="shared" ref="DT92:DT120" si="332">IF(DP92="SI",DL92,0)</f>
        <v>0</v>
      </c>
      <c r="DU92" s="853"/>
      <c r="DV92" s="7">
        <f t="shared" si="316"/>
        <v>0</v>
      </c>
      <c r="DW92" s="7">
        <f t="shared" ref="DW92:DW104" si="333">+IF(AND(BL92="SI",BT92="SI",CB92="SI",CJ92="SI",CR92="SI",CZ92="SI",DH92="SI",DP92="SI"),(IF(DX92="SI",IFERROR((IF(DX92="SI",DT92,0)/$AW92),"REVISAR"),DO92)),DO92)</f>
        <v>0</v>
      </c>
      <c r="DX92" s="844" t="s">
        <v>7160</v>
      </c>
      <c r="DY92" s="852"/>
      <c r="DZ92" s="856"/>
      <c r="EA92" s="839">
        <v>0</v>
      </c>
      <c r="EB92" s="842">
        <f t="shared" si="317"/>
        <v>0</v>
      </c>
      <c r="EC92" s="853"/>
      <c r="ED92" s="7">
        <f t="shared" si="318"/>
        <v>0</v>
      </c>
      <c r="EE92" s="7">
        <f t="shared" ref="EE92:EE104" si="334">+IF(AND(BL92="SI",BT92="SI",CB92="SI",CJ92="SI",CR92="SI",CZ92="SI",DH92="SI",DP92="SI",DX92="SI"),(IF(EF92="SI",IFERROR((IF(EF92="SI",EB92,0)/$AW92),"REVISAR"),DW92)),DW92)</f>
        <v>0</v>
      </c>
      <c r="EF92" s="844" t="s">
        <v>7160</v>
      </c>
      <c r="EG92" s="851"/>
      <c r="EH92" s="856"/>
      <c r="EI92" s="839">
        <v>0</v>
      </c>
      <c r="EJ92" s="842">
        <f t="shared" si="319"/>
        <v>0</v>
      </c>
      <c r="EK92" s="853"/>
      <c r="EL92" s="7">
        <f t="shared" si="320"/>
        <v>0</v>
      </c>
      <c r="EM92" s="7">
        <f t="shared" ref="EM92:EM104" si="335">+IF(AND(BL92="SI",BT92="SI",CB92="SI",CJ92="SI",CR92="SI",CZ92="SI",DH92="SI",DP92="SI",DX92="SI",EF92="SI"),(IF(EN92="SI",IFERROR((IF(EN92="SI",EJ92,0)/$AW92),"REVISAR"),EE92)),EE92)</f>
        <v>0</v>
      </c>
      <c r="EN92" s="844" t="s">
        <v>7160</v>
      </c>
      <c r="EO92" s="851"/>
      <c r="EP92" s="856"/>
      <c r="EQ92" s="839">
        <f t="shared" ref="EQ92:EQ97" si="336">BF92</f>
        <v>4600</v>
      </c>
      <c r="ER92" s="845"/>
      <c r="ES92" s="853"/>
      <c r="ET92" s="7">
        <f t="shared" si="321"/>
        <v>1</v>
      </c>
      <c r="EU92" s="7">
        <f t="shared" ref="EU92:EU104" si="337">+IF(AND(BL92="SI",BT92="SI",CB92="SI",CJ92="SI",CR92="SI",CZ92="SI",DH92="SI",DP92="SI",DX92="SI",EF92="SI",EN92="SI"),(IF(EV92="SI",IFERROR((IF(EV92="SI",ER92,0)/$AW92),"REVISAR"),EM92)),EM92)</f>
        <v>0</v>
      </c>
      <c r="EV92" s="844" t="s">
        <v>7160</v>
      </c>
      <c r="EW92" s="849"/>
      <c r="EX92" s="849"/>
      <c r="EY92" s="546">
        <v>2023</v>
      </c>
      <c r="FA92" s="846" t="str">
        <f t="shared" ref="FA92:FA98" si="338">+IF(EQ92=AW92,"SI","NO")</f>
        <v>SI</v>
      </c>
      <c r="FC92" s="934" t="str">
        <f t="shared" ref="FC92:FC129" si="339">+LOWER(M92)</f>
        <v>dfes-fomento de la educación superior</v>
      </c>
      <c r="FF92" s="862"/>
    </row>
    <row r="93" spans="1:162" s="934" customFormat="1" ht="32.25" customHeight="1" x14ac:dyDescent="0.25">
      <c r="A93" s="861" t="str">
        <f t="shared" si="322"/>
        <v>159_VES_2023</v>
      </c>
      <c r="B93" s="925" t="s">
        <v>5392</v>
      </c>
      <c r="C93" s="925" t="s">
        <v>5893</v>
      </c>
      <c r="D93" s="925" t="s">
        <v>4460</v>
      </c>
      <c r="E93" s="925" t="s">
        <v>7183</v>
      </c>
      <c r="F93" s="925" t="s">
        <v>5894</v>
      </c>
      <c r="G93" s="925" t="s">
        <v>6043</v>
      </c>
      <c r="H93" s="925" t="s">
        <v>5394</v>
      </c>
      <c r="I93" s="969" t="s">
        <v>7482</v>
      </c>
      <c r="J93" s="969" t="s">
        <v>7426</v>
      </c>
      <c r="K93" s="969" t="s">
        <v>7483</v>
      </c>
      <c r="L93" s="931" t="s">
        <v>5958</v>
      </c>
      <c r="M93" s="935" t="s">
        <v>8299</v>
      </c>
      <c r="N93" s="920">
        <v>159</v>
      </c>
      <c r="O93" s="920"/>
      <c r="P93" s="1068" t="s">
        <v>6119</v>
      </c>
      <c r="Q93" s="920" t="s">
        <v>2904</v>
      </c>
      <c r="R93" s="921"/>
      <c r="S93" s="921"/>
      <c r="T93" s="921" t="s">
        <v>870</v>
      </c>
      <c r="U93" s="921" t="s">
        <v>6050</v>
      </c>
      <c r="V93" s="921" t="s">
        <v>870</v>
      </c>
      <c r="W93" s="921" t="s">
        <v>870</v>
      </c>
      <c r="X93" s="921"/>
      <c r="Y93" s="921" t="s">
        <v>870</v>
      </c>
      <c r="Z93" s="921"/>
      <c r="AA93" s="921"/>
      <c r="AB93" s="921" t="s">
        <v>870</v>
      </c>
      <c r="AC93" s="921"/>
      <c r="AD93" s="921"/>
      <c r="AE93" s="921"/>
      <c r="AF93" s="921"/>
      <c r="AG93" s="921"/>
      <c r="AH93" s="921"/>
      <c r="AI93" s="921"/>
      <c r="AJ93" s="921"/>
      <c r="AK93" s="921"/>
      <c r="AL93" s="921"/>
      <c r="AM93" s="921"/>
      <c r="AN93" s="921"/>
      <c r="AO93" s="920" t="s">
        <v>270</v>
      </c>
      <c r="AP93" s="921" t="s">
        <v>2635</v>
      </c>
      <c r="AQ93" s="920" t="s">
        <v>244</v>
      </c>
      <c r="AR93" s="920" t="s">
        <v>271</v>
      </c>
      <c r="AS93" s="920">
        <v>180</v>
      </c>
      <c r="AT93" s="926" t="s">
        <v>6120</v>
      </c>
      <c r="AU93" s="925" t="s">
        <v>6099</v>
      </c>
      <c r="AV93" s="1022">
        <v>350</v>
      </c>
      <c r="AW93" s="1029">
        <v>3200</v>
      </c>
      <c r="AX93" s="1029">
        <v>3300</v>
      </c>
      <c r="AY93" s="1029">
        <v>3400</v>
      </c>
      <c r="AZ93" s="1029">
        <v>3500</v>
      </c>
      <c r="BA93" s="1029">
        <v>13400</v>
      </c>
      <c r="BB93" s="957"/>
      <c r="BC93" s="957"/>
      <c r="BD93" s="957"/>
      <c r="BE93" s="957"/>
      <c r="BF93" s="1010">
        <f t="shared" si="323"/>
        <v>3200</v>
      </c>
      <c r="BG93" s="839">
        <v>0</v>
      </c>
      <c r="BH93" s="842">
        <v>0</v>
      </c>
      <c r="BI93" s="854" t="s">
        <v>7921</v>
      </c>
      <c r="BJ93" s="129">
        <f t="shared" si="304"/>
        <v>0</v>
      </c>
      <c r="BK93" s="7">
        <f t="shared" si="305"/>
        <v>0</v>
      </c>
      <c r="BL93" s="841" t="s">
        <v>7160</v>
      </c>
      <c r="BM93" s="854" t="s">
        <v>8484</v>
      </c>
      <c r="BN93" s="860"/>
      <c r="BO93" s="839">
        <v>0</v>
      </c>
      <c r="BP93" s="842">
        <f t="shared" si="278"/>
        <v>0</v>
      </c>
      <c r="BQ93" s="843" t="s">
        <v>7953</v>
      </c>
      <c r="BR93" s="7">
        <f t="shared" si="306"/>
        <v>0</v>
      </c>
      <c r="BS93" s="7">
        <f t="shared" si="324"/>
        <v>0</v>
      </c>
      <c r="BT93" s="844" t="s">
        <v>7160</v>
      </c>
      <c r="BU93" s="537" t="s">
        <v>8483</v>
      </c>
      <c r="BV93" s="120"/>
      <c r="BW93" s="839">
        <v>0</v>
      </c>
      <c r="BX93" s="842">
        <f t="shared" si="325"/>
        <v>0</v>
      </c>
      <c r="BY93" s="853" t="s">
        <v>8448</v>
      </c>
      <c r="BZ93" s="7">
        <f t="shared" si="307"/>
        <v>0</v>
      </c>
      <c r="CA93" s="7">
        <f t="shared" si="326"/>
        <v>0</v>
      </c>
      <c r="CB93" s="844" t="s">
        <v>7160</v>
      </c>
      <c r="CC93" s="852" t="s">
        <v>8480</v>
      </c>
      <c r="CD93" s="857"/>
      <c r="CE93" s="839">
        <v>0</v>
      </c>
      <c r="CF93" s="842">
        <f t="shared" si="279"/>
        <v>0</v>
      </c>
      <c r="CG93" s="853"/>
      <c r="CH93" s="7">
        <f t="shared" si="308"/>
        <v>0</v>
      </c>
      <c r="CI93" s="7">
        <f t="shared" si="327"/>
        <v>0</v>
      </c>
      <c r="CJ93" s="844" t="s">
        <v>7160</v>
      </c>
      <c r="CK93" s="27"/>
      <c r="CL93" s="857"/>
      <c r="CM93" s="839">
        <v>0</v>
      </c>
      <c r="CN93" s="842">
        <f t="shared" si="309"/>
        <v>0</v>
      </c>
      <c r="CO93" s="847"/>
      <c r="CP93" s="7">
        <f t="shared" si="310"/>
        <v>0</v>
      </c>
      <c r="CQ93" s="7">
        <f t="shared" si="328"/>
        <v>0</v>
      </c>
      <c r="CR93" s="844" t="s">
        <v>7160</v>
      </c>
      <c r="CS93" s="852"/>
      <c r="CT93" s="857"/>
      <c r="CU93" s="839">
        <v>0</v>
      </c>
      <c r="CV93" s="858">
        <f t="shared" si="329"/>
        <v>0</v>
      </c>
      <c r="CW93" s="853"/>
      <c r="CX93" s="7">
        <f t="shared" si="311"/>
        <v>0</v>
      </c>
      <c r="CY93" s="7">
        <f t="shared" si="330"/>
        <v>0</v>
      </c>
      <c r="CZ93" s="844" t="s">
        <v>7160</v>
      </c>
      <c r="DA93" s="852"/>
      <c r="DB93" s="856"/>
      <c r="DC93" s="839">
        <v>0</v>
      </c>
      <c r="DD93" s="842">
        <f t="shared" si="312"/>
        <v>0</v>
      </c>
      <c r="DE93" s="853"/>
      <c r="DF93" s="7">
        <f t="shared" si="313"/>
        <v>0</v>
      </c>
      <c r="DG93" s="7">
        <f>+IF(AND(BL93="SI",BT93="SI",CB93="SI",CJ93="SI",CR93="SI",CZ93="SI"),(IF(DH93="SI",IFERROR((IF(DH93="SI",DD93,0)/$AW93),"REVISAR"),CY93)),CY93)</f>
        <v>0</v>
      </c>
      <c r="DH93" s="844" t="s">
        <v>7160</v>
      </c>
      <c r="DI93" s="852"/>
      <c r="DJ93" s="856"/>
      <c r="DK93" s="839">
        <v>0</v>
      </c>
      <c r="DL93" s="842">
        <f t="shared" si="314"/>
        <v>0</v>
      </c>
      <c r="DM93" s="853"/>
      <c r="DN93" s="7">
        <f t="shared" si="315"/>
        <v>0</v>
      </c>
      <c r="DO93" s="7">
        <f t="shared" si="331"/>
        <v>0</v>
      </c>
      <c r="DP93" s="844" t="s">
        <v>7160</v>
      </c>
      <c r="DQ93" s="852"/>
      <c r="DR93" s="856"/>
      <c r="DS93" s="839">
        <v>0</v>
      </c>
      <c r="DT93" s="842">
        <f t="shared" si="332"/>
        <v>0</v>
      </c>
      <c r="DU93" s="853"/>
      <c r="DV93" s="7">
        <f t="shared" si="316"/>
        <v>0</v>
      </c>
      <c r="DW93" s="7">
        <f t="shared" si="333"/>
        <v>0</v>
      </c>
      <c r="DX93" s="844" t="s">
        <v>7160</v>
      </c>
      <c r="DY93" s="852"/>
      <c r="DZ93" s="856"/>
      <c r="EA93" s="839">
        <v>0</v>
      </c>
      <c r="EB93" s="842">
        <f t="shared" si="317"/>
        <v>0</v>
      </c>
      <c r="EC93" s="853"/>
      <c r="ED93" s="7">
        <f t="shared" si="318"/>
        <v>0</v>
      </c>
      <c r="EE93" s="7">
        <f t="shared" si="334"/>
        <v>0</v>
      </c>
      <c r="EF93" s="844" t="s">
        <v>7160</v>
      </c>
      <c r="EG93" s="851"/>
      <c r="EH93" s="856"/>
      <c r="EI93" s="839">
        <v>0</v>
      </c>
      <c r="EJ93" s="842">
        <f t="shared" si="319"/>
        <v>0</v>
      </c>
      <c r="EK93" s="853"/>
      <c r="EL93" s="7">
        <f t="shared" si="320"/>
        <v>0</v>
      </c>
      <c r="EM93" s="7">
        <f t="shared" si="335"/>
        <v>0</v>
      </c>
      <c r="EN93" s="844" t="s">
        <v>7160</v>
      </c>
      <c r="EO93" s="851"/>
      <c r="EP93" s="856"/>
      <c r="EQ93" s="839">
        <f t="shared" si="336"/>
        <v>3200</v>
      </c>
      <c r="ER93" s="845"/>
      <c r="ES93" s="853"/>
      <c r="ET93" s="7">
        <f t="shared" si="321"/>
        <v>1</v>
      </c>
      <c r="EU93" s="7">
        <f t="shared" si="337"/>
        <v>0</v>
      </c>
      <c r="EV93" s="844" t="s">
        <v>7160</v>
      </c>
      <c r="EW93" s="849"/>
      <c r="EX93" s="849"/>
      <c r="EY93" s="546">
        <v>2023</v>
      </c>
      <c r="FA93" s="846" t="str">
        <f t="shared" si="338"/>
        <v>SI</v>
      </c>
      <c r="FC93" s="934" t="str">
        <f t="shared" si="339"/>
        <v>dfes-fomento de la educación superior</v>
      </c>
      <c r="FF93" s="862"/>
    </row>
    <row r="94" spans="1:162" s="934" customFormat="1" ht="32.25" customHeight="1" x14ac:dyDescent="0.25">
      <c r="A94" s="861" t="str">
        <f t="shared" si="322"/>
        <v>160_VES_2023</v>
      </c>
      <c r="B94" s="925" t="s">
        <v>5392</v>
      </c>
      <c r="C94" s="925" t="s">
        <v>5893</v>
      </c>
      <c r="D94" s="925" t="s">
        <v>4460</v>
      </c>
      <c r="E94" s="925" t="s">
        <v>7183</v>
      </c>
      <c r="F94" s="925" t="s">
        <v>5894</v>
      </c>
      <c r="G94" s="925" t="s">
        <v>6043</v>
      </c>
      <c r="H94" s="925" t="s">
        <v>5394</v>
      </c>
      <c r="I94" s="969" t="s">
        <v>7484</v>
      </c>
      <c r="J94" s="969" t="s">
        <v>7426</v>
      </c>
      <c r="K94" s="969" t="s">
        <v>7485</v>
      </c>
      <c r="L94" s="920" t="s">
        <v>6045</v>
      </c>
      <c r="M94" s="935" t="s">
        <v>8335</v>
      </c>
      <c r="N94" s="920">
        <v>160</v>
      </c>
      <c r="O94" s="920"/>
      <c r="P94" s="1068" t="s">
        <v>6132</v>
      </c>
      <c r="Q94" s="920" t="s">
        <v>2904</v>
      </c>
      <c r="R94" s="921"/>
      <c r="S94" s="921">
        <v>3914</v>
      </c>
      <c r="T94" s="921" t="s">
        <v>870</v>
      </c>
      <c r="U94" s="921" t="s">
        <v>6050</v>
      </c>
      <c r="V94" s="921" t="s">
        <v>870</v>
      </c>
      <c r="W94" s="921" t="s">
        <v>870</v>
      </c>
      <c r="X94" s="921"/>
      <c r="Y94" s="921" t="s">
        <v>870</v>
      </c>
      <c r="Z94" s="921"/>
      <c r="AA94" s="921"/>
      <c r="AB94" s="921" t="s">
        <v>870</v>
      </c>
      <c r="AC94" s="921"/>
      <c r="AD94" s="921"/>
      <c r="AE94" s="921"/>
      <c r="AF94" s="921"/>
      <c r="AG94" s="921"/>
      <c r="AH94" s="921"/>
      <c r="AI94" s="921"/>
      <c r="AJ94" s="921"/>
      <c r="AK94" s="921"/>
      <c r="AL94" s="921"/>
      <c r="AM94" s="921"/>
      <c r="AN94" s="921"/>
      <c r="AO94" s="920" t="s">
        <v>270</v>
      </c>
      <c r="AP94" s="921" t="s">
        <v>2635</v>
      </c>
      <c r="AQ94" s="920" t="s">
        <v>244</v>
      </c>
      <c r="AR94" s="920" t="s">
        <v>271</v>
      </c>
      <c r="AS94" s="920">
        <v>60</v>
      </c>
      <c r="AT94" s="926" t="s">
        <v>6133</v>
      </c>
      <c r="AU94" s="925" t="s">
        <v>6052</v>
      </c>
      <c r="AV94" s="1022">
        <v>8000</v>
      </c>
      <c r="AW94" s="1029">
        <v>10000</v>
      </c>
      <c r="AX94" s="1029">
        <v>10000</v>
      </c>
      <c r="AY94" s="1029">
        <v>10000</v>
      </c>
      <c r="AZ94" s="1029">
        <v>10000</v>
      </c>
      <c r="BA94" s="1029">
        <v>40000</v>
      </c>
      <c r="BB94" s="957"/>
      <c r="BC94" s="957"/>
      <c r="BD94" s="957"/>
      <c r="BE94" s="957"/>
      <c r="BF94" s="1010">
        <f t="shared" si="323"/>
        <v>10000</v>
      </c>
      <c r="BG94" s="839">
        <v>0</v>
      </c>
      <c r="BH94" s="842">
        <v>0</v>
      </c>
      <c r="BI94" s="854" t="s">
        <v>7922</v>
      </c>
      <c r="BJ94" s="129">
        <f t="shared" si="304"/>
        <v>0</v>
      </c>
      <c r="BK94" s="7">
        <f t="shared" si="305"/>
        <v>0</v>
      </c>
      <c r="BL94" s="841" t="s">
        <v>7160</v>
      </c>
      <c r="BM94" s="854" t="s">
        <v>8484</v>
      </c>
      <c r="BN94" s="860"/>
      <c r="BO94" s="839">
        <v>0</v>
      </c>
      <c r="BP94" s="842">
        <f t="shared" si="278"/>
        <v>0</v>
      </c>
      <c r="BQ94" s="843" t="s">
        <v>7954</v>
      </c>
      <c r="BR94" s="7">
        <f t="shared" si="306"/>
        <v>0</v>
      </c>
      <c r="BS94" s="7">
        <f t="shared" si="324"/>
        <v>0</v>
      </c>
      <c r="BT94" s="844" t="s">
        <v>7160</v>
      </c>
      <c r="BU94" s="537" t="s">
        <v>8483</v>
      </c>
      <c r="BV94" s="120"/>
      <c r="BW94" s="839">
        <v>0</v>
      </c>
      <c r="BX94" s="842">
        <f t="shared" si="325"/>
        <v>0</v>
      </c>
      <c r="BY94" s="853" t="s">
        <v>8449</v>
      </c>
      <c r="BZ94" s="7">
        <f t="shared" si="307"/>
        <v>0</v>
      </c>
      <c r="CA94" s="7">
        <f t="shared" si="326"/>
        <v>0</v>
      </c>
      <c r="CB94" s="844" t="s">
        <v>7160</v>
      </c>
      <c r="CC94" s="852" t="s">
        <v>8481</v>
      </c>
      <c r="CD94" s="857"/>
      <c r="CE94" s="839">
        <v>0</v>
      </c>
      <c r="CF94" s="842">
        <f t="shared" si="279"/>
        <v>0</v>
      </c>
      <c r="CG94" s="853"/>
      <c r="CH94" s="7">
        <f t="shared" si="308"/>
        <v>0</v>
      </c>
      <c r="CI94" s="7">
        <f t="shared" si="327"/>
        <v>0</v>
      </c>
      <c r="CJ94" s="844" t="s">
        <v>7160</v>
      </c>
      <c r="CK94" s="27"/>
      <c r="CL94" s="857"/>
      <c r="CM94" s="839">
        <v>0</v>
      </c>
      <c r="CN94" s="842">
        <f t="shared" si="309"/>
        <v>0</v>
      </c>
      <c r="CO94" s="847"/>
      <c r="CP94" s="7">
        <f t="shared" si="310"/>
        <v>0</v>
      </c>
      <c r="CQ94" s="7">
        <f t="shared" si="328"/>
        <v>0</v>
      </c>
      <c r="CR94" s="844" t="s">
        <v>7160</v>
      </c>
      <c r="CS94" s="852"/>
      <c r="CT94" s="857"/>
      <c r="CU94" s="839">
        <v>0</v>
      </c>
      <c r="CV94" s="858">
        <f t="shared" si="329"/>
        <v>0</v>
      </c>
      <c r="CW94" s="853"/>
      <c r="CX94" s="7">
        <f t="shared" si="311"/>
        <v>0</v>
      </c>
      <c r="CY94" s="7">
        <f t="shared" si="330"/>
        <v>0</v>
      </c>
      <c r="CZ94" s="844" t="s">
        <v>7160</v>
      </c>
      <c r="DA94" s="852"/>
      <c r="DB94" s="856"/>
      <c r="DC94" s="839">
        <v>0</v>
      </c>
      <c r="DD94" s="842">
        <f t="shared" si="312"/>
        <v>0</v>
      </c>
      <c r="DE94" s="853"/>
      <c r="DF94" s="7">
        <f t="shared" si="313"/>
        <v>0</v>
      </c>
      <c r="DG94" s="7">
        <f>+IF(AND(BL94="SI",BT94="SI",CB94="SI",CJ94="SI",CR94="SI",CZ94="SI"),(IF(DH94="SI",IFERROR((IF(DH94="SI",DD94,0)/$AW94),"REVISAR"),CY94)),CY94)</f>
        <v>0</v>
      </c>
      <c r="DH94" s="844" t="s">
        <v>7160</v>
      </c>
      <c r="DI94" s="852"/>
      <c r="DJ94" s="856"/>
      <c r="DK94" s="839">
        <v>0</v>
      </c>
      <c r="DL94" s="842">
        <f t="shared" si="314"/>
        <v>0</v>
      </c>
      <c r="DM94" s="853"/>
      <c r="DN94" s="7">
        <f t="shared" si="315"/>
        <v>0</v>
      </c>
      <c r="DO94" s="7">
        <f t="shared" si="331"/>
        <v>0</v>
      </c>
      <c r="DP94" s="844" t="s">
        <v>7160</v>
      </c>
      <c r="DQ94" s="852"/>
      <c r="DR94" s="856"/>
      <c r="DS94" s="839">
        <v>0</v>
      </c>
      <c r="DT94" s="842">
        <f t="shared" si="332"/>
        <v>0</v>
      </c>
      <c r="DU94" s="853"/>
      <c r="DV94" s="7">
        <f t="shared" si="316"/>
        <v>0</v>
      </c>
      <c r="DW94" s="7">
        <f t="shared" si="333"/>
        <v>0</v>
      </c>
      <c r="DX94" s="844" t="s">
        <v>7160</v>
      </c>
      <c r="DY94" s="852"/>
      <c r="DZ94" s="856"/>
      <c r="EA94" s="839">
        <v>0</v>
      </c>
      <c r="EB94" s="842">
        <f t="shared" si="317"/>
        <v>0</v>
      </c>
      <c r="EC94" s="853"/>
      <c r="ED94" s="7">
        <f t="shared" si="318"/>
        <v>0</v>
      </c>
      <c r="EE94" s="7">
        <f t="shared" si="334"/>
        <v>0</v>
      </c>
      <c r="EF94" s="844" t="s">
        <v>7160</v>
      </c>
      <c r="EG94" s="851"/>
      <c r="EH94" s="856"/>
      <c r="EI94" s="839">
        <v>0</v>
      </c>
      <c r="EJ94" s="842">
        <f t="shared" si="319"/>
        <v>0</v>
      </c>
      <c r="EK94" s="853"/>
      <c r="EL94" s="7">
        <f t="shared" si="320"/>
        <v>0</v>
      </c>
      <c r="EM94" s="7">
        <f t="shared" si="335"/>
        <v>0</v>
      </c>
      <c r="EN94" s="844" t="s">
        <v>7160</v>
      </c>
      <c r="EO94" s="851"/>
      <c r="EP94" s="856"/>
      <c r="EQ94" s="839">
        <f t="shared" si="336"/>
        <v>10000</v>
      </c>
      <c r="ER94" s="845"/>
      <c r="ES94" s="853"/>
      <c r="ET94" s="7">
        <f t="shared" si="321"/>
        <v>1</v>
      </c>
      <c r="EU94" s="7">
        <f t="shared" si="337"/>
        <v>0</v>
      </c>
      <c r="EV94" s="844" t="s">
        <v>7160</v>
      </c>
      <c r="EW94" s="849"/>
      <c r="EX94" s="849"/>
      <c r="EY94" s="546">
        <v>2023</v>
      </c>
      <c r="FA94" s="846" t="str">
        <f t="shared" si="338"/>
        <v>SI</v>
      </c>
      <c r="FC94" s="934" t="str">
        <f t="shared" si="339"/>
        <v>dfes-enfoque diferencial</v>
      </c>
      <c r="FF94" s="862"/>
    </row>
    <row r="95" spans="1:162" s="934" customFormat="1" ht="32.25" customHeight="1" x14ac:dyDescent="0.25">
      <c r="A95" s="861" t="str">
        <f t="shared" si="322"/>
        <v>161_VES_2023</v>
      </c>
      <c r="B95" s="925" t="s">
        <v>5392</v>
      </c>
      <c r="C95" s="925" t="s">
        <v>5893</v>
      </c>
      <c r="D95" s="925" t="s">
        <v>4460</v>
      </c>
      <c r="E95" s="925" t="s">
        <v>7183</v>
      </c>
      <c r="F95" s="925" t="s">
        <v>5894</v>
      </c>
      <c r="G95" s="925" t="s">
        <v>6043</v>
      </c>
      <c r="H95" s="925" t="s">
        <v>5394</v>
      </c>
      <c r="I95" s="969" t="s">
        <v>7484</v>
      </c>
      <c r="J95" s="969" t="s">
        <v>7426</v>
      </c>
      <c r="K95" s="969" t="s">
        <v>7485</v>
      </c>
      <c r="L95" s="920" t="s">
        <v>6045</v>
      </c>
      <c r="M95" s="935" t="s">
        <v>8335</v>
      </c>
      <c r="N95" s="920">
        <v>161</v>
      </c>
      <c r="O95" s="920"/>
      <c r="P95" s="1068" t="s">
        <v>6152</v>
      </c>
      <c r="Q95" s="920" t="s">
        <v>2904</v>
      </c>
      <c r="R95" s="921"/>
      <c r="S95" s="921">
        <v>3914</v>
      </c>
      <c r="T95" s="921" t="s">
        <v>870</v>
      </c>
      <c r="U95" s="921" t="s">
        <v>6050</v>
      </c>
      <c r="V95" s="921" t="s">
        <v>870</v>
      </c>
      <c r="W95" s="921" t="s">
        <v>870</v>
      </c>
      <c r="X95" s="921"/>
      <c r="Y95" s="921" t="s">
        <v>870</v>
      </c>
      <c r="Z95" s="921"/>
      <c r="AA95" s="921"/>
      <c r="AB95" s="921" t="s">
        <v>870</v>
      </c>
      <c r="AC95" s="921"/>
      <c r="AD95" s="921"/>
      <c r="AE95" s="921"/>
      <c r="AF95" s="921"/>
      <c r="AG95" s="921"/>
      <c r="AH95" s="921"/>
      <c r="AI95" s="921"/>
      <c r="AJ95" s="921"/>
      <c r="AK95" s="921"/>
      <c r="AL95" s="921"/>
      <c r="AM95" s="921"/>
      <c r="AN95" s="921"/>
      <c r="AO95" s="920" t="s">
        <v>270</v>
      </c>
      <c r="AP95" s="921" t="s">
        <v>2635</v>
      </c>
      <c r="AQ95" s="920" t="s">
        <v>244</v>
      </c>
      <c r="AR95" s="920" t="s">
        <v>271</v>
      </c>
      <c r="AS95" s="920">
        <v>60</v>
      </c>
      <c r="AT95" s="926" t="s">
        <v>6153</v>
      </c>
      <c r="AU95" s="925" t="s">
        <v>6052</v>
      </c>
      <c r="AV95" s="1022">
        <v>4000</v>
      </c>
      <c r="AW95" s="1029">
        <v>10000</v>
      </c>
      <c r="AX95" s="1029">
        <v>10000</v>
      </c>
      <c r="AY95" s="1029">
        <v>10000</v>
      </c>
      <c r="AZ95" s="1029">
        <v>10000</v>
      </c>
      <c r="BA95" s="1029">
        <v>40000</v>
      </c>
      <c r="BB95" s="957"/>
      <c r="BC95" s="957"/>
      <c r="BD95" s="957"/>
      <c r="BE95" s="957"/>
      <c r="BF95" s="1010">
        <f t="shared" si="323"/>
        <v>10000</v>
      </c>
      <c r="BG95" s="839">
        <v>0</v>
      </c>
      <c r="BH95" s="842">
        <v>0</v>
      </c>
      <c r="BI95" s="854" t="s">
        <v>7922</v>
      </c>
      <c r="BJ95" s="129">
        <f t="shared" si="304"/>
        <v>0</v>
      </c>
      <c r="BK95" s="7">
        <f t="shared" si="305"/>
        <v>0</v>
      </c>
      <c r="BL95" s="841" t="s">
        <v>7160</v>
      </c>
      <c r="BM95" s="854" t="s">
        <v>8484</v>
      </c>
      <c r="BN95" s="860"/>
      <c r="BO95" s="839">
        <v>0</v>
      </c>
      <c r="BP95" s="842">
        <f t="shared" si="278"/>
        <v>0</v>
      </c>
      <c r="BQ95" s="843" t="s">
        <v>7955</v>
      </c>
      <c r="BR95" s="7">
        <f t="shared" si="306"/>
        <v>0</v>
      </c>
      <c r="BS95" s="7">
        <f t="shared" si="324"/>
        <v>0</v>
      </c>
      <c r="BT95" s="844" t="s">
        <v>7160</v>
      </c>
      <c r="BU95" s="537" t="s">
        <v>8483</v>
      </c>
      <c r="BV95" s="120"/>
      <c r="BW95" s="839">
        <v>0</v>
      </c>
      <c r="BX95" s="842">
        <f t="shared" si="325"/>
        <v>0</v>
      </c>
      <c r="BY95" s="853" t="s">
        <v>8449</v>
      </c>
      <c r="BZ95" s="7">
        <f t="shared" si="307"/>
        <v>0</v>
      </c>
      <c r="CA95" s="7">
        <f t="shared" si="326"/>
        <v>0</v>
      </c>
      <c r="CB95" s="844" t="s">
        <v>7160</v>
      </c>
      <c r="CC95" s="852" t="s">
        <v>8482</v>
      </c>
      <c r="CD95" s="857"/>
      <c r="CE95" s="839">
        <v>0</v>
      </c>
      <c r="CF95" s="842">
        <f t="shared" si="279"/>
        <v>0</v>
      </c>
      <c r="CG95" s="853"/>
      <c r="CH95" s="7">
        <f t="shared" si="308"/>
        <v>0</v>
      </c>
      <c r="CI95" s="7">
        <f t="shared" si="327"/>
        <v>0</v>
      </c>
      <c r="CJ95" s="844" t="s">
        <v>7160</v>
      </c>
      <c r="CK95" s="27"/>
      <c r="CL95" s="857"/>
      <c r="CM95" s="839">
        <v>0</v>
      </c>
      <c r="CN95" s="842">
        <f t="shared" si="309"/>
        <v>0</v>
      </c>
      <c r="CO95" s="847"/>
      <c r="CP95" s="7">
        <f t="shared" si="310"/>
        <v>0</v>
      </c>
      <c r="CQ95" s="7">
        <f t="shared" si="328"/>
        <v>0</v>
      </c>
      <c r="CR95" s="844" t="s">
        <v>7160</v>
      </c>
      <c r="CS95" s="852"/>
      <c r="CT95" s="857"/>
      <c r="CU95" s="839">
        <v>0</v>
      </c>
      <c r="CV95" s="858">
        <f t="shared" si="329"/>
        <v>0</v>
      </c>
      <c r="CW95" s="853"/>
      <c r="CX95" s="7">
        <f t="shared" si="311"/>
        <v>0</v>
      </c>
      <c r="CY95" s="7">
        <f t="shared" si="330"/>
        <v>0</v>
      </c>
      <c r="CZ95" s="844" t="s">
        <v>7160</v>
      </c>
      <c r="DA95" s="852"/>
      <c r="DB95" s="856"/>
      <c r="DC95" s="839">
        <v>0</v>
      </c>
      <c r="DD95" s="842">
        <f t="shared" si="312"/>
        <v>0</v>
      </c>
      <c r="DE95" s="853"/>
      <c r="DF95" s="7">
        <f t="shared" si="313"/>
        <v>0</v>
      </c>
      <c r="DG95" s="7">
        <f>+IF(AND(BL95="SI",BT95="SI",CB95="SI",CJ95="SI",CR95="SI",CZ95="SI"),(IF(DH95="SI",IFERROR((IF(DH95="SI",DD95,0)/$AW95),"REVISAR"),CY95)),CY95)</f>
        <v>0</v>
      </c>
      <c r="DH95" s="844" t="s">
        <v>7160</v>
      </c>
      <c r="DI95" s="852"/>
      <c r="DJ95" s="856"/>
      <c r="DK95" s="839">
        <v>0</v>
      </c>
      <c r="DL95" s="842">
        <f t="shared" si="314"/>
        <v>0</v>
      </c>
      <c r="DM95" s="853"/>
      <c r="DN95" s="7">
        <f t="shared" si="315"/>
        <v>0</v>
      </c>
      <c r="DO95" s="7">
        <f t="shared" si="331"/>
        <v>0</v>
      </c>
      <c r="DP95" s="844" t="s">
        <v>7160</v>
      </c>
      <c r="DQ95" s="852"/>
      <c r="DR95" s="856"/>
      <c r="DS95" s="839">
        <v>0</v>
      </c>
      <c r="DT95" s="842">
        <f t="shared" si="332"/>
        <v>0</v>
      </c>
      <c r="DU95" s="853"/>
      <c r="DV95" s="7">
        <f t="shared" si="316"/>
        <v>0</v>
      </c>
      <c r="DW95" s="7">
        <f t="shared" si="333"/>
        <v>0</v>
      </c>
      <c r="DX95" s="844" t="s">
        <v>7160</v>
      </c>
      <c r="DY95" s="852"/>
      <c r="DZ95" s="856"/>
      <c r="EA95" s="839">
        <v>0</v>
      </c>
      <c r="EB95" s="842">
        <f t="shared" si="317"/>
        <v>0</v>
      </c>
      <c r="EC95" s="853"/>
      <c r="ED95" s="7">
        <f t="shared" si="318"/>
        <v>0</v>
      </c>
      <c r="EE95" s="7">
        <f t="shared" si="334"/>
        <v>0</v>
      </c>
      <c r="EF95" s="844" t="s">
        <v>7160</v>
      </c>
      <c r="EG95" s="851"/>
      <c r="EH95" s="856"/>
      <c r="EI95" s="839">
        <v>0</v>
      </c>
      <c r="EJ95" s="842">
        <f t="shared" si="319"/>
        <v>0</v>
      </c>
      <c r="EK95" s="853"/>
      <c r="EL95" s="7">
        <f t="shared" si="320"/>
        <v>0</v>
      </c>
      <c r="EM95" s="7">
        <f t="shared" si="335"/>
        <v>0</v>
      </c>
      <c r="EN95" s="844" t="s">
        <v>7160</v>
      </c>
      <c r="EO95" s="851"/>
      <c r="EP95" s="856"/>
      <c r="EQ95" s="839">
        <f t="shared" si="336"/>
        <v>10000</v>
      </c>
      <c r="ER95" s="845"/>
      <c r="ES95" s="853"/>
      <c r="ET95" s="7">
        <f t="shared" si="321"/>
        <v>1</v>
      </c>
      <c r="EU95" s="7">
        <f t="shared" si="337"/>
        <v>0</v>
      </c>
      <c r="EV95" s="844" t="s">
        <v>7160</v>
      </c>
      <c r="EW95" s="849"/>
      <c r="EX95" s="849"/>
      <c r="EY95" s="546">
        <v>2023</v>
      </c>
      <c r="FA95" s="846" t="str">
        <f t="shared" si="338"/>
        <v>SI</v>
      </c>
      <c r="FC95" s="934" t="str">
        <f t="shared" si="339"/>
        <v>dfes-enfoque diferencial</v>
      </c>
      <c r="FF95" s="862"/>
    </row>
    <row r="96" spans="1:162" s="934" customFormat="1" ht="32.25" customHeight="1" x14ac:dyDescent="0.25">
      <c r="A96" s="861" t="str">
        <f t="shared" si="322"/>
        <v>261_VES_2023</v>
      </c>
      <c r="B96" s="925" t="s">
        <v>5392</v>
      </c>
      <c r="C96" s="925" t="s">
        <v>5893</v>
      </c>
      <c r="D96" s="925" t="s">
        <v>4460</v>
      </c>
      <c r="E96" s="925" t="s">
        <v>7183</v>
      </c>
      <c r="F96" s="925" t="s">
        <v>5894</v>
      </c>
      <c r="G96" s="925" t="s">
        <v>6043</v>
      </c>
      <c r="H96" s="925" t="s">
        <v>5394</v>
      </c>
      <c r="I96" s="969" t="s">
        <v>7484</v>
      </c>
      <c r="J96" s="969" t="s">
        <v>7426</v>
      </c>
      <c r="K96" s="969" t="s">
        <v>7244</v>
      </c>
      <c r="L96" s="920"/>
      <c r="M96" s="925" t="s">
        <v>7244</v>
      </c>
      <c r="N96" s="920">
        <v>261</v>
      </c>
      <c r="O96" s="920"/>
      <c r="P96" s="1068" t="s">
        <v>6597</v>
      </c>
      <c r="Q96" s="920" t="s">
        <v>2904</v>
      </c>
      <c r="R96" s="921"/>
      <c r="S96" s="921"/>
      <c r="T96" s="921" t="s">
        <v>2982</v>
      </c>
      <c r="U96" s="920" t="s">
        <v>6050</v>
      </c>
      <c r="V96" s="920" t="s">
        <v>870</v>
      </c>
      <c r="W96" s="920" t="s">
        <v>870</v>
      </c>
      <c r="X96" s="921"/>
      <c r="Y96" s="920" t="s">
        <v>870</v>
      </c>
      <c r="Z96" s="921"/>
      <c r="AA96" s="921"/>
      <c r="AB96" s="920" t="s">
        <v>870</v>
      </c>
      <c r="AC96" s="921"/>
      <c r="AD96" s="921"/>
      <c r="AE96" s="921"/>
      <c r="AF96" s="921"/>
      <c r="AG96" s="921"/>
      <c r="AH96" s="921"/>
      <c r="AI96" s="921"/>
      <c r="AJ96" s="921"/>
      <c r="AK96" s="921"/>
      <c r="AL96" s="921"/>
      <c r="AM96" s="921"/>
      <c r="AN96" s="921"/>
      <c r="AO96" s="920" t="s">
        <v>6598</v>
      </c>
      <c r="AP96" s="920" t="s">
        <v>2635</v>
      </c>
      <c r="AQ96" s="920" t="s">
        <v>244</v>
      </c>
      <c r="AR96" s="920" t="s">
        <v>271</v>
      </c>
      <c r="AS96" s="920">
        <v>0</v>
      </c>
      <c r="AT96" s="926" t="s">
        <v>6599</v>
      </c>
      <c r="AU96" s="925" t="s">
        <v>6600</v>
      </c>
      <c r="AV96" s="1022">
        <v>2</v>
      </c>
      <c r="AW96" s="1029">
        <v>4</v>
      </c>
      <c r="AX96" s="1029">
        <v>4</v>
      </c>
      <c r="AY96" s="1029">
        <v>4</v>
      </c>
      <c r="AZ96" s="1029">
        <v>4</v>
      </c>
      <c r="BA96" s="1029">
        <v>16</v>
      </c>
      <c r="BB96" s="957"/>
      <c r="BC96" s="957"/>
      <c r="BD96" s="957"/>
      <c r="BE96" s="957"/>
      <c r="BF96" s="1010">
        <f t="shared" si="323"/>
        <v>4</v>
      </c>
      <c r="BG96" s="839">
        <v>0</v>
      </c>
      <c r="BH96" s="842">
        <v>0</v>
      </c>
      <c r="BI96" s="854" t="s">
        <v>7923</v>
      </c>
      <c r="BJ96" s="129">
        <f t="shared" si="304"/>
        <v>0</v>
      </c>
      <c r="BK96" s="7">
        <f t="shared" si="305"/>
        <v>0</v>
      </c>
      <c r="BL96" s="841" t="s">
        <v>7160</v>
      </c>
      <c r="BM96" s="854" t="s">
        <v>8484</v>
      </c>
      <c r="BN96" s="860"/>
      <c r="BO96" s="839">
        <v>0</v>
      </c>
      <c r="BP96" s="842">
        <f t="shared" si="278"/>
        <v>0</v>
      </c>
      <c r="BQ96" s="843" t="s">
        <v>7956</v>
      </c>
      <c r="BR96" s="7">
        <f t="shared" si="306"/>
        <v>0</v>
      </c>
      <c r="BS96" s="7">
        <f t="shared" si="324"/>
        <v>0</v>
      </c>
      <c r="BT96" s="844" t="s">
        <v>7160</v>
      </c>
      <c r="BU96" s="537" t="s">
        <v>8483</v>
      </c>
      <c r="BV96" s="120"/>
      <c r="BW96" s="839">
        <v>0</v>
      </c>
      <c r="BX96" s="842">
        <f t="shared" si="325"/>
        <v>0</v>
      </c>
      <c r="BY96" s="853" t="s">
        <v>8450</v>
      </c>
      <c r="BZ96" s="7">
        <f t="shared" si="307"/>
        <v>0</v>
      </c>
      <c r="CA96" s="7">
        <f t="shared" si="326"/>
        <v>0</v>
      </c>
      <c r="CB96" s="844" t="s">
        <v>7160</v>
      </c>
      <c r="CC96" s="852" t="s">
        <v>8480</v>
      </c>
      <c r="CD96" s="857"/>
      <c r="CE96" s="839">
        <v>0</v>
      </c>
      <c r="CF96" s="842">
        <f t="shared" si="279"/>
        <v>0</v>
      </c>
      <c r="CG96" s="853"/>
      <c r="CH96" s="7">
        <f t="shared" si="308"/>
        <v>0</v>
      </c>
      <c r="CI96" s="7">
        <f t="shared" si="327"/>
        <v>0</v>
      </c>
      <c r="CJ96" s="844" t="s">
        <v>7160</v>
      </c>
      <c r="CK96" s="27"/>
      <c r="CL96" s="857"/>
      <c r="CM96" s="839">
        <v>0</v>
      </c>
      <c r="CN96" s="842">
        <f t="shared" si="309"/>
        <v>0</v>
      </c>
      <c r="CO96" s="847"/>
      <c r="CP96" s="7">
        <f t="shared" si="310"/>
        <v>0</v>
      </c>
      <c r="CQ96" s="7">
        <f t="shared" si="328"/>
        <v>0</v>
      </c>
      <c r="CR96" s="844" t="s">
        <v>7160</v>
      </c>
      <c r="CS96" s="852"/>
      <c r="CT96" s="857"/>
      <c r="CU96" s="839">
        <v>0</v>
      </c>
      <c r="CV96" s="858">
        <f t="shared" si="329"/>
        <v>0</v>
      </c>
      <c r="CW96" s="853"/>
      <c r="CX96" s="7">
        <f t="shared" si="311"/>
        <v>0</v>
      </c>
      <c r="CY96" s="7">
        <f t="shared" si="330"/>
        <v>0</v>
      </c>
      <c r="CZ96" s="844" t="s">
        <v>7160</v>
      </c>
      <c r="DA96" s="852"/>
      <c r="DB96" s="856"/>
      <c r="DC96" s="839">
        <v>0</v>
      </c>
      <c r="DD96" s="842">
        <f t="shared" si="312"/>
        <v>0</v>
      </c>
      <c r="DE96" s="853"/>
      <c r="DF96" s="7">
        <f t="shared" si="313"/>
        <v>0</v>
      </c>
      <c r="DG96" s="7">
        <f>+IF(AND(BL96="SI",BT96="SI",CB96="SI",CJ96="SI",CR96="SI",CZ96="SI"),(IF(DH96="SI",IFERROR((IF(DH96="SI",DD96,0)/$AW96),"REVISAR"),CY96)),CY96)</f>
        <v>0</v>
      </c>
      <c r="DH96" s="844" t="s">
        <v>7160</v>
      </c>
      <c r="DI96" s="852"/>
      <c r="DJ96" s="856"/>
      <c r="DK96" s="839">
        <v>0</v>
      </c>
      <c r="DL96" s="842">
        <f t="shared" si="314"/>
        <v>0</v>
      </c>
      <c r="DM96" s="853"/>
      <c r="DN96" s="7">
        <f t="shared" si="315"/>
        <v>0</v>
      </c>
      <c r="DO96" s="7">
        <f t="shared" si="331"/>
        <v>0</v>
      </c>
      <c r="DP96" s="844" t="s">
        <v>7160</v>
      </c>
      <c r="DQ96" s="852"/>
      <c r="DR96" s="856"/>
      <c r="DS96" s="839">
        <v>0</v>
      </c>
      <c r="DT96" s="842">
        <f t="shared" si="332"/>
        <v>0</v>
      </c>
      <c r="DU96" s="853"/>
      <c r="DV96" s="7">
        <f t="shared" si="316"/>
        <v>0</v>
      </c>
      <c r="DW96" s="7">
        <f t="shared" si="333"/>
        <v>0</v>
      </c>
      <c r="DX96" s="844" t="s">
        <v>7160</v>
      </c>
      <c r="DY96" s="852"/>
      <c r="DZ96" s="856"/>
      <c r="EA96" s="839">
        <v>0</v>
      </c>
      <c r="EB96" s="842">
        <f t="shared" si="317"/>
        <v>0</v>
      </c>
      <c r="EC96" s="853"/>
      <c r="ED96" s="7">
        <f t="shared" si="318"/>
        <v>0</v>
      </c>
      <c r="EE96" s="7">
        <f t="shared" si="334"/>
        <v>0</v>
      </c>
      <c r="EF96" s="844" t="s">
        <v>7160</v>
      </c>
      <c r="EG96" s="851"/>
      <c r="EH96" s="856"/>
      <c r="EI96" s="839">
        <v>0</v>
      </c>
      <c r="EJ96" s="842">
        <f t="shared" si="319"/>
        <v>0</v>
      </c>
      <c r="EK96" s="853"/>
      <c r="EL96" s="7">
        <f t="shared" si="320"/>
        <v>0</v>
      </c>
      <c r="EM96" s="7">
        <f t="shared" si="335"/>
        <v>0</v>
      </c>
      <c r="EN96" s="844" t="s">
        <v>7160</v>
      </c>
      <c r="EO96" s="851"/>
      <c r="EP96" s="856"/>
      <c r="EQ96" s="839">
        <f t="shared" si="336"/>
        <v>4</v>
      </c>
      <c r="ER96" s="845"/>
      <c r="ES96" s="853"/>
      <c r="ET96" s="7">
        <f t="shared" si="321"/>
        <v>1</v>
      </c>
      <c r="EU96" s="7">
        <f t="shared" si="337"/>
        <v>0</v>
      </c>
      <c r="EV96" s="844" t="s">
        <v>7160</v>
      </c>
      <c r="EW96" s="849"/>
      <c r="EX96" s="849"/>
      <c r="EY96" s="546">
        <v>2023</v>
      </c>
      <c r="FA96" s="846" t="str">
        <f t="shared" si="338"/>
        <v>SI</v>
      </c>
      <c r="FC96" s="934" t="str">
        <f t="shared" si="339"/>
        <v>dfes</v>
      </c>
      <c r="FF96" s="862"/>
    </row>
    <row r="97" spans="1:162" s="934" customFormat="1" ht="32.25" customHeight="1" x14ac:dyDescent="0.25">
      <c r="A97" s="861" t="str">
        <f t="shared" si="322"/>
        <v>262_VES_2023</v>
      </c>
      <c r="B97" s="925" t="s">
        <v>5392</v>
      </c>
      <c r="C97" s="925" t="s">
        <v>5893</v>
      </c>
      <c r="D97" s="925" t="s">
        <v>4460</v>
      </c>
      <c r="E97" s="925" t="s">
        <v>7183</v>
      </c>
      <c r="F97" s="925" t="s">
        <v>5894</v>
      </c>
      <c r="G97" s="925" t="s">
        <v>6043</v>
      </c>
      <c r="H97" s="925" t="s">
        <v>5394</v>
      </c>
      <c r="I97" s="969" t="s">
        <v>7484</v>
      </c>
      <c r="J97" s="969" t="s">
        <v>7426</v>
      </c>
      <c r="K97" s="969" t="s">
        <v>7244</v>
      </c>
      <c r="L97" s="920"/>
      <c r="M97" s="925" t="s">
        <v>7244</v>
      </c>
      <c r="N97" s="920">
        <v>262</v>
      </c>
      <c r="O97" s="920"/>
      <c r="P97" s="1068" t="s">
        <v>6619</v>
      </c>
      <c r="Q97" s="920" t="s">
        <v>2904</v>
      </c>
      <c r="R97" s="921"/>
      <c r="S97" s="921"/>
      <c r="T97" s="921"/>
      <c r="U97" s="921"/>
      <c r="V97" s="921"/>
      <c r="W97" s="920" t="s">
        <v>870</v>
      </c>
      <c r="X97" s="921"/>
      <c r="Y97" s="921"/>
      <c r="Z97" s="921"/>
      <c r="AA97" s="921"/>
      <c r="AB97" s="921"/>
      <c r="AC97" s="921"/>
      <c r="AD97" s="921"/>
      <c r="AE97" s="921"/>
      <c r="AF97" s="921"/>
      <c r="AG97" s="921"/>
      <c r="AH97" s="921"/>
      <c r="AI97" s="921"/>
      <c r="AJ97" s="921"/>
      <c r="AK97" s="921"/>
      <c r="AL97" s="921"/>
      <c r="AM97" s="921"/>
      <c r="AN97" s="921"/>
      <c r="AO97" s="920" t="s">
        <v>211</v>
      </c>
      <c r="AP97" s="920" t="s">
        <v>2635</v>
      </c>
      <c r="AQ97" s="920" t="s">
        <v>418</v>
      </c>
      <c r="AR97" s="920" t="s">
        <v>214</v>
      </c>
      <c r="AS97" s="920">
        <v>0</v>
      </c>
      <c r="AT97" s="926" t="s">
        <v>6620</v>
      </c>
      <c r="AU97" s="925" t="s">
        <v>6621</v>
      </c>
      <c r="AV97" s="1022">
        <v>100</v>
      </c>
      <c r="AW97" s="1022">
        <v>100</v>
      </c>
      <c r="AX97" s="1022">
        <v>100</v>
      </c>
      <c r="AY97" s="1022">
        <v>100</v>
      </c>
      <c r="AZ97" s="1022">
        <v>100</v>
      </c>
      <c r="BA97" s="1022">
        <v>100</v>
      </c>
      <c r="BB97" s="956"/>
      <c r="BC97" s="956"/>
      <c r="BD97" s="956"/>
      <c r="BE97" s="956"/>
      <c r="BF97" s="1010">
        <f t="shared" si="323"/>
        <v>100</v>
      </c>
      <c r="BG97" s="839">
        <v>0</v>
      </c>
      <c r="BH97" s="842">
        <v>0</v>
      </c>
      <c r="BI97" s="854" t="s">
        <v>7924</v>
      </c>
      <c r="BJ97" s="129">
        <f>+IFERROR((BG97/$AW97),"REVISAR")</f>
        <v>0</v>
      </c>
      <c r="BK97" s="7">
        <f>IF(BL97="SI",IFERROR((IF(BL97="SI",BH97,0)/$AW97),"REVISAR"),0)</f>
        <v>0</v>
      </c>
      <c r="BL97" s="841" t="s">
        <v>7160</v>
      </c>
      <c r="BM97" s="854" t="s">
        <v>8484</v>
      </c>
      <c r="BN97" s="859"/>
      <c r="BO97" s="839">
        <v>0</v>
      </c>
      <c r="BP97" s="842">
        <f t="shared" si="278"/>
        <v>0</v>
      </c>
      <c r="BQ97" s="843" t="s">
        <v>7957</v>
      </c>
      <c r="BR97" s="7">
        <f>+IF(BT97="SI",IFERROR((IF(BT97="SI",BO97,0)/$AW97),"REVISAR"),0)</f>
        <v>0</v>
      </c>
      <c r="BS97" s="850">
        <f t="shared" si="324"/>
        <v>0</v>
      </c>
      <c r="BT97" s="844" t="s">
        <v>7160</v>
      </c>
      <c r="BU97" s="537" t="s">
        <v>8483</v>
      </c>
      <c r="BV97" s="120"/>
      <c r="BW97" s="839">
        <v>0</v>
      </c>
      <c r="BX97" s="842">
        <f t="shared" si="325"/>
        <v>0</v>
      </c>
      <c r="BY97" s="853" t="s">
        <v>8451</v>
      </c>
      <c r="BZ97" s="7">
        <f t="shared" si="307"/>
        <v>0</v>
      </c>
      <c r="CA97" s="7">
        <f t="shared" si="326"/>
        <v>0</v>
      </c>
      <c r="CB97" s="844" t="s">
        <v>7160</v>
      </c>
      <c r="CC97" s="852" t="s">
        <v>8480</v>
      </c>
      <c r="CD97" s="857"/>
      <c r="CE97" s="839">
        <v>0</v>
      </c>
      <c r="CF97" s="842">
        <f t="shared" si="279"/>
        <v>0</v>
      </c>
      <c r="CG97" s="853"/>
      <c r="CH97" s="7">
        <f t="shared" si="308"/>
        <v>0</v>
      </c>
      <c r="CI97" s="7">
        <f t="shared" si="327"/>
        <v>0</v>
      </c>
      <c r="CJ97" s="844" t="s">
        <v>7160</v>
      </c>
      <c r="CK97" s="27"/>
      <c r="CL97" s="857"/>
      <c r="CM97" s="839">
        <v>0</v>
      </c>
      <c r="CN97" s="842">
        <f t="shared" si="309"/>
        <v>0</v>
      </c>
      <c r="CO97" s="847"/>
      <c r="CP97" s="7">
        <f t="shared" si="310"/>
        <v>0</v>
      </c>
      <c r="CQ97" s="7">
        <f t="shared" si="328"/>
        <v>0</v>
      </c>
      <c r="CR97" s="844" t="s">
        <v>7160</v>
      </c>
      <c r="CS97" s="852"/>
      <c r="CT97" s="857"/>
      <c r="CU97" s="839">
        <v>0</v>
      </c>
      <c r="CV97" s="842">
        <f t="shared" si="329"/>
        <v>0</v>
      </c>
      <c r="CW97" s="853"/>
      <c r="CX97" s="7">
        <f t="shared" si="311"/>
        <v>0</v>
      </c>
      <c r="CY97" s="7">
        <f t="shared" si="330"/>
        <v>0</v>
      </c>
      <c r="CZ97" s="844" t="s">
        <v>7160</v>
      </c>
      <c r="DA97" s="852"/>
      <c r="DB97" s="856"/>
      <c r="DC97" s="839">
        <v>0</v>
      </c>
      <c r="DD97" s="842">
        <f t="shared" si="312"/>
        <v>0</v>
      </c>
      <c r="DE97" s="853"/>
      <c r="DF97" s="7">
        <f>+IFERROR((DC97/$AV97),"REVISAR")</f>
        <v>0</v>
      </c>
      <c r="DG97" s="7">
        <f>+IF(AND(BL97="SI",BT97="SI",CB97="SI",CJ97="SI",CR97="SI",CZ97="SI"),(IF(DH97="SI",IFERROR((IF(DH97="SI",DD97,0)/$AV97),"REVISAR"),CY97)),CY97)</f>
        <v>0</v>
      </c>
      <c r="DH97" s="844" t="s">
        <v>7160</v>
      </c>
      <c r="DI97" s="852"/>
      <c r="DJ97" s="856"/>
      <c r="DK97" s="839">
        <v>0</v>
      </c>
      <c r="DL97" s="842">
        <f t="shared" si="314"/>
        <v>0</v>
      </c>
      <c r="DM97" s="853"/>
      <c r="DN97" s="7">
        <f t="shared" si="315"/>
        <v>0</v>
      </c>
      <c r="DO97" s="7">
        <f t="shared" si="331"/>
        <v>0</v>
      </c>
      <c r="DP97" s="844" t="s">
        <v>7160</v>
      </c>
      <c r="DQ97" s="852"/>
      <c r="DR97" s="856"/>
      <c r="DS97" s="839">
        <v>0</v>
      </c>
      <c r="DT97" s="842">
        <f t="shared" si="332"/>
        <v>0</v>
      </c>
      <c r="DU97" s="853"/>
      <c r="DV97" s="7">
        <f t="shared" si="316"/>
        <v>0</v>
      </c>
      <c r="DW97" s="7">
        <f t="shared" si="333"/>
        <v>0</v>
      </c>
      <c r="DX97" s="844" t="s">
        <v>7160</v>
      </c>
      <c r="DY97" s="852"/>
      <c r="DZ97" s="856"/>
      <c r="EA97" s="839">
        <v>0</v>
      </c>
      <c r="EB97" s="842">
        <f t="shared" si="317"/>
        <v>0</v>
      </c>
      <c r="EC97" s="853"/>
      <c r="ED97" s="7">
        <f t="shared" si="318"/>
        <v>0</v>
      </c>
      <c r="EE97" s="7">
        <f t="shared" si="334"/>
        <v>0</v>
      </c>
      <c r="EF97" s="844" t="s">
        <v>7160</v>
      </c>
      <c r="EG97" s="851"/>
      <c r="EH97" s="856"/>
      <c r="EI97" s="839">
        <v>0</v>
      </c>
      <c r="EJ97" s="842">
        <f t="shared" si="319"/>
        <v>0</v>
      </c>
      <c r="EK97" s="853"/>
      <c r="EL97" s="7">
        <f t="shared" si="320"/>
        <v>0</v>
      </c>
      <c r="EM97" s="7">
        <f t="shared" si="335"/>
        <v>0</v>
      </c>
      <c r="EN97" s="844" t="s">
        <v>7160</v>
      </c>
      <c r="EO97" s="851"/>
      <c r="EP97" s="856"/>
      <c r="EQ97" s="839">
        <f t="shared" si="336"/>
        <v>100</v>
      </c>
      <c r="ER97" s="845"/>
      <c r="ES97" s="853"/>
      <c r="ET97" s="7">
        <f t="shared" si="321"/>
        <v>1</v>
      </c>
      <c r="EU97" s="7">
        <f t="shared" si="337"/>
        <v>0</v>
      </c>
      <c r="EV97" s="844" t="s">
        <v>7160</v>
      </c>
      <c r="EW97" s="849"/>
      <c r="EX97" s="849"/>
      <c r="EY97" s="546">
        <v>2023</v>
      </c>
      <c r="FA97" s="846" t="str">
        <f t="shared" si="338"/>
        <v>SI</v>
      </c>
      <c r="FC97" s="934" t="str">
        <f t="shared" si="339"/>
        <v>dfes</v>
      </c>
      <c r="FF97" s="862"/>
    </row>
    <row r="98" spans="1:162" s="934" customFormat="1" ht="42.75" customHeight="1" x14ac:dyDescent="0.25">
      <c r="A98" s="861" t="str">
        <f t="shared" si="322"/>
        <v>563_VES_2023</v>
      </c>
      <c r="B98" s="925" t="s">
        <v>5392</v>
      </c>
      <c r="C98" s="925" t="s">
        <v>5893</v>
      </c>
      <c r="D98" s="925" t="s">
        <v>4460</v>
      </c>
      <c r="E98" s="925" t="s">
        <v>7183</v>
      </c>
      <c r="F98" s="925" t="s">
        <v>5894</v>
      </c>
      <c r="G98" s="925" t="s">
        <v>5894</v>
      </c>
      <c r="H98" s="925" t="s">
        <v>5394</v>
      </c>
      <c r="I98" s="969" t="s">
        <v>7482</v>
      </c>
      <c r="J98" s="969" t="s">
        <v>7426</v>
      </c>
      <c r="K98" s="969" t="s">
        <v>7486</v>
      </c>
      <c r="L98" s="920"/>
      <c r="M98" s="935" t="s">
        <v>8296</v>
      </c>
      <c r="N98" s="971">
        <v>563</v>
      </c>
      <c r="O98" s="920"/>
      <c r="P98" s="1073" t="s">
        <v>7487</v>
      </c>
      <c r="Q98" s="920" t="s">
        <v>210</v>
      </c>
      <c r="R98" s="921"/>
      <c r="S98" s="921"/>
      <c r="T98" s="921"/>
      <c r="U98" s="921"/>
      <c r="V98" s="921"/>
      <c r="W98" s="921"/>
      <c r="X98" s="921"/>
      <c r="Y98" s="921"/>
      <c r="Z98" s="921"/>
      <c r="AA98" s="921"/>
      <c r="AB98" s="921"/>
      <c r="AC98" s="921"/>
      <c r="AD98" s="921"/>
      <c r="AE98" s="921"/>
      <c r="AF98" s="921"/>
      <c r="AG98" s="921"/>
      <c r="AH98" s="921"/>
      <c r="AI98" s="921"/>
      <c r="AJ98" s="921"/>
      <c r="AK98" s="921"/>
      <c r="AL98" s="921"/>
      <c r="AM98" s="921"/>
      <c r="AN98" s="921"/>
      <c r="AO98" s="920" t="s">
        <v>211</v>
      </c>
      <c r="AP98" s="921" t="s">
        <v>212</v>
      </c>
      <c r="AQ98" s="920" t="s">
        <v>244</v>
      </c>
      <c r="AR98" s="920" t="s">
        <v>214</v>
      </c>
      <c r="AS98" s="920">
        <v>0</v>
      </c>
      <c r="AT98" s="951" t="s">
        <v>7488</v>
      </c>
      <c r="AU98" s="951" t="s">
        <v>7489</v>
      </c>
      <c r="AV98" s="985">
        <v>0</v>
      </c>
      <c r="AW98" s="1030">
        <v>50</v>
      </c>
      <c r="AX98" s="1030">
        <v>50</v>
      </c>
      <c r="AY98" s="1030" t="s">
        <v>4357</v>
      </c>
      <c r="AZ98" s="1030" t="s">
        <v>4357</v>
      </c>
      <c r="BA98" s="1030">
        <v>100</v>
      </c>
      <c r="BB98" s="958"/>
      <c r="BC98" s="958"/>
      <c r="BD98" s="958"/>
      <c r="BE98" s="958"/>
      <c r="BF98" s="1011">
        <f t="shared" si="323"/>
        <v>50</v>
      </c>
      <c r="BG98" s="839">
        <v>0</v>
      </c>
      <c r="BH98" s="842">
        <v>0</v>
      </c>
      <c r="BI98" s="854" t="s">
        <v>7925</v>
      </c>
      <c r="BJ98" s="129">
        <f t="shared" ref="BJ98:BJ120" si="340">+IF(BL98="SI",IFERROR((IF(BL98="SI",BG98,0)/AW98),"REVISAR"),0)</f>
        <v>0</v>
      </c>
      <c r="BK98" s="7">
        <f t="shared" ref="BK98:BK120" si="341">+IF(BL98="SI",IFERROR((IF(BL98="SI",BH98,0)/AW98),"REVISAR"),0)</f>
        <v>0</v>
      </c>
      <c r="BL98" s="841" t="s">
        <v>218</v>
      </c>
      <c r="BM98" s="854" t="s">
        <v>8485</v>
      </c>
      <c r="BN98" s="860"/>
      <c r="BO98" s="839">
        <v>0</v>
      </c>
      <c r="BP98" s="842">
        <f t="shared" si="278"/>
        <v>0</v>
      </c>
      <c r="BQ98" s="843" t="s">
        <v>7958</v>
      </c>
      <c r="BR98" s="7">
        <f t="shared" ref="BR98:BR120" si="342">+IFERROR((BO98/$AW98),"REVISAR")</f>
        <v>0</v>
      </c>
      <c r="BS98" s="7">
        <f t="shared" si="324"/>
        <v>0</v>
      </c>
      <c r="BT98" s="844" t="s">
        <v>218</v>
      </c>
      <c r="BU98" s="537" t="s">
        <v>8010</v>
      </c>
      <c r="BV98" s="120"/>
      <c r="BW98" s="839">
        <v>0</v>
      </c>
      <c r="BX98" s="842">
        <f t="shared" si="325"/>
        <v>0</v>
      </c>
      <c r="BY98" s="853" t="s">
        <v>8452</v>
      </c>
      <c r="BZ98" s="7">
        <f t="shared" si="307"/>
        <v>0</v>
      </c>
      <c r="CA98" s="7">
        <f t="shared" si="326"/>
        <v>0</v>
      </c>
      <c r="CB98" s="844" t="s">
        <v>218</v>
      </c>
      <c r="CC98" s="852" t="s">
        <v>8659</v>
      </c>
      <c r="CD98" s="857"/>
      <c r="CE98" s="839">
        <v>25</v>
      </c>
      <c r="CF98" s="848"/>
      <c r="CG98" s="853"/>
      <c r="CH98" s="7">
        <f t="shared" si="308"/>
        <v>0.5</v>
      </c>
      <c r="CI98" s="7">
        <f t="shared" si="327"/>
        <v>0</v>
      </c>
      <c r="CJ98" s="844" t="s">
        <v>7160</v>
      </c>
      <c r="CK98" s="27"/>
      <c r="CL98" s="857"/>
      <c r="CM98" s="839">
        <v>25</v>
      </c>
      <c r="CN98" s="842">
        <f t="shared" si="309"/>
        <v>0</v>
      </c>
      <c r="CO98" s="847"/>
      <c r="CP98" s="7">
        <f t="shared" si="310"/>
        <v>0.5</v>
      </c>
      <c r="CQ98" s="7">
        <f t="shared" si="328"/>
        <v>0</v>
      </c>
      <c r="CR98" s="844" t="s">
        <v>7160</v>
      </c>
      <c r="CS98" s="852"/>
      <c r="CT98" s="857"/>
      <c r="CU98" s="839">
        <v>25</v>
      </c>
      <c r="CV98" s="858">
        <f t="shared" si="329"/>
        <v>0</v>
      </c>
      <c r="CW98" s="853"/>
      <c r="CX98" s="7">
        <f t="shared" si="311"/>
        <v>0.5</v>
      </c>
      <c r="CY98" s="7">
        <f t="shared" si="330"/>
        <v>0</v>
      </c>
      <c r="CZ98" s="844" t="s">
        <v>7160</v>
      </c>
      <c r="DA98" s="852"/>
      <c r="DB98" s="856"/>
      <c r="DC98" s="839">
        <v>25</v>
      </c>
      <c r="DD98" s="842">
        <f t="shared" si="312"/>
        <v>0</v>
      </c>
      <c r="DE98" s="853"/>
      <c r="DF98" s="7">
        <f t="shared" ref="DF98:DF120" si="343">+IFERROR((DC98/$AW98),"REVISAR")</f>
        <v>0.5</v>
      </c>
      <c r="DG98" s="7">
        <f t="shared" ref="DG98:DG104" si="344">+IF(AND(BL98="SI",BT98="SI",CB98="SI",CJ98="SI",CR98="SI",CZ98="SI"),(IF(DH98="SI",IFERROR((IF(DH98="SI",DD98,0)/$AW98),"REVISAR"),CY98)),CY98)</f>
        <v>0</v>
      </c>
      <c r="DH98" s="844" t="s">
        <v>7160</v>
      </c>
      <c r="DI98" s="852"/>
      <c r="DJ98" s="856"/>
      <c r="DK98" s="839">
        <v>40</v>
      </c>
      <c r="DL98" s="848"/>
      <c r="DM98" s="853"/>
      <c r="DN98" s="7">
        <f t="shared" si="315"/>
        <v>0.8</v>
      </c>
      <c r="DO98" s="7">
        <f t="shared" si="331"/>
        <v>0</v>
      </c>
      <c r="DP98" s="844" t="s">
        <v>7160</v>
      </c>
      <c r="DQ98" s="852"/>
      <c r="DR98" s="856"/>
      <c r="DS98" s="839">
        <v>40</v>
      </c>
      <c r="DT98" s="842">
        <f t="shared" si="332"/>
        <v>0</v>
      </c>
      <c r="DU98" s="853"/>
      <c r="DV98" s="7">
        <f t="shared" si="316"/>
        <v>0.8</v>
      </c>
      <c r="DW98" s="7">
        <f t="shared" si="333"/>
        <v>0</v>
      </c>
      <c r="DX98" s="844" t="s">
        <v>7160</v>
      </c>
      <c r="DY98" s="852"/>
      <c r="DZ98" s="856"/>
      <c r="EA98" s="839">
        <v>40</v>
      </c>
      <c r="EB98" s="842">
        <f t="shared" si="317"/>
        <v>0</v>
      </c>
      <c r="EC98" s="853"/>
      <c r="ED98" s="7">
        <f t="shared" si="318"/>
        <v>0.8</v>
      </c>
      <c r="EE98" s="7">
        <f t="shared" si="334"/>
        <v>0</v>
      </c>
      <c r="EF98" s="844" t="s">
        <v>7160</v>
      </c>
      <c r="EG98" s="851"/>
      <c r="EH98" s="856"/>
      <c r="EI98" s="839">
        <v>40</v>
      </c>
      <c r="EJ98" s="842">
        <f t="shared" si="319"/>
        <v>0</v>
      </c>
      <c r="EK98" s="853"/>
      <c r="EL98" s="7">
        <f t="shared" si="320"/>
        <v>0.8</v>
      </c>
      <c r="EM98" s="7">
        <f t="shared" si="335"/>
        <v>0</v>
      </c>
      <c r="EN98" s="844" t="s">
        <v>7160</v>
      </c>
      <c r="EO98" s="851"/>
      <c r="EP98" s="856"/>
      <c r="EQ98" s="839">
        <v>50</v>
      </c>
      <c r="ER98" s="845"/>
      <c r="ES98" s="853"/>
      <c r="ET98" s="7">
        <f t="shared" si="321"/>
        <v>1</v>
      </c>
      <c r="EU98" s="7">
        <f t="shared" si="337"/>
        <v>0</v>
      </c>
      <c r="EV98" s="844" t="s">
        <v>7160</v>
      </c>
      <c r="EW98" s="849"/>
      <c r="EX98" s="849"/>
      <c r="EY98" s="546">
        <v>2023</v>
      </c>
      <c r="FA98" s="846" t="str">
        <f t="shared" si="338"/>
        <v>SI</v>
      </c>
      <c r="FC98" s="934" t="str">
        <f t="shared" si="339"/>
        <v>dfes-derecho a la educación</v>
      </c>
      <c r="FF98" s="862"/>
    </row>
    <row r="99" spans="1:162" s="934" customFormat="1" ht="45.75" customHeight="1" x14ac:dyDescent="0.25">
      <c r="A99" s="861" t="str">
        <f t="shared" si="322"/>
        <v>564_VES_2023</v>
      </c>
      <c r="B99" s="925" t="s">
        <v>5392</v>
      </c>
      <c r="C99" s="925" t="s">
        <v>5893</v>
      </c>
      <c r="D99" s="925" t="s">
        <v>4460</v>
      </c>
      <c r="E99" s="925" t="s">
        <v>7183</v>
      </c>
      <c r="F99" s="925" t="s">
        <v>5894</v>
      </c>
      <c r="G99" s="925" t="s">
        <v>6043</v>
      </c>
      <c r="H99" s="925" t="s">
        <v>5394</v>
      </c>
      <c r="I99" s="969" t="s">
        <v>7482</v>
      </c>
      <c r="J99" s="969" t="s">
        <v>7426</v>
      </c>
      <c r="K99" s="969" t="s">
        <v>7490</v>
      </c>
      <c r="L99" s="920"/>
      <c r="M99" s="927" t="s">
        <v>8301</v>
      </c>
      <c r="N99" s="971">
        <v>564</v>
      </c>
      <c r="O99" s="920"/>
      <c r="P99" s="1073" t="s">
        <v>7491</v>
      </c>
      <c r="Q99" s="920" t="s">
        <v>210</v>
      </c>
      <c r="R99" s="921"/>
      <c r="S99" s="921"/>
      <c r="T99" s="921"/>
      <c r="U99" s="921"/>
      <c r="V99" s="921"/>
      <c r="W99" s="921"/>
      <c r="X99" s="921"/>
      <c r="Y99" s="921"/>
      <c r="Z99" s="921"/>
      <c r="AA99" s="921"/>
      <c r="AB99" s="921"/>
      <c r="AC99" s="921"/>
      <c r="AD99" s="921"/>
      <c r="AE99" s="921"/>
      <c r="AF99" s="921"/>
      <c r="AG99" s="921"/>
      <c r="AH99" s="921"/>
      <c r="AI99" s="921"/>
      <c r="AJ99" s="921"/>
      <c r="AK99" s="921"/>
      <c r="AL99" s="921"/>
      <c r="AM99" s="921"/>
      <c r="AN99" s="921"/>
      <c r="AO99" s="920" t="s">
        <v>6598</v>
      </c>
      <c r="AP99" s="920" t="s">
        <v>299</v>
      </c>
      <c r="AQ99" s="920" t="s">
        <v>244</v>
      </c>
      <c r="AR99" s="920" t="s">
        <v>214</v>
      </c>
      <c r="AS99" s="920">
        <v>60</v>
      </c>
      <c r="AT99" s="926" t="s">
        <v>7492</v>
      </c>
      <c r="AU99" s="925" t="s">
        <v>7493</v>
      </c>
      <c r="AV99" s="985">
        <v>0</v>
      </c>
      <c r="AW99" s="1031">
        <v>100</v>
      </c>
      <c r="AX99" s="1046" t="s">
        <v>4357</v>
      </c>
      <c r="AY99" s="1046" t="s">
        <v>4357</v>
      </c>
      <c r="AZ99" s="1046" t="s">
        <v>4357</v>
      </c>
      <c r="BA99" s="1046" t="s">
        <v>4357</v>
      </c>
      <c r="BB99" s="958"/>
      <c r="BC99" s="958"/>
      <c r="BD99" s="958"/>
      <c r="BE99" s="958"/>
      <c r="BF99" s="994">
        <v>100</v>
      </c>
      <c r="BG99" s="839">
        <v>0</v>
      </c>
      <c r="BH99" s="842">
        <v>0</v>
      </c>
      <c r="BI99" s="854" t="s">
        <v>7922</v>
      </c>
      <c r="BJ99" s="129">
        <f t="shared" si="340"/>
        <v>0</v>
      </c>
      <c r="BK99" s="7">
        <f t="shared" si="341"/>
        <v>0</v>
      </c>
      <c r="BL99" s="841" t="s">
        <v>218</v>
      </c>
      <c r="BM99" s="854" t="s">
        <v>8485</v>
      </c>
      <c r="BN99" s="860"/>
      <c r="BO99" s="839">
        <v>0</v>
      </c>
      <c r="BP99" s="842">
        <f t="shared" si="278"/>
        <v>0</v>
      </c>
      <c r="BQ99" s="843" t="s">
        <v>7959</v>
      </c>
      <c r="BR99" s="7">
        <f t="shared" si="342"/>
        <v>0</v>
      </c>
      <c r="BS99" s="7">
        <f t="shared" si="324"/>
        <v>0</v>
      </c>
      <c r="BT99" s="844" t="s">
        <v>218</v>
      </c>
      <c r="BU99" s="537" t="s">
        <v>8010</v>
      </c>
      <c r="BV99" s="120"/>
      <c r="BW99" s="839">
        <v>0</v>
      </c>
      <c r="BX99" s="842">
        <f t="shared" si="325"/>
        <v>0</v>
      </c>
      <c r="BY99" s="853" t="s">
        <v>8449</v>
      </c>
      <c r="BZ99" s="7">
        <f t="shared" si="307"/>
        <v>0</v>
      </c>
      <c r="CA99" s="7">
        <f t="shared" si="326"/>
        <v>0</v>
      </c>
      <c r="CB99" s="844" t="s">
        <v>218</v>
      </c>
      <c r="CC99" s="852" t="s">
        <v>8659</v>
      </c>
      <c r="CD99" s="857"/>
      <c r="CE99" s="839">
        <v>0</v>
      </c>
      <c r="CF99" s="842">
        <f>IF(CB99="SI",BX99,0)</f>
        <v>0</v>
      </c>
      <c r="CG99" s="853"/>
      <c r="CH99" s="7">
        <f t="shared" si="308"/>
        <v>0</v>
      </c>
      <c r="CI99" s="7">
        <f t="shared" si="327"/>
        <v>0</v>
      </c>
      <c r="CJ99" s="844" t="s">
        <v>7160</v>
      </c>
      <c r="CK99" s="27"/>
      <c r="CL99" s="857"/>
      <c r="CM99" s="839">
        <v>0</v>
      </c>
      <c r="CN99" s="842">
        <f t="shared" si="309"/>
        <v>0</v>
      </c>
      <c r="CO99" s="847"/>
      <c r="CP99" s="7">
        <f t="shared" si="310"/>
        <v>0</v>
      </c>
      <c r="CQ99" s="7">
        <f t="shared" si="328"/>
        <v>0</v>
      </c>
      <c r="CR99" s="844" t="s">
        <v>7160</v>
      </c>
      <c r="CS99" s="852"/>
      <c r="CT99" s="857"/>
      <c r="CU99" s="839">
        <v>50</v>
      </c>
      <c r="CV99" s="848"/>
      <c r="CW99" s="853"/>
      <c r="CX99" s="7">
        <f t="shared" si="311"/>
        <v>0.5</v>
      </c>
      <c r="CY99" s="7">
        <f t="shared" si="330"/>
        <v>0</v>
      </c>
      <c r="CZ99" s="844" t="s">
        <v>7160</v>
      </c>
      <c r="DA99" s="852"/>
      <c r="DB99" s="856"/>
      <c r="DC99" s="839">
        <v>50</v>
      </c>
      <c r="DD99" s="842">
        <f t="shared" si="312"/>
        <v>0</v>
      </c>
      <c r="DE99" s="853"/>
      <c r="DF99" s="7">
        <f t="shared" si="343"/>
        <v>0.5</v>
      </c>
      <c r="DG99" s="7">
        <f t="shared" si="344"/>
        <v>0</v>
      </c>
      <c r="DH99" s="844" t="s">
        <v>7160</v>
      </c>
      <c r="DI99" s="852"/>
      <c r="DJ99" s="856"/>
      <c r="DK99" s="839">
        <v>50</v>
      </c>
      <c r="DL99" s="842">
        <f>IF(DH99="SI",DD99,0)</f>
        <v>0</v>
      </c>
      <c r="DM99" s="853"/>
      <c r="DN99" s="7">
        <f t="shared" si="315"/>
        <v>0.5</v>
      </c>
      <c r="DO99" s="7">
        <f t="shared" si="331"/>
        <v>0</v>
      </c>
      <c r="DP99" s="844" t="s">
        <v>7160</v>
      </c>
      <c r="DQ99" s="852"/>
      <c r="DR99" s="856"/>
      <c r="DS99" s="839">
        <v>50</v>
      </c>
      <c r="DT99" s="842">
        <f t="shared" si="332"/>
        <v>0</v>
      </c>
      <c r="DU99" s="853"/>
      <c r="DV99" s="7">
        <f t="shared" si="316"/>
        <v>0.5</v>
      </c>
      <c r="DW99" s="7">
        <f t="shared" si="333"/>
        <v>0</v>
      </c>
      <c r="DX99" s="844" t="s">
        <v>7160</v>
      </c>
      <c r="DY99" s="852"/>
      <c r="DZ99" s="856"/>
      <c r="EA99" s="839">
        <v>50</v>
      </c>
      <c r="EB99" s="842">
        <f t="shared" si="317"/>
        <v>0</v>
      </c>
      <c r="EC99" s="853"/>
      <c r="ED99" s="7">
        <f t="shared" si="318"/>
        <v>0.5</v>
      </c>
      <c r="EE99" s="7">
        <f t="shared" si="334"/>
        <v>0</v>
      </c>
      <c r="EF99" s="844" t="s">
        <v>7160</v>
      </c>
      <c r="EG99" s="851"/>
      <c r="EH99" s="856"/>
      <c r="EI99" s="839">
        <v>50</v>
      </c>
      <c r="EJ99" s="842">
        <f t="shared" si="319"/>
        <v>0</v>
      </c>
      <c r="EK99" s="853"/>
      <c r="EL99" s="7">
        <f t="shared" si="320"/>
        <v>0.5</v>
      </c>
      <c r="EM99" s="7">
        <f t="shared" si="335"/>
        <v>0</v>
      </c>
      <c r="EN99" s="844" t="s">
        <v>7160</v>
      </c>
      <c r="EO99" s="851"/>
      <c r="EP99" s="856"/>
      <c r="EQ99" s="839">
        <v>100</v>
      </c>
      <c r="ER99" s="845"/>
      <c r="ES99" s="853"/>
      <c r="ET99" s="7">
        <f t="shared" si="321"/>
        <v>1</v>
      </c>
      <c r="EU99" s="7">
        <f t="shared" si="337"/>
        <v>0</v>
      </c>
      <c r="EV99" s="844" t="s">
        <v>7160</v>
      </c>
      <c r="EW99" s="849"/>
      <c r="EX99" s="849"/>
      <c r="EY99" s="546">
        <v>2023</v>
      </c>
      <c r="FA99" s="846" t="str">
        <f>+IF(EQ99=AW99,"SI","NO")</f>
        <v>SI</v>
      </c>
      <c r="FC99" s="934" t="str">
        <f t="shared" si="339"/>
        <v>dfes-gratuidad en la educación superior pública</v>
      </c>
      <c r="FF99" s="862"/>
    </row>
    <row r="100" spans="1:162" s="934" customFormat="1" ht="32.25" customHeight="1" x14ac:dyDescent="0.25">
      <c r="A100" s="861" t="str">
        <f t="shared" si="322"/>
        <v>565_VES_2023</v>
      </c>
      <c r="B100" s="925" t="s">
        <v>5392</v>
      </c>
      <c r="C100" s="925" t="s">
        <v>5893</v>
      </c>
      <c r="D100" s="925" t="s">
        <v>4460</v>
      </c>
      <c r="E100" s="925" t="s">
        <v>7183</v>
      </c>
      <c r="F100" s="925" t="s">
        <v>5894</v>
      </c>
      <c r="G100" s="925" t="s">
        <v>5894</v>
      </c>
      <c r="H100" s="925" t="s">
        <v>5394</v>
      </c>
      <c r="I100" s="969" t="s">
        <v>7482</v>
      </c>
      <c r="J100" s="969" t="s">
        <v>7426</v>
      </c>
      <c r="K100" s="969" t="s">
        <v>7490</v>
      </c>
      <c r="L100" s="920"/>
      <c r="M100" s="927" t="s">
        <v>8301</v>
      </c>
      <c r="N100" s="971">
        <v>565</v>
      </c>
      <c r="O100" s="920"/>
      <c r="P100" s="1068" t="s">
        <v>7494</v>
      </c>
      <c r="Q100" s="920" t="s">
        <v>2589</v>
      </c>
      <c r="R100" s="921"/>
      <c r="S100" s="921"/>
      <c r="T100" s="921"/>
      <c r="U100" s="921"/>
      <c r="V100" s="921"/>
      <c r="W100" s="921"/>
      <c r="X100" s="921"/>
      <c r="Y100" s="921"/>
      <c r="Z100" s="921"/>
      <c r="AA100" s="921"/>
      <c r="AB100" s="921"/>
      <c r="AC100" s="921"/>
      <c r="AD100" s="921"/>
      <c r="AE100" s="921"/>
      <c r="AF100" s="921"/>
      <c r="AG100" s="921"/>
      <c r="AH100" s="921"/>
      <c r="AI100" s="921"/>
      <c r="AJ100" s="921"/>
      <c r="AK100" s="921"/>
      <c r="AL100" s="921"/>
      <c r="AM100" s="921"/>
      <c r="AN100" s="921"/>
      <c r="AO100" s="920" t="s">
        <v>6598</v>
      </c>
      <c r="AP100" s="920" t="s">
        <v>2635</v>
      </c>
      <c r="AQ100" s="920" t="s">
        <v>244</v>
      </c>
      <c r="AR100" s="920" t="s">
        <v>271</v>
      </c>
      <c r="AS100" s="920">
        <v>60</v>
      </c>
      <c r="AT100" s="925" t="s">
        <v>7495</v>
      </c>
      <c r="AU100" s="925" t="s">
        <v>7246</v>
      </c>
      <c r="AV100" s="985">
        <v>0</v>
      </c>
      <c r="AW100" s="1032">
        <v>80000</v>
      </c>
      <c r="AX100" s="1032">
        <v>137000</v>
      </c>
      <c r="AY100" s="1032">
        <v>140000</v>
      </c>
      <c r="AZ100" s="1032">
        <v>143000</v>
      </c>
      <c r="BA100" s="1032">
        <v>500000</v>
      </c>
      <c r="BB100" s="960"/>
      <c r="BC100" s="960"/>
      <c r="BD100" s="960"/>
      <c r="BE100" s="960"/>
      <c r="BF100" s="1012">
        <f>AW100</f>
        <v>80000</v>
      </c>
      <c r="BG100" s="839">
        <v>0</v>
      </c>
      <c r="BH100" s="842">
        <v>0</v>
      </c>
      <c r="BI100" s="854" t="s">
        <v>7926</v>
      </c>
      <c r="BJ100" s="129">
        <f t="shared" si="340"/>
        <v>0</v>
      </c>
      <c r="BK100" s="7">
        <f t="shared" si="341"/>
        <v>0</v>
      </c>
      <c r="BL100" s="841" t="s">
        <v>218</v>
      </c>
      <c r="BM100" s="854" t="s">
        <v>8485</v>
      </c>
      <c r="BN100" s="860"/>
      <c r="BO100" s="839">
        <v>0</v>
      </c>
      <c r="BP100" s="842">
        <f t="shared" si="278"/>
        <v>0</v>
      </c>
      <c r="BQ100" s="843" t="s">
        <v>7960</v>
      </c>
      <c r="BR100" s="7">
        <f t="shared" si="342"/>
        <v>0</v>
      </c>
      <c r="BS100" s="7">
        <f t="shared" si="324"/>
        <v>0</v>
      </c>
      <c r="BT100" s="844" t="s">
        <v>218</v>
      </c>
      <c r="BU100" s="537" t="s">
        <v>8010</v>
      </c>
      <c r="BV100" s="120"/>
      <c r="BW100" s="839">
        <v>0</v>
      </c>
      <c r="BX100" s="842">
        <f t="shared" si="325"/>
        <v>0</v>
      </c>
      <c r="BY100" s="853" t="s">
        <v>8453</v>
      </c>
      <c r="BZ100" s="7">
        <f t="shared" si="307"/>
        <v>0</v>
      </c>
      <c r="CA100" s="7">
        <f t="shared" si="326"/>
        <v>0</v>
      </c>
      <c r="CB100" s="844" t="s">
        <v>218</v>
      </c>
      <c r="CC100" s="852" t="s">
        <v>8659</v>
      </c>
      <c r="CD100" s="857"/>
      <c r="CE100" s="839">
        <v>0</v>
      </c>
      <c r="CF100" s="842">
        <f>IF(CB100="SI",BX100,0)</f>
        <v>0</v>
      </c>
      <c r="CG100" s="853"/>
      <c r="CH100" s="7">
        <f t="shared" si="308"/>
        <v>0</v>
      </c>
      <c r="CI100" s="7">
        <f t="shared" si="327"/>
        <v>0</v>
      </c>
      <c r="CJ100" s="844" t="s">
        <v>7160</v>
      </c>
      <c r="CK100" s="27"/>
      <c r="CL100" s="857"/>
      <c r="CM100" s="839">
        <v>0</v>
      </c>
      <c r="CN100" s="842">
        <f t="shared" si="309"/>
        <v>0</v>
      </c>
      <c r="CO100" s="847"/>
      <c r="CP100" s="7">
        <f t="shared" si="310"/>
        <v>0</v>
      </c>
      <c r="CQ100" s="7">
        <f t="shared" si="328"/>
        <v>0</v>
      </c>
      <c r="CR100" s="844" t="s">
        <v>7160</v>
      </c>
      <c r="CS100" s="852"/>
      <c r="CT100" s="857"/>
      <c r="CU100" s="839">
        <v>0</v>
      </c>
      <c r="CV100" s="858">
        <f>IF(CR100="SI",CN100,0)</f>
        <v>0</v>
      </c>
      <c r="CW100" s="853"/>
      <c r="CX100" s="7">
        <f t="shared" si="311"/>
        <v>0</v>
      </c>
      <c r="CY100" s="7">
        <f t="shared" si="330"/>
        <v>0</v>
      </c>
      <c r="CZ100" s="844" t="s">
        <v>7160</v>
      </c>
      <c r="DA100" s="852"/>
      <c r="DB100" s="856"/>
      <c r="DC100" s="839">
        <v>0</v>
      </c>
      <c r="DD100" s="842">
        <f t="shared" si="312"/>
        <v>0</v>
      </c>
      <c r="DE100" s="853"/>
      <c r="DF100" s="7">
        <f t="shared" si="343"/>
        <v>0</v>
      </c>
      <c r="DG100" s="7">
        <f t="shared" si="344"/>
        <v>0</v>
      </c>
      <c r="DH100" s="844" t="s">
        <v>7160</v>
      </c>
      <c r="DI100" s="852"/>
      <c r="DJ100" s="856"/>
      <c r="DK100" s="839">
        <v>0</v>
      </c>
      <c r="DL100" s="842">
        <f>IF(DH100="SI",DD100,0)</f>
        <v>0</v>
      </c>
      <c r="DM100" s="853"/>
      <c r="DN100" s="7">
        <f t="shared" si="315"/>
        <v>0</v>
      </c>
      <c r="DO100" s="7">
        <f t="shared" si="331"/>
        <v>0</v>
      </c>
      <c r="DP100" s="844" t="s">
        <v>7160</v>
      </c>
      <c r="DQ100" s="852"/>
      <c r="DR100" s="856"/>
      <c r="DS100" s="839">
        <v>0</v>
      </c>
      <c r="DT100" s="842">
        <f t="shared" si="332"/>
        <v>0</v>
      </c>
      <c r="DU100" s="853"/>
      <c r="DV100" s="7">
        <f t="shared" si="316"/>
        <v>0</v>
      </c>
      <c r="DW100" s="7">
        <f t="shared" si="333"/>
        <v>0</v>
      </c>
      <c r="DX100" s="844" t="s">
        <v>7160</v>
      </c>
      <c r="DY100" s="852"/>
      <c r="DZ100" s="856"/>
      <c r="EA100" s="839">
        <v>0</v>
      </c>
      <c r="EB100" s="842">
        <f t="shared" si="317"/>
        <v>0</v>
      </c>
      <c r="EC100" s="853"/>
      <c r="ED100" s="7">
        <f t="shared" si="318"/>
        <v>0</v>
      </c>
      <c r="EE100" s="7">
        <f t="shared" si="334"/>
        <v>0</v>
      </c>
      <c r="EF100" s="844" t="s">
        <v>7160</v>
      </c>
      <c r="EG100" s="851"/>
      <c r="EH100" s="856"/>
      <c r="EI100" s="839">
        <v>0</v>
      </c>
      <c r="EJ100" s="842">
        <f t="shared" si="319"/>
        <v>0</v>
      </c>
      <c r="EK100" s="853"/>
      <c r="EL100" s="7">
        <f t="shared" si="320"/>
        <v>0</v>
      </c>
      <c r="EM100" s="7">
        <f t="shared" si="335"/>
        <v>0</v>
      </c>
      <c r="EN100" s="844" t="s">
        <v>7160</v>
      </c>
      <c r="EO100" s="851"/>
      <c r="EP100" s="856"/>
      <c r="EQ100" s="839">
        <f>+BF100</f>
        <v>80000</v>
      </c>
      <c r="ER100" s="845"/>
      <c r="ES100" s="853"/>
      <c r="ET100" s="7">
        <f t="shared" si="321"/>
        <v>1</v>
      </c>
      <c r="EU100" s="7">
        <f t="shared" si="337"/>
        <v>0</v>
      </c>
      <c r="EV100" s="844" t="s">
        <v>7160</v>
      </c>
      <c r="EW100" s="849"/>
      <c r="EX100" s="849"/>
      <c r="EY100" s="546">
        <v>2023</v>
      </c>
      <c r="FA100" s="846" t="str">
        <f>+IF(EQ100=AW100,"SI","NO")</f>
        <v>SI</v>
      </c>
      <c r="FC100" s="934" t="str">
        <f t="shared" si="339"/>
        <v>dfes-gratuidad en la educación superior pública</v>
      </c>
      <c r="FF100" s="862"/>
    </row>
    <row r="101" spans="1:162" s="934" customFormat="1" ht="32.25" customHeight="1" x14ac:dyDescent="0.25">
      <c r="A101" s="861" t="str">
        <f t="shared" si="322"/>
        <v>566_VES_2023</v>
      </c>
      <c r="B101" s="925" t="s">
        <v>5392</v>
      </c>
      <c r="C101" s="925" t="s">
        <v>5893</v>
      </c>
      <c r="D101" s="925" t="s">
        <v>4460</v>
      </c>
      <c r="E101" s="925" t="s">
        <v>7183</v>
      </c>
      <c r="F101" s="925" t="s">
        <v>5894</v>
      </c>
      <c r="G101" s="925" t="s">
        <v>6043</v>
      </c>
      <c r="H101" s="925" t="s">
        <v>5394</v>
      </c>
      <c r="I101" s="969" t="s">
        <v>7482</v>
      </c>
      <c r="J101" s="969" t="s">
        <v>7426</v>
      </c>
      <c r="K101" s="969" t="s">
        <v>7245</v>
      </c>
      <c r="L101" s="920"/>
      <c r="M101" s="935" t="s">
        <v>8336</v>
      </c>
      <c r="N101" s="971">
        <v>566</v>
      </c>
      <c r="O101" s="920"/>
      <c r="P101" s="1074" t="s">
        <v>7496</v>
      </c>
      <c r="Q101" s="920" t="s">
        <v>210</v>
      </c>
      <c r="R101" s="921"/>
      <c r="S101" s="921"/>
      <c r="T101" s="921"/>
      <c r="U101" s="921"/>
      <c r="V101" s="921"/>
      <c r="W101" s="921"/>
      <c r="X101" s="921"/>
      <c r="Y101" s="921"/>
      <c r="Z101" s="921"/>
      <c r="AA101" s="921"/>
      <c r="AB101" s="921"/>
      <c r="AC101" s="921"/>
      <c r="AD101" s="921"/>
      <c r="AE101" s="921"/>
      <c r="AF101" s="921"/>
      <c r="AG101" s="921"/>
      <c r="AH101" s="921"/>
      <c r="AI101" s="921"/>
      <c r="AJ101" s="921"/>
      <c r="AK101" s="921"/>
      <c r="AL101" s="921"/>
      <c r="AM101" s="921"/>
      <c r="AN101" s="921"/>
      <c r="AO101" s="920" t="s">
        <v>211</v>
      </c>
      <c r="AP101" s="920" t="s">
        <v>299</v>
      </c>
      <c r="AQ101" s="920" t="s">
        <v>244</v>
      </c>
      <c r="AR101" s="920" t="s">
        <v>214</v>
      </c>
      <c r="AS101" s="920">
        <v>30</v>
      </c>
      <c r="AT101" s="932" t="s">
        <v>7497</v>
      </c>
      <c r="AU101" s="925" t="s">
        <v>7498</v>
      </c>
      <c r="AV101" s="985">
        <v>0</v>
      </c>
      <c r="AW101" s="1031">
        <v>100</v>
      </c>
      <c r="AX101" s="1046" t="s">
        <v>4357</v>
      </c>
      <c r="AY101" s="1046" t="s">
        <v>4357</v>
      </c>
      <c r="AZ101" s="1046" t="s">
        <v>4357</v>
      </c>
      <c r="BA101" s="1046" t="s">
        <v>4357</v>
      </c>
      <c r="BB101" s="958"/>
      <c r="BC101" s="958"/>
      <c r="BD101" s="958"/>
      <c r="BE101" s="958"/>
      <c r="BF101" s="994">
        <v>100</v>
      </c>
      <c r="BG101" s="839">
        <v>0</v>
      </c>
      <c r="BH101" s="842">
        <v>0</v>
      </c>
      <c r="BI101" s="854" t="s">
        <v>7927</v>
      </c>
      <c r="BJ101" s="129">
        <f t="shared" si="340"/>
        <v>0</v>
      </c>
      <c r="BK101" s="7">
        <f t="shared" si="341"/>
        <v>0</v>
      </c>
      <c r="BL101" s="841" t="s">
        <v>218</v>
      </c>
      <c r="BM101" s="854" t="s">
        <v>8485</v>
      </c>
      <c r="BN101" s="860"/>
      <c r="BO101" s="839">
        <v>0</v>
      </c>
      <c r="BP101" s="842">
        <f t="shared" si="278"/>
        <v>0</v>
      </c>
      <c r="BQ101" s="843" t="s">
        <v>7961</v>
      </c>
      <c r="BR101" s="7">
        <f t="shared" si="342"/>
        <v>0</v>
      </c>
      <c r="BS101" s="7">
        <f t="shared" si="324"/>
        <v>0</v>
      </c>
      <c r="BT101" s="844" t="s">
        <v>218</v>
      </c>
      <c r="BU101" s="537" t="s">
        <v>8010</v>
      </c>
      <c r="BV101" s="120"/>
      <c r="BW101" s="839">
        <v>0</v>
      </c>
      <c r="BX101" s="842">
        <f t="shared" si="325"/>
        <v>0</v>
      </c>
      <c r="BY101" s="853" t="s">
        <v>8454</v>
      </c>
      <c r="BZ101" s="7">
        <f t="shared" si="307"/>
        <v>0</v>
      </c>
      <c r="CA101" s="7">
        <f t="shared" si="326"/>
        <v>0</v>
      </c>
      <c r="CB101" s="844" t="s">
        <v>218</v>
      </c>
      <c r="CC101" s="852" t="s">
        <v>8659</v>
      </c>
      <c r="CD101" s="857"/>
      <c r="CE101" s="839">
        <v>0</v>
      </c>
      <c r="CF101" s="842">
        <f>IF(CB101="SI",BX101,0)</f>
        <v>0</v>
      </c>
      <c r="CG101" s="853"/>
      <c r="CH101" s="7">
        <f t="shared" si="308"/>
        <v>0</v>
      </c>
      <c r="CI101" s="7">
        <f t="shared" si="327"/>
        <v>0</v>
      </c>
      <c r="CJ101" s="844" t="s">
        <v>7160</v>
      </c>
      <c r="CK101" s="27"/>
      <c r="CL101" s="857"/>
      <c r="CM101" s="839">
        <v>0</v>
      </c>
      <c r="CN101" s="842">
        <f t="shared" si="309"/>
        <v>0</v>
      </c>
      <c r="CO101" s="847"/>
      <c r="CP101" s="7">
        <f t="shared" si="310"/>
        <v>0</v>
      </c>
      <c r="CQ101" s="7">
        <f t="shared" si="328"/>
        <v>0</v>
      </c>
      <c r="CR101" s="844" t="s">
        <v>7160</v>
      </c>
      <c r="CS101" s="852"/>
      <c r="CT101" s="857"/>
      <c r="CU101" s="839">
        <v>50</v>
      </c>
      <c r="CV101" s="848"/>
      <c r="CW101" s="853"/>
      <c r="CX101" s="7">
        <f t="shared" si="311"/>
        <v>0.5</v>
      </c>
      <c r="CY101" s="7">
        <f t="shared" si="330"/>
        <v>0</v>
      </c>
      <c r="CZ101" s="844" t="s">
        <v>7160</v>
      </c>
      <c r="DA101" s="852"/>
      <c r="DB101" s="856"/>
      <c r="DC101" s="839">
        <v>50</v>
      </c>
      <c r="DD101" s="842">
        <f t="shared" si="312"/>
        <v>0</v>
      </c>
      <c r="DE101" s="853"/>
      <c r="DF101" s="7">
        <f t="shared" si="343"/>
        <v>0.5</v>
      </c>
      <c r="DG101" s="7">
        <f t="shared" si="344"/>
        <v>0</v>
      </c>
      <c r="DH101" s="844" t="s">
        <v>7160</v>
      </c>
      <c r="DI101" s="852"/>
      <c r="DJ101" s="856"/>
      <c r="DK101" s="839">
        <v>50</v>
      </c>
      <c r="DL101" s="842">
        <f>IF(DH101="SI",DD101,0)</f>
        <v>0</v>
      </c>
      <c r="DM101" s="853"/>
      <c r="DN101" s="7">
        <f t="shared" si="315"/>
        <v>0.5</v>
      </c>
      <c r="DO101" s="7">
        <f t="shared" si="331"/>
        <v>0</v>
      </c>
      <c r="DP101" s="844" t="s">
        <v>7160</v>
      </c>
      <c r="DQ101" s="852"/>
      <c r="DR101" s="856"/>
      <c r="DS101" s="839">
        <v>50</v>
      </c>
      <c r="DT101" s="842">
        <f t="shared" si="332"/>
        <v>0</v>
      </c>
      <c r="DU101" s="853"/>
      <c r="DV101" s="7">
        <f t="shared" si="316"/>
        <v>0.5</v>
      </c>
      <c r="DW101" s="7">
        <f t="shared" si="333"/>
        <v>0</v>
      </c>
      <c r="DX101" s="844" t="s">
        <v>7160</v>
      </c>
      <c r="DY101" s="852"/>
      <c r="DZ101" s="856"/>
      <c r="EA101" s="839">
        <v>50</v>
      </c>
      <c r="EB101" s="842">
        <f t="shared" si="317"/>
        <v>0</v>
      </c>
      <c r="EC101" s="853"/>
      <c r="ED101" s="7">
        <f t="shared" si="318"/>
        <v>0.5</v>
      </c>
      <c r="EE101" s="7">
        <f t="shared" si="334"/>
        <v>0</v>
      </c>
      <c r="EF101" s="844" t="s">
        <v>7160</v>
      </c>
      <c r="EG101" s="851"/>
      <c r="EH101" s="856"/>
      <c r="EI101" s="839">
        <v>50</v>
      </c>
      <c r="EJ101" s="842">
        <f t="shared" si="319"/>
        <v>0</v>
      </c>
      <c r="EK101" s="853"/>
      <c r="EL101" s="7">
        <f t="shared" si="320"/>
        <v>0.5</v>
      </c>
      <c r="EM101" s="7">
        <f t="shared" si="335"/>
        <v>0</v>
      </c>
      <c r="EN101" s="844" t="s">
        <v>7160</v>
      </c>
      <c r="EO101" s="851"/>
      <c r="EP101" s="856"/>
      <c r="EQ101" s="839">
        <v>100</v>
      </c>
      <c r="ER101" s="845"/>
      <c r="ES101" s="853"/>
      <c r="ET101" s="7">
        <f t="shared" si="321"/>
        <v>1</v>
      </c>
      <c r="EU101" s="7">
        <f t="shared" si="337"/>
        <v>0</v>
      </c>
      <c r="EV101" s="844" t="s">
        <v>7160</v>
      </c>
      <c r="EW101" s="849"/>
      <c r="EX101" s="849"/>
      <c r="EY101" s="546">
        <v>2023</v>
      </c>
      <c r="FA101" s="846" t="str">
        <f t="shared" ref="FA101:FA102" si="345">+IF(EQ101=AW101,"SI","NO")</f>
        <v>SI</v>
      </c>
      <c r="FC101" s="934" t="str">
        <f t="shared" si="339"/>
        <v>dfes-financiamiento de la educación superior</v>
      </c>
      <c r="FF101" s="862"/>
    </row>
    <row r="102" spans="1:162" s="934" customFormat="1" ht="32.25" customHeight="1" x14ac:dyDescent="0.25">
      <c r="A102" s="861" t="str">
        <f t="shared" si="322"/>
        <v>567_VES_2023</v>
      </c>
      <c r="B102" s="925" t="s">
        <v>5392</v>
      </c>
      <c r="C102" s="925" t="s">
        <v>5893</v>
      </c>
      <c r="D102" s="925" t="s">
        <v>4460</v>
      </c>
      <c r="E102" s="925" t="s">
        <v>7183</v>
      </c>
      <c r="F102" s="925" t="s">
        <v>5894</v>
      </c>
      <c r="G102" s="925" t="s">
        <v>5929</v>
      </c>
      <c r="H102" s="925" t="s">
        <v>5394</v>
      </c>
      <c r="I102" s="969" t="s">
        <v>7499</v>
      </c>
      <c r="J102" s="969" t="s">
        <v>7426</v>
      </c>
      <c r="K102" s="969" t="s">
        <v>7500</v>
      </c>
      <c r="L102" s="920"/>
      <c r="M102" s="935" t="s">
        <v>8297</v>
      </c>
      <c r="N102" s="971">
        <v>567</v>
      </c>
      <c r="O102" s="920"/>
      <c r="P102" s="1073" t="s">
        <v>7501</v>
      </c>
      <c r="Q102" s="920" t="s">
        <v>210</v>
      </c>
      <c r="R102" s="921"/>
      <c r="S102" s="921"/>
      <c r="T102" s="921"/>
      <c r="U102" s="921"/>
      <c r="V102" s="921"/>
      <c r="W102" s="921"/>
      <c r="X102" s="921"/>
      <c r="Y102" s="921"/>
      <c r="Z102" s="921"/>
      <c r="AA102" s="921"/>
      <c r="AB102" s="921"/>
      <c r="AC102" s="921"/>
      <c r="AD102" s="921"/>
      <c r="AE102" s="921"/>
      <c r="AF102" s="921"/>
      <c r="AG102" s="921"/>
      <c r="AH102" s="921"/>
      <c r="AI102" s="921"/>
      <c r="AJ102" s="921"/>
      <c r="AK102" s="921"/>
      <c r="AL102" s="921"/>
      <c r="AM102" s="921"/>
      <c r="AN102" s="921"/>
      <c r="AO102" s="920" t="s">
        <v>211</v>
      </c>
      <c r="AP102" s="921" t="s">
        <v>299</v>
      </c>
      <c r="AQ102" s="920" t="s">
        <v>244</v>
      </c>
      <c r="AR102" s="920" t="s">
        <v>214</v>
      </c>
      <c r="AS102" s="920">
        <v>0</v>
      </c>
      <c r="AT102" s="925" t="s">
        <v>7502</v>
      </c>
      <c r="AU102" s="926" t="s">
        <v>7503</v>
      </c>
      <c r="AV102" s="985">
        <v>0</v>
      </c>
      <c r="AW102" s="1031">
        <v>100</v>
      </c>
      <c r="AX102" s="1047" t="s">
        <v>4357</v>
      </c>
      <c r="AY102" s="1047" t="s">
        <v>4357</v>
      </c>
      <c r="AZ102" s="1047" t="s">
        <v>4357</v>
      </c>
      <c r="BA102" s="1047" t="s">
        <v>4357</v>
      </c>
      <c r="BB102" s="960"/>
      <c r="BC102" s="960"/>
      <c r="BD102" s="960"/>
      <c r="BE102" s="960"/>
      <c r="BF102" s="994">
        <v>100</v>
      </c>
      <c r="BG102" s="839">
        <v>0</v>
      </c>
      <c r="BH102" s="842">
        <v>0</v>
      </c>
      <c r="BI102" s="854" t="s">
        <v>7928</v>
      </c>
      <c r="BJ102" s="129">
        <f t="shared" si="340"/>
        <v>0</v>
      </c>
      <c r="BK102" s="7">
        <f t="shared" si="341"/>
        <v>0</v>
      </c>
      <c r="BL102" s="841" t="s">
        <v>218</v>
      </c>
      <c r="BM102" s="854" t="s">
        <v>8485</v>
      </c>
      <c r="BN102" s="860"/>
      <c r="BO102" s="839">
        <v>0</v>
      </c>
      <c r="BP102" s="842">
        <f t="shared" si="278"/>
        <v>0</v>
      </c>
      <c r="BQ102" s="843" t="s">
        <v>7962</v>
      </c>
      <c r="BR102" s="7">
        <f t="shared" si="342"/>
        <v>0</v>
      </c>
      <c r="BS102" s="7">
        <f t="shared" si="324"/>
        <v>0</v>
      </c>
      <c r="BT102" s="844" t="s">
        <v>218</v>
      </c>
      <c r="BU102" s="537" t="s">
        <v>8010</v>
      </c>
      <c r="BV102" s="120"/>
      <c r="BW102" s="839">
        <v>0</v>
      </c>
      <c r="BX102" s="842">
        <f t="shared" si="325"/>
        <v>0</v>
      </c>
      <c r="BY102" s="853" t="s">
        <v>8455</v>
      </c>
      <c r="BZ102" s="7">
        <f t="shared" si="307"/>
        <v>0</v>
      </c>
      <c r="CA102" s="7">
        <f t="shared" si="326"/>
        <v>0</v>
      </c>
      <c r="CB102" s="844" t="s">
        <v>218</v>
      </c>
      <c r="CC102" s="852" t="s">
        <v>8659</v>
      </c>
      <c r="CD102" s="857"/>
      <c r="CE102" s="839">
        <v>0</v>
      </c>
      <c r="CF102" s="842">
        <f>IF(CB102="SI",BX102,0)</f>
        <v>0</v>
      </c>
      <c r="CG102" s="853"/>
      <c r="CH102" s="7">
        <f t="shared" si="308"/>
        <v>0</v>
      </c>
      <c r="CI102" s="7">
        <f t="shared" si="327"/>
        <v>0</v>
      </c>
      <c r="CJ102" s="844" t="s">
        <v>7160</v>
      </c>
      <c r="CK102" s="27"/>
      <c r="CL102" s="857"/>
      <c r="CM102" s="839">
        <v>0</v>
      </c>
      <c r="CN102" s="842">
        <f t="shared" si="309"/>
        <v>0</v>
      </c>
      <c r="CO102" s="847"/>
      <c r="CP102" s="7">
        <f t="shared" si="310"/>
        <v>0</v>
      </c>
      <c r="CQ102" s="7">
        <f t="shared" si="328"/>
        <v>0</v>
      </c>
      <c r="CR102" s="844" t="s">
        <v>7160</v>
      </c>
      <c r="CS102" s="852"/>
      <c r="CT102" s="857"/>
      <c r="CU102" s="839">
        <v>50</v>
      </c>
      <c r="CV102" s="848"/>
      <c r="CW102" s="853"/>
      <c r="CX102" s="7">
        <f t="shared" si="311"/>
        <v>0.5</v>
      </c>
      <c r="CY102" s="7">
        <f t="shared" si="330"/>
        <v>0</v>
      </c>
      <c r="CZ102" s="844" t="s">
        <v>7160</v>
      </c>
      <c r="DA102" s="852"/>
      <c r="DB102" s="856"/>
      <c r="DC102" s="839">
        <v>50</v>
      </c>
      <c r="DD102" s="842">
        <f t="shared" si="312"/>
        <v>0</v>
      </c>
      <c r="DE102" s="853"/>
      <c r="DF102" s="7">
        <f t="shared" si="343"/>
        <v>0.5</v>
      </c>
      <c r="DG102" s="7">
        <f t="shared" si="344"/>
        <v>0</v>
      </c>
      <c r="DH102" s="844" t="s">
        <v>7160</v>
      </c>
      <c r="DI102" s="852"/>
      <c r="DJ102" s="856"/>
      <c r="DK102" s="839">
        <v>50</v>
      </c>
      <c r="DL102" s="842">
        <f>IF(DH102="SI",DD102,0)</f>
        <v>0</v>
      </c>
      <c r="DM102" s="853"/>
      <c r="DN102" s="7">
        <f t="shared" si="315"/>
        <v>0.5</v>
      </c>
      <c r="DO102" s="7">
        <f t="shared" si="331"/>
        <v>0</v>
      </c>
      <c r="DP102" s="844" t="s">
        <v>7160</v>
      </c>
      <c r="DQ102" s="852"/>
      <c r="DR102" s="856"/>
      <c r="DS102" s="839">
        <v>50</v>
      </c>
      <c r="DT102" s="842">
        <f t="shared" si="332"/>
        <v>0</v>
      </c>
      <c r="DU102" s="853"/>
      <c r="DV102" s="7">
        <f t="shared" si="316"/>
        <v>0.5</v>
      </c>
      <c r="DW102" s="7">
        <f t="shared" si="333"/>
        <v>0</v>
      </c>
      <c r="DX102" s="844" t="s">
        <v>7160</v>
      </c>
      <c r="DY102" s="852"/>
      <c r="DZ102" s="856"/>
      <c r="EA102" s="839">
        <v>50</v>
      </c>
      <c r="EB102" s="842">
        <f t="shared" si="317"/>
        <v>0</v>
      </c>
      <c r="EC102" s="853"/>
      <c r="ED102" s="7">
        <f t="shared" si="318"/>
        <v>0.5</v>
      </c>
      <c r="EE102" s="7">
        <f t="shared" si="334"/>
        <v>0</v>
      </c>
      <c r="EF102" s="844" t="s">
        <v>7160</v>
      </c>
      <c r="EG102" s="851"/>
      <c r="EH102" s="856"/>
      <c r="EI102" s="839">
        <v>50</v>
      </c>
      <c r="EJ102" s="842">
        <f t="shared" si="319"/>
        <v>0</v>
      </c>
      <c r="EK102" s="853"/>
      <c r="EL102" s="7">
        <f t="shared" si="320"/>
        <v>0.5</v>
      </c>
      <c r="EM102" s="7">
        <f t="shared" si="335"/>
        <v>0</v>
      </c>
      <c r="EN102" s="844" t="s">
        <v>7160</v>
      </c>
      <c r="EO102" s="851"/>
      <c r="EP102" s="856"/>
      <c r="EQ102" s="839">
        <v>100</v>
      </c>
      <c r="ER102" s="845"/>
      <c r="ES102" s="853"/>
      <c r="ET102" s="7">
        <f t="shared" si="321"/>
        <v>1</v>
      </c>
      <c r="EU102" s="7">
        <f t="shared" si="337"/>
        <v>0</v>
      </c>
      <c r="EV102" s="844" t="s">
        <v>7160</v>
      </c>
      <c r="EW102" s="849"/>
      <c r="EX102" s="849"/>
      <c r="EY102" s="546">
        <v>2023</v>
      </c>
      <c r="FA102" s="846" t="str">
        <f t="shared" si="345"/>
        <v>SI</v>
      </c>
      <c r="FC102" s="934" t="str">
        <f t="shared" si="339"/>
        <v>dfes-enfoque territorial</v>
      </c>
      <c r="FF102" s="862"/>
    </row>
    <row r="103" spans="1:162" s="934" customFormat="1" ht="32.25" customHeight="1" x14ac:dyDescent="0.25">
      <c r="A103" s="861" t="str">
        <f t="shared" si="322"/>
        <v>568_VES_2023</v>
      </c>
      <c r="B103" s="925" t="s">
        <v>5392</v>
      </c>
      <c r="C103" s="925" t="s">
        <v>5893</v>
      </c>
      <c r="D103" s="925" t="s">
        <v>4460</v>
      </c>
      <c r="E103" s="925" t="s">
        <v>7183</v>
      </c>
      <c r="F103" s="925" t="s">
        <v>5894</v>
      </c>
      <c r="G103" s="925" t="s">
        <v>5894</v>
      </c>
      <c r="H103" s="925" t="s">
        <v>5394</v>
      </c>
      <c r="I103" s="969" t="s">
        <v>7482</v>
      </c>
      <c r="J103" s="969" t="s">
        <v>7426</v>
      </c>
      <c r="K103" s="969" t="s">
        <v>7486</v>
      </c>
      <c r="L103" s="920"/>
      <c r="M103" s="935" t="s">
        <v>8296</v>
      </c>
      <c r="N103" s="971">
        <v>568</v>
      </c>
      <c r="O103" s="920"/>
      <c r="P103" s="1073" t="s">
        <v>7504</v>
      </c>
      <c r="Q103" s="920" t="s">
        <v>210</v>
      </c>
      <c r="R103" s="921"/>
      <c r="S103" s="921"/>
      <c r="T103" s="921"/>
      <c r="U103" s="921"/>
      <c r="V103" s="921"/>
      <c r="W103" s="921"/>
      <c r="X103" s="921"/>
      <c r="Y103" s="921"/>
      <c r="Z103" s="921"/>
      <c r="AA103" s="921"/>
      <c r="AB103" s="921"/>
      <c r="AC103" s="921"/>
      <c r="AD103" s="921"/>
      <c r="AE103" s="921"/>
      <c r="AF103" s="921"/>
      <c r="AG103" s="921"/>
      <c r="AH103" s="921"/>
      <c r="AI103" s="921"/>
      <c r="AJ103" s="921"/>
      <c r="AK103" s="921"/>
      <c r="AL103" s="921"/>
      <c r="AM103" s="921"/>
      <c r="AN103" s="921"/>
      <c r="AO103" s="920" t="s">
        <v>211</v>
      </c>
      <c r="AP103" s="921" t="s">
        <v>212</v>
      </c>
      <c r="AQ103" s="920" t="s">
        <v>244</v>
      </c>
      <c r="AR103" s="920" t="s">
        <v>214</v>
      </c>
      <c r="AS103" s="920">
        <v>0</v>
      </c>
      <c r="AT103" s="925" t="s">
        <v>7505</v>
      </c>
      <c r="AU103" s="926" t="s">
        <v>7506</v>
      </c>
      <c r="AV103" s="985">
        <v>0</v>
      </c>
      <c r="AW103" s="1031">
        <v>100</v>
      </c>
      <c r="AX103" s="1046" t="s">
        <v>4357</v>
      </c>
      <c r="AY103" s="1046" t="s">
        <v>4357</v>
      </c>
      <c r="AZ103" s="1046" t="s">
        <v>4357</v>
      </c>
      <c r="BA103" s="1046" t="s">
        <v>4357</v>
      </c>
      <c r="BB103" s="958"/>
      <c r="BC103" s="958"/>
      <c r="BD103" s="958"/>
      <c r="BE103" s="958"/>
      <c r="BF103" s="994">
        <v>100</v>
      </c>
      <c r="BG103" s="839">
        <v>0</v>
      </c>
      <c r="BH103" s="842">
        <v>0</v>
      </c>
      <c r="BI103" s="854" t="s">
        <v>7929</v>
      </c>
      <c r="BJ103" s="129">
        <f t="shared" si="340"/>
        <v>0</v>
      </c>
      <c r="BK103" s="7">
        <f t="shared" si="341"/>
        <v>0</v>
      </c>
      <c r="BL103" s="841" t="s">
        <v>218</v>
      </c>
      <c r="BM103" s="854" t="s">
        <v>8485</v>
      </c>
      <c r="BN103" s="860"/>
      <c r="BO103" s="839">
        <v>0</v>
      </c>
      <c r="BP103" s="842">
        <f t="shared" si="278"/>
        <v>0</v>
      </c>
      <c r="BQ103" s="843" t="s">
        <v>7963</v>
      </c>
      <c r="BR103" s="7">
        <f t="shared" si="342"/>
        <v>0</v>
      </c>
      <c r="BS103" s="7">
        <f t="shared" si="324"/>
        <v>0</v>
      </c>
      <c r="BT103" s="844" t="s">
        <v>218</v>
      </c>
      <c r="BU103" s="537" t="s">
        <v>8010</v>
      </c>
      <c r="BV103" s="120"/>
      <c r="BW103" s="839">
        <v>0</v>
      </c>
      <c r="BX103" s="842">
        <f t="shared" si="325"/>
        <v>0</v>
      </c>
      <c r="BY103" s="853" t="s">
        <v>8456</v>
      </c>
      <c r="BZ103" s="7">
        <f t="shared" si="307"/>
        <v>0</v>
      </c>
      <c r="CA103" s="7">
        <f t="shared" si="326"/>
        <v>0</v>
      </c>
      <c r="CB103" s="844" t="s">
        <v>218</v>
      </c>
      <c r="CC103" s="852" t="s">
        <v>8659</v>
      </c>
      <c r="CD103" s="857"/>
      <c r="CE103" s="839">
        <v>33</v>
      </c>
      <c r="CF103" s="848"/>
      <c r="CG103" s="853"/>
      <c r="CH103" s="7">
        <f t="shared" si="308"/>
        <v>0.33</v>
      </c>
      <c r="CI103" s="7">
        <f t="shared" si="327"/>
        <v>0</v>
      </c>
      <c r="CJ103" s="844" t="s">
        <v>7160</v>
      </c>
      <c r="CK103" s="27"/>
      <c r="CL103" s="857"/>
      <c r="CM103" s="839">
        <v>33</v>
      </c>
      <c r="CN103" s="842">
        <f t="shared" si="309"/>
        <v>0</v>
      </c>
      <c r="CO103" s="847"/>
      <c r="CP103" s="7">
        <f t="shared" si="310"/>
        <v>0.33</v>
      </c>
      <c r="CQ103" s="7">
        <f t="shared" si="328"/>
        <v>0</v>
      </c>
      <c r="CR103" s="844" t="s">
        <v>7160</v>
      </c>
      <c r="CS103" s="852"/>
      <c r="CT103" s="857"/>
      <c r="CU103" s="839">
        <v>33</v>
      </c>
      <c r="CV103" s="858">
        <f t="shared" ref="CV103:CV111" si="346">IF(CR103="SI",CN103,0)</f>
        <v>0</v>
      </c>
      <c r="CW103" s="853"/>
      <c r="CX103" s="7">
        <f t="shared" si="311"/>
        <v>0.33</v>
      </c>
      <c r="CY103" s="7">
        <f t="shared" si="330"/>
        <v>0</v>
      </c>
      <c r="CZ103" s="844" t="s">
        <v>7160</v>
      </c>
      <c r="DA103" s="852"/>
      <c r="DB103" s="856"/>
      <c r="DC103" s="839">
        <v>33</v>
      </c>
      <c r="DD103" s="842">
        <f t="shared" si="312"/>
        <v>0</v>
      </c>
      <c r="DE103" s="853"/>
      <c r="DF103" s="7">
        <f t="shared" si="343"/>
        <v>0.33</v>
      </c>
      <c r="DG103" s="7">
        <f t="shared" si="344"/>
        <v>0</v>
      </c>
      <c r="DH103" s="844" t="s">
        <v>7160</v>
      </c>
      <c r="DI103" s="852"/>
      <c r="DJ103" s="856"/>
      <c r="DK103" s="839">
        <v>66</v>
      </c>
      <c r="DL103" s="848"/>
      <c r="DM103" s="853"/>
      <c r="DN103" s="7">
        <f t="shared" si="315"/>
        <v>0.66</v>
      </c>
      <c r="DO103" s="7">
        <f t="shared" si="331"/>
        <v>0</v>
      </c>
      <c r="DP103" s="844" t="s">
        <v>7160</v>
      </c>
      <c r="DQ103" s="852"/>
      <c r="DR103" s="856"/>
      <c r="DS103" s="839">
        <v>66</v>
      </c>
      <c r="DT103" s="842">
        <f t="shared" si="332"/>
        <v>0</v>
      </c>
      <c r="DU103" s="853"/>
      <c r="DV103" s="7">
        <f t="shared" si="316"/>
        <v>0.66</v>
      </c>
      <c r="DW103" s="7">
        <f t="shared" si="333"/>
        <v>0</v>
      </c>
      <c r="DX103" s="844" t="s">
        <v>7160</v>
      </c>
      <c r="DY103" s="852"/>
      <c r="DZ103" s="856"/>
      <c r="EA103" s="839">
        <v>66</v>
      </c>
      <c r="EB103" s="842">
        <f t="shared" si="317"/>
        <v>0</v>
      </c>
      <c r="EC103" s="853"/>
      <c r="ED103" s="7">
        <f t="shared" si="318"/>
        <v>0.66</v>
      </c>
      <c r="EE103" s="7">
        <f t="shared" si="334"/>
        <v>0</v>
      </c>
      <c r="EF103" s="844" t="s">
        <v>7160</v>
      </c>
      <c r="EG103" s="851"/>
      <c r="EH103" s="856"/>
      <c r="EI103" s="839">
        <v>66</v>
      </c>
      <c r="EJ103" s="842">
        <f t="shared" si="319"/>
        <v>0</v>
      </c>
      <c r="EK103" s="853"/>
      <c r="EL103" s="7">
        <f t="shared" si="320"/>
        <v>0.66</v>
      </c>
      <c r="EM103" s="7">
        <f t="shared" si="335"/>
        <v>0</v>
      </c>
      <c r="EN103" s="844" t="s">
        <v>7160</v>
      </c>
      <c r="EO103" s="851"/>
      <c r="EP103" s="856"/>
      <c r="EQ103" s="839">
        <v>100</v>
      </c>
      <c r="ER103" s="845"/>
      <c r="ES103" s="853"/>
      <c r="ET103" s="7">
        <f t="shared" si="321"/>
        <v>1</v>
      </c>
      <c r="EU103" s="7">
        <f t="shared" si="337"/>
        <v>0</v>
      </c>
      <c r="EV103" s="844" t="s">
        <v>7160</v>
      </c>
      <c r="EW103" s="849"/>
      <c r="EX103" s="849"/>
      <c r="EY103" s="546">
        <v>2023</v>
      </c>
      <c r="FA103" s="846" t="str">
        <f t="shared" ref="FA103:FA104" si="347">+IF(EQ103=AW103,"SI","NO")</f>
        <v>SI</v>
      </c>
      <c r="FC103" s="934" t="str">
        <f t="shared" si="339"/>
        <v>dfes-derecho a la educación</v>
      </c>
      <c r="FF103" s="862"/>
    </row>
    <row r="104" spans="1:162" s="934" customFormat="1" ht="32.25" customHeight="1" x14ac:dyDescent="0.25">
      <c r="A104" s="861" t="str">
        <f t="shared" si="322"/>
        <v>569_VES_2023</v>
      </c>
      <c r="B104" s="925" t="s">
        <v>5392</v>
      </c>
      <c r="C104" s="925" t="s">
        <v>5893</v>
      </c>
      <c r="D104" s="925" t="s">
        <v>4460</v>
      </c>
      <c r="E104" s="925" t="s">
        <v>7183</v>
      </c>
      <c r="F104" s="925" t="s">
        <v>5894</v>
      </c>
      <c r="G104" s="925" t="s">
        <v>5894</v>
      </c>
      <c r="H104" s="925" t="s">
        <v>5394</v>
      </c>
      <c r="I104" s="969" t="s">
        <v>7482</v>
      </c>
      <c r="J104" s="969" t="s">
        <v>7426</v>
      </c>
      <c r="K104" s="969" t="s">
        <v>7486</v>
      </c>
      <c r="L104" s="920"/>
      <c r="M104" s="935" t="s">
        <v>8296</v>
      </c>
      <c r="N104" s="971">
        <v>569</v>
      </c>
      <c r="O104" s="920"/>
      <c r="P104" s="1073" t="s">
        <v>7507</v>
      </c>
      <c r="Q104" s="920" t="s">
        <v>210</v>
      </c>
      <c r="R104" s="921"/>
      <c r="S104" s="921"/>
      <c r="T104" s="921"/>
      <c r="U104" s="921"/>
      <c r="V104" s="921"/>
      <c r="W104" s="921"/>
      <c r="X104" s="921"/>
      <c r="Y104" s="921"/>
      <c r="Z104" s="921"/>
      <c r="AA104" s="921"/>
      <c r="AB104" s="921"/>
      <c r="AC104" s="921"/>
      <c r="AD104" s="921"/>
      <c r="AE104" s="921"/>
      <c r="AF104" s="921"/>
      <c r="AG104" s="921"/>
      <c r="AH104" s="921"/>
      <c r="AI104" s="921"/>
      <c r="AJ104" s="921"/>
      <c r="AK104" s="921"/>
      <c r="AL104" s="921"/>
      <c r="AM104" s="921"/>
      <c r="AN104" s="921"/>
      <c r="AO104" s="920" t="s">
        <v>211</v>
      </c>
      <c r="AP104" s="921" t="s">
        <v>212</v>
      </c>
      <c r="AQ104" s="920" t="s">
        <v>244</v>
      </c>
      <c r="AR104" s="920" t="s">
        <v>214</v>
      </c>
      <c r="AS104" s="920">
        <v>0</v>
      </c>
      <c r="AT104" s="925" t="s">
        <v>7508</v>
      </c>
      <c r="AU104" s="926" t="s">
        <v>7509</v>
      </c>
      <c r="AV104" s="985">
        <v>0</v>
      </c>
      <c r="AW104" s="1031">
        <v>100</v>
      </c>
      <c r="AX104" s="1046" t="s">
        <v>4357</v>
      </c>
      <c r="AY104" s="1046" t="s">
        <v>4357</v>
      </c>
      <c r="AZ104" s="1046" t="s">
        <v>4357</v>
      </c>
      <c r="BA104" s="1046" t="s">
        <v>4357</v>
      </c>
      <c r="BB104" s="958"/>
      <c r="BC104" s="958"/>
      <c r="BD104" s="958"/>
      <c r="BE104" s="958"/>
      <c r="BF104" s="994">
        <v>100</v>
      </c>
      <c r="BG104" s="839">
        <v>0</v>
      </c>
      <c r="BH104" s="842">
        <v>0</v>
      </c>
      <c r="BI104" s="854" t="s">
        <v>7930</v>
      </c>
      <c r="BJ104" s="129">
        <f t="shared" si="340"/>
        <v>0</v>
      </c>
      <c r="BK104" s="7">
        <f t="shared" si="341"/>
        <v>0</v>
      </c>
      <c r="BL104" s="841" t="s">
        <v>218</v>
      </c>
      <c r="BM104" s="854" t="s">
        <v>8485</v>
      </c>
      <c r="BN104" s="860"/>
      <c r="BO104" s="839">
        <v>0</v>
      </c>
      <c r="BP104" s="842">
        <f t="shared" si="278"/>
        <v>0</v>
      </c>
      <c r="BQ104" s="843" t="s">
        <v>7964</v>
      </c>
      <c r="BR104" s="7">
        <f t="shared" si="342"/>
        <v>0</v>
      </c>
      <c r="BS104" s="7">
        <f t="shared" si="324"/>
        <v>0</v>
      </c>
      <c r="BT104" s="844" t="s">
        <v>218</v>
      </c>
      <c r="BU104" s="537" t="s">
        <v>8010</v>
      </c>
      <c r="BV104" s="120"/>
      <c r="BW104" s="839">
        <v>0</v>
      </c>
      <c r="BX104" s="842">
        <f t="shared" si="325"/>
        <v>0</v>
      </c>
      <c r="BY104" s="853" t="s">
        <v>8457</v>
      </c>
      <c r="BZ104" s="7">
        <f t="shared" si="307"/>
        <v>0</v>
      </c>
      <c r="CA104" s="7">
        <f t="shared" si="326"/>
        <v>0</v>
      </c>
      <c r="CB104" s="844" t="s">
        <v>218</v>
      </c>
      <c r="CC104" s="852" t="s">
        <v>8659</v>
      </c>
      <c r="CD104" s="857"/>
      <c r="CE104" s="839">
        <v>33</v>
      </c>
      <c r="CF104" s="848"/>
      <c r="CG104" s="853"/>
      <c r="CH104" s="7">
        <f t="shared" si="308"/>
        <v>0.33</v>
      </c>
      <c r="CI104" s="7">
        <f t="shared" si="327"/>
        <v>0</v>
      </c>
      <c r="CJ104" s="844" t="s">
        <v>7160</v>
      </c>
      <c r="CK104" s="27"/>
      <c r="CL104" s="857"/>
      <c r="CM104" s="839">
        <v>33</v>
      </c>
      <c r="CN104" s="842">
        <f t="shared" si="309"/>
        <v>0</v>
      </c>
      <c r="CO104" s="847"/>
      <c r="CP104" s="7">
        <f t="shared" si="310"/>
        <v>0.33</v>
      </c>
      <c r="CQ104" s="7">
        <f t="shared" si="328"/>
        <v>0</v>
      </c>
      <c r="CR104" s="844" t="s">
        <v>7160</v>
      </c>
      <c r="CS104" s="852"/>
      <c r="CT104" s="857"/>
      <c r="CU104" s="839">
        <v>33</v>
      </c>
      <c r="CV104" s="858">
        <f t="shared" si="346"/>
        <v>0</v>
      </c>
      <c r="CW104" s="853"/>
      <c r="CX104" s="7">
        <f t="shared" si="311"/>
        <v>0.33</v>
      </c>
      <c r="CY104" s="7">
        <f t="shared" si="330"/>
        <v>0</v>
      </c>
      <c r="CZ104" s="844" t="s">
        <v>7160</v>
      </c>
      <c r="DA104" s="852"/>
      <c r="DB104" s="856"/>
      <c r="DC104" s="839">
        <v>33</v>
      </c>
      <c r="DD104" s="842">
        <f t="shared" si="312"/>
        <v>0</v>
      </c>
      <c r="DE104" s="853"/>
      <c r="DF104" s="7">
        <f t="shared" si="343"/>
        <v>0.33</v>
      </c>
      <c r="DG104" s="7">
        <f t="shared" si="344"/>
        <v>0</v>
      </c>
      <c r="DH104" s="844" t="s">
        <v>7160</v>
      </c>
      <c r="DI104" s="852"/>
      <c r="DJ104" s="856"/>
      <c r="DK104" s="839">
        <v>66</v>
      </c>
      <c r="DL104" s="848"/>
      <c r="DM104" s="853"/>
      <c r="DN104" s="7">
        <f t="shared" si="315"/>
        <v>0.66</v>
      </c>
      <c r="DO104" s="7">
        <f t="shared" si="331"/>
        <v>0</v>
      </c>
      <c r="DP104" s="844" t="s">
        <v>7160</v>
      </c>
      <c r="DQ104" s="852"/>
      <c r="DR104" s="856"/>
      <c r="DS104" s="839">
        <v>66</v>
      </c>
      <c r="DT104" s="842">
        <f t="shared" si="332"/>
        <v>0</v>
      </c>
      <c r="DU104" s="853"/>
      <c r="DV104" s="7">
        <f t="shared" si="316"/>
        <v>0.66</v>
      </c>
      <c r="DW104" s="7">
        <f t="shared" si="333"/>
        <v>0</v>
      </c>
      <c r="DX104" s="844" t="s">
        <v>7160</v>
      </c>
      <c r="DY104" s="852"/>
      <c r="DZ104" s="856"/>
      <c r="EA104" s="839">
        <v>66</v>
      </c>
      <c r="EB104" s="842">
        <f t="shared" si="317"/>
        <v>0</v>
      </c>
      <c r="EC104" s="853"/>
      <c r="ED104" s="7">
        <f t="shared" si="318"/>
        <v>0.66</v>
      </c>
      <c r="EE104" s="7">
        <f t="shared" si="334"/>
        <v>0</v>
      </c>
      <c r="EF104" s="844" t="s">
        <v>7160</v>
      </c>
      <c r="EG104" s="851"/>
      <c r="EH104" s="856"/>
      <c r="EI104" s="839">
        <v>66</v>
      </c>
      <c r="EJ104" s="842">
        <f t="shared" si="319"/>
        <v>0</v>
      </c>
      <c r="EK104" s="853"/>
      <c r="EL104" s="7">
        <f t="shared" si="320"/>
        <v>0.66</v>
      </c>
      <c r="EM104" s="7">
        <f t="shared" si="335"/>
        <v>0</v>
      </c>
      <c r="EN104" s="844" t="s">
        <v>7160</v>
      </c>
      <c r="EO104" s="851"/>
      <c r="EP104" s="856"/>
      <c r="EQ104" s="839">
        <v>100</v>
      </c>
      <c r="ER104" s="845"/>
      <c r="ES104" s="853"/>
      <c r="ET104" s="7">
        <f t="shared" si="321"/>
        <v>1</v>
      </c>
      <c r="EU104" s="7">
        <f t="shared" si="337"/>
        <v>0</v>
      </c>
      <c r="EV104" s="844" t="s">
        <v>7160</v>
      </c>
      <c r="EW104" s="849"/>
      <c r="EX104" s="849"/>
      <c r="EY104" s="546">
        <v>2023</v>
      </c>
      <c r="FA104" s="846" t="str">
        <f t="shared" si="347"/>
        <v>SI</v>
      </c>
      <c r="FC104" s="934" t="str">
        <f t="shared" si="339"/>
        <v>dfes-derecho a la educación</v>
      </c>
      <c r="FF104" s="862"/>
    </row>
    <row r="105" spans="1:162" s="934" customFormat="1" ht="32.25" customHeight="1" x14ac:dyDescent="0.25">
      <c r="A105" s="861" t="str">
        <f t="shared" si="322"/>
        <v>570_VES_2023</v>
      </c>
      <c r="B105" s="925" t="s">
        <v>5392</v>
      </c>
      <c r="C105" s="925" t="s">
        <v>5893</v>
      </c>
      <c r="D105" s="925" t="s">
        <v>4460</v>
      </c>
      <c r="E105" s="925" t="s">
        <v>7183</v>
      </c>
      <c r="F105" s="925" t="s">
        <v>5894</v>
      </c>
      <c r="G105" s="925" t="s">
        <v>6043</v>
      </c>
      <c r="H105" s="925" t="s">
        <v>5394</v>
      </c>
      <c r="I105" s="969" t="s">
        <v>7510</v>
      </c>
      <c r="J105" s="969" t="s">
        <v>7426</v>
      </c>
      <c r="K105" s="969" t="s">
        <v>7511</v>
      </c>
      <c r="L105" s="920"/>
      <c r="M105" s="935" t="s">
        <v>8300</v>
      </c>
      <c r="N105" s="971">
        <v>570</v>
      </c>
      <c r="O105" s="920"/>
      <c r="P105" s="1073" t="s">
        <v>7185</v>
      </c>
      <c r="Q105" s="920" t="s">
        <v>210</v>
      </c>
      <c r="R105" s="921"/>
      <c r="S105" s="921"/>
      <c r="T105" s="921"/>
      <c r="U105" s="921"/>
      <c r="V105" s="921"/>
      <c r="W105" s="921"/>
      <c r="X105" s="921"/>
      <c r="Y105" s="921"/>
      <c r="Z105" s="921"/>
      <c r="AA105" s="921"/>
      <c r="AB105" s="921"/>
      <c r="AC105" s="921"/>
      <c r="AD105" s="921"/>
      <c r="AE105" s="921"/>
      <c r="AF105" s="921"/>
      <c r="AG105" s="921"/>
      <c r="AH105" s="921"/>
      <c r="AI105" s="921"/>
      <c r="AJ105" s="921"/>
      <c r="AK105" s="921"/>
      <c r="AL105" s="921"/>
      <c r="AM105" s="921"/>
      <c r="AN105" s="921"/>
      <c r="AO105" s="920" t="s">
        <v>1366</v>
      </c>
      <c r="AP105" s="920" t="s">
        <v>2635</v>
      </c>
      <c r="AQ105" s="920" t="s">
        <v>213</v>
      </c>
      <c r="AR105" s="920" t="s">
        <v>271</v>
      </c>
      <c r="AS105" s="920">
        <v>0</v>
      </c>
      <c r="AT105" s="925" t="s">
        <v>7186</v>
      </c>
      <c r="AU105" s="926" t="s">
        <v>7512</v>
      </c>
      <c r="AV105" s="985">
        <v>0</v>
      </c>
      <c r="AW105" s="1031">
        <v>40</v>
      </c>
      <c r="AX105" s="1031">
        <v>40</v>
      </c>
      <c r="AY105" s="1031">
        <v>40</v>
      </c>
      <c r="AZ105" s="1031">
        <v>40</v>
      </c>
      <c r="BA105" s="1031">
        <v>40</v>
      </c>
      <c r="BB105" s="959"/>
      <c r="BC105" s="959"/>
      <c r="BD105" s="959"/>
      <c r="BE105" s="959"/>
      <c r="BF105" s="994">
        <f>AW105</f>
        <v>40</v>
      </c>
      <c r="BG105" s="839">
        <v>0</v>
      </c>
      <c r="BH105" s="842">
        <v>0</v>
      </c>
      <c r="BI105" s="854" t="s">
        <v>7931</v>
      </c>
      <c r="BJ105" s="129">
        <f t="shared" si="340"/>
        <v>0</v>
      </c>
      <c r="BK105" s="7">
        <f t="shared" si="341"/>
        <v>0</v>
      </c>
      <c r="BL105" s="841" t="s">
        <v>218</v>
      </c>
      <c r="BM105" s="854" t="s">
        <v>8485</v>
      </c>
      <c r="BN105" s="859"/>
      <c r="BO105" s="839">
        <v>0</v>
      </c>
      <c r="BP105" s="842">
        <f t="shared" si="278"/>
        <v>0</v>
      </c>
      <c r="BQ105" s="843" t="s">
        <v>7965</v>
      </c>
      <c r="BR105" s="7">
        <f t="shared" si="342"/>
        <v>0</v>
      </c>
      <c r="BS105" s="7">
        <f>+IF(BL105&lt;&gt;"SI",BK105,(IF(BT105="SI",IFERROR((IF(BT105="SI",BP105,0)/$AW105),"REVISAR"),0)))</f>
        <v>0</v>
      </c>
      <c r="BT105" s="844" t="s">
        <v>218</v>
      </c>
      <c r="BU105" s="537" t="s">
        <v>8010</v>
      </c>
      <c r="BV105" s="120"/>
      <c r="BW105" s="839">
        <v>0</v>
      </c>
      <c r="BX105" s="842">
        <f t="shared" si="325"/>
        <v>0</v>
      </c>
      <c r="BY105" s="853" t="s">
        <v>8458</v>
      </c>
      <c r="BZ105" s="7">
        <f t="shared" si="307"/>
        <v>0</v>
      </c>
      <c r="CA105" s="7">
        <f>+IF(AND(BT105="SI",BL105="SI"),(IF(CB105="SI",IFERROR((IF(CB105="SI",BX105,0)/$AW105),"REVISAR"),0)),BS105)</f>
        <v>0</v>
      </c>
      <c r="CB105" s="844" t="s">
        <v>218</v>
      </c>
      <c r="CC105" s="852" t="s">
        <v>8659</v>
      </c>
      <c r="CD105" s="120"/>
      <c r="CE105" s="839">
        <v>0</v>
      </c>
      <c r="CF105" s="842">
        <f>IF(CB105="SI",BX105,0)</f>
        <v>0</v>
      </c>
      <c r="CG105" s="853"/>
      <c r="CH105" s="7">
        <f t="shared" si="308"/>
        <v>0</v>
      </c>
      <c r="CI105" s="7">
        <f>+IF(AND(BL105="SI",BT105="SI",CB105="SI"),(IF(CJ105="SI",IFERROR((IF(CJ105="SI",CF105,0)/$AW105),"REVISAR"),0)),CA105)</f>
        <v>0</v>
      </c>
      <c r="CJ105" s="844" t="s">
        <v>7160</v>
      </c>
      <c r="CK105" s="27"/>
      <c r="CL105" s="857"/>
      <c r="CM105" s="839">
        <v>0</v>
      </c>
      <c r="CN105" s="842">
        <f t="shared" si="309"/>
        <v>0</v>
      </c>
      <c r="CO105" s="847"/>
      <c r="CP105" s="7">
        <f t="shared" si="310"/>
        <v>0</v>
      </c>
      <c r="CQ105" s="7">
        <f>+IF(AND(BL105="SI",BT105="SI",CB105="SI",CJ105="SI"),(IF(CR105="SI",IFERROR((IF(CR105="SI",CN105,0)/$AW105),"REVISAR"),0)),CI105)</f>
        <v>0</v>
      </c>
      <c r="CR105" s="844" t="s">
        <v>7160</v>
      </c>
      <c r="CS105" s="852"/>
      <c r="CT105" s="857"/>
      <c r="CU105" s="839">
        <v>0</v>
      </c>
      <c r="CV105" s="842">
        <f t="shared" si="346"/>
        <v>0</v>
      </c>
      <c r="CW105" s="853"/>
      <c r="CX105" s="7">
        <f t="shared" si="311"/>
        <v>0</v>
      </c>
      <c r="CY105" s="7">
        <f>+IF(AND(BL105="SI",BT105="SI",CB105="SI",CJ105="SI",CR105="SI"),(IF(CZ105="SI",IFERROR((IF(CZ105="SI",CV105,0)/$AW105),"REVISAR"),0)),CQ105)</f>
        <v>0</v>
      </c>
      <c r="CZ105" s="844" t="s">
        <v>7160</v>
      </c>
      <c r="DA105" s="852"/>
      <c r="DB105" s="856"/>
      <c r="DC105" s="839">
        <v>0</v>
      </c>
      <c r="DD105" s="842">
        <f t="shared" si="312"/>
        <v>0</v>
      </c>
      <c r="DE105" s="853"/>
      <c r="DF105" s="7">
        <f t="shared" si="343"/>
        <v>0</v>
      </c>
      <c r="DG105" s="7">
        <f>+IF(AND(BL105="SI",BT105="SI",CB105="SI",CJ105="SI",CR105="SI",CZ105="SI"),(IF(DH105="SI",IFERROR((IF(DH105="SI",DD105,0)/$AW105),"REVISAR"),0)),CY105)</f>
        <v>0</v>
      </c>
      <c r="DH105" s="844" t="s">
        <v>7160</v>
      </c>
      <c r="DI105" s="852"/>
      <c r="DJ105" s="856"/>
      <c r="DK105" s="839">
        <v>0</v>
      </c>
      <c r="DL105" s="842">
        <f>IF(DH105="SI",DD105,0)</f>
        <v>0</v>
      </c>
      <c r="DM105" s="853"/>
      <c r="DN105" s="7">
        <f t="shared" si="315"/>
        <v>0</v>
      </c>
      <c r="DO105" s="7">
        <f>+IF(AND(BL105="SI",BT105="SI",CB105="SI",CJ105="SI",CR105="SI",CZ105="SI",DH105="SI"),(IF(DP105="SI",IFERROR((IF(DP105="SI",DL105,0)/$AW105),"REVISAR"),0)),DG105)</f>
        <v>0</v>
      </c>
      <c r="DP105" s="844" t="s">
        <v>7160</v>
      </c>
      <c r="DQ105" s="852"/>
      <c r="DR105" s="856"/>
      <c r="DS105" s="839">
        <v>0</v>
      </c>
      <c r="DT105" s="842">
        <f t="shared" si="332"/>
        <v>0</v>
      </c>
      <c r="DU105" s="853"/>
      <c r="DV105" s="7">
        <f t="shared" si="316"/>
        <v>0</v>
      </c>
      <c r="DW105" s="7">
        <f>+IF(AND(BL105="SI",BT105="SI",CB105="SI",CJ105="SI",CR105="SI",CZ105="SI",DH105="SI",DP105="SI"),(IF(DX105="SI",IFERROR((IF(DX105="SI",DT105,0)/$AW105),"REVISAR"),0)),DO105)</f>
        <v>0</v>
      </c>
      <c r="DX105" s="844" t="s">
        <v>7160</v>
      </c>
      <c r="DY105" s="852"/>
      <c r="DZ105" s="856"/>
      <c r="EA105" s="839">
        <v>0</v>
      </c>
      <c r="EB105" s="842">
        <f t="shared" si="317"/>
        <v>0</v>
      </c>
      <c r="EC105" s="853"/>
      <c r="ED105" s="7">
        <f t="shared" si="318"/>
        <v>0</v>
      </c>
      <c r="EE105" s="7">
        <f>+IF(AND(BL105="SI",BT105="SI",CB105="SI",CJ105="SI",CR105="SI",CZ105="SI",DH105="SI",DP105="SI",DX105="SI"),(IF(EF105="SI",IFERROR((IF(EF105="SI",EB105,0)/$AW105),"REVISAR"),0)),DW105)</f>
        <v>0</v>
      </c>
      <c r="EF105" s="844" t="s">
        <v>7160</v>
      </c>
      <c r="EG105" s="851"/>
      <c r="EH105" s="856"/>
      <c r="EI105" s="839">
        <v>0</v>
      </c>
      <c r="EJ105" s="842">
        <f t="shared" si="319"/>
        <v>0</v>
      </c>
      <c r="EK105" s="853"/>
      <c r="EL105" s="7">
        <f t="shared" si="320"/>
        <v>0</v>
      </c>
      <c r="EM105" s="7">
        <f>+IF(AND(BL105="SI",BT105="SI",CB105="SI",CJ105="SI",CR105="SI",CZ105="SI",DH105="SI",DP105="SI",DX105="SI",EF105="SI"),(IF(EN105="SI",IFERROR((IF(EN105="SI",EJ105,0)/$AW105),"REVISAR"),0)),EE105)</f>
        <v>0</v>
      </c>
      <c r="EN105" s="844" t="s">
        <v>7160</v>
      </c>
      <c r="EO105" s="851"/>
      <c r="EP105" s="856"/>
      <c r="EQ105" s="839">
        <f>+BF105</f>
        <v>40</v>
      </c>
      <c r="ER105" s="845"/>
      <c r="ES105" s="853"/>
      <c r="ET105" s="7">
        <f t="shared" si="321"/>
        <v>1</v>
      </c>
      <c r="EU105" s="7">
        <f>+IF(AND(BL105="SI",BT105="SI",CB105="SI",CJ105="SI",CR105="SI",CZ105="SI",DH105="SI",DP105="SI",DX105="SI",EF105="SI",EN105="SI"),(IF(EV105="SI",IFERROR((IF(EV105="SI",ER105,0)/$AW105),"REVISAR"),0)),EM105)</f>
        <v>0</v>
      </c>
      <c r="EV105" s="844" t="s">
        <v>7160</v>
      </c>
      <c r="EW105" s="849"/>
      <c r="EX105" s="849"/>
      <c r="EY105" s="546">
        <v>2023</v>
      </c>
      <c r="FA105" s="846" t="str">
        <f>+IF(EQ105=AW105,"SI","NO")</f>
        <v>SI</v>
      </c>
      <c r="FC105" s="934" t="str">
        <f t="shared" si="339"/>
        <v>dfes-fortalecimiento estratégico</v>
      </c>
      <c r="FF105" s="862"/>
    </row>
    <row r="106" spans="1:162" s="934" customFormat="1" ht="32.25" customHeight="1" x14ac:dyDescent="0.25">
      <c r="A106" s="861" t="str">
        <f t="shared" si="322"/>
        <v>571_VES_2023</v>
      </c>
      <c r="B106" s="925" t="s">
        <v>5392</v>
      </c>
      <c r="C106" s="925" t="s">
        <v>5893</v>
      </c>
      <c r="D106" s="925" t="s">
        <v>4460</v>
      </c>
      <c r="E106" s="925" t="s">
        <v>7183</v>
      </c>
      <c r="F106" s="925" t="s">
        <v>5894</v>
      </c>
      <c r="G106" s="925" t="s">
        <v>6043</v>
      </c>
      <c r="H106" s="925" t="s">
        <v>5394</v>
      </c>
      <c r="I106" s="969" t="s">
        <v>7510</v>
      </c>
      <c r="J106" s="969" t="s">
        <v>7426</v>
      </c>
      <c r="K106" s="969" t="s">
        <v>7243</v>
      </c>
      <c r="L106" s="920"/>
      <c r="M106" s="935" t="s">
        <v>8337</v>
      </c>
      <c r="N106" s="971">
        <v>571</v>
      </c>
      <c r="O106" s="920"/>
      <c r="P106" s="1073" t="s">
        <v>7513</v>
      </c>
      <c r="Q106" s="920" t="s">
        <v>210</v>
      </c>
      <c r="R106" s="921"/>
      <c r="S106" s="921"/>
      <c r="T106" s="921"/>
      <c r="U106" s="921"/>
      <c r="V106" s="921"/>
      <c r="W106" s="921"/>
      <c r="X106" s="921"/>
      <c r="Y106" s="921"/>
      <c r="Z106" s="921"/>
      <c r="AA106" s="921"/>
      <c r="AB106" s="921"/>
      <c r="AC106" s="921"/>
      <c r="AD106" s="921"/>
      <c r="AE106" s="921"/>
      <c r="AF106" s="921"/>
      <c r="AG106" s="921"/>
      <c r="AH106" s="921"/>
      <c r="AI106" s="921"/>
      <c r="AJ106" s="921"/>
      <c r="AK106" s="921"/>
      <c r="AL106" s="921"/>
      <c r="AM106" s="921"/>
      <c r="AN106" s="921"/>
      <c r="AO106" s="920" t="s">
        <v>211</v>
      </c>
      <c r="AP106" s="921" t="s">
        <v>212</v>
      </c>
      <c r="AQ106" s="920" t="s">
        <v>244</v>
      </c>
      <c r="AR106" s="920" t="s">
        <v>214</v>
      </c>
      <c r="AS106" s="920">
        <v>0</v>
      </c>
      <c r="AT106" s="925" t="s">
        <v>7514</v>
      </c>
      <c r="AU106" s="926" t="s">
        <v>7515</v>
      </c>
      <c r="AV106" s="985">
        <v>0</v>
      </c>
      <c r="AW106" s="1031">
        <v>100</v>
      </c>
      <c r="AX106" s="1046" t="s">
        <v>4357</v>
      </c>
      <c r="AY106" s="1046" t="s">
        <v>4357</v>
      </c>
      <c r="AZ106" s="1046" t="s">
        <v>4357</v>
      </c>
      <c r="BA106" s="1046" t="s">
        <v>4357</v>
      </c>
      <c r="BB106" s="958"/>
      <c r="BC106" s="958"/>
      <c r="BD106" s="958"/>
      <c r="BE106" s="958"/>
      <c r="BF106" s="994">
        <f>AW106</f>
        <v>100</v>
      </c>
      <c r="BG106" s="839">
        <v>0</v>
      </c>
      <c r="BH106" s="842">
        <v>0</v>
      </c>
      <c r="BI106" s="854" t="s">
        <v>7932</v>
      </c>
      <c r="BJ106" s="129">
        <f t="shared" si="340"/>
        <v>0</v>
      </c>
      <c r="BK106" s="7">
        <f t="shared" si="341"/>
        <v>0</v>
      </c>
      <c r="BL106" s="841" t="s">
        <v>218</v>
      </c>
      <c r="BM106" s="854" t="s">
        <v>8485</v>
      </c>
      <c r="BN106" s="860"/>
      <c r="BO106" s="839">
        <v>0</v>
      </c>
      <c r="BP106" s="842">
        <f t="shared" si="278"/>
        <v>0</v>
      </c>
      <c r="BQ106" s="843" t="s">
        <v>7966</v>
      </c>
      <c r="BR106" s="7">
        <f t="shared" si="342"/>
        <v>0</v>
      </c>
      <c r="BS106" s="7">
        <f t="shared" ref="BS106:BS120" si="348">+IF(BL106&lt;&gt;"SI",BK106,(IF(BT106="SI",IFERROR((IF(BT106="SI",BP106,0)/$AW106),"REVISAR"),BK106)))</f>
        <v>0</v>
      </c>
      <c r="BT106" s="844" t="s">
        <v>218</v>
      </c>
      <c r="BU106" s="537" t="s">
        <v>8010</v>
      </c>
      <c r="BV106" s="120"/>
      <c r="BW106" s="839">
        <v>0</v>
      </c>
      <c r="BX106" s="842">
        <f t="shared" si="325"/>
        <v>0</v>
      </c>
      <c r="BY106" s="853" t="s">
        <v>8459</v>
      </c>
      <c r="BZ106" s="7">
        <f t="shared" si="307"/>
        <v>0</v>
      </c>
      <c r="CA106" s="7">
        <f t="shared" ref="CA106:CA120" si="349">+IF(AND(BT106="SI",BL106="SI"),(IF(CB106="SI",IFERROR((IF(CB106="SI",BX106,0)/$AW106),"REVISAR"),BS106)),BS106)</f>
        <v>0</v>
      </c>
      <c r="CB106" s="844" t="s">
        <v>218</v>
      </c>
      <c r="CC106" s="852" t="s">
        <v>8659</v>
      </c>
      <c r="CD106" s="857"/>
      <c r="CE106" s="839">
        <v>33</v>
      </c>
      <c r="CF106" s="848"/>
      <c r="CG106" s="853"/>
      <c r="CH106" s="7">
        <f t="shared" si="308"/>
        <v>0.33</v>
      </c>
      <c r="CI106" s="7">
        <f t="shared" ref="CI106:CI120" si="350">+IF(AND(BL106="SI",BT106="SI",CB106="SI"),(IF(CJ106="SI",IFERROR((IF(CJ106="SI",CF106,0)/$AW106),"REVISAR"),CA106)),CA106)</f>
        <v>0</v>
      </c>
      <c r="CJ106" s="844" t="s">
        <v>7160</v>
      </c>
      <c r="CK106" s="27"/>
      <c r="CL106" s="857"/>
      <c r="CM106" s="839">
        <v>33</v>
      </c>
      <c r="CN106" s="842">
        <f t="shared" si="309"/>
        <v>0</v>
      </c>
      <c r="CO106" s="847"/>
      <c r="CP106" s="7">
        <f t="shared" si="310"/>
        <v>0.33</v>
      </c>
      <c r="CQ106" s="7">
        <f t="shared" ref="CQ106:CQ120" si="351">+IF(AND(BL106="SI",BT106="SI",CB106="SI",CJ106="SI"),(IF(CR106="SI",IFERROR((IF(CR106="SI",CN106,0)/$AW106),"REVISAR"),CI106)),CI106)</f>
        <v>0</v>
      </c>
      <c r="CR106" s="844" t="s">
        <v>7160</v>
      </c>
      <c r="CS106" s="852"/>
      <c r="CT106" s="857"/>
      <c r="CU106" s="839">
        <v>33</v>
      </c>
      <c r="CV106" s="858">
        <f t="shared" si="346"/>
        <v>0</v>
      </c>
      <c r="CW106" s="853"/>
      <c r="CX106" s="7">
        <f t="shared" si="311"/>
        <v>0.33</v>
      </c>
      <c r="CY106" s="7">
        <f t="shared" ref="CY106:CY120" si="352">+IF(AND(BL106="SI",BT106="SI",CB106="SI",CJ106="SI",CR106="SI"),(IF(CZ106="SI",IFERROR((IF(CZ106="SI",CV106,0)/$AW106),"REVISAR"),CQ106)),CQ106)</f>
        <v>0</v>
      </c>
      <c r="CZ106" s="844" t="s">
        <v>7160</v>
      </c>
      <c r="DA106" s="852"/>
      <c r="DB106" s="856"/>
      <c r="DC106" s="839">
        <v>33</v>
      </c>
      <c r="DD106" s="842">
        <f t="shared" si="312"/>
        <v>0</v>
      </c>
      <c r="DE106" s="853"/>
      <c r="DF106" s="7">
        <f t="shared" si="343"/>
        <v>0.33</v>
      </c>
      <c r="DG106" s="7">
        <f t="shared" ref="DG106:DG120" si="353">+IF(AND(BL106="SI",BT106="SI",CB106="SI",CJ106="SI",CR106="SI",CZ106="SI"),(IF(DH106="SI",IFERROR((IF(DH106="SI",DD106,0)/$AW106),"REVISAR"),CY106)),CY106)</f>
        <v>0</v>
      </c>
      <c r="DH106" s="844" t="s">
        <v>7160</v>
      </c>
      <c r="DI106" s="852"/>
      <c r="DJ106" s="856"/>
      <c r="DK106" s="839">
        <v>66</v>
      </c>
      <c r="DL106" s="848"/>
      <c r="DM106" s="853"/>
      <c r="DN106" s="7">
        <f t="shared" si="315"/>
        <v>0.66</v>
      </c>
      <c r="DO106" s="7">
        <f t="shared" ref="DO106:DO120" si="354">+IF(AND(BL106="SI",BT106="SI",CB106="SI",CJ106="SI",CR106="SI",CZ106="SI",DH106="SI"),(IF(DP106="SI",IFERROR((IF(DP106="SI",DL106,0)/$AW106),"REVISAR"),DG106)),DG106)</f>
        <v>0</v>
      </c>
      <c r="DP106" s="844" t="s">
        <v>7160</v>
      </c>
      <c r="DQ106" s="852"/>
      <c r="DR106" s="856"/>
      <c r="DS106" s="839">
        <v>66</v>
      </c>
      <c r="DT106" s="842">
        <f t="shared" si="332"/>
        <v>0</v>
      </c>
      <c r="DU106" s="853"/>
      <c r="DV106" s="7">
        <f t="shared" si="316"/>
        <v>0.66</v>
      </c>
      <c r="DW106" s="7">
        <f t="shared" ref="DW106:DW120" si="355">+IF(AND(BL106="SI",BT106="SI",CB106="SI",CJ106="SI",CR106="SI",CZ106="SI",DH106="SI",DP106="SI"),(IF(DX106="SI",IFERROR((IF(DX106="SI",DT106,0)/$AW106),"REVISAR"),DO106)),DO106)</f>
        <v>0</v>
      </c>
      <c r="DX106" s="844" t="s">
        <v>7160</v>
      </c>
      <c r="DY106" s="852"/>
      <c r="DZ106" s="856"/>
      <c r="EA106" s="839">
        <v>66</v>
      </c>
      <c r="EB106" s="842">
        <f t="shared" si="317"/>
        <v>0</v>
      </c>
      <c r="EC106" s="853"/>
      <c r="ED106" s="7">
        <f t="shared" si="318"/>
        <v>0.66</v>
      </c>
      <c r="EE106" s="7">
        <f t="shared" ref="EE106:EE120" si="356">+IF(AND(BL106="SI",BT106="SI",CB106="SI",CJ106="SI",CR106="SI",CZ106="SI",DH106="SI",DP106="SI",DX106="SI"),(IF(EF106="SI",IFERROR((IF(EF106="SI",EB106,0)/$AW106),"REVISAR"),DW106)),DW106)</f>
        <v>0</v>
      </c>
      <c r="EF106" s="844" t="s">
        <v>7160</v>
      </c>
      <c r="EG106" s="851"/>
      <c r="EH106" s="856"/>
      <c r="EI106" s="839">
        <v>66</v>
      </c>
      <c r="EJ106" s="842">
        <f t="shared" si="319"/>
        <v>0</v>
      </c>
      <c r="EK106" s="853"/>
      <c r="EL106" s="7">
        <f t="shared" si="320"/>
        <v>0.66</v>
      </c>
      <c r="EM106" s="7">
        <f t="shared" ref="EM106:EM120" si="357">+IF(AND(BL106="SI",BT106="SI",CB106="SI",CJ106="SI",CR106="SI",CZ106="SI",DH106="SI",DP106="SI",DX106="SI",EF106="SI"),(IF(EN106="SI",IFERROR((IF(EN106="SI",EJ106,0)/$AW106),"REVISAR"),EE106)),EE106)</f>
        <v>0</v>
      </c>
      <c r="EN106" s="844" t="s">
        <v>7160</v>
      </c>
      <c r="EO106" s="851"/>
      <c r="EP106" s="856"/>
      <c r="EQ106" s="839">
        <v>100</v>
      </c>
      <c r="ER106" s="845"/>
      <c r="ES106" s="853"/>
      <c r="ET106" s="7">
        <f t="shared" si="321"/>
        <v>1</v>
      </c>
      <c r="EU106" s="7">
        <f t="shared" ref="EU106:EU120" si="358">+IF(AND(BL106="SI",BT106="SI",CB106="SI",CJ106="SI",CR106="SI",CZ106="SI",DH106="SI",DP106="SI",DX106="SI",EF106="SI",EN106="SI"),(IF(EV106="SI",IFERROR((IF(EV106="SI",ER106,0)/$AW106),"REVISAR"),EM106)),EM106)</f>
        <v>0</v>
      </c>
      <c r="EV106" s="844" t="s">
        <v>7160</v>
      </c>
      <c r="EW106" s="849"/>
      <c r="EX106" s="849"/>
      <c r="EY106" s="546">
        <v>2023</v>
      </c>
      <c r="FA106" s="846" t="str">
        <f t="shared" ref="FA106:FA108" si="359">+IF(EQ106=AW106,"SI","NO")</f>
        <v>SI</v>
      </c>
      <c r="FC106" s="934" t="str">
        <f t="shared" si="339"/>
        <v>dfes-fortalecimiento de la educación superior publica</v>
      </c>
      <c r="FF106" s="862"/>
    </row>
    <row r="107" spans="1:162" s="934" customFormat="1" ht="32.25" customHeight="1" x14ac:dyDescent="0.25">
      <c r="A107" s="861" t="str">
        <f t="shared" si="322"/>
        <v>572_VES_2023</v>
      </c>
      <c r="B107" s="925" t="s">
        <v>5392</v>
      </c>
      <c r="C107" s="925" t="s">
        <v>5893</v>
      </c>
      <c r="D107" s="925" t="s">
        <v>4460</v>
      </c>
      <c r="E107" s="925" t="s">
        <v>7183</v>
      </c>
      <c r="F107" s="925" t="s">
        <v>5894</v>
      </c>
      <c r="G107" s="925" t="s">
        <v>5929</v>
      </c>
      <c r="H107" s="925" t="s">
        <v>5394</v>
      </c>
      <c r="I107" s="969" t="s">
        <v>7510</v>
      </c>
      <c r="J107" s="969" t="s">
        <v>7426</v>
      </c>
      <c r="K107" s="969" t="s">
        <v>7511</v>
      </c>
      <c r="L107" s="920"/>
      <c r="M107" s="935" t="s">
        <v>8300</v>
      </c>
      <c r="N107" s="971">
        <v>572</v>
      </c>
      <c r="O107" s="920"/>
      <c r="P107" s="1073" t="s">
        <v>7516</v>
      </c>
      <c r="Q107" s="920" t="s">
        <v>210</v>
      </c>
      <c r="R107" s="921"/>
      <c r="S107" s="921"/>
      <c r="T107" s="921"/>
      <c r="U107" s="921"/>
      <c r="V107" s="921"/>
      <c r="W107" s="921"/>
      <c r="X107" s="921"/>
      <c r="Y107" s="921"/>
      <c r="Z107" s="921"/>
      <c r="AA107" s="921"/>
      <c r="AB107" s="921"/>
      <c r="AC107" s="921"/>
      <c r="AD107" s="921"/>
      <c r="AE107" s="921"/>
      <c r="AF107" s="921"/>
      <c r="AG107" s="921"/>
      <c r="AH107" s="921"/>
      <c r="AI107" s="921"/>
      <c r="AJ107" s="921"/>
      <c r="AK107" s="921"/>
      <c r="AL107" s="921"/>
      <c r="AM107" s="921"/>
      <c r="AN107" s="921"/>
      <c r="AO107" s="920" t="s">
        <v>6598</v>
      </c>
      <c r="AP107" s="921" t="s">
        <v>212</v>
      </c>
      <c r="AQ107" s="920" t="s">
        <v>244</v>
      </c>
      <c r="AR107" s="920" t="s">
        <v>214</v>
      </c>
      <c r="AS107" s="920">
        <v>0</v>
      </c>
      <c r="AT107" s="925" t="s">
        <v>7517</v>
      </c>
      <c r="AU107" s="926" t="s">
        <v>7518</v>
      </c>
      <c r="AV107" s="985">
        <v>0</v>
      </c>
      <c r="AW107" s="1031">
        <v>100</v>
      </c>
      <c r="AX107" s="1046" t="s">
        <v>4357</v>
      </c>
      <c r="AY107" s="1046" t="s">
        <v>4357</v>
      </c>
      <c r="AZ107" s="1046" t="s">
        <v>4357</v>
      </c>
      <c r="BA107" s="1046" t="s">
        <v>4357</v>
      </c>
      <c r="BB107" s="958"/>
      <c r="BC107" s="958"/>
      <c r="BD107" s="958"/>
      <c r="BE107" s="958"/>
      <c r="BF107" s="994">
        <f>AW107</f>
        <v>100</v>
      </c>
      <c r="BG107" s="839">
        <v>0</v>
      </c>
      <c r="BH107" s="842">
        <v>0</v>
      </c>
      <c r="BI107" s="854" t="s">
        <v>7933</v>
      </c>
      <c r="BJ107" s="129">
        <f t="shared" si="340"/>
        <v>0</v>
      </c>
      <c r="BK107" s="7">
        <f t="shared" si="341"/>
        <v>0</v>
      </c>
      <c r="BL107" s="841" t="s">
        <v>218</v>
      </c>
      <c r="BM107" s="854" t="s">
        <v>8485</v>
      </c>
      <c r="BN107" s="860"/>
      <c r="BO107" s="839">
        <v>0</v>
      </c>
      <c r="BP107" s="842">
        <f t="shared" si="278"/>
        <v>0</v>
      </c>
      <c r="BQ107" s="843" t="s">
        <v>7967</v>
      </c>
      <c r="BR107" s="7">
        <f t="shared" si="342"/>
        <v>0</v>
      </c>
      <c r="BS107" s="7">
        <f t="shared" si="348"/>
        <v>0</v>
      </c>
      <c r="BT107" s="844" t="s">
        <v>218</v>
      </c>
      <c r="BU107" s="537" t="s">
        <v>8010</v>
      </c>
      <c r="BV107" s="120"/>
      <c r="BW107" s="839">
        <v>0</v>
      </c>
      <c r="BX107" s="842">
        <f t="shared" si="325"/>
        <v>0</v>
      </c>
      <c r="BY107" s="853" t="s">
        <v>8460</v>
      </c>
      <c r="BZ107" s="7">
        <f t="shared" si="307"/>
        <v>0</v>
      </c>
      <c r="CA107" s="7">
        <f t="shared" si="349"/>
        <v>0</v>
      </c>
      <c r="CB107" s="844" t="s">
        <v>218</v>
      </c>
      <c r="CC107" s="852" t="s">
        <v>8659</v>
      </c>
      <c r="CD107" s="857"/>
      <c r="CE107" s="839">
        <v>33</v>
      </c>
      <c r="CF107" s="848"/>
      <c r="CG107" s="853"/>
      <c r="CH107" s="7">
        <f t="shared" si="308"/>
        <v>0.33</v>
      </c>
      <c r="CI107" s="7">
        <f t="shared" si="350"/>
        <v>0</v>
      </c>
      <c r="CJ107" s="844" t="s">
        <v>7160</v>
      </c>
      <c r="CK107" s="27"/>
      <c r="CL107" s="857"/>
      <c r="CM107" s="839">
        <v>33</v>
      </c>
      <c r="CN107" s="842">
        <f t="shared" si="309"/>
        <v>0</v>
      </c>
      <c r="CO107" s="847"/>
      <c r="CP107" s="7">
        <f t="shared" si="310"/>
        <v>0.33</v>
      </c>
      <c r="CQ107" s="7">
        <f t="shared" si="351"/>
        <v>0</v>
      </c>
      <c r="CR107" s="844" t="s">
        <v>7160</v>
      </c>
      <c r="CS107" s="852"/>
      <c r="CT107" s="857"/>
      <c r="CU107" s="839">
        <v>33</v>
      </c>
      <c r="CV107" s="858">
        <f t="shared" si="346"/>
        <v>0</v>
      </c>
      <c r="CW107" s="853"/>
      <c r="CX107" s="7">
        <f t="shared" si="311"/>
        <v>0.33</v>
      </c>
      <c r="CY107" s="7">
        <f t="shared" si="352"/>
        <v>0</v>
      </c>
      <c r="CZ107" s="844" t="s">
        <v>7160</v>
      </c>
      <c r="DA107" s="852"/>
      <c r="DB107" s="856"/>
      <c r="DC107" s="839">
        <v>33</v>
      </c>
      <c r="DD107" s="842">
        <f t="shared" si="312"/>
        <v>0</v>
      </c>
      <c r="DE107" s="853"/>
      <c r="DF107" s="7">
        <f t="shared" si="343"/>
        <v>0.33</v>
      </c>
      <c r="DG107" s="7">
        <f t="shared" si="353"/>
        <v>0</v>
      </c>
      <c r="DH107" s="844" t="s">
        <v>7160</v>
      </c>
      <c r="DI107" s="852"/>
      <c r="DJ107" s="856"/>
      <c r="DK107" s="839">
        <v>66</v>
      </c>
      <c r="DL107" s="848"/>
      <c r="DM107" s="853"/>
      <c r="DN107" s="7">
        <f t="shared" si="315"/>
        <v>0.66</v>
      </c>
      <c r="DO107" s="7">
        <f t="shared" si="354"/>
        <v>0</v>
      </c>
      <c r="DP107" s="844" t="s">
        <v>7160</v>
      </c>
      <c r="DQ107" s="852"/>
      <c r="DR107" s="856"/>
      <c r="DS107" s="839">
        <v>66</v>
      </c>
      <c r="DT107" s="842">
        <f t="shared" si="332"/>
        <v>0</v>
      </c>
      <c r="DU107" s="853"/>
      <c r="DV107" s="7">
        <f t="shared" si="316"/>
        <v>0.66</v>
      </c>
      <c r="DW107" s="7">
        <f t="shared" si="355"/>
        <v>0</v>
      </c>
      <c r="DX107" s="844" t="s">
        <v>7160</v>
      </c>
      <c r="DY107" s="852"/>
      <c r="DZ107" s="856"/>
      <c r="EA107" s="839">
        <v>66</v>
      </c>
      <c r="EB107" s="842">
        <f t="shared" si="317"/>
        <v>0</v>
      </c>
      <c r="EC107" s="853"/>
      <c r="ED107" s="7">
        <f t="shared" si="318"/>
        <v>0.66</v>
      </c>
      <c r="EE107" s="7">
        <f t="shared" si="356"/>
        <v>0</v>
      </c>
      <c r="EF107" s="844" t="s">
        <v>7160</v>
      </c>
      <c r="EG107" s="851"/>
      <c r="EH107" s="856"/>
      <c r="EI107" s="839">
        <v>66</v>
      </c>
      <c r="EJ107" s="842">
        <f t="shared" si="319"/>
        <v>0</v>
      </c>
      <c r="EK107" s="853"/>
      <c r="EL107" s="7">
        <f t="shared" si="320"/>
        <v>0.66</v>
      </c>
      <c r="EM107" s="7">
        <f t="shared" si="357"/>
        <v>0</v>
      </c>
      <c r="EN107" s="844" t="s">
        <v>7160</v>
      </c>
      <c r="EO107" s="851"/>
      <c r="EP107" s="856"/>
      <c r="EQ107" s="839">
        <v>100</v>
      </c>
      <c r="ER107" s="845"/>
      <c r="ES107" s="853"/>
      <c r="ET107" s="7">
        <f t="shared" si="321"/>
        <v>1</v>
      </c>
      <c r="EU107" s="7">
        <f t="shared" si="358"/>
        <v>0</v>
      </c>
      <c r="EV107" s="844" t="s">
        <v>7160</v>
      </c>
      <c r="EW107" s="849"/>
      <c r="EX107" s="849"/>
      <c r="EY107" s="546">
        <v>2023</v>
      </c>
      <c r="FA107" s="846" t="str">
        <f t="shared" si="359"/>
        <v>SI</v>
      </c>
      <c r="FC107" s="934" t="str">
        <f t="shared" si="339"/>
        <v>dfes-fortalecimiento estratégico</v>
      </c>
      <c r="FF107" s="862"/>
    </row>
    <row r="108" spans="1:162" s="934" customFormat="1" ht="32.25" customHeight="1" x14ac:dyDescent="0.25">
      <c r="A108" s="861" t="str">
        <f t="shared" si="322"/>
        <v>573_VES_2023</v>
      </c>
      <c r="B108" s="925" t="s">
        <v>5392</v>
      </c>
      <c r="C108" s="925" t="s">
        <v>5893</v>
      </c>
      <c r="D108" s="925" t="s">
        <v>4460</v>
      </c>
      <c r="E108" s="925" t="s">
        <v>7183</v>
      </c>
      <c r="F108" s="925" t="s">
        <v>5894</v>
      </c>
      <c r="G108" s="925" t="s">
        <v>6043</v>
      </c>
      <c r="H108" s="925" t="s">
        <v>7519</v>
      </c>
      <c r="I108" s="969" t="s">
        <v>7484</v>
      </c>
      <c r="J108" s="969" t="s">
        <v>7426</v>
      </c>
      <c r="K108" s="969" t="s">
        <v>7485</v>
      </c>
      <c r="L108" s="920"/>
      <c r="M108" s="935" t="s">
        <v>8335</v>
      </c>
      <c r="N108" s="971">
        <v>573</v>
      </c>
      <c r="O108" s="920"/>
      <c r="P108" s="1073" t="s">
        <v>7520</v>
      </c>
      <c r="Q108" s="920" t="s">
        <v>210</v>
      </c>
      <c r="R108" s="921"/>
      <c r="S108" s="921"/>
      <c r="T108" s="921"/>
      <c r="U108" s="921"/>
      <c r="V108" s="921"/>
      <c r="W108" s="921"/>
      <c r="X108" s="921"/>
      <c r="Y108" s="921"/>
      <c r="Z108" s="921"/>
      <c r="AA108" s="921"/>
      <c r="AB108" s="921"/>
      <c r="AC108" s="921"/>
      <c r="AD108" s="921"/>
      <c r="AE108" s="921"/>
      <c r="AF108" s="921"/>
      <c r="AG108" s="921"/>
      <c r="AH108" s="921"/>
      <c r="AI108" s="921"/>
      <c r="AJ108" s="921"/>
      <c r="AK108" s="921"/>
      <c r="AL108" s="921"/>
      <c r="AM108" s="921"/>
      <c r="AN108" s="921"/>
      <c r="AO108" s="920" t="s">
        <v>211</v>
      </c>
      <c r="AP108" s="921" t="s">
        <v>212</v>
      </c>
      <c r="AQ108" s="920" t="s">
        <v>244</v>
      </c>
      <c r="AR108" s="920" t="s">
        <v>214</v>
      </c>
      <c r="AS108" s="920">
        <v>0</v>
      </c>
      <c r="AT108" s="925" t="s">
        <v>7521</v>
      </c>
      <c r="AU108" s="925" t="s">
        <v>7522</v>
      </c>
      <c r="AV108" s="985">
        <v>0</v>
      </c>
      <c r="AW108" s="1022">
        <v>100</v>
      </c>
      <c r="AX108" s="1046" t="s">
        <v>4357</v>
      </c>
      <c r="AY108" s="1046" t="s">
        <v>4357</v>
      </c>
      <c r="AZ108" s="1046" t="s">
        <v>4357</v>
      </c>
      <c r="BA108" s="1046" t="s">
        <v>4357</v>
      </c>
      <c r="BB108" s="958"/>
      <c r="BC108" s="958"/>
      <c r="BD108" s="958"/>
      <c r="BE108" s="958"/>
      <c r="BF108" s="994">
        <v>100</v>
      </c>
      <c r="BG108" s="839">
        <v>0</v>
      </c>
      <c r="BH108" s="842">
        <v>0</v>
      </c>
      <c r="BI108" s="854" t="s">
        <v>7934</v>
      </c>
      <c r="BJ108" s="129">
        <f t="shared" si="340"/>
        <v>0</v>
      </c>
      <c r="BK108" s="7">
        <f t="shared" si="341"/>
        <v>0</v>
      </c>
      <c r="BL108" s="841" t="s">
        <v>218</v>
      </c>
      <c r="BM108" s="854" t="s">
        <v>8485</v>
      </c>
      <c r="BN108" s="860"/>
      <c r="BO108" s="839">
        <v>0</v>
      </c>
      <c r="BP108" s="842">
        <f t="shared" si="278"/>
        <v>0</v>
      </c>
      <c r="BQ108" s="843" t="s">
        <v>7968</v>
      </c>
      <c r="BR108" s="7">
        <f t="shared" si="342"/>
        <v>0</v>
      </c>
      <c r="BS108" s="7">
        <f t="shared" si="348"/>
        <v>0</v>
      </c>
      <c r="BT108" s="844" t="s">
        <v>218</v>
      </c>
      <c r="BU108" s="537" t="s">
        <v>8010</v>
      </c>
      <c r="BV108" s="120"/>
      <c r="BW108" s="839">
        <v>0</v>
      </c>
      <c r="BX108" s="842">
        <f t="shared" si="325"/>
        <v>0</v>
      </c>
      <c r="BY108" s="853" t="s">
        <v>8461</v>
      </c>
      <c r="BZ108" s="7">
        <f t="shared" si="307"/>
        <v>0</v>
      </c>
      <c r="CA108" s="7">
        <f t="shared" si="349"/>
        <v>0</v>
      </c>
      <c r="CB108" s="844" t="s">
        <v>218</v>
      </c>
      <c r="CC108" s="852" t="s">
        <v>8659</v>
      </c>
      <c r="CD108" s="857"/>
      <c r="CE108" s="839">
        <v>33</v>
      </c>
      <c r="CF108" s="848"/>
      <c r="CG108" s="853"/>
      <c r="CH108" s="7">
        <f t="shared" si="308"/>
        <v>0.33</v>
      </c>
      <c r="CI108" s="7">
        <f t="shared" si="350"/>
        <v>0</v>
      </c>
      <c r="CJ108" s="844" t="s">
        <v>7160</v>
      </c>
      <c r="CK108" s="27"/>
      <c r="CL108" s="857"/>
      <c r="CM108" s="839">
        <v>33</v>
      </c>
      <c r="CN108" s="842">
        <f t="shared" si="309"/>
        <v>0</v>
      </c>
      <c r="CO108" s="847"/>
      <c r="CP108" s="7">
        <f t="shared" si="310"/>
        <v>0.33</v>
      </c>
      <c r="CQ108" s="7">
        <f t="shared" si="351"/>
        <v>0</v>
      </c>
      <c r="CR108" s="844" t="s">
        <v>7160</v>
      </c>
      <c r="CS108" s="852"/>
      <c r="CT108" s="857"/>
      <c r="CU108" s="839">
        <v>33</v>
      </c>
      <c r="CV108" s="858">
        <f t="shared" si="346"/>
        <v>0</v>
      </c>
      <c r="CW108" s="853"/>
      <c r="CX108" s="7">
        <f t="shared" si="311"/>
        <v>0.33</v>
      </c>
      <c r="CY108" s="7">
        <f t="shared" si="352"/>
        <v>0</v>
      </c>
      <c r="CZ108" s="844" t="s">
        <v>7160</v>
      </c>
      <c r="DA108" s="852"/>
      <c r="DB108" s="856"/>
      <c r="DC108" s="839">
        <v>33</v>
      </c>
      <c r="DD108" s="842">
        <f t="shared" si="312"/>
        <v>0</v>
      </c>
      <c r="DE108" s="853"/>
      <c r="DF108" s="7">
        <f t="shared" si="343"/>
        <v>0.33</v>
      </c>
      <c r="DG108" s="7">
        <f t="shared" si="353"/>
        <v>0</v>
      </c>
      <c r="DH108" s="844" t="s">
        <v>7160</v>
      </c>
      <c r="DI108" s="852"/>
      <c r="DJ108" s="856"/>
      <c r="DK108" s="839">
        <v>66</v>
      </c>
      <c r="DL108" s="848"/>
      <c r="DM108" s="853"/>
      <c r="DN108" s="7">
        <f t="shared" si="315"/>
        <v>0.66</v>
      </c>
      <c r="DO108" s="7">
        <f t="shared" si="354"/>
        <v>0</v>
      </c>
      <c r="DP108" s="844" t="s">
        <v>7160</v>
      </c>
      <c r="DQ108" s="852"/>
      <c r="DR108" s="856"/>
      <c r="DS108" s="839">
        <v>66</v>
      </c>
      <c r="DT108" s="842">
        <f t="shared" si="332"/>
        <v>0</v>
      </c>
      <c r="DU108" s="853"/>
      <c r="DV108" s="7">
        <f t="shared" si="316"/>
        <v>0.66</v>
      </c>
      <c r="DW108" s="7">
        <f t="shared" si="355"/>
        <v>0</v>
      </c>
      <c r="DX108" s="844" t="s">
        <v>7160</v>
      </c>
      <c r="DY108" s="852"/>
      <c r="DZ108" s="856"/>
      <c r="EA108" s="839">
        <v>66</v>
      </c>
      <c r="EB108" s="842">
        <f t="shared" si="317"/>
        <v>0</v>
      </c>
      <c r="EC108" s="853"/>
      <c r="ED108" s="7">
        <f t="shared" si="318"/>
        <v>0.66</v>
      </c>
      <c r="EE108" s="7">
        <f t="shared" si="356"/>
        <v>0</v>
      </c>
      <c r="EF108" s="844" t="s">
        <v>7160</v>
      </c>
      <c r="EG108" s="851"/>
      <c r="EH108" s="856"/>
      <c r="EI108" s="839">
        <v>66</v>
      </c>
      <c r="EJ108" s="842">
        <f t="shared" si="319"/>
        <v>0</v>
      </c>
      <c r="EK108" s="853"/>
      <c r="EL108" s="7">
        <f t="shared" si="320"/>
        <v>0.66</v>
      </c>
      <c r="EM108" s="7">
        <f t="shared" si="357"/>
        <v>0</v>
      </c>
      <c r="EN108" s="844" t="s">
        <v>7160</v>
      </c>
      <c r="EO108" s="851"/>
      <c r="EP108" s="856"/>
      <c r="EQ108" s="839">
        <v>100</v>
      </c>
      <c r="ER108" s="845"/>
      <c r="ES108" s="853"/>
      <c r="ET108" s="7">
        <f t="shared" si="321"/>
        <v>1</v>
      </c>
      <c r="EU108" s="7">
        <f t="shared" si="358"/>
        <v>0</v>
      </c>
      <c r="EV108" s="844" t="s">
        <v>7160</v>
      </c>
      <c r="EW108" s="849"/>
      <c r="EX108" s="849"/>
      <c r="EY108" s="546">
        <v>2023</v>
      </c>
      <c r="FA108" s="846" t="str">
        <f t="shared" si="359"/>
        <v>SI</v>
      </c>
      <c r="FC108" s="934" t="str">
        <f t="shared" si="339"/>
        <v>dfes-enfoque diferencial</v>
      </c>
      <c r="FF108" s="862"/>
    </row>
    <row r="109" spans="1:162" s="934" customFormat="1" ht="32.25" customHeight="1" x14ac:dyDescent="0.25">
      <c r="A109" s="861" t="str">
        <f t="shared" si="322"/>
        <v>574_VES_2023</v>
      </c>
      <c r="B109" s="925" t="s">
        <v>5392</v>
      </c>
      <c r="C109" s="925" t="s">
        <v>5893</v>
      </c>
      <c r="D109" s="925" t="s">
        <v>4460</v>
      </c>
      <c r="E109" s="925" t="s">
        <v>7183</v>
      </c>
      <c r="F109" s="925" t="s">
        <v>5894</v>
      </c>
      <c r="G109" s="925" t="s">
        <v>6043</v>
      </c>
      <c r="H109" s="925" t="s">
        <v>5394</v>
      </c>
      <c r="I109" s="969" t="s">
        <v>7482</v>
      </c>
      <c r="J109" s="969" t="s">
        <v>7426</v>
      </c>
      <c r="K109" s="969" t="s">
        <v>7500</v>
      </c>
      <c r="L109" s="920"/>
      <c r="M109" s="935" t="s">
        <v>8297</v>
      </c>
      <c r="N109" s="971">
        <v>574</v>
      </c>
      <c r="O109" s="920"/>
      <c r="P109" s="1073" t="s">
        <v>7523</v>
      </c>
      <c r="Q109" s="920" t="s">
        <v>210</v>
      </c>
      <c r="R109" s="921"/>
      <c r="S109" s="921"/>
      <c r="T109" s="921"/>
      <c r="U109" s="921"/>
      <c r="V109" s="921"/>
      <c r="W109" s="921"/>
      <c r="X109" s="921"/>
      <c r="Y109" s="921"/>
      <c r="Z109" s="921"/>
      <c r="AA109" s="921"/>
      <c r="AB109" s="921"/>
      <c r="AC109" s="921"/>
      <c r="AD109" s="921"/>
      <c r="AE109" s="921"/>
      <c r="AF109" s="921"/>
      <c r="AG109" s="921"/>
      <c r="AH109" s="921"/>
      <c r="AI109" s="921"/>
      <c r="AJ109" s="921"/>
      <c r="AK109" s="921"/>
      <c r="AL109" s="921"/>
      <c r="AM109" s="921"/>
      <c r="AN109" s="921"/>
      <c r="AO109" s="920" t="s">
        <v>6598</v>
      </c>
      <c r="AP109" s="921" t="s">
        <v>2635</v>
      </c>
      <c r="AQ109" s="920" t="s">
        <v>244</v>
      </c>
      <c r="AR109" s="920" t="s">
        <v>271</v>
      </c>
      <c r="AS109" s="920">
        <v>0</v>
      </c>
      <c r="AT109" s="925" t="s">
        <v>7524</v>
      </c>
      <c r="AU109" s="925" t="s">
        <v>7525</v>
      </c>
      <c r="AV109" s="985">
        <v>0</v>
      </c>
      <c r="AW109" s="1022">
        <v>4</v>
      </c>
      <c r="AX109" s="1022">
        <v>8</v>
      </c>
      <c r="AY109" s="1022">
        <v>12</v>
      </c>
      <c r="AZ109" s="1022">
        <v>16</v>
      </c>
      <c r="BA109" s="1022">
        <v>16</v>
      </c>
      <c r="BB109" s="956"/>
      <c r="BC109" s="956"/>
      <c r="BD109" s="956"/>
      <c r="BE109" s="956"/>
      <c r="BF109" s="994">
        <f>AW109</f>
        <v>4</v>
      </c>
      <c r="BG109" s="839">
        <v>0</v>
      </c>
      <c r="BH109" s="842">
        <v>0</v>
      </c>
      <c r="BI109" s="854" t="s">
        <v>7935</v>
      </c>
      <c r="BJ109" s="129">
        <f t="shared" si="340"/>
        <v>0</v>
      </c>
      <c r="BK109" s="7">
        <f t="shared" si="341"/>
        <v>0</v>
      </c>
      <c r="BL109" s="841" t="s">
        <v>218</v>
      </c>
      <c r="BM109" s="854" t="s">
        <v>8485</v>
      </c>
      <c r="BN109" s="860"/>
      <c r="BO109" s="839">
        <v>0</v>
      </c>
      <c r="BP109" s="842">
        <f t="shared" si="278"/>
        <v>0</v>
      </c>
      <c r="BQ109" s="843" t="s">
        <v>7969</v>
      </c>
      <c r="BR109" s="7">
        <f t="shared" si="342"/>
        <v>0</v>
      </c>
      <c r="BS109" s="7">
        <f t="shared" si="348"/>
        <v>0</v>
      </c>
      <c r="BT109" s="844" t="s">
        <v>218</v>
      </c>
      <c r="BU109" s="537" t="s">
        <v>8010</v>
      </c>
      <c r="BV109" s="120"/>
      <c r="BW109" s="839">
        <v>0</v>
      </c>
      <c r="BX109" s="842">
        <f t="shared" si="325"/>
        <v>0</v>
      </c>
      <c r="BY109" s="853" t="s">
        <v>8462</v>
      </c>
      <c r="BZ109" s="7">
        <f t="shared" si="307"/>
        <v>0</v>
      </c>
      <c r="CA109" s="7">
        <f t="shared" si="349"/>
        <v>0</v>
      </c>
      <c r="CB109" s="844" t="s">
        <v>218</v>
      </c>
      <c r="CC109" s="852" t="s">
        <v>8659</v>
      </c>
      <c r="CD109" s="857"/>
      <c r="CE109" s="839">
        <v>0</v>
      </c>
      <c r="CF109" s="842">
        <f>IF(CB109="SI",BX109,0)</f>
        <v>0</v>
      </c>
      <c r="CG109" s="853"/>
      <c r="CH109" s="7">
        <f t="shared" si="308"/>
        <v>0</v>
      </c>
      <c r="CI109" s="7">
        <f t="shared" si="350"/>
        <v>0</v>
      </c>
      <c r="CJ109" s="844" t="s">
        <v>7160</v>
      </c>
      <c r="CK109" s="27"/>
      <c r="CL109" s="857"/>
      <c r="CM109" s="839">
        <v>0</v>
      </c>
      <c r="CN109" s="842">
        <f t="shared" si="309"/>
        <v>0</v>
      </c>
      <c r="CO109" s="847"/>
      <c r="CP109" s="7">
        <f t="shared" si="310"/>
        <v>0</v>
      </c>
      <c r="CQ109" s="7">
        <f t="shared" si="351"/>
        <v>0</v>
      </c>
      <c r="CR109" s="844" t="s">
        <v>7160</v>
      </c>
      <c r="CS109" s="852"/>
      <c r="CT109" s="857"/>
      <c r="CU109" s="839">
        <v>0</v>
      </c>
      <c r="CV109" s="858">
        <f t="shared" si="346"/>
        <v>0</v>
      </c>
      <c r="CW109" s="853"/>
      <c r="CX109" s="7">
        <f t="shared" si="311"/>
        <v>0</v>
      </c>
      <c r="CY109" s="7">
        <f t="shared" si="352"/>
        <v>0</v>
      </c>
      <c r="CZ109" s="844" t="s">
        <v>7160</v>
      </c>
      <c r="DA109" s="852"/>
      <c r="DB109" s="856"/>
      <c r="DC109" s="839">
        <v>0</v>
      </c>
      <c r="DD109" s="842">
        <f t="shared" si="312"/>
        <v>0</v>
      </c>
      <c r="DE109" s="853"/>
      <c r="DF109" s="7">
        <f t="shared" si="343"/>
        <v>0</v>
      </c>
      <c r="DG109" s="7">
        <f t="shared" si="353"/>
        <v>0</v>
      </c>
      <c r="DH109" s="844" t="s">
        <v>7160</v>
      </c>
      <c r="DI109" s="852"/>
      <c r="DJ109" s="856"/>
      <c r="DK109" s="839">
        <v>0</v>
      </c>
      <c r="DL109" s="842">
        <f>IF(DH109="SI",DD109,0)</f>
        <v>0</v>
      </c>
      <c r="DM109" s="853"/>
      <c r="DN109" s="7">
        <f t="shared" si="315"/>
        <v>0</v>
      </c>
      <c r="DO109" s="7">
        <f t="shared" si="354"/>
        <v>0</v>
      </c>
      <c r="DP109" s="844" t="s">
        <v>7160</v>
      </c>
      <c r="DQ109" s="852"/>
      <c r="DR109" s="856"/>
      <c r="DS109" s="839">
        <v>0</v>
      </c>
      <c r="DT109" s="842">
        <f t="shared" si="332"/>
        <v>0</v>
      </c>
      <c r="DU109" s="853"/>
      <c r="DV109" s="7">
        <f t="shared" si="316"/>
        <v>0</v>
      </c>
      <c r="DW109" s="7">
        <f t="shared" si="355"/>
        <v>0</v>
      </c>
      <c r="DX109" s="844" t="s">
        <v>7160</v>
      </c>
      <c r="DY109" s="852"/>
      <c r="DZ109" s="856"/>
      <c r="EA109" s="839">
        <v>0</v>
      </c>
      <c r="EB109" s="842">
        <f t="shared" si="317"/>
        <v>0</v>
      </c>
      <c r="EC109" s="853"/>
      <c r="ED109" s="7">
        <f t="shared" si="318"/>
        <v>0</v>
      </c>
      <c r="EE109" s="7">
        <f t="shared" si="356"/>
        <v>0</v>
      </c>
      <c r="EF109" s="844" t="s">
        <v>7160</v>
      </c>
      <c r="EG109" s="851"/>
      <c r="EH109" s="856"/>
      <c r="EI109" s="839">
        <v>0</v>
      </c>
      <c r="EJ109" s="842">
        <f t="shared" si="319"/>
        <v>0</v>
      </c>
      <c r="EK109" s="853"/>
      <c r="EL109" s="7">
        <f t="shared" si="320"/>
        <v>0</v>
      </c>
      <c r="EM109" s="7">
        <f t="shared" si="357"/>
        <v>0</v>
      </c>
      <c r="EN109" s="844" t="s">
        <v>7160</v>
      </c>
      <c r="EO109" s="851"/>
      <c r="EP109" s="856"/>
      <c r="EQ109" s="839">
        <f>+BF109</f>
        <v>4</v>
      </c>
      <c r="ER109" s="845"/>
      <c r="ES109" s="853"/>
      <c r="ET109" s="7">
        <f t="shared" si="321"/>
        <v>1</v>
      </c>
      <c r="EU109" s="7">
        <f t="shared" si="358"/>
        <v>0</v>
      </c>
      <c r="EV109" s="844" t="s">
        <v>7160</v>
      </c>
      <c r="EW109" s="849"/>
      <c r="EX109" s="849"/>
      <c r="EY109" s="546">
        <v>2023</v>
      </c>
      <c r="FA109" s="846" t="str">
        <f>+IF(EQ109=AW109,"SI","NO")</f>
        <v>SI</v>
      </c>
      <c r="FC109" s="934" t="str">
        <f t="shared" si="339"/>
        <v>dfes-enfoque territorial</v>
      </c>
      <c r="FF109" s="862"/>
    </row>
    <row r="110" spans="1:162" s="934" customFormat="1" ht="32.25" customHeight="1" x14ac:dyDescent="0.25">
      <c r="A110" s="861" t="str">
        <f t="shared" si="322"/>
        <v>575_VES_2023</v>
      </c>
      <c r="B110" s="925" t="s">
        <v>5392</v>
      </c>
      <c r="C110" s="925" t="s">
        <v>5893</v>
      </c>
      <c r="D110" s="925" t="s">
        <v>4460</v>
      </c>
      <c r="E110" s="925" t="s">
        <v>7183</v>
      </c>
      <c r="F110" s="925" t="s">
        <v>5894</v>
      </c>
      <c r="G110" s="925" t="s">
        <v>6043</v>
      </c>
      <c r="H110" s="925" t="s">
        <v>5394</v>
      </c>
      <c r="I110" s="969" t="s">
        <v>7484</v>
      </c>
      <c r="J110" s="969" t="s">
        <v>7426</v>
      </c>
      <c r="K110" s="969" t="s">
        <v>7485</v>
      </c>
      <c r="L110" s="920"/>
      <c r="M110" s="935" t="s">
        <v>8335</v>
      </c>
      <c r="N110" s="971">
        <v>575</v>
      </c>
      <c r="O110" s="920"/>
      <c r="P110" s="1073" t="s">
        <v>7526</v>
      </c>
      <c r="Q110" s="920" t="s">
        <v>210</v>
      </c>
      <c r="R110" s="921"/>
      <c r="S110" s="921"/>
      <c r="T110" s="921"/>
      <c r="U110" s="921"/>
      <c r="V110" s="921"/>
      <c r="W110" s="921"/>
      <c r="X110" s="921"/>
      <c r="Y110" s="921"/>
      <c r="Z110" s="921"/>
      <c r="AA110" s="921"/>
      <c r="AB110" s="921"/>
      <c r="AC110" s="921"/>
      <c r="AD110" s="921"/>
      <c r="AE110" s="921"/>
      <c r="AF110" s="921"/>
      <c r="AG110" s="921"/>
      <c r="AH110" s="921"/>
      <c r="AI110" s="921"/>
      <c r="AJ110" s="921"/>
      <c r="AK110" s="921"/>
      <c r="AL110" s="921"/>
      <c r="AM110" s="921"/>
      <c r="AN110" s="921"/>
      <c r="AO110" s="920" t="s">
        <v>6598</v>
      </c>
      <c r="AP110" s="921" t="s">
        <v>212</v>
      </c>
      <c r="AQ110" s="920" t="s">
        <v>244</v>
      </c>
      <c r="AR110" s="920" t="s">
        <v>214</v>
      </c>
      <c r="AS110" s="920">
        <v>0</v>
      </c>
      <c r="AT110" s="925" t="s">
        <v>7527</v>
      </c>
      <c r="AU110" s="925" t="s">
        <v>7528</v>
      </c>
      <c r="AV110" s="985">
        <v>0</v>
      </c>
      <c r="AW110" s="1022">
        <v>100</v>
      </c>
      <c r="AX110" s="1046" t="s">
        <v>4357</v>
      </c>
      <c r="AY110" s="1046" t="s">
        <v>4357</v>
      </c>
      <c r="AZ110" s="1046" t="s">
        <v>4357</v>
      </c>
      <c r="BA110" s="1046" t="s">
        <v>4357</v>
      </c>
      <c r="BB110" s="958"/>
      <c r="BC110" s="958"/>
      <c r="BD110" s="958"/>
      <c r="BE110" s="958"/>
      <c r="BF110" s="994">
        <v>100</v>
      </c>
      <c r="BG110" s="839">
        <v>0</v>
      </c>
      <c r="BH110" s="842">
        <v>0</v>
      </c>
      <c r="BI110" s="854" t="s">
        <v>7936</v>
      </c>
      <c r="BJ110" s="129">
        <f t="shared" si="340"/>
        <v>0</v>
      </c>
      <c r="BK110" s="7">
        <f t="shared" si="341"/>
        <v>0</v>
      </c>
      <c r="BL110" s="841" t="s">
        <v>218</v>
      </c>
      <c r="BM110" s="854" t="s">
        <v>8485</v>
      </c>
      <c r="BN110" s="860"/>
      <c r="BO110" s="839">
        <v>0</v>
      </c>
      <c r="BP110" s="842">
        <f t="shared" si="278"/>
        <v>0</v>
      </c>
      <c r="BQ110" s="843" t="s">
        <v>7970</v>
      </c>
      <c r="BR110" s="7">
        <f t="shared" si="342"/>
        <v>0</v>
      </c>
      <c r="BS110" s="7">
        <f t="shared" si="348"/>
        <v>0</v>
      </c>
      <c r="BT110" s="844" t="s">
        <v>218</v>
      </c>
      <c r="BU110" s="537" t="s">
        <v>8010</v>
      </c>
      <c r="BV110" s="120"/>
      <c r="BW110" s="839">
        <v>0</v>
      </c>
      <c r="BX110" s="842">
        <f t="shared" si="325"/>
        <v>0</v>
      </c>
      <c r="BY110" s="853" t="s">
        <v>8463</v>
      </c>
      <c r="BZ110" s="7">
        <f t="shared" si="307"/>
        <v>0</v>
      </c>
      <c r="CA110" s="7">
        <f t="shared" si="349"/>
        <v>0</v>
      </c>
      <c r="CB110" s="844" t="s">
        <v>218</v>
      </c>
      <c r="CC110" s="852" t="s">
        <v>8659</v>
      </c>
      <c r="CD110" s="857"/>
      <c r="CE110" s="839">
        <v>33</v>
      </c>
      <c r="CF110" s="848"/>
      <c r="CG110" s="853"/>
      <c r="CH110" s="7">
        <f t="shared" si="308"/>
        <v>0.33</v>
      </c>
      <c r="CI110" s="7">
        <f t="shared" si="350"/>
        <v>0</v>
      </c>
      <c r="CJ110" s="844" t="s">
        <v>7160</v>
      </c>
      <c r="CK110" s="27"/>
      <c r="CL110" s="857"/>
      <c r="CM110" s="839">
        <v>33</v>
      </c>
      <c r="CN110" s="842">
        <f t="shared" si="309"/>
        <v>0</v>
      </c>
      <c r="CO110" s="847"/>
      <c r="CP110" s="7">
        <f t="shared" si="310"/>
        <v>0.33</v>
      </c>
      <c r="CQ110" s="7">
        <f t="shared" si="351"/>
        <v>0</v>
      </c>
      <c r="CR110" s="844" t="s">
        <v>7160</v>
      </c>
      <c r="CS110" s="852"/>
      <c r="CT110" s="857"/>
      <c r="CU110" s="839">
        <v>33</v>
      </c>
      <c r="CV110" s="858">
        <f t="shared" si="346"/>
        <v>0</v>
      </c>
      <c r="CW110" s="853"/>
      <c r="CX110" s="7">
        <f t="shared" si="311"/>
        <v>0.33</v>
      </c>
      <c r="CY110" s="7">
        <f t="shared" si="352"/>
        <v>0</v>
      </c>
      <c r="CZ110" s="844" t="s">
        <v>7160</v>
      </c>
      <c r="DA110" s="852"/>
      <c r="DB110" s="856"/>
      <c r="DC110" s="839">
        <v>33</v>
      </c>
      <c r="DD110" s="842">
        <f t="shared" si="312"/>
        <v>0</v>
      </c>
      <c r="DE110" s="853"/>
      <c r="DF110" s="7">
        <f t="shared" si="343"/>
        <v>0.33</v>
      </c>
      <c r="DG110" s="7">
        <f t="shared" si="353"/>
        <v>0</v>
      </c>
      <c r="DH110" s="844" t="s">
        <v>7160</v>
      </c>
      <c r="DI110" s="852"/>
      <c r="DJ110" s="856"/>
      <c r="DK110" s="839">
        <v>66</v>
      </c>
      <c r="DL110" s="848"/>
      <c r="DM110" s="853"/>
      <c r="DN110" s="7">
        <f t="shared" si="315"/>
        <v>0.66</v>
      </c>
      <c r="DO110" s="7">
        <f t="shared" si="354"/>
        <v>0</v>
      </c>
      <c r="DP110" s="844" t="s">
        <v>7160</v>
      </c>
      <c r="DQ110" s="852"/>
      <c r="DR110" s="856"/>
      <c r="DS110" s="839">
        <v>66</v>
      </c>
      <c r="DT110" s="842">
        <f t="shared" si="332"/>
        <v>0</v>
      </c>
      <c r="DU110" s="853"/>
      <c r="DV110" s="7">
        <f t="shared" si="316"/>
        <v>0.66</v>
      </c>
      <c r="DW110" s="7">
        <f t="shared" si="355"/>
        <v>0</v>
      </c>
      <c r="DX110" s="844" t="s">
        <v>7160</v>
      </c>
      <c r="DY110" s="852"/>
      <c r="DZ110" s="856"/>
      <c r="EA110" s="839">
        <v>66</v>
      </c>
      <c r="EB110" s="842">
        <f t="shared" si="317"/>
        <v>0</v>
      </c>
      <c r="EC110" s="853"/>
      <c r="ED110" s="7">
        <f t="shared" si="318"/>
        <v>0.66</v>
      </c>
      <c r="EE110" s="7">
        <f t="shared" si="356"/>
        <v>0</v>
      </c>
      <c r="EF110" s="844" t="s">
        <v>7160</v>
      </c>
      <c r="EG110" s="851"/>
      <c r="EH110" s="856"/>
      <c r="EI110" s="839">
        <v>66</v>
      </c>
      <c r="EJ110" s="842">
        <f t="shared" si="319"/>
        <v>0</v>
      </c>
      <c r="EK110" s="853"/>
      <c r="EL110" s="7">
        <f t="shared" si="320"/>
        <v>0.66</v>
      </c>
      <c r="EM110" s="7">
        <f t="shared" si="357"/>
        <v>0</v>
      </c>
      <c r="EN110" s="844" t="s">
        <v>7160</v>
      </c>
      <c r="EO110" s="851"/>
      <c r="EP110" s="856"/>
      <c r="EQ110" s="839">
        <v>100</v>
      </c>
      <c r="ER110" s="845"/>
      <c r="ES110" s="853"/>
      <c r="ET110" s="7">
        <f t="shared" si="321"/>
        <v>1</v>
      </c>
      <c r="EU110" s="7">
        <f t="shared" si="358"/>
        <v>0</v>
      </c>
      <c r="EV110" s="844" t="s">
        <v>7160</v>
      </c>
      <c r="EW110" s="849"/>
      <c r="EX110" s="849"/>
      <c r="EY110" s="546">
        <v>2023</v>
      </c>
      <c r="FA110" s="846" t="str">
        <f t="shared" ref="FA110:FA113" si="360">+IF(EQ110=AW110,"SI","NO")</f>
        <v>SI</v>
      </c>
      <c r="FC110" s="934" t="str">
        <f t="shared" si="339"/>
        <v>dfes-enfoque diferencial</v>
      </c>
      <c r="FF110" s="862"/>
    </row>
    <row r="111" spans="1:162" s="934" customFormat="1" ht="32.25" customHeight="1" x14ac:dyDescent="0.25">
      <c r="A111" s="861" t="str">
        <f t="shared" si="322"/>
        <v>576_VES_2023</v>
      </c>
      <c r="B111" s="925" t="s">
        <v>5392</v>
      </c>
      <c r="C111" s="925" t="s">
        <v>5893</v>
      </c>
      <c r="D111" s="925" t="s">
        <v>4460</v>
      </c>
      <c r="E111" s="925" t="s">
        <v>7183</v>
      </c>
      <c r="F111" s="925" t="s">
        <v>5894</v>
      </c>
      <c r="G111" s="925" t="s">
        <v>6043</v>
      </c>
      <c r="H111" s="925" t="s">
        <v>5394</v>
      </c>
      <c r="I111" s="969" t="s">
        <v>7484</v>
      </c>
      <c r="J111" s="969" t="s">
        <v>7426</v>
      </c>
      <c r="K111" s="969" t="s">
        <v>7485</v>
      </c>
      <c r="L111" s="920"/>
      <c r="M111" s="935" t="s">
        <v>8335</v>
      </c>
      <c r="N111" s="971">
        <v>576</v>
      </c>
      <c r="O111" s="920"/>
      <c r="P111" s="1073" t="s">
        <v>7529</v>
      </c>
      <c r="Q111" s="920" t="s">
        <v>210</v>
      </c>
      <c r="R111" s="921"/>
      <c r="S111" s="921"/>
      <c r="T111" s="921"/>
      <c r="U111" s="921"/>
      <c r="V111" s="921"/>
      <c r="W111" s="921"/>
      <c r="X111" s="921"/>
      <c r="Y111" s="921"/>
      <c r="Z111" s="921"/>
      <c r="AA111" s="921"/>
      <c r="AB111" s="921"/>
      <c r="AC111" s="921"/>
      <c r="AD111" s="921"/>
      <c r="AE111" s="921"/>
      <c r="AF111" s="921"/>
      <c r="AG111" s="921"/>
      <c r="AH111" s="921"/>
      <c r="AI111" s="921"/>
      <c r="AJ111" s="921"/>
      <c r="AK111" s="921"/>
      <c r="AL111" s="921"/>
      <c r="AM111" s="921"/>
      <c r="AN111" s="921"/>
      <c r="AO111" s="920" t="s">
        <v>6598</v>
      </c>
      <c r="AP111" s="921" t="s">
        <v>212</v>
      </c>
      <c r="AQ111" s="920" t="s">
        <v>244</v>
      </c>
      <c r="AR111" s="920" t="s">
        <v>214</v>
      </c>
      <c r="AS111" s="920">
        <v>0</v>
      </c>
      <c r="AT111" s="925" t="s">
        <v>7530</v>
      </c>
      <c r="AU111" s="925" t="s">
        <v>7531</v>
      </c>
      <c r="AV111" s="985">
        <v>0</v>
      </c>
      <c r="AW111" s="1022">
        <v>100</v>
      </c>
      <c r="AX111" s="1046" t="s">
        <v>4357</v>
      </c>
      <c r="AY111" s="1046" t="s">
        <v>4357</v>
      </c>
      <c r="AZ111" s="1046" t="s">
        <v>4357</v>
      </c>
      <c r="BA111" s="1046" t="s">
        <v>4357</v>
      </c>
      <c r="BB111" s="958"/>
      <c r="BC111" s="958"/>
      <c r="BD111" s="958"/>
      <c r="BE111" s="958"/>
      <c r="BF111" s="994">
        <v>100</v>
      </c>
      <c r="BG111" s="839">
        <v>0</v>
      </c>
      <c r="BH111" s="842">
        <v>0</v>
      </c>
      <c r="BI111" s="854" t="s">
        <v>7937</v>
      </c>
      <c r="BJ111" s="129">
        <f t="shared" si="340"/>
        <v>0</v>
      </c>
      <c r="BK111" s="7">
        <f t="shared" si="341"/>
        <v>0</v>
      </c>
      <c r="BL111" s="841" t="s">
        <v>218</v>
      </c>
      <c r="BM111" s="854" t="s">
        <v>8485</v>
      </c>
      <c r="BN111" s="860"/>
      <c r="BO111" s="839">
        <v>0</v>
      </c>
      <c r="BP111" s="842">
        <f t="shared" si="278"/>
        <v>0</v>
      </c>
      <c r="BQ111" s="843" t="s">
        <v>7971</v>
      </c>
      <c r="BR111" s="7">
        <f t="shared" si="342"/>
        <v>0</v>
      </c>
      <c r="BS111" s="7">
        <f t="shared" si="348"/>
        <v>0</v>
      </c>
      <c r="BT111" s="844" t="s">
        <v>218</v>
      </c>
      <c r="BU111" s="537" t="s">
        <v>8010</v>
      </c>
      <c r="BV111" s="120"/>
      <c r="BW111" s="839">
        <v>0</v>
      </c>
      <c r="BX111" s="842">
        <f t="shared" si="325"/>
        <v>0</v>
      </c>
      <c r="BY111" s="853" t="s">
        <v>8464</v>
      </c>
      <c r="BZ111" s="7">
        <f t="shared" si="307"/>
        <v>0</v>
      </c>
      <c r="CA111" s="7">
        <f t="shared" si="349"/>
        <v>0</v>
      </c>
      <c r="CB111" s="844" t="s">
        <v>218</v>
      </c>
      <c r="CC111" s="852" t="s">
        <v>8659</v>
      </c>
      <c r="CD111" s="857"/>
      <c r="CE111" s="839">
        <v>33</v>
      </c>
      <c r="CF111" s="848"/>
      <c r="CG111" s="853"/>
      <c r="CH111" s="7">
        <f t="shared" si="308"/>
        <v>0.33</v>
      </c>
      <c r="CI111" s="7">
        <f t="shared" si="350"/>
        <v>0</v>
      </c>
      <c r="CJ111" s="844" t="s">
        <v>7160</v>
      </c>
      <c r="CK111" s="27"/>
      <c r="CL111" s="857"/>
      <c r="CM111" s="839">
        <v>33</v>
      </c>
      <c r="CN111" s="842">
        <f t="shared" si="309"/>
        <v>0</v>
      </c>
      <c r="CO111" s="847"/>
      <c r="CP111" s="7">
        <f t="shared" si="310"/>
        <v>0.33</v>
      </c>
      <c r="CQ111" s="7">
        <f t="shared" si="351"/>
        <v>0</v>
      </c>
      <c r="CR111" s="844" t="s">
        <v>7160</v>
      </c>
      <c r="CS111" s="852"/>
      <c r="CT111" s="857"/>
      <c r="CU111" s="839">
        <v>33</v>
      </c>
      <c r="CV111" s="858">
        <f t="shared" si="346"/>
        <v>0</v>
      </c>
      <c r="CW111" s="853"/>
      <c r="CX111" s="7">
        <f t="shared" si="311"/>
        <v>0.33</v>
      </c>
      <c r="CY111" s="7">
        <f t="shared" si="352"/>
        <v>0</v>
      </c>
      <c r="CZ111" s="844" t="s">
        <v>7160</v>
      </c>
      <c r="DA111" s="852"/>
      <c r="DB111" s="856"/>
      <c r="DC111" s="839">
        <v>33</v>
      </c>
      <c r="DD111" s="842">
        <f t="shared" si="312"/>
        <v>0</v>
      </c>
      <c r="DE111" s="853"/>
      <c r="DF111" s="7">
        <f t="shared" si="343"/>
        <v>0.33</v>
      </c>
      <c r="DG111" s="7">
        <f t="shared" si="353"/>
        <v>0</v>
      </c>
      <c r="DH111" s="844" t="s">
        <v>7160</v>
      </c>
      <c r="DI111" s="852"/>
      <c r="DJ111" s="856"/>
      <c r="DK111" s="839">
        <v>66</v>
      </c>
      <c r="DL111" s="848"/>
      <c r="DM111" s="853"/>
      <c r="DN111" s="7">
        <f t="shared" si="315"/>
        <v>0.66</v>
      </c>
      <c r="DO111" s="7">
        <f t="shared" si="354"/>
        <v>0</v>
      </c>
      <c r="DP111" s="844" t="s">
        <v>7160</v>
      </c>
      <c r="DQ111" s="852"/>
      <c r="DR111" s="856"/>
      <c r="DS111" s="839">
        <v>66</v>
      </c>
      <c r="DT111" s="842">
        <f t="shared" si="332"/>
        <v>0</v>
      </c>
      <c r="DU111" s="853"/>
      <c r="DV111" s="7">
        <f t="shared" si="316"/>
        <v>0.66</v>
      </c>
      <c r="DW111" s="7">
        <f t="shared" si="355"/>
        <v>0</v>
      </c>
      <c r="DX111" s="844" t="s">
        <v>7160</v>
      </c>
      <c r="DY111" s="852"/>
      <c r="DZ111" s="856"/>
      <c r="EA111" s="839">
        <v>66</v>
      </c>
      <c r="EB111" s="842">
        <f t="shared" si="317"/>
        <v>0</v>
      </c>
      <c r="EC111" s="853"/>
      <c r="ED111" s="7">
        <f t="shared" si="318"/>
        <v>0.66</v>
      </c>
      <c r="EE111" s="7">
        <f t="shared" si="356"/>
        <v>0</v>
      </c>
      <c r="EF111" s="844" t="s">
        <v>7160</v>
      </c>
      <c r="EG111" s="851"/>
      <c r="EH111" s="856"/>
      <c r="EI111" s="839">
        <v>66</v>
      </c>
      <c r="EJ111" s="842">
        <f t="shared" si="319"/>
        <v>0</v>
      </c>
      <c r="EK111" s="853"/>
      <c r="EL111" s="7">
        <f t="shared" si="320"/>
        <v>0.66</v>
      </c>
      <c r="EM111" s="7">
        <f t="shared" si="357"/>
        <v>0</v>
      </c>
      <c r="EN111" s="844" t="s">
        <v>7160</v>
      </c>
      <c r="EO111" s="851"/>
      <c r="EP111" s="856"/>
      <c r="EQ111" s="839">
        <v>100</v>
      </c>
      <c r="ER111" s="845"/>
      <c r="ES111" s="853"/>
      <c r="ET111" s="7">
        <f t="shared" si="321"/>
        <v>1</v>
      </c>
      <c r="EU111" s="7">
        <f t="shared" si="358"/>
        <v>0</v>
      </c>
      <c r="EV111" s="844" t="s">
        <v>7160</v>
      </c>
      <c r="EW111" s="849"/>
      <c r="EX111" s="849"/>
      <c r="EY111" s="546">
        <v>2023</v>
      </c>
      <c r="FA111" s="846" t="str">
        <f t="shared" si="360"/>
        <v>SI</v>
      </c>
      <c r="FC111" s="934" t="str">
        <f t="shared" si="339"/>
        <v>dfes-enfoque diferencial</v>
      </c>
      <c r="FF111" s="862"/>
    </row>
    <row r="112" spans="1:162" s="934" customFormat="1" ht="32.25" customHeight="1" x14ac:dyDescent="0.25">
      <c r="A112" s="861" t="str">
        <f t="shared" si="322"/>
        <v>577_VES_2023</v>
      </c>
      <c r="B112" s="925" t="s">
        <v>5392</v>
      </c>
      <c r="C112" s="925" t="s">
        <v>5893</v>
      </c>
      <c r="D112" s="925" t="s">
        <v>4460</v>
      </c>
      <c r="E112" s="925" t="s">
        <v>7183</v>
      </c>
      <c r="F112" s="925" t="s">
        <v>5894</v>
      </c>
      <c r="G112" s="925" t="s">
        <v>6043</v>
      </c>
      <c r="H112" s="925" t="s">
        <v>5394</v>
      </c>
      <c r="I112" s="969" t="s">
        <v>7532</v>
      </c>
      <c r="J112" s="969" t="s">
        <v>7426</v>
      </c>
      <c r="K112" s="969" t="s">
        <v>7533</v>
      </c>
      <c r="L112" s="920"/>
      <c r="M112" s="935" t="s">
        <v>8298</v>
      </c>
      <c r="N112" s="971">
        <v>577</v>
      </c>
      <c r="O112" s="920"/>
      <c r="P112" s="1073" t="s">
        <v>7534</v>
      </c>
      <c r="Q112" s="920" t="s">
        <v>210</v>
      </c>
      <c r="R112" s="921"/>
      <c r="S112" s="921"/>
      <c r="T112" s="921"/>
      <c r="U112" s="921"/>
      <c r="V112" s="921"/>
      <c r="W112" s="921"/>
      <c r="X112" s="921"/>
      <c r="Y112" s="921"/>
      <c r="Z112" s="921"/>
      <c r="AA112" s="921"/>
      <c r="AB112" s="921"/>
      <c r="AC112" s="921"/>
      <c r="AD112" s="921"/>
      <c r="AE112" s="921"/>
      <c r="AF112" s="921"/>
      <c r="AG112" s="921"/>
      <c r="AH112" s="921"/>
      <c r="AI112" s="921"/>
      <c r="AJ112" s="921"/>
      <c r="AK112" s="921"/>
      <c r="AL112" s="921"/>
      <c r="AM112" s="921"/>
      <c r="AN112" s="921"/>
      <c r="AO112" s="920" t="s">
        <v>6598</v>
      </c>
      <c r="AP112" s="921" t="s">
        <v>299</v>
      </c>
      <c r="AQ112" s="920" t="s">
        <v>244</v>
      </c>
      <c r="AR112" s="920" t="s">
        <v>271</v>
      </c>
      <c r="AS112" s="920">
        <v>0</v>
      </c>
      <c r="AT112" s="925" t="s">
        <v>7535</v>
      </c>
      <c r="AU112" s="925" t="s">
        <v>7536</v>
      </c>
      <c r="AV112" s="985">
        <v>0</v>
      </c>
      <c r="AW112" s="1022">
        <v>100</v>
      </c>
      <c r="AX112" s="1047" t="s">
        <v>4357</v>
      </c>
      <c r="AY112" s="1047" t="s">
        <v>4357</v>
      </c>
      <c r="AZ112" s="1047" t="s">
        <v>4357</v>
      </c>
      <c r="BA112" s="1047" t="s">
        <v>4357</v>
      </c>
      <c r="BB112" s="960"/>
      <c r="BC112" s="960"/>
      <c r="BD112" s="960"/>
      <c r="BE112" s="960"/>
      <c r="BF112" s="994">
        <f>AW112</f>
        <v>100</v>
      </c>
      <c r="BG112" s="839">
        <v>0</v>
      </c>
      <c r="BH112" s="842">
        <v>0</v>
      </c>
      <c r="BI112" s="854" t="s">
        <v>7938</v>
      </c>
      <c r="BJ112" s="129">
        <f t="shared" si="340"/>
        <v>0</v>
      </c>
      <c r="BK112" s="7">
        <f t="shared" si="341"/>
        <v>0</v>
      </c>
      <c r="BL112" s="841" t="s">
        <v>218</v>
      </c>
      <c r="BM112" s="854" t="s">
        <v>8485</v>
      </c>
      <c r="BN112" s="860"/>
      <c r="BO112" s="839">
        <v>0</v>
      </c>
      <c r="BP112" s="842">
        <f t="shared" si="278"/>
        <v>0</v>
      </c>
      <c r="BQ112" s="843" t="s">
        <v>7972</v>
      </c>
      <c r="BR112" s="7">
        <f t="shared" si="342"/>
        <v>0</v>
      </c>
      <c r="BS112" s="7">
        <f t="shared" si="348"/>
        <v>0</v>
      </c>
      <c r="BT112" s="844" t="s">
        <v>218</v>
      </c>
      <c r="BU112" s="537" t="s">
        <v>8010</v>
      </c>
      <c r="BV112" s="120"/>
      <c r="BW112" s="839">
        <v>0</v>
      </c>
      <c r="BX112" s="842">
        <f t="shared" si="325"/>
        <v>0</v>
      </c>
      <c r="BY112" s="853" t="s">
        <v>8465</v>
      </c>
      <c r="BZ112" s="7">
        <f t="shared" si="307"/>
        <v>0</v>
      </c>
      <c r="CA112" s="7">
        <f t="shared" si="349"/>
        <v>0</v>
      </c>
      <c r="CB112" s="844" t="s">
        <v>218</v>
      </c>
      <c r="CC112" s="852" t="s">
        <v>8659</v>
      </c>
      <c r="CD112" s="857"/>
      <c r="CE112" s="839">
        <v>0</v>
      </c>
      <c r="CF112" s="842">
        <f>IF(CB112="SI",BX112,0)</f>
        <v>0</v>
      </c>
      <c r="CG112" s="853"/>
      <c r="CH112" s="7">
        <f t="shared" si="308"/>
        <v>0</v>
      </c>
      <c r="CI112" s="7">
        <f t="shared" si="350"/>
        <v>0</v>
      </c>
      <c r="CJ112" s="844" t="s">
        <v>7160</v>
      </c>
      <c r="CK112" s="27"/>
      <c r="CL112" s="857"/>
      <c r="CM112" s="839">
        <v>0</v>
      </c>
      <c r="CN112" s="842">
        <f t="shared" si="309"/>
        <v>0</v>
      </c>
      <c r="CO112" s="847"/>
      <c r="CP112" s="7">
        <f t="shared" si="310"/>
        <v>0</v>
      </c>
      <c r="CQ112" s="7">
        <f t="shared" si="351"/>
        <v>0</v>
      </c>
      <c r="CR112" s="844" t="s">
        <v>7160</v>
      </c>
      <c r="CS112" s="852"/>
      <c r="CT112" s="857"/>
      <c r="CU112" s="839">
        <v>50</v>
      </c>
      <c r="CV112" s="848"/>
      <c r="CW112" s="853"/>
      <c r="CX112" s="7">
        <f t="shared" si="311"/>
        <v>0.5</v>
      </c>
      <c r="CY112" s="7">
        <f t="shared" si="352"/>
        <v>0</v>
      </c>
      <c r="CZ112" s="844" t="s">
        <v>7160</v>
      </c>
      <c r="DA112" s="852"/>
      <c r="DB112" s="856"/>
      <c r="DC112" s="839">
        <v>50</v>
      </c>
      <c r="DD112" s="842">
        <f t="shared" si="312"/>
        <v>0</v>
      </c>
      <c r="DE112" s="853"/>
      <c r="DF112" s="7">
        <f t="shared" si="343"/>
        <v>0.5</v>
      </c>
      <c r="DG112" s="7">
        <f t="shared" si="353"/>
        <v>0</v>
      </c>
      <c r="DH112" s="844" t="s">
        <v>7160</v>
      </c>
      <c r="DI112" s="852"/>
      <c r="DJ112" s="856"/>
      <c r="DK112" s="839">
        <v>50</v>
      </c>
      <c r="DL112" s="842">
        <f>IF(DH112="SI",DD112,0)</f>
        <v>0</v>
      </c>
      <c r="DM112" s="853"/>
      <c r="DN112" s="7">
        <f t="shared" si="315"/>
        <v>0.5</v>
      </c>
      <c r="DO112" s="7">
        <f t="shared" si="354"/>
        <v>0</v>
      </c>
      <c r="DP112" s="844" t="s">
        <v>7160</v>
      </c>
      <c r="DQ112" s="852"/>
      <c r="DR112" s="856"/>
      <c r="DS112" s="839">
        <v>50</v>
      </c>
      <c r="DT112" s="842">
        <f t="shared" si="332"/>
        <v>0</v>
      </c>
      <c r="DU112" s="853"/>
      <c r="DV112" s="7">
        <f t="shared" si="316"/>
        <v>0.5</v>
      </c>
      <c r="DW112" s="7">
        <f t="shared" si="355"/>
        <v>0</v>
      </c>
      <c r="DX112" s="844" t="s">
        <v>7160</v>
      </c>
      <c r="DY112" s="852"/>
      <c r="DZ112" s="856"/>
      <c r="EA112" s="839">
        <v>50</v>
      </c>
      <c r="EB112" s="842">
        <f t="shared" si="317"/>
        <v>0</v>
      </c>
      <c r="EC112" s="853"/>
      <c r="ED112" s="7">
        <f t="shared" si="318"/>
        <v>0.5</v>
      </c>
      <c r="EE112" s="7">
        <f t="shared" si="356"/>
        <v>0</v>
      </c>
      <c r="EF112" s="844" t="s">
        <v>7160</v>
      </c>
      <c r="EG112" s="851"/>
      <c r="EH112" s="856"/>
      <c r="EI112" s="839">
        <v>50</v>
      </c>
      <c r="EJ112" s="842">
        <f t="shared" si="319"/>
        <v>0</v>
      </c>
      <c r="EK112" s="853"/>
      <c r="EL112" s="7">
        <f t="shared" si="320"/>
        <v>0.5</v>
      </c>
      <c r="EM112" s="7">
        <f t="shared" si="357"/>
        <v>0</v>
      </c>
      <c r="EN112" s="844" t="s">
        <v>7160</v>
      </c>
      <c r="EO112" s="851"/>
      <c r="EP112" s="856"/>
      <c r="EQ112" s="839">
        <v>100</v>
      </c>
      <c r="ER112" s="845"/>
      <c r="ES112" s="853"/>
      <c r="ET112" s="7">
        <f t="shared" si="321"/>
        <v>1</v>
      </c>
      <c r="EU112" s="7">
        <f t="shared" si="358"/>
        <v>0</v>
      </c>
      <c r="EV112" s="844" t="s">
        <v>7160</v>
      </c>
      <c r="EW112" s="849"/>
      <c r="EX112" s="849"/>
      <c r="EY112" s="546">
        <v>2023</v>
      </c>
      <c r="FA112" s="846" t="str">
        <f t="shared" si="360"/>
        <v>SI</v>
      </c>
      <c r="FC112" s="934" t="str">
        <f t="shared" si="339"/>
        <v>dfes-fomento al aseguramiento y mejoramiento de la calidad</v>
      </c>
      <c r="FF112" s="862"/>
    </row>
    <row r="113" spans="1:162" s="934" customFormat="1" ht="32.25" customHeight="1" x14ac:dyDescent="0.25">
      <c r="A113" s="861" t="str">
        <f t="shared" si="322"/>
        <v>578_VES_2023</v>
      </c>
      <c r="B113" s="925" t="s">
        <v>5392</v>
      </c>
      <c r="C113" s="925" t="s">
        <v>5893</v>
      </c>
      <c r="D113" s="925" t="s">
        <v>4460</v>
      </c>
      <c r="E113" s="925" t="s">
        <v>7183</v>
      </c>
      <c r="F113" s="925" t="s">
        <v>5894</v>
      </c>
      <c r="G113" s="925" t="s">
        <v>6043</v>
      </c>
      <c r="H113" s="925" t="s">
        <v>5394</v>
      </c>
      <c r="I113" s="969" t="s">
        <v>7532</v>
      </c>
      <c r="J113" s="969" t="s">
        <v>7426</v>
      </c>
      <c r="K113" s="969" t="s">
        <v>7533</v>
      </c>
      <c r="L113" s="920"/>
      <c r="M113" s="935" t="s">
        <v>8298</v>
      </c>
      <c r="N113" s="971">
        <v>578</v>
      </c>
      <c r="O113" s="920"/>
      <c r="P113" s="1073" t="s">
        <v>7537</v>
      </c>
      <c r="Q113" s="920" t="s">
        <v>210</v>
      </c>
      <c r="R113" s="921"/>
      <c r="S113" s="921"/>
      <c r="T113" s="921"/>
      <c r="U113" s="921"/>
      <c r="V113" s="921"/>
      <c r="W113" s="921"/>
      <c r="X113" s="921"/>
      <c r="Y113" s="921"/>
      <c r="Z113" s="921"/>
      <c r="AA113" s="921"/>
      <c r="AB113" s="921"/>
      <c r="AC113" s="921"/>
      <c r="AD113" s="921"/>
      <c r="AE113" s="921"/>
      <c r="AF113" s="921"/>
      <c r="AG113" s="921"/>
      <c r="AH113" s="921"/>
      <c r="AI113" s="921"/>
      <c r="AJ113" s="921"/>
      <c r="AK113" s="921"/>
      <c r="AL113" s="921"/>
      <c r="AM113" s="921"/>
      <c r="AN113" s="921"/>
      <c r="AO113" s="920" t="s">
        <v>6598</v>
      </c>
      <c r="AP113" s="921" t="s">
        <v>299</v>
      </c>
      <c r="AQ113" s="920" t="s">
        <v>244</v>
      </c>
      <c r="AR113" s="920" t="s">
        <v>271</v>
      </c>
      <c r="AS113" s="920">
        <v>0</v>
      </c>
      <c r="AT113" s="925" t="s">
        <v>7538</v>
      </c>
      <c r="AU113" s="925" t="s">
        <v>7536</v>
      </c>
      <c r="AV113" s="985">
        <v>0</v>
      </c>
      <c r="AW113" s="1032">
        <v>70</v>
      </c>
      <c r="AX113" s="1047" t="s">
        <v>4357</v>
      </c>
      <c r="AY113" s="1047" t="s">
        <v>4357</v>
      </c>
      <c r="AZ113" s="1047" t="s">
        <v>4357</v>
      </c>
      <c r="BA113" s="1047" t="s">
        <v>4357</v>
      </c>
      <c r="BB113" s="960"/>
      <c r="BC113" s="960"/>
      <c r="BD113" s="960"/>
      <c r="BE113" s="960"/>
      <c r="BF113" s="994">
        <f>AW113</f>
        <v>70</v>
      </c>
      <c r="BG113" s="839">
        <v>0</v>
      </c>
      <c r="BH113" s="842">
        <v>0</v>
      </c>
      <c r="BI113" s="854" t="s">
        <v>7939</v>
      </c>
      <c r="BJ113" s="129">
        <f t="shared" si="340"/>
        <v>0</v>
      </c>
      <c r="BK113" s="7">
        <f t="shared" si="341"/>
        <v>0</v>
      </c>
      <c r="BL113" s="841" t="s">
        <v>218</v>
      </c>
      <c r="BM113" s="854" t="s">
        <v>8485</v>
      </c>
      <c r="BN113" s="860"/>
      <c r="BO113" s="839">
        <v>0</v>
      </c>
      <c r="BP113" s="842">
        <f t="shared" si="278"/>
        <v>0</v>
      </c>
      <c r="BQ113" s="843" t="s">
        <v>7973</v>
      </c>
      <c r="BR113" s="7">
        <f t="shared" si="342"/>
        <v>0</v>
      </c>
      <c r="BS113" s="7">
        <f t="shared" si="348"/>
        <v>0</v>
      </c>
      <c r="BT113" s="844" t="s">
        <v>218</v>
      </c>
      <c r="BU113" s="537" t="s">
        <v>8010</v>
      </c>
      <c r="BV113" s="120"/>
      <c r="BW113" s="839">
        <v>0</v>
      </c>
      <c r="BX113" s="842">
        <f t="shared" si="325"/>
        <v>0</v>
      </c>
      <c r="BY113" s="853" t="s">
        <v>8466</v>
      </c>
      <c r="BZ113" s="7">
        <f t="shared" si="307"/>
        <v>0</v>
      </c>
      <c r="CA113" s="7">
        <f t="shared" si="349"/>
        <v>0</v>
      </c>
      <c r="CB113" s="844" t="s">
        <v>218</v>
      </c>
      <c r="CC113" s="852" t="s">
        <v>8659</v>
      </c>
      <c r="CD113" s="857"/>
      <c r="CE113" s="839">
        <v>0</v>
      </c>
      <c r="CF113" s="842">
        <f>IF(CB113="SI",BX113,0)</f>
        <v>0</v>
      </c>
      <c r="CG113" s="853"/>
      <c r="CH113" s="7">
        <f t="shared" si="308"/>
        <v>0</v>
      </c>
      <c r="CI113" s="7">
        <f t="shared" si="350"/>
        <v>0</v>
      </c>
      <c r="CJ113" s="844" t="s">
        <v>7160</v>
      </c>
      <c r="CK113" s="27"/>
      <c r="CL113" s="857"/>
      <c r="CM113" s="839">
        <v>0</v>
      </c>
      <c r="CN113" s="842">
        <f t="shared" si="309"/>
        <v>0</v>
      </c>
      <c r="CO113" s="847"/>
      <c r="CP113" s="7">
        <f t="shared" si="310"/>
        <v>0</v>
      </c>
      <c r="CQ113" s="7">
        <f t="shared" si="351"/>
        <v>0</v>
      </c>
      <c r="CR113" s="844" t="s">
        <v>7160</v>
      </c>
      <c r="CS113" s="852"/>
      <c r="CT113" s="857"/>
      <c r="CU113" s="839">
        <v>70</v>
      </c>
      <c r="CV113" s="848"/>
      <c r="CW113" s="853"/>
      <c r="CX113" s="7">
        <f t="shared" si="311"/>
        <v>1</v>
      </c>
      <c r="CY113" s="7">
        <f t="shared" si="352"/>
        <v>0</v>
      </c>
      <c r="CZ113" s="844" t="s">
        <v>7160</v>
      </c>
      <c r="DA113" s="852"/>
      <c r="DB113" s="856"/>
      <c r="DC113" s="839">
        <v>70</v>
      </c>
      <c r="DD113" s="842">
        <f t="shared" si="312"/>
        <v>0</v>
      </c>
      <c r="DE113" s="853"/>
      <c r="DF113" s="7">
        <f t="shared" si="343"/>
        <v>1</v>
      </c>
      <c r="DG113" s="7">
        <f t="shared" si="353"/>
        <v>0</v>
      </c>
      <c r="DH113" s="844" t="s">
        <v>7160</v>
      </c>
      <c r="DI113" s="852"/>
      <c r="DJ113" s="856"/>
      <c r="DK113" s="839">
        <v>70</v>
      </c>
      <c r="DL113" s="842">
        <f>IF(DH113="SI",DD113,0)</f>
        <v>0</v>
      </c>
      <c r="DM113" s="853"/>
      <c r="DN113" s="7">
        <f t="shared" si="315"/>
        <v>1</v>
      </c>
      <c r="DO113" s="7">
        <f t="shared" si="354"/>
        <v>0</v>
      </c>
      <c r="DP113" s="844" t="s">
        <v>7160</v>
      </c>
      <c r="DQ113" s="852"/>
      <c r="DR113" s="856"/>
      <c r="DS113" s="839">
        <v>70</v>
      </c>
      <c r="DT113" s="842">
        <f t="shared" si="332"/>
        <v>0</v>
      </c>
      <c r="DU113" s="853"/>
      <c r="DV113" s="7">
        <f t="shared" si="316"/>
        <v>1</v>
      </c>
      <c r="DW113" s="7">
        <f t="shared" si="355"/>
        <v>0</v>
      </c>
      <c r="DX113" s="844" t="s">
        <v>7160</v>
      </c>
      <c r="DY113" s="852"/>
      <c r="DZ113" s="856"/>
      <c r="EA113" s="839">
        <v>70</v>
      </c>
      <c r="EB113" s="842">
        <f t="shared" si="317"/>
        <v>0</v>
      </c>
      <c r="EC113" s="853"/>
      <c r="ED113" s="7">
        <f t="shared" si="318"/>
        <v>1</v>
      </c>
      <c r="EE113" s="7">
        <f t="shared" si="356"/>
        <v>0</v>
      </c>
      <c r="EF113" s="844" t="s">
        <v>7160</v>
      </c>
      <c r="EG113" s="851"/>
      <c r="EH113" s="856"/>
      <c r="EI113" s="839">
        <v>70</v>
      </c>
      <c r="EJ113" s="842">
        <f t="shared" si="319"/>
        <v>0</v>
      </c>
      <c r="EK113" s="853"/>
      <c r="EL113" s="7">
        <f t="shared" si="320"/>
        <v>1</v>
      </c>
      <c r="EM113" s="7">
        <f t="shared" si="357"/>
        <v>0</v>
      </c>
      <c r="EN113" s="844" t="s">
        <v>7160</v>
      </c>
      <c r="EO113" s="851"/>
      <c r="EP113" s="856"/>
      <c r="EQ113" s="839">
        <v>70</v>
      </c>
      <c r="ER113" s="845"/>
      <c r="ES113" s="853"/>
      <c r="ET113" s="7">
        <f t="shared" si="321"/>
        <v>1</v>
      </c>
      <c r="EU113" s="7">
        <f t="shared" si="358"/>
        <v>0</v>
      </c>
      <c r="EV113" s="844" t="s">
        <v>7160</v>
      </c>
      <c r="EW113" s="849"/>
      <c r="EX113" s="849"/>
      <c r="EY113" s="546">
        <v>2023</v>
      </c>
      <c r="FA113" s="846" t="str">
        <f t="shared" si="360"/>
        <v>SI</v>
      </c>
      <c r="FC113" s="934" t="str">
        <f t="shared" si="339"/>
        <v>dfes-fomento al aseguramiento y mejoramiento de la calidad</v>
      </c>
      <c r="FF113" s="862"/>
    </row>
    <row r="114" spans="1:162" s="934" customFormat="1" ht="32.25" customHeight="1" x14ac:dyDescent="0.25">
      <c r="A114" s="861" t="str">
        <f t="shared" si="322"/>
        <v>579_VES_2023</v>
      </c>
      <c r="B114" s="925" t="s">
        <v>5392</v>
      </c>
      <c r="C114" s="925" t="s">
        <v>5893</v>
      </c>
      <c r="D114" s="925" t="s">
        <v>4460</v>
      </c>
      <c r="E114" s="925" t="s">
        <v>7183</v>
      </c>
      <c r="F114" s="925" t="s">
        <v>5894</v>
      </c>
      <c r="G114" s="925" t="s">
        <v>6043</v>
      </c>
      <c r="H114" s="925" t="s">
        <v>5394</v>
      </c>
      <c r="I114" s="969" t="s">
        <v>7482</v>
      </c>
      <c r="J114" s="969" t="s">
        <v>7426</v>
      </c>
      <c r="K114" s="969" t="s">
        <v>7485</v>
      </c>
      <c r="L114" s="920"/>
      <c r="M114" s="935" t="s">
        <v>8335</v>
      </c>
      <c r="N114" s="971">
        <v>579</v>
      </c>
      <c r="O114" s="920"/>
      <c r="P114" s="1073" t="s">
        <v>7539</v>
      </c>
      <c r="Q114" s="920" t="s">
        <v>210</v>
      </c>
      <c r="R114" s="921"/>
      <c r="S114" s="921"/>
      <c r="T114" s="921"/>
      <c r="U114" s="921"/>
      <c r="V114" s="921"/>
      <c r="W114" s="921"/>
      <c r="X114" s="921"/>
      <c r="Y114" s="921"/>
      <c r="Z114" s="921"/>
      <c r="AA114" s="921"/>
      <c r="AB114" s="921"/>
      <c r="AC114" s="921"/>
      <c r="AD114" s="921"/>
      <c r="AE114" s="921"/>
      <c r="AF114" s="921"/>
      <c r="AG114" s="921"/>
      <c r="AH114" s="921"/>
      <c r="AI114" s="921"/>
      <c r="AJ114" s="921"/>
      <c r="AK114" s="921"/>
      <c r="AL114" s="921"/>
      <c r="AM114" s="921"/>
      <c r="AN114" s="921"/>
      <c r="AO114" s="920" t="s">
        <v>211</v>
      </c>
      <c r="AP114" s="921" t="s">
        <v>212</v>
      </c>
      <c r="AQ114" s="920" t="s">
        <v>244</v>
      </c>
      <c r="AR114" s="920" t="s">
        <v>214</v>
      </c>
      <c r="AS114" s="920">
        <v>0</v>
      </c>
      <c r="AT114" s="925" t="s">
        <v>7540</v>
      </c>
      <c r="AU114" s="925" t="s">
        <v>7541</v>
      </c>
      <c r="AV114" s="985">
        <v>0</v>
      </c>
      <c r="AW114" s="1022">
        <v>100</v>
      </c>
      <c r="AX114" s="1046" t="s">
        <v>4357</v>
      </c>
      <c r="AY114" s="1046" t="s">
        <v>4357</v>
      </c>
      <c r="AZ114" s="1046" t="s">
        <v>4357</v>
      </c>
      <c r="BA114" s="1046" t="s">
        <v>4357</v>
      </c>
      <c r="BB114" s="958"/>
      <c r="BC114" s="958"/>
      <c r="BD114" s="958"/>
      <c r="BE114" s="958"/>
      <c r="BF114" s="994">
        <v>100</v>
      </c>
      <c r="BG114" s="839">
        <v>0</v>
      </c>
      <c r="BH114" s="842">
        <v>0</v>
      </c>
      <c r="BI114" s="854" t="s">
        <v>7940</v>
      </c>
      <c r="BJ114" s="129">
        <f t="shared" si="340"/>
        <v>0</v>
      </c>
      <c r="BK114" s="7">
        <f t="shared" si="341"/>
        <v>0</v>
      </c>
      <c r="BL114" s="841" t="s">
        <v>218</v>
      </c>
      <c r="BM114" s="854" t="s">
        <v>8485</v>
      </c>
      <c r="BN114" s="860"/>
      <c r="BO114" s="839">
        <v>0</v>
      </c>
      <c r="BP114" s="842">
        <f t="shared" si="278"/>
        <v>0</v>
      </c>
      <c r="BQ114" s="843" t="s">
        <v>7974</v>
      </c>
      <c r="BR114" s="7">
        <f t="shared" si="342"/>
        <v>0</v>
      </c>
      <c r="BS114" s="7">
        <f t="shared" si="348"/>
        <v>0</v>
      </c>
      <c r="BT114" s="844" t="s">
        <v>218</v>
      </c>
      <c r="BU114" s="537" t="s">
        <v>8010</v>
      </c>
      <c r="BV114" s="120"/>
      <c r="BW114" s="839">
        <v>0</v>
      </c>
      <c r="BX114" s="842">
        <f t="shared" si="325"/>
        <v>0</v>
      </c>
      <c r="BY114" s="853" t="s">
        <v>8467</v>
      </c>
      <c r="BZ114" s="7">
        <f t="shared" si="307"/>
        <v>0</v>
      </c>
      <c r="CA114" s="7">
        <f t="shared" si="349"/>
        <v>0</v>
      </c>
      <c r="CB114" s="844" t="s">
        <v>218</v>
      </c>
      <c r="CC114" s="852" t="s">
        <v>8659</v>
      </c>
      <c r="CD114" s="857"/>
      <c r="CE114" s="839">
        <v>33</v>
      </c>
      <c r="CF114" s="848"/>
      <c r="CG114" s="853"/>
      <c r="CH114" s="7">
        <f t="shared" si="308"/>
        <v>0.33</v>
      </c>
      <c r="CI114" s="7">
        <f t="shared" si="350"/>
        <v>0</v>
      </c>
      <c r="CJ114" s="844" t="s">
        <v>7160</v>
      </c>
      <c r="CK114" s="27"/>
      <c r="CL114" s="857"/>
      <c r="CM114" s="839">
        <v>33</v>
      </c>
      <c r="CN114" s="842">
        <f t="shared" si="309"/>
        <v>0</v>
      </c>
      <c r="CO114" s="847"/>
      <c r="CP114" s="7">
        <f t="shared" si="310"/>
        <v>0.33</v>
      </c>
      <c r="CQ114" s="7">
        <f t="shared" si="351"/>
        <v>0</v>
      </c>
      <c r="CR114" s="844" t="s">
        <v>7160</v>
      </c>
      <c r="CS114" s="852"/>
      <c r="CT114" s="857"/>
      <c r="CU114" s="839">
        <v>33</v>
      </c>
      <c r="CV114" s="858">
        <f>IF(CR114="SI",CN114,0)</f>
        <v>0</v>
      </c>
      <c r="CW114" s="853"/>
      <c r="CX114" s="7">
        <f t="shared" si="311"/>
        <v>0.33</v>
      </c>
      <c r="CY114" s="7">
        <f t="shared" si="352"/>
        <v>0</v>
      </c>
      <c r="CZ114" s="844" t="s">
        <v>7160</v>
      </c>
      <c r="DA114" s="852"/>
      <c r="DB114" s="856"/>
      <c r="DC114" s="839">
        <v>33</v>
      </c>
      <c r="DD114" s="842">
        <f t="shared" si="312"/>
        <v>0</v>
      </c>
      <c r="DE114" s="853"/>
      <c r="DF114" s="7">
        <f t="shared" si="343"/>
        <v>0.33</v>
      </c>
      <c r="DG114" s="7">
        <f t="shared" si="353"/>
        <v>0</v>
      </c>
      <c r="DH114" s="844" t="s">
        <v>7160</v>
      </c>
      <c r="DI114" s="852"/>
      <c r="DJ114" s="856"/>
      <c r="DK114" s="839">
        <v>66</v>
      </c>
      <c r="DL114" s="848"/>
      <c r="DM114" s="853"/>
      <c r="DN114" s="7">
        <f t="shared" si="315"/>
        <v>0.66</v>
      </c>
      <c r="DO114" s="7">
        <f t="shared" si="354"/>
        <v>0</v>
      </c>
      <c r="DP114" s="844" t="s">
        <v>7160</v>
      </c>
      <c r="DQ114" s="852"/>
      <c r="DR114" s="856"/>
      <c r="DS114" s="839">
        <v>66</v>
      </c>
      <c r="DT114" s="842">
        <f t="shared" si="332"/>
        <v>0</v>
      </c>
      <c r="DU114" s="853"/>
      <c r="DV114" s="7">
        <f t="shared" si="316"/>
        <v>0.66</v>
      </c>
      <c r="DW114" s="7">
        <f t="shared" si="355"/>
        <v>0</v>
      </c>
      <c r="DX114" s="844" t="s">
        <v>7160</v>
      </c>
      <c r="DY114" s="852"/>
      <c r="DZ114" s="856"/>
      <c r="EA114" s="839">
        <v>66</v>
      </c>
      <c r="EB114" s="842">
        <f t="shared" si="317"/>
        <v>0</v>
      </c>
      <c r="EC114" s="853"/>
      <c r="ED114" s="7">
        <f t="shared" si="318"/>
        <v>0.66</v>
      </c>
      <c r="EE114" s="7">
        <f t="shared" si="356"/>
        <v>0</v>
      </c>
      <c r="EF114" s="844" t="s">
        <v>7160</v>
      </c>
      <c r="EG114" s="851"/>
      <c r="EH114" s="856"/>
      <c r="EI114" s="839">
        <v>66</v>
      </c>
      <c r="EJ114" s="842">
        <f t="shared" si="319"/>
        <v>0</v>
      </c>
      <c r="EK114" s="853"/>
      <c r="EL114" s="7">
        <f t="shared" si="320"/>
        <v>0.66</v>
      </c>
      <c r="EM114" s="7">
        <f t="shared" si="357"/>
        <v>0</v>
      </c>
      <c r="EN114" s="844" t="s">
        <v>7160</v>
      </c>
      <c r="EO114" s="851"/>
      <c r="EP114" s="856"/>
      <c r="EQ114" s="839">
        <v>100</v>
      </c>
      <c r="ER114" s="845"/>
      <c r="ES114" s="853"/>
      <c r="ET114" s="7">
        <f t="shared" si="321"/>
        <v>1</v>
      </c>
      <c r="EU114" s="7">
        <f t="shared" si="358"/>
        <v>0</v>
      </c>
      <c r="EV114" s="844" t="s">
        <v>7160</v>
      </c>
      <c r="EW114" s="849"/>
      <c r="EX114" s="849"/>
      <c r="EY114" s="546">
        <v>2023</v>
      </c>
      <c r="FA114" s="846" t="str">
        <f t="shared" ref="FA114:FA115" si="361">+IF(EQ114=AW114,"SI","NO")</f>
        <v>SI</v>
      </c>
      <c r="FC114" s="934" t="str">
        <f t="shared" si="339"/>
        <v>dfes-enfoque diferencial</v>
      </c>
      <c r="FF114" s="862"/>
    </row>
    <row r="115" spans="1:162" s="934" customFormat="1" ht="32.25" customHeight="1" x14ac:dyDescent="0.25">
      <c r="A115" s="861" t="str">
        <f t="shared" si="322"/>
        <v>580_VES_2023</v>
      </c>
      <c r="B115" s="925" t="s">
        <v>5392</v>
      </c>
      <c r="C115" s="925" t="s">
        <v>5893</v>
      </c>
      <c r="D115" s="925" t="s">
        <v>4460</v>
      </c>
      <c r="E115" s="925" t="s">
        <v>7183</v>
      </c>
      <c r="F115" s="925" t="s">
        <v>5894</v>
      </c>
      <c r="G115" s="925" t="s">
        <v>6043</v>
      </c>
      <c r="H115" s="925" t="s">
        <v>5394</v>
      </c>
      <c r="I115" s="969" t="s">
        <v>7542</v>
      </c>
      <c r="J115" s="969" t="s">
        <v>7426</v>
      </c>
      <c r="K115" s="969" t="s">
        <v>7543</v>
      </c>
      <c r="L115" s="920"/>
      <c r="M115" s="935" t="s">
        <v>8302</v>
      </c>
      <c r="N115" s="971">
        <v>580</v>
      </c>
      <c r="O115" s="920"/>
      <c r="P115" s="1073" t="s">
        <v>7544</v>
      </c>
      <c r="Q115" s="920" t="s">
        <v>210</v>
      </c>
      <c r="R115" s="921"/>
      <c r="S115" s="921"/>
      <c r="T115" s="921"/>
      <c r="U115" s="921"/>
      <c r="V115" s="921"/>
      <c r="W115" s="921"/>
      <c r="X115" s="921"/>
      <c r="Y115" s="921"/>
      <c r="Z115" s="921"/>
      <c r="AA115" s="921"/>
      <c r="AB115" s="921"/>
      <c r="AC115" s="921"/>
      <c r="AD115" s="921"/>
      <c r="AE115" s="921"/>
      <c r="AF115" s="921"/>
      <c r="AG115" s="921"/>
      <c r="AH115" s="921"/>
      <c r="AI115" s="921"/>
      <c r="AJ115" s="921"/>
      <c r="AK115" s="921"/>
      <c r="AL115" s="921"/>
      <c r="AM115" s="921"/>
      <c r="AN115" s="921"/>
      <c r="AO115" s="920" t="s">
        <v>211</v>
      </c>
      <c r="AP115" s="921" t="s">
        <v>212</v>
      </c>
      <c r="AQ115" s="920" t="s">
        <v>244</v>
      </c>
      <c r="AR115" s="920" t="s">
        <v>214</v>
      </c>
      <c r="AS115" s="920">
        <v>0</v>
      </c>
      <c r="AT115" s="925" t="s">
        <v>7545</v>
      </c>
      <c r="AU115" s="925" t="s">
        <v>7546</v>
      </c>
      <c r="AV115" s="985">
        <v>0</v>
      </c>
      <c r="AW115" s="1031">
        <v>100</v>
      </c>
      <c r="AX115" s="1047" t="s">
        <v>4357</v>
      </c>
      <c r="AY115" s="1047" t="s">
        <v>4357</v>
      </c>
      <c r="AZ115" s="1047" t="s">
        <v>4357</v>
      </c>
      <c r="BA115" s="1047" t="s">
        <v>4357</v>
      </c>
      <c r="BB115" s="960"/>
      <c r="BC115" s="960"/>
      <c r="BD115" s="960"/>
      <c r="BE115" s="960"/>
      <c r="BF115" s="994">
        <f t="shared" ref="BF115:BF125" si="362">AW115</f>
        <v>100</v>
      </c>
      <c r="BG115" s="839">
        <v>0</v>
      </c>
      <c r="BH115" s="842">
        <v>0</v>
      </c>
      <c r="BI115" s="854" t="s">
        <v>7941</v>
      </c>
      <c r="BJ115" s="129">
        <f t="shared" si="340"/>
        <v>0</v>
      </c>
      <c r="BK115" s="7">
        <f t="shared" si="341"/>
        <v>0</v>
      </c>
      <c r="BL115" s="841" t="s">
        <v>218</v>
      </c>
      <c r="BM115" s="854" t="s">
        <v>8485</v>
      </c>
      <c r="BN115" s="860"/>
      <c r="BO115" s="839">
        <v>0</v>
      </c>
      <c r="BP115" s="842">
        <f t="shared" si="278"/>
        <v>0</v>
      </c>
      <c r="BQ115" s="843" t="s">
        <v>7975</v>
      </c>
      <c r="BR115" s="7">
        <f t="shared" si="342"/>
        <v>0</v>
      </c>
      <c r="BS115" s="7">
        <f t="shared" si="348"/>
        <v>0</v>
      </c>
      <c r="BT115" s="844" t="s">
        <v>218</v>
      </c>
      <c r="BU115" s="537" t="s">
        <v>8010</v>
      </c>
      <c r="BV115" s="120"/>
      <c r="BW115" s="839">
        <v>0</v>
      </c>
      <c r="BX115" s="842">
        <f t="shared" si="325"/>
        <v>0</v>
      </c>
      <c r="BY115" s="853" t="s">
        <v>8468</v>
      </c>
      <c r="BZ115" s="7">
        <f t="shared" si="307"/>
        <v>0</v>
      </c>
      <c r="CA115" s="7">
        <f t="shared" si="349"/>
        <v>0</v>
      </c>
      <c r="CB115" s="844" t="s">
        <v>218</v>
      </c>
      <c r="CC115" s="852" t="s">
        <v>8659</v>
      </c>
      <c r="CD115" s="857"/>
      <c r="CE115" s="839">
        <v>20</v>
      </c>
      <c r="CF115" s="848"/>
      <c r="CG115" s="853"/>
      <c r="CH115" s="7">
        <f t="shared" si="308"/>
        <v>0.2</v>
      </c>
      <c r="CI115" s="7">
        <f t="shared" si="350"/>
        <v>0</v>
      </c>
      <c r="CJ115" s="844" t="s">
        <v>7160</v>
      </c>
      <c r="CK115" s="27"/>
      <c r="CL115" s="857"/>
      <c r="CM115" s="839">
        <v>20</v>
      </c>
      <c r="CN115" s="842">
        <f t="shared" si="309"/>
        <v>0</v>
      </c>
      <c r="CO115" s="847"/>
      <c r="CP115" s="7">
        <f t="shared" si="310"/>
        <v>0.2</v>
      </c>
      <c r="CQ115" s="7">
        <f t="shared" si="351"/>
        <v>0</v>
      </c>
      <c r="CR115" s="844" t="s">
        <v>7160</v>
      </c>
      <c r="CS115" s="852"/>
      <c r="CT115" s="857"/>
      <c r="CU115" s="839">
        <v>20</v>
      </c>
      <c r="CV115" s="858">
        <f>IF(CR115="SI",CN115,0)</f>
        <v>0</v>
      </c>
      <c r="CW115" s="853"/>
      <c r="CX115" s="7">
        <f t="shared" si="311"/>
        <v>0.2</v>
      </c>
      <c r="CY115" s="7">
        <f t="shared" si="352"/>
        <v>0</v>
      </c>
      <c r="CZ115" s="844" t="s">
        <v>7160</v>
      </c>
      <c r="DA115" s="852"/>
      <c r="DB115" s="856"/>
      <c r="DC115" s="839">
        <v>20</v>
      </c>
      <c r="DD115" s="842">
        <f t="shared" si="312"/>
        <v>0</v>
      </c>
      <c r="DE115" s="853"/>
      <c r="DF115" s="7">
        <f t="shared" si="343"/>
        <v>0.2</v>
      </c>
      <c r="DG115" s="7">
        <f t="shared" si="353"/>
        <v>0</v>
      </c>
      <c r="DH115" s="844" t="s">
        <v>7160</v>
      </c>
      <c r="DI115" s="852"/>
      <c r="DJ115" s="856"/>
      <c r="DK115" s="839">
        <v>50</v>
      </c>
      <c r="DL115" s="848"/>
      <c r="DM115" s="853"/>
      <c r="DN115" s="7">
        <f t="shared" si="315"/>
        <v>0.5</v>
      </c>
      <c r="DO115" s="7">
        <f t="shared" si="354"/>
        <v>0</v>
      </c>
      <c r="DP115" s="844" t="s">
        <v>7160</v>
      </c>
      <c r="DQ115" s="852"/>
      <c r="DR115" s="856"/>
      <c r="DS115" s="839">
        <v>50</v>
      </c>
      <c r="DT115" s="842">
        <f t="shared" si="332"/>
        <v>0</v>
      </c>
      <c r="DU115" s="853"/>
      <c r="DV115" s="7">
        <f t="shared" si="316"/>
        <v>0.5</v>
      </c>
      <c r="DW115" s="7">
        <f t="shared" si="355"/>
        <v>0</v>
      </c>
      <c r="DX115" s="844" t="s">
        <v>7160</v>
      </c>
      <c r="DY115" s="852"/>
      <c r="DZ115" s="856"/>
      <c r="EA115" s="839">
        <v>50</v>
      </c>
      <c r="EB115" s="842">
        <f t="shared" si="317"/>
        <v>0</v>
      </c>
      <c r="EC115" s="853"/>
      <c r="ED115" s="7">
        <f t="shared" si="318"/>
        <v>0.5</v>
      </c>
      <c r="EE115" s="7">
        <f t="shared" si="356"/>
        <v>0</v>
      </c>
      <c r="EF115" s="844" t="s">
        <v>7160</v>
      </c>
      <c r="EG115" s="851"/>
      <c r="EH115" s="856"/>
      <c r="EI115" s="839">
        <v>50</v>
      </c>
      <c r="EJ115" s="842">
        <f t="shared" si="319"/>
        <v>0</v>
      </c>
      <c r="EK115" s="853"/>
      <c r="EL115" s="7">
        <f t="shared" si="320"/>
        <v>0.5</v>
      </c>
      <c r="EM115" s="7">
        <f t="shared" si="357"/>
        <v>0</v>
      </c>
      <c r="EN115" s="844" t="s">
        <v>7160</v>
      </c>
      <c r="EO115" s="851"/>
      <c r="EP115" s="856"/>
      <c r="EQ115" s="839">
        <v>100</v>
      </c>
      <c r="ER115" s="845"/>
      <c r="ES115" s="853"/>
      <c r="ET115" s="7">
        <f t="shared" si="321"/>
        <v>1</v>
      </c>
      <c r="EU115" s="7">
        <f t="shared" si="358"/>
        <v>0</v>
      </c>
      <c r="EV115" s="844" t="s">
        <v>7160</v>
      </c>
      <c r="EW115" s="849"/>
      <c r="EX115" s="849"/>
      <c r="EY115" s="546">
        <v>2023</v>
      </c>
      <c r="FA115" s="846" t="str">
        <f t="shared" si="361"/>
        <v>SI</v>
      </c>
      <c r="FC115" s="934" t="str">
        <f t="shared" si="339"/>
        <v>dfes-mundo del trabajo</v>
      </c>
      <c r="FF115" s="862"/>
    </row>
    <row r="116" spans="1:162" s="934" customFormat="1" ht="32.25" customHeight="1" x14ac:dyDescent="0.25">
      <c r="A116" s="861" t="str">
        <f t="shared" si="322"/>
        <v>581_VES_2023</v>
      </c>
      <c r="B116" s="925" t="s">
        <v>5392</v>
      </c>
      <c r="C116" s="925" t="s">
        <v>5893</v>
      </c>
      <c r="D116" s="925" t="s">
        <v>4460</v>
      </c>
      <c r="E116" s="925" t="s">
        <v>7183</v>
      </c>
      <c r="F116" s="925" t="s">
        <v>5894</v>
      </c>
      <c r="G116" s="925" t="s">
        <v>6043</v>
      </c>
      <c r="H116" s="925" t="s">
        <v>5394</v>
      </c>
      <c r="I116" s="969" t="s">
        <v>7542</v>
      </c>
      <c r="J116" s="969" t="s">
        <v>7426</v>
      </c>
      <c r="K116" s="969" t="s">
        <v>7543</v>
      </c>
      <c r="L116" s="920"/>
      <c r="M116" s="935" t="s">
        <v>8302</v>
      </c>
      <c r="N116" s="971">
        <v>581</v>
      </c>
      <c r="O116" s="920"/>
      <c r="P116" s="1073" t="s">
        <v>7547</v>
      </c>
      <c r="Q116" s="920" t="s">
        <v>210</v>
      </c>
      <c r="R116" s="921"/>
      <c r="S116" s="921"/>
      <c r="T116" s="921"/>
      <c r="U116" s="921"/>
      <c r="V116" s="921"/>
      <c r="W116" s="921"/>
      <c r="X116" s="921"/>
      <c r="Y116" s="921"/>
      <c r="Z116" s="921"/>
      <c r="AA116" s="921"/>
      <c r="AB116" s="921"/>
      <c r="AC116" s="921"/>
      <c r="AD116" s="921"/>
      <c r="AE116" s="921"/>
      <c r="AF116" s="921"/>
      <c r="AG116" s="921"/>
      <c r="AH116" s="921"/>
      <c r="AI116" s="921"/>
      <c r="AJ116" s="921"/>
      <c r="AK116" s="921"/>
      <c r="AL116" s="921"/>
      <c r="AM116" s="921"/>
      <c r="AN116" s="921"/>
      <c r="AO116" s="920" t="s">
        <v>6598</v>
      </c>
      <c r="AP116" s="921" t="s">
        <v>299</v>
      </c>
      <c r="AQ116" s="920" t="s">
        <v>244</v>
      </c>
      <c r="AR116" s="920" t="s">
        <v>271</v>
      </c>
      <c r="AS116" s="920">
        <v>0</v>
      </c>
      <c r="AT116" s="925" t="s">
        <v>7548</v>
      </c>
      <c r="AU116" s="933" t="s">
        <v>7549</v>
      </c>
      <c r="AV116" s="985">
        <v>0</v>
      </c>
      <c r="AW116" s="1022">
        <v>2</v>
      </c>
      <c r="AX116" s="1047" t="s">
        <v>4357</v>
      </c>
      <c r="AY116" s="1047" t="s">
        <v>4357</v>
      </c>
      <c r="AZ116" s="1047" t="s">
        <v>4357</v>
      </c>
      <c r="BA116" s="1047" t="s">
        <v>4357</v>
      </c>
      <c r="BB116" s="960"/>
      <c r="BC116" s="960"/>
      <c r="BD116" s="960"/>
      <c r="BE116" s="960"/>
      <c r="BF116" s="994">
        <f t="shared" si="362"/>
        <v>2</v>
      </c>
      <c r="BG116" s="839">
        <v>0</v>
      </c>
      <c r="BH116" s="842">
        <v>0</v>
      </c>
      <c r="BI116" s="854" t="s">
        <v>7942</v>
      </c>
      <c r="BJ116" s="129">
        <f t="shared" si="340"/>
        <v>0</v>
      </c>
      <c r="BK116" s="7">
        <f t="shared" si="341"/>
        <v>0</v>
      </c>
      <c r="BL116" s="841" t="s">
        <v>218</v>
      </c>
      <c r="BM116" s="854" t="s">
        <v>8485</v>
      </c>
      <c r="BN116" s="860"/>
      <c r="BO116" s="839">
        <v>0</v>
      </c>
      <c r="BP116" s="842">
        <f t="shared" si="278"/>
        <v>0</v>
      </c>
      <c r="BQ116" s="843" t="s">
        <v>7976</v>
      </c>
      <c r="BR116" s="7">
        <f t="shared" si="342"/>
        <v>0</v>
      </c>
      <c r="BS116" s="7">
        <f t="shared" si="348"/>
        <v>0</v>
      </c>
      <c r="BT116" s="844" t="s">
        <v>218</v>
      </c>
      <c r="BU116" s="537" t="s">
        <v>8010</v>
      </c>
      <c r="BV116" s="120"/>
      <c r="BW116" s="839">
        <v>0</v>
      </c>
      <c r="BX116" s="842">
        <f t="shared" si="325"/>
        <v>0</v>
      </c>
      <c r="BY116" s="853" t="s">
        <v>8469</v>
      </c>
      <c r="BZ116" s="7">
        <f t="shared" si="307"/>
        <v>0</v>
      </c>
      <c r="CA116" s="7">
        <f t="shared" si="349"/>
        <v>0</v>
      </c>
      <c r="CB116" s="844" t="s">
        <v>218</v>
      </c>
      <c r="CC116" s="852" t="s">
        <v>8659</v>
      </c>
      <c r="CD116" s="857"/>
      <c r="CE116" s="839">
        <v>0</v>
      </c>
      <c r="CF116" s="842">
        <f>IF(CB116="SI",BX116,0)</f>
        <v>0</v>
      </c>
      <c r="CG116" s="853"/>
      <c r="CH116" s="7">
        <f t="shared" si="308"/>
        <v>0</v>
      </c>
      <c r="CI116" s="7">
        <f t="shared" si="350"/>
        <v>0</v>
      </c>
      <c r="CJ116" s="844" t="s">
        <v>7160</v>
      </c>
      <c r="CK116" s="27"/>
      <c r="CL116" s="857"/>
      <c r="CM116" s="839">
        <v>0</v>
      </c>
      <c r="CN116" s="842">
        <f t="shared" si="309"/>
        <v>0</v>
      </c>
      <c r="CO116" s="847"/>
      <c r="CP116" s="7">
        <f t="shared" si="310"/>
        <v>0</v>
      </c>
      <c r="CQ116" s="7">
        <f t="shared" si="351"/>
        <v>0</v>
      </c>
      <c r="CR116" s="844" t="s">
        <v>7160</v>
      </c>
      <c r="CS116" s="852"/>
      <c r="CT116" s="857"/>
      <c r="CU116" s="839">
        <v>1</v>
      </c>
      <c r="CV116" s="848"/>
      <c r="CW116" s="853"/>
      <c r="CX116" s="7">
        <f t="shared" si="311"/>
        <v>0.5</v>
      </c>
      <c r="CY116" s="7">
        <f t="shared" si="352"/>
        <v>0</v>
      </c>
      <c r="CZ116" s="844" t="s">
        <v>7160</v>
      </c>
      <c r="DA116" s="852"/>
      <c r="DB116" s="856"/>
      <c r="DC116" s="839">
        <v>1</v>
      </c>
      <c r="DD116" s="842">
        <f t="shared" si="312"/>
        <v>0</v>
      </c>
      <c r="DE116" s="853"/>
      <c r="DF116" s="7">
        <f t="shared" si="343"/>
        <v>0.5</v>
      </c>
      <c r="DG116" s="7">
        <f t="shared" si="353"/>
        <v>0</v>
      </c>
      <c r="DH116" s="844" t="s">
        <v>7160</v>
      </c>
      <c r="DI116" s="852"/>
      <c r="DJ116" s="856"/>
      <c r="DK116" s="839">
        <v>1</v>
      </c>
      <c r="DL116" s="842">
        <f>IF(DH116="SI",DD116,0)</f>
        <v>0</v>
      </c>
      <c r="DM116" s="853"/>
      <c r="DN116" s="7">
        <f t="shared" si="315"/>
        <v>0.5</v>
      </c>
      <c r="DO116" s="7">
        <f t="shared" si="354"/>
        <v>0</v>
      </c>
      <c r="DP116" s="844" t="s">
        <v>7160</v>
      </c>
      <c r="DQ116" s="852"/>
      <c r="DR116" s="856"/>
      <c r="DS116" s="839">
        <v>1</v>
      </c>
      <c r="DT116" s="842">
        <f t="shared" si="332"/>
        <v>0</v>
      </c>
      <c r="DU116" s="853"/>
      <c r="DV116" s="7">
        <f t="shared" si="316"/>
        <v>0.5</v>
      </c>
      <c r="DW116" s="7">
        <f t="shared" si="355"/>
        <v>0</v>
      </c>
      <c r="DX116" s="844" t="s">
        <v>7160</v>
      </c>
      <c r="DY116" s="852"/>
      <c r="DZ116" s="856"/>
      <c r="EA116" s="839">
        <v>1</v>
      </c>
      <c r="EB116" s="842">
        <f t="shared" si="317"/>
        <v>0</v>
      </c>
      <c r="EC116" s="853"/>
      <c r="ED116" s="7">
        <f t="shared" si="318"/>
        <v>0.5</v>
      </c>
      <c r="EE116" s="7">
        <f t="shared" si="356"/>
        <v>0</v>
      </c>
      <c r="EF116" s="844" t="s">
        <v>7160</v>
      </c>
      <c r="EG116" s="851"/>
      <c r="EH116" s="856"/>
      <c r="EI116" s="839">
        <v>1</v>
      </c>
      <c r="EJ116" s="842">
        <f t="shared" si="319"/>
        <v>0</v>
      </c>
      <c r="EK116" s="853"/>
      <c r="EL116" s="7">
        <f t="shared" si="320"/>
        <v>0.5</v>
      </c>
      <c r="EM116" s="7">
        <f t="shared" si="357"/>
        <v>0</v>
      </c>
      <c r="EN116" s="844" t="s">
        <v>7160</v>
      </c>
      <c r="EO116" s="851"/>
      <c r="EP116" s="856"/>
      <c r="EQ116" s="839">
        <v>2</v>
      </c>
      <c r="ER116" s="845"/>
      <c r="ES116" s="853"/>
      <c r="ET116" s="7">
        <f t="shared" si="321"/>
        <v>1</v>
      </c>
      <c r="EU116" s="7">
        <f t="shared" si="358"/>
        <v>0</v>
      </c>
      <c r="EV116" s="844" t="s">
        <v>7160</v>
      </c>
      <c r="EW116" s="849"/>
      <c r="EX116" s="849"/>
      <c r="EY116" s="546">
        <v>2023</v>
      </c>
      <c r="FA116" s="846" t="str">
        <f>+IF(EQ116=AW116,"SI","NO")</f>
        <v>SI</v>
      </c>
      <c r="FC116" s="934" t="str">
        <f t="shared" si="339"/>
        <v>dfes-mundo del trabajo</v>
      </c>
      <c r="FF116" s="862"/>
    </row>
    <row r="117" spans="1:162" s="934" customFormat="1" ht="32.25" customHeight="1" x14ac:dyDescent="0.25">
      <c r="A117" s="861" t="str">
        <f t="shared" si="322"/>
        <v>582_VES_2023</v>
      </c>
      <c r="B117" s="925" t="s">
        <v>5392</v>
      </c>
      <c r="C117" s="925" t="s">
        <v>5893</v>
      </c>
      <c r="D117" s="925" t="s">
        <v>4460</v>
      </c>
      <c r="E117" s="925" t="s">
        <v>7183</v>
      </c>
      <c r="F117" s="925" t="s">
        <v>5894</v>
      </c>
      <c r="G117" s="925" t="s">
        <v>6043</v>
      </c>
      <c r="H117" s="925" t="s">
        <v>5394</v>
      </c>
      <c r="I117" s="969" t="s">
        <v>7542</v>
      </c>
      <c r="J117" s="969" t="s">
        <v>7426</v>
      </c>
      <c r="K117" s="969" t="s">
        <v>7543</v>
      </c>
      <c r="L117" s="920"/>
      <c r="M117" s="935" t="s">
        <v>8302</v>
      </c>
      <c r="N117" s="971">
        <v>582</v>
      </c>
      <c r="O117" s="920"/>
      <c r="P117" s="1073" t="s">
        <v>7550</v>
      </c>
      <c r="Q117" s="920" t="s">
        <v>210</v>
      </c>
      <c r="R117" s="921"/>
      <c r="S117" s="921"/>
      <c r="T117" s="921"/>
      <c r="U117" s="921"/>
      <c r="V117" s="921"/>
      <c r="W117" s="921"/>
      <c r="X117" s="921"/>
      <c r="Y117" s="921"/>
      <c r="Z117" s="921"/>
      <c r="AA117" s="921"/>
      <c r="AB117" s="921"/>
      <c r="AC117" s="921"/>
      <c r="AD117" s="921"/>
      <c r="AE117" s="921"/>
      <c r="AF117" s="921"/>
      <c r="AG117" s="921"/>
      <c r="AH117" s="921"/>
      <c r="AI117" s="921"/>
      <c r="AJ117" s="921"/>
      <c r="AK117" s="921"/>
      <c r="AL117" s="921"/>
      <c r="AM117" s="921"/>
      <c r="AN117" s="921"/>
      <c r="AO117" s="920" t="s">
        <v>6598</v>
      </c>
      <c r="AP117" s="921" t="s">
        <v>2635</v>
      </c>
      <c r="AQ117" s="920" t="s">
        <v>244</v>
      </c>
      <c r="AR117" s="920" t="s">
        <v>271</v>
      </c>
      <c r="AS117" s="920">
        <v>30</v>
      </c>
      <c r="AT117" s="925" t="s">
        <v>7551</v>
      </c>
      <c r="AU117" s="933" t="s">
        <v>7552</v>
      </c>
      <c r="AV117" s="985">
        <v>0</v>
      </c>
      <c r="AW117" s="1032">
        <v>3</v>
      </c>
      <c r="AX117" s="1032">
        <v>4</v>
      </c>
      <c r="AY117" s="1032">
        <v>4</v>
      </c>
      <c r="AZ117" s="1032">
        <v>4</v>
      </c>
      <c r="BA117" s="1032">
        <v>15</v>
      </c>
      <c r="BB117" s="960"/>
      <c r="BC117" s="960"/>
      <c r="BD117" s="960"/>
      <c r="BE117" s="960"/>
      <c r="BF117" s="994">
        <f t="shared" si="362"/>
        <v>3</v>
      </c>
      <c r="BG117" s="839">
        <v>0</v>
      </c>
      <c r="BH117" s="842">
        <v>0</v>
      </c>
      <c r="BI117" s="854" t="s">
        <v>7943</v>
      </c>
      <c r="BJ117" s="129">
        <f t="shared" si="340"/>
        <v>0</v>
      </c>
      <c r="BK117" s="7">
        <f t="shared" si="341"/>
        <v>0</v>
      </c>
      <c r="BL117" s="841" t="s">
        <v>218</v>
      </c>
      <c r="BM117" s="854" t="s">
        <v>8485</v>
      </c>
      <c r="BN117" s="860"/>
      <c r="BO117" s="839">
        <v>0</v>
      </c>
      <c r="BP117" s="842">
        <f t="shared" si="278"/>
        <v>0</v>
      </c>
      <c r="BQ117" s="843" t="s">
        <v>7977</v>
      </c>
      <c r="BR117" s="7">
        <f t="shared" si="342"/>
        <v>0</v>
      </c>
      <c r="BS117" s="7">
        <f t="shared" si="348"/>
        <v>0</v>
      </c>
      <c r="BT117" s="844" t="s">
        <v>218</v>
      </c>
      <c r="BU117" s="537" t="s">
        <v>8010</v>
      </c>
      <c r="BV117" s="120"/>
      <c r="BW117" s="839">
        <v>0</v>
      </c>
      <c r="BX117" s="842">
        <f t="shared" si="325"/>
        <v>0</v>
      </c>
      <c r="BY117" s="853" t="s">
        <v>8470</v>
      </c>
      <c r="BZ117" s="7">
        <f t="shared" si="307"/>
        <v>0</v>
      </c>
      <c r="CA117" s="7">
        <f t="shared" si="349"/>
        <v>0</v>
      </c>
      <c r="CB117" s="844" t="s">
        <v>218</v>
      </c>
      <c r="CC117" s="852" t="s">
        <v>8659</v>
      </c>
      <c r="CD117" s="857"/>
      <c r="CE117" s="839">
        <v>0</v>
      </c>
      <c r="CF117" s="842">
        <f>IF(CB117="SI",BX117,0)</f>
        <v>0</v>
      </c>
      <c r="CG117" s="853"/>
      <c r="CH117" s="7">
        <f t="shared" si="308"/>
        <v>0</v>
      </c>
      <c r="CI117" s="7">
        <f t="shared" si="350"/>
        <v>0</v>
      </c>
      <c r="CJ117" s="844" t="s">
        <v>7160</v>
      </c>
      <c r="CK117" s="27"/>
      <c r="CL117" s="857"/>
      <c r="CM117" s="839">
        <v>0</v>
      </c>
      <c r="CN117" s="842">
        <f t="shared" si="309"/>
        <v>0</v>
      </c>
      <c r="CO117" s="847"/>
      <c r="CP117" s="7">
        <f t="shared" si="310"/>
        <v>0</v>
      </c>
      <c r="CQ117" s="7">
        <f t="shared" si="351"/>
        <v>0</v>
      </c>
      <c r="CR117" s="844" t="s">
        <v>7160</v>
      </c>
      <c r="CS117" s="852"/>
      <c r="CT117" s="857"/>
      <c r="CU117" s="839">
        <v>0</v>
      </c>
      <c r="CV117" s="858">
        <f>IF(CR117="SI",CN117,0)</f>
        <v>0</v>
      </c>
      <c r="CW117" s="853"/>
      <c r="CX117" s="7">
        <f t="shared" si="311"/>
        <v>0</v>
      </c>
      <c r="CY117" s="7">
        <f t="shared" si="352"/>
        <v>0</v>
      </c>
      <c r="CZ117" s="844" t="s">
        <v>7160</v>
      </c>
      <c r="DA117" s="852"/>
      <c r="DB117" s="856"/>
      <c r="DC117" s="839">
        <v>0</v>
      </c>
      <c r="DD117" s="842">
        <f t="shared" si="312"/>
        <v>0</v>
      </c>
      <c r="DE117" s="853"/>
      <c r="DF117" s="7">
        <f t="shared" si="343"/>
        <v>0</v>
      </c>
      <c r="DG117" s="7">
        <f t="shared" si="353"/>
        <v>0</v>
      </c>
      <c r="DH117" s="844" t="s">
        <v>7160</v>
      </c>
      <c r="DI117" s="852"/>
      <c r="DJ117" s="856"/>
      <c r="DK117" s="839">
        <v>0</v>
      </c>
      <c r="DL117" s="842">
        <f>IF(DH117="SI",DD117,0)</f>
        <v>0</v>
      </c>
      <c r="DM117" s="853"/>
      <c r="DN117" s="7">
        <f t="shared" si="315"/>
        <v>0</v>
      </c>
      <c r="DO117" s="7">
        <f t="shared" si="354"/>
        <v>0</v>
      </c>
      <c r="DP117" s="844" t="s">
        <v>7160</v>
      </c>
      <c r="DQ117" s="852"/>
      <c r="DR117" s="856"/>
      <c r="DS117" s="839">
        <v>0</v>
      </c>
      <c r="DT117" s="842">
        <f t="shared" si="332"/>
        <v>0</v>
      </c>
      <c r="DU117" s="853"/>
      <c r="DV117" s="7">
        <f t="shared" si="316"/>
        <v>0</v>
      </c>
      <c r="DW117" s="7">
        <f t="shared" si="355"/>
        <v>0</v>
      </c>
      <c r="DX117" s="844" t="s">
        <v>7160</v>
      </c>
      <c r="DY117" s="852"/>
      <c r="DZ117" s="856"/>
      <c r="EA117" s="839">
        <v>0</v>
      </c>
      <c r="EB117" s="842">
        <f t="shared" si="317"/>
        <v>0</v>
      </c>
      <c r="EC117" s="853"/>
      <c r="ED117" s="7">
        <f t="shared" si="318"/>
        <v>0</v>
      </c>
      <c r="EE117" s="7">
        <f t="shared" si="356"/>
        <v>0</v>
      </c>
      <c r="EF117" s="844" t="s">
        <v>7160</v>
      </c>
      <c r="EG117" s="851"/>
      <c r="EH117" s="856"/>
      <c r="EI117" s="839">
        <v>0</v>
      </c>
      <c r="EJ117" s="842">
        <f t="shared" si="319"/>
        <v>0</v>
      </c>
      <c r="EK117" s="853"/>
      <c r="EL117" s="7">
        <f t="shared" si="320"/>
        <v>0</v>
      </c>
      <c r="EM117" s="7">
        <f t="shared" si="357"/>
        <v>0</v>
      </c>
      <c r="EN117" s="844" t="s">
        <v>7160</v>
      </c>
      <c r="EO117" s="851"/>
      <c r="EP117" s="856"/>
      <c r="EQ117" s="839">
        <f>+BF117</f>
        <v>3</v>
      </c>
      <c r="ER117" s="845"/>
      <c r="ES117" s="853"/>
      <c r="ET117" s="7">
        <f t="shared" si="321"/>
        <v>1</v>
      </c>
      <c r="EU117" s="7">
        <f t="shared" si="358"/>
        <v>0</v>
      </c>
      <c r="EV117" s="844" t="s">
        <v>7160</v>
      </c>
      <c r="EW117" s="849"/>
      <c r="EX117" s="849"/>
      <c r="EY117" s="546">
        <v>2023</v>
      </c>
      <c r="FA117" s="846" t="str">
        <f>+IF(EQ117=AW117,"SI","NO")</f>
        <v>SI</v>
      </c>
      <c r="FC117" s="934" t="str">
        <f t="shared" si="339"/>
        <v>dfes-mundo del trabajo</v>
      </c>
      <c r="FF117" s="862"/>
    </row>
    <row r="118" spans="1:162" s="934" customFormat="1" ht="32.25" customHeight="1" x14ac:dyDescent="0.25">
      <c r="A118" s="861" t="str">
        <f t="shared" si="322"/>
        <v>583_VES_2023</v>
      </c>
      <c r="B118" s="925" t="s">
        <v>5392</v>
      </c>
      <c r="C118" s="925" t="s">
        <v>5893</v>
      </c>
      <c r="D118" s="925" t="s">
        <v>4460</v>
      </c>
      <c r="E118" s="925" t="s">
        <v>7183</v>
      </c>
      <c r="F118" s="925" t="s">
        <v>5894</v>
      </c>
      <c r="G118" s="925" t="s">
        <v>6043</v>
      </c>
      <c r="H118" s="925" t="s">
        <v>5394</v>
      </c>
      <c r="I118" s="969" t="s">
        <v>7542</v>
      </c>
      <c r="J118" s="969" t="s">
        <v>7426</v>
      </c>
      <c r="K118" s="969" t="s">
        <v>7543</v>
      </c>
      <c r="L118" s="920"/>
      <c r="M118" s="935" t="s">
        <v>8302</v>
      </c>
      <c r="N118" s="971">
        <v>583</v>
      </c>
      <c r="O118" s="920"/>
      <c r="P118" s="1073" t="s">
        <v>7553</v>
      </c>
      <c r="Q118" s="920" t="s">
        <v>210</v>
      </c>
      <c r="R118" s="921"/>
      <c r="S118" s="921"/>
      <c r="T118" s="921"/>
      <c r="U118" s="921"/>
      <c r="V118" s="921"/>
      <c r="W118" s="921"/>
      <c r="X118" s="921"/>
      <c r="Y118" s="921"/>
      <c r="Z118" s="921"/>
      <c r="AA118" s="921"/>
      <c r="AB118" s="921"/>
      <c r="AC118" s="921"/>
      <c r="AD118" s="921"/>
      <c r="AE118" s="921"/>
      <c r="AF118" s="921"/>
      <c r="AG118" s="921"/>
      <c r="AH118" s="921"/>
      <c r="AI118" s="921"/>
      <c r="AJ118" s="921"/>
      <c r="AK118" s="921"/>
      <c r="AL118" s="921"/>
      <c r="AM118" s="921"/>
      <c r="AN118" s="921"/>
      <c r="AO118" s="920" t="s">
        <v>211</v>
      </c>
      <c r="AP118" s="921" t="s">
        <v>212</v>
      </c>
      <c r="AQ118" s="920" t="s">
        <v>244</v>
      </c>
      <c r="AR118" s="920" t="s">
        <v>214</v>
      </c>
      <c r="AS118" s="920">
        <v>0</v>
      </c>
      <c r="AT118" s="925" t="s">
        <v>7554</v>
      </c>
      <c r="AU118" s="933" t="s">
        <v>7555</v>
      </c>
      <c r="AV118" s="985">
        <v>0</v>
      </c>
      <c r="AW118" s="1031">
        <v>100</v>
      </c>
      <c r="AX118" s="1047" t="s">
        <v>4357</v>
      </c>
      <c r="AY118" s="1047" t="s">
        <v>4357</v>
      </c>
      <c r="AZ118" s="1047" t="s">
        <v>4357</v>
      </c>
      <c r="BA118" s="1047" t="s">
        <v>4357</v>
      </c>
      <c r="BB118" s="960"/>
      <c r="BC118" s="960"/>
      <c r="BD118" s="960"/>
      <c r="BE118" s="960"/>
      <c r="BF118" s="994">
        <f t="shared" si="362"/>
        <v>100</v>
      </c>
      <c r="BG118" s="839">
        <v>0</v>
      </c>
      <c r="BH118" s="842">
        <v>0</v>
      </c>
      <c r="BI118" s="854" t="s">
        <v>7944</v>
      </c>
      <c r="BJ118" s="129">
        <f t="shared" si="340"/>
        <v>0</v>
      </c>
      <c r="BK118" s="7">
        <f t="shared" si="341"/>
        <v>0</v>
      </c>
      <c r="BL118" s="841" t="s">
        <v>218</v>
      </c>
      <c r="BM118" s="854" t="s">
        <v>8485</v>
      </c>
      <c r="BN118" s="860"/>
      <c r="BO118" s="839">
        <v>0</v>
      </c>
      <c r="BP118" s="842">
        <f t="shared" si="278"/>
        <v>0</v>
      </c>
      <c r="BQ118" s="843" t="s">
        <v>7978</v>
      </c>
      <c r="BR118" s="7">
        <f t="shared" si="342"/>
        <v>0</v>
      </c>
      <c r="BS118" s="7">
        <f t="shared" si="348"/>
        <v>0</v>
      </c>
      <c r="BT118" s="844" t="s">
        <v>218</v>
      </c>
      <c r="BU118" s="537" t="s">
        <v>8010</v>
      </c>
      <c r="BV118" s="120"/>
      <c r="BW118" s="839">
        <v>0</v>
      </c>
      <c r="BX118" s="842">
        <f t="shared" si="325"/>
        <v>0</v>
      </c>
      <c r="BY118" s="853" t="s">
        <v>8471</v>
      </c>
      <c r="BZ118" s="7">
        <f t="shared" si="307"/>
        <v>0</v>
      </c>
      <c r="CA118" s="7">
        <f t="shared" si="349"/>
        <v>0</v>
      </c>
      <c r="CB118" s="844" t="s">
        <v>218</v>
      </c>
      <c r="CC118" s="852" t="s">
        <v>8659</v>
      </c>
      <c r="CD118" s="857"/>
      <c r="CE118" s="839">
        <v>0</v>
      </c>
      <c r="CF118" s="848"/>
      <c r="CG118" s="853"/>
      <c r="CH118" s="7">
        <f t="shared" si="308"/>
        <v>0</v>
      </c>
      <c r="CI118" s="7">
        <f t="shared" si="350"/>
        <v>0</v>
      </c>
      <c r="CJ118" s="844" t="s">
        <v>7160</v>
      </c>
      <c r="CK118" s="27"/>
      <c r="CL118" s="857"/>
      <c r="CM118" s="839">
        <v>0</v>
      </c>
      <c r="CN118" s="842">
        <f t="shared" si="309"/>
        <v>0</v>
      </c>
      <c r="CO118" s="847"/>
      <c r="CP118" s="7">
        <f t="shared" si="310"/>
        <v>0</v>
      </c>
      <c r="CQ118" s="7">
        <f t="shared" si="351"/>
        <v>0</v>
      </c>
      <c r="CR118" s="844" t="s">
        <v>7160</v>
      </c>
      <c r="CS118" s="852"/>
      <c r="CT118" s="857"/>
      <c r="CU118" s="839">
        <v>20</v>
      </c>
      <c r="CV118" s="858">
        <f>IF(CR118="SI",CN118,0)</f>
        <v>0</v>
      </c>
      <c r="CW118" s="853"/>
      <c r="CX118" s="7">
        <f t="shared" si="311"/>
        <v>0.2</v>
      </c>
      <c r="CY118" s="7">
        <f t="shared" si="352"/>
        <v>0</v>
      </c>
      <c r="CZ118" s="844" t="s">
        <v>7160</v>
      </c>
      <c r="DA118" s="852"/>
      <c r="DB118" s="856"/>
      <c r="DC118" s="839">
        <v>20</v>
      </c>
      <c r="DD118" s="842">
        <f t="shared" si="312"/>
        <v>0</v>
      </c>
      <c r="DE118" s="853"/>
      <c r="DF118" s="7">
        <f t="shared" si="343"/>
        <v>0.2</v>
      </c>
      <c r="DG118" s="7">
        <f t="shared" si="353"/>
        <v>0</v>
      </c>
      <c r="DH118" s="844" t="s">
        <v>7160</v>
      </c>
      <c r="DI118" s="852"/>
      <c r="DJ118" s="856"/>
      <c r="DK118" s="839">
        <v>50</v>
      </c>
      <c r="DL118" s="848"/>
      <c r="DM118" s="853"/>
      <c r="DN118" s="7">
        <f t="shared" si="315"/>
        <v>0.5</v>
      </c>
      <c r="DO118" s="7">
        <f t="shared" si="354"/>
        <v>0</v>
      </c>
      <c r="DP118" s="844" t="s">
        <v>7160</v>
      </c>
      <c r="DQ118" s="852"/>
      <c r="DR118" s="856"/>
      <c r="DS118" s="839">
        <v>50</v>
      </c>
      <c r="DT118" s="842">
        <f t="shared" si="332"/>
        <v>0</v>
      </c>
      <c r="DU118" s="853"/>
      <c r="DV118" s="7">
        <f t="shared" si="316"/>
        <v>0.5</v>
      </c>
      <c r="DW118" s="7">
        <f t="shared" si="355"/>
        <v>0</v>
      </c>
      <c r="DX118" s="844" t="s">
        <v>7160</v>
      </c>
      <c r="DY118" s="852"/>
      <c r="DZ118" s="856"/>
      <c r="EA118" s="839">
        <v>50</v>
      </c>
      <c r="EB118" s="842">
        <f t="shared" si="317"/>
        <v>0</v>
      </c>
      <c r="EC118" s="853"/>
      <c r="ED118" s="7">
        <f t="shared" si="318"/>
        <v>0.5</v>
      </c>
      <c r="EE118" s="7">
        <f t="shared" si="356"/>
        <v>0</v>
      </c>
      <c r="EF118" s="844" t="s">
        <v>7160</v>
      </c>
      <c r="EG118" s="851"/>
      <c r="EH118" s="856"/>
      <c r="EI118" s="839">
        <v>50</v>
      </c>
      <c r="EJ118" s="842">
        <f t="shared" si="319"/>
        <v>0</v>
      </c>
      <c r="EK118" s="853"/>
      <c r="EL118" s="7">
        <f t="shared" si="320"/>
        <v>0.5</v>
      </c>
      <c r="EM118" s="7">
        <f t="shared" si="357"/>
        <v>0</v>
      </c>
      <c r="EN118" s="844" t="s">
        <v>7160</v>
      </c>
      <c r="EO118" s="851"/>
      <c r="EP118" s="856"/>
      <c r="EQ118" s="839">
        <v>100</v>
      </c>
      <c r="ER118" s="845"/>
      <c r="ES118" s="853"/>
      <c r="ET118" s="7">
        <f t="shared" si="321"/>
        <v>1</v>
      </c>
      <c r="EU118" s="7">
        <f t="shared" si="358"/>
        <v>0</v>
      </c>
      <c r="EV118" s="844" t="s">
        <v>7160</v>
      </c>
      <c r="EW118" s="849"/>
      <c r="EX118" s="849"/>
      <c r="EY118" s="546">
        <v>2023</v>
      </c>
      <c r="FA118" s="846" t="str">
        <f t="shared" ref="FA118:FA123" si="363">+IF(EQ118=AW118,"SI","NO")</f>
        <v>SI</v>
      </c>
      <c r="FC118" s="934" t="str">
        <f t="shared" si="339"/>
        <v>dfes-mundo del trabajo</v>
      </c>
      <c r="FF118" s="862"/>
    </row>
    <row r="119" spans="1:162" s="934" customFormat="1" ht="32.25" customHeight="1" x14ac:dyDescent="0.25">
      <c r="A119" s="861" t="str">
        <f t="shared" si="322"/>
        <v>584_VES_2023</v>
      </c>
      <c r="B119" s="925" t="s">
        <v>5392</v>
      </c>
      <c r="C119" s="925" t="s">
        <v>5893</v>
      </c>
      <c r="D119" s="925" t="s">
        <v>4460</v>
      </c>
      <c r="E119" s="925" t="s">
        <v>7183</v>
      </c>
      <c r="F119" s="925" t="s">
        <v>5894</v>
      </c>
      <c r="G119" s="925" t="s">
        <v>5929</v>
      </c>
      <c r="H119" s="925" t="s">
        <v>5394</v>
      </c>
      <c r="I119" s="969" t="s">
        <v>7510</v>
      </c>
      <c r="J119" s="969" t="s">
        <v>7426</v>
      </c>
      <c r="K119" s="969" t="s">
        <v>7511</v>
      </c>
      <c r="L119" s="920"/>
      <c r="M119" s="935" t="s">
        <v>8300</v>
      </c>
      <c r="N119" s="971">
        <v>584</v>
      </c>
      <c r="O119" s="920"/>
      <c r="P119" s="1073" t="s">
        <v>7556</v>
      </c>
      <c r="Q119" s="920" t="s">
        <v>210</v>
      </c>
      <c r="R119" s="921"/>
      <c r="S119" s="921"/>
      <c r="T119" s="921"/>
      <c r="U119" s="921"/>
      <c r="V119" s="921"/>
      <c r="W119" s="921"/>
      <c r="X119" s="921"/>
      <c r="Y119" s="921"/>
      <c r="Z119" s="921"/>
      <c r="AA119" s="921"/>
      <c r="AB119" s="921"/>
      <c r="AC119" s="921"/>
      <c r="AD119" s="921"/>
      <c r="AE119" s="921"/>
      <c r="AF119" s="921"/>
      <c r="AG119" s="921"/>
      <c r="AH119" s="921"/>
      <c r="AI119" s="921"/>
      <c r="AJ119" s="921"/>
      <c r="AK119" s="921"/>
      <c r="AL119" s="921"/>
      <c r="AM119" s="921"/>
      <c r="AN119" s="921"/>
      <c r="AO119" s="920" t="s">
        <v>6598</v>
      </c>
      <c r="AP119" s="921" t="s">
        <v>212</v>
      </c>
      <c r="AQ119" s="920" t="s">
        <v>244</v>
      </c>
      <c r="AR119" s="920" t="s">
        <v>214</v>
      </c>
      <c r="AS119" s="920">
        <v>0</v>
      </c>
      <c r="AT119" s="925" t="s">
        <v>7557</v>
      </c>
      <c r="AU119" s="925" t="s">
        <v>7558</v>
      </c>
      <c r="AV119" s="985">
        <v>0</v>
      </c>
      <c r="AW119" s="1031">
        <v>100</v>
      </c>
      <c r="AX119" s="1046" t="s">
        <v>4357</v>
      </c>
      <c r="AY119" s="1046" t="s">
        <v>4357</v>
      </c>
      <c r="AZ119" s="1046" t="s">
        <v>4357</v>
      </c>
      <c r="BA119" s="1046" t="s">
        <v>4357</v>
      </c>
      <c r="BB119" s="958"/>
      <c r="BC119" s="958"/>
      <c r="BD119" s="958"/>
      <c r="BE119" s="958"/>
      <c r="BF119" s="994">
        <f t="shared" si="362"/>
        <v>100</v>
      </c>
      <c r="BG119" s="839">
        <v>0</v>
      </c>
      <c r="BH119" s="842">
        <v>0</v>
      </c>
      <c r="BI119" s="854" t="s">
        <v>7945</v>
      </c>
      <c r="BJ119" s="129">
        <f t="shared" si="340"/>
        <v>0</v>
      </c>
      <c r="BK119" s="7">
        <f t="shared" si="341"/>
        <v>0</v>
      </c>
      <c r="BL119" s="841" t="s">
        <v>218</v>
      </c>
      <c r="BM119" s="854" t="s">
        <v>8485</v>
      </c>
      <c r="BN119" s="860"/>
      <c r="BO119" s="839">
        <v>0</v>
      </c>
      <c r="BP119" s="842">
        <f t="shared" si="278"/>
        <v>0</v>
      </c>
      <c r="BQ119" s="843" t="s">
        <v>7979</v>
      </c>
      <c r="BR119" s="7">
        <f t="shared" si="342"/>
        <v>0</v>
      </c>
      <c r="BS119" s="7">
        <f t="shared" si="348"/>
        <v>0</v>
      </c>
      <c r="BT119" s="844" t="s">
        <v>218</v>
      </c>
      <c r="BU119" s="537" t="s">
        <v>8010</v>
      </c>
      <c r="BV119" s="120"/>
      <c r="BW119" s="839">
        <v>0</v>
      </c>
      <c r="BX119" s="842">
        <f t="shared" si="325"/>
        <v>0</v>
      </c>
      <c r="BY119" s="853" t="s">
        <v>8472</v>
      </c>
      <c r="BZ119" s="7">
        <f t="shared" si="307"/>
        <v>0</v>
      </c>
      <c r="CA119" s="7">
        <f t="shared" si="349"/>
        <v>0</v>
      </c>
      <c r="CB119" s="844" t="s">
        <v>218</v>
      </c>
      <c r="CC119" s="852" t="s">
        <v>8659</v>
      </c>
      <c r="CD119" s="857"/>
      <c r="CE119" s="839">
        <v>33</v>
      </c>
      <c r="CF119" s="848"/>
      <c r="CG119" s="853"/>
      <c r="CH119" s="7">
        <f t="shared" si="308"/>
        <v>0.33</v>
      </c>
      <c r="CI119" s="7">
        <f t="shared" si="350"/>
        <v>0</v>
      </c>
      <c r="CJ119" s="844" t="s">
        <v>7160</v>
      </c>
      <c r="CK119" s="27"/>
      <c r="CL119" s="857"/>
      <c r="CM119" s="839">
        <v>33</v>
      </c>
      <c r="CN119" s="842">
        <f t="shared" si="309"/>
        <v>0</v>
      </c>
      <c r="CO119" s="847"/>
      <c r="CP119" s="7">
        <f t="shared" si="310"/>
        <v>0.33</v>
      </c>
      <c r="CQ119" s="7">
        <f t="shared" si="351"/>
        <v>0</v>
      </c>
      <c r="CR119" s="844" t="s">
        <v>7160</v>
      </c>
      <c r="CS119" s="852"/>
      <c r="CT119" s="857"/>
      <c r="CU119" s="839">
        <v>33</v>
      </c>
      <c r="CV119" s="858">
        <f>IF(CR119="SI",CN119,0)</f>
        <v>0</v>
      </c>
      <c r="CW119" s="853"/>
      <c r="CX119" s="7">
        <f t="shared" si="311"/>
        <v>0.33</v>
      </c>
      <c r="CY119" s="7">
        <f t="shared" si="352"/>
        <v>0</v>
      </c>
      <c r="CZ119" s="844" t="s">
        <v>7160</v>
      </c>
      <c r="DA119" s="852"/>
      <c r="DB119" s="856"/>
      <c r="DC119" s="839">
        <v>33</v>
      </c>
      <c r="DD119" s="842">
        <f t="shared" si="312"/>
        <v>0</v>
      </c>
      <c r="DE119" s="853"/>
      <c r="DF119" s="7">
        <f t="shared" si="343"/>
        <v>0.33</v>
      </c>
      <c r="DG119" s="7">
        <f t="shared" si="353"/>
        <v>0</v>
      </c>
      <c r="DH119" s="844" t="s">
        <v>7160</v>
      </c>
      <c r="DI119" s="852"/>
      <c r="DJ119" s="856"/>
      <c r="DK119" s="839">
        <v>66</v>
      </c>
      <c r="DL119" s="848"/>
      <c r="DM119" s="853"/>
      <c r="DN119" s="7">
        <f t="shared" si="315"/>
        <v>0.66</v>
      </c>
      <c r="DO119" s="7">
        <f t="shared" si="354"/>
        <v>0</v>
      </c>
      <c r="DP119" s="844" t="s">
        <v>7160</v>
      </c>
      <c r="DQ119" s="852"/>
      <c r="DR119" s="856"/>
      <c r="DS119" s="839">
        <v>66</v>
      </c>
      <c r="DT119" s="842">
        <f t="shared" si="332"/>
        <v>0</v>
      </c>
      <c r="DU119" s="853"/>
      <c r="DV119" s="7">
        <f t="shared" si="316"/>
        <v>0.66</v>
      </c>
      <c r="DW119" s="7">
        <f t="shared" si="355"/>
        <v>0</v>
      </c>
      <c r="DX119" s="844" t="s">
        <v>7160</v>
      </c>
      <c r="DY119" s="852"/>
      <c r="DZ119" s="856"/>
      <c r="EA119" s="839">
        <v>66</v>
      </c>
      <c r="EB119" s="842">
        <f t="shared" si="317"/>
        <v>0</v>
      </c>
      <c r="EC119" s="853"/>
      <c r="ED119" s="7">
        <f t="shared" si="318"/>
        <v>0.66</v>
      </c>
      <c r="EE119" s="7">
        <f t="shared" si="356"/>
        <v>0</v>
      </c>
      <c r="EF119" s="844" t="s">
        <v>7160</v>
      </c>
      <c r="EG119" s="851"/>
      <c r="EH119" s="856"/>
      <c r="EI119" s="839">
        <v>66</v>
      </c>
      <c r="EJ119" s="842">
        <f t="shared" si="319"/>
        <v>0</v>
      </c>
      <c r="EK119" s="853"/>
      <c r="EL119" s="7">
        <f t="shared" si="320"/>
        <v>0.66</v>
      </c>
      <c r="EM119" s="7">
        <f t="shared" si="357"/>
        <v>0</v>
      </c>
      <c r="EN119" s="844" t="s">
        <v>7160</v>
      </c>
      <c r="EO119" s="851"/>
      <c r="EP119" s="856"/>
      <c r="EQ119" s="839">
        <v>100</v>
      </c>
      <c r="ER119" s="845"/>
      <c r="ES119" s="853"/>
      <c r="ET119" s="7">
        <f t="shared" si="321"/>
        <v>1</v>
      </c>
      <c r="EU119" s="7">
        <f t="shared" si="358"/>
        <v>0</v>
      </c>
      <c r="EV119" s="844" t="s">
        <v>7160</v>
      </c>
      <c r="EW119" s="849"/>
      <c r="EX119" s="849"/>
      <c r="EY119" s="546">
        <v>2023</v>
      </c>
      <c r="FA119" s="846" t="str">
        <f t="shared" si="363"/>
        <v>SI</v>
      </c>
      <c r="FC119" s="934" t="str">
        <f t="shared" si="339"/>
        <v>dfes-fortalecimiento estratégico</v>
      </c>
      <c r="FF119" s="862"/>
    </row>
    <row r="120" spans="1:162" s="934" customFormat="1" ht="32.25" customHeight="1" x14ac:dyDescent="0.25">
      <c r="A120" s="861" t="str">
        <f t="shared" si="322"/>
        <v>585_VES_2023</v>
      </c>
      <c r="B120" s="925" t="s">
        <v>5392</v>
      </c>
      <c r="C120" s="925" t="s">
        <v>5893</v>
      </c>
      <c r="D120" s="925" t="s">
        <v>4460</v>
      </c>
      <c r="E120" s="925" t="s">
        <v>7183</v>
      </c>
      <c r="F120" s="925" t="s">
        <v>5894</v>
      </c>
      <c r="G120" s="925" t="s">
        <v>6043</v>
      </c>
      <c r="H120" s="925" t="s">
        <v>5394</v>
      </c>
      <c r="I120" s="969" t="s">
        <v>7510</v>
      </c>
      <c r="J120" s="969" t="s">
        <v>7426</v>
      </c>
      <c r="K120" s="969" t="s">
        <v>7511</v>
      </c>
      <c r="L120" s="920"/>
      <c r="M120" s="935" t="s">
        <v>8300</v>
      </c>
      <c r="N120" s="971">
        <v>585</v>
      </c>
      <c r="O120" s="920"/>
      <c r="P120" s="1073" t="s">
        <v>7559</v>
      </c>
      <c r="Q120" s="920" t="s">
        <v>210</v>
      </c>
      <c r="R120" s="921"/>
      <c r="S120" s="921"/>
      <c r="T120" s="921"/>
      <c r="U120" s="921"/>
      <c r="V120" s="921"/>
      <c r="W120" s="921"/>
      <c r="X120" s="921"/>
      <c r="Y120" s="921"/>
      <c r="Z120" s="921"/>
      <c r="AA120" s="921"/>
      <c r="AB120" s="921"/>
      <c r="AC120" s="921"/>
      <c r="AD120" s="921"/>
      <c r="AE120" s="921"/>
      <c r="AF120" s="921"/>
      <c r="AG120" s="921"/>
      <c r="AH120" s="921"/>
      <c r="AI120" s="921"/>
      <c r="AJ120" s="921"/>
      <c r="AK120" s="921"/>
      <c r="AL120" s="921"/>
      <c r="AM120" s="921"/>
      <c r="AN120" s="921"/>
      <c r="AO120" s="920" t="s">
        <v>211</v>
      </c>
      <c r="AP120" s="921" t="s">
        <v>212</v>
      </c>
      <c r="AQ120" s="920" t="s">
        <v>244</v>
      </c>
      <c r="AR120" s="920" t="s">
        <v>214</v>
      </c>
      <c r="AS120" s="920">
        <v>0</v>
      </c>
      <c r="AT120" s="925" t="s">
        <v>7560</v>
      </c>
      <c r="AU120" s="925" t="s">
        <v>7561</v>
      </c>
      <c r="AV120" s="985">
        <v>0</v>
      </c>
      <c r="AW120" s="1031">
        <v>100</v>
      </c>
      <c r="AX120" s="1046" t="s">
        <v>4357</v>
      </c>
      <c r="AY120" s="1046" t="s">
        <v>4357</v>
      </c>
      <c r="AZ120" s="1046" t="s">
        <v>4357</v>
      </c>
      <c r="BA120" s="1046" t="s">
        <v>4357</v>
      </c>
      <c r="BB120" s="958"/>
      <c r="BC120" s="958"/>
      <c r="BD120" s="958"/>
      <c r="BE120" s="958"/>
      <c r="BF120" s="994">
        <f t="shared" si="362"/>
        <v>100</v>
      </c>
      <c r="BG120" s="839">
        <v>0</v>
      </c>
      <c r="BH120" s="842">
        <v>0</v>
      </c>
      <c r="BI120" s="854" t="s">
        <v>7946</v>
      </c>
      <c r="BJ120" s="129">
        <f t="shared" si="340"/>
        <v>0</v>
      </c>
      <c r="BK120" s="7">
        <f t="shared" si="341"/>
        <v>0</v>
      </c>
      <c r="BL120" s="841" t="s">
        <v>218</v>
      </c>
      <c r="BM120" s="854" t="s">
        <v>8485</v>
      </c>
      <c r="BN120" s="860"/>
      <c r="BO120" s="839">
        <v>0</v>
      </c>
      <c r="BP120" s="842">
        <f t="shared" si="278"/>
        <v>0</v>
      </c>
      <c r="BQ120" s="843" t="s">
        <v>7980</v>
      </c>
      <c r="BR120" s="7">
        <f t="shared" si="342"/>
        <v>0</v>
      </c>
      <c r="BS120" s="7">
        <f t="shared" si="348"/>
        <v>0</v>
      </c>
      <c r="BT120" s="844" t="s">
        <v>218</v>
      </c>
      <c r="BU120" s="537" t="s">
        <v>8010</v>
      </c>
      <c r="BV120" s="120"/>
      <c r="BW120" s="839">
        <v>0</v>
      </c>
      <c r="BX120" s="842">
        <f t="shared" si="325"/>
        <v>0</v>
      </c>
      <c r="BY120" s="853" t="s">
        <v>8473</v>
      </c>
      <c r="BZ120" s="7">
        <f t="shared" si="307"/>
        <v>0</v>
      </c>
      <c r="CA120" s="7">
        <f t="shared" si="349"/>
        <v>0</v>
      </c>
      <c r="CB120" s="844" t="s">
        <v>218</v>
      </c>
      <c r="CC120" s="852" t="s">
        <v>8659</v>
      </c>
      <c r="CD120" s="857"/>
      <c r="CE120" s="839">
        <v>33</v>
      </c>
      <c r="CF120" s="848"/>
      <c r="CG120" s="853"/>
      <c r="CH120" s="7">
        <f t="shared" si="308"/>
        <v>0.33</v>
      </c>
      <c r="CI120" s="7">
        <f t="shared" si="350"/>
        <v>0</v>
      </c>
      <c r="CJ120" s="844" t="s">
        <v>7160</v>
      </c>
      <c r="CK120" s="27"/>
      <c r="CL120" s="857"/>
      <c r="CM120" s="839">
        <v>33</v>
      </c>
      <c r="CN120" s="842">
        <f t="shared" si="309"/>
        <v>0</v>
      </c>
      <c r="CO120" s="847"/>
      <c r="CP120" s="7">
        <f t="shared" si="310"/>
        <v>0.33</v>
      </c>
      <c r="CQ120" s="7">
        <f t="shared" si="351"/>
        <v>0</v>
      </c>
      <c r="CR120" s="844" t="s">
        <v>7160</v>
      </c>
      <c r="CS120" s="852"/>
      <c r="CT120" s="857"/>
      <c r="CU120" s="839">
        <v>33</v>
      </c>
      <c r="CV120" s="858">
        <f>IF(CR120="SI",CN120,0)</f>
        <v>0</v>
      </c>
      <c r="CW120" s="853"/>
      <c r="CX120" s="7">
        <f t="shared" si="311"/>
        <v>0.33</v>
      </c>
      <c r="CY120" s="7">
        <f t="shared" si="352"/>
        <v>0</v>
      </c>
      <c r="CZ120" s="844" t="s">
        <v>7160</v>
      </c>
      <c r="DA120" s="852"/>
      <c r="DB120" s="856"/>
      <c r="DC120" s="839">
        <v>33</v>
      </c>
      <c r="DD120" s="842">
        <f t="shared" si="312"/>
        <v>0</v>
      </c>
      <c r="DE120" s="853"/>
      <c r="DF120" s="7">
        <f t="shared" si="343"/>
        <v>0.33</v>
      </c>
      <c r="DG120" s="7">
        <f t="shared" si="353"/>
        <v>0</v>
      </c>
      <c r="DH120" s="844" t="s">
        <v>7160</v>
      </c>
      <c r="DI120" s="852"/>
      <c r="DJ120" s="856"/>
      <c r="DK120" s="839">
        <v>66</v>
      </c>
      <c r="DL120" s="848"/>
      <c r="DM120" s="853"/>
      <c r="DN120" s="7">
        <f t="shared" si="315"/>
        <v>0.66</v>
      </c>
      <c r="DO120" s="7">
        <f t="shared" si="354"/>
        <v>0</v>
      </c>
      <c r="DP120" s="844" t="s">
        <v>7160</v>
      </c>
      <c r="DQ120" s="852"/>
      <c r="DR120" s="856"/>
      <c r="DS120" s="839">
        <v>66</v>
      </c>
      <c r="DT120" s="842">
        <f t="shared" si="332"/>
        <v>0</v>
      </c>
      <c r="DU120" s="853"/>
      <c r="DV120" s="7">
        <f t="shared" si="316"/>
        <v>0.66</v>
      </c>
      <c r="DW120" s="7">
        <f t="shared" si="355"/>
        <v>0</v>
      </c>
      <c r="DX120" s="844" t="s">
        <v>7160</v>
      </c>
      <c r="DY120" s="852"/>
      <c r="DZ120" s="856"/>
      <c r="EA120" s="839">
        <v>66</v>
      </c>
      <c r="EB120" s="842">
        <f t="shared" si="317"/>
        <v>0</v>
      </c>
      <c r="EC120" s="853"/>
      <c r="ED120" s="7">
        <f t="shared" si="318"/>
        <v>0.66</v>
      </c>
      <c r="EE120" s="7">
        <f t="shared" si="356"/>
        <v>0</v>
      </c>
      <c r="EF120" s="844" t="s">
        <v>7160</v>
      </c>
      <c r="EG120" s="851"/>
      <c r="EH120" s="856"/>
      <c r="EI120" s="839">
        <v>66</v>
      </c>
      <c r="EJ120" s="842">
        <f t="shared" si="319"/>
        <v>0</v>
      </c>
      <c r="EK120" s="853"/>
      <c r="EL120" s="7">
        <f t="shared" si="320"/>
        <v>0.66</v>
      </c>
      <c r="EM120" s="7">
        <f t="shared" si="357"/>
        <v>0</v>
      </c>
      <c r="EN120" s="844" t="s">
        <v>7160</v>
      </c>
      <c r="EO120" s="851"/>
      <c r="EP120" s="856"/>
      <c r="EQ120" s="839">
        <v>100</v>
      </c>
      <c r="ER120" s="845"/>
      <c r="ES120" s="853"/>
      <c r="ET120" s="7">
        <f t="shared" si="321"/>
        <v>1</v>
      </c>
      <c r="EU120" s="7">
        <f t="shared" si="358"/>
        <v>0</v>
      </c>
      <c r="EV120" s="844" t="s">
        <v>7160</v>
      </c>
      <c r="EW120" s="849"/>
      <c r="EX120" s="849"/>
      <c r="EY120" s="546">
        <v>2023</v>
      </c>
      <c r="FA120" s="846" t="str">
        <f t="shared" si="363"/>
        <v>SI</v>
      </c>
      <c r="FC120" s="934" t="str">
        <f t="shared" si="339"/>
        <v>dfes-fortalecimiento estratégico</v>
      </c>
      <c r="FF120" s="862"/>
    </row>
    <row r="121" spans="1:162" s="934" customFormat="1" ht="32.25" customHeight="1" x14ac:dyDescent="0.25">
      <c r="A121" s="861" t="str">
        <f t="shared" si="322"/>
        <v>586_VES_2023</v>
      </c>
      <c r="B121" s="925" t="s">
        <v>5392</v>
      </c>
      <c r="C121" s="925" t="s">
        <v>5893</v>
      </c>
      <c r="D121" s="925" t="s">
        <v>4460</v>
      </c>
      <c r="E121" s="925" t="s">
        <v>7183</v>
      </c>
      <c r="F121" s="925" t="s">
        <v>5894</v>
      </c>
      <c r="G121" s="925" t="s">
        <v>5929</v>
      </c>
      <c r="H121" s="925" t="s">
        <v>5394</v>
      </c>
      <c r="I121" s="969" t="s">
        <v>7510</v>
      </c>
      <c r="J121" s="969" t="s">
        <v>7426</v>
      </c>
      <c r="K121" s="969" t="s">
        <v>7511</v>
      </c>
      <c r="L121" s="922"/>
      <c r="M121" s="935" t="s">
        <v>8300</v>
      </c>
      <c r="N121" s="971">
        <v>586</v>
      </c>
      <c r="O121" s="920"/>
      <c r="P121" s="1073" t="s">
        <v>7562</v>
      </c>
      <c r="Q121" s="920" t="s">
        <v>210</v>
      </c>
      <c r="R121" s="921"/>
      <c r="S121" s="921"/>
      <c r="T121" s="921"/>
      <c r="U121" s="921"/>
      <c r="V121" s="921"/>
      <c r="W121" s="921"/>
      <c r="X121" s="921"/>
      <c r="Y121" s="921"/>
      <c r="Z121" s="921"/>
      <c r="AA121" s="921"/>
      <c r="AB121" s="921"/>
      <c r="AC121" s="921"/>
      <c r="AD121" s="921"/>
      <c r="AE121" s="921"/>
      <c r="AF121" s="921"/>
      <c r="AG121" s="921"/>
      <c r="AH121" s="921"/>
      <c r="AI121" s="921"/>
      <c r="AJ121" s="921"/>
      <c r="AK121" s="921"/>
      <c r="AL121" s="921"/>
      <c r="AM121" s="921"/>
      <c r="AN121" s="921"/>
      <c r="AO121" s="920" t="s">
        <v>523</v>
      </c>
      <c r="AP121" s="920" t="s">
        <v>299</v>
      </c>
      <c r="AQ121" s="920" t="s">
        <v>213</v>
      </c>
      <c r="AR121" s="920" t="s">
        <v>214</v>
      </c>
      <c r="AS121" s="920">
        <v>30</v>
      </c>
      <c r="AT121" s="925" t="s">
        <v>7563</v>
      </c>
      <c r="AU121" s="925" t="s">
        <v>7564</v>
      </c>
      <c r="AV121" s="985">
        <v>0</v>
      </c>
      <c r="AW121" s="1031">
        <v>100</v>
      </c>
      <c r="AX121" s="1048" t="s">
        <v>4357</v>
      </c>
      <c r="AY121" s="1048" t="s">
        <v>4357</v>
      </c>
      <c r="AZ121" s="1048" t="s">
        <v>4357</v>
      </c>
      <c r="BA121" s="1048" t="s">
        <v>4357</v>
      </c>
      <c r="BB121" s="961"/>
      <c r="BC121" s="961"/>
      <c r="BD121" s="961"/>
      <c r="BE121" s="961"/>
      <c r="BF121" s="994">
        <f t="shared" si="362"/>
        <v>100</v>
      </c>
      <c r="BG121" s="839">
        <v>0</v>
      </c>
      <c r="BH121" s="842">
        <v>0</v>
      </c>
      <c r="BI121" s="854" t="s">
        <v>7947</v>
      </c>
      <c r="BJ121" s="129">
        <f t="shared" ref="BJ121:BJ122" si="364">+IF(BL121="SI",IFERROR((IF(BL121="SI",BG121,0)/AW121),"REVISAR"),0)</f>
        <v>0</v>
      </c>
      <c r="BK121" s="7">
        <f t="shared" ref="BK121:BK122" si="365">+IF(BL121="SI",IFERROR((IF(BL121="SI",BH121,0)/AW121),"REVISAR"),0)</f>
        <v>0</v>
      </c>
      <c r="BL121" s="841" t="s">
        <v>218</v>
      </c>
      <c r="BM121" s="854" t="s">
        <v>8485</v>
      </c>
      <c r="BN121" s="859"/>
      <c r="BO121" s="839">
        <v>0</v>
      </c>
      <c r="BP121" s="842">
        <f t="shared" ref="BP121:BP122" si="366">IF(BL121="SI",BH121,0)</f>
        <v>0</v>
      </c>
      <c r="BQ121" s="843" t="s">
        <v>7981</v>
      </c>
      <c r="BR121" s="7">
        <f t="shared" ref="BR121:BR122" si="367">+IFERROR((BO121/$AW121),"REVISAR")</f>
        <v>0</v>
      </c>
      <c r="BS121" s="7">
        <f t="shared" ref="BS121:BS122" si="368">+IF(BL121&lt;&gt;"SI",BK121,(IF(BT121="SI",IFERROR((IF(BT121="SI",BP121,0)/$AW121),"REVISAR"),0)))</f>
        <v>0</v>
      </c>
      <c r="BT121" s="844" t="s">
        <v>218</v>
      </c>
      <c r="BU121" s="537" t="s">
        <v>8010</v>
      </c>
      <c r="BV121" s="120"/>
      <c r="BW121" s="839">
        <v>0</v>
      </c>
      <c r="BX121" s="842">
        <f t="shared" ref="BX121:BX122" si="369">IF(BT121="SI",BP121,0)</f>
        <v>0</v>
      </c>
      <c r="BY121" s="853" t="s">
        <v>8474</v>
      </c>
      <c r="BZ121" s="7">
        <f t="shared" ref="BZ121:BZ122" si="370">+IFERROR((BW121/$AW121),"REVISAR")</f>
        <v>0</v>
      </c>
      <c r="CA121" s="7">
        <f t="shared" ref="CA121:CA122" si="371">+IF(AND(BT121="SI",BL121="SI"),(IF(CB121="SI",IFERROR((IF(CB121="SI",BX121,0)/$AW121),"REVISAR"),0)),BS121)</f>
        <v>0</v>
      </c>
      <c r="CB121" s="844" t="s">
        <v>218</v>
      </c>
      <c r="CC121" s="852" t="s">
        <v>8659</v>
      </c>
      <c r="CD121" s="120"/>
      <c r="CE121" s="839">
        <v>0</v>
      </c>
      <c r="CF121" s="842">
        <f t="shared" ref="CF121:CF122" si="372">IF(CB121="SI",BX121,0)</f>
        <v>0</v>
      </c>
      <c r="CG121" s="853"/>
      <c r="CH121" s="7">
        <f t="shared" ref="CH121:CH122" si="373">+IFERROR((CE121/$AW121),"REVISAR")</f>
        <v>0</v>
      </c>
      <c r="CI121" s="7">
        <f t="shared" ref="CI121:CI122" si="374">+IF(AND(BL121="SI",BT121="SI",CB121="SI"),(IF(CJ121="SI",IFERROR((IF(CJ121="SI",CF121,0)/$AW121),"REVISAR"),0)),CA121)</f>
        <v>0</v>
      </c>
      <c r="CJ121" s="844" t="s">
        <v>7160</v>
      </c>
      <c r="CK121" s="27"/>
      <c r="CL121" s="857"/>
      <c r="CM121" s="839">
        <v>0</v>
      </c>
      <c r="CN121" s="842">
        <f t="shared" ref="CN121:CN122" si="375">IF(CJ121="SI",CF121,0)</f>
        <v>0</v>
      </c>
      <c r="CO121" s="847"/>
      <c r="CP121" s="7">
        <f t="shared" ref="CP121:CP122" si="376">+IFERROR((CM121/$AW121),"REVISAR")</f>
        <v>0</v>
      </c>
      <c r="CQ121" s="7">
        <f t="shared" ref="CQ121:CQ122" si="377">+IF(AND(BL121="SI",BT121="SI",CB121="SI",CJ121="SI"),(IF(CR121="SI",IFERROR((IF(CR121="SI",CN121,0)/$AW121),"REVISAR"),0)),CI121)</f>
        <v>0</v>
      </c>
      <c r="CR121" s="844" t="s">
        <v>7160</v>
      </c>
      <c r="CS121" s="852"/>
      <c r="CT121" s="857"/>
      <c r="CU121" s="839">
        <v>50</v>
      </c>
      <c r="CV121" s="848"/>
      <c r="CW121" s="853"/>
      <c r="CX121" s="7">
        <f t="shared" ref="CX121:CX122" si="378">+IFERROR((CU121/$AW121),"REVISAR")</f>
        <v>0.5</v>
      </c>
      <c r="CY121" s="7">
        <f t="shared" ref="CY121:CY122" si="379">+IF(AND(BL121="SI",BT121="SI",CB121="SI",CJ121="SI",CR121="SI"),(IF(CZ121="SI",IFERROR((IF(CZ121="SI",CV121,0)/$AW121),"REVISAR"),0)),CQ121)</f>
        <v>0</v>
      </c>
      <c r="CZ121" s="844" t="s">
        <v>7160</v>
      </c>
      <c r="DA121" s="852"/>
      <c r="DB121" s="856"/>
      <c r="DC121" s="839">
        <v>50</v>
      </c>
      <c r="DD121" s="842">
        <f t="shared" ref="DD121:DD122" si="380">IF(CZ121="SI",CV121,0)</f>
        <v>0</v>
      </c>
      <c r="DE121" s="853"/>
      <c r="DF121" s="7">
        <f t="shared" ref="DF121:DF122" si="381">+IFERROR((DC121/$AW121),"REVISAR")</f>
        <v>0.5</v>
      </c>
      <c r="DG121" s="7">
        <f t="shared" ref="DG121:DG122" si="382">+IF(AND(BL121="SI",BT121="SI",CB121="SI",CJ121="SI",CR121="SI",CZ121="SI"),(IF(DH121="SI",IFERROR((IF(DH121="SI",DD121,0)/$AW121),"REVISAR"),0)),CY121)</f>
        <v>0</v>
      </c>
      <c r="DH121" s="844" t="s">
        <v>7160</v>
      </c>
      <c r="DI121" s="852"/>
      <c r="DJ121" s="856"/>
      <c r="DK121" s="839">
        <v>50</v>
      </c>
      <c r="DL121" s="842">
        <f t="shared" ref="DL121:DL122" si="383">IF(DH121="SI",DD121,0)</f>
        <v>0</v>
      </c>
      <c r="DM121" s="853"/>
      <c r="DN121" s="7">
        <f t="shared" ref="DN121:DN122" si="384">+IFERROR((DK121/$AW121),"REVISAR")</f>
        <v>0.5</v>
      </c>
      <c r="DO121" s="7">
        <f t="shared" ref="DO121:DO122" si="385">+IF(AND(BL121="SI",BT121="SI",CB121="SI",CJ121="SI",CR121="SI",CZ121="SI",DH121="SI"),(IF(DP121="SI",IFERROR((IF(DP121="SI",DL121,0)/$AW121),"REVISAR"),0)),DG121)</f>
        <v>0</v>
      </c>
      <c r="DP121" s="844" t="s">
        <v>7160</v>
      </c>
      <c r="DQ121" s="852"/>
      <c r="DR121" s="856"/>
      <c r="DS121" s="839">
        <v>50</v>
      </c>
      <c r="DT121" s="842">
        <f t="shared" ref="DT121:DT122" si="386">IF(DP121="SI",DL121,0)</f>
        <v>0</v>
      </c>
      <c r="DU121" s="853"/>
      <c r="DV121" s="7">
        <f t="shared" ref="DV121:DV122" si="387">+IFERROR((DS121/$AW121),"REVISAR")</f>
        <v>0.5</v>
      </c>
      <c r="DW121" s="7">
        <f t="shared" ref="DW121:DW122" si="388">+IF(AND(BL121="SI",BT121="SI",CB121="SI",CJ121="SI",CR121="SI",CZ121="SI",DH121="SI",DP121="SI"),(IF(DX121="SI",IFERROR((IF(DX121="SI",DT121,0)/$AW121),"REVISAR"),0)),DO121)</f>
        <v>0</v>
      </c>
      <c r="DX121" s="844" t="s">
        <v>7160</v>
      </c>
      <c r="DY121" s="852"/>
      <c r="DZ121" s="856"/>
      <c r="EA121" s="839">
        <v>50</v>
      </c>
      <c r="EB121" s="842">
        <f t="shared" ref="EB121:EB122" si="389">IF(DX121="SI",DT121,0)</f>
        <v>0</v>
      </c>
      <c r="EC121" s="853"/>
      <c r="ED121" s="7">
        <f t="shared" ref="ED121:ED122" si="390">+IFERROR((EA121/$AW121),"REVISAR")</f>
        <v>0.5</v>
      </c>
      <c r="EE121" s="7">
        <f t="shared" ref="EE121:EE122" si="391">+IF(AND(BL121="SI",BT121="SI",CB121="SI",CJ121="SI",CR121="SI",CZ121="SI",DH121="SI",DP121="SI",DX121="SI"),(IF(EF121="SI",IFERROR((IF(EF121="SI",EB121,0)/$AW121),"REVISAR"),0)),DW121)</f>
        <v>0</v>
      </c>
      <c r="EF121" s="844" t="s">
        <v>7160</v>
      </c>
      <c r="EG121" s="851"/>
      <c r="EH121" s="856"/>
      <c r="EI121" s="839">
        <v>50</v>
      </c>
      <c r="EJ121" s="842">
        <f t="shared" ref="EJ121:EJ122" si="392">IF(EF121="SI",EB121,0)</f>
        <v>0</v>
      </c>
      <c r="EK121" s="853"/>
      <c r="EL121" s="7">
        <f t="shared" ref="EL121:EL122" si="393">+IFERROR((EI121/$AW121),"REVISAR")</f>
        <v>0.5</v>
      </c>
      <c r="EM121" s="7">
        <f t="shared" ref="EM121:EM122" si="394">+IF(AND(BL121="SI",BT121="SI",CB121="SI",CJ121="SI",CR121="SI",CZ121="SI",DH121="SI",DP121="SI",DX121="SI",EF121="SI"),(IF(EN121="SI",IFERROR((IF(EN121="SI",EJ121,0)/$AW121),"REVISAR"),0)),EE121)</f>
        <v>0</v>
      </c>
      <c r="EN121" s="844" t="s">
        <v>7160</v>
      </c>
      <c r="EO121" s="851"/>
      <c r="EP121" s="856"/>
      <c r="EQ121" s="839">
        <v>100</v>
      </c>
      <c r="ER121" s="845"/>
      <c r="ES121" s="853"/>
      <c r="ET121" s="7">
        <f t="shared" ref="ET121:ET122" si="395">+IFERROR((EQ121/$AW121),"REVISAR")</f>
        <v>1</v>
      </c>
      <c r="EU121" s="7">
        <f t="shared" ref="EU121:EU122" si="396">+IF(AND(BL121="SI",BT121="SI",CB121="SI",CJ121="SI",CR121="SI",CZ121="SI",DH121="SI",DP121="SI",DX121="SI",EF121="SI",EN121="SI"),(IF(EV121="SI",IFERROR((IF(EV121="SI",ER121,0)/$AW121),"REVISAR"),0)),EM121)</f>
        <v>0</v>
      </c>
      <c r="EV121" s="844" t="s">
        <v>7160</v>
      </c>
      <c r="EW121" s="849"/>
      <c r="EX121" s="849"/>
      <c r="EY121" s="546">
        <v>2023</v>
      </c>
      <c r="FA121" s="846" t="str">
        <f t="shared" si="363"/>
        <v>SI</v>
      </c>
      <c r="FC121" s="934" t="str">
        <f t="shared" si="339"/>
        <v>dfes-fortalecimiento estratégico</v>
      </c>
      <c r="FF121" s="862"/>
    </row>
    <row r="122" spans="1:162" s="934" customFormat="1" ht="32.25" customHeight="1" x14ac:dyDescent="0.25">
      <c r="A122" s="861" t="str">
        <f t="shared" si="322"/>
        <v>587_VES_2023</v>
      </c>
      <c r="B122" s="925" t="s">
        <v>5392</v>
      </c>
      <c r="C122" s="925" t="s">
        <v>5893</v>
      </c>
      <c r="D122" s="925" t="s">
        <v>4460</v>
      </c>
      <c r="E122" s="925" t="s">
        <v>7183</v>
      </c>
      <c r="F122" s="925" t="s">
        <v>5894</v>
      </c>
      <c r="G122" s="925" t="s">
        <v>5929</v>
      </c>
      <c r="H122" s="925" t="s">
        <v>5394</v>
      </c>
      <c r="I122" s="969" t="s">
        <v>7510</v>
      </c>
      <c r="J122" s="969" t="s">
        <v>7426</v>
      </c>
      <c r="K122" s="969" t="s">
        <v>7511</v>
      </c>
      <c r="L122" s="922"/>
      <c r="M122" s="935" t="s">
        <v>8300</v>
      </c>
      <c r="N122" s="971">
        <v>587</v>
      </c>
      <c r="O122" s="920"/>
      <c r="P122" s="1073" t="s">
        <v>7565</v>
      </c>
      <c r="Q122" s="920" t="s">
        <v>210</v>
      </c>
      <c r="R122" s="921"/>
      <c r="S122" s="921"/>
      <c r="T122" s="921"/>
      <c r="U122" s="921"/>
      <c r="V122" s="921"/>
      <c r="W122" s="921"/>
      <c r="X122" s="921"/>
      <c r="Y122" s="921"/>
      <c r="Z122" s="921"/>
      <c r="AA122" s="921"/>
      <c r="AB122" s="921"/>
      <c r="AC122" s="921"/>
      <c r="AD122" s="921"/>
      <c r="AE122" s="921"/>
      <c r="AF122" s="921"/>
      <c r="AG122" s="921"/>
      <c r="AH122" s="921"/>
      <c r="AI122" s="921"/>
      <c r="AJ122" s="921"/>
      <c r="AK122" s="921"/>
      <c r="AL122" s="921"/>
      <c r="AM122" s="921"/>
      <c r="AN122" s="921"/>
      <c r="AO122" s="920" t="s">
        <v>523</v>
      </c>
      <c r="AP122" s="920" t="s">
        <v>299</v>
      </c>
      <c r="AQ122" s="920" t="s">
        <v>213</v>
      </c>
      <c r="AR122" s="920" t="s">
        <v>214</v>
      </c>
      <c r="AS122" s="920">
        <v>0</v>
      </c>
      <c r="AT122" s="925" t="s">
        <v>7566</v>
      </c>
      <c r="AU122" s="925" t="s">
        <v>7567</v>
      </c>
      <c r="AV122" s="985">
        <v>0</v>
      </c>
      <c r="AW122" s="1031">
        <v>100</v>
      </c>
      <c r="AX122" s="1048" t="s">
        <v>4357</v>
      </c>
      <c r="AY122" s="1048" t="s">
        <v>4357</v>
      </c>
      <c r="AZ122" s="1048" t="s">
        <v>4357</v>
      </c>
      <c r="BA122" s="1048" t="s">
        <v>4357</v>
      </c>
      <c r="BB122" s="961"/>
      <c r="BC122" s="961"/>
      <c r="BD122" s="961"/>
      <c r="BE122" s="961"/>
      <c r="BF122" s="994">
        <f t="shared" si="362"/>
        <v>100</v>
      </c>
      <c r="BG122" s="839">
        <v>0</v>
      </c>
      <c r="BH122" s="842">
        <v>0</v>
      </c>
      <c r="BI122" s="854" t="s">
        <v>7948</v>
      </c>
      <c r="BJ122" s="129">
        <f t="shared" si="364"/>
        <v>0</v>
      </c>
      <c r="BK122" s="7">
        <f t="shared" si="365"/>
        <v>0</v>
      </c>
      <c r="BL122" s="841" t="s">
        <v>218</v>
      </c>
      <c r="BM122" s="854" t="s">
        <v>8485</v>
      </c>
      <c r="BN122" s="859"/>
      <c r="BO122" s="839">
        <v>0</v>
      </c>
      <c r="BP122" s="842">
        <f t="shared" si="366"/>
        <v>0</v>
      </c>
      <c r="BQ122" s="843" t="s">
        <v>7982</v>
      </c>
      <c r="BR122" s="7">
        <f t="shared" si="367"/>
        <v>0</v>
      </c>
      <c r="BS122" s="7">
        <f t="shared" si="368"/>
        <v>0</v>
      </c>
      <c r="BT122" s="844" t="s">
        <v>218</v>
      </c>
      <c r="BU122" s="537" t="s">
        <v>8010</v>
      </c>
      <c r="BV122" s="120"/>
      <c r="BW122" s="839">
        <v>0</v>
      </c>
      <c r="BX122" s="842">
        <f t="shared" si="369"/>
        <v>0</v>
      </c>
      <c r="BY122" s="853" t="s">
        <v>8475</v>
      </c>
      <c r="BZ122" s="7">
        <f t="shared" si="370"/>
        <v>0</v>
      </c>
      <c r="CA122" s="7">
        <f t="shared" si="371"/>
        <v>0</v>
      </c>
      <c r="CB122" s="844" t="s">
        <v>218</v>
      </c>
      <c r="CC122" s="852" t="s">
        <v>8659</v>
      </c>
      <c r="CD122" s="120"/>
      <c r="CE122" s="839">
        <v>0</v>
      </c>
      <c r="CF122" s="842">
        <f t="shared" si="372"/>
        <v>0</v>
      </c>
      <c r="CG122" s="853"/>
      <c r="CH122" s="7">
        <f t="shared" si="373"/>
        <v>0</v>
      </c>
      <c r="CI122" s="7">
        <f t="shared" si="374"/>
        <v>0</v>
      </c>
      <c r="CJ122" s="844" t="s">
        <v>7160</v>
      </c>
      <c r="CK122" s="27"/>
      <c r="CL122" s="857"/>
      <c r="CM122" s="839">
        <v>0</v>
      </c>
      <c r="CN122" s="842">
        <f t="shared" si="375"/>
        <v>0</v>
      </c>
      <c r="CO122" s="847"/>
      <c r="CP122" s="7">
        <f t="shared" si="376"/>
        <v>0</v>
      </c>
      <c r="CQ122" s="7">
        <f t="shared" si="377"/>
        <v>0</v>
      </c>
      <c r="CR122" s="844" t="s">
        <v>7160</v>
      </c>
      <c r="CS122" s="852"/>
      <c r="CT122" s="857"/>
      <c r="CU122" s="839">
        <v>50</v>
      </c>
      <c r="CV122" s="848"/>
      <c r="CW122" s="853"/>
      <c r="CX122" s="7">
        <f t="shared" si="378"/>
        <v>0.5</v>
      </c>
      <c r="CY122" s="7">
        <f t="shared" si="379"/>
        <v>0</v>
      </c>
      <c r="CZ122" s="844" t="s">
        <v>7160</v>
      </c>
      <c r="DA122" s="852"/>
      <c r="DB122" s="856"/>
      <c r="DC122" s="839">
        <v>50</v>
      </c>
      <c r="DD122" s="842">
        <f t="shared" si="380"/>
        <v>0</v>
      </c>
      <c r="DE122" s="853"/>
      <c r="DF122" s="7">
        <f t="shared" si="381"/>
        <v>0.5</v>
      </c>
      <c r="DG122" s="7">
        <f t="shared" si="382"/>
        <v>0</v>
      </c>
      <c r="DH122" s="844" t="s">
        <v>7160</v>
      </c>
      <c r="DI122" s="852"/>
      <c r="DJ122" s="856"/>
      <c r="DK122" s="839">
        <v>50</v>
      </c>
      <c r="DL122" s="842">
        <f t="shared" si="383"/>
        <v>0</v>
      </c>
      <c r="DM122" s="853"/>
      <c r="DN122" s="7">
        <f t="shared" si="384"/>
        <v>0.5</v>
      </c>
      <c r="DO122" s="7">
        <f t="shared" si="385"/>
        <v>0</v>
      </c>
      <c r="DP122" s="844" t="s">
        <v>7160</v>
      </c>
      <c r="DQ122" s="852"/>
      <c r="DR122" s="856"/>
      <c r="DS122" s="839">
        <v>50</v>
      </c>
      <c r="DT122" s="842">
        <f t="shared" si="386"/>
        <v>0</v>
      </c>
      <c r="DU122" s="853"/>
      <c r="DV122" s="7">
        <f t="shared" si="387"/>
        <v>0.5</v>
      </c>
      <c r="DW122" s="7">
        <f t="shared" si="388"/>
        <v>0</v>
      </c>
      <c r="DX122" s="844" t="s">
        <v>7160</v>
      </c>
      <c r="DY122" s="852"/>
      <c r="DZ122" s="856"/>
      <c r="EA122" s="839">
        <v>50</v>
      </c>
      <c r="EB122" s="842">
        <f t="shared" si="389"/>
        <v>0</v>
      </c>
      <c r="EC122" s="853"/>
      <c r="ED122" s="7">
        <f t="shared" si="390"/>
        <v>0.5</v>
      </c>
      <c r="EE122" s="7">
        <f t="shared" si="391"/>
        <v>0</v>
      </c>
      <c r="EF122" s="844" t="s">
        <v>7160</v>
      </c>
      <c r="EG122" s="851"/>
      <c r="EH122" s="856"/>
      <c r="EI122" s="839">
        <v>50</v>
      </c>
      <c r="EJ122" s="842">
        <f t="shared" si="392"/>
        <v>0</v>
      </c>
      <c r="EK122" s="853"/>
      <c r="EL122" s="7">
        <f t="shared" si="393"/>
        <v>0.5</v>
      </c>
      <c r="EM122" s="7">
        <f t="shared" si="394"/>
        <v>0</v>
      </c>
      <c r="EN122" s="844" t="s">
        <v>7160</v>
      </c>
      <c r="EO122" s="851"/>
      <c r="EP122" s="856"/>
      <c r="EQ122" s="839">
        <v>100</v>
      </c>
      <c r="ER122" s="845"/>
      <c r="ES122" s="853"/>
      <c r="ET122" s="7">
        <f t="shared" si="395"/>
        <v>1</v>
      </c>
      <c r="EU122" s="7">
        <f t="shared" si="396"/>
        <v>0</v>
      </c>
      <c r="EV122" s="844" t="s">
        <v>7160</v>
      </c>
      <c r="EW122" s="849"/>
      <c r="EX122" s="849"/>
      <c r="EY122" s="546">
        <v>2023</v>
      </c>
      <c r="FA122" s="846" t="str">
        <f t="shared" si="363"/>
        <v>SI</v>
      </c>
      <c r="FC122" s="934" t="str">
        <f t="shared" si="339"/>
        <v>dfes-fortalecimiento estratégico</v>
      </c>
      <c r="FF122" s="862"/>
    </row>
    <row r="123" spans="1:162" s="934" customFormat="1" ht="32.25" customHeight="1" x14ac:dyDescent="0.25">
      <c r="A123" s="861" t="str">
        <f t="shared" si="322"/>
        <v>136_VES_2023</v>
      </c>
      <c r="B123" s="925" t="s">
        <v>5392</v>
      </c>
      <c r="C123" s="925" t="s">
        <v>5893</v>
      </c>
      <c r="D123" s="925" t="s">
        <v>519</v>
      </c>
      <c r="E123" s="925" t="s">
        <v>7183</v>
      </c>
      <c r="F123" s="925" t="s">
        <v>5894</v>
      </c>
      <c r="G123" s="925" t="s">
        <v>6043</v>
      </c>
      <c r="H123" s="925" t="s">
        <v>5394</v>
      </c>
      <c r="I123" s="969" t="s">
        <v>7482</v>
      </c>
      <c r="J123" s="969" t="s">
        <v>7426</v>
      </c>
      <c r="K123" s="969" t="s">
        <v>7245</v>
      </c>
      <c r="L123" s="922"/>
      <c r="M123" s="935" t="s">
        <v>8336</v>
      </c>
      <c r="N123" s="920">
        <v>136</v>
      </c>
      <c r="O123" s="920"/>
      <c r="P123" s="1073" t="s">
        <v>6174</v>
      </c>
      <c r="Q123" s="920" t="s">
        <v>210</v>
      </c>
      <c r="R123" s="921"/>
      <c r="S123" s="921"/>
      <c r="T123" s="921"/>
      <c r="U123" s="921"/>
      <c r="V123" s="921"/>
      <c r="W123" s="921"/>
      <c r="X123" s="921"/>
      <c r="Y123" s="921"/>
      <c r="Z123" s="921"/>
      <c r="AA123" s="921"/>
      <c r="AB123" s="921"/>
      <c r="AC123" s="921"/>
      <c r="AD123" s="921"/>
      <c r="AE123" s="921"/>
      <c r="AF123" s="921"/>
      <c r="AG123" s="921"/>
      <c r="AH123" s="921"/>
      <c r="AI123" s="921"/>
      <c r="AJ123" s="921"/>
      <c r="AK123" s="921"/>
      <c r="AL123" s="921"/>
      <c r="AM123" s="921"/>
      <c r="AN123" s="921"/>
      <c r="AO123" s="920" t="s">
        <v>270</v>
      </c>
      <c r="AP123" s="920" t="s">
        <v>299</v>
      </c>
      <c r="AQ123" s="920" t="s">
        <v>418</v>
      </c>
      <c r="AR123" s="920" t="s">
        <v>271</v>
      </c>
      <c r="AS123" s="920">
        <v>30</v>
      </c>
      <c r="AT123" s="925" t="s">
        <v>6175</v>
      </c>
      <c r="AU123" s="925" t="s">
        <v>6176</v>
      </c>
      <c r="AV123" s="985">
        <v>0</v>
      </c>
      <c r="AW123" s="1022">
        <v>294144</v>
      </c>
      <c r="AX123" s="1048" t="s">
        <v>4357</v>
      </c>
      <c r="AY123" s="1048" t="s">
        <v>4357</v>
      </c>
      <c r="AZ123" s="1048" t="s">
        <v>4357</v>
      </c>
      <c r="BA123" s="1048" t="s">
        <v>4357</v>
      </c>
      <c r="BB123" s="961"/>
      <c r="BC123" s="961"/>
      <c r="BD123" s="961"/>
      <c r="BE123" s="961"/>
      <c r="BF123" s="997">
        <f t="shared" si="362"/>
        <v>294144</v>
      </c>
      <c r="BG123" s="839">
        <v>0</v>
      </c>
      <c r="BH123" s="842">
        <v>0</v>
      </c>
      <c r="BI123" s="854" t="s">
        <v>7949</v>
      </c>
      <c r="BJ123" s="129">
        <f>+IFERROR((BG123/$AW123),"REVISAR")</f>
        <v>0</v>
      </c>
      <c r="BK123" s="7">
        <f>IF(BL123="SI",IFERROR((IF(BL123="SI",BH123,0)/$AW123),"REVISAR"),0)</f>
        <v>0</v>
      </c>
      <c r="BL123" s="841" t="s">
        <v>218</v>
      </c>
      <c r="BM123" s="854" t="s">
        <v>8485</v>
      </c>
      <c r="BN123" s="859"/>
      <c r="BO123" s="839">
        <v>0</v>
      </c>
      <c r="BP123" s="842">
        <f>IF(BL123="SI",BH123,0)</f>
        <v>0</v>
      </c>
      <c r="BQ123" s="843" t="s">
        <v>7983</v>
      </c>
      <c r="BR123" s="7">
        <f>+IF(BT123="SI",IFERROR((IF(BT123="SI",BO123,0)/$AW123),"REVISAR"),0)</f>
        <v>0</v>
      </c>
      <c r="BS123" s="850">
        <f>+IF(BL123&lt;&gt;"SI",BK123,(IF(BT123="SI",IFERROR((IF(BT123="SI",BP123,0)/$AW123),"REVISAR"),BK123)))</f>
        <v>0</v>
      </c>
      <c r="BT123" s="844" t="s">
        <v>218</v>
      </c>
      <c r="BU123" s="537" t="s">
        <v>8010</v>
      </c>
      <c r="BV123" s="120"/>
      <c r="BW123" s="839">
        <v>0</v>
      </c>
      <c r="BX123" s="842">
        <f>IF(BT123="SI",BP123,0)</f>
        <v>0</v>
      </c>
      <c r="BY123" s="853" t="s">
        <v>8476</v>
      </c>
      <c r="BZ123" s="7">
        <f>+IFERROR((BW123/$AW123),"REVISAR")</f>
        <v>0</v>
      </c>
      <c r="CA123" s="7">
        <f>+IF(AND(BT123="SI",BL123="SI"),(IF(CB123="SI",IFERROR((IF(CB123="SI",BX123,0)/$AW123),"REVISAR"),BS123)),BS123)</f>
        <v>0</v>
      </c>
      <c r="CB123" s="844" t="s">
        <v>218</v>
      </c>
      <c r="CC123" s="852" t="s">
        <v>8659</v>
      </c>
      <c r="CD123" s="857"/>
      <c r="CE123" s="839">
        <v>0</v>
      </c>
      <c r="CF123" s="842">
        <f>IF(CB123="SI",BX123,0)</f>
        <v>0</v>
      </c>
      <c r="CG123" s="853"/>
      <c r="CH123" s="7">
        <f>+IFERROR((CE123/$AW123),"REVISAR")</f>
        <v>0</v>
      </c>
      <c r="CI123" s="7">
        <f>+IF(AND(BL123="SI",BT123="SI",CB123="SI"),(IF(CJ123="SI",IFERROR((IF(CJ123="SI",CF123,0)/$AW123),"REVISAR"),CA123)),CA123)</f>
        <v>0</v>
      </c>
      <c r="CJ123" s="844" t="s">
        <v>7160</v>
      </c>
      <c r="CK123" s="27"/>
      <c r="CL123" s="857"/>
      <c r="CM123" s="839">
        <v>0</v>
      </c>
      <c r="CN123" s="842">
        <f>IF(CJ123="SI",CF123,0)</f>
        <v>0</v>
      </c>
      <c r="CO123" s="847"/>
      <c r="CP123" s="7">
        <f>+IFERROR((CM123/$AW123),"REVISAR")</f>
        <v>0</v>
      </c>
      <c r="CQ123" s="7">
        <f>+IF(AND(BL123="SI",BT123="SI",CB123="SI",CJ123="SI"),(IF(CR123="SI",IFERROR((IF(CR123="SI",CN123,0)/$AW123),"REVISAR"),CI123)),CI123)</f>
        <v>0</v>
      </c>
      <c r="CR123" s="844" t="s">
        <v>7160</v>
      </c>
      <c r="CS123" s="852"/>
      <c r="CT123" s="857"/>
      <c r="CU123" s="839">
        <v>0</v>
      </c>
      <c r="CV123" s="848"/>
      <c r="CW123" s="853"/>
      <c r="CX123" s="7">
        <f>+IFERROR((CU123/$AW123),"REVISAR")</f>
        <v>0</v>
      </c>
      <c r="CY123" s="7">
        <f>+IF(AND(BL123="SI",BT123="SI",CB123="SI",CJ123="SI",CR123="SI"),(IF(CZ123="SI",IFERROR((IF(CZ123="SI",CV123,0)/$AW123),"REVISAR"),CQ123)),CQ123)</f>
        <v>0</v>
      </c>
      <c r="CZ123" s="844" t="s">
        <v>7160</v>
      </c>
      <c r="DA123" s="852"/>
      <c r="DB123" s="856"/>
      <c r="DC123" s="839">
        <v>100000</v>
      </c>
      <c r="DD123" s="842">
        <f>IF(CZ123="SI",CV123,0)</f>
        <v>0</v>
      </c>
      <c r="DE123" s="853"/>
      <c r="DF123" s="7" t="str">
        <f>+IFERROR((DC123/$AV123),"REVISAR")</f>
        <v>REVISAR</v>
      </c>
      <c r="DG123" s="7">
        <f>+IF(AND(BL123="SI",BT123="SI",CB123="SI",CJ123="SI",CR123="SI",CZ123="SI"),(IF(DH123="SI",IFERROR((IF(DH123="SI",DD123,0)/$AV123),"REVISAR"),CY123)),CY123)</f>
        <v>0</v>
      </c>
      <c r="DH123" s="844" t="s">
        <v>7160</v>
      </c>
      <c r="DI123" s="852"/>
      <c r="DJ123" s="856"/>
      <c r="DK123" s="839">
        <v>100000</v>
      </c>
      <c r="DL123" s="842">
        <f>IF(DH123="SI",DD123,0)</f>
        <v>0</v>
      </c>
      <c r="DM123" s="853"/>
      <c r="DN123" s="7">
        <f>+IFERROR((DK123/$AW123),"REVISAR")</f>
        <v>0.33996953872932983</v>
      </c>
      <c r="DO123" s="7">
        <f>+IF(AND(BL123="SI",BT123="SI",CB123="SI",CJ123="SI",CR123="SI",CZ123="SI",DH123="SI"),(IF(DP123="SI",IFERROR((IF(DP123="SI",DL123,0)/$AW123),"REVISAR"),DG123)),DG123)</f>
        <v>0</v>
      </c>
      <c r="DP123" s="844" t="s">
        <v>7160</v>
      </c>
      <c r="DQ123" s="852"/>
      <c r="DR123" s="856"/>
      <c r="DS123" s="839">
        <v>100000</v>
      </c>
      <c r="DT123" s="842">
        <f>IF(DP123="SI",DL123,0)</f>
        <v>0</v>
      </c>
      <c r="DU123" s="853"/>
      <c r="DV123" s="7">
        <f>+IFERROR((DS123/$AW123),"REVISAR")</f>
        <v>0.33996953872932983</v>
      </c>
      <c r="DW123" s="7">
        <f>+IF(AND(BL123="SI",BT123="SI",CB123="SI",CJ123="SI",CR123="SI",CZ123="SI",DH123="SI",DP123="SI"),(IF(DX123="SI",IFERROR((IF(DX123="SI",DT123,0)/$AW123),"REVISAR"),DO123)),DO123)</f>
        <v>0</v>
      </c>
      <c r="DX123" s="844" t="s">
        <v>7160</v>
      </c>
      <c r="DY123" s="852"/>
      <c r="DZ123" s="856"/>
      <c r="EA123" s="839">
        <v>100000</v>
      </c>
      <c r="EB123" s="842">
        <f>IF(DX123="SI",DT123,0)</f>
        <v>0</v>
      </c>
      <c r="EC123" s="853"/>
      <c r="ED123" s="7">
        <f>+IFERROR((EA123/$AW123),"REVISAR")</f>
        <v>0.33996953872932983</v>
      </c>
      <c r="EE123" s="7">
        <f>+IF(AND(BL123="SI",BT123="SI",CB123="SI",CJ123="SI",CR123="SI",CZ123="SI",DH123="SI",DP123="SI",DX123="SI"),(IF(EF123="SI",IFERROR((IF(EF123="SI",EB123,0)/$AW123),"REVISAR"),DW123)),DW123)</f>
        <v>0</v>
      </c>
      <c r="EF123" s="844" t="s">
        <v>7160</v>
      </c>
      <c r="EG123" s="851"/>
      <c r="EH123" s="856"/>
      <c r="EI123" s="839">
        <v>100000</v>
      </c>
      <c r="EJ123" s="842">
        <f>IF(EF123="SI",EB123,0)</f>
        <v>0</v>
      </c>
      <c r="EK123" s="853"/>
      <c r="EL123" s="7">
        <f>+IFERROR((EI123/$AW123),"REVISAR")</f>
        <v>0.33996953872932983</v>
      </c>
      <c r="EM123" s="7">
        <f>+IF(AND(BL123="SI",BT123="SI",CB123="SI",CJ123="SI",CR123="SI",CZ123="SI",DH123="SI",DP123="SI",DX123="SI",EF123="SI"),(IF(EN123="SI",IFERROR((IF(EN123="SI",EJ123,0)/$AW123),"REVISAR"),EE123)),EE123)</f>
        <v>0</v>
      </c>
      <c r="EN123" s="844" t="s">
        <v>7160</v>
      </c>
      <c r="EO123" s="851"/>
      <c r="EP123" s="856"/>
      <c r="EQ123" s="839">
        <f>194144+DC123</f>
        <v>294144</v>
      </c>
      <c r="ER123" s="845"/>
      <c r="ES123" s="853"/>
      <c r="ET123" s="7">
        <f>+IFERROR((EQ123/$AW123),"REVISAR")</f>
        <v>1</v>
      </c>
      <c r="EU123" s="7">
        <f>+IF(AND(BL123="SI",BT123="SI",CB123="SI",CJ123="SI",CR123="SI",CZ123="SI",DH123="SI",DP123="SI",DX123="SI",EF123="SI",EN123="SI"),(IF(EV123="SI",IFERROR((IF(EV123="SI",ER123,0)/$AW123),"REVISAR"),EM123)),EM123)</f>
        <v>0</v>
      </c>
      <c r="EV123" s="844" t="s">
        <v>7160</v>
      </c>
      <c r="EW123" s="849"/>
      <c r="EX123" s="849"/>
      <c r="EY123" s="546">
        <v>2023</v>
      </c>
      <c r="FA123" s="846" t="str">
        <f t="shared" si="363"/>
        <v>SI</v>
      </c>
      <c r="FC123" s="934" t="str">
        <f t="shared" si="339"/>
        <v>dfes-financiamiento de la educación superior</v>
      </c>
      <c r="FF123" s="862"/>
    </row>
    <row r="124" spans="1:162" s="934" customFormat="1" ht="32.25" customHeight="1" x14ac:dyDescent="0.25">
      <c r="A124" s="861" t="str">
        <f t="shared" si="322"/>
        <v>163_VES_2023</v>
      </c>
      <c r="B124" s="925" t="s">
        <v>5392</v>
      </c>
      <c r="C124" s="925" t="s">
        <v>5893</v>
      </c>
      <c r="D124" s="925" t="s">
        <v>519</v>
      </c>
      <c r="E124" s="925" t="s">
        <v>7183</v>
      </c>
      <c r="F124" s="925" t="s">
        <v>5894</v>
      </c>
      <c r="G124" s="925" t="s">
        <v>6043</v>
      </c>
      <c r="H124" s="925" t="s">
        <v>5394</v>
      </c>
      <c r="I124" s="969" t="s">
        <v>7482</v>
      </c>
      <c r="J124" s="969" t="s">
        <v>7426</v>
      </c>
      <c r="K124" s="969" t="s">
        <v>7245</v>
      </c>
      <c r="L124" s="922"/>
      <c r="M124" s="935" t="s">
        <v>8336</v>
      </c>
      <c r="N124" s="920">
        <v>163</v>
      </c>
      <c r="O124" s="920"/>
      <c r="P124" s="1073" t="s">
        <v>6200</v>
      </c>
      <c r="Q124" s="920" t="s">
        <v>210</v>
      </c>
      <c r="R124" s="921"/>
      <c r="S124" s="921"/>
      <c r="T124" s="921"/>
      <c r="U124" s="921"/>
      <c r="V124" s="921"/>
      <c r="W124" s="921"/>
      <c r="X124" s="921"/>
      <c r="Y124" s="921"/>
      <c r="Z124" s="921"/>
      <c r="AA124" s="921"/>
      <c r="AB124" s="921"/>
      <c r="AC124" s="921"/>
      <c r="AD124" s="921"/>
      <c r="AE124" s="921"/>
      <c r="AF124" s="921"/>
      <c r="AG124" s="921"/>
      <c r="AH124" s="921"/>
      <c r="AI124" s="921"/>
      <c r="AJ124" s="921"/>
      <c r="AK124" s="921"/>
      <c r="AL124" s="921"/>
      <c r="AM124" s="921"/>
      <c r="AN124" s="921"/>
      <c r="AO124" s="920" t="s">
        <v>270</v>
      </c>
      <c r="AP124" s="920" t="s">
        <v>2635</v>
      </c>
      <c r="AQ124" s="920" t="s">
        <v>244</v>
      </c>
      <c r="AR124" s="920" t="s">
        <v>271</v>
      </c>
      <c r="AS124" s="920">
        <v>30</v>
      </c>
      <c r="AT124" s="925" t="s">
        <v>6203</v>
      </c>
      <c r="AU124" s="925" t="s">
        <v>6176</v>
      </c>
      <c r="AV124" s="985">
        <v>0</v>
      </c>
      <c r="AW124" s="1022">
        <v>5270</v>
      </c>
      <c r="AX124" s="1046" t="s">
        <v>4357</v>
      </c>
      <c r="AY124" s="1046" t="s">
        <v>4357</v>
      </c>
      <c r="AZ124" s="1046" t="s">
        <v>4357</v>
      </c>
      <c r="BA124" s="1046" t="s">
        <v>4357</v>
      </c>
      <c r="BB124" s="958"/>
      <c r="BC124" s="958"/>
      <c r="BD124" s="958"/>
      <c r="BE124" s="958"/>
      <c r="BF124" s="997">
        <f t="shared" si="362"/>
        <v>5270</v>
      </c>
      <c r="BG124" s="839">
        <v>0</v>
      </c>
      <c r="BH124" s="842">
        <v>0</v>
      </c>
      <c r="BI124" s="854" t="s">
        <v>7950</v>
      </c>
      <c r="BJ124" s="129">
        <f>+IF(BL124="SI",IFERROR((IF(BL124="SI",BG124,0)/AW124),"REVISAR"),0)</f>
        <v>0</v>
      </c>
      <c r="BK124" s="7">
        <f>+IF(BL124="SI",IFERROR((IF(BL124="SI",BH124,0)/AW124),"REVISAR"),0)</f>
        <v>0</v>
      </c>
      <c r="BL124" s="841" t="s">
        <v>218</v>
      </c>
      <c r="BM124" s="854" t="s">
        <v>8485</v>
      </c>
      <c r="BN124" s="860"/>
      <c r="BO124" s="839">
        <v>0</v>
      </c>
      <c r="BP124" s="842">
        <f>IF(BL124="SI",BH124,0)</f>
        <v>0</v>
      </c>
      <c r="BQ124" s="843" t="s">
        <v>7984</v>
      </c>
      <c r="BR124" s="7">
        <f>+IFERROR((BO124/$AW124),"REVISAR")</f>
        <v>0</v>
      </c>
      <c r="BS124" s="7">
        <f>+IF(BL124&lt;&gt;"SI",BK124,(IF(BT124="SI",IFERROR((IF(BT124="SI",BP124,0)/$AW124),"REVISAR"),BK124)))</f>
        <v>0</v>
      </c>
      <c r="BT124" s="844" t="s">
        <v>218</v>
      </c>
      <c r="BU124" s="537" t="s">
        <v>8010</v>
      </c>
      <c r="BV124" s="120"/>
      <c r="BW124" s="839">
        <v>0</v>
      </c>
      <c r="BX124" s="842">
        <f>IF(BT124="SI",BP124,0)</f>
        <v>0</v>
      </c>
      <c r="BY124" s="853" t="s">
        <v>8477</v>
      </c>
      <c r="BZ124" s="7">
        <f>+IFERROR((BW124/$AW124),"REVISAR")</f>
        <v>0</v>
      </c>
      <c r="CA124" s="7">
        <f>+IF(AND(BT124="SI",BL124="SI"),(IF(CB124="SI",IFERROR((IF(CB124="SI",BX124,0)/$AW124),"REVISAR"),BS124)),BS124)</f>
        <v>0</v>
      </c>
      <c r="CB124" s="844" t="s">
        <v>218</v>
      </c>
      <c r="CC124" s="852" t="s">
        <v>8659</v>
      </c>
      <c r="CD124" s="857"/>
      <c r="CE124" s="839">
        <v>0</v>
      </c>
      <c r="CF124" s="842">
        <f>IF(CB124="SI",BX124,0)</f>
        <v>0</v>
      </c>
      <c r="CG124" s="853"/>
      <c r="CH124" s="7">
        <f>+IFERROR((CE124/$AW124),"REVISAR")</f>
        <v>0</v>
      </c>
      <c r="CI124" s="7">
        <f>+IF(AND(BL124="SI",BT124="SI",CB124="SI"),(IF(CJ124="SI",IFERROR((IF(CJ124="SI",CF124,0)/$AW124),"REVISAR"),CA124)),CA124)</f>
        <v>0</v>
      </c>
      <c r="CJ124" s="844" t="s">
        <v>7160</v>
      </c>
      <c r="CK124" s="27"/>
      <c r="CL124" s="857"/>
      <c r="CM124" s="839">
        <v>0</v>
      </c>
      <c r="CN124" s="842">
        <f>IF(CJ124="SI",CF124,0)</f>
        <v>0</v>
      </c>
      <c r="CO124" s="847"/>
      <c r="CP124" s="7">
        <f>+IFERROR((CM124/$AW124),"REVISAR")</f>
        <v>0</v>
      </c>
      <c r="CQ124" s="7">
        <f>+IF(AND(BL124="SI",BT124="SI",CB124="SI",CJ124="SI"),(IF(CR124="SI",IFERROR((IF(CR124="SI",CN124,0)/$AW124),"REVISAR"),CI124)),CI124)</f>
        <v>0</v>
      </c>
      <c r="CR124" s="844" t="s">
        <v>7160</v>
      </c>
      <c r="CS124" s="852"/>
      <c r="CT124" s="857"/>
      <c r="CU124" s="839">
        <v>0</v>
      </c>
      <c r="CV124" s="858">
        <f>IF(CR124="SI",CN124,0)</f>
        <v>0</v>
      </c>
      <c r="CW124" s="853"/>
      <c r="CX124" s="7">
        <f>+IFERROR((CU124/$AW124),"REVISAR")</f>
        <v>0</v>
      </c>
      <c r="CY124" s="7">
        <f>+IF(AND(BL124="SI",BT124="SI",CB124="SI",CJ124="SI",CR124="SI"),(IF(CZ124="SI",IFERROR((IF(CZ124="SI",CV124,0)/$AW124),"REVISAR"),CQ124)),CQ124)</f>
        <v>0</v>
      </c>
      <c r="CZ124" s="844" t="s">
        <v>7160</v>
      </c>
      <c r="DA124" s="852"/>
      <c r="DB124" s="856"/>
      <c r="DC124" s="839">
        <v>0</v>
      </c>
      <c r="DD124" s="842">
        <f>IF(CZ124="SI",CV124,0)</f>
        <v>0</v>
      </c>
      <c r="DE124" s="853"/>
      <c r="DF124" s="7">
        <f>+IFERROR((DC124/$AW124),"REVISAR")</f>
        <v>0</v>
      </c>
      <c r="DG124" s="7">
        <f>+IF(AND(BL124="SI",BT124="SI",CB124="SI",CJ124="SI",CR124="SI",CZ124="SI"),(IF(DH124="SI",IFERROR((IF(DH124="SI",DD124,0)/$AW124),"REVISAR"),CY124)),CY124)</f>
        <v>0</v>
      </c>
      <c r="DH124" s="844" t="s">
        <v>7160</v>
      </c>
      <c r="DI124" s="852"/>
      <c r="DJ124" s="856"/>
      <c r="DK124" s="839">
        <v>0</v>
      </c>
      <c r="DL124" s="842">
        <f>IF(DH124="SI",DD124,0)</f>
        <v>0</v>
      </c>
      <c r="DM124" s="853"/>
      <c r="DN124" s="7">
        <f>+IFERROR((DK124/$AW124),"REVISAR")</f>
        <v>0</v>
      </c>
      <c r="DO124" s="7">
        <f>+IF(AND(BL124="SI",BT124="SI",CB124="SI",CJ124="SI",CR124="SI",CZ124="SI",DH124="SI"),(IF(DP124="SI",IFERROR((IF(DP124="SI",DL124,0)/$AW124),"REVISAR"),DG124)),DG124)</f>
        <v>0</v>
      </c>
      <c r="DP124" s="844" t="s">
        <v>7160</v>
      </c>
      <c r="DQ124" s="852"/>
      <c r="DR124" s="856"/>
      <c r="DS124" s="839">
        <v>0</v>
      </c>
      <c r="DT124" s="842">
        <f>IF(DP124="SI",DL124,0)</f>
        <v>0</v>
      </c>
      <c r="DU124" s="853"/>
      <c r="DV124" s="7">
        <f>+IFERROR((DS124/$AW124),"REVISAR")</f>
        <v>0</v>
      </c>
      <c r="DW124" s="7">
        <f>+IF(AND(BL124="SI",BT124="SI",CB124="SI",CJ124="SI",CR124="SI",CZ124="SI",DH124="SI",DP124="SI"),(IF(DX124="SI",IFERROR((IF(DX124="SI",DT124,0)/$AW124),"REVISAR"),DO124)),DO124)</f>
        <v>0</v>
      </c>
      <c r="DX124" s="844" t="s">
        <v>7160</v>
      </c>
      <c r="DY124" s="852"/>
      <c r="DZ124" s="856"/>
      <c r="EA124" s="839">
        <v>0</v>
      </c>
      <c r="EB124" s="842">
        <f>IF(DX124="SI",DT124,0)</f>
        <v>0</v>
      </c>
      <c r="EC124" s="853"/>
      <c r="ED124" s="7">
        <f>+IFERROR((EA124/$AW124),"REVISAR")</f>
        <v>0</v>
      </c>
      <c r="EE124" s="7">
        <f>+IF(AND(BL124="SI",BT124="SI",CB124="SI",CJ124="SI",CR124="SI",CZ124="SI",DH124="SI",DP124="SI",DX124="SI"),(IF(EF124="SI",IFERROR((IF(EF124="SI",EB124,0)/$AW124),"REVISAR"),DW124)),DW124)</f>
        <v>0</v>
      </c>
      <c r="EF124" s="844" t="s">
        <v>7160</v>
      </c>
      <c r="EG124" s="851"/>
      <c r="EH124" s="856"/>
      <c r="EI124" s="839">
        <v>0</v>
      </c>
      <c r="EJ124" s="842">
        <f>IF(EF124="SI",EB124,0)</f>
        <v>0</v>
      </c>
      <c r="EK124" s="853"/>
      <c r="EL124" s="7">
        <f>+IFERROR((EI124/$AW124),"REVISAR")</f>
        <v>0</v>
      </c>
      <c r="EM124" s="7">
        <f>+IF(AND(BL124="SI",BT124="SI",CB124="SI",CJ124="SI",CR124="SI",CZ124="SI",DH124="SI",DP124="SI",DX124="SI",EF124="SI"),(IF(EN124="SI",IFERROR((IF(EN124="SI",EJ124,0)/$AW124),"REVISAR"),EE124)),EE124)</f>
        <v>0</v>
      </c>
      <c r="EN124" s="844" t="s">
        <v>7160</v>
      </c>
      <c r="EO124" s="851"/>
      <c r="EP124" s="856"/>
      <c r="EQ124" s="839">
        <f>+BF124</f>
        <v>5270</v>
      </c>
      <c r="ER124" s="845"/>
      <c r="ES124" s="853"/>
      <c r="ET124" s="7">
        <f>+IFERROR((EQ124/$AW124),"REVISAR")</f>
        <v>1</v>
      </c>
      <c r="EU124" s="7">
        <f>+IF(AND(BL124="SI",BT124="SI",CB124="SI",CJ124="SI",CR124="SI",CZ124="SI",DH124="SI",DP124="SI",DX124="SI",EF124="SI",EN124="SI"),(IF(EV124="SI",IFERROR((IF(EV124="SI",ER124,0)/$AW124),"REVISAR"),EM124)),EM124)</f>
        <v>0</v>
      </c>
      <c r="EV124" s="844" t="s">
        <v>7160</v>
      </c>
      <c r="EW124" s="849"/>
      <c r="EX124" s="849"/>
      <c r="EY124" s="546">
        <v>2023</v>
      </c>
      <c r="FA124" s="846" t="str">
        <f t="shared" ref="FA124:FA126" si="397">+IF(EQ124=AW124,"SI","NO")</f>
        <v>SI</v>
      </c>
      <c r="FC124" s="934" t="str">
        <f t="shared" si="339"/>
        <v>dfes-financiamiento de la educación superior</v>
      </c>
      <c r="FF124" s="862"/>
    </row>
    <row r="125" spans="1:162" s="934" customFormat="1" ht="32.25" customHeight="1" x14ac:dyDescent="0.25">
      <c r="A125" s="861" t="str">
        <f t="shared" ref="A125:A188" si="398">+CONCATENATE(N125,"_",B125,"_",EY125)</f>
        <v>276_VES_2023</v>
      </c>
      <c r="B125" s="925" t="s">
        <v>5392</v>
      </c>
      <c r="C125" s="925" t="s">
        <v>5893</v>
      </c>
      <c r="D125" s="925" t="s">
        <v>519</v>
      </c>
      <c r="E125" s="925" t="s">
        <v>7183</v>
      </c>
      <c r="F125" s="925" t="s">
        <v>5894</v>
      </c>
      <c r="G125" s="925" t="s">
        <v>6043</v>
      </c>
      <c r="H125" s="925" t="s">
        <v>5394</v>
      </c>
      <c r="I125" s="969" t="s">
        <v>7482</v>
      </c>
      <c r="J125" s="969" t="s">
        <v>7426</v>
      </c>
      <c r="K125" s="969" t="s">
        <v>7245</v>
      </c>
      <c r="L125" s="922"/>
      <c r="M125" s="935" t="s">
        <v>8336</v>
      </c>
      <c r="N125" s="920">
        <v>276</v>
      </c>
      <c r="O125" s="920"/>
      <c r="P125" s="1073" t="s">
        <v>7568</v>
      </c>
      <c r="Q125" s="920" t="s">
        <v>210</v>
      </c>
      <c r="R125" s="921"/>
      <c r="S125" s="921"/>
      <c r="T125" s="921"/>
      <c r="U125" s="921"/>
      <c r="V125" s="921"/>
      <c r="W125" s="921"/>
      <c r="X125" s="921"/>
      <c r="Y125" s="921"/>
      <c r="Z125" s="921"/>
      <c r="AA125" s="921"/>
      <c r="AB125" s="921"/>
      <c r="AC125" s="921"/>
      <c r="AD125" s="921"/>
      <c r="AE125" s="921"/>
      <c r="AF125" s="921"/>
      <c r="AG125" s="921"/>
      <c r="AH125" s="921"/>
      <c r="AI125" s="921"/>
      <c r="AJ125" s="921"/>
      <c r="AK125" s="921"/>
      <c r="AL125" s="921"/>
      <c r="AM125" s="921"/>
      <c r="AN125" s="921"/>
      <c r="AO125" s="920" t="s">
        <v>270</v>
      </c>
      <c r="AP125" s="920" t="s">
        <v>2635</v>
      </c>
      <c r="AQ125" s="920" t="s">
        <v>244</v>
      </c>
      <c r="AR125" s="920" t="s">
        <v>271</v>
      </c>
      <c r="AS125" s="920">
        <v>30</v>
      </c>
      <c r="AT125" s="925" t="s">
        <v>7184</v>
      </c>
      <c r="AU125" s="925" t="s">
        <v>6176</v>
      </c>
      <c r="AV125" s="985">
        <v>0</v>
      </c>
      <c r="AW125" s="1022">
        <v>950</v>
      </c>
      <c r="AX125" s="1046" t="s">
        <v>4357</v>
      </c>
      <c r="AY125" s="1046" t="s">
        <v>4357</v>
      </c>
      <c r="AZ125" s="1046" t="s">
        <v>4357</v>
      </c>
      <c r="BA125" s="1046" t="s">
        <v>4357</v>
      </c>
      <c r="BB125" s="958"/>
      <c r="BC125" s="958"/>
      <c r="BD125" s="958"/>
      <c r="BE125" s="958"/>
      <c r="BF125" s="997">
        <f t="shared" si="362"/>
        <v>950</v>
      </c>
      <c r="BG125" s="839">
        <v>0</v>
      </c>
      <c r="BH125" s="842">
        <v>0</v>
      </c>
      <c r="BI125" s="854" t="s">
        <v>7951</v>
      </c>
      <c r="BJ125" s="129">
        <f>+IF(BL125="SI",IFERROR((IF(BL125="SI",BG125,0)/AW125),"REVISAR"),0)</f>
        <v>0</v>
      </c>
      <c r="BK125" s="7">
        <f>+IF(BL125="SI",IFERROR((IF(BL125="SI",BH125,0)/AW125),"REVISAR"),0)</f>
        <v>0</v>
      </c>
      <c r="BL125" s="841" t="s">
        <v>218</v>
      </c>
      <c r="BM125" s="854" t="s">
        <v>8485</v>
      </c>
      <c r="BN125" s="860"/>
      <c r="BO125" s="839">
        <v>0</v>
      </c>
      <c r="BP125" s="842">
        <f>IF(BL125="SI",BH125,0)</f>
        <v>0</v>
      </c>
      <c r="BQ125" s="843" t="s">
        <v>7985</v>
      </c>
      <c r="BR125" s="7">
        <f>+IFERROR((BO125/$AW125),"REVISAR")</f>
        <v>0</v>
      </c>
      <c r="BS125" s="7">
        <f>+IF(BL125&lt;&gt;"SI",BK125,(IF(BT125="SI",IFERROR((IF(BT125="SI",BP125,0)/$AW125),"REVISAR"),BK125)))</f>
        <v>0</v>
      </c>
      <c r="BT125" s="844" t="s">
        <v>218</v>
      </c>
      <c r="BU125" s="537" t="s">
        <v>8010</v>
      </c>
      <c r="BV125" s="120"/>
      <c r="BW125" s="839">
        <v>0</v>
      </c>
      <c r="BX125" s="842">
        <f>IF(BT125="SI",BP125,0)</f>
        <v>0</v>
      </c>
      <c r="BY125" s="853" t="s">
        <v>8478</v>
      </c>
      <c r="BZ125" s="7">
        <f>+IFERROR((BW125/$AW125),"REVISAR")</f>
        <v>0</v>
      </c>
      <c r="CA125" s="7">
        <f>+IF(AND(BT125="SI",BL125="SI"),(IF(CB125="SI",IFERROR((IF(CB125="SI",BX125,0)/$AW125),"REVISAR"),BS125)),BS125)</f>
        <v>0</v>
      </c>
      <c r="CB125" s="844" t="s">
        <v>218</v>
      </c>
      <c r="CC125" s="852" t="s">
        <v>8659</v>
      </c>
      <c r="CD125" s="857"/>
      <c r="CE125" s="839">
        <v>0</v>
      </c>
      <c r="CF125" s="842">
        <f>IF(CB125="SI",BX125,0)</f>
        <v>0</v>
      </c>
      <c r="CG125" s="853"/>
      <c r="CH125" s="7">
        <f>+IFERROR((CE125/$AW125),"REVISAR")</f>
        <v>0</v>
      </c>
      <c r="CI125" s="7">
        <f>+IF(AND(BL125="SI",BT125="SI",CB125="SI"),(IF(CJ125="SI",IFERROR((IF(CJ125="SI",CF125,0)/$AW125),"REVISAR"),CA125)),CA125)</f>
        <v>0</v>
      </c>
      <c r="CJ125" s="844" t="s">
        <v>7160</v>
      </c>
      <c r="CK125" s="27"/>
      <c r="CL125" s="857"/>
      <c r="CM125" s="839">
        <v>0</v>
      </c>
      <c r="CN125" s="842">
        <f>IF(CJ125="SI",CF125,0)</f>
        <v>0</v>
      </c>
      <c r="CO125" s="847"/>
      <c r="CP125" s="7">
        <f>+IFERROR((CM125/$AW125),"REVISAR")</f>
        <v>0</v>
      </c>
      <c r="CQ125" s="7">
        <f>+IF(AND(BL125="SI",BT125="SI",CB125="SI",CJ125="SI"),(IF(CR125="SI",IFERROR((IF(CR125="SI",CN125,0)/$AW125),"REVISAR"),CI125)),CI125)</f>
        <v>0</v>
      </c>
      <c r="CR125" s="844" t="s">
        <v>7160</v>
      </c>
      <c r="CS125" s="852"/>
      <c r="CT125" s="857"/>
      <c r="CU125" s="839">
        <v>0</v>
      </c>
      <c r="CV125" s="858">
        <f>IF(CR125="SI",CN125,0)</f>
        <v>0</v>
      </c>
      <c r="CW125" s="853"/>
      <c r="CX125" s="7">
        <f>+IFERROR((CU125/$AW125),"REVISAR")</f>
        <v>0</v>
      </c>
      <c r="CY125" s="7">
        <f>+IF(AND(BL125="SI",BT125="SI",CB125="SI",CJ125="SI",CR125="SI"),(IF(CZ125="SI",IFERROR((IF(CZ125="SI",CV125,0)/$AW125),"REVISAR"),CQ125)),CQ125)</f>
        <v>0</v>
      </c>
      <c r="CZ125" s="844" t="s">
        <v>7160</v>
      </c>
      <c r="DA125" s="852"/>
      <c r="DB125" s="856"/>
      <c r="DC125" s="839">
        <v>0</v>
      </c>
      <c r="DD125" s="842">
        <f>IF(CZ125="SI",CV125,0)</f>
        <v>0</v>
      </c>
      <c r="DE125" s="853"/>
      <c r="DF125" s="7">
        <f>+IFERROR((DC125/$AW125),"REVISAR")</f>
        <v>0</v>
      </c>
      <c r="DG125" s="7">
        <f>+IF(AND(BL125="SI",BT125="SI",CB125="SI",CJ125="SI",CR125="SI",CZ125="SI"),(IF(DH125="SI",IFERROR((IF(DH125="SI",DD125,0)/$AW125),"REVISAR"),CY125)),CY125)</f>
        <v>0</v>
      </c>
      <c r="DH125" s="844" t="s">
        <v>7160</v>
      </c>
      <c r="DI125" s="852"/>
      <c r="DJ125" s="856"/>
      <c r="DK125" s="839">
        <v>0</v>
      </c>
      <c r="DL125" s="842">
        <f>IF(DH125="SI",DD125,0)</f>
        <v>0</v>
      </c>
      <c r="DM125" s="853"/>
      <c r="DN125" s="7">
        <f>+IFERROR((DK125/$AW125),"REVISAR")</f>
        <v>0</v>
      </c>
      <c r="DO125" s="7">
        <f>+IF(AND(BL125="SI",BT125="SI",CB125="SI",CJ125="SI",CR125="SI",CZ125="SI",DH125="SI"),(IF(DP125="SI",IFERROR((IF(DP125="SI",DL125,0)/$AW125),"REVISAR"),DG125)),DG125)</f>
        <v>0</v>
      </c>
      <c r="DP125" s="844" t="s">
        <v>7160</v>
      </c>
      <c r="DQ125" s="852"/>
      <c r="DR125" s="856"/>
      <c r="DS125" s="839">
        <v>0</v>
      </c>
      <c r="DT125" s="842">
        <f>IF(DP125="SI",DL125,0)</f>
        <v>0</v>
      </c>
      <c r="DU125" s="853"/>
      <c r="DV125" s="7">
        <f>+IFERROR((DS125/$AW125),"REVISAR")</f>
        <v>0</v>
      </c>
      <c r="DW125" s="7">
        <f>+IF(AND(BL125="SI",BT125="SI",CB125="SI",CJ125="SI",CR125="SI",CZ125="SI",DH125="SI",DP125="SI"),(IF(DX125="SI",IFERROR((IF(DX125="SI",DT125,0)/$AW125),"REVISAR"),DO125)),DO125)</f>
        <v>0</v>
      </c>
      <c r="DX125" s="844" t="s">
        <v>7160</v>
      </c>
      <c r="DY125" s="852"/>
      <c r="DZ125" s="856"/>
      <c r="EA125" s="839">
        <v>0</v>
      </c>
      <c r="EB125" s="842">
        <f>IF(DX125="SI",DT125,0)</f>
        <v>0</v>
      </c>
      <c r="EC125" s="853"/>
      <c r="ED125" s="7">
        <f>+IFERROR((EA125/$AW125),"REVISAR")</f>
        <v>0</v>
      </c>
      <c r="EE125" s="7">
        <f>+IF(AND(BL125="SI",BT125="SI",CB125="SI",CJ125="SI",CR125="SI",CZ125="SI",DH125="SI",DP125="SI",DX125="SI"),(IF(EF125="SI",IFERROR((IF(EF125="SI",EB125,0)/$AW125),"REVISAR"),DW125)),DW125)</f>
        <v>0</v>
      </c>
      <c r="EF125" s="844" t="s">
        <v>7160</v>
      </c>
      <c r="EG125" s="851"/>
      <c r="EH125" s="856"/>
      <c r="EI125" s="839">
        <v>0</v>
      </c>
      <c r="EJ125" s="842">
        <f>IF(EF125="SI",EB125,0)</f>
        <v>0</v>
      </c>
      <c r="EK125" s="853"/>
      <c r="EL125" s="7">
        <f>+IFERROR((EI125/$AW125),"REVISAR")</f>
        <v>0</v>
      </c>
      <c r="EM125" s="7">
        <f>+IF(AND(BL125="SI",BT125="SI",CB125="SI",CJ125="SI",CR125="SI",CZ125="SI",DH125="SI",DP125="SI",DX125="SI",EF125="SI"),(IF(EN125="SI",IFERROR((IF(EN125="SI",EJ125,0)/$AW125),"REVISAR"),EE125)),EE125)</f>
        <v>0</v>
      </c>
      <c r="EN125" s="844" t="s">
        <v>7160</v>
      </c>
      <c r="EO125" s="851"/>
      <c r="EP125" s="856"/>
      <c r="EQ125" s="839">
        <f>+BF125</f>
        <v>950</v>
      </c>
      <c r="ER125" s="845"/>
      <c r="ES125" s="853"/>
      <c r="ET125" s="7">
        <f>+IFERROR((EQ125/$AW125),"REVISAR")</f>
        <v>1</v>
      </c>
      <c r="EU125" s="7">
        <f>+IF(AND(BL125="SI",BT125="SI",CB125="SI",CJ125="SI",CR125="SI",CZ125="SI",DH125="SI",DP125="SI",DX125="SI",EF125="SI",EN125="SI"),(IF(EV125="SI",IFERROR((IF(EV125="SI",ER125,0)/$AW125),"REVISAR"),EM125)),EM125)</f>
        <v>0</v>
      </c>
      <c r="EV125" s="844" t="s">
        <v>7160</v>
      </c>
      <c r="EW125" s="849"/>
      <c r="EX125" s="849"/>
      <c r="EY125" s="546">
        <v>2023</v>
      </c>
      <c r="FA125" s="846" t="str">
        <f t="shared" si="397"/>
        <v>SI</v>
      </c>
      <c r="FC125" s="934" t="str">
        <f t="shared" si="339"/>
        <v>dfes-financiamiento de la educación superior</v>
      </c>
      <c r="FF125" s="862"/>
    </row>
    <row r="126" spans="1:162" s="934" customFormat="1" ht="32.25" customHeight="1" x14ac:dyDescent="0.25">
      <c r="A126" s="861" t="str">
        <f t="shared" si="398"/>
        <v>150_VES_2023</v>
      </c>
      <c r="B126" s="925" t="s">
        <v>5392</v>
      </c>
      <c r="C126" s="925" t="s">
        <v>5893</v>
      </c>
      <c r="D126" s="925" t="s">
        <v>519</v>
      </c>
      <c r="E126" s="925" t="s">
        <v>7183</v>
      </c>
      <c r="F126" s="925" t="s">
        <v>5894</v>
      </c>
      <c r="G126" s="925" t="s">
        <v>5894</v>
      </c>
      <c r="H126" s="925" t="s">
        <v>5394</v>
      </c>
      <c r="I126" s="969" t="s">
        <v>7482</v>
      </c>
      <c r="J126" s="969" t="s">
        <v>7426</v>
      </c>
      <c r="K126" s="969" t="s">
        <v>7500</v>
      </c>
      <c r="L126" s="922"/>
      <c r="M126" s="935" t="s">
        <v>8297</v>
      </c>
      <c r="N126" s="920">
        <v>150</v>
      </c>
      <c r="O126" s="920"/>
      <c r="P126" s="1068" t="s">
        <v>5992</v>
      </c>
      <c r="Q126" s="920" t="s">
        <v>2589</v>
      </c>
      <c r="R126" s="921"/>
      <c r="S126" s="921"/>
      <c r="T126" s="921"/>
      <c r="U126" s="921"/>
      <c r="V126" s="921"/>
      <c r="W126" s="921"/>
      <c r="X126" s="921"/>
      <c r="Y126" s="921"/>
      <c r="Z126" s="921"/>
      <c r="AA126" s="921"/>
      <c r="AB126" s="921"/>
      <c r="AC126" s="921"/>
      <c r="AD126" s="921"/>
      <c r="AE126" s="921"/>
      <c r="AF126" s="921"/>
      <c r="AG126" s="921"/>
      <c r="AH126" s="921"/>
      <c r="AI126" s="921"/>
      <c r="AJ126" s="921"/>
      <c r="AK126" s="921"/>
      <c r="AL126" s="921"/>
      <c r="AM126" s="921"/>
      <c r="AN126" s="921"/>
      <c r="AO126" s="920" t="s">
        <v>1366</v>
      </c>
      <c r="AP126" s="920" t="s">
        <v>2635</v>
      </c>
      <c r="AQ126" s="920" t="s">
        <v>418</v>
      </c>
      <c r="AR126" s="920" t="s">
        <v>214</v>
      </c>
      <c r="AS126" s="920">
        <v>180</v>
      </c>
      <c r="AT126" s="925" t="s">
        <v>5993</v>
      </c>
      <c r="AU126" s="925" t="s">
        <v>5994</v>
      </c>
      <c r="AV126" s="1022">
        <v>55</v>
      </c>
      <c r="AW126" s="1022">
        <v>57</v>
      </c>
      <c r="AX126" s="1022">
        <v>58</v>
      </c>
      <c r="AY126" s="1022">
        <v>60</v>
      </c>
      <c r="AZ126" s="1022">
        <v>62</v>
      </c>
      <c r="BA126" s="1022">
        <v>62</v>
      </c>
      <c r="BB126" s="956"/>
      <c r="BC126" s="956"/>
      <c r="BD126" s="956"/>
      <c r="BE126" s="956"/>
      <c r="BF126" s="1010">
        <v>57</v>
      </c>
      <c r="BG126" s="839">
        <v>0</v>
      </c>
      <c r="BH126" s="842">
        <v>0</v>
      </c>
      <c r="BI126" s="854" t="s">
        <v>7952</v>
      </c>
      <c r="BJ126" s="129">
        <f>+IFERROR((BG126/$AW126),"REVISAR")</f>
        <v>0</v>
      </c>
      <c r="BK126" s="7">
        <f>IF(BL126="SI",IFERROR((IF(BL126="SI",BH126,0)/$AW126),"REVISAR"),0)</f>
        <v>0</v>
      </c>
      <c r="BL126" s="841" t="s">
        <v>218</v>
      </c>
      <c r="BM126" s="854" t="s">
        <v>8485</v>
      </c>
      <c r="BN126" s="859"/>
      <c r="BO126" s="839">
        <v>0</v>
      </c>
      <c r="BP126" s="842">
        <f>IF(BL126="SI",BH126,0)</f>
        <v>0</v>
      </c>
      <c r="BQ126" s="843" t="s">
        <v>7986</v>
      </c>
      <c r="BR126" s="7">
        <f>+IF(BT126="SI",IFERROR((IF(BT126="SI",BO126,0)/$AW126),"REVISAR"),0)</f>
        <v>0</v>
      </c>
      <c r="BS126" s="850">
        <f>+IF(BL126&lt;&gt;"SI",BK126,(IF(BT126="SI",IFERROR((IF(BT126="SI",BP126,0)/$AW126),"REVISAR"),BK126)))</f>
        <v>0</v>
      </c>
      <c r="BT126" s="844" t="s">
        <v>218</v>
      </c>
      <c r="BU126" s="537" t="s">
        <v>8010</v>
      </c>
      <c r="BV126" s="120"/>
      <c r="BW126" s="839">
        <v>0</v>
      </c>
      <c r="BX126" s="842">
        <f>IF(BT126="SI",BP126,0)</f>
        <v>0</v>
      </c>
      <c r="BY126" s="853" t="s">
        <v>8479</v>
      </c>
      <c r="BZ126" s="7">
        <f>+IFERROR((BW126/$AW126),"REVISAR")</f>
        <v>0</v>
      </c>
      <c r="CA126" s="7">
        <f>+IF(AND(BT126="SI",BL126="SI"),(IF(CB126="SI",IFERROR((IF(CB126="SI",BX126,0)/$AW126),"REVISAR"),BS126)),BS126)</f>
        <v>0</v>
      </c>
      <c r="CB126" s="844" t="s">
        <v>218</v>
      </c>
      <c r="CC126" s="852" t="s">
        <v>8659</v>
      </c>
      <c r="CD126" s="857"/>
      <c r="CE126" s="839">
        <v>0</v>
      </c>
      <c r="CF126" s="842">
        <f>IF(CB126="SI",BX126,0)</f>
        <v>0</v>
      </c>
      <c r="CG126" s="853"/>
      <c r="CH126" s="7">
        <f>+IFERROR((CE126/$AW126),"REVISAR")</f>
        <v>0</v>
      </c>
      <c r="CI126" s="7">
        <f>+IF(AND(BL126="SI",BT126="SI",CB126="SI"),(IF(CJ126="SI",IFERROR((IF(CJ126="SI",CF126,0)/$AW126),"REVISAR"),CA126)),CA126)</f>
        <v>0</v>
      </c>
      <c r="CJ126" s="844" t="s">
        <v>7160</v>
      </c>
      <c r="CK126" s="27"/>
      <c r="CL126" s="857"/>
      <c r="CM126" s="839">
        <v>0</v>
      </c>
      <c r="CN126" s="842">
        <f>IF(CJ126="SI",CF126,0)</f>
        <v>0</v>
      </c>
      <c r="CO126" s="847"/>
      <c r="CP126" s="7">
        <f>+IFERROR((CM126/$AW126),"REVISAR")</f>
        <v>0</v>
      </c>
      <c r="CQ126" s="7">
        <f>+IF(AND(BL126="SI",BT126="SI",CB126="SI",CJ126="SI"),(IF(CR126="SI",IFERROR((IF(CR126="SI",CN126,0)/$AW126),"REVISAR"),CI126)),CI126)</f>
        <v>0</v>
      </c>
      <c r="CR126" s="844" t="s">
        <v>7160</v>
      </c>
      <c r="CS126" s="852"/>
      <c r="CT126" s="857"/>
      <c r="CU126" s="839">
        <v>0</v>
      </c>
      <c r="CV126" s="842">
        <f>IF(CR126="SI",CN126,0)</f>
        <v>0</v>
      </c>
      <c r="CW126" s="853"/>
      <c r="CX126" s="7">
        <f>+IFERROR((CU126/$AW126),"REVISAR")</f>
        <v>0</v>
      </c>
      <c r="CY126" s="7">
        <f>+IF(AND(BL126="SI",BT126="SI",CB126="SI",CJ126="SI",CR126="SI"),(IF(CZ126="SI",IFERROR((IF(CZ126="SI",CV126,0)/$AW126),"REVISAR"),CQ126)),CQ126)</f>
        <v>0</v>
      </c>
      <c r="CZ126" s="844" t="s">
        <v>7160</v>
      </c>
      <c r="DA126" s="852"/>
      <c r="DB126" s="856"/>
      <c r="DC126" s="839">
        <v>0</v>
      </c>
      <c r="DD126" s="842">
        <f>IF(CZ126="SI",CV126,0)</f>
        <v>0</v>
      </c>
      <c r="DE126" s="853"/>
      <c r="DF126" s="7">
        <f>+IFERROR((DC126/$AV126),"REVISAR")</f>
        <v>0</v>
      </c>
      <c r="DG126" s="7">
        <f>+IF(AND(BL126="SI",BT126="SI",CB126="SI",CJ126="SI",CR126="SI",CZ126="SI"),(IF(DH126="SI",IFERROR((IF(DH126="SI",DD126,0)/$AV126),"REVISAR"),CY126)),CY126)</f>
        <v>0</v>
      </c>
      <c r="DH126" s="844" t="s">
        <v>7160</v>
      </c>
      <c r="DI126" s="852"/>
      <c r="DJ126" s="856"/>
      <c r="DK126" s="839">
        <v>0</v>
      </c>
      <c r="DL126" s="842">
        <f>IF(DH126="SI",DD126,0)</f>
        <v>0</v>
      </c>
      <c r="DM126" s="853"/>
      <c r="DN126" s="7">
        <f>+IFERROR((DK126/$AW126),"REVISAR")</f>
        <v>0</v>
      </c>
      <c r="DO126" s="7">
        <f>+IF(AND(BL126="SI",BT126="SI",CB126="SI",CJ126="SI",CR126="SI",CZ126="SI",DH126="SI"),(IF(DP126="SI",IFERROR((IF(DP126="SI",DL126,0)/$AW126),"REVISAR"),DG126)),DG126)</f>
        <v>0</v>
      </c>
      <c r="DP126" s="844" t="s">
        <v>7160</v>
      </c>
      <c r="DQ126" s="852"/>
      <c r="DR126" s="856"/>
      <c r="DS126" s="839">
        <v>0</v>
      </c>
      <c r="DT126" s="842">
        <f>IF(DP126="SI",DL126,0)</f>
        <v>0</v>
      </c>
      <c r="DU126" s="853"/>
      <c r="DV126" s="7">
        <f>+IFERROR((DS126/$AW126),"REVISAR")</f>
        <v>0</v>
      </c>
      <c r="DW126" s="7">
        <f>+IF(AND(BL126="SI",BT126="SI",CB126="SI",CJ126="SI",CR126="SI",CZ126="SI",DH126="SI",DP126="SI"),(IF(DX126="SI",IFERROR((IF(DX126="SI",DT126,0)/$AW126),"REVISAR"),DO126)),DO126)</f>
        <v>0</v>
      </c>
      <c r="DX126" s="844" t="s">
        <v>7160</v>
      </c>
      <c r="DY126" s="852"/>
      <c r="DZ126" s="856"/>
      <c r="EA126" s="839">
        <v>0</v>
      </c>
      <c r="EB126" s="842">
        <f>IF(DX126="SI",DT126,0)</f>
        <v>0</v>
      </c>
      <c r="EC126" s="853"/>
      <c r="ED126" s="7">
        <f>+IFERROR((EA126/$AW126),"REVISAR")</f>
        <v>0</v>
      </c>
      <c r="EE126" s="7">
        <f>+IF(AND(BL126="SI",BT126="SI",CB126="SI",CJ126="SI",CR126="SI",CZ126="SI",DH126="SI",DP126="SI",DX126="SI"),(IF(EF126="SI",IFERROR((IF(EF126="SI",EB126,0)/$AW126),"REVISAR"),DW126)),DW126)</f>
        <v>0</v>
      </c>
      <c r="EF126" s="844" t="s">
        <v>7160</v>
      </c>
      <c r="EG126" s="851"/>
      <c r="EH126" s="856"/>
      <c r="EI126" s="839">
        <v>0</v>
      </c>
      <c r="EJ126" s="842">
        <f>IF(EF126="SI",EB126,0)</f>
        <v>0</v>
      </c>
      <c r="EK126" s="853"/>
      <c r="EL126" s="7">
        <f>+IFERROR((EI126/$AW126),"REVISAR")</f>
        <v>0</v>
      </c>
      <c r="EM126" s="7">
        <f>+IF(AND(BL126="SI",BT126="SI",CB126="SI",CJ126="SI",CR126="SI",CZ126="SI",DH126="SI",DP126="SI",DX126="SI",EF126="SI"),(IF(EN126="SI",IFERROR((IF(EN126="SI",EJ126,0)/$AW126),"REVISAR"),EE126)),EE126)</f>
        <v>0</v>
      </c>
      <c r="EN126" s="844" t="s">
        <v>7160</v>
      </c>
      <c r="EO126" s="851"/>
      <c r="EP126" s="856"/>
      <c r="EQ126" s="839">
        <v>57</v>
      </c>
      <c r="ER126" s="845"/>
      <c r="ES126" s="853"/>
      <c r="ET126" s="7">
        <f>+IFERROR((EQ126/$AW126),"REVISAR")</f>
        <v>1</v>
      </c>
      <c r="EU126" s="7">
        <f>+IF(AND(BL126="SI",BT126="SI",CB126="SI",CJ126="SI",CR126="SI",CZ126="SI",DH126="SI",DP126="SI",DX126="SI",EF126="SI",EN126="SI"),(IF(EV126="SI",IFERROR((IF(EV126="SI",ER126,0)/$AW126),"REVISAR"),EM126)),EM126)</f>
        <v>0</v>
      </c>
      <c r="EV126" s="844" t="s">
        <v>7160</v>
      </c>
      <c r="EW126" s="849"/>
      <c r="EX126" s="849"/>
      <c r="EY126" s="546">
        <v>2023</v>
      </c>
      <c r="FA126" s="846" t="str">
        <f t="shared" si="397"/>
        <v>SI</v>
      </c>
      <c r="FC126" s="934" t="str">
        <f t="shared" si="339"/>
        <v>dfes-enfoque territorial</v>
      </c>
      <c r="FF126" s="862"/>
    </row>
    <row r="127" spans="1:162" s="934" customFormat="1" ht="32.25" customHeight="1" x14ac:dyDescent="0.25">
      <c r="A127" s="861" t="str">
        <f t="shared" si="398"/>
        <v>588_VES_2023</v>
      </c>
      <c r="B127" s="925" t="s">
        <v>5392</v>
      </c>
      <c r="C127" s="925" t="s">
        <v>653</v>
      </c>
      <c r="D127" s="925" t="s">
        <v>4460</v>
      </c>
      <c r="E127" s="925" t="s">
        <v>7165</v>
      </c>
      <c r="F127" s="925" t="s">
        <v>5393</v>
      </c>
      <c r="G127" s="925" t="s">
        <v>5393</v>
      </c>
      <c r="H127" s="925" t="s">
        <v>5394</v>
      </c>
      <c r="I127" s="969" t="s">
        <v>7344</v>
      </c>
      <c r="J127" s="969" t="s">
        <v>7569</v>
      </c>
      <c r="K127" s="969" t="s">
        <v>7683</v>
      </c>
      <c r="L127" s="920"/>
      <c r="M127" s="925" t="s">
        <v>8319</v>
      </c>
      <c r="N127" s="971">
        <v>588</v>
      </c>
      <c r="O127" s="920"/>
      <c r="P127" s="1075" t="s">
        <v>7570</v>
      </c>
      <c r="Q127" s="920" t="s">
        <v>210</v>
      </c>
      <c r="R127" s="921"/>
      <c r="S127" s="921"/>
      <c r="T127" s="921"/>
      <c r="U127" s="921"/>
      <c r="V127" s="921"/>
      <c r="W127" s="921"/>
      <c r="X127" s="921"/>
      <c r="Y127" s="921"/>
      <c r="Z127" s="921"/>
      <c r="AA127" s="921"/>
      <c r="AB127" s="921"/>
      <c r="AC127" s="921"/>
      <c r="AD127" s="921"/>
      <c r="AE127" s="921"/>
      <c r="AF127" s="921"/>
      <c r="AG127" s="921"/>
      <c r="AH127" s="921"/>
      <c r="AI127" s="921"/>
      <c r="AJ127" s="921"/>
      <c r="AK127" s="921"/>
      <c r="AL127" s="921"/>
      <c r="AM127" s="921"/>
      <c r="AN127" s="921"/>
      <c r="AO127" s="1025" t="s">
        <v>270</v>
      </c>
      <c r="AP127" s="1024" t="s">
        <v>299</v>
      </c>
      <c r="AQ127" s="1025" t="s">
        <v>244</v>
      </c>
      <c r="AR127" s="1025" t="s">
        <v>271</v>
      </c>
      <c r="AS127" s="920">
        <v>0</v>
      </c>
      <c r="AT127" s="963" t="s">
        <v>7571</v>
      </c>
      <c r="AU127" s="962" t="s">
        <v>7572</v>
      </c>
      <c r="AV127" s="985">
        <v>0</v>
      </c>
      <c r="AW127" s="1019">
        <v>3</v>
      </c>
      <c r="AX127" s="1019">
        <v>1</v>
      </c>
      <c r="AY127" s="1019">
        <v>1</v>
      </c>
      <c r="AZ127" s="1020">
        <v>1</v>
      </c>
      <c r="BA127" s="1020">
        <v>6</v>
      </c>
      <c r="BB127" s="965"/>
      <c r="BC127" s="965"/>
      <c r="BD127" s="965"/>
      <c r="BE127" s="965"/>
      <c r="BF127" s="995">
        <v>3</v>
      </c>
      <c r="BG127" s="839">
        <v>0</v>
      </c>
      <c r="BH127" s="842">
        <v>0</v>
      </c>
      <c r="BI127" s="854" t="s">
        <v>7813</v>
      </c>
      <c r="BJ127" s="129">
        <f>+IF(BL127="SI",IFERROR((IF(BL127="SI",BG127,0)/AW127),"REVISAR"),0)</f>
        <v>0</v>
      </c>
      <c r="BK127" s="7">
        <f>+IF(BL127="SI",IFERROR((IF(BL127="SI",BH127,0)/AW127),"REVISAR"),0)</f>
        <v>0</v>
      </c>
      <c r="BL127" s="841" t="s">
        <v>218</v>
      </c>
      <c r="BM127" s="854" t="s">
        <v>7832</v>
      </c>
      <c r="BN127" s="860"/>
      <c r="BO127" s="839">
        <v>0</v>
      </c>
      <c r="BP127" s="842">
        <f>IF(BL127="SI",BH127,0)</f>
        <v>0</v>
      </c>
      <c r="BQ127" s="843" t="s">
        <v>7839</v>
      </c>
      <c r="BR127" s="7">
        <f>+IFERROR((BO127/$AW127),"REVISAR")</f>
        <v>0</v>
      </c>
      <c r="BS127" s="7">
        <f>+IF(BL127&lt;&gt;"SI",BK127,(IF(BT127="SI",IFERROR((IF(BT127="SI",BP127,0)/$AW127),"REVISAR"),BK127)))</f>
        <v>0</v>
      </c>
      <c r="BT127" s="844" t="s">
        <v>218</v>
      </c>
      <c r="BU127" s="537" t="s">
        <v>7858</v>
      </c>
      <c r="BV127" s="120"/>
      <c r="BW127" s="839">
        <v>0</v>
      </c>
      <c r="BX127" s="842">
        <f>IF(BT127="SI",BP127,0)</f>
        <v>0</v>
      </c>
      <c r="BY127" s="853" t="s">
        <v>8368</v>
      </c>
      <c r="BZ127" s="7">
        <f>+IFERROR((BW127/$AW127),"REVISAR")</f>
        <v>0</v>
      </c>
      <c r="CA127" s="7">
        <f>+IF(AND(BT127="SI",BL127="SI"),(IF(CB127="SI",IFERROR((IF(CB127="SI",BX127,0)/$AW127),"REVISAR"),BS127)),BS127)</f>
        <v>0</v>
      </c>
      <c r="CB127" s="844" t="s">
        <v>218</v>
      </c>
      <c r="CC127" s="852" t="s">
        <v>8387</v>
      </c>
      <c r="CD127" s="857"/>
      <c r="CE127" s="839">
        <v>0</v>
      </c>
      <c r="CF127" s="842">
        <f>IF(CB127="SI",BX127,0)</f>
        <v>0</v>
      </c>
      <c r="CG127" s="853"/>
      <c r="CH127" s="7">
        <f>+IFERROR((CE127/$AW127),"REVISAR")</f>
        <v>0</v>
      </c>
      <c r="CI127" s="7">
        <f>+IF(AND(BL127="SI",BT127="SI",CB127="SI"),(IF(CJ127="SI",IFERROR((IF(CJ127="SI",CF127,0)/$AW127),"REVISAR"),CA127)),CA127)</f>
        <v>0</v>
      </c>
      <c r="CJ127" s="844" t="s">
        <v>7160</v>
      </c>
      <c r="CK127" s="27"/>
      <c r="CL127" s="857"/>
      <c r="CM127" s="839">
        <v>0</v>
      </c>
      <c r="CN127" s="842">
        <f>IF(CJ127="SI",CF127,0)</f>
        <v>0</v>
      </c>
      <c r="CO127" s="847"/>
      <c r="CP127" s="7">
        <f>+IFERROR((CM127/$AW127),"REVISAR")</f>
        <v>0</v>
      </c>
      <c r="CQ127" s="7">
        <f>+IF(AND(BL127="SI",BT127="SI",CB127="SI",CJ127="SI"),(IF(CR127="SI",IFERROR((IF(CR127="SI",CN127,0)/$AW127),"REVISAR"),CI127)),CI127)</f>
        <v>0</v>
      </c>
      <c r="CR127" s="844" t="s">
        <v>7160</v>
      </c>
      <c r="CS127" s="852"/>
      <c r="CT127" s="857"/>
      <c r="CU127" s="839">
        <v>1</v>
      </c>
      <c r="CV127" s="848"/>
      <c r="CW127" s="853"/>
      <c r="CX127" s="7">
        <f>+IFERROR((CU127/$AW127),"REVISAR")</f>
        <v>0.33333333333333331</v>
      </c>
      <c r="CY127" s="7">
        <f>+IF(AND(BL127="SI",BT127="SI",CB127="SI",CJ127="SI",CR127="SI"),(IF(CZ127="SI",IFERROR((IF(CZ127="SI",CV127,0)/$AW127),"REVISAR"),CQ127)),CQ127)</f>
        <v>0</v>
      </c>
      <c r="CZ127" s="844" t="s">
        <v>7160</v>
      </c>
      <c r="DA127" s="852"/>
      <c r="DB127" s="856"/>
      <c r="DC127" s="839">
        <v>1</v>
      </c>
      <c r="DD127" s="842">
        <f>IF(CZ127="SI",CV127,0)</f>
        <v>0</v>
      </c>
      <c r="DE127" s="853"/>
      <c r="DF127" s="7">
        <f>+IFERROR((DC127/$AW127),"REVISAR")</f>
        <v>0.33333333333333331</v>
      </c>
      <c r="DG127" s="7">
        <f>+IF(AND(BL127="SI",BT127="SI",CB127="SI",CJ127="SI",CR127="SI",CZ127="SI"),(IF(DH127="SI",IFERROR((IF(DH127="SI",DD127,0)/$AW127),"REVISAR"),CY127)),CY127)</f>
        <v>0</v>
      </c>
      <c r="DH127" s="844" t="s">
        <v>7160</v>
      </c>
      <c r="DI127" s="852"/>
      <c r="DJ127" s="856"/>
      <c r="DK127" s="839">
        <v>1</v>
      </c>
      <c r="DL127" s="842">
        <f>IF(DH127="SI",DD127,0)</f>
        <v>0</v>
      </c>
      <c r="DM127" s="853"/>
      <c r="DN127" s="7">
        <f>+IFERROR((DK127/$AW127),"REVISAR")</f>
        <v>0.33333333333333331</v>
      </c>
      <c r="DO127" s="7">
        <f>+IF(AND(BL127="SI",BT127="SI",CB127="SI",CJ127="SI",CR127="SI",CZ127="SI",DH127="SI"),(IF(DP127="SI",IFERROR((IF(DP127="SI",DL127,0)/$AW127),"REVISAR"),DG127)),DG127)</f>
        <v>0</v>
      </c>
      <c r="DP127" s="844" t="s">
        <v>7160</v>
      </c>
      <c r="DQ127" s="852"/>
      <c r="DR127" s="856"/>
      <c r="DS127" s="839">
        <v>1</v>
      </c>
      <c r="DT127" s="842">
        <f>IF(DP127="SI",DL127,0)</f>
        <v>0</v>
      </c>
      <c r="DU127" s="853"/>
      <c r="DV127" s="7">
        <f>+IFERROR((DS127/$AW127),"REVISAR")</f>
        <v>0.33333333333333331</v>
      </c>
      <c r="DW127" s="7">
        <f>+IF(AND(BL127="SI",BT127="SI",CB127="SI",CJ127="SI",CR127="SI",CZ127="SI",DH127="SI",DP127="SI"),(IF(DX127="SI",IFERROR((IF(DX127="SI",DT127,0)/$AW127),"REVISAR"),DO127)),DO127)</f>
        <v>0</v>
      </c>
      <c r="DX127" s="844" t="s">
        <v>7160</v>
      </c>
      <c r="DY127" s="852"/>
      <c r="DZ127" s="856"/>
      <c r="EA127" s="839">
        <v>1</v>
      </c>
      <c r="EB127" s="842">
        <f>IF(DX127="SI",DT127,0)</f>
        <v>0</v>
      </c>
      <c r="EC127" s="853"/>
      <c r="ED127" s="7">
        <f>+IFERROR((EA127/$AW127),"REVISAR")</f>
        <v>0.33333333333333331</v>
      </c>
      <c r="EE127" s="7">
        <f>+IF(AND(BL127="SI",BT127="SI",CB127="SI",CJ127="SI",CR127="SI",CZ127="SI",DH127="SI",DP127="SI",DX127="SI"),(IF(EF127="SI",IFERROR((IF(EF127="SI",EB127,0)/$AW127),"REVISAR"),DW127)),DW127)</f>
        <v>0</v>
      </c>
      <c r="EF127" s="844" t="s">
        <v>7160</v>
      </c>
      <c r="EG127" s="851"/>
      <c r="EH127" s="856"/>
      <c r="EI127" s="839">
        <v>1</v>
      </c>
      <c r="EJ127" s="842">
        <f>IF(EF127="SI",EB127,0)</f>
        <v>0</v>
      </c>
      <c r="EK127" s="853"/>
      <c r="EL127" s="7">
        <f>+IFERROR((EI127/$AW127),"REVISAR")</f>
        <v>0.33333333333333331</v>
      </c>
      <c r="EM127" s="7">
        <f>+IF(AND(BL127="SI",BT127="SI",CB127="SI",CJ127="SI",CR127="SI",CZ127="SI",DH127="SI",DP127="SI",DX127="SI",EF127="SI"),(IF(EN127="SI",IFERROR((IF(EN127="SI",EJ127,0)/$AW127),"REVISAR"),EE127)),EE127)</f>
        <v>0</v>
      </c>
      <c r="EN127" s="844" t="s">
        <v>7160</v>
      </c>
      <c r="EO127" s="851"/>
      <c r="EP127" s="856"/>
      <c r="EQ127" s="839">
        <v>3</v>
      </c>
      <c r="ER127" s="845"/>
      <c r="ES127" s="853"/>
      <c r="ET127" s="7">
        <f>+IFERROR((EQ127/$AW127),"REVISAR")</f>
        <v>1</v>
      </c>
      <c r="EU127" s="7">
        <f>+IF(AND(BL127="SI",BT127="SI",CB127="SI",CJ127="SI",CR127="SI",CZ127="SI",DH127="SI",DP127="SI",DX127="SI",EF127="SI",EN127="SI"),(IF(EV127="SI",IFERROR((IF(EV127="SI",ER127,0)/$AW127),"REVISAR"),EM127)),EM127)</f>
        <v>0</v>
      </c>
      <c r="EV127" s="844" t="s">
        <v>7160</v>
      </c>
      <c r="EW127" s="849"/>
      <c r="EX127" s="849"/>
      <c r="EY127" s="546">
        <v>2023</v>
      </c>
      <c r="FA127" s="846" t="str">
        <f>+IF(EQ127=AW127,"SI","NO")</f>
        <v>SI</v>
      </c>
      <c r="FC127" s="934" t="str">
        <f t="shared" si="339"/>
        <v>sistema de aseguramiento de la calidad para la educación superior</v>
      </c>
      <c r="FF127" s="862"/>
    </row>
    <row r="128" spans="1:162" s="934" customFormat="1" ht="32.25" customHeight="1" x14ac:dyDescent="0.25">
      <c r="A128" s="861" t="str">
        <f t="shared" si="398"/>
        <v>589_VES_2023</v>
      </c>
      <c r="B128" s="925" t="s">
        <v>5392</v>
      </c>
      <c r="C128" s="925" t="s">
        <v>653</v>
      </c>
      <c r="D128" s="925" t="s">
        <v>4460</v>
      </c>
      <c r="E128" s="925" t="s">
        <v>7165</v>
      </c>
      <c r="F128" s="925" t="s">
        <v>5393</v>
      </c>
      <c r="G128" s="925" t="s">
        <v>5393</v>
      </c>
      <c r="H128" s="925" t="s">
        <v>5394</v>
      </c>
      <c r="I128" s="969" t="s">
        <v>7344</v>
      </c>
      <c r="J128" s="969" t="s">
        <v>7569</v>
      </c>
      <c r="K128" s="969" t="s">
        <v>7683</v>
      </c>
      <c r="L128" s="920"/>
      <c r="M128" s="925" t="s">
        <v>8319</v>
      </c>
      <c r="N128" s="971">
        <v>589</v>
      </c>
      <c r="O128" s="920"/>
      <c r="P128" s="1075" t="s">
        <v>7573</v>
      </c>
      <c r="Q128" s="920" t="s">
        <v>210</v>
      </c>
      <c r="R128" s="921"/>
      <c r="S128" s="921"/>
      <c r="T128" s="921"/>
      <c r="U128" s="921"/>
      <c r="V128" s="921"/>
      <c r="W128" s="921"/>
      <c r="X128" s="921"/>
      <c r="Y128" s="921"/>
      <c r="Z128" s="921"/>
      <c r="AA128" s="921"/>
      <c r="AB128" s="921"/>
      <c r="AC128" s="921"/>
      <c r="AD128" s="921"/>
      <c r="AE128" s="921"/>
      <c r="AF128" s="921"/>
      <c r="AG128" s="921"/>
      <c r="AH128" s="921"/>
      <c r="AI128" s="921"/>
      <c r="AJ128" s="921"/>
      <c r="AK128" s="921"/>
      <c r="AL128" s="921"/>
      <c r="AM128" s="921"/>
      <c r="AN128" s="921"/>
      <c r="AO128" s="1025" t="s">
        <v>211</v>
      </c>
      <c r="AP128" s="1024" t="s">
        <v>470</v>
      </c>
      <c r="AQ128" s="1025" t="s">
        <v>213</v>
      </c>
      <c r="AR128" s="1025" t="s">
        <v>214</v>
      </c>
      <c r="AS128" s="1025">
        <v>0</v>
      </c>
      <c r="AT128" s="962" t="s">
        <v>7574</v>
      </c>
      <c r="AU128" s="962" t="s">
        <v>7575</v>
      </c>
      <c r="AV128" s="985">
        <v>0</v>
      </c>
      <c r="AW128" s="1019">
        <v>100</v>
      </c>
      <c r="AX128" s="1019">
        <v>100</v>
      </c>
      <c r="AY128" s="1019">
        <v>100</v>
      </c>
      <c r="AZ128" s="1019">
        <v>100</v>
      </c>
      <c r="BA128" s="1020">
        <v>100</v>
      </c>
      <c r="BB128" s="965"/>
      <c r="BC128" s="965"/>
      <c r="BD128" s="965"/>
      <c r="BE128" s="965"/>
      <c r="BF128" s="995">
        <v>100</v>
      </c>
      <c r="BG128" s="839">
        <v>0</v>
      </c>
      <c r="BH128" s="842">
        <v>0</v>
      </c>
      <c r="BI128" s="854" t="s">
        <v>7814</v>
      </c>
      <c r="BJ128" s="129">
        <f t="shared" ref="BJ128:BJ130" si="399">+IF(BL128="SI",IFERROR((IF(BL128="SI",BG128,0)/AW128),"REVISAR"),0)</f>
        <v>0</v>
      </c>
      <c r="BK128" s="7">
        <f t="shared" ref="BK128:BK130" si="400">+IF(BL128="SI",IFERROR((IF(BL128="SI",BH128,0)/AW128),"REVISAR"),0)</f>
        <v>0</v>
      </c>
      <c r="BL128" s="841" t="s">
        <v>218</v>
      </c>
      <c r="BM128" s="854" t="s">
        <v>7833</v>
      </c>
      <c r="BN128" s="859"/>
      <c r="BO128" s="839">
        <v>0</v>
      </c>
      <c r="BP128" s="842">
        <f t="shared" ref="BP128:BP130" si="401">IF(BL128="SI",BH128,0)</f>
        <v>0</v>
      </c>
      <c r="BQ128" s="843" t="s">
        <v>7840</v>
      </c>
      <c r="BR128" s="7">
        <f t="shared" ref="BR128:BR130" si="402">+IFERROR((BO128/$AW128),"REVISAR")</f>
        <v>0</v>
      </c>
      <c r="BS128" s="7">
        <f t="shared" ref="BS128:BS130" si="403">+IF(BL128&lt;&gt;"SI",BK128,(IF(BT128="SI",IFERROR((IF(BT128="SI",BP128,0)/$AW128),"REVISAR"),0)))</f>
        <v>0</v>
      </c>
      <c r="BT128" s="844" t="s">
        <v>218</v>
      </c>
      <c r="BU128" s="537" t="s">
        <v>7859</v>
      </c>
      <c r="BV128" s="120"/>
      <c r="BW128" s="839">
        <v>25</v>
      </c>
      <c r="BX128" s="848">
        <v>25</v>
      </c>
      <c r="BY128" s="853" t="s">
        <v>8369</v>
      </c>
      <c r="BZ128" s="7">
        <f t="shared" ref="BZ128:BZ130" si="404">+IFERROR((BW128/$AW128),"REVISAR")</f>
        <v>0.25</v>
      </c>
      <c r="CA128" s="7">
        <f t="shared" ref="CA128:CA130" si="405">+IF(AND(BT128="SI",BL128="SI"),(IF(CB128="SI",IFERROR((IF(CB128="SI",BX128,0)/$AW128),"REVISAR"),0)),BS128)</f>
        <v>0.25</v>
      </c>
      <c r="CB128" s="844" t="s">
        <v>218</v>
      </c>
      <c r="CC128" s="852" t="s">
        <v>8388</v>
      </c>
      <c r="CD128" s="120"/>
      <c r="CE128" s="839">
        <v>25</v>
      </c>
      <c r="CF128" s="842">
        <f t="shared" ref="CF128:CF130" si="406">IF(CB128="SI",BX128,0)</f>
        <v>25</v>
      </c>
      <c r="CG128" s="853"/>
      <c r="CH128" s="7">
        <f t="shared" ref="CH128:CH130" si="407">+IFERROR((CE128/$AW128),"REVISAR")</f>
        <v>0.25</v>
      </c>
      <c r="CI128" s="7">
        <f t="shared" ref="CI128:CI130" si="408">+IF(AND(BL128="SI",BT128="SI",CB128="SI"),(IF(CJ128="SI",IFERROR((IF(CJ128="SI",CF128,0)/$AW128),"REVISAR"),0)),CA128)</f>
        <v>0</v>
      </c>
      <c r="CJ128" s="844" t="s">
        <v>7160</v>
      </c>
      <c r="CK128" s="27"/>
      <c r="CL128" s="857"/>
      <c r="CM128" s="839">
        <v>25</v>
      </c>
      <c r="CN128" s="842">
        <f t="shared" ref="CN128:CN130" si="409">IF(CJ128="SI",CF128,0)</f>
        <v>0</v>
      </c>
      <c r="CO128" s="847"/>
      <c r="CP128" s="7">
        <f t="shared" ref="CP128:CP130" si="410">+IFERROR((CM128/$AW128),"REVISAR")</f>
        <v>0.25</v>
      </c>
      <c r="CQ128" s="7">
        <f t="shared" ref="CQ128:CQ130" si="411">+IF(AND(BL128="SI",BT128="SI",CB128="SI",CJ128="SI"),(IF(CR128="SI",IFERROR((IF(CR128="SI",CN128,0)/$AW128),"REVISAR"),0)),CI128)</f>
        <v>0</v>
      </c>
      <c r="CR128" s="844" t="s">
        <v>7160</v>
      </c>
      <c r="CS128" s="852"/>
      <c r="CT128" s="857"/>
      <c r="CU128" s="839">
        <v>50</v>
      </c>
      <c r="CV128" s="848"/>
      <c r="CW128" s="853"/>
      <c r="CX128" s="7">
        <f t="shared" ref="CX128:CX130" si="412">+IFERROR((CU128/$AW128),"REVISAR")</f>
        <v>0.5</v>
      </c>
      <c r="CY128" s="7">
        <f t="shared" ref="CY128:CY130" si="413">+IF(AND(BL128="SI",BT128="SI",CB128="SI",CJ128="SI",CR128="SI"),(IF(CZ128="SI",IFERROR((IF(CZ128="SI",CV128,0)/$AW128),"REVISAR"),0)),CQ128)</f>
        <v>0</v>
      </c>
      <c r="CZ128" s="844" t="s">
        <v>7160</v>
      </c>
      <c r="DA128" s="852"/>
      <c r="DB128" s="856"/>
      <c r="DC128" s="839">
        <v>50</v>
      </c>
      <c r="DD128" s="842">
        <f t="shared" ref="DD128:DD130" si="414">IF(CZ128="SI",CV128,0)</f>
        <v>0</v>
      </c>
      <c r="DE128" s="853"/>
      <c r="DF128" s="7">
        <f t="shared" ref="DF128:DF130" si="415">+IFERROR((DC128/$AW128),"REVISAR")</f>
        <v>0.5</v>
      </c>
      <c r="DG128" s="7">
        <f t="shared" ref="DG128:DG130" si="416">+IF(AND(BL128="SI",BT128="SI",CB128="SI",CJ128="SI",CR128="SI",CZ128="SI"),(IF(DH128="SI",IFERROR((IF(DH128="SI",DD128,0)/$AW128),"REVISAR"),0)),CY128)</f>
        <v>0</v>
      </c>
      <c r="DH128" s="844" t="s">
        <v>7160</v>
      </c>
      <c r="DI128" s="852"/>
      <c r="DJ128" s="856"/>
      <c r="DK128" s="839">
        <v>50</v>
      </c>
      <c r="DL128" s="842">
        <f t="shared" ref="DL128:DL130" si="417">IF(DH128="SI",DD128,0)</f>
        <v>0</v>
      </c>
      <c r="DM128" s="853"/>
      <c r="DN128" s="7">
        <f t="shared" ref="DN128:DN130" si="418">+IFERROR((DK128/$AW128),"REVISAR")</f>
        <v>0.5</v>
      </c>
      <c r="DO128" s="7">
        <f t="shared" ref="DO128:DO130" si="419">+IF(AND(BL128="SI",BT128="SI",CB128="SI",CJ128="SI",CR128="SI",CZ128="SI",DH128="SI"),(IF(DP128="SI",IFERROR((IF(DP128="SI",DL128,0)/$AW128),"REVISAR"),0)),DG128)</f>
        <v>0</v>
      </c>
      <c r="DP128" s="844" t="s">
        <v>7160</v>
      </c>
      <c r="DQ128" s="852"/>
      <c r="DR128" s="856"/>
      <c r="DS128" s="839">
        <v>75</v>
      </c>
      <c r="DT128" s="848"/>
      <c r="DU128" s="853"/>
      <c r="DV128" s="7">
        <f t="shared" ref="DV128:DV130" si="420">+IFERROR((DS128/$AW128),"REVISAR")</f>
        <v>0.75</v>
      </c>
      <c r="DW128" s="7">
        <f t="shared" ref="DW128:DW130" si="421">+IF(AND(BL128="SI",BT128="SI",CB128="SI",CJ128="SI",CR128="SI",CZ128="SI",DH128="SI",DP128="SI"),(IF(DX128="SI",IFERROR((IF(DX128="SI",DT128,0)/$AW128),"REVISAR"),0)),DO128)</f>
        <v>0</v>
      </c>
      <c r="DX128" s="844" t="s">
        <v>7160</v>
      </c>
      <c r="DY128" s="852"/>
      <c r="DZ128" s="856"/>
      <c r="EA128" s="839">
        <v>75</v>
      </c>
      <c r="EB128" s="842">
        <f t="shared" ref="EB128:EB130" si="422">IF(DX128="SI",DT128,0)</f>
        <v>0</v>
      </c>
      <c r="EC128" s="853"/>
      <c r="ED128" s="7">
        <f t="shared" ref="ED128:ED130" si="423">+IFERROR((EA128/$AW128),"REVISAR")</f>
        <v>0.75</v>
      </c>
      <c r="EE128" s="7">
        <f t="shared" ref="EE128:EE130" si="424">+IF(AND(BL128="SI",BT128="SI",CB128="SI",CJ128="SI",CR128="SI",CZ128="SI",DH128="SI",DP128="SI",DX128="SI"),(IF(EF128="SI",IFERROR((IF(EF128="SI",EB128,0)/$AW128),"REVISAR"),0)),DW128)</f>
        <v>0</v>
      </c>
      <c r="EF128" s="844" t="s">
        <v>7160</v>
      </c>
      <c r="EG128" s="851"/>
      <c r="EH128" s="856"/>
      <c r="EI128" s="839">
        <v>75</v>
      </c>
      <c r="EJ128" s="842">
        <f t="shared" ref="EJ128:EJ130" si="425">IF(EF128="SI",EB128,0)</f>
        <v>0</v>
      </c>
      <c r="EK128" s="853"/>
      <c r="EL128" s="7">
        <f t="shared" ref="EL128:EL130" si="426">+IFERROR((EI128/$AW128),"REVISAR")</f>
        <v>0.75</v>
      </c>
      <c r="EM128" s="7">
        <f t="shared" ref="EM128:EM130" si="427">+IF(AND(BL128="SI",BT128="SI",CB128="SI",CJ128="SI",CR128="SI",CZ128="SI",DH128="SI",DP128="SI",DX128="SI",EF128="SI"),(IF(EN128="SI",IFERROR((IF(EN128="SI",EJ128,0)/$AW128),"REVISAR"),0)),EE128)</f>
        <v>0</v>
      </c>
      <c r="EN128" s="844" t="s">
        <v>7160</v>
      </c>
      <c r="EO128" s="851"/>
      <c r="EP128" s="856"/>
      <c r="EQ128" s="839">
        <v>100</v>
      </c>
      <c r="ER128" s="845"/>
      <c r="ES128" s="853"/>
      <c r="ET128" s="7">
        <f t="shared" ref="ET128:ET130" si="428">+IFERROR((EQ128/$AW128),"REVISAR")</f>
        <v>1</v>
      </c>
      <c r="EU128" s="7">
        <f t="shared" ref="EU128:EU130" si="429">+IF(AND(BL128="SI",BT128="SI",CB128="SI",CJ128="SI",CR128="SI",CZ128="SI",DH128="SI",DP128="SI",DX128="SI",EF128="SI",EN128="SI"),(IF(EV128="SI",IFERROR((IF(EV128="SI",ER128,0)/$AW128),"REVISAR"),0)),EM128)</f>
        <v>0</v>
      </c>
      <c r="EV128" s="844" t="s">
        <v>7160</v>
      </c>
      <c r="EW128" s="849"/>
      <c r="EX128" s="849"/>
      <c r="EY128" s="546">
        <v>2023</v>
      </c>
      <c r="FC128" s="934" t="str">
        <f t="shared" si="339"/>
        <v>sistema de aseguramiento de la calidad para la educación superior</v>
      </c>
      <c r="FF128" s="862"/>
    </row>
    <row r="129" spans="1:162" s="934" customFormat="1" ht="32.25" customHeight="1" x14ac:dyDescent="0.25">
      <c r="A129" s="861" t="str">
        <f t="shared" si="398"/>
        <v>590_VES_2023</v>
      </c>
      <c r="B129" s="925" t="s">
        <v>5392</v>
      </c>
      <c r="C129" s="925" t="s">
        <v>653</v>
      </c>
      <c r="D129" s="925" t="s">
        <v>4460</v>
      </c>
      <c r="E129" s="925" t="s">
        <v>7165</v>
      </c>
      <c r="F129" s="925" t="s">
        <v>5393</v>
      </c>
      <c r="G129" s="925" t="s">
        <v>5393</v>
      </c>
      <c r="H129" s="925" t="s">
        <v>5394</v>
      </c>
      <c r="I129" s="969" t="s">
        <v>7344</v>
      </c>
      <c r="J129" s="969" t="s">
        <v>7569</v>
      </c>
      <c r="K129" s="969" t="s">
        <v>7683</v>
      </c>
      <c r="L129" s="920"/>
      <c r="M129" s="925" t="s">
        <v>8319</v>
      </c>
      <c r="N129" s="971">
        <v>590</v>
      </c>
      <c r="O129" s="920"/>
      <c r="P129" s="1075" t="s">
        <v>7576</v>
      </c>
      <c r="Q129" s="920" t="s">
        <v>210</v>
      </c>
      <c r="R129" s="921"/>
      <c r="S129" s="921"/>
      <c r="T129" s="921"/>
      <c r="U129" s="921"/>
      <c r="V129" s="921"/>
      <c r="W129" s="921"/>
      <c r="X129" s="921"/>
      <c r="Y129" s="921"/>
      <c r="Z129" s="921"/>
      <c r="AA129" s="921"/>
      <c r="AB129" s="921"/>
      <c r="AC129" s="921"/>
      <c r="AD129" s="921"/>
      <c r="AE129" s="921"/>
      <c r="AF129" s="921"/>
      <c r="AG129" s="921"/>
      <c r="AH129" s="921"/>
      <c r="AI129" s="921"/>
      <c r="AJ129" s="921"/>
      <c r="AK129" s="921"/>
      <c r="AL129" s="921"/>
      <c r="AM129" s="921"/>
      <c r="AN129" s="921"/>
      <c r="AO129" s="1025" t="s">
        <v>211</v>
      </c>
      <c r="AP129" s="1024" t="s">
        <v>470</v>
      </c>
      <c r="AQ129" s="1025" t="s">
        <v>213</v>
      </c>
      <c r="AR129" s="1025" t="s">
        <v>214</v>
      </c>
      <c r="AS129" s="920">
        <v>0</v>
      </c>
      <c r="AT129" s="925" t="s">
        <v>7577</v>
      </c>
      <c r="AU129" s="925" t="s">
        <v>7578</v>
      </c>
      <c r="AV129" s="985">
        <v>0</v>
      </c>
      <c r="AW129" s="1019">
        <v>100</v>
      </c>
      <c r="AX129" s="1019">
        <v>100</v>
      </c>
      <c r="AY129" s="1019">
        <v>100</v>
      </c>
      <c r="AZ129" s="1019">
        <v>100</v>
      </c>
      <c r="BA129" s="1020">
        <v>100</v>
      </c>
      <c r="BB129" s="965"/>
      <c r="BC129" s="965"/>
      <c r="BD129" s="965"/>
      <c r="BE129" s="965"/>
      <c r="BF129" s="995">
        <v>100</v>
      </c>
      <c r="BG129" s="839">
        <v>0</v>
      </c>
      <c r="BH129" s="842">
        <v>0</v>
      </c>
      <c r="BI129" s="854" t="s">
        <v>7815</v>
      </c>
      <c r="BJ129" s="129">
        <f t="shared" si="399"/>
        <v>0</v>
      </c>
      <c r="BK129" s="7">
        <f t="shared" si="400"/>
        <v>0</v>
      </c>
      <c r="BL129" s="841" t="s">
        <v>218</v>
      </c>
      <c r="BM129" s="854" t="s">
        <v>7834</v>
      </c>
      <c r="BN129" s="859"/>
      <c r="BO129" s="839">
        <v>0</v>
      </c>
      <c r="BP129" s="842">
        <f t="shared" si="401"/>
        <v>0</v>
      </c>
      <c r="BQ129" s="843" t="s">
        <v>7841</v>
      </c>
      <c r="BR129" s="7">
        <f t="shared" si="402"/>
        <v>0</v>
      </c>
      <c r="BS129" s="7">
        <f t="shared" si="403"/>
        <v>0</v>
      </c>
      <c r="BT129" s="844" t="s">
        <v>218</v>
      </c>
      <c r="BU129" s="537" t="s">
        <v>7859</v>
      </c>
      <c r="BV129" s="120"/>
      <c r="BW129" s="839">
        <v>25</v>
      </c>
      <c r="BX129" s="848">
        <v>25</v>
      </c>
      <c r="BY129" s="853" t="s">
        <v>8370</v>
      </c>
      <c r="BZ129" s="7">
        <f t="shared" si="404"/>
        <v>0.25</v>
      </c>
      <c r="CA129" s="7">
        <f t="shared" si="405"/>
        <v>0.25</v>
      </c>
      <c r="CB129" s="844" t="s">
        <v>218</v>
      </c>
      <c r="CC129" s="852" t="s">
        <v>8389</v>
      </c>
      <c r="CD129" s="120"/>
      <c r="CE129" s="839">
        <v>25</v>
      </c>
      <c r="CF129" s="842">
        <f t="shared" si="406"/>
        <v>25</v>
      </c>
      <c r="CG129" s="853"/>
      <c r="CH129" s="7">
        <f t="shared" si="407"/>
        <v>0.25</v>
      </c>
      <c r="CI129" s="7">
        <f t="shared" si="408"/>
        <v>0</v>
      </c>
      <c r="CJ129" s="844" t="s">
        <v>7160</v>
      </c>
      <c r="CK129" s="27"/>
      <c r="CL129" s="857"/>
      <c r="CM129" s="839">
        <v>25</v>
      </c>
      <c r="CN129" s="842">
        <f t="shared" si="409"/>
        <v>0</v>
      </c>
      <c r="CO129" s="847"/>
      <c r="CP129" s="7">
        <f t="shared" si="410"/>
        <v>0.25</v>
      </c>
      <c r="CQ129" s="7">
        <f t="shared" si="411"/>
        <v>0</v>
      </c>
      <c r="CR129" s="844" t="s">
        <v>7160</v>
      </c>
      <c r="CS129" s="852"/>
      <c r="CT129" s="857"/>
      <c r="CU129" s="839">
        <v>50</v>
      </c>
      <c r="CV129" s="848"/>
      <c r="CW129" s="853"/>
      <c r="CX129" s="7">
        <f t="shared" si="412"/>
        <v>0.5</v>
      </c>
      <c r="CY129" s="7">
        <f t="shared" si="413"/>
        <v>0</v>
      </c>
      <c r="CZ129" s="844" t="s">
        <v>7160</v>
      </c>
      <c r="DA129" s="852"/>
      <c r="DB129" s="856"/>
      <c r="DC129" s="839">
        <v>50</v>
      </c>
      <c r="DD129" s="842">
        <f t="shared" si="414"/>
        <v>0</v>
      </c>
      <c r="DE129" s="853"/>
      <c r="DF129" s="7">
        <f t="shared" si="415"/>
        <v>0.5</v>
      </c>
      <c r="DG129" s="7">
        <f t="shared" si="416"/>
        <v>0</v>
      </c>
      <c r="DH129" s="844" t="s">
        <v>7160</v>
      </c>
      <c r="DI129" s="852"/>
      <c r="DJ129" s="856"/>
      <c r="DK129" s="839">
        <v>50</v>
      </c>
      <c r="DL129" s="842">
        <f t="shared" si="417"/>
        <v>0</v>
      </c>
      <c r="DM129" s="853"/>
      <c r="DN129" s="7">
        <f t="shared" si="418"/>
        <v>0.5</v>
      </c>
      <c r="DO129" s="7">
        <f t="shared" si="419"/>
        <v>0</v>
      </c>
      <c r="DP129" s="844" t="s">
        <v>7160</v>
      </c>
      <c r="DQ129" s="852"/>
      <c r="DR129" s="856"/>
      <c r="DS129" s="839">
        <v>75</v>
      </c>
      <c r="DT129" s="848"/>
      <c r="DU129" s="853"/>
      <c r="DV129" s="7">
        <f t="shared" si="420"/>
        <v>0.75</v>
      </c>
      <c r="DW129" s="7">
        <f t="shared" si="421"/>
        <v>0</v>
      </c>
      <c r="DX129" s="844" t="s">
        <v>7160</v>
      </c>
      <c r="DY129" s="852"/>
      <c r="DZ129" s="856"/>
      <c r="EA129" s="839">
        <v>75</v>
      </c>
      <c r="EB129" s="842">
        <f t="shared" si="422"/>
        <v>0</v>
      </c>
      <c r="EC129" s="853"/>
      <c r="ED129" s="7">
        <f t="shared" si="423"/>
        <v>0.75</v>
      </c>
      <c r="EE129" s="7">
        <f t="shared" si="424"/>
        <v>0</v>
      </c>
      <c r="EF129" s="844" t="s">
        <v>7160</v>
      </c>
      <c r="EG129" s="851"/>
      <c r="EH129" s="856"/>
      <c r="EI129" s="839">
        <v>75</v>
      </c>
      <c r="EJ129" s="842">
        <f t="shared" si="425"/>
        <v>0</v>
      </c>
      <c r="EK129" s="853"/>
      <c r="EL129" s="7">
        <f t="shared" si="426"/>
        <v>0.75</v>
      </c>
      <c r="EM129" s="7">
        <f t="shared" si="427"/>
        <v>0</v>
      </c>
      <c r="EN129" s="844" t="s">
        <v>7160</v>
      </c>
      <c r="EO129" s="851"/>
      <c r="EP129" s="856"/>
      <c r="EQ129" s="839">
        <v>100</v>
      </c>
      <c r="ER129" s="845"/>
      <c r="ES129" s="853"/>
      <c r="ET129" s="7">
        <f t="shared" si="428"/>
        <v>1</v>
      </c>
      <c r="EU129" s="7">
        <f t="shared" si="429"/>
        <v>0</v>
      </c>
      <c r="EV129" s="844" t="s">
        <v>7160</v>
      </c>
      <c r="EW129" s="849"/>
      <c r="EX129" s="849"/>
      <c r="EY129" s="546">
        <v>2023</v>
      </c>
      <c r="FC129" s="934" t="str">
        <f t="shared" si="339"/>
        <v>sistema de aseguramiento de la calidad para la educación superior</v>
      </c>
      <c r="FF129" s="862"/>
    </row>
    <row r="130" spans="1:162" s="934" customFormat="1" ht="32.25" customHeight="1" x14ac:dyDescent="0.25">
      <c r="A130" s="861" t="str">
        <f t="shared" si="398"/>
        <v>142_VES_2023</v>
      </c>
      <c r="B130" s="925" t="s">
        <v>5392</v>
      </c>
      <c r="C130" s="925" t="s">
        <v>653</v>
      </c>
      <c r="D130" s="925" t="s">
        <v>4460</v>
      </c>
      <c r="E130" s="925" t="s">
        <v>7165</v>
      </c>
      <c r="F130" s="925" t="s">
        <v>5393</v>
      </c>
      <c r="G130" s="925" t="s">
        <v>5673</v>
      </c>
      <c r="H130" s="925" t="s">
        <v>5394</v>
      </c>
      <c r="I130" s="969" t="s">
        <v>7344</v>
      </c>
      <c r="J130" s="969" t="s">
        <v>7569</v>
      </c>
      <c r="K130" s="969" t="s">
        <v>7684</v>
      </c>
      <c r="L130" s="920"/>
      <c r="M130" s="925" t="s">
        <v>8305</v>
      </c>
      <c r="N130" s="920">
        <v>142</v>
      </c>
      <c r="O130" s="920"/>
      <c r="P130" s="1075" t="s">
        <v>5678</v>
      </c>
      <c r="Q130" s="920" t="s">
        <v>210</v>
      </c>
      <c r="R130" s="921"/>
      <c r="S130" s="921"/>
      <c r="T130" s="921"/>
      <c r="U130" s="921"/>
      <c r="V130" s="921"/>
      <c r="W130" s="921"/>
      <c r="X130" s="921"/>
      <c r="Y130" s="921"/>
      <c r="Z130" s="921"/>
      <c r="AA130" s="921"/>
      <c r="AB130" s="921"/>
      <c r="AC130" s="921"/>
      <c r="AD130" s="921"/>
      <c r="AE130" s="921"/>
      <c r="AF130" s="921"/>
      <c r="AG130" s="921"/>
      <c r="AH130" s="921"/>
      <c r="AI130" s="921"/>
      <c r="AJ130" s="921"/>
      <c r="AK130" s="921"/>
      <c r="AL130" s="921"/>
      <c r="AM130" s="921"/>
      <c r="AN130" s="921"/>
      <c r="AO130" s="1025" t="s">
        <v>211</v>
      </c>
      <c r="AP130" s="1024" t="s">
        <v>470</v>
      </c>
      <c r="AQ130" s="1025" t="s">
        <v>213</v>
      </c>
      <c r="AR130" s="1025" t="s">
        <v>214</v>
      </c>
      <c r="AS130" s="920">
        <v>0</v>
      </c>
      <c r="AT130" s="962" t="s">
        <v>7166</v>
      </c>
      <c r="AU130" s="962" t="s">
        <v>7167</v>
      </c>
      <c r="AV130" s="985">
        <v>0</v>
      </c>
      <c r="AW130" s="1019">
        <v>100</v>
      </c>
      <c r="AX130" s="1019">
        <v>100</v>
      </c>
      <c r="AY130" s="1019">
        <v>100</v>
      </c>
      <c r="AZ130" s="1020">
        <v>100</v>
      </c>
      <c r="BA130" s="1020">
        <v>100</v>
      </c>
      <c r="BB130" s="965"/>
      <c r="BC130" s="965"/>
      <c r="BD130" s="965"/>
      <c r="BE130" s="965"/>
      <c r="BF130" s="995">
        <v>100</v>
      </c>
      <c r="BG130" s="839">
        <v>0</v>
      </c>
      <c r="BH130" s="842">
        <v>0</v>
      </c>
      <c r="BI130" s="854" t="s">
        <v>7816</v>
      </c>
      <c r="BJ130" s="129">
        <f t="shared" si="399"/>
        <v>0</v>
      </c>
      <c r="BK130" s="7">
        <f t="shared" si="400"/>
        <v>0</v>
      </c>
      <c r="BL130" s="841" t="s">
        <v>218</v>
      </c>
      <c r="BM130" s="854" t="s">
        <v>7834</v>
      </c>
      <c r="BN130" s="859"/>
      <c r="BO130" s="839">
        <v>0</v>
      </c>
      <c r="BP130" s="842">
        <f t="shared" si="401"/>
        <v>0</v>
      </c>
      <c r="BQ130" s="843" t="s">
        <v>7842</v>
      </c>
      <c r="BR130" s="7">
        <f t="shared" si="402"/>
        <v>0</v>
      </c>
      <c r="BS130" s="7">
        <f t="shared" si="403"/>
        <v>0</v>
      </c>
      <c r="BT130" s="844" t="s">
        <v>218</v>
      </c>
      <c r="BU130" s="537" t="s">
        <v>7859</v>
      </c>
      <c r="BV130" s="120"/>
      <c r="BW130" s="839">
        <v>5</v>
      </c>
      <c r="BX130" s="848">
        <v>8</v>
      </c>
      <c r="BY130" s="853" t="s">
        <v>8371</v>
      </c>
      <c r="BZ130" s="7">
        <f t="shared" si="404"/>
        <v>0.05</v>
      </c>
      <c r="CA130" s="7">
        <f t="shared" si="405"/>
        <v>0.08</v>
      </c>
      <c r="CB130" s="844" t="s">
        <v>218</v>
      </c>
      <c r="CC130" s="852" t="s">
        <v>8390</v>
      </c>
      <c r="CD130" s="120"/>
      <c r="CE130" s="839">
        <v>5</v>
      </c>
      <c r="CF130" s="842">
        <f t="shared" si="406"/>
        <v>8</v>
      </c>
      <c r="CG130" s="853"/>
      <c r="CH130" s="7">
        <f t="shared" si="407"/>
        <v>0.05</v>
      </c>
      <c r="CI130" s="7">
        <f t="shared" si="408"/>
        <v>0</v>
      </c>
      <c r="CJ130" s="844" t="s">
        <v>7160</v>
      </c>
      <c r="CK130" s="27"/>
      <c r="CL130" s="857"/>
      <c r="CM130" s="839">
        <v>5</v>
      </c>
      <c r="CN130" s="842">
        <f t="shared" si="409"/>
        <v>0</v>
      </c>
      <c r="CO130" s="847"/>
      <c r="CP130" s="7">
        <f t="shared" si="410"/>
        <v>0.05</v>
      </c>
      <c r="CQ130" s="7">
        <f t="shared" si="411"/>
        <v>0</v>
      </c>
      <c r="CR130" s="844" t="s">
        <v>7160</v>
      </c>
      <c r="CS130" s="852"/>
      <c r="CT130" s="857"/>
      <c r="CU130" s="839">
        <v>29</v>
      </c>
      <c r="CV130" s="848"/>
      <c r="CW130" s="853"/>
      <c r="CX130" s="7">
        <f t="shared" si="412"/>
        <v>0.28999999999999998</v>
      </c>
      <c r="CY130" s="7">
        <f t="shared" si="413"/>
        <v>0</v>
      </c>
      <c r="CZ130" s="844" t="s">
        <v>7160</v>
      </c>
      <c r="DA130" s="852"/>
      <c r="DB130" s="856"/>
      <c r="DC130" s="839">
        <v>29</v>
      </c>
      <c r="DD130" s="842">
        <f t="shared" si="414"/>
        <v>0</v>
      </c>
      <c r="DE130" s="853"/>
      <c r="DF130" s="7">
        <f t="shared" si="415"/>
        <v>0.28999999999999998</v>
      </c>
      <c r="DG130" s="7">
        <f t="shared" si="416"/>
        <v>0</v>
      </c>
      <c r="DH130" s="844" t="s">
        <v>7160</v>
      </c>
      <c r="DI130" s="852"/>
      <c r="DJ130" s="856"/>
      <c r="DK130" s="839">
        <v>29</v>
      </c>
      <c r="DL130" s="842">
        <f t="shared" si="417"/>
        <v>0</v>
      </c>
      <c r="DM130" s="853"/>
      <c r="DN130" s="7">
        <f t="shared" si="418"/>
        <v>0.28999999999999998</v>
      </c>
      <c r="DO130" s="7">
        <f t="shared" si="419"/>
        <v>0</v>
      </c>
      <c r="DP130" s="844" t="s">
        <v>7160</v>
      </c>
      <c r="DQ130" s="852"/>
      <c r="DR130" s="856"/>
      <c r="DS130" s="839">
        <v>86</v>
      </c>
      <c r="DT130" s="848"/>
      <c r="DU130" s="853"/>
      <c r="DV130" s="7">
        <f t="shared" si="420"/>
        <v>0.86</v>
      </c>
      <c r="DW130" s="7">
        <f t="shared" si="421"/>
        <v>0</v>
      </c>
      <c r="DX130" s="844" t="s">
        <v>7160</v>
      </c>
      <c r="DY130" s="852"/>
      <c r="DZ130" s="856"/>
      <c r="EA130" s="839">
        <v>86</v>
      </c>
      <c r="EB130" s="842">
        <f t="shared" si="422"/>
        <v>0</v>
      </c>
      <c r="EC130" s="853"/>
      <c r="ED130" s="7">
        <f t="shared" si="423"/>
        <v>0.86</v>
      </c>
      <c r="EE130" s="7">
        <f t="shared" si="424"/>
        <v>0</v>
      </c>
      <c r="EF130" s="844" t="s">
        <v>7160</v>
      </c>
      <c r="EG130" s="851"/>
      <c r="EH130" s="856"/>
      <c r="EI130" s="839">
        <v>86</v>
      </c>
      <c r="EJ130" s="842">
        <f t="shared" si="425"/>
        <v>0</v>
      </c>
      <c r="EK130" s="853"/>
      <c r="EL130" s="7">
        <f t="shared" si="426"/>
        <v>0.86</v>
      </c>
      <c r="EM130" s="7">
        <f t="shared" si="427"/>
        <v>0</v>
      </c>
      <c r="EN130" s="844" t="s">
        <v>7160</v>
      </c>
      <c r="EO130" s="851"/>
      <c r="EP130" s="856"/>
      <c r="EQ130" s="839">
        <v>100</v>
      </c>
      <c r="ER130" s="845"/>
      <c r="ES130" s="853"/>
      <c r="ET130" s="7">
        <f t="shared" si="428"/>
        <v>1</v>
      </c>
      <c r="EU130" s="7">
        <f t="shared" si="429"/>
        <v>0</v>
      </c>
      <c r="EV130" s="844" t="s">
        <v>7160</v>
      </c>
      <c r="EW130" s="849"/>
      <c r="EX130" s="849"/>
      <c r="EY130" s="546">
        <v>2023</v>
      </c>
      <c r="FC130" s="934" t="str">
        <f t="shared" ref="FC130:FC193" si="430">+LOWER(M130)</f>
        <v>inspección y vigilancia para la educación superior</v>
      </c>
      <c r="FF130" s="862"/>
    </row>
    <row r="131" spans="1:162" s="934" customFormat="1" ht="32.25" customHeight="1" x14ac:dyDescent="0.25">
      <c r="A131" s="861" t="str">
        <f t="shared" si="398"/>
        <v>202_VES_2023</v>
      </c>
      <c r="B131" s="925" t="s">
        <v>5392</v>
      </c>
      <c r="C131" s="925" t="s">
        <v>653</v>
      </c>
      <c r="D131" s="925" t="s">
        <v>4460</v>
      </c>
      <c r="E131" s="925" t="s">
        <v>7165</v>
      </c>
      <c r="F131" s="925" t="s">
        <v>5393</v>
      </c>
      <c r="G131" s="925" t="s">
        <v>5673</v>
      </c>
      <c r="H131" s="925" t="s">
        <v>5394</v>
      </c>
      <c r="I131" s="969" t="s">
        <v>7344</v>
      </c>
      <c r="J131" s="969" t="s">
        <v>7569</v>
      </c>
      <c r="K131" s="969" t="s">
        <v>7684</v>
      </c>
      <c r="L131" s="920"/>
      <c r="M131" s="925" t="s">
        <v>8305</v>
      </c>
      <c r="N131" s="920">
        <v>202</v>
      </c>
      <c r="O131" s="920"/>
      <c r="P131" s="1075" t="s">
        <v>7579</v>
      </c>
      <c r="Q131" s="920" t="s">
        <v>210</v>
      </c>
      <c r="R131" s="921"/>
      <c r="S131" s="921"/>
      <c r="T131" s="921"/>
      <c r="U131" s="921"/>
      <c r="V131" s="921"/>
      <c r="W131" s="921"/>
      <c r="X131" s="921"/>
      <c r="Y131" s="921"/>
      <c r="Z131" s="921"/>
      <c r="AA131" s="921"/>
      <c r="AB131" s="921"/>
      <c r="AC131" s="921"/>
      <c r="AD131" s="921"/>
      <c r="AE131" s="921"/>
      <c r="AF131" s="921"/>
      <c r="AG131" s="921"/>
      <c r="AH131" s="921"/>
      <c r="AI131" s="921"/>
      <c r="AJ131" s="921"/>
      <c r="AK131" s="921"/>
      <c r="AL131" s="921"/>
      <c r="AM131" s="921"/>
      <c r="AN131" s="921"/>
      <c r="AO131" s="1025" t="s">
        <v>211</v>
      </c>
      <c r="AP131" s="1024" t="s">
        <v>470</v>
      </c>
      <c r="AQ131" s="1025" t="s">
        <v>244</v>
      </c>
      <c r="AR131" s="1025" t="s">
        <v>214</v>
      </c>
      <c r="AS131" s="920">
        <v>0</v>
      </c>
      <c r="AT131" s="962" t="s">
        <v>7580</v>
      </c>
      <c r="AU131" s="962" t="s">
        <v>7581</v>
      </c>
      <c r="AV131" s="985">
        <v>0</v>
      </c>
      <c r="AW131" s="1019">
        <v>30</v>
      </c>
      <c r="AX131" s="1019">
        <v>30</v>
      </c>
      <c r="AY131" s="1019">
        <v>30</v>
      </c>
      <c r="AZ131" s="1020">
        <v>10</v>
      </c>
      <c r="BA131" s="1020">
        <v>100</v>
      </c>
      <c r="BB131" s="965"/>
      <c r="BC131" s="965"/>
      <c r="BD131" s="965"/>
      <c r="BE131" s="965"/>
      <c r="BF131" s="995">
        <v>30</v>
      </c>
      <c r="BG131" s="839">
        <v>0</v>
      </c>
      <c r="BH131" s="842">
        <v>0</v>
      </c>
      <c r="BI131" s="854" t="s">
        <v>7817</v>
      </c>
      <c r="BJ131" s="129">
        <f>+IF(BL131="SI",IFERROR((IF(BL131="SI",BG131,0)/AW131),"REVISAR"),0)</f>
        <v>0</v>
      </c>
      <c r="BK131" s="7">
        <f>+IF(BL131="SI",IFERROR((IF(BL131="SI",BH131,0)/AW131),"REVISAR"),0)</f>
        <v>0</v>
      </c>
      <c r="BL131" s="841" t="s">
        <v>218</v>
      </c>
      <c r="BM131" s="854" t="s">
        <v>7834</v>
      </c>
      <c r="BN131" s="860"/>
      <c r="BO131" s="839">
        <v>0</v>
      </c>
      <c r="BP131" s="842">
        <f>IF(BL131="SI",BH131,0)</f>
        <v>0</v>
      </c>
      <c r="BQ131" s="843" t="s">
        <v>7843</v>
      </c>
      <c r="BR131" s="7">
        <f>+IFERROR((BO131/$AW131),"REVISAR")</f>
        <v>0</v>
      </c>
      <c r="BS131" s="7">
        <f>+IF(BL131&lt;&gt;"SI",BK131,(IF(BT131="SI",IFERROR((IF(BT131="SI",BP131,0)/$AW131),"REVISAR"),BK131)))</f>
        <v>0</v>
      </c>
      <c r="BT131" s="844" t="s">
        <v>218</v>
      </c>
      <c r="BU131" s="537" t="s">
        <v>7859</v>
      </c>
      <c r="BV131" s="120"/>
      <c r="BW131" s="839">
        <v>11</v>
      </c>
      <c r="BX131" s="848">
        <v>11</v>
      </c>
      <c r="BY131" s="853" t="s">
        <v>8372</v>
      </c>
      <c r="BZ131" s="7">
        <f>+IFERROR((BW131/$AW131),"REVISAR")</f>
        <v>0.36666666666666664</v>
      </c>
      <c r="CA131" s="7">
        <f>+IF(AND(BT131="SI",BL131="SI"),(IF(CB131="SI",IFERROR((IF(CB131="SI",BX131,0)/$AW131),"REVISAR"),BS131)),BS131)</f>
        <v>0.36666666666666664</v>
      </c>
      <c r="CB131" s="844" t="s">
        <v>218</v>
      </c>
      <c r="CC131" s="852" t="s">
        <v>8391</v>
      </c>
      <c r="CD131" s="857"/>
      <c r="CE131" s="839">
        <v>11</v>
      </c>
      <c r="CF131" s="842">
        <f>IF(CB131="SI",BX131,0)</f>
        <v>11</v>
      </c>
      <c r="CG131" s="853"/>
      <c r="CH131" s="7">
        <f>+IFERROR((CE131/$AW131),"REVISAR")</f>
        <v>0.36666666666666664</v>
      </c>
      <c r="CI131" s="7">
        <f>+IF(AND(BL131="SI",BT131="SI",CB131="SI"),(IF(CJ131="SI",IFERROR((IF(CJ131="SI",CF131,0)/$AW131),"REVISAR"),CA131)),CA131)</f>
        <v>0.36666666666666664</v>
      </c>
      <c r="CJ131" s="844" t="s">
        <v>7160</v>
      </c>
      <c r="CK131" s="27"/>
      <c r="CL131" s="857"/>
      <c r="CM131" s="839">
        <v>11</v>
      </c>
      <c r="CN131" s="842">
        <f>IF(CJ131="SI",CF131,0)</f>
        <v>0</v>
      </c>
      <c r="CO131" s="847"/>
      <c r="CP131" s="7">
        <f>+IFERROR((CM131/$AW131),"REVISAR")</f>
        <v>0.36666666666666664</v>
      </c>
      <c r="CQ131" s="7">
        <f>+IF(AND(BL131="SI",BT131="SI",CB131="SI",CJ131="SI"),(IF(CR131="SI",IFERROR((IF(CR131="SI",CN131,0)/$AW131),"REVISAR"),CI131)),CI131)</f>
        <v>0.36666666666666664</v>
      </c>
      <c r="CR131" s="844" t="s">
        <v>7160</v>
      </c>
      <c r="CS131" s="852"/>
      <c r="CT131" s="857"/>
      <c r="CU131" s="839">
        <v>19</v>
      </c>
      <c r="CV131" s="848"/>
      <c r="CW131" s="853"/>
      <c r="CX131" s="7">
        <f>+IFERROR((CU131/$AW131),"REVISAR")</f>
        <v>0.6333333333333333</v>
      </c>
      <c r="CY131" s="7">
        <f>+IF(AND(BL131="SI",BT131="SI",CB131="SI",CJ131="SI",CR131="SI"),(IF(CZ131="SI",IFERROR((IF(CZ131="SI",CV131,0)/$AW131),"REVISAR"),CQ131)),CQ131)</f>
        <v>0.36666666666666664</v>
      </c>
      <c r="CZ131" s="844" t="s">
        <v>7160</v>
      </c>
      <c r="DA131" s="852"/>
      <c r="DB131" s="856"/>
      <c r="DC131" s="839">
        <v>19</v>
      </c>
      <c r="DD131" s="842">
        <f>IF(CZ131="SI",CV131,0)</f>
        <v>0</v>
      </c>
      <c r="DE131" s="853"/>
      <c r="DF131" s="7">
        <f>+IFERROR((DC131/$AW131),"REVISAR")</f>
        <v>0.6333333333333333</v>
      </c>
      <c r="DG131" s="7">
        <f>+IF(AND(BL131="SI",BT131="SI",CB131="SI",CJ131="SI",CR131="SI",CZ131="SI"),(IF(DH131="SI",IFERROR((IF(DH131="SI",DD131,0)/$AW131),"REVISAR"),CY131)),CY131)</f>
        <v>0.36666666666666664</v>
      </c>
      <c r="DH131" s="844" t="s">
        <v>7160</v>
      </c>
      <c r="DI131" s="852"/>
      <c r="DJ131" s="856"/>
      <c r="DK131" s="839">
        <v>19</v>
      </c>
      <c r="DL131" s="842">
        <f>IF(DH131="SI",DD131,0)</f>
        <v>0</v>
      </c>
      <c r="DM131" s="853"/>
      <c r="DN131" s="7">
        <f>+IFERROR((DK131/$AW131),"REVISAR")</f>
        <v>0.6333333333333333</v>
      </c>
      <c r="DO131" s="7">
        <f>+IF(AND(BL131="SI",BT131="SI",CB131="SI",CJ131="SI",CR131="SI",CZ131="SI",DH131="SI"),(IF(DP131="SI",IFERROR((IF(DP131="SI",DL131,0)/$AW131),"REVISAR"),DG131)),DG131)</f>
        <v>0.36666666666666664</v>
      </c>
      <c r="DP131" s="844" t="s">
        <v>7160</v>
      </c>
      <c r="DQ131" s="852"/>
      <c r="DR131" s="856"/>
      <c r="DS131" s="839">
        <v>24</v>
      </c>
      <c r="DT131" s="848"/>
      <c r="DU131" s="853"/>
      <c r="DV131" s="7">
        <f>+IFERROR((DS131/$AW131),"REVISAR")</f>
        <v>0.8</v>
      </c>
      <c r="DW131" s="7">
        <f>+IF(AND(BL131="SI",BT131="SI",CB131="SI",CJ131="SI",CR131="SI",CZ131="SI",DH131="SI",DP131="SI"),(IF(DX131="SI",IFERROR((IF(DX131="SI",DT131,0)/$AW131),"REVISAR"),DO131)),DO131)</f>
        <v>0.36666666666666664</v>
      </c>
      <c r="DX131" s="844" t="s">
        <v>7160</v>
      </c>
      <c r="DY131" s="852"/>
      <c r="DZ131" s="856"/>
      <c r="EA131" s="839">
        <v>24</v>
      </c>
      <c r="EB131" s="842">
        <f>IF(DX131="SI",DT131,0)</f>
        <v>0</v>
      </c>
      <c r="EC131" s="853"/>
      <c r="ED131" s="7">
        <f>+IFERROR((EA131/$AW131),"REVISAR")</f>
        <v>0.8</v>
      </c>
      <c r="EE131" s="7">
        <f>+IF(AND(BL131="SI",BT131="SI",CB131="SI",CJ131="SI",CR131="SI",CZ131="SI",DH131="SI",DP131="SI",DX131="SI"),(IF(EF131="SI",IFERROR((IF(EF131="SI",EB131,0)/$AW131),"REVISAR"),DW131)),DW131)</f>
        <v>0.36666666666666664</v>
      </c>
      <c r="EF131" s="844" t="s">
        <v>7160</v>
      </c>
      <c r="EG131" s="851"/>
      <c r="EH131" s="856"/>
      <c r="EI131" s="839">
        <v>24</v>
      </c>
      <c r="EJ131" s="842">
        <f>IF(EF131="SI",EB131,0)</f>
        <v>0</v>
      </c>
      <c r="EK131" s="853"/>
      <c r="EL131" s="7">
        <f>+IFERROR((EI131/$AW131),"REVISAR")</f>
        <v>0.8</v>
      </c>
      <c r="EM131" s="7">
        <f>+IF(AND(BL131="SI",BT131="SI",CB131="SI",CJ131="SI",CR131="SI",CZ131="SI",DH131="SI",DP131="SI",DX131="SI",EF131="SI"),(IF(EN131="SI",IFERROR((IF(EN131="SI",EJ131,0)/$AW131),"REVISAR"),EE131)),EE131)</f>
        <v>0.36666666666666664</v>
      </c>
      <c r="EN131" s="844" t="s">
        <v>7160</v>
      </c>
      <c r="EO131" s="851"/>
      <c r="EP131" s="856"/>
      <c r="EQ131" s="839">
        <v>30</v>
      </c>
      <c r="ER131" s="845"/>
      <c r="ES131" s="853"/>
      <c r="ET131" s="7">
        <f>+IFERROR((EQ131/$AW131),"REVISAR")</f>
        <v>1</v>
      </c>
      <c r="EU131" s="7">
        <f>+IF(AND(BL131="SI",BT131="SI",CB131="SI",CJ131="SI",CR131="SI",CZ131="SI",DH131="SI",DP131="SI",DX131="SI",EF131="SI",EN131="SI"),(IF(EV131="SI",IFERROR((IF(EV131="SI",ER131,0)/$AW131),"REVISAR"),EM131)),EM131)</f>
        <v>0.36666666666666664</v>
      </c>
      <c r="EV131" s="844" t="s">
        <v>7160</v>
      </c>
      <c r="EW131" s="849"/>
      <c r="EX131" s="849"/>
      <c r="EY131" s="546">
        <v>2023</v>
      </c>
      <c r="FC131" s="934" t="str">
        <f t="shared" si="430"/>
        <v>inspección y vigilancia para la educación superior</v>
      </c>
      <c r="FF131" s="862"/>
    </row>
    <row r="132" spans="1:162" s="934" customFormat="1" ht="32.25" customHeight="1" x14ac:dyDescent="0.25">
      <c r="A132" s="861" t="str">
        <f t="shared" si="398"/>
        <v>591_VES_2023</v>
      </c>
      <c r="B132" s="925" t="s">
        <v>5392</v>
      </c>
      <c r="C132" s="925" t="s">
        <v>653</v>
      </c>
      <c r="D132" s="925" t="s">
        <v>4460</v>
      </c>
      <c r="E132" s="925" t="s">
        <v>7165</v>
      </c>
      <c r="F132" s="925" t="s">
        <v>5393</v>
      </c>
      <c r="G132" s="925" t="s">
        <v>5673</v>
      </c>
      <c r="H132" s="925" t="s">
        <v>5394</v>
      </c>
      <c r="I132" s="969" t="s">
        <v>7344</v>
      </c>
      <c r="J132" s="969" t="s">
        <v>7569</v>
      </c>
      <c r="K132" s="969" t="s">
        <v>7684</v>
      </c>
      <c r="L132" s="920"/>
      <c r="M132" s="925" t="s">
        <v>8305</v>
      </c>
      <c r="N132" s="971">
        <v>591</v>
      </c>
      <c r="O132" s="920"/>
      <c r="P132" s="1075" t="s">
        <v>7582</v>
      </c>
      <c r="Q132" s="920" t="s">
        <v>210</v>
      </c>
      <c r="R132" s="921"/>
      <c r="S132" s="921"/>
      <c r="T132" s="921"/>
      <c r="U132" s="921"/>
      <c r="V132" s="921"/>
      <c r="W132" s="921"/>
      <c r="X132" s="921"/>
      <c r="Y132" s="921"/>
      <c r="Z132" s="921"/>
      <c r="AA132" s="921"/>
      <c r="AB132" s="921"/>
      <c r="AC132" s="921"/>
      <c r="AD132" s="921"/>
      <c r="AE132" s="921"/>
      <c r="AF132" s="921"/>
      <c r="AG132" s="921"/>
      <c r="AH132" s="921"/>
      <c r="AI132" s="921"/>
      <c r="AJ132" s="921"/>
      <c r="AK132" s="921"/>
      <c r="AL132" s="921"/>
      <c r="AM132" s="921"/>
      <c r="AN132" s="921"/>
      <c r="AO132" s="1025" t="s">
        <v>211</v>
      </c>
      <c r="AP132" s="1024" t="s">
        <v>470</v>
      </c>
      <c r="AQ132" s="1025" t="s">
        <v>244</v>
      </c>
      <c r="AR132" s="1025" t="s">
        <v>214</v>
      </c>
      <c r="AS132" s="920">
        <v>0</v>
      </c>
      <c r="AT132" s="962" t="s">
        <v>7583</v>
      </c>
      <c r="AU132" s="962" t="s">
        <v>7584</v>
      </c>
      <c r="AV132" s="985">
        <v>0</v>
      </c>
      <c r="AW132" s="1019">
        <v>30</v>
      </c>
      <c r="AX132" s="1019">
        <v>30</v>
      </c>
      <c r="AY132" s="1019">
        <v>30</v>
      </c>
      <c r="AZ132" s="1020">
        <v>10</v>
      </c>
      <c r="BA132" s="1020">
        <f>SUM(AW132:AZ132)</f>
        <v>100</v>
      </c>
      <c r="BB132" s="965"/>
      <c r="BC132" s="965"/>
      <c r="BD132" s="965"/>
      <c r="BE132" s="965"/>
      <c r="BF132" s="1013">
        <v>30</v>
      </c>
      <c r="BG132" s="839">
        <v>0</v>
      </c>
      <c r="BH132" s="842">
        <v>0</v>
      </c>
      <c r="BI132" s="854" t="s">
        <v>7817</v>
      </c>
      <c r="BJ132" s="129">
        <f>+IF(BL132="SI",IFERROR((IF(BL132="SI",BG132,0)/AW132),"REVISAR"),0)</f>
        <v>0</v>
      </c>
      <c r="BK132" s="7">
        <f>+IF(BL132="SI",IFERROR((IF(BL132="SI",BH132,0)/AW132),"REVISAR"),0)</f>
        <v>0</v>
      </c>
      <c r="BL132" s="841" t="s">
        <v>218</v>
      </c>
      <c r="BM132" s="854" t="s">
        <v>7834</v>
      </c>
      <c r="BN132" s="860"/>
      <c r="BO132" s="839">
        <v>0</v>
      </c>
      <c r="BP132" s="842">
        <f>IF(BL132="SI",BH132,0)</f>
        <v>0</v>
      </c>
      <c r="BQ132" s="843" t="s">
        <v>7844</v>
      </c>
      <c r="BR132" s="7">
        <f>+IFERROR((BO132/$AW132),"REVISAR")</f>
        <v>0</v>
      </c>
      <c r="BS132" s="7">
        <f>+IF(BL132&lt;&gt;"SI",BK132,(IF(BT132="SI",IFERROR((IF(BT132="SI",BP132,0)/$AW132),"REVISAR"),BK132)))</f>
        <v>0</v>
      </c>
      <c r="BT132" s="844" t="s">
        <v>218</v>
      </c>
      <c r="BU132" s="537" t="s">
        <v>7859</v>
      </c>
      <c r="BV132" s="120"/>
      <c r="BW132" s="839">
        <v>21</v>
      </c>
      <c r="BX132" s="848">
        <v>21</v>
      </c>
      <c r="BY132" s="853" t="s">
        <v>8373</v>
      </c>
      <c r="BZ132" s="7">
        <f>+IFERROR((BW132/$AW132),"REVISAR")</f>
        <v>0.7</v>
      </c>
      <c r="CA132" s="7">
        <f>+IF(AND(BT132="SI",BL132="SI"),(IF(CB132="SI",IFERROR((IF(CB132="SI",BX132,0)/$AW132),"REVISAR"),BS132)),BS132)</f>
        <v>0.7</v>
      </c>
      <c r="CB132" s="844" t="s">
        <v>218</v>
      </c>
      <c r="CC132" s="852" t="s">
        <v>8392</v>
      </c>
      <c r="CD132" s="857"/>
      <c r="CE132" s="839">
        <v>21</v>
      </c>
      <c r="CF132" s="842">
        <f>IF(CB132="SI",BX132,0)</f>
        <v>21</v>
      </c>
      <c r="CG132" s="853"/>
      <c r="CH132" s="7">
        <f>+IFERROR((CE132/$AW132),"REVISAR")</f>
        <v>0.7</v>
      </c>
      <c r="CI132" s="7">
        <f>+IF(AND(BL132="SI",BT132="SI",CB132="SI"),(IF(CJ132="SI",IFERROR((IF(CJ132="SI",CF132,0)/$AW132),"REVISAR"),CA132)),CA132)</f>
        <v>0.7</v>
      </c>
      <c r="CJ132" s="844" t="s">
        <v>7160</v>
      </c>
      <c r="CK132" s="27"/>
      <c r="CL132" s="857"/>
      <c r="CM132" s="839">
        <v>21</v>
      </c>
      <c r="CN132" s="842">
        <f>IF(CJ132="SI",CF132,0)</f>
        <v>0</v>
      </c>
      <c r="CO132" s="847"/>
      <c r="CP132" s="7">
        <f>+IFERROR((CM132/$AW132),"REVISAR")</f>
        <v>0.7</v>
      </c>
      <c r="CQ132" s="7">
        <f>+IF(AND(BL132="SI",BT132="SI",CB132="SI",CJ132="SI"),(IF(CR132="SI",IFERROR((IF(CR132="SI",CN132,0)/$AW132),"REVISAR"),CI132)),CI132)</f>
        <v>0.7</v>
      </c>
      <c r="CR132" s="844" t="s">
        <v>7160</v>
      </c>
      <c r="CS132" s="852"/>
      <c r="CT132" s="857"/>
      <c r="CU132" s="839">
        <v>24</v>
      </c>
      <c r="CV132" s="848"/>
      <c r="CW132" s="853"/>
      <c r="CX132" s="7">
        <f>+IFERROR((CU132/$AW132),"REVISAR")</f>
        <v>0.8</v>
      </c>
      <c r="CY132" s="7">
        <f>+IF(AND(BL132="SI",BT132="SI",CB132="SI",CJ132="SI",CR132="SI"),(IF(CZ132="SI",IFERROR((IF(CZ132="SI",CV132,0)/$AW132),"REVISAR"),CQ132)),CQ132)</f>
        <v>0.7</v>
      </c>
      <c r="CZ132" s="844" t="s">
        <v>7160</v>
      </c>
      <c r="DA132" s="852"/>
      <c r="DB132" s="856"/>
      <c r="DC132" s="839">
        <v>24</v>
      </c>
      <c r="DD132" s="842">
        <f>IF(CZ132="SI",CV132,0)</f>
        <v>0</v>
      </c>
      <c r="DE132" s="853"/>
      <c r="DF132" s="7">
        <f>+IFERROR((DC132/$AW132),"REVISAR")</f>
        <v>0.8</v>
      </c>
      <c r="DG132" s="7">
        <f>+IF(AND(BL132="SI",BT132="SI",CB132="SI",CJ132="SI",CR132="SI",CZ132="SI"),(IF(DH132="SI",IFERROR((IF(DH132="SI",DD132,0)/$AW132),"REVISAR"),CY132)),CY132)</f>
        <v>0.7</v>
      </c>
      <c r="DH132" s="844" t="s">
        <v>7160</v>
      </c>
      <c r="DI132" s="852"/>
      <c r="DJ132" s="856"/>
      <c r="DK132" s="839">
        <v>24</v>
      </c>
      <c r="DL132" s="842">
        <f>IF(DH132="SI",DD132,0)</f>
        <v>0</v>
      </c>
      <c r="DM132" s="853"/>
      <c r="DN132" s="7">
        <f>+IFERROR((DK132/$AW132),"REVISAR")</f>
        <v>0.8</v>
      </c>
      <c r="DO132" s="7">
        <f>+IF(AND(BL132="SI",BT132="SI",CB132="SI",CJ132="SI",CR132="SI",CZ132="SI",DH132="SI"),(IF(DP132="SI",IFERROR((IF(DP132="SI",DL132,0)/$AW132),"REVISAR"),DG132)),DG132)</f>
        <v>0.7</v>
      </c>
      <c r="DP132" s="844" t="s">
        <v>7160</v>
      </c>
      <c r="DQ132" s="852"/>
      <c r="DR132" s="856"/>
      <c r="DS132" s="839">
        <v>27</v>
      </c>
      <c r="DT132" s="848"/>
      <c r="DU132" s="853"/>
      <c r="DV132" s="7">
        <f>+IFERROR((DS132/$AW132),"REVISAR")</f>
        <v>0.9</v>
      </c>
      <c r="DW132" s="7">
        <f>+IF(AND(BL132="SI",BT132="SI",CB132="SI",CJ132="SI",CR132="SI",CZ132="SI",DH132="SI",DP132="SI"),(IF(DX132="SI",IFERROR((IF(DX132="SI",DT132,0)/$AW132),"REVISAR"),DO132)),DO132)</f>
        <v>0.7</v>
      </c>
      <c r="DX132" s="844" t="s">
        <v>7160</v>
      </c>
      <c r="DY132" s="852"/>
      <c r="DZ132" s="856"/>
      <c r="EA132" s="839">
        <v>27</v>
      </c>
      <c r="EB132" s="842">
        <f>IF(DX132="SI",DT132,0)</f>
        <v>0</v>
      </c>
      <c r="EC132" s="853"/>
      <c r="ED132" s="7">
        <f>+IFERROR((EA132/$AW132),"REVISAR")</f>
        <v>0.9</v>
      </c>
      <c r="EE132" s="7">
        <f>+IF(AND(BL132="SI",BT132="SI",CB132="SI",CJ132="SI",CR132="SI",CZ132="SI",DH132="SI",DP132="SI",DX132="SI"),(IF(EF132="SI",IFERROR((IF(EF132="SI",EB132,0)/$AW132),"REVISAR"),DW132)),DW132)</f>
        <v>0.7</v>
      </c>
      <c r="EF132" s="844" t="s">
        <v>7160</v>
      </c>
      <c r="EG132" s="851"/>
      <c r="EH132" s="856"/>
      <c r="EI132" s="839">
        <v>27</v>
      </c>
      <c r="EJ132" s="842">
        <f>IF(EF132="SI",EB132,0)</f>
        <v>0</v>
      </c>
      <c r="EK132" s="853"/>
      <c r="EL132" s="7">
        <f>+IFERROR((EI132/$AW132),"REVISAR")</f>
        <v>0.9</v>
      </c>
      <c r="EM132" s="7">
        <f>+IF(AND(BL132="SI",BT132="SI",CB132="SI",CJ132="SI",CR132="SI",CZ132="SI",DH132="SI",DP132="SI",DX132="SI",EF132="SI"),(IF(EN132="SI",IFERROR((IF(EN132="SI",EJ132,0)/$AW132),"REVISAR"),EE132)),EE132)</f>
        <v>0.7</v>
      </c>
      <c r="EN132" s="844" t="s">
        <v>7160</v>
      </c>
      <c r="EO132" s="851"/>
      <c r="EP132" s="856"/>
      <c r="EQ132" s="839">
        <v>30</v>
      </c>
      <c r="ER132" s="845"/>
      <c r="ES132" s="853"/>
      <c r="ET132" s="7">
        <f>+IFERROR((EQ132/$AW132),"REVISAR")</f>
        <v>1</v>
      </c>
      <c r="EU132" s="7">
        <f>+IF(AND(BL132="SI",BT132="SI",CB132="SI",CJ132="SI",CR132="SI",CZ132="SI",DH132="SI",DP132="SI",DX132="SI",EF132="SI",EN132="SI"),(IF(EV132="SI",IFERROR((IF(EV132="SI",ER132,0)/$AW132),"REVISAR"),EM132)),EM132)</f>
        <v>0.7</v>
      </c>
      <c r="EV132" s="844" t="s">
        <v>7160</v>
      </c>
      <c r="EW132" s="849"/>
      <c r="EX132" s="849"/>
      <c r="EY132" s="546">
        <v>2023</v>
      </c>
      <c r="FC132" s="934" t="str">
        <f t="shared" si="430"/>
        <v>inspección y vigilancia para la educación superior</v>
      </c>
      <c r="FF132" s="862"/>
    </row>
    <row r="133" spans="1:162" s="934" customFormat="1" ht="32.25" customHeight="1" x14ac:dyDescent="0.25">
      <c r="A133" s="861" t="str">
        <f t="shared" si="398"/>
        <v>164_VES_2023</v>
      </c>
      <c r="B133" s="925" t="s">
        <v>5392</v>
      </c>
      <c r="C133" s="925" t="s">
        <v>653</v>
      </c>
      <c r="D133" s="925" t="s">
        <v>4460</v>
      </c>
      <c r="E133" s="925" t="s">
        <v>7165</v>
      </c>
      <c r="F133" s="925" t="s">
        <v>5393</v>
      </c>
      <c r="G133" s="925" t="s">
        <v>5673</v>
      </c>
      <c r="H133" s="925" t="s">
        <v>5394</v>
      </c>
      <c r="I133" s="969" t="s">
        <v>7344</v>
      </c>
      <c r="J133" s="969" t="s">
        <v>7569</v>
      </c>
      <c r="K133" s="969" t="s">
        <v>7684</v>
      </c>
      <c r="L133" s="920"/>
      <c r="M133" s="925" t="s">
        <v>8305</v>
      </c>
      <c r="N133" s="920">
        <v>164</v>
      </c>
      <c r="O133" s="920"/>
      <c r="P133" s="1075" t="s">
        <v>5804</v>
      </c>
      <c r="Q133" s="920" t="s">
        <v>210</v>
      </c>
      <c r="R133" s="921"/>
      <c r="S133" s="921"/>
      <c r="T133" s="921"/>
      <c r="U133" s="921"/>
      <c r="V133" s="921"/>
      <c r="W133" s="921"/>
      <c r="X133" s="921"/>
      <c r="Y133" s="921"/>
      <c r="Z133" s="921"/>
      <c r="AA133" s="921"/>
      <c r="AB133" s="921"/>
      <c r="AC133" s="921"/>
      <c r="AD133" s="921"/>
      <c r="AE133" s="921"/>
      <c r="AF133" s="921"/>
      <c r="AG133" s="921"/>
      <c r="AH133" s="921"/>
      <c r="AI133" s="921"/>
      <c r="AJ133" s="921"/>
      <c r="AK133" s="921"/>
      <c r="AL133" s="921"/>
      <c r="AM133" s="921"/>
      <c r="AN133" s="921"/>
      <c r="AO133" s="1025" t="s">
        <v>211</v>
      </c>
      <c r="AP133" s="1024" t="s">
        <v>470</v>
      </c>
      <c r="AQ133" s="1025" t="s">
        <v>213</v>
      </c>
      <c r="AR133" s="1025" t="s">
        <v>214</v>
      </c>
      <c r="AS133" s="920">
        <v>0</v>
      </c>
      <c r="AT133" s="962" t="s">
        <v>7585</v>
      </c>
      <c r="AU133" s="962" t="s">
        <v>7169</v>
      </c>
      <c r="AV133" s="1019">
        <v>50</v>
      </c>
      <c r="AW133" s="1019">
        <v>50</v>
      </c>
      <c r="AX133" s="1019">
        <v>50</v>
      </c>
      <c r="AY133" s="1019">
        <v>50</v>
      </c>
      <c r="AZ133" s="1019">
        <v>50</v>
      </c>
      <c r="BA133" s="1019">
        <v>50</v>
      </c>
      <c r="BB133" s="964"/>
      <c r="BC133" s="964"/>
      <c r="BD133" s="964"/>
      <c r="BE133" s="964"/>
      <c r="BF133" s="995">
        <v>50</v>
      </c>
      <c r="BG133" s="839">
        <v>0</v>
      </c>
      <c r="BH133" s="842">
        <v>0</v>
      </c>
      <c r="BI133" s="854" t="s">
        <v>7818</v>
      </c>
      <c r="BJ133" s="129">
        <f>+IF(BL133="SI",IFERROR((IF(BL133="SI",BG133,0)/AW133),"REVISAR"),0)</f>
        <v>0</v>
      </c>
      <c r="BK133" s="7">
        <f>+IF(BL133="SI",IFERROR((IF(BL133="SI",BH133,0)/AW133),"REVISAR"),0)</f>
        <v>0</v>
      </c>
      <c r="BL133" s="841" t="s">
        <v>218</v>
      </c>
      <c r="BM133" s="854" t="s">
        <v>7834</v>
      </c>
      <c r="BN133" s="859"/>
      <c r="BO133" s="839">
        <v>0</v>
      </c>
      <c r="BP133" s="842">
        <f>IF(BL133="SI",BH133,0)</f>
        <v>0</v>
      </c>
      <c r="BQ133" s="843" t="s">
        <v>7845</v>
      </c>
      <c r="BR133" s="7">
        <f>+IFERROR((BO133/$AW133),"REVISAR")</f>
        <v>0</v>
      </c>
      <c r="BS133" s="7">
        <f>+IF(BL133&lt;&gt;"SI",BK133,(IF(BT133="SI",IFERROR((IF(BT133="SI",BP133,0)/$AW133),"REVISAR"),0)))</f>
        <v>0</v>
      </c>
      <c r="BT133" s="844" t="s">
        <v>218</v>
      </c>
      <c r="BU133" s="537" t="s">
        <v>7860</v>
      </c>
      <c r="BV133" s="120"/>
      <c r="BW133" s="839">
        <v>5</v>
      </c>
      <c r="BX133" s="848">
        <v>5</v>
      </c>
      <c r="BY133" s="853" t="s">
        <v>8374</v>
      </c>
      <c r="BZ133" s="7">
        <f>+IFERROR((BW133/$AW133),"REVISAR")</f>
        <v>0.1</v>
      </c>
      <c r="CA133" s="7">
        <f>+IF(AND(BT133="SI",BL133="SI"),(IF(CB133="SI",IFERROR((IF(CB133="SI",BX133,0)/$AW133),"REVISAR"),0)),BS133)</f>
        <v>0.1</v>
      </c>
      <c r="CB133" s="844" t="s">
        <v>218</v>
      </c>
      <c r="CC133" s="852" t="s">
        <v>8393</v>
      </c>
      <c r="CD133" s="120"/>
      <c r="CE133" s="839">
        <v>5</v>
      </c>
      <c r="CF133" s="842">
        <f>IF(CB133="SI",BX133,0)</f>
        <v>5</v>
      </c>
      <c r="CG133" s="853"/>
      <c r="CH133" s="7">
        <f>+IFERROR((CE133/$AW133),"REVISAR")</f>
        <v>0.1</v>
      </c>
      <c r="CI133" s="7">
        <f>+IF(AND(BL133="SI",BT133="SI",CB133="SI"),(IF(CJ133="SI",IFERROR((IF(CJ133="SI",CF133,0)/$AW133),"REVISAR"),0)),CA133)</f>
        <v>0</v>
      </c>
      <c r="CJ133" s="844" t="s">
        <v>7160</v>
      </c>
      <c r="CK133" s="27"/>
      <c r="CL133" s="857"/>
      <c r="CM133" s="839">
        <v>5</v>
      </c>
      <c r="CN133" s="842">
        <f>IF(CJ133="SI",CF133,0)</f>
        <v>0</v>
      </c>
      <c r="CO133" s="847"/>
      <c r="CP133" s="7">
        <f>+IFERROR((CM133/$AW133),"REVISAR")</f>
        <v>0.1</v>
      </c>
      <c r="CQ133" s="7">
        <f>+IF(AND(BL133="SI",BT133="SI",CB133="SI",CJ133="SI"),(IF(CR133="SI",IFERROR((IF(CR133="SI",CN133,0)/$AW133),"REVISAR"),0)),CI133)</f>
        <v>0</v>
      </c>
      <c r="CR133" s="844" t="s">
        <v>7160</v>
      </c>
      <c r="CS133" s="852"/>
      <c r="CT133" s="857"/>
      <c r="CU133" s="839">
        <v>25</v>
      </c>
      <c r="CV133" s="848"/>
      <c r="CW133" s="853"/>
      <c r="CX133" s="7">
        <f>+IFERROR((CU133/$AW133),"REVISAR")</f>
        <v>0.5</v>
      </c>
      <c r="CY133" s="7">
        <f>+IF(AND(BL133="SI",BT133="SI",CB133="SI",CJ133="SI",CR133="SI"),(IF(CZ133="SI",IFERROR((IF(CZ133="SI",CV133,0)/$AW133),"REVISAR"),0)),CQ133)</f>
        <v>0</v>
      </c>
      <c r="CZ133" s="844" t="s">
        <v>7160</v>
      </c>
      <c r="DA133" s="852"/>
      <c r="DB133" s="856"/>
      <c r="DC133" s="839">
        <v>25</v>
      </c>
      <c r="DD133" s="842">
        <f>IF(CZ133="SI",CV133,0)</f>
        <v>0</v>
      </c>
      <c r="DE133" s="853"/>
      <c r="DF133" s="7">
        <f>+IFERROR((DC133/$AW133),"REVISAR")</f>
        <v>0.5</v>
      </c>
      <c r="DG133" s="7">
        <f>+IF(AND(BL133="SI",BT133="SI",CB133="SI",CJ133="SI",CR133="SI",CZ133="SI"),(IF(DH133="SI",IFERROR((IF(DH133="SI",DD133,0)/$AW133),"REVISAR"),0)),CY133)</f>
        <v>0</v>
      </c>
      <c r="DH133" s="844" t="s">
        <v>7160</v>
      </c>
      <c r="DI133" s="852"/>
      <c r="DJ133" s="856"/>
      <c r="DK133" s="839">
        <v>25</v>
      </c>
      <c r="DL133" s="842">
        <f>IF(DH133="SI",DD133,0)</f>
        <v>0</v>
      </c>
      <c r="DM133" s="853"/>
      <c r="DN133" s="7">
        <f>+IFERROR((DK133/$AW133),"REVISAR")</f>
        <v>0.5</v>
      </c>
      <c r="DO133" s="7">
        <f>+IF(AND(BL133="SI",BT133="SI",CB133="SI",CJ133="SI",CR133="SI",CZ133="SI",DH133="SI"),(IF(DP133="SI",IFERROR((IF(DP133="SI",DL133,0)/$AW133),"REVISAR"),0)),DG133)</f>
        <v>0</v>
      </c>
      <c r="DP133" s="844" t="s">
        <v>7160</v>
      </c>
      <c r="DQ133" s="852"/>
      <c r="DR133" s="856"/>
      <c r="DS133" s="839">
        <v>40</v>
      </c>
      <c r="DT133" s="848"/>
      <c r="DU133" s="853"/>
      <c r="DV133" s="7">
        <f>+IFERROR((DS133/$AW133),"REVISAR")</f>
        <v>0.8</v>
      </c>
      <c r="DW133" s="7">
        <f>+IF(AND(BL133="SI",BT133="SI",CB133="SI",CJ133="SI",CR133="SI",CZ133="SI",DH133="SI",DP133="SI"),(IF(DX133="SI",IFERROR((IF(DX133="SI",DT133,0)/$AW133),"REVISAR"),0)),DO133)</f>
        <v>0</v>
      </c>
      <c r="DX133" s="844" t="s">
        <v>7160</v>
      </c>
      <c r="DY133" s="852"/>
      <c r="DZ133" s="856"/>
      <c r="EA133" s="839">
        <v>40</v>
      </c>
      <c r="EB133" s="842">
        <f>IF(DX133="SI",DT133,0)</f>
        <v>0</v>
      </c>
      <c r="EC133" s="853"/>
      <c r="ED133" s="7">
        <f>+IFERROR((EA133/$AW133),"REVISAR")</f>
        <v>0.8</v>
      </c>
      <c r="EE133" s="7">
        <f>+IF(AND(BL133="SI",BT133="SI",CB133="SI",CJ133="SI",CR133="SI",CZ133="SI",DH133="SI",DP133="SI",DX133="SI"),(IF(EF133="SI",IFERROR((IF(EF133="SI",EB133,0)/$AW133),"REVISAR"),0)),DW133)</f>
        <v>0</v>
      </c>
      <c r="EF133" s="844" t="s">
        <v>7160</v>
      </c>
      <c r="EG133" s="851"/>
      <c r="EH133" s="856"/>
      <c r="EI133" s="839">
        <v>40</v>
      </c>
      <c r="EJ133" s="842">
        <f>IF(EF133="SI",EB133,0)</f>
        <v>0</v>
      </c>
      <c r="EK133" s="853"/>
      <c r="EL133" s="7">
        <f>+IFERROR((EI133/$AW133),"REVISAR")</f>
        <v>0.8</v>
      </c>
      <c r="EM133" s="7">
        <f>+IF(AND(BL133="SI",BT133="SI",CB133="SI",CJ133="SI",CR133="SI",CZ133="SI",DH133="SI",DP133="SI",DX133="SI",EF133="SI"),(IF(EN133="SI",IFERROR((IF(EN133="SI",EJ133,0)/$AW133),"REVISAR"),0)),EE133)</f>
        <v>0</v>
      </c>
      <c r="EN133" s="844" t="s">
        <v>7160</v>
      </c>
      <c r="EO133" s="851"/>
      <c r="EP133" s="856"/>
      <c r="EQ133" s="839">
        <v>50</v>
      </c>
      <c r="ER133" s="845"/>
      <c r="ES133" s="853"/>
      <c r="ET133" s="7">
        <f>+IFERROR((EQ133/$AW133),"REVISAR")</f>
        <v>1</v>
      </c>
      <c r="EU133" s="7">
        <f>+IF(AND(BL133="SI",BT133="SI",CB133="SI",CJ133="SI",CR133="SI",CZ133="SI",DH133="SI",DP133="SI",DX133="SI",EF133="SI",EN133="SI"),(IF(EV133="SI",IFERROR((IF(EV133="SI",ER133,0)/$AW133),"REVISAR"),0)),EM133)</f>
        <v>0</v>
      </c>
      <c r="EV133" s="844" t="s">
        <v>7160</v>
      </c>
      <c r="EW133" s="849"/>
      <c r="EX133" s="849"/>
      <c r="EY133" s="546">
        <v>2023</v>
      </c>
      <c r="FC133" s="934" t="str">
        <f t="shared" si="430"/>
        <v>inspección y vigilancia para la educación superior</v>
      </c>
      <c r="FF133" s="862"/>
    </row>
    <row r="134" spans="1:162" s="934" customFormat="1" ht="32.25" customHeight="1" x14ac:dyDescent="0.25">
      <c r="A134" s="861" t="str">
        <f t="shared" si="398"/>
        <v>592_VES_2023</v>
      </c>
      <c r="B134" s="925" t="s">
        <v>5392</v>
      </c>
      <c r="C134" s="925" t="s">
        <v>653</v>
      </c>
      <c r="D134" s="925" t="s">
        <v>4460</v>
      </c>
      <c r="E134" s="925" t="s">
        <v>7165</v>
      </c>
      <c r="F134" s="925" t="s">
        <v>5393</v>
      </c>
      <c r="G134" s="925" t="s">
        <v>5673</v>
      </c>
      <c r="H134" s="925" t="s">
        <v>5394</v>
      </c>
      <c r="I134" s="969" t="s">
        <v>7344</v>
      </c>
      <c r="J134" s="969" t="s">
        <v>7569</v>
      </c>
      <c r="K134" s="969" t="s">
        <v>7684</v>
      </c>
      <c r="L134" s="920"/>
      <c r="M134" s="925" t="s">
        <v>8305</v>
      </c>
      <c r="N134" s="971">
        <v>592</v>
      </c>
      <c r="O134" s="920"/>
      <c r="P134" s="1073" t="s">
        <v>7586</v>
      </c>
      <c r="Q134" s="920" t="s">
        <v>210</v>
      </c>
      <c r="R134" s="921"/>
      <c r="S134" s="921"/>
      <c r="T134" s="921"/>
      <c r="U134" s="921"/>
      <c r="V134" s="921"/>
      <c r="W134" s="921"/>
      <c r="X134" s="921"/>
      <c r="Y134" s="921"/>
      <c r="Z134" s="921"/>
      <c r="AA134" s="921"/>
      <c r="AB134" s="921"/>
      <c r="AC134" s="921"/>
      <c r="AD134" s="921"/>
      <c r="AE134" s="921"/>
      <c r="AF134" s="921"/>
      <c r="AG134" s="921"/>
      <c r="AH134" s="921"/>
      <c r="AI134" s="921"/>
      <c r="AJ134" s="921"/>
      <c r="AK134" s="921"/>
      <c r="AL134" s="921"/>
      <c r="AM134" s="921"/>
      <c r="AN134" s="921"/>
      <c r="AO134" s="920" t="s">
        <v>211</v>
      </c>
      <c r="AP134" s="921" t="s">
        <v>470</v>
      </c>
      <c r="AQ134" s="920" t="s">
        <v>244</v>
      </c>
      <c r="AR134" s="920" t="s">
        <v>214</v>
      </c>
      <c r="AS134" s="920">
        <v>0</v>
      </c>
      <c r="AT134" s="962" t="s">
        <v>7587</v>
      </c>
      <c r="AU134" s="962" t="s">
        <v>7588</v>
      </c>
      <c r="AV134" s="985">
        <v>0</v>
      </c>
      <c r="AW134" s="1019">
        <v>30</v>
      </c>
      <c r="AX134" s="1019">
        <v>30</v>
      </c>
      <c r="AY134" s="1019">
        <v>30</v>
      </c>
      <c r="AZ134" s="1020">
        <v>10</v>
      </c>
      <c r="BA134" s="1020">
        <f>SUM(AW134:AZ134)</f>
        <v>100</v>
      </c>
      <c r="BB134" s="965"/>
      <c r="BC134" s="965"/>
      <c r="BD134" s="965"/>
      <c r="BE134" s="965"/>
      <c r="BF134" s="995">
        <v>30</v>
      </c>
      <c r="BG134" s="839">
        <v>0</v>
      </c>
      <c r="BH134" s="842">
        <v>0</v>
      </c>
      <c r="BI134" s="854" t="s">
        <v>7819</v>
      </c>
      <c r="BJ134" s="129">
        <f>+IF(BL134="SI",IFERROR((IF(BL134="SI",BG134,0)/AW134),"REVISAR"),0)</f>
        <v>0</v>
      </c>
      <c r="BK134" s="7">
        <f>+IF(BL134="SI",IFERROR((IF(BL134="SI",BH134,0)/AW134),"REVISAR"),0)</f>
        <v>0</v>
      </c>
      <c r="BL134" s="841" t="s">
        <v>218</v>
      </c>
      <c r="BM134" s="854" t="s">
        <v>7834</v>
      </c>
      <c r="BN134" s="860"/>
      <c r="BO134" s="839">
        <v>0</v>
      </c>
      <c r="BP134" s="842">
        <f>IF(BL134="SI",BH134,0)</f>
        <v>0</v>
      </c>
      <c r="BQ134" s="843" t="s">
        <v>7846</v>
      </c>
      <c r="BR134" s="7">
        <f>+IFERROR((BO134/$AW134),"REVISAR")</f>
        <v>0</v>
      </c>
      <c r="BS134" s="7">
        <f>+IF(BL134&lt;&gt;"SI",BK134,(IF(BT134="SI",IFERROR((IF(BT134="SI",BP134,0)/$AW134),"REVISAR"),BK134)))</f>
        <v>0</v>
      </c>
      <c r="BT134" s="844" t="s">
        <v>218</v>
      </c>
      <c r="BU134" s="537" t="s">
        <v>7859</v>
      </c>
      <c r="BV134" s="120"/>
      <c r="BW134" s="839">
        <v>6</v>
      </c>
      <c r="BX134" s="848">
        <v>6</v>
      </c>
      <c r="BY134" s="853" t="s">
        <v>8375</v>
      </c>
      <c r="BZ134" s="7">
        <f>+IFERROR((BW134/$AW134),"REVISAR")</f>
        <v>0.2</v>
      </c>
      <c r="CA134" s="7">
        <f>+IF(AND(BT134="SI",BL134="SI"),(IF(CB134="SI",IFERROR((IF(CB134="SI",BX134,0)/$AW134),"REVISAR"),BS134)),BS134)</f>
        <v>0.2</v>
      </c>
      <c r="CB134" s="844" t="s">
        <v>218</v>
      </c>
      <c r="CC134" s="852" t="s">
        <v>8394</v>
      </c>
      <c r="CD134" s="857"/>
      <c r="CE134" s="839">
        <v>6</v>
      </c>
      <c r="CF134" s="842">
        <f>IF(CB134="SI",BX134,0)</f>
        <v>6</v>
      </c>
      <c r="CG134" s="853"/>
      <c r="CH134" s="7">
        <f>+IFERROR((CE134/$AW134),"REVISAR")</f>
        <v>0.2</v>
      </c>
      <c r="CI134" s="7">
        <f>+IF(AND(BL134="SI",BT134="SI",CB134="SI"),(IF(CJ134="SI",IFERROR((IF(CJ134="SI",CF134,0)/$AW134),"REVISAR"),CA134)),CA134)</f>
        <v>0.2</v>
      </c>
      <c r="CJ134" s="844" t="s">
        <v>7160</v>
      </c>
      <c r="CK134" s="27"/>
      <c r="CL134" s="857"/>
      <c r="CM134" s="839">
        <v>6</v>
      </c>
      <c r="CN134" s="842">
        <f>IF(CJ134="SI",CF134,0)</f>
        <v>0</v>
      </c>
      <c r="CO134" s="847"/>
      <c r="CP134" s="7">
        <f>+IFERROR((CM134/$AW134),"REVISAR")</f>
        <v>0.2</v>
      </c>
      <c r="CQ134" s="7">
        <f>+IF(AND(BL134="SI",BT134="SI",CB134="SI",CJ134="SI"),(IF(CR134="SI",IFERROR((IF(CR134="SI",CN134,0)/$AW134),"REVISAR"),CI134)),CI134)</f>
        <v>0.2</v>
      </c>
      <c r="CR134" s="844" t="s">
        <v>7160</v>
      </c>
      <c r="CS134" s="852"/>
      <c r="CT134" s="857"/>
      <c r="CU134" s="839">
        <v>18</v>
      </c>
      <c r="CV134" s="848"/>
      <c r="CW134" s="853"/>
      <c r="CX134" s="7">
        <f>+IFERROR((CU134/$AW134),"REVISAR")</f>
        <v>0.6</v>
      </c>
      <c r="CY134" s="7">
        <f>+IF(AND(BL134="SI",BT134="SI",CB134="SI",CJ134="SI",CR134="SI"),(IF(CZ134="SI",IFERROR((IF(CZ134="SI",CV134,0)/$AW134),"REVISAR"),CQ134)),CQ134)</f>
        <v>0.2</v>
      </c>
      <c r="CZ134" s="844" t="s">
        <v>7160</v>
      </c>
      <c r="DA134" s="852"/>
      <c r="DB134" s="856"/>
      <c r="DC134" s="839">
        <v>18</v>
      </c>
      <c r="DD134" s="842">
        <f>IF(CZ134="SI",CV134,0)</f>
        <v>0</v>
      </c>
      <c r="DE134" s="853"/>
      <c r="DF134" s="7">
        <f>+IFERROR((DC134/$AW134),"REVISAR")</f>
        <v>0.6</v>
      </c>
      <c r="DG134" s="7">
        <f>+IF(AND(BL134="SI",BT134="SI",CB134="SI",CJ134="SI",CR134="SI",CZ134="SI"),(IF(DH134="SI",IFERROR((IF(DH134="SI",DD134,0)/$AW134),"REVISAR"),CY134)),CY134)</f>
        <v>0.2</v>
      </c>
      <c r="DH134" s="844" t="s">
        <v>7160</v>
      </c>
      <c r="DI134" s="852"/>
      <c r="DJ134" s="856"/>
      <c r="DK134" s="839">
        <v>18</v>
      </c>
      <c r="DL134" s="842">
        <f>IF(DH134="SI",DD134,0)</f>
        <v>0</v>
      </c>
      <c r="DM134" s="853"/>
      <c r="DN134" s="7">
        <f>+IFERROR((DK134/$AW134),"REVISAR")</f>
        <v>0.6</v>
      </c>
      <c r="DO134" s="7">
        <f>+IF(AND(BL134="SI",BT134="SI",CB134="SI",CJ134="SI",CR134="SI",CZ134="SI",DH134="SI"),(IF(DP134="SI",IFERROR((IF(DP134="SI",DL134,0)/$AW134),"REVISAR"),DG134)),DG134)</f>
        <v>0.2</v>
      </c>
      <c r="DP134" s="844" t="s">
        <v>7160</v>
      </c>
      <c r="DQ134" s="852"/>
      <c r="DR134" s="856"/>
      <c r="DS134" s="839">
        <v>24</v>
      </c>
      <c r="DT134" s="848"/>
      <c r="DU134" s="853"/>
      <c r="DV134" s="7">
        <f>+IFERROR((DS134/$AW134),"REVISAR")</f>
        <v>0.8</v>
      </c>
      <c r="DW134" s="7">
        <f>+IF(AND(BL134="SI",BT134="SI",CB134="SI",CJ134="SI",CR134="SI",CZ134="SI",DH134="SI",DP134="SI"),(IF(DX134="SI",IFERROR((IF(DX134="SI",DT134,0)/$AW134),"REVISAR"),DO134)),DO134)</f>
        <v>0.2</v>
      </c>
      <c r="DX134" s="844" t="s">
        <v>7160</v>
      </c>
      <c r="DY134" s="852"/>
      <c r="DZ134" s="856"/>
      <c r="EA134" s="839">
        <v>24</v>
      </c>
      <c r="EB134" s="842">
        <f>IF(DX134="SI",DT134,0)</f>
        <v>0</v>
      </c>
      <c r="EC134" s="853"/>
      <c r="ED134" s="7">
        <f>+IFERROR((EA134/$AW134),"REVISAR")</f>
        <v>0.8</v>
      </c>
      <c r="EE134" s="7">
        <f>+IF(AND(BL134="SI",BT134="SI",CB134="SI",CJ134="SI",CR134="SI",CZ134="SI",DH134="SI",DP134="SI",DX134="SI"),(IF(EF134="SI",IFERROR((IF(EF134="SI",EB134,0)/$AW134),"REVISAR"),DW134)),DW134)</f>
        <v>0.2</v>
      </c>
      <c r="EF134" s="844" t="s">
        <v>7160</v>
      </c>
      <c r="EG134" s="851"/>
      <c r="EH134" s="856"/>
      <c r="EI134" s="839">
        <v>24</v>
      </c>
      <c r="EJ134" s="842">
        <f>IF(EF134="SI",EB134,0)</f>
        <v>0</v>
      </c>
      <c r="EK134" s="853"/>
      <c r="EL134" s="7">
        <f>+IFERROR((EI134/$AW134),"REVISAR")</f>
        <v>0.8</v>
      </c>
      <c r="EM134" s="7">
        <f>+IF(AND(BL134="SI",BT134="SI",CB134="SI",CJ134="SI",CR134="SI",CZ134="SI",DH134="SI",DP134="SI",DX134="SI",EF134="SI"),(IF(EN134="SI",IFERROR((IF(EN134="SI",EJ134,0)/$AW134),"REVISAR"),EE134)),EE134)</f>
        <v>0.2</v>
      </c>
      <c r="EN134" s="844" t="s">
        <v>7160</v>
      </c>
      <c r="EO134" s="851"/>
      <c r="EP134" s="856"/>
      <c r="EQ134" s="839">
        <v>30</v>
      </c>
      <c r="ER134" s="845"/>
      <c r="ES134" s="853"/>
      <c r="ET134" s="7">
        <f>+IFERROR((EQ134/$AW134),"REVISAR")</f>
        <v>1</v>
      </c>
      <c r="EU134" s="7">
        <f>+IF(AND(BL134="SI",BT134="SI",CB134="SI",CJ134="SI",CR134="SI",CZ134="SI",DH134="SI",DP134="SI",DX134="SI",EF134="SI",EN134="SI"),(IF(EV134="SI",IFERROR((IF(EV134="SI",ER134,0)/$AW134),"REVISAR"),EM134)),EM134)</f>
        <v>0.2</v>
      </c>
      <c r="EV134" s="844" t="s">
        <v>7160</v>
      </c>
      <c r="EW134" s="849"/>
      <c r="EX134" s="849"/>
      <c r="EY134" s="546">
        <v>2023</v>
      </c>
      <c r="FC134" s="934" t="str">
        <f t="shared" si="430"/>
        <v>inspección y vigilancia para la educación superior</v>
      </c>
      <c r="FF134" s="862"/>
    </row>
    <row r="135" spans="1:162" s="934" customFormat="1" ht="32.25" customHeight="1" x14ac:dyDescent="0.25">
      <c r="A135" s="861" t="str">
        <f t="shared" si="398"/>
        <v>165_VES_2023</v>
      </c>
      <c r="B135" s="925" t="s">
        <v>5392</v>
      </c>
      <c r="C135" s="925" t="s">
        <v>653</v>
      </c>
      <c r="D135" s="925" t="s">
        <v>4460</v>
      </c>
      <c r="E135" s="925" t="s">
        <v>7165</v>
      </c>
      <c r="F135" s="925" t="s">
        <v>5393</v>
      </c>
      <c r="G135" s="925" t="s">
        <v>5476</v>
      </c>
      <c r="H135" s="925" t="s">
        <v>5394</v>
      </c>
      <c r="I135" s="969" t="s">
        <v>7344</v>
      </c>
      <c r="J135" s="969" t="s">
        <v>7569</v>
      </c>
      <c r="K135" s="969" t="s">
        <v>7685</v>
      </c>
      <c r="L135" s="920"/>
      <c r="M135" s="925" t="s">
        <v>8340</v>
      </c>
      <c r="N135" s="920">
        <v>165</v>
      </c>
      <c r="O135" s="920"/>
      <c r="P135" s="1075" t="s">
        <v>7589</v>
      </c>
      <c r="Q135" s="920" t="s">
        <v>210</v>
      </c>
      <c r="R135" s="921"/>
      <c r="S135" s="921"/>
      <c r="T135" s="921"/>
      <c r="U135" s="921"/>
      <c r="V135" s="921"/>
      <c r="W135" s="921"/>
      <c r="X135" s="921"/>
      <c r="Y135" s="921"/>
      <c r="Z135" s="921"/>
      <c r="AA135" s="921"/>
      <c r="AB135" s="921"/>
      <c r="AC135" s="921"/>
      <c r="AD135" s="921"/>
      <c r="AE135" s="921"/>
      <c r="AF135" s="921"/>
      <c r="AG135" s="921"/>
      <c r="AH135" s="921"/>
      <c r="AI135" s="921"/>
      <c r="AJ135" s="921"/>
      <c r="AK135" s="921"/>
      <c r="AL135" s="921"/>
      <c r="AM135" s="921"/>
      <c r="AN135" s="921"/>
      <c r="AO135" s="1025" t="s">
        <v>523</v>
      </c>
      <c r="AP135" s="1025" t="s">
        <v>470</v>
      </c>
      <c r="AQ135" s="1025" t="s">
        <v>213</v>
      </c>
      <c r="AR135" s="1025" t="s">
        <v>214</v>
      </c>
      <c r="AS135" s="920">
        <v>0</v>
      </c>
      <c r="AT135" s="962" t="s">
        <v>7168</v>
      </c>
      <c r="AU135" s="962" t="s">
        <v>7590</v>
      </c>
      <c r="AV135" s="1019">
        <v>100</v>
      </c>
      <c r="AW135" s="1019">
        <v>100</v>
      </c>
      <c r="AX135" s="1019">
        <v>100</v>
      </c>
      <c r="AY135" s="1019">
        <v>100</v>
      </c>
      <c r="AZ135" s="1020">
        <v>100</v>
      </c>
      <c r="BA135" s="1020">
        <v>100</v>
      </c>
      <c r="BB135" s="965"/>
      <c r="BC135" s="965"/>
      <c r="BD135" s="965"/>
      <c r="BE135" s="965"/>
      <c r="BF135" s="996">
        <v>100</v>
      </c>
      <c r="BG135" s="839">
        <v>0</v>
      </c>
      <c r="BH135" s="842">
        <v>0</v>
      </c>
      <c r="BI135" s="854" t="s">
        <v>7820</v>
      </c>
      <c r="BJ135" s="129">
        <f t="shared" ref="BJ135:BJ137" si="431">+IF(BL135="SI",IFERROR((IF(BL135="SI",BG135,0)/AW135),"REVISAR"),0)</f>
        <v>0</v>
      </c>
      <c r="BK135" s="7">
        <f t="shared" ref="BK135:BK137" si="432">+IF(BL135="SI",IFERROR((IF(BL135="SI",BH135,0)/AW135),"REVISAR"),0)</f>
        <v>0</v>
      </c>
      <c r="BL135" s="841" t="s">
        <v>218</v>
      </c>
      <c r="BM135" s="854" t="s">
        <v>7834</v>
      </c>
      <c r="BN135" s="859"/>
      <c r="BO135" s="839">
        <v>0</v>
      </c>
      <c r="BP135" s="842">
        <f t="shared" ref="BP135:BP137" si="433">IF(BL135="SI",BH135,0)</f>
        <v>0</v>
      </c>
      <c r="BQ135" s="843" t="s">
        <v>7847</v>
      </c>
      <c r="BR135" s="7">
        <f t="shared" ref="BR135:BR137" si="434">+IFERROR((BO135/$AW135),"REVISAR")</f>
        <v>0</v>
      </c>
      <c r="BS135" s="7">
        <f t="shared" ref="BS135:BS137" si="435">+IF(BL135&lt;&gt;"SI",BK135,(IF(BT135="SI",IFERROR((IF(BT135="SI",BP135,0)/$AW135),"REVISAR"),0)))</f>
        <v>0</v>
      </c>
      <c r="BT135" s="844" t="s">
        <v>218</v>
      </c>
      <c r="BU135" s="537" t="s">
        <v>7859</v>
      </c>
      <c r="BV135" s="120"/>
      <c r="BW135" s="839">
        <v>25</v>
      </c>
      <c r="BX135" s="848">
        <v>48.7</v>
      </c>
      <c r="BY135" s="853" t="s">
        <v>8376</v>
      </c>
      <c r="BZ135" s="7">
        <f t="shared" ref="BZ135:BZ137" si="436">+IFERROR((BW135/$AW135),"REVISAR")</f>
        <v>0.25</v>
      </c>
      <c r="CA135" s="7">
        <f t="shared" ref="CA135:CA137" si="437">+IF(AND(BT135="SI",BL135="SI"),(IF(CB135="SI",IFERROR((IF(CB135="SI",BX135,0)/$AW135),"REVISAR"),0)),BS135)</f>
        <v>0.48700000000000004</v>
      </c>
      <c r="CB135" s="844" t="s">
        <v>218</v>
      </c>
      <c r="CC135" s="852" t="s">
        <v>8395</v>
      </c>
      <c r="CD135" s="120"/>
      <c r="CE135" s="839">
        <v>25</v>
      </c>
      <c r="CF135" s="842">
        <f t="shared" ref="CF135:CF137" si="438">IF(CB135="SI",BX135,0)</f>
        <v>48.7</v>
      </c>
      <c r="CG135" s="853"/>
      <c r="CH135" s="7">
        <f t="shared" ref="CH135:CH137" si="439">+IFERROR((CE135/$AW135),"REVISAR")</f>
        <v>0.25</v>
      </c>
      <c r="CI135" s="7">
        <f t="shared" ref="CI135:CI137" si="440">+IF(AND(BL135="SI",BT135="SI",CB135="SI"),(IF(CJ135="SI",IFERROR((IF(CJ135="SI",CF135,0)/$AW135),"REVISAR"),0)),CA135)</f>
        <v>0</v>
      </c>
      <c r="CJ135" s="844" t="s">
        <v>7160</v>
      </c>
      <c r="CK135" s="27"/>
      <c r="CL135" s="857"/>
      <c r="CM135" s="839">
        <v>25</v>
      </c>
      <c r="CN135" s="842">
        <f t="shared" ref="CN135:CN137" si="441">IF(CJ135="SI",CF135,0)</f>
        <v>0</v>
      </c>
      <c r="CO135" s="847"/>
      <c r="CP135" s="7">
        <f t="shared" ref="CP135:CP137" si="442">+IFERROR((CM135/$AW135),"REVISAR")</f>
        <v>0.25</v>
      </c>
      <c r="CQ135" s="7">
        <f t="shared" ref="CQ135:CQ137" si="443">+IF(AND(BL135="SI",BT135="SI",CB135="SI",CJ135="SI"),(IF(CR135="SI",IFERROR((IF(CR135="SI",CN135,0)/$AW135),"REVISAR"),0)),CI135)</f>
        <v>0</v>
      </c>
      <c r="CR135" s="844" t="s">
        <v>7160</v>
      </c>
      <c r="CS135" s="852"/>
      <c r="CT135" s="857"/>
      <c r="CU135" s="839">
        <v>50</v>
      </c>
      <c r="CV135" s="848"/>
      <c r="CW135" s="853"/>
      <c r="CX135" s="7">
        <f t="shared" ref="CX135:CX137" si="444">+IFERROR((CU135/$AW135),"REVISAR")</f>
        <v>0.5</v>
      </c>
      <c r="CY135" s="7">
        <f t="shared" ref="CY135:CY137" si="445">+IF(AND(BL135="SI",BT135="SI",CB135="SI",CJ135="SI",CR135="SI"),(IF(CZ135="SI",IFERROR((IF(CZ135="SI",CV135,0)/$AW135),"REVISAR"),0)),CQ135)</f>
        <v>0</v>
      </c>
      <c r="CZ135" s="844" t="s">
        <v>7160</v>
      </c>
      <c r="DA135" s="852"/>
      <c r="DB135" s="856"/>
      <c r="DC135" s="839">
        <v>50</v>
      </c>
      <c r="DD135" s="842">
        <f t="shared" ref="DD135:DD137" si="446">IF(CZ135="SI",CV135,0)</f>
        <v>0</v>
      </c>
      <c r="DE135" s="853"/>
      <c r="DF135" s="7">
        <f t="shared" ref="DF135:DF137" si="447">+IFERROR((DC135/$AW135),"REVISAR")</f>
        <v>0.5</v>
      </c>
      <c r="DG135" s="7">
        <f t="shared" ref="DG135:DG137" si="448">+IF(AND(BL135="SI",BT135="SI",CB135="SI",CJ135="SI",CR135="SI",CZ135="SI"),(IF(DH135="SI",IFERROR((IF(DH135="SI",DD135,0)/$AW135),"REVISAR"),0)),CY135)</f>
        <v>0</v>
      </c>
      <c r="DH135" s="844" t="s">
        <v>7160</v>
      </c>
      <c r="DI135" s="852"/>
      <c r="DJ135" s="856"/>
      <c r="DK135" s="839">
        <v>50</v>
      </c>
      <c r="DL135" s="842">
        <f t="shared" ref="DL135:DL137" si="449">IF(DH135="SI",DD135,0)</f>
        <v>0</v>
      </c>
      <c r="DM135" s="853"/>
      <c r="DN135" s="7">
        <f t="shared" ref="DN135:DN137" si="450">+IFERROR((DK135/$AW135),"REVISAR")</f>
        <v>0.5</v>
      </c>
      <c r="DO135" s="7">
        <f t="shared" ref="DO135:DO137" si="451">+IF(AND(BL135="SI",BT135="SI",CB135="SI",CJ135="SI",CR135="SI",CZ135="SI",DH135="SI"),(IF(DP135="SI",IFERROR((IF(DP135="SI",DL135,0)/$AW135),"REVISAR"),0)),DG135)</f>
        <v>0</v>
      </c>
      <c r="DP135" s="844" t="s">
        <v>7160</v>
      </c>
      <c r="DQ135" s="852"/>
      <c r="DR135" s="856"/>
      <c r="DS135" s="839">
        <v>75</v>
      </c>
      <c r="DT135" s="848"/>
      <c r="DU135" s="853"/>
      <c r="DV135" s="7">
        <f t="shared" ref="DV135:DV137" si="452">+IFERROR((DS135/$AW135),"REVISAR")</f>
        <v>0.75</v>
      </c>
      <c r="DW135" s="7">
        <f t="shared" ref="DW135:DW137" si="453">+IF(AND(BL135="SI",BT135="SI",CB135="SI",CJ135="SI",CR135="SI",CZ135="SI",DH135="SI",DP135="SI"),(IF(DX135="SI",IFERROR((IF(DX135="SI",DT135,0)/$AW135),"REVISAR"),0)),DO135)</f>
        <v>0</v>
      </c>
      <c r="DX135" s="844" t="s">
        <v>7160</v>
      </c>
      <c r="DY135" s="852"/>
      <c r="DZ135" s="856"/>
      <c r="EA135" s="839">
        <v>75</v>
      </c>
      <c r="EB135" s="842">
        <f t="shared" ref="EB135:EB137" si="454">IF(DX135="SI",DT135,0)</f>
        <v>0</v>
      </c>
      <c r="EC135" s="853"/>
      <c r="ED135" s="7">
        <f t="shared" ref="ED135:ED137" si="455">+IFERROR((EA135/$AW135),"REVISAR")</f>
        <v>0.75</v>
      </c>
      <c r="EE135" s="7">
        <f t="shared" ref="EE135:EE137" si="456">+IF(AND(BL135="SI",BT135="SI",CB135="SI",CJ135="SI",CR135="SI",CZ135="SI",DH135="SI",DP135="SI",DX135="SI"),(IF(EF135="SI",IFERROR((IF(EF135="SI",EB135,0)/$AW135),"REVISAR"),0)),DW135)</f>
        <v>0</v>
      </c>
      <c r="EF135" s="844" t="s">
        <v>7160</v>
      </c>
      <c r="EG135" s="851"/>
      <c r="EH135" s="856"/>
      <c r="EI135" s="839">
        <v>75</v>
      </c>
      <c r="EJ135" s="842">
        <f t="shared" ref="EJ135:EJ137" si="457">IF(EF135="SI",EB135,0)</f>
        <v>0</v>
      </c>
      <c r="EK135" s="853"/>
      <c r="EL135" s="7">
        <f t="shared" ref="EL135:EL137" si="458">+IFERROR((EI135/$AW135),"REVISAR")</f>
        <v>0.75</v>
      </c>
      <c r="EM135" s="7">
        <f t="shared" ref="EM135:EM137" si="459">+IF(AND(BL135="SI",BT135="SI",CB135="SI",CJ135="SI",CR135="SI",CZ135="SI",DH135="SI",DP135="SI",DX135="SI",EF135="SI"),(IF(EN135="SI",IFERROR((IF(EN135="SI",EJ135,0)/$AW135),"REVISAR"),0)),EE135)</f>
        <v>0</v>
      </c>
      <c r="EN135" s="844" t="s">
        <v>7160</v>
      </c>
      <c r="EO135" s="851"/>
      <c r="EP135" s="856"/>
      <c r="EQ135" s="839">
        <v>100</v>
      </c>
      <c r="ER135" s="845"/>
      <c r="ES135" s="853"/>
      <c r="ET135" s="7">
        <f t="shared" ref="ET135:ET137" si="460">+IFERROR((EQ135/$AW135),"REVISAR")</f>
        <v>1</v>
      </c>
      <c r="EU135" s="7">
        <f t="shared" ref="EU135:EU137" si="461">+IF(AND(BL135="SI",BT135="SI",CB135="SI",CJ135="SI",CR135="SI",CZ135="SI",DH135="SI",DP135="SI",DX135="SI",EF135="SI",EN135="SI"),(IF(EV135="SI",IFERROR((IF(EV135="SI",ER135,0)/$AW135),"REVISAR"),0)),EM135)</f>
        <v>0</v>
      </c>
      <c r="EV135" s="844" t="s">
        <v>7160</v>
      </c>
      <c r="EW135" s="849"/>
      <c r="EX135" s="849"/>
      <c r="EY135" s="546">
        <v>2023</v>
      </c>
      <c r="FC135" s="934" t="str">
        <f t="shared" si="430"/>
        <v>consejo nacional de acreditación - cna</v>
      </c>
      <c r="FF135" s="862"/>
    </row>
    <row r="136" spans="1:162" s="934" customFormat="1" ht="32.25" customHeight="1" x14ac:dyDescent="0.25">
      <c r="A136" s="861" t="str">
        <f t="shared" si="398"/>
        <v>593_VES_2023</v>
      </c>
      <c r="B136" s="925" t="s">
        <v>5392</v>
      </c>
      <c r="C136" s="925" t="s">
        <v>653</v>
      </c>
      <c r="D136" s="925" t="s">
        <v>4460</v>
      </c>
      <c r="E136" s="925" t="s">
        <v>7165</v>
      </c>
      <c r="F136" s="925" t="s">
        <v>5393</v>
      </c>
      <c r="G136" s="925" t="s">
        <v>5476</v>
      </c>
      <c r="H136" s="925" t="s">
        <v>5394</v>
      </c>
      <c r="I136" s="969" t="s">
        <v>7344</v>
      </c>
      <c r="J136" s="969" t="s">
        <v>7569</v>
      </c>
      <c r="K136" s="969" t="s">
        <v>7685</v>
      </c>
      <c r="L136" s="920"/>
      <c r="M136" s="925" t="s">
        <v>8340</v>
      </c>
      <c r="N136" s="971">
        <v>593</v>
      </c>
      <c r="O136" s="920"/>
      <c r="P136" s="1075" t="s">
        <v>7591</v>
      </c>
      <c r="Q136" s="920" t="s">
        <v>210</v>
      </c>
      <c r="R136" s="921"/>
      <c r="S136" s="921"/>
      <c r="T136" s="921"/>
      <c r="U136" s="921"/>
      <c r="V136" s="921"/>
      <c r="W136" s="921"/>
      <c r="X136" s="921"/>
      <c r="Y136" s="921"/>
      <c r="Z136" s="921"/>
      <c r="AA136" s="921"/>
      <c r="AB136" s="921"/>
      <c r="AC136" s="921"/>
      <c r="AD136" s="921"/>
      <c r="AE136" s="921"/>
      <c r="AF136" s="921"/>
      <c r="AG136" s="921"/>
      <c r="AH136" s="921"/>
      <c r="AI136" s="921"/>
      <c r="AJ136" s="921"/>
      <c r="AK136" s="921"/>
      <c r="AL136" s="921"/>
      <c r="AM136" s="921"/>
      <c r="AN136" s="921"/>
      <c r="AO136" s="1025" t="s">
        <v>523</v>
      </c>
      <c r="AP136" s="1025" t="s">
        <v>470</v>
      </c>
      <c r="AQ136" s="1025" t="s">
        <v>213</v>
      </c>
      <c r="AR136" s="1025" t="s">
        <v>214</v>
      </c>
      <c r="AS136" s="920">
        <v>0</v>
      </c>
      <c r="AT136" s="962" t="s">
        <v>7168</v>
      </c>
      <c r="AU136" s="962" t="s">
        <v>7590</v>
      </c>
      <c r="AV136" s="1019">
        <v>100</v>
      </c>
      <c r="AW136" s="1019">
        <v>100</v>
      </c>
      <c r="AX136" s="1019">
        <v>100</v>
      </c>
      <c r="AY136" s="1019">
        <v>100</v>
      </c>
      <c r="AZ136" s="1020">
        <v>100</v>
      </c>
      <c r="BA136" s="1020">
        <v>100</v>
      </c>
      <c r="BB136" s="965"/>
      <c r="BC136" s="965"/>
      <c r="BD136" s="965"/>
      <c r="BE136" s="965"/>
      <c r="BF136" s="996">
        <v>100</v>
      </c>
      <c r="BG136" s="839">
        <v>0</v>
      </c>
      <c r="BH136" s="842">
        <v>0</v>
      </c>
      <c r="BI136" s="854" t="s">
        <v>7821</v>
      </c>
      <c r="BJ136" s="129">
        <f t="shared" si="431"/>
        <v>0</v>
      </c>
      <c r="BK136" s="7">
        <f t="shared" si="432"/>
        <v>0</v>
      </c>
      <c r="BL136" s="841" t="s">
        <v>218</v>
      </c>
      <c r="BM136" s="854" t="s">
        <v>7834</v>
      </c>
      <c r="BN136" s="859"/>
      <c r="BO136" s="839">
        <v>0</v>
      </c>
      <c r="BP136" s="842">
        <f t="shared" si="433"/>
        <v>0</v>
      </c>
      <c r="BQ136" s="843" t="s">
        <v>7848</v>
      </c>
      <c r="BR136" s="7">
        <f t="shared" si="434"/>
        <v>0</v>
      </c>
      <c r="BS136" s="7">
        <f t="shared" si="435"/>
        <v>0</v>
      </c>
      <c r="BT136" s="844" t="s">
        <v>218</v>
      </c>
      <c r="BU136" s="537" t="s">
        <v>7859</v>
      </c>
      <c r="BV136" s="120"/>
      <c r="BW136" s="839">
        <v>25</v>
      </c>
      <c r="BX136" s="848">
        <v>25</v>
      </c>
      <c r="BY136" s="853" t="s">
        <v>8377</v>
      </c>
      <c r="BZ136" s="7">
        <f t="shared" si="436"/>
        <v>0.25</v>
      </c>
      <c r="CA136" s="7">
        <f t="shared" si="437"/>
        <v>0.25</v>
      </c>
      <c r="CB136" s="844" t="s">
        <v>218</v>
      </c>
      <c r="CC136" s="852" t="s">
        <v>8396</v>
      </c>
      <c r="CD136" s="120"/>
      <c r="CE136" s="839">
        <v>25</v>
      </c>
      <c r="CF136" s="842">
        <f t="shared" si="438"/>
        <v>25</v>
      </c>
      <c r="CG136" s="853"/>
      <c r="CH136" s="7">
        <f t="shared" si="439"/>
        <v>0.25</v>
      </c>
      <c r="CI136" s="7">
        <f t="shared" si="440"/>
        <v>0</v>
      </c>
      <c r="CJ136" s="844" t="s">
        <v>7160</v>
      </c>
      <c r="CK136" s="27"/>
      <c r="CL136" s="857"/>
      <c r="CM136" s="839">
        <v>25</v>
      </c>
      <c r="CN136" s="842">
        <f t="shared" si="441"/>
        <v>0</v>
      </c>
      <c r="CO136" s="847"/>
      <c r="CP136" s="7">
        <f t="shared" si="442"/>
        <v>0.25</v>
      </c>
      <c r="CQ136" s="7">
        <f t="shared" si="443"/>
        <v>0</v>
      </c>
      <c r="CR136" s="844" t="s">
        <v>7160</v>
      </c>
      <c r="CS136" s="852"/>
      <c r="CT136" s="857"/>
      <c r="CU136" s="839">
        <v>50</v>
      </c>
      <c r="CV136" s="848"/>
      <c r="CW136" s="853"/>
      <c r="CX136" s="7">
        <f t="shared" si="444"/>
        <v>0.5</v>
      </c>
      <c r="CY136" s="7">
        <f t="shared" si="445"/>
        <v>0</v>
      </c>
      <c r="CZ136" s="844" t="s">
        <v>7160</v>
      </c>
      <c r="DA136" s="852"/>
      <c r="DB136" s="856"/>
      <c r="DC136" s="839">
        <v>50</v>
      </c>
      <c r="DD136" s="842">
        <f t="shared" si="446"/>
        <v>0</v>
      </c>
      <c r="DE136" s="853"/>
      <c r="DF136" s="7">
        <f t="shared" si="447"/>
        <v>0.5</v>
      </c>
      <c r="DG136" s="7">
        <f t="shared" si="448"/>
        <v>0</v>
      </c>
      <c r="DH136" s="844" t="s">
        <v>7160</v>
      </c>
      <c r="DI136" s="852"/>
      <c r="DJ136" s="856"/>
      <c r="DK136" s="839">
        <v>50</v>
      </c>
      <c r="DL136" s="842">
        <f t="shared" si="449"/>
        <v>0</v>
      </c>
      <c r="DM136" s="853"/>
      <c r="DN136" s="7">
        <f t="shared" si="450"/>
        <v>0.5</v>
      </c>
      <c r="DO136" s="7">
        <f t="shared" si="451"/>
        <v>0</v>
      </c>
      <c r="DP136" s="844" t="s">
        <v>7160</v>
      </c>
      <c r="DQ136" s="852"/>
      <c r="DR136" s="856"/>
      <c r="DS136" s="839">
        <v>75</v>
      </c>
      <c r="DT136" s="848"/>
      <c r="DU136" s="853"/>
      <c r="DV136" s="7">
        <f t="shared" si="452"/>
        <v>0.75</v>
      </c>
      <c r="DW136" s="7">
        <f t="shared" si="453"/>
        <v>0</v>
      </c>
      <c r="DX136" s="844" t="s">
        <v>7160</v>
      </c>
      <c r="DY136" s="852"/>
      <c r="DZ136" s="856"/>
      <c r="EA136" s="839">
        <v>75</v>
      </c>
      <c r="EB136" s="842">
        <f t="shared" si="454"/>
        <v>0</v>
      </c>
      <c r="EC136" s="853"/>
      <c r="ED136" s="7">
        <f t="shared" si="455"/>
        <v>0.75</v>
      </c>
      <c r="EE136" s="7">
        <f t="shared" si="456"/>
        <v>0</v>
      </c>
      <c r="EF136" s="844" t="s">
        <v>7160</v>
      </c>
      <c r="EG136" s="851"/>
      <c r="EH136" s="856"/>
      <c r="EI136" s="839">
        <v>75</v>
      </c>
      <c r="EJ136" s="842">
        <f t="shared" si="457"/>
        <v>0</v>
      </c>
      <c r="EK136" s="853"/>
      <c r="EL136" s="7">
        <f t="shared" si="458"/>
        <v>0.75</v>
      </c>
      <c r="EM136" s="7">
        <f t="shared" si="459"/>
        <v>0</v>
      </c>
      <c r="EN136" s="844" t="s">
        <v>7160</v>
      </c>
      <c r="EO136" s="851"/>
      <c r="EP136" s="856"/>
      <c r="EQ136" s="839">
        <v>100</v>
      </c>
      <c r="ER136" s="845"/>
      <c r="ES136" s="853"/>
      <c r="ET136" s="7">
        <f t="shared" si="460"/>
        <v>1</v>
      </c>
      <c r="EU136" s="7">
        <f t="shared" si="461"/>
        <v>0</v>
      </c>
      <c r="EV136" s="844" t="s">
        <v>7160</v>
      </c>
      <c r="EW136" s="849"/>
      <c r="EX136" s="849"/>
      <c r="EY136" s="546">
        <v>2023</v>
      </c>
      <c r="FC136" s="934" t="str">
        <f t="shared" si="430"/>
        <v>consejo nacional de acreditación - cna</v>
      </c>
      <c r="FF136" s="862"/>
    </row>
    <row r="137" spans="1:162" s="934" customFormat="1" ht="32.25" customHeight="1" x14ac:dyDescent="0.25">
      <c r="A137" s="861" t="str">
        <f t="shared" si="398"/>
        <v>594_VES_2023</v>
      </c>
      <c r="B137" s="925" t="s">
        <v>5392</v>
      </c>
      <c r="C137" s="925" t="s">
        <v>653</v>
      </c>
      <c r="D137" s="925" t="s">
        <v>4460</v>
      </c>
      <c r="E137" s="925" t="s">
        <v>7165</v>
      </c>
      <c r="F137" s="925" t="s">
        <v>5393</v>
      </c>
      <c r="G137" s="925" t="s">
        <v>5476</v>
      </c>
      <c r="H137" s="925" t="s">
        <v>5394</v>
      </c>
      <c r="I137" s="969" t="s">
        <v>7344</v>
      </c>
      <c r="J137" s="969" t="s">
        <v>7569</v>
      </c>
      <c r="K137" s="969" t="s">
        <v>7685</v>
      </c>
      <c r="L137" s="920"/>
      <c r="M137" s="925" t="s">
        <v>8340</v>
      </c>
      <c r="N137" s="971">
        <v>594</v>
      </c>
      <c r="O137" s="920"/>
      <c r="P137" s="1075" t="s">
        <v>7592</v>
      </c>
      <c r="Q137" s="920" t="s">
        <v>210</v>
      </c>
      <c r="R137" s="921"/>
      <c r="S137" s="921"/>
      <c r="T137" s="921"/>
      <c r="U137" s="921"/>
      <c r="V137" s="921"/>
      <c r="W137" s="921"/>
      <c r="X137" s="921"/>
      <c r="Y137" s="921"/>
      <c r="Z137" s="921"/>
      <c r="AA137" s="921"/>
      <c r="AB137" s="921"/>
      <c r="AC137" s="921"/>
      <c r="AD137" s="921"/>
      <c r="AE137" s="921"/>
      <c r="AF137" s="921"/>
      <c r="AG137" s="921"/>
      <c r="AH137" s="921"/>
      <c r="AI137" s="921"/>
      <c r="AJ137" s="921"/>
      <c r="AK137" s="921"/>
      <c r="AL137" s="921"/>
      <c r="AM137" s="921"/>
      <c r="AN137" s="921"/>
      <c r="AO137" s="1025" t="s">
        <v>523</v>
      </c>
      <c r="AP137" s="1025" t="s">
        <v>470</v>
      </c>
      <c r="AQ137" s="1025" t="s">
        <v>213</v>
      </c>
      <c r="AR137" s="1025" t="s">
        <v>214</v>
      </c>
      <c r="AS137" s="920">
        <v>0</v>
      </c>
      <c r="AT137" s="962" t="s">
        <v>7168</v>
      </c>
      <c r="AU137" s="962" t="s">
        <v>7590</v>
      </c>
      <c r="AV137" s="1019">
        <v>100</v>
      </c>
      <c r="AW137" s="1019">
        <v>100</v>
      </c>
      <c r="AX137" s="1019">
        <v>100</v>
      </c>
      <c r="AY137" s="1019">
        <v>100</v>
      </c>
      <c r="AZ137" s="1020">
        <v>100</v>
      </c>
      <c r="BA137" s="1020">
        <v>100</v>
      </c>
      <c r="BB137" s="965"/>
      <c r="BC137" s="965"/>
      <c r="BD137" s="965"/>
      <c r="BE137" s="965"/>
      <c r="BF137" s="996">
        <v>100</v>
      </c>
      <c r="BG137" s="839">
        <v>0</v>
      </c>
      <c r="BH137" s="842">
        <v>0</v>
      </c>
      <c r="BI137" s="854" t="s">
        <v>7822</v>
      </c>
      <c r="BJ137" s="129">
        <f t="shared" si="431"/>
        <v>0</v>
      </c>
      <c r="BK137" s="7">
        <f t="shared" si="432"/>
        <v>0</v>
      </c>
      <c r="BL137" s="841" t="s">
        <v>218</v>
      </c>
      <c r="BM137" s="854" t="s">
        <v>7834</v>
      </c>
      <c r="BN137" s="859"/>
      <c r="BO137" s="839">
        <v>0</v>
      </c>
      <c r="BP137" s="842">
        <f t="shared" si="433"/>
        <v>0</v>
      </c>
      <c r="BQ137" s="843" t="s">
        <v>7849</v>
      </c>
      <c r="BR137" s="7">
        <f t="shared" si="434"/>
        <v>0</v>
      </c>
      <c r="BS137" s="7">
        <f t="shared" si="435"/>
        <v>0</v>
      </c>
      <c r="BT137" s="844" t="s">
        <v>218</v>
      </c>
      <c r="BU137" s="537" t="s">
        <v>7859</v>
      </c>
      <c r="BV137" s="120"/>
      <c r="BW137" s="839">
        <v>25</v>
      </c>
      <c r="BX137" s="848">
        <v>25</v>
      </c>
      <c r="BY137" s="853" t="s">
        <v>8378</v>
      </c>
      <c r="BZ137" s="7">
        <f t="shared" si="436"/>
        <v>0.25</v>
      </c>
      <c r="CA137" s="7">
        <f t="shared" si="437"/>
        <v>0.25</v>
      </c>
      <c r="CB137" s="844" t="s">
        <v>218</v>
      </c>
      <c r="CC137" s="852" t="s">
        <v>8397</v>
      </c>
      <c r="CD137" s="120"/>
      <c r="CE137" s="839">
        <v>25</v>
      </c>
      <c r="CF137" s="842">
        <f t="shared" si="438"/>
        <v>25</v>
      </c>
      <c r="CG137" s="853"/>
      <c r="CH137" s="7">
        <f t="shared" si="439"/>
        <v>0.25</v>
      </c>
      <c r="CI137" s="7">
        <f t="shared" si="440"/>
        <v>0</v>
      </c>
      <c r="CJ137" s="844" t="s">
        <v>7160</v>
      </c>
      <c r="CK137" s="27"/>
      <c r="CL137" s="857"/>
      <c r="CM137" s="839">
        <v>25</v>
      </c>
      <c r="CN137" s="842">
        <f t="shared" si="441"/>
        <v>0</v>
      </c>
      <c r="CO137" s="847"/>
      <c r="CP137" s="7">
        <f t="shared" si="442"/>
        <v>0.25</v>
      </c>
      <c r="CQ137" s="7">
        <f t="shared" si="443"/>
        <v>0</v>
      </c>
      <c r="CR137" s="844" t="s">
        <v>7160</v>
      </c>
      <c r="CS137" s="852"/>
      <c r="CT137" s="857"/>
      <c r="CU137" s="839">
        <v>50</v>
      </c>
      <c r="CV137" s="848"/>
      <c r="CW137" s="853"/>
      <c r="CX137" s="7">
        <f t="shared" si="444"/>
        <v>0.5</v>
      </c>
      <c r="CY137" s="7">
        <f t="shared" si="445"/>
        <v>0</v>
      </c>
      <c r="CZ137" s="844" t="s">
        <v>7160</v>
      </c>
      <c r="DA137" s="852"/>
      <c r="DB137" s="856"/>
      <c r="DC137" s="839">
        <v>50</v>
      </c>
      <c r="DD137" s="842">
        <f t="shared" si="446"/>
        <v>0</v>
      </c>
      <c r="DE137" s="853"/>
      <c r="DF137" s="7">
        <f t="shared" si="447"/>
        <v>0.5</v>
      </c>
      <c r="DG137" s="7">
        <f t="shared" si="448"/>
        <v>0</v>
      </c>
      <c r="DH137" s="844" t="s">
        <v>7160</v>
      </c>
      <c r="DI137" s="852"/>
      <c r="DJ137" s="856"/>
      <c r="DK137" s="839">
        <v>50</v>
      </c>
      <c r="DL137" s="842">
        <f t="shared" si="449"/>
        <v>0</v>
      </c>
      <c r="DM137" s="853"/>
      <c r="DN137" s="7">
        <f t="shared" si="450"/>
        <v>0.5</v>
      </c>
      <c r="DO137" s="7">
        <f t="shared" si="451"/>
        <v>0</v>
      </c>
      <c r="DP137" s="844" t="s">
        <v>7160</v>
      </c>
      <c r="DQ137" s="852"/>
      <c r="DR137" s="856"/>
      <c r="DS137" s="839">
        <v>75</v>
      </c>
      <c r="DT137" s="848"/>
      <c r="DU137" s="853"/>
      <c r="DV137" s="7">
        <f t="shared" si="452"/>
        <v>0.75</v>
      </c>
      <c r="DW137" s="7">
        <f t="shared" si="453"/>
        <v>0</v>
      </c>
      <c r="DX137" s="844" t="s">
        <v>7160</v>
      </c>
      <c r="DY137" s="852"/>
      <c r="DZ137" s="856"/>
      <c r="EA137" s="839">
        <v>75</v>
      </c>
      <c r="EB137" s="842">
        <f t="shared" si="454"/>
        <v>0</v>
      </c>
      <c r="EC137" s="853"/>
      <c r="ED137" s="7">
        <f t="shared" si="455"/>
        <v>0.75</v>
      </c>
      <c r="EE137" s="7">
        <f t="shared" si="456"/>
        <v>0</v>
      </c>
      <c r="EF137" s="844" t="s">
        <v>7160</v>
      </c>
      <c r="EG137" s="851"/>
      <c r="EH137" s="856"/>
      <c r="EI137" s="839">
        <v>75</v>
      </c>
      <c r="EJ137" s="842">
        <f t="shared" si="457"/>
        <v>0</v>
      </c>
      <c r="EK137" s="853"/>
      <c r="EL137" s="7">
        <f t="shared" si="458"/>
        <v>0.75</v>
      </c>
      <c r="EM137" s="7">
        <f t="shared" si="459"/>
        <v>0</v>
      </c>
      <c r="EN137" s="844" t="s">
        <v>7160</v>
      </c>
      <c r="EO137" s="851"/>
      <c r="EP137" s="856"/>
      <c r="EQ137" s="839">
        <v>100</v>
      </c>
      <c r="ER137" s="845"/>
      <c r="ES137" s="853"/>
      <c r="ET137" s="7">
        <f t="shared" si="460"/>
        <v>1</v>
      </c>
      <c r="EU137" s="7">
        <f t="shared" si="461"/>
        <v>0</v>
      </c>
      <c r="EV137" s="844" t="s">
        <v>7160</v>
      </c>
      <c r="EW137" s="849"/>
      <c r="EX137" s="849"/>
      <c r="EY137" s="546">
        <v>2023</v>
      </c>
      <c r="FC137" s="934" t="str">
        <f t="shared" si="430"/>
        <v>consejo nacional de acreditación - cna</v>
      </c>
      <c r="FF137" s="862"/>
    </row>
    <row r="138" spans="1:162" s="934" customFormat="1" ht="32.25" customHeight="1" x14ac:dyDescent="0.25">
      <c r="A138" s="861" t="str">
        <f t="shared" si="398"/>
        <v>595_VES_2023</v>
      </c>
      <c r="B138" s="925" t="s">
        <v>5392</v>
      </c>
      <c r="C138" s="925" t="s">
        <v>653</v>
      </c>
      <c r="D138" s="925" t="s">
        <v>4460</v>
      </c>
      <c r="E138" s="925" t="s">
        <v>7165</v>
      </c>
      <c r="F138" s="925" t="s">
        <v>5393</v>
      </c>
      <c r="G138" s="925" t="s">
        <v>5476</v>
      </c>
      <c r="H138" s="925" t="s">
        <v>5394</v>
      </c>
      <c r="I138" s="969" t="s">
        <v>7344</v>
      </c>
      <c r="J138" s="969" t="s">
        <v>7569</v>
      </c>
      <c r="K138" s="969" t="s">
        <v>7683</v>
      </c>
      <c r="L138" s="920"/>
      <c r="M138" s="925" t="s">
        <v>8319</v>
      </c>
      <c r="N138" s="971">
        <v>595</v>
      </c>
      <c r="O138" s="920"/>
      <c r="P138" s="1073" t="s">
        <v>7593</v>
      </c>
      <c r="Q138" s="920" t="s">
        <v>210</v>
      </c>
      <c r="R138" s="921"/>
      <c r="S138" s="921"/>
      <c r="T138" s="921"/>
      <c r="U138" s="921"/>
      <c r="V138" s="921"/>
      <c r="W138" s="921"/>
      <c r="X138" s="921"/>
      <c r="Y138" s="921"/>
      <c r="Z138" s="921"/>
      <c r="AA138" s="921"/>
      <c r="AB138" s="921"/>
      <c r="AC138" s="921"/>
      <c r="AD138" s="921"/>
      <c r="AE138" s="921"/>
      <c r="AF138" s="921"/>
      <c r="AG138" s="921"/>
      <c r="AH138" s="921"/>
      <c r="AI138" s="921"/>
      <c r="AJ138" s="921"/>
      <c r="AK138" s="921"/>
      <c r="AL138" s="921"/>
      <c r="AM138" s="921"/>
      <c r="AN138" s="921"/>
      <c r="AO138" s="920" t="s">
        <v>211</v>
      </c>
      <c r="AP138" s="921" t="s">
        <v>470</v>
      </c>
      <c r="AQ138" s="920" t="s">
        <v>418</v>
      </c>
      <c r="AR138" s="1025" t="s">
        <v>214</v>
      </c>
      <c r="AS138" s="920">
        <v>0</v>
      </c>
      <c r="AT138" s="925" t="s">
        <v>7594</v>
      </c>
      <c r="AU138" s="925" t="s">
        <v>7590</v>
      </c>
      <c r="AV138" s="985">
        <v>0</v>
      </c>
      <c r="AW138" s="1019">
        <v>100</v>
      </c>
      <c r="AX138" s="1021">
        <v>0</v>
      </c>
      <c r="AY138" s="1021">
        <v>0</v>
      </c>
      <c r="AZ138" s="1021">
        <v>0</v>
      </c>
      <c r="BA138" s="1019">
        <v>100</v>
      </c>
      <c r="BB138" s="964"/>
      <c r="BC138" s="964"/>
      <c r="BD138" s="964"/>
      <c r="BE138" s="964"/>
      <c r="BF138" s="995">
        <v>100</v>
      </c>
      <c r="BG138" s="839">
        <v>0</v>
      </c>
      <c r="BH138" s="842">
        <v>0</v>
      </c>
      <c r="BI138" s="854" t="s">
        <v>7823</v>
      </c>
      <c r="BJ138" s="129">
        <f t="shared" ref="BJ138:BJ139" si="462">+IFERROR((BG138/$AW138),"REVISAR")</f>
        <v>0</v>
      </c>
      <c r="BK138" s="7">
        <f t="shared" ref="BK138:BK139" si="463">IF(BL138="SI",IFERROR((IF(BL138="SI",BH138,0)/$AW138),"REVISAR"),0)</f>
        <v>0</v>
      </c>
      <c r="BL138" s="841" t="s">
        <v>218</v>
      </c>
      <c r="BM138" s="854" t="s">
        <v>7834</v>
      </c>
      <c r="BN138" s="859"/>
      <c r="BO138" s="839">
        <v>0</v>
      </c>
      <c r="BP138" s="842">
        <f>IF(BL138="SI",BH138,0)</f>
        <v>0</v>
      </c>
      <c r="BQ138" s="843" t="s">
        <v>7850</v>
      </c>
      <c r="BR138" s="7">
        <f t="shared" ref="BR138:BR139" si="464">+IF(BT138="SI",IFERROR((IF(BT138="SI",BO138,0)/$AW138),"REVISAR"),0)</f>
        <v>0</v>
      </c>
      <c r="BS138" s="850">
        <f t="shared" ref="BS138:BS139" si="465">+IF(BL138&lt;&gt;"SI",BK138,(IF(BT138="SI",IFERROR((IF(BT138="SI",BP138,0)/$AW138),"REVISAR"),BK138)))</f>
        <v>0</v>
      </c>
      <c r="BT138" s="844" t="s">
        <v>218</v>
      </c>
      <c r="BU138" s="537" t="s">
        <v>7859</v>
      </c>
      <c r="BV138" s="120"/>
      <c r="BW138" s="839">
        <v>25</v>
      </c>
      <c r="BX138" s="848">
        <v>25</v>
      </c>
      <c r="BY138" s="853" t="s">
        <v>8379</v>
      </c>
      <c r="BZ138" s="7">
        <f t="shared" ref="BZ138:BZ145" si="466">+IFERROR((BW138/$AW138),"REVISAR")</f>
        <v>0.25</v>
      </c>
      <c r="CA138" s="7">
        <f t="shared" ref="CA138:CA139" si="467">+IF(AND(BT138="SI",BL138="SI"),(IF(CB138="SI",IFERROR((IF(CB138="SI",BX138,0)/$AW138),"REVISAR"),BS138)),BS138)</f>
        <v>0.25</v>
      </c>
      <c r="CB138" s="844" t="s">
        <v>218</v>
      </c>
      <c r="CC138" s="852" t="s">
        <v>8398</v>
      </c>
      <c r="CD138" s="857"/>
      <c r="CE138" s="839">
        <v>25</v>
      </c>
      <c r="CF138" s="842">
        <f>IF(CB138="SI",BX138,0)</f>
        <v>25</v>
      </c>
      <c r="CG138" s="853"/>
      <c r="CH138" s="7">
        <f t="shared" ref="CH138:CH145" si="468">+IFERROR((CE138/$AW138),"REVISAR")</f>
        <v>0.25</v>
      </c>
      <c r="CI138" s="7">
        <f t="shared" ref="CI138:CI139" si="469">+IF(AND(BL138="SI",BT138="SI",CB138="SI"),(IF(CJ138="SI",IFERROR((IF(CJ138="SI",CF138,0)/$AW138),"REVISAR"),CA138)),CA138)</f>
        <v>0.25</v>
      </c>
      <c r="CJ138" s="844" t="s">
        <v>7160</v>
      </c>
      <c r="CK138" s="27"/>
      <c r="CL138" s="857"/>
      <c r="CM138" s="839">
        <v>25</v>
      </c>
      <c r="CN138" s="842">
        <f t="shared" ref="CN138:CN139" si="470">IF(CJ138="SI",CF138,0)</f>
        <v>0</v>
      </c>
      <c r="CO138" s="847"/>
      <c r="CP138" s="7">
        <f t="shared" ref="CP138:CP145" si="471">+IFERROR((CM138/$AW138),"REVISAR")</f>
        <v>0.25</v>
      </c>
      <c r="CQ138" s="7">
        <f t="shared" ref="CQ138:CQ139" si="472">+IF(AND(BL138="SI",BT138="SI",CB138="SI",CJ138="SI"),(IF(CR138="SI",IFERROR((IF(CR138="SI",CN138,0)/$AW138),"REVISAR"),CI138)),CI138)</f>
        <v>0.25</v>
      </c>
      <c r="CR138" s="844" t="s">
        <v>7160</v>
      </c>
      <c r="CS138" s="852"/>
      <c r="CT138" s="857"/>
      <c r="CU138" s="839">
        <v>50</v>
      </c>
      <c r="CV138" s="848"/>
      <c r="CW138" s="853"/>
      <c r="CX138" s="7">
        <f t="shared" ref="CX138:CX145" si="473">+IFERROR((CU138/$AW138),"REVISAR")</f>
        <v>0.5</v>
      </c>
      <c r="CY138" s="7">
        <f t="shared" ref="CY138:CY139" si="474">+IF(AND(BL138="SI",BT138="SI",CB138="SI",CJ138="SI",CR138="SI"),(IF(CZ138="SI",IFERROR((IF(CZ138="SI",CV138,0)/$AW138),"REVISAR"),CQ138)),CQ138)</f>
        <v>0.25</v>
      </c>
      <c r="CZ138" s="844" t="s">
        <v>7160</v>
      </c>
      <c r="DA138" s="852"/>
      <c r="DB138" s="856"/>
      <c r="DC138" s="839">
        <v>50</v>
      </c>
      <c r="DD138" s="842">
        <f t="shared" ref="DD138:DD139" si="475">IF(CZ138="SI",CV138,0)</f>
        <v>0</v>
      </c>
      <c r="DE138" s="853"/>
      <c r="DF138" s="7" t="str">
        <f t="shared" ref="DF138:DF139" si="476">+IFERROR((DC138/$AV138),"REVISAR")</f>
        <v>REVISAR</v>
      </c>
      <c r="DG138" s="7">
        <f t="shared" ref="DG138:DG139" si="477">+IF(AND(BL138="SI",BT138="SI",CB138="SI",CJ138="SI",CR138="SI",CZ138="SI"),(IF(DH138="SI",IFERROR((IF(DH138="SI",DD138,0)/$AV138),"REVISAR"),CY138)),CY138)</f>
        <v>0.25</v>
      </c>
      <c r="DH138" s="844" t="s">
        <v>7160</v>
      </c>
      <c r="DI138" s="852"/>
      <c r="DJ138" s="856"/>
      <c r="DK138" s="839">
        <v>50</v>
      </c>
      <c r="DL138" s="842">
        <f t="shared" ref="DL138:DL139" si="478">IF(DH138="SI",DD138,0)</f>
        <v>0</v>
      </c>
      <c r="DM138" s="853"/>
      <c r="DN138" s="7">
        <f t="shared" ref="DN138:DN145" si="479">+IFERROR((DK138/$AW138),"REVISAR")</f>
        <v>0.5</v>
      </c>
      <c r="DO138" s="7">
        <f t="shared" ref="DO138:DO139" si="480">+IF(AND(BL138="SI",BT138="SI",CB138="SI",CJ138="SI",CR138="SI",CZ138="SI",DH138="SI"),(IF(DP138="SI",IFERROR((IF(DP138="SI",DL138,0)/$AW138),"REVISAR"),DG138)),DG138)</f>
        <v>0.25</v>
      </c>
      <c r="DP138" s="844" t="s">
        <v>7160</v>
      </c>
      <c r="DQ138" s="852"/>
      <c r="DR138" s="856"/>
      <c r="DS138" s="839">
        <v>75</v>
      </c>
      <c r="DT138" s="848"/>
      <c r="DU138" s="853"/>
      <c r="DV138" s="7">
        <f t="shared" ref="DV138:DV145" si="481">+IFERROR((DS138/$AW138),"REVISAR")</f>
        <v>0.75</v>
      </c>
      <c r="DW138" s="7">
        <f t="shared" ref="DW138:DW139" si="482">+IF(AND(BL138="SI",BT138="SI",CB138="SI",CJ138="SI",CR138="SI",CZ138="SI",DH138="SI",DP138="SI"),(IF(DX138="SI",IFERROR((IF(DX138="SI",DT138,0)/$AW138),"REVISAR"),DO138)),DO138)</f>
        <v>0.25</v>
      </c>
      <c r="DX138" s="844" t="s">
        <v>7160</v>
      </c>
      <c r="DY138" s="852"/>
      <c r="DZ138" s="856"/>
      <c r="EA138" s="839">
        <v>75</v>
      </c>
      <c r="EB138" s="842">
        <f t="shared" ref="EB138:EB139" si="483">IF(DX138="SI",DT138,0)</f>
        <v>0</v>
      </c>
      <c r="EC138" s="853"/>
      <c r="ED138" s="7">
        <f t="shared" ref="ED138:ED145" si="484">+IFERROR((EA138/$AW138),"REVISAR")</f>
        <v>0.75</v>
      </c>
      <c r="EE138" s="7">
        <f t="shared" ref="EE138:EE139" si="485">+IF(AND(BL138="SI",BT138="SI",CB138="SI",CJ138="SI",CR138="SI",CZ138="SI",DH138="SI",DP138="SI",DX138="SI"),(IF(EF138="SI",IFERROR((IF(EF138="SI",EB138,0)/$AW138),"REVISAR"),DW138)),DW138)</f>
        <v>0.25</v>
      </c>
      <c r="EF138" s="844" t="s">
        <v>7160</v>
      </c>
      <c r="EG138" s="851"/>
      <c r="EH138" s="856"/>
      <c r="EI138" s="839">
        <v>75</v>
      </c>
      <c r="EJ138" s="842">
        <f t="shared" ref="EJ138:EJ139" si="486">IF(EF138="SI",EB138,0)</f>
        <v>0</v>
      </c>
      <c r="EK138" s="853"/>
      <c r="EL138" s="7">
        <f t="shared" ref="EL138:EL145" si="487">+IFERROR((EI138/$AW138),"REVISAR")</f>
        <v>0.75</v>
      </c>
      <c r="EM138" s="7">
        <f t="shared" ref="EM138:EM139" si="488">+IF(AND(BL138="SI",BT138="SI",CB138="SI",CJ138="SI",CR138="SI",CZ138="SI",DH138="SI",DP138="SI",DX138="SI",EF138="SI"),(IF(EN138="SI",IFERROR((IF(EN138="SI",EJ138,0)/$AW138),"REVISAR"),EE138)),EE138)</f>
        <v>0.25</v>
      </c>
      <c r="EN138" s="844" t="s">
        <v>7160</v>
      </c>
      <c r="EO138" s="851"/>
      <c r="EP138" s="856"/>
      <c r="EQ138" s="839">
        <v>100</v>
      </c>
      <c r="ER138" s="845"/>
      <c r="ES138" s="853"/>
      <c r="ET138" s="7">
        <f t="shared" ref="ET138:ET145" si="489">+IFERROR((EQ138/$AW138),"REVISAR")</f>
        <v>1</v>
      </c>
      <c r="EU138" s="7">
        <f t="shared" ref="EU138:EU139" si="490">+IF(AND(BL138="SI",BT138="SI",CB138="SI",CJ138="SI",CR138="SI",CZ138="SI",DH138="SI",DP138="SI",DX138="SI",EF138="SI",EN138="SI"),(IF(EV138="SI",IFERROR((IF(EV138="SI",ER138,0)/$AW138),"REVISAR"),EM138)),EM138)</f>
        <v>0.25</v>
      </c>
      <c r="EV138" s="844" t="s">
        <v>7160</v>
      </c>
      <c r="EW138" s="849"/>
      <c r="EX138" s="849"/>
      <c r="EY138" s="546">
        <v>2023</v>
      </c>
      <c r="FA138" s="846" t="str">
        <f t="shared" ref="FA138:FA142" si="491">+IF(EQ138=AW138,"SI","NO")</f>
        <v>SI</v>
      </c>
      <c r="FC138" s="934" t="str">
        <f t="shared" si="430"/>
        <v>sistema de aseguramiento de la calidad para la educación superior</v>
      </c>
      <c r="FF138" s="862"/>
    </row>
    <row r="139" spans="1:162" s="934" customFormat="1" ht="32.25" customHeight="1" x14ac:dyDescent="0.25">
      <c r="A139" s="861" t="str">
        <f t="shared" si="398"/>
        <v>596_VES_2023</v>
      </c>
      <c r="B139" s="925" t="s">
        <v>5392</v>
      </c>
      <c r="C139" s="925" t="s">
        <v>653</v>
      </c>
      <c r="D139" s="925" t="s">
        <v>4460</v>
      </c>
      <c r="E139" s="925" t="s">
        <v>7165</v>
      </c>
      <c r="F139" s="925" t="s">
        <v>5393</v>
      </c>
      <c r="G139" s="925" t="s">
        <v>5476</v>
      </c>
      <c r="H139" s="925" t="s">
        <v>5394</v>
      </c>
      <c r="I139" s="969" t="s">
        <v>7344</v>
      </c>
      <c r="J139" s="969" t="s">
        <v>7569</v>
      </c>
      <c r="K139" s="969" t="s">
        <v>7683</v>
      </c>
      <c r="L139" s="920"/>
      <c r="M139" s="925" t="s">
        <v>8319</v>
      </c>
      <c r="N139" s="971">
        <v>596</v>
      </c>
      <c r="O139" s="920"/>
      <c r="P139" s="1073" t="s">
        <v>7595</v>
      </c>
      <c r="Q139" s="920" t="s">
        <v>210</v>
      </c>
      <c r="R139" s="921"/>
      <c r="S139" s="921"/>
      <c r="T139" s="921"/>
      <c r="U139" s="921"/>
      <c r="V139" s="921"/>
      <c r="W139" s="921"/>
      <c r="X139" s="921"/>
      <c r="Y139" s="921"/>
      <c r="Z139" s="921"/>
      <c r="AA139" s="921"/>
      <c r="AB139" s="921"/>
      <c r="AC139" s="921"/>
      <c r="AD139" s="921"/>
      <c r="AE139" s="921"/>
      <c r="AF139" s="921"/>
      <c r="AG139" s="921"/>
      <c r="AH139" s="921"/>
      <c r="AI139" s="921"/>
      <c r="AJ139" s="921"/>
      <c r="AK139" s="921"/>
      <c r="AL139" s="921"/>
      <c r="AM139" s="921"/>
      <c r="AN139" s="921"/>
      <c r="AO139" s="920" t="s">
        <v>211</v>
      </c>
      <c r="AP139" s="921" t="s">
        <v>470</v>
      </c>
      <c r="AQ139" s="920" t="s">
        <v>418</v>
      </c>
      <c r="AR139" s="1025" t="s">
        <v>214</v>
      </c>
      <c r="AS139" s="920">
        <v>0</v>
      </c>
      <c r="AT139" s="925" t="s">
        <v>7594</v>
      </c>
      <c r="AU139" s="925" t="s">
        <v>7590</v>
      </c>
      <c r="AV139" s="985">
        <v>0</v>
      </c>
      <c r="AW139" s="1019">
        <v>100</v>
      </c>
      <c r="AX139" s="1021">
        <v>0</v>
      </c>
      <c r="AY139" s="1021">
        <v>0</v>
      </c>
      <c r="AZ139" s="1021">
        <v>0</v>
      </c>
      <c r="BA139" s="1019">
        <v>100</v>
      </c>
      <c r="BB139" s="964"/>
      <c r="BC139" s="964"/>
      <c r="BD139" s="964"/>
      <c r="BE139" s="964"/>
      <c r="BF139" s="995">
        <v>100</v>
      </c>
      <c r="BG139" s="839">
        <v>0</v>
      </c>
      <c r="BH139" s="842">
        <v>0</v>
      </c>
      <c r="BI139" s="854" t="s">
        <v>7824</v>
      </c>
      <c r="BJ139" s="129">
        <f t="shared" si="462"/>
        <v>0</v>
      </c>
      <c r="BK139" s="7">
        <f t="shared" si="463"/>
        <v>0</v>
      </c>
      <c r="BL139" s="841" t="s">
        <v>218</v>
      </c>
      <c r="BM139" s="854" t="s">
        <v>7834</v>
      </c>
      <c r="BN139" s="859"/>
      <c r="BO139" s="839">
        <v>0</v>
      </c>
      <c r="BP139" s="842">
        <f>IF(BL139="SI",BH139,0)</f>
        <v>0</v>
      </c>
      <c r="BQ139" s="843" t="s">
        <v>7850</v>
      </c>
      <c r="BR139" s="7">
        <f t="shared" si="464"/>
        <v>0</v>
      </c>
      <c r="BS139" s="850">
        <f t="shared" si="465"/>
        <v>0</v>
      </c>
      <c r="BT139" s="844" t="s">
        <v>218</v>
      </c>
      <c r="BU139" s="537" t="s">
        <v>7859</v>
      </c>
      <c r="BV139" s="120"/>
      <c r="BW139" s="839">
        <v>25</v>
      </c>
      <c r="BX139" s="848">
        <v>25</v>
      </c>
      <c r="BY139" s="853" t="s">
        <v>8379</v>
      </c>
      <c r="BZ139" s="7">
        <f t="shared" si="466"/>
        <v>0.25</v>
      </c>
      <c r="CA139" s="7">
        <f t="shared" si="467"/>
        <v>0.25</v>
      </c>
      <c r="CB139" s="844" t="s">
        <v>218</v>
      </c>
      <c r="CC139" s="852" t="s">
        <v>8398</v>
      </c>
      <c r="CD139" s="857"/>
      <c r="CE139" s="839">
        <v>25</v>
      </c>
      <c r="CF139" s="842">
        <f>IF(CB139="SI",BX139,0)</f>
        <v>25</v>
      </c>
      <c r="CG139" s="853"/>
      <c r="CH139" s="7">
        <f t="shared" si="468"/>
        <v>0.25</v>
      </c>
      <c r="CI139" s="7">
        <f t="shared" si="469"/>
        <v>0.25</v>
      </c>
      <c r="CJ139" s="844" t="s">
        <v>7160</v>
      </c>
      <c r="CK139" s="27"/>
      <c r="CL139" s="857"/>
      <c r="CM139" s="839">
        <v>25</v>
      </c>
      <c r="CN139" s="842">
        <f t="shared" si="470"/>
        <v>0</v>
      </c>
      <c r="CO139" s="847"/>
      <c r="CP139" s="7">
        <f t="shared" si="471"/>
        <v>0.25</v>
      </c>
      <c r="CQ139" s="7">
        <f t="shared" si="472"/>
        <v>0.25</v>
      </c>
      <c r="CR139" s="844" t="s">
        <v>7160</v>
      </c>
      <c r="CS139" s="852"/>
      <c r="CT139" s="857"/>
      <c r="CU139" s="839">
        <v>50</v>
      </c>
      <c r="CV139" s="848"/>
      <c r="CW139" s="853"/>
      <c r="CX139" s="7">
        <f t="shared" si="473"/>
        <v>0.5</v>
      </c>
      <c r="CY139" s="7">
        <f t="shared" si="474"/>
        <v>0.25</v>
      </c>
      <c r="CZ139" s="844" t="s">
        <v>7160</v>
      </c>
      <c r="DA139" s="852"/>
      <c r="DB139" s="856"/>
      <c r="DC139" s="839">
        <v>50</v>
      </c>
      <c r="DD139" s="842">
        <f t="shared" si="475"/>
        <v>0</v>
      </c>
      <c r="DE139" s="853"/>
      <c r="DF139" s="7" t="str">
        <f t="shared" si="476"/>
        <v>REVISAR</v>
      </c>
      <c r="DG139" s="7">
        <f t="shared" si="477"/>
        <v>0.25</v>
      </c>
      <c r="DH139" s="844" t="s">
        <v>7160</v>
      </c>
      <c r="DI139" s="852"/>
      <c r="DJ139" s="856"/>
      <c r="DK139" s="839">
        <v>50</v>
      </c>
      <c r="DL139" s="842">
        <f t="shared" si="478"/>
        <v>0</v>
      </c>
      <c r="DM139" s="853"/>
      <c r="DN139" s="7">
        <f t="shared" si="479"/>
        <v>0.5</v>
      </c>
      <c r="DO139" s="7">
        <f t="shared" si="480"/>
        <v>0.25</v>
      </c>
      <c r="DP139" s="844" t="s">
        <v>7160</v>
      </c>
      <c r="DQ139" s="852"/>
      <c r="DR139" s="856"/>
      <c r="DS139" s="839">
        <v>75</v>
      </c>
      <c r="DT139" s="848"/>
      <c r="DU139" s="853"/>
      <c r="DV139" s="7">
        <f t="shared" si="481"/>
        <v>0.75</v>
      </c>
      <c r="DW139" s="7">
        <f t="shared" si="482"/>
        <v>0.25</v>
      </c>
      <c r="DX139" s="844" t="s">
        <v>7160</v>
      </c>
      <c r="DY139" s="852"/>
      <c r="DZ139" s="856"/>
      <c r="EA139" s="839">
        <v>75</v>
      </c>
      <c r="EB139" s="842">
        <f t="shared" si="483"/>
        <v>0</v>
      </c>
      <c r="EC139" s="853"/>
      <c r="ED139" s="7">
        <f t="shared" si="484"/>
        <v>0.75</v>
      </c>
      <c r="EE139" s="7">
        <f t="shared" si="485"/>
        <v>0.25</v>
      </c>
      <c r="EF139" s="844" t="s">
        <v>7160</v>
      </c>
      <c r="EG139" s="851"/>
      <c r="EH139" s="856"/>
      <c r="EI139" s="839">
        <v>75</v>
      </c>
      <c r="EJ139" s="842">
        <f t="shared" si="486"/>
        <v>0</v>
      </c>
      <c r="EK139" s="853"/>
      <c r="EL139" s="7">
        <f t="shared" si="487"/>
        <v>0.75</v>
      </c>
      <c r="EM139" s="7">
        <f t="shared" si="488"/>
        <v>0.25</v>
      </c>
      <c r="EN139" s="844" t="s">
        <v>7160</v>
      </c>
      <c r="EO139" s="851"/>
      <c r="EP139" s="856"/>
      <c r="EQ139" s="839">
        <v>100</v>
      </c>
      <c r="ER139" s="845"/>
      <c r="ES139" s="853"/>
      <c r="ET139" s="7">
        <f t="shared" si="489"/>
        <v>1</v>
      </c>
      <c r="EU139" s="7">
        <f t="shared" si="490"/>
        <v>0.25</v>
      </c>
      <c r="EV139" s="844" t="s">
        <v>7160</v>
      </c>
      <c r="EW139" s="849"/>
      <c r="EX139" s="849"/>
      <c r="EY139" s="546">
        <v>2023</v>
      </c>
      <c r="FA139" s="846" t="str">
        <f t="shared" si="491"/>
        <v>SI</v>
      </c>
      <c r="FC139" s="934" t="str">
        <f t="shared" si="430"/>
        <v>sistema de aseguramiento de la calidad para la educación superior</v>
      </c>
      <c r="FF139" s="862"/>
    </row>
    <row r="140" spans="1:162" s="934" customFormat="1" ht="32.25" customHeight="1" x14ac:dyDescent="0.25">
      <c r="A140" s="861" t="str">
        <f t="shared" si="398"/>
        <v>149_VES_2023</v>
      </c>
      <c r="B140" s="925" t="s">
        <v>5392</v>
      </c>
      <c r="C140" s="925" t="s">
        <v>653</v>
      </c>
      <c r="D140" s="925" t="s">
        <v>4460</v>
      </c>
      <c r="E140" s="925" t="s">
        <v>7165</v>
      </c>
      <c r="F140" s="925" t="s">
        <v>5393</v>
      </c>
      <c r="G140" s="925" t="s">
        <v>5476</v>
      </c>
      <c r="H140" s="925" t="s">
        <v>5394</v>
      </c>
      <c r="I140" s="969" t="s">
        <v>7344</v>
      </c>
      <c r="J140" s="969" t="s">
        <v>7569</v>
      </c>
      <c r="K140" s="969" t="s">
        <v>7683</v>
      </c>
      <c r="L140" s="920"/>
      <c r="M140" s="925" t="s">
        <v>8319</v>
      </c>
      <c r="N140" s="920">
        <v>149</v>
      </c>
      <c r="O140" s="920"/>
      <c r="P140" s="1073" t="s">
        <v>7596</v>
      </c>
      <c r="Q140" s="920" t="s">
        <v>210</v>
      </c>
      <c r="R140" s="921"/>
      <c r="S140" s="921"/>
      <c r="T140" s="921"/>
      <c r="U140" s="921"/>
      <c r="V140" s="921"/>
      <c r="W140" s="921"/>
      <c r="X140" s="921"/>
      <c r="Y140" s="921"/>
      <c r="Z140" s="921"/>
      <c r="AA140" s="921"/>
      <c r="AB140" s="921"/>
      <c r="AC140" s="921"/>
      <c r="AD140" s="921"/>
      <c r="AE140" s="921"/>
      <c r="AF140" s="921"/>
      <c r="AG140" s="921"/>
      <c r="AH140" s="921"/>
      <c r="AI140" s="921"/>
      <c r="AJ140" s="921"/>
      <c r="AK140" s="921"/>
      <c r="AL140" s="921"/>
      <c r="AM140" s="921"/>
      <c r="AN140" s="921"/>
      <c r="AO140" s="920" t="s">
        <v>6598</v>
      </c>
      <c r="AP140" s="920" t="s">
        <v>442</v>
      </c>
      <c r="AQ140" s="920" t="s">
        <v>213</v>
      </c>
      <c r="AR140" s="1025" t="s">
        <v>214</v>
      </c>
      <c r="AS140" s="920">
        <v>0</v>
      </c>
      <c r="AT140" s="925" t="s">
        <v>7247</v>
      </c>
      <c r="AU140" s="925" t="s">
        <v>7597</v>
      </c>
      <c r="AV140" s="1021">
        <v>13</v>
      </c>
      <c r="AW140" s="1021">
        <v>13</v>
      </c>
      <c r="AX140" s="1021">
        <v>0</v>
      </c>
      <c r="AY140" s="1021">
        <v>0</v>
      </c>
      <c r="AZ140" s="1021">
        <v>0</v>
      </c>
      <c r="BA140" s="1021">
        <v>13</v>
      </c>
      <c r="BB140" s="966"/>
      <c r="BC140" s="966"/>
      <c r="BD140" s="966"/>
      <c r="BE140" s="966"/>
      <c r="BF140" s="1014">
        <v>13</v>
      </c>
      <c r="BG140" s="839">
        <v>13</v>
      </c>
      <c r="BH140" s="848">
        <v>10.199999999999999</v>
      </c>
      <c r="BI140" s="854" t="s">
        <v>7825</v>
      </c>
      <c r="BJ140" s="129">
        <f t="shared" ref="BJ140:BJ145" si="492">+IF(BL140="SI",IFERROR((IF(BL140="SI",BG140,0)/AW140),"REVISAR"),0)</f>
        <v>1</v>
      </c>
      <c r="BK140" s="7">
        <f t="shared" ref="BK140:BK145" si="493">+IF(BL140="SI",IFERROR((IF(BL140="SI",BH140,0)/AW140),"REVISAR"),0)</f>
        <v>0.7846153846153846</v>
      </c>
      <c r="BL140" s="841" t="s">
        <v>218</v>
      </c>
      <c r="BM140" s="854" t="s">
        <v>7835</v>
      </c>
      <c r="BN140" s="859"/>
      <c r="BO140" s="839">
        <v>13</v>
      </c>
      <c r="BP140" s="845">
        <v>9.8000000000000007</v>
      </c>
      <c r="BQ140" s="843" t="s">
        <v>7851</v>
      </c>
      <c r="BR140" s="7">
        <f t="shared" ref="BR140:BR145" si="494">+IFERROR((BO140/$AW140),"REVISAR")</f>
        <v>1</v>
      </c>
      <c r="BS140" s="7">
        <f t="shared" ref="BS140:BS145" si="495">+IF(BL140&lt;&gt;"SI",BK140,(IF(BT140="SI",IFERROR((IF(BT140="SI",BP140,0)/$AW140),"REVISAR"),0)))</f>
        <v>0.75384615384615394</v>
      </c>
      <c r="BT140" s="844" t="s">
        <v>218</v>
      </c>
      <c r="BU140" s="537" t="s">
        <v>7861</v>
      </c>
      <c r="BV140" s="120"/>
      <c r="BW140" s="839">
        <v>13</v>
      </c>
      <c r="BX140" s="848">
        <v>15.4</v>
      </c>
      <c r="BY140" s="853" t="s">
        <v>8380</v>
      </c>
      <c r="BZ140" s="7">
        <f t="shared" si="466"/>
        <v>1</v>
      </c>
      <c r="CA140" s="7">
        <f t="shared" ref="CA140:CA145" si="496">+IF(AND(BT140="SI",BL140="SI"),(IF(CB140="SI",IFERROR((IF(CB140="SI",BX140,0)/$AW140),"REVISAR"),0)),BS140)</f>
        <v>1.1846153846153846</v>
      </c>
      <c r="CB140" s="844" t="s">
        <v>218</v>
      </c>
      <c r="CC140" s="852" t="s">
        <v>8399</v>
      </c>
      <c r="CD140" s="120"/>
      <c r="CE140" s="839">
        <v>13</v>
      </c>
      <c r="CF140" s="848">
        <v>8.1</v>
      </c>
      <c r="CG140" s="853"/>
      <c r="CH140" s="7">
        <f t="shared" si="468"/>
        <v>1</v>
      </c>
      <c r="CI140" s="7">
        <f t="shared" ref="CI140:CI145" si="497">+IF(AND(BL140="SI",BT140="SI",CB140="SI"),(IF(CJ140="SI",IFERROR((IF(CJ140="SI",CF140,0)/$AW140),"REVISAR"),0)),CA140)</f>
        <v>0</v>
      </c>
      <c r="CJ140" s="844" t="s">
        <v>7160</v>
      </c>
      <c r="CK140" s="27"/>
      <c r="CL140" s="857"/>
      <c r="CM140" s="839">
        <v>13</v>
      </c>
      <c r="CN140" s="848"/>
      <c r="CO140" s="847"/>
      <c r="CP140" s="7">
        <f t="shared" si="471"/>
        <v>1</v>
      </c>
      <c r="CQ140" s="7">
        <f t="shared" ref="CQ140:CQ145" si="498">+IF(AND(BL140="SI",BT140="SI",CB140="SI",CJ140="SI"),(IF(CR140="SI",IFERROR((IF(CR140="SI",CN140,0)/$AW140),"REVISAR"),0)),CI140)</f>
        <v>0</v>
      </c>
      <c r="CR140" s="844" t="s">
        <v>7160</v>
      </c>
      <c r="CS140" s="852"/>
      <c r="CT140" s="857"/>
      <c r="CU140" s="839">
        <v>13</v>
      </c>
      <c r="CV140" s="848"/>
      <c r="CW140" s="853"/>
      <c r="CX140" s="7">
        <f t="shared" si="473"/>
        <v>1</v>
      </c>
      <c r="CY140" s="7">
        <f t="shared" ref="CY140:CY145" si="499">+IF(AND(BL140="SI",BT140="SI",CB140="SI",CJ140="SI",CR140="SI"),(IF(CZ140="SI",IFERROR((IF(CZ140="SI",CV140,0)/$AW140),"REVISAR"),0)),CQ140)</f>
        <v>0</v>
      </c>
      <c r="CZ140" s="844" t="s">
        <v>7160</v>
      </c>
      <c r="DA140" s="852"/>
      <c r="DB140" s="856"/>
      <c r="DC140" s="839">
        <v>13</v>
      </c>
      <c r="DD140" s="848"/>
      <c r="DE140" s="853"/>
      <c r="DF140" s="7">
        <f t="shared" ref="DF140:DF145" si="500">+IFERROR((DC140/$AW140),"REVISAR")</f>
        <v>1</v>
      </c>
      <c r="DG140" s="7">
        <f t="shared" ref="DG140:DG145" si="501">+IF(AND(BL140="SI",BT140="SI",CB140="SI",CJ140="SI",CR140="SI",CZ140="SI"),(IF(DH140="SI",IFERROR((IF(DH140="SI",DD140,0)/$AW140),"REVISAR"),0)),CY140)</f>
        <v>0</v>
      </c>
      <c r="DH140" s="844" t="s">
        <v>7160</v>
      </c>
      <c r="DI140" s="852"/>
      <c r="DJ140" s="856"/>
      <c r="DK140" s="839">
        <v>13</v>
      </c>
      <c r="DL140" s="848"/>
      <c r="DM140" s="853"/>
      <c r="DN140" s="7">
        <f t="shared" si="479"/>
        <v>1</v>
      </c>
      <c r="DO140" s="7">
        <f t="shared" ref="DO140:DO145" si="502">+IF(AND(BL140="SI",BT140="SI",CB140="SI",CJ140="SI",CR140="SI",CZ140="SI",DH140="SI"),(IF(DP140="SI",IFERROR((IF(DP140="SI",DL140,0)/$AW140),"REVISAR"),0)),DG140)</f>
        <v>0</v>
      </c>
      <c r="DP140" s="844" t="s">
        <v>7160</v>
      </c>
      <c r="DQ140" s="852"/>
      <c r="DR140" s="856"/>
      <c r="DS140" s="839">
        <v>13</v>
      </c>
      <c r="DT140" s="848"/>
      <c r="DU140" s="853"/>
      <c r="DV140" s="7">
        <f t="shared" si="481"/>
        <v>1</v>
      </c>
      <c r="DW140" s="7">
        <f t="shared" ref="DW140:DW145" si="503">+IF(AND(BL140="SI",BT140="SI",CB140="SI",CJ140="SI",CR140="SI",CZ140="SI",DH140="SI",DP140="SI"),(IF(DX140="SI",IFERROR((IF(DX140="SI",DT140,0)/$AW140),"REVISAR"),0)),DO140)</f>
        <v>0</v>
      </c>
      <c r="DX140" s="844" t="s">
        <v>7160</v>
      </c>
      <c r="DY140" s="852"/>
      <c r="DZ140" s="856"/>
      <c r="EA140" s="839">
        <v>13</v>
      </c>
      <c r="EB140" s="848"/>
      <c r="EC140" s="853"/>
      <c r="ED140" s="7">
        <f t="shared" si="484"/>
        <v>1</v>
      </c>
      <c r="EE140" s="7">
        <f t="shared" ref="EE140:EE145" si="504">+IF(AND(BL140="SI",BT140="SI",CB140="SI",CJ140="SI",CR140="SI",CZ140="SI",DH140="SI",DP140="SI",DX140="SI"),(IF(EF140="SI",IFERROR((IF(EF140="SI",EB140,0)/$AW140),"REVISAR"),0)),DW140)</f>
        <v>0</v>
      </c>
      <c r="EF140" s="844" t="s">
        <v>7160</v>
      </c>
      <c r="EG140" s="851"/>
      <c r="EH140" s="856"/>
      <c r="EI140" s="839">
        <v>13</v>
      </c>
      <c r="EJ140" s="848"/>
      <c r="EK140" s="853"/>
      <c r="EL140" s="7">
        <f t="shared" si="487"/>
        <v>1</v>
      </c>
      <c r="EM140" s="7">
        <f t="shared" ref="EM140:EM145" si="505">+IF(AND(BL140="SI",BT140="SI",CB140="SI",CJ140="SI",CR140="SI",CZ140="SI",DH140="SI",DP140="SI",DX140="SI",EF140="SI"),(IF(EN140="SI",IFERROR((IF(EN140="SI",EJ140,0)/$AW140),"REVISAR"),0)),EE140)</f>
        <v>0</v>
      </c>
      <c r="EN140" s="844" t="s">
        <v>7160</v>
      </c>
      <c r="EO140" s="851"/>
      <c r="EP140" s="856"/>
      <c r="EQ140" s="839">
        <v>13</v>
      </c>
      <c r="ER140" s="845"/>
      <c r="ES140" s="853"/>
      <c r="ET140" s="7">
        <f t="shared" si="489"/>
        <v>1</v>
      </c>
      <c r="EU140" s="7">
        <f t="shared" ref="EU140:EU145" si="506">+IF(AND(BL140="SI",BT140="SI",CB140="SI",CJ140="SI",CR140="SI",CZ140="SI",DH140="SI",DP140="SI",DX140="SI",EF140="SI",EN140="SI"),(IF(EV140="SI",IFERROR((IF(EV140="SI",ER140,0)/$AW140),"REVISAR"),0)),EM140)</f>
        <v>0</v>
      </c>
      <c r="EV140" s="844" t="s">
        <v>7160</v>
      </c>
      <c r="EW140" s="849"/>
      <c r="EX140" s="849"/>
      <c r="EY140" s="546">
        <v>2023</v>
      </c>
      <c r="FA140" s="846" t="str">
        <f t="shared" si="491"/>
        <v>SI</v>
      </c>
      <c r="FC140" s="934" t="str">
        <f t="shared" si="430"/>
        <v>sistema de aseguramiento de la calidad para la educación superior</v>
      </c>
      <c r="FF140" s="862"/>
    </row>
    <row r="141" spans="1:162" s="934" customFormat="1" ht="32.25" customHeight="1" x14ac:dyDescent="0.25">
      <c r="A141" s="861" t="str">
        <f t="shared" si="398"/>
        <v>174_VES_2023</v>
      </c>
      <c r="B141" s="925" t="s">
        <v>5392</v>
      </c>
      <c r="C141" s="925" t="s">
        <v>653</v>
      </c>
      <c r="D141" s="925" t="s">
        <v>4460</v>
      </c>
      <c r="E141" s="925" t="s">
        <v>7165</v>
      </c>
      <c r="F141" s="925" t="s">
        <v>5393</v>
      </c>
      <c r="G141" s="925" t="s">
        <v>5476</v>
      </c>
      <c r="H141" s="925" t="s">
        <v>5394</v>
      </c>
      <c r="I141" s="969" t="s">
        <v>7344</v>
      </c>
      <c r="J141" s="969" t="s">
        <v>7569</v>
      </c>
      <c r="K141" s="969" t="s">
        <v>7683</v>
      </c>
      <c r="L141" s="920"/>
      <c r="M141" s="925" t="s">
        <v>8319</v>
      </c>
      <c r="N141" s="920">
        <v>174</v>
      </c>
      <c r="O141" s="920"/>
      <c r="P141" s="1073" t="s">
        <v>7598</v>
      </c>
      <c r="Q141" s="920" t="s">
        <v>210</v>
      </c>
      <c r="R141" s="921"/>
      <c r="S141" s="921"/>
      <c r="T141" s="921"/>
      <c r="U141" s="921"/>
      <c r="V141" s="921"/>
      <c r="W141" s="921"/>
      <c r="X141" s="921"/>
      <c r="Y141" s="921"/>
      <c r="Z141" s="921"/>
      <c r="AA141" s="921"/>
      <c r="AB141" s="921"/>
      <c r="AC141" s="921"/>
      <c r="AD141" s="921"/>
      <c r="AE141" s="921"/>
      <c r="AF141" s="921"/>
      <c r="AG141" s="921"/>
      <c r="AH141" s="921"/>
      <c r="AI141" s="921"/>
      <c r="AJ141" s="921"/>
      <c r="AK141" s="921"/>
      <c r="AL141" s="921"/>
      <c r="AM141" s="921"/>
      <c r="AN141" s="921"/>
      <c r="AO141" s="920" t="s">
        <v>1366</v>
      </c>
      <c r="AP141" s="920" t="s">
        <v>442</v>
      </c>
      <c r="AQ141" s="920" t="s">
        <v>213</v>
      </c>
      <c r="AR141" s="1025" t="s">
        <v>214</v>
      </c>
      <c r="AS141" s="920">
        <v>0</v>
      </c>
      <c r="AT141" s="925" t="s">
        <v>7599</v>
      </c>
      <c r="AU141" s="925" t="s">
        <v>7600</v>
      </c>
      <c r="AV141" s="1021">
        <v>24</v>
      </c>
      <c r="AW141" s="1021">
        <v>24</v>
      </c>
      <c r="AX141" s="1021">
        <v>0</v>
      </c>
      <c r="AY141" s="1021">
        <v>0</v>
      </c>
      <c r="AZ141" s="1021">
        <v>0</v>
      </c>
      <c r="BA141" s="1021">
        <v>24</v>
      </c>
      <c r="BB141" s="966"/>
      <c r="BC141" s="966"/>
      <c r="BD141" s="966"/>
      <c r="BE141" s="966"/>
      <c r="BF141" s="1014">
        <v>24</v>
      </c>
      <c r="BG141" s="839">
        <v>24</v>
      </c>
      <c r="BH141" s="848">
        <v>74.599999999999994</v>
      </c>
      <c r="BI141" s="854" t="s">
        <v>7826</v>
      </c>
      <c r="BJ141" s="129">
        <f t="shared" si="492"/>
        <v>1</v>
      </c>
      <c r="BK141" s="7">
        <f t="shared" si="493"/>
        <v>3.1083333333333329</v>
      </c>
      <c r="BL141" s="841" t="s">
        <v>218</v>
      </c>
      <c r="BM141" s="854" t="s">
        <v>7836</v>
      </c>
      <c r="BN141" s="859"/>
      <c r="BO141" s="839">
        <v>24</v>
      </c>
      <c r="BP141" s="845">
        <v>67.5</v>
      </c>
      <c r="BQ141" s="843" t="s">
        <v>7852</v>
      </c>
      <c r="BR141" s="7">
        <f t="shared" si="494"/>
        <v>1</v>
      </c>
      <c r="BS141" s="7">
        <f t="shared" si="495"/>
        <v>2.8125</v>
      </c>
      <c r="BT141" s="844" t="s">
        <v>218</v>
      </c>
      <c r="BU141" s="537" t="s">
        <v>7862</v>
      </c>
      <c r="BV141" s="120"/>
      <c r="BW141" s="839">
        <v>24</v>
      </c>
      <c r="BX141" s="848">
        <v>24.8</v>
      </c>
      <c r="BY141" s="853" t="s">
        <v>8381</v>
      </c>
      <c r="BZ141" s="7">
        <f t="shared" si="466"/>
        <v>1</v>
      </c>
      <c r="CA141" s="7">
        <f t="shared" si="496"/>
        <v>1.0333333333333334</v>
      </c>
      <c r="CB141" s="844" t="s">
        <v>218</v>
      </c>
      <c r="CC141" s="852" t="s">
        <v>8400</v>
      </c>
      <c r="CD141" s="120"/>
      <c r="CE141" s="839">
        <v>24</v>
      </c>
      <c r="CF141" s="848">
        <v>24.1</v>
      </c>
      <c r="CG141" s="853"/>
      <c r="CH141" s="7">
        <f t="shared" si="468"/>
        <v>1</v>
      </c>
      <c r="CI141" s="7">
        <f t="shared" si="497"/>
        <v>0</v>
      </c>
      <c r="CJ141" s="844" t="s">
        <v>7160</v>
      </c>
      <c r="CK141" s="27"/>
      <c r="CL141" s="857"/>
      <c r="CM141" s="839">
        <v>24</v>
      </c>
      <c r="CN141" s="848"/>
      <c r="CO141" s="847"/>
      <c r="CP141" s="7">
        <f t="shared" si="471"/>
        <v>1</v>
      </c>
      <c r="CQ141" s="7">
        <f t="shared" si="498"/>
        <v>0</v>
      </c>
      <c r="CR141" s="844" t="s">
        <v>7160</v>
      </c>
      <c r="CS141" s="852"/>
      <c r="CT141" s="857"/>
      <c r="CU141" s="839">
        <v>24</v>
      </c>
      <c r="CV141" s="848"/>
      <c r="CW141" s="853"/>
      <c r="CX141" s="7">
        <f t="shared" si="473"/>
        <v>1</v>
      </c>
      <c r="CY141" s="7">
        <f t="shared" si="499"/>
        <v>0</v>
      </c>
      <c r="CZ141" s="844" t="s">
        <v>7160</v>
      </c>
      <c r="DA141" s="852"/>
      <c r="DB141" s="856"/>
      <c r="DC141" s="839">
        <v>24</v>
      </c>
      <c r="DD141" s="848"/>
      <c r="DE141" s="853"/>
      <c r="DF141" s="7">
        <f t="shared" si="500"/>
        <v>1</v>
      </c>
      <c r="DG141" s="7">
        <f t="shared" si="501"/>
        <v>0</v>
      </c>
      <c r="DH141" s="844" t="s">
        <v>7160</v>
      </c>
      <c r="DI141" s="852"/>
      <c r="DJ141" s="856"/>
      <c r="DK141" s="839">
        <v>24</v>
      </c>
      <c r="DL141" s="848"/>
      <c r="DM141" s="853"/>
      <c r="DN141" s="7">
        <f t="shared" si="479"/>
        <v>1</v>
      </c>
      <c r="DO141" s="7">
        <f t="shared" si="502"/>
        <v>0</v>
      </c>
      <c r="DP141" s="844" t="s">
        <v>7160</v>
      </c>
      <c r="DQ141" s="852"/>
      <c r="DR141" s="856"/>
      <c r="DS141" s="839">
        <v>24</v>
      </c>
      <c r="DT141" s="848"/>
      <c r="DU141" s="853"/>
      <c r="DV141" s="7">
        <f t="shared" si="481"/>
        <v>1</v>
      </c>
      <c r="DW141" s="7">
        <f t="shared" si="503"/>
        <v>0</v>
      </c>
      <c r="DX141" s="844" t="s">
        <v>7160</v>
      </c>
      <c r="DY141" s="852"/>
      <c r="DZ141" s="856"/>
      <c r="EA141" s="839">
        <v>24</v>
      </c>
      <c r="EB141" s="848"/>
      <c r="EC141" s="853"/>
      <c r="ED141" s="7">
        <f t="shared" si="484"/>
        <v>1</v>
      </c>
      <c r="EE141" s="7">
        <f t="shared" si="504"/>
        <v>0</v>
      </c>
      <c r="EF141" s="844" t="s">
        <v>7160</v>
      </c>
      <c r="EG141" s="851"/>
      <c r="EH141" s="856"/>
      <c r="EI141" s="839">
        <v>24</v>
      </c>
      <c r="EJ141" s="848"/>
      <c r="EK141" s="853"/>
      <c r="EL141" s="7">
        <f t="shared" si="487"/>
        <v>1</v>
      </c>
      <c r="EM141" s="7">
        <f t="shared" si="505"/>
        <v>0</v>
      </c>
      <c r="EN141" s="844" t="s">
        <v>7160</v>
      </c>
      <c r="EO141" s="851"/>
      <c r="EP141" s="856"/>
      <c r="EQ141" s="839">
        <v>24</v>
      </c>
      <c r="ER141" s="845"/>
      <c r="ES141" s="853"/>
      <c r="ET141" s="7">
        <f t="shared" si="489"/>
        <v>1</v>
      </c>
      <c r="EU141" s="7">
        <f t="shared" si="506"/>
        <v>0</v>
      </c>
      <c r="EV141" s="844" t="s">
        <v>7160</v>
      </c>
      <c r="EW141" s="849"/>
      <c r="EX141" s="849"/>
      <c r="EY141" s="546">
        <v>2023</v>
      </c>
      <c r="FA141" s="846" t="str">
        <f t="shared" si="491"/>
        <v>SI</v>
      </c>
      <c r="FC141" s="934" t="str">
        <f t="shared" si="430"/>
        <v>sistema de aseguramiento de la calidad para la educación superior</v>
      </c>
      <c r="FF141" s="862"/>
    </row>
    <row r="142" spans="1:162" s="934" customFormat="1" ht="32.25" customHeight="1" x14ac:dyDescent="0.25">
      <c r="A142" s="861" t="str">
        <f t="shared" si="398"/>
        <v>105_VES_2023</v>
      </c>
      <c r="B142" s="925" t="s">
        <v>5392</v>
      </c>
      <c r="C142" s="925" t="s">
        <v>653</v>
      </c>
      <c r="D142" s="925" t="s">
        <v>4460</v>
      </c>
      <c r="E142" s="925" t="s">
        <v>7165</v>
      </c>
      <c r="F142" s="925" t="s">
        <v>5393</v>
      </c>
      <c r="G142" s="925" t="s">
        <v>5476</v>
      </c>
      <c r="H142" s="925" t="s">
        <v>5394</v>
      </c>
      <c r="I142" s="969" t="s">
        <v>7344</v>
      </c>
      <c r="J142" s="969" t="s">
        <v>7569</v>
      </c>
      <c r="K142" s="969" t="s">
        <v>7683</v>
      </c>
      <c r="L142" s="920"/>
      <c r="M142" s="925" t="s">
        <v>8319</v>
      </c>
      <c r="N142" s="920">
        <v>105</v>
      </c>
      <c r="O142" s="920"/>
      <c r="P142" s="1073" t="s">
        <v>5627</v>
      </c>
      <c r="Q142" s="920" t="s">
        <v>210</v>
      </c>
      <c r="R142" s="921"/>
      <c r="S142" s="921"/>
      <c r="T142" s="921"/>
      <c r="U142" s="921"/>
      <c r="V142" s="921"/>
      <c r="W142" s="921"/>
      <c r="X142" s="921"/>
      <c r="Y142" s="921"/>
      <c r="Z142" s="921"/>
      <c r="AA142" s="921"/>
      <c r="AB142" s="921"/>
      <c r="AC142" s="921"/>
      <c r="AD142" s="921"/>
      <c r="AE142" s="921"/>
      <c r="AF142" s="921"/>
      <c r="AG142" s="921"/>
      <c r="AH142" s="921"/>
      <c r="AI142" s="921"/>
      <c r="AJ142" s="921"/>
      <c r="AK142" s="921"/>
      <c r="AL142" s="921"/>
      <c r="AM142" s="921"/>
      <c r="AN142" s="921"/>
      <c r="AO142" s="920" t="s">
        <v>270</v>
      </c>
      <c r="AP142" s="920" t="s">
        <v>442</v>
      </c>
      <c r="AQ142" s="920" t="s">
        <v>213</v>
      </c>
      <c r="AR142" s="920" t="s">
        <v>214</v>
      </c>
      <c r="AS142" s="920">
        <v>0</v>
      </c>
      <c r="AT142" s="925" t="s">
        <v>5630</v>
      </c>
      <c r="AU142" s="925" t="s">
        <v>5631</v>
      </c>
      <c r="AV142" s="1022">
        <v>95</v>
      </c>
      <c r="AW142" s="1023">
        <v>96</v>
      </c>
      <c r="AX142" s="1023">
        <v>96</v>
      </c>
      <c r="AY142" s="1023">
        <v>97</v>
      </c>
      <c r="AZ142" s="1023">
        <v>97</v>
      </c>
      <c r="BA142" s="1023">
        <v>97</v>
      </c>
      <c r="BB142" s="961"/>
      <c r="BC142" s="961"/>
      <c r="BD142" s="961"/>
      <c r="BE142" s="961"/>
      <c r="BF142" s="997">
        <v>96</v>
      </c>
      <c r="BG142" s="839">
        <v>96</v>
      </c>
      <c r="BH142" s="848">
        <v>6</v>
      </c>
      <c r="BI142" s="854" t="s">
        <v>7827</v>
      </c>
      <c r="BJ142" s="129">
        <f t="shared" si="492"/>
        <v>1</v>
      </c>
      <c r="BK142" s="7">
        <f t="shared" si="493"/>
        <v>6.25E-2</v>
      </c>
      <c r="BL142" s="841" t="s">
        <v>218</v>
      </c>
      <c r="BM142" s="854" t="s">
        <v>7837</v>
      </c>
      <c r="BN142" s="859"/>
      <c r="BO142" s="839">
        <v>96</v>
      </c>
      <c r="BP142" s="845">
        <v>21</v>
      </c>
      <c r="BQ142" s="843" t="s">
        <v>7853</v>
      </c>
      <c r="BR142" s="7">
        <f t="shared" si="494"/>
        <v>1</v>
      </c>
      <c r="BS142" s="7">
        <f t="shared" si="495"/>
        <v>0.21875</v>
      </c>
      <c r="BT142" s="844" t="s">
        <v>218</v>
      </c>
      <c r="BU142" s="537" t="s">
        <v>7863</v>
      </c>
      <c r="BV142" s="120"/>
      <c r="BW142" s="839">
        <v>96</v>
      </c>
      <c r="BX142" s="848">
        <v>30</v>
      </c>
      <c r="BY142" s="853" t="s">
        <v>8382</v>
      </c>
      <c r="BZ142" s="7">
        <f t="shared" si="466"/>
        <v>1</v>
      </c>
      <c r="CA142" s="7">
        <f t="shared" si="496"/>
        <v>0.3125</v>
      </c>
      <c r="CB142" s="844" t="s">
        <v>218</v>
      </c>
      <c r="CC142" s="852" t="s">
        <v>8401</v>
      </c>
      <c r="CD142" s="120"/>
      <c r="CE142" s="839">
        <v>96</v>
      </c>
      <c r="CF142" s="848">
        <v>37</v>
      </c>
      <c r="CG142" s="853"/>
      <c r="CH142" s="7">
        <f t="shared" si="468"/>
        <v>1</v>
      </c>
      <c r="CI142" s="7">
        <f t="shared" si="497"/>
        <v>0</v>
      </c>
      <c r="CJ142" s="844" t="s">
        <v>7160</v>
      </c>
      <c r="CK142" s="27"/>
      <c r="CL142" s="857"/>
      <c r="CM142" s="839">
        <v>96</v>
      </c>
      <c r="CN142" s="848"/>
      <c r="CO142" s="847"/>
      <c r="CP142" s="7">
        <f t="shared" si="471"/>
        <v>1</v>
      </c>
      <c r="CQ142" s="7">
        <f t="shared" si="498"/>
        <v>0</v>
      </c>
      <c r="CR142" s="844" t="s">
        <v>7160</v>
      </c>
      <c r="CS142" s="852"/>
      <c r="CT142" s="857"/>
      <c r="CU142" s="839">
        <v>96</v>
      </c>
      <c r="CV142" s="848"/>
      <c r="CW142" s="853"/>
      <c r="CX142" s="7">
        <f t="shared" si="473"/>
        <v>1</v>
      </c>
      <c r="CY142" s="7">
        <f t="shared" si="499"/>
        <v>0</v>
      </c>
      <c r="CZ142" s="844" t="s">
        <v>7160</v>
      </c>
      <c r="DA142" s="852"/>
      <c r="DB142" s="856"/>
      <c r="DC142" s="839">
        <v>96</v>
      </c>
      <c r="DD142" s="848"/>
      <c r="DE142" s="853"/>
      <c r="DF142" s="7">
        <f t="shared" si="500"/>
        <v>1</v>
      </c>
      <c r="DG142" s="7">
        <f t="shared" si="501"/>
        <v>0</v>
      </c>
      <c r="DH142" s="844" t="s">
        <v>7160</v>
      </c>
      <c r="DI142" s="852"/>
      <c r="DJ142" s="856"/>
      <c r="DK142" s="839">
        <v>96</v>
      </c>
      <c r="DL142" s="848"/>
      <c r="DM142" s="853"/>
      <c r="DN142" s="7">
        <f t="shared" si="479"/>
        <v>1</v>
      </c>
      <c r="DO142" s="7">
        <f t="shared" si="502"/>
        <v>0</v>
      </c>
      <c r="DP142" s="844" t="s">
        <v>7160</v>
      </c>
      <c r="DQ142" s="852"/>
      <c r="DR142" s="856"/>
      <c r="DS142" s="839">
        <v>96</v>
      </c>
      <c r="DT142" s="848"/>
      <c r="DU142" s="853"/>
      <c r="DV142" s="7">
        <f t="shared" si="481"/>
        <v>1</v>
      </c>
      <c r="DW142" s="7">
        <f t="shared" si="503"/>
        <v>0</v>
      </c>
      <c r="DX142" s="844" t="s">
        <v>7160</v>
      </c>
      <c r="DY142" s="852"/>
      <c r="DZ142" s="856"/>
      <c r="EA142" s="839">
        <v>96</v>
      </c>
      <c r="EB142" s="848"/>
      <c r="EC142" s="853"/>
      <c r="ED142" s="7">
        <f t="shared" si="484"/>
        <v>1</v>
      </c>
      <c r="EE142" s="7">
        <f t="shared" si="504"/>
        <v>0</v>
      </c>
      <c r="EF142" s="844" t="s">
        <v>7160</v>
      </c>
      <c r="EG142" s="851"/>
      <c r="EH142" s="856"/>
      <c r="EI142" s="839">
        <v>96</v>
      </c>
      <c r="EJ142" s="848"/>
      <c r="EK142" s="853"/>
      <c r="EL142" s="7">
        <f t="shared" si="487"/>
        <v>1</v>
      </c>
      <c r="EM142" s="7">
        <f t="shared" si="505"/>
        <v>0</v>
      </c>
      <c r="EN142" s="844" t="s">
        <v>7160</v>
      </c>
      <c r="EO142" s="851"/>
      <c r="EP142" s="856"/>
      <c r="EQ142" s="839">
        <v>96</v>
      </c>
      <c r="ER142" s="845"/>
      <c r="ES142" s="853"/>
      <c r="ET142" s="7">
        <f t="shared" si="489"/>
        <v>1</v>
      </c>
      <c r="EU142" s="7">
        <f t="shared" si="506"/>
        <v>0</v>
      </c>
      <c r="EV142" s="844" t="s">
        <v>7160</v>
      </c>
      <c r="EW142" s="849"/>
      <c r="EX142" s="849"/>
      <c r="EY142" s="546">
        <v>2023</v>
      </c>
      <c r="FA142" s="846" t="str">
        <f t="shared" si="491"/>
        <v>SI</v>
      </c>
      <c r="FC142" s="934" t="str">
        <f t="shared" si="430"/>
        <v>sistema de aseguramiento de la calidad para la educación superior</v>
      </c>
      <c r="FF142" s="862"/>
    </row>
    <row r="143" spans="1:162" s="934" customFormat="1" ht="32.25" customHeight="1" x14ac:dyDescent="0.25">
      <c r="A143" s="861" t="str">
        <f t="shared" si="398"/>
        <v>173_VES_2023</v>
      </c>
      <c r="B143" s="925" t="s">
        <v>5392</v>
      </c>
      <c r="C143" s="925" t="s">
        <v>653</v>
      </c>
      <c r="D143" s="925" t="s">
        <v>4460</v>
      </c>
      <c r="E143" s="925" t="s">
        <v>7165</v>
      </c>
      <c r="F143" s="925" t="s">
        <v>5393</v>
      </c>
      <c r="G143" s="925" t="s">
        <v>5476</v>
      </c>
      <c r="H143" s="925" t="s">
        <v>5394</v>
      </c>
      <c r="I143" s="969" t="s">
        <v>7344</v>
      </c>
      <c r="J143" s="969" t="s">
        <v>7569</v>
      </c>
      <c r="K143" s="969" t="s">
        <v>7683</v>
      </c>
      <c r="L143" s="920"/>
      <c r="M143" s="925" t="s">
        <v>8319</v>
      </c>
      <c r="N143" s="920">
        <v>173</v>
      </c>
      <c r="O143" s="920"/>
      <c r="P143" s="1073" t="s">
        <v>7601</v>
      </c>
      <c r="Q143" s="920" t="s">
        <v>210</v>
      </c>
      <c r="R143" s="921"/>
      <c r="S143" s="921"/>
      <c r="T143" s="921"/>
      <c r="U143" s="921"/>
      <c r="V143" s="921"/>
      <c r="W143" s="921"/>
      <c r="X143" s="921"/>
      <c r="Y143" s="921"/>
      <c r="Z143" s="921"/>
      <c r="AA143" s="921"/>
      <c r="AB143" s="921"/>
      <c r="AC143" s="921"/>
      <c r="AD143" s="921"/>
      <c r="AE143" s="921"/>
      <c r="AF143" s="921"/>
      <c r="AG143" s="921"/>
      <c r="AH143" s="921"/>
      <c r="AI143" s="921"/>
      <c r="AJ143" s="921"/>
      <c r="AK143" s="921"/>
      <c r="AL143" s="921"/>
      <c r="AM143" s="921"/>
      <c r="AN143" s="921"/>
      <c r="AO143" s="920" t="s">
        <v>1366</v>
      </c>
      <c r="AP143" s="920" t="s">
        <v>470</v>
      </c>
      <c r="AQ143" s="920" t="s">
        <v>213</v>
      </c>
      <c r="AR143" s="920" t="s">
        <v>214</v>
      </c>
      <c r="AS143" s="920">
        <v>0</v>
      </c>
      <c r="AT143" s="925" t="s">
        <v>7602</v>
      </c>
      <c r="AU143" s="925" t="s">
        <v>7603</v>
      </c>
      <c r="AV143" s="1022">
        <v>95</v>
      </c>
      <c r="AW143" s="1023">
        <v>97</v>
      </c>
      <c r="AX143" s="1023">
        <v>98</v>
      </c>
      <c r="AY143" s="1023">
        <v>99</v>
      </c>
      <c r="AZ143" s="1023">
        <v>100</v>
      </c>
      <c r="BA143" s="1023">
        <v>100</v>
      </c>
      <c r="BB143" s="961"/>
      <c r="BC143" s="961"/>
      <c r="BD143" s="961"/>
      <c r="BE143" s="961"/>
      <c r="BF143" s="997">
        <v>97</v>
      </c>
      <c r="BG143" s="839">
        <v>0</v>
      </c>
      <c r="BH143" s="842">
        <v>0</v>
      </c>
      <c r="BI143" s="854" t="s">
        <v>7828</v>
      </c>
      <c r="BJ143" s="129">
        <f t="shared" si="492"/>
        <v>0</v>
      </c>
      <c r="BK143" s="7">
        <f t="shared" si="493"/>
        <v>0</v>
      </c>
      <c r="BL143" s="841" t="s">
        <v>218</v>
      </c>
      <c r="BM143" s="854" t="s">
        <v>7834</v>
      </c>
      <c r="BN143" s="859"/>
      <c r="BO143" s="839">
        <v>0</v>
      </c>
      <c r="BP143" s="842">
        <f>IF(BL143="SI",BH143,0)</f>
        <v>0</v>
      </c>
      <c r="BQ143" s="843" t="s">
        <v>7854</v>
      </c>
      <c r="BR143" s="7">
        <f t="shared" si="494"/>
        <v>0</v>
      </c>
      <c r="BS143" s="7">
        <f t="shared" si="495"/>
        <v>0</v>
      </c>
      <c r="BT143" s="844" t="s">
        <v>218</v>
      </c>
      <c r="BU143" s="537" t="s">
        <v>7864</v>
      </c>
      <c r="BV143" s="120"/>
      <c r="BW143" s="839">
        <v>97</v>
      </c>
      <c r="BX143" s="848">
        <v>76</v>
      </c>
      <c r="BY143" s="853" t="s">
        <v>8383</v>
      </c>
      <c r="BZ143" s="7">
        <f t="shared" si="466"/>
        <v>1</v>
      </c>
      <c r="CA143" s="7">
        <f t="shared" si="496"/>
        <v>0.78350515463917525</v>
      </c>
      <c r="CB143" s="844" t="s">
        <v>218</v>
      </c>
      <c r="CC143" s="852" t="s">
        <v>8402</v>
      </c>
      <c r="CD143" s="120"/>
      <c r="CE143" s="839">
        <v>97</v>
      </c>
      <c r="CF143" s="842">
        <f>IF(CB143="SI",BX143,0)</f>
        <v>76</v>
      </c>
      <c r="CG143" s="853"/>
      <c r="CH143" s="7">
        <f t="shared" si="468"/>
        <v>1</v>
      </c>
      <c r="CI143" s="7">
        <f t="shared" si="497"/>
        <v>0</v>
      </c>
      <c r="CJ143" s="844" t="s">
        <v>7160</v>
      </c>
      <c r="CK143" s="27"/>
      <c r="CL143" s="857"/>
      <c r="CM143" s="839">
        <v>97</v>
      </c>
      <c r="CN143" s="842">
        <f>IF(CJ143="SI",CF143,0)</f>
        <v>0</v>
      </c>
      <c r="CO143" s="847"/>
      <c r="CP143" s="7">
        <f t="shared" si="471"/>
        <v>1</v>
      </c>
      <c r="CQ143" s="7">
        <f t="shared" si="498"/>
        <v>0</v>
      </c>
      <c r="CR143" s="844" t="s">
        <v>7160</v>
      </c>
      <c r="CS143" s="852"/>
      <c r="CT143" s="857"/>
      <c r="CU143" s="839">
        <v>97</v>
      </c>
      <c r="CV143" s="848"/>
      <c r="CW143" s="853"/>
      <c r="CX143" s="7">
        <f t="shared" si="473"/>
        <v>1</v>
      </c>
      <c r="CY143" s="7">
        <f t="shared" si="499"/>
        <v>0</v>
      </c>
      <c r="CZ143" s="844" t="s">
        <v>7160</v>
      </c>
      <c r="DA143" s="852"/>
      <c r="DB143" s="856"/>
      <c r="DC143" s="839">
        <v>97</v>
      </c>
      <c r="DD143" s="842">
        <f>IF(CZ143="SI",CV143,0)</f>
        <v>0</v>
      </c>
      <c r="DE143" s="853"/>
      <c r="DF143" s="7">
        <f t="shared" si="500"/>
        <v>1</v>
      </c>
      <c r="DG143" s="7">
        <f t="shared" si="501"/>
        <v>0</v>
      </c>
      <c r="DH143" s="844" t="s">
        <v>7160</v>
      </c>
      <c r="DI143" s="852"/>
      <c r="DJ143" s="856"/>
      <c r="DK143" s="839">
        <v>97</v>
      </c>
      <c r="DL143" s="842">
        <f>IF(DH143="SI",DD143,0)</f>
        <v>0</v>
      </c>
      <c r="DM143" s="853"/>
      <c r="DN143" s="7">
        <f t="shared" si="479"/>
        <v>1</v>
      </c>
      <c r="DO143" s="7">
        <f t="shared" si="502"/>
        <v>0</v>
      </c>
      <c r="DP143" s="844" t="s">
        <v>7160</v>
      </c>
      <c r="DQ143" s="852"/>
      <c r="DR143" s="856"/>
      <c r="DS143" s="839">
        <v>97</v>
      </c>
      <c r="DT143" s="848"/>
      <c r="DU143" s="853"/>
      <c r="DV143" s="7">
        <f t="shared" si="481"/>
        <v>1</v>
      </c>
      <c r="DW143" s="7">
        <f t="shared" si="503"/>
        <v>0</v>
      </c>
      <c r="DX143" s="844" t="s">
        <v>7160</v>
      </c>
      <c r="DY143" s="852"/>
      <c r="DZ143" s="856"/>
      <c r="EA143" s="839">
        <v>97</v>
      </c>
      <c r="EB143" s="842">
        <f>IF(DX143="SI",DT143,0)</f>
        <v>0</v>
      </c>
      <c r="EC143" s="853"/>
      <c r="ED143" s="7">
        <f t="shared" si="484"/>
        <v>1</v>
      </c>
      <c r="EE143" s="7">
        <f t="shared" si="504"/>
        <v>0</v>
      </c>
      <c r="EF143" s="844" t="s">
        <v>7160</v>
      </c>
      <c r="EG143" s="851"/>
      <c r="EH143" s="856"/>
      <c r="EI143" s="839">
        <v>97</v>
      </c>
      <c r="EJ143" s="842">
        <f>IF(EF143="SI",EB143,0)</f>
        <v>0</v>
      </c>
      <c r="EK143" s="853"/>
      <c r="EL143" s="7">
        <f t="shared" si="487"/>
        <v>1</v>
      </c>
      <c r="EM143" s="7">
        <f t="shared" si="505"/>
        <v>0</v>
      </c>
      <c r="EN143" s="844" t="s">
        <v>7160</v>
      </c>
      <c r="EO143" s="851"/>
      <c r="EP143" s="856"/>
      <c r="EQ143" s="839">
        <v>97</v>
      </c>
      <c r="ER143" s="845"/>
      <c r="ES143" s="853"/>
      <c r="ET143" s="7">
        <f t="shared" si="489"/>
        <v>1</v>
      </c>
      <c r="EU143" s="7">
        <f t="shared" si="506"/>
        <v>0</v>
      </c>
      <c r="EV143" s="844" t="s">
        <v>7160</v>
      </c>
      <c r="EW143" s="849"/>
      <c r="EX143" s="849"/>
      <c r="EY143" s="546">
        <v>2023</v>
      </c>
      <c r="FC143" s="934" t="str">
        <f t="shared" si="430"/>
        <v>sistema de aseguramiento de la calidad para la educación superior</v>
      </c>
      <c r="FF143" s="862"/>
    </row>
    <row r="144" spans="1:162" s="934" customFormat="1" ht="32.25" customHeight="1" x14ac:dyDescent="0.25">
      <c r="A144" s="861" t="str">
        <f t="shared" si="398"/>
        <v>354_VES_2023</v>
      </c>
      <c r="B144" s="925" t="s">
        <v>5392</v>
      </c>
      <c r="C144" s="925" t="s">
        <v>653</v>
      </c>
      <c r="D144" s="925" t="s">
        <v>4460</v>
      </c>
      <c r="E144" s="925" t="s">
        <v>7165</v>
      </c>
      <c r="F144" s="925" t="s">
        <v>5393</v>
      </c>
      <c r="G144" s="925" t="s">
        <v>5476</v>
      </c>
      <c r="H144" s="925" t="s">
        <v>5394</v>
      </c>
      <c r="I144" s="969" t="s">
        <v>7344</v>
      </c>
      <c r="J144" s="969" t="s">
        <v>7569</v>
      </c>
      <c r="K144" s="969" t="s">
        <v>7683</v>
      </c>
      <c r="L144" s="920"/>
      <c r="M144" s="925" t="s">
        <v>8319</v>
      </c>
      <c r="N144" s="920">
        <v>354</v>
      </c>
      <c r="O144" s="920"/>
      <c r="P144" s="1073" t="s">
        <v>7248</v>
      </c>
      <c r="Q144" s="920" t="s">
        <v>210</v>
      </c>
      <c r="R144" s="921"/>
      <c r="S144" s="921"/>
      <c r="T144" s="921"/>
      <c r="U144" s="921"/>
      <c r="V144" s="921"/>
      <c r="W144" s="921"/>
      <c r="X144" s="921"/>
      <c r="Y144" s="921"/>
      <c r="Z144" s="921"/>
      <c r="AA144" s="921"/>
      <c r="AB144" s="921"/>
      <c r="AC144" s="921"/>
      <c r="AD144" s="921"/>
      <c r="AE144" s="921"/>
      <c r="AF144" s="921"/>
      <c r="AG144" s="921"/>
      <c r="AH144" s="921"/>
      <c r="AI144" s="921"/>
      <c r="AJ144" s="921"/>
      <c r="AK144" s="921"/>
      <c r="AL144" s="921"/>
      <c r="AM144" s="921"/>
      <c r="AN144" s="921"/>
      <c r="AO144" s="920" t="s">
        <v>211</v>
      </c>
      <c r="AP144" s="920" t="s">
        <v>442</v>
      </c>
      <c r="AQ144" s="920" t="s">
        <v>213</v>
      </c>
      <c r="AR144" s="920" t="s">
        <v>214</v>
      </c>
      <c r="AS144" s="920">
        <v>0</v>
      </c>
      <c r="AT144" s="925" t="s">
        <v>7249</v>
      </c>
      <c r="AU144" s="925" t="s">
        <v>7250</v>
      </c>
      <c r="AV144" s="1022">
        <v>90</v>
      </c>
      <c r="AW144" s="1023">
        <v>93</v>
      </c>
      <c r="AX144" s="1023">
        <v>93</v>
      </c>
      <c r="AY144" s="1023">
        <v>93</v>
      </c>
      <c r="AZ144" s="1023">
        <v>93</v>
      </c>
      <c r="BA144" s="1023">
        <v>93</v>
      </c>
      <c r="BB144" s="961"/>
      <c r="BC144" s="961"/>
      <c r="BD144" s="961"/>
      <c r="BE144" s="961"/>
      <c r="BF144" s="997">
        <v>93</v>
      </c>
      <c r="BG144" s="839">
        <v>93</v>
      </c>
      <c r="BH144" s="848">
        <v>3</v>
      </c>
      <c r="BI144" s="854" t="s">
        <v>7829</v>
      </c>
      <c r="BJ144" s="129">
        <f t="shared" si="492"/>
        <v>1</v>
      </c>
      <c r="BK144" s="7">
        <f t="shared" si="493"/>
        <v>3.2258064516129031E-2</v>
      </c>
      <c r="BL144" s="841" t="s">
        <v>218</v>
      </c>
      <c r="BM144" s="854" t="s">
        <v>7838</v>
      </c>
      <c r="BN144" s="859"/>
      <c r="BO144" s="839">
        <v>93</v>
      </c>
      <c r="BP144" s="845">
        <v>12</v>
      </c>
      <c r="BQ144" s="843" t="s">
        <v>7855</v>
      </c>
      <c r="BR144" s="7">
        <f t="shared" si="494"/>
        <v>1</v>
      </c>
      <c r="BS144" s="7">
        <f t="shared" si="495"/>
        <v>0.12903225806451613</v>
      </c>
      <c r="BT144" s="844" t="s">
        <v>218</v>
      </c>
      <c r="BU144" s="537" t="s">
        <v>7865</v>
      </c>
      <c r="BV144" s="120"/>
      <c r="BW144" s="839">
        <v>93</v>
      </c>
      <c r="BX144" s="848">
        <v>17</v>
      </c>
      <c r="BY144" s="853" t="s">
        <v>8384</v>
      </c>
      <c r="BZ144" s="7">
        <f t="shared" si="466"/>
        <v>1</v>
      </c>
      <c r="CA144" s="7">
        <f t="shared" si="496"/>
        <v>0.18279569892473119</v>
      </c>
      <c r="CB144" s="844" t="s">
        <v>218</v>
      </c>
      <c r="CC144" s="852" t="s">
        <v>8403</v>
      </c>
      <c r="CD144" s="120"/>
      <c r="CE144" s="839">
        <v>93</v>
      </c>
      <c r="CF144" s="848">
        <v>21</v>
      </c>
      <c r="CG144" s="853"/>
      <c r="CH144" s="7">
        <f t="shared" si="468"/>
        <v>1</v>
      </c>
      <c r="CI144" s="7">
        <f t="shared" si="497"/>
        <v>0</v>
      </c>
      <c r="CJ144" s="844" t="s">
        <v>7160</v>
      </c>
      <c r="CK144" s="27"/>
      <c r="CL144" s="857"/>
      <c r="CM144" s="839">
        <v>93</v>
      </c>
      <c r="CN144" s="848"/>
      <c r="CO144" s="847"/>
      <c r="CP144" s="7">
        <f t="shared" si="471"/>
        <v>1</v>
      </c>
      <c r="CQ144" s="7">
        <f t="shared" si="498"/>
        <v>0</v>
      </c>
      <c r="CR144" s="844" t="s">
        <v>7160</v>
      </c>
      <c r="CS144" s="852"/>
      <c r="CT144" s="857"/>
      <c r="CU144" s="839">
        <v>93</v>
      </c>
      <c r="CV144" s="848"/>
      <c r="CW144" s="853"/>
      <c r="CX144" s="7">
        <f t="shared" si="473"/>
        <v>1</v>
      </c>
      <c r="CY144" s="7">
        <f t="shared" si="499"/>
        <v>0</v>
      </c>
      <c r="CZ144" s="844" t="s">
        <v>7160</v>
      </c>
      <c r="DA144" s="852"/>
      <c r="DB144" s="856"/>
      <c r="DC144" s="839">
        <v>93</v>
      </c>
      <c r="DD144" s="848"/>
      <c r="DE144" s="853"/>
      <c r="DF144" s="7">
        <f t="shared" si="500"/>
        <v>1</v>
      </c>
      <c r="DG144" s="7">
        <f t="shared" si="501"/>
        <v>0</v>
      </c>
      <c r="DH144" s="844" t="s">
        <v>7160</v>
      </c>
      <c r="DI144" s="852"/>
      <c r="DJ144" s="856"/>
      <c r="DK144" s="839">
        <v>93</v>
      </c>
      <c r="DL144" s="848"/>
      <c r="DM144" s="853"/>
      <c r="DN144" s="7">
        <f t="shared" si="479"/>
        <v>1</v>
      </c>
      <c r="DO144" s="7">
        <f t="shared" si="502"/>
        <v>0</v>
      </c>
      <c r="DP144" s="844" t="s">
        <v>7160</v>
      </c>
      <c r="DQ144" s="852"/>
      <c r="DR144" s="856"/>
      <c r="DS144" s="839">
        <v>93</v>
      </c>
      <c r="DT144" s="848"/>
      <c r="DU144" s="853"/>
      <c r="DV144" s="7">
        <f t="shared" si="481"/>
        <v>1</v>
      </c>
      <c r="DW144" s="7">
        <f t="shared" si="503"/>
        <v>0</v>
      </c>
      <c r="DX144" s="844" t="s">
        <v>7160</v>
      </c>
      <c r="DY144" s="852"/>
      <c r="DZ144" s="856"/>
      <c r="EA144" s="839">
        <v>93</v>
      </c>
      <c r="EB144" s="848"/>
      <c r="EC144" s="853"/>
      <c r="ED144" s="7">
        <f t="shared" si="484"/>
        <v>1</v>
      </c>
      <c r="EE144" s="7">
        <f t="shared" si="504"/>
        <v>0</v>
      </c>
      <c r="EF144" s="844" t="s">
        <v>7160</v>
      </c>
      <c r="EG144" s="851"/>
      <c r="EH144" s="856"/>
      <c r="EI144" s="839">
        <v>93</v>
      </c>
      <c r="EJ144" s="848"/>
      <c r="EK144" s="853"/>
      <c r="EL144" s="7">
        <f t="shared" si="487"/>
        <v>1</v>
      </c>
      <c r="EM144" s="7">
        <f t="shared" si="505"/>
        <v>0</v>
      </c>
      <c r="EN144" s="844" t="s">
        <v>7160</v>
      </c>
      <c r="EO144" s="851"/>
      <c r="EP144" s="856"/>
      <c r="EQ144" s="839">
        <v>93</v>
      </c>
      <c r="ER144" s="845"/>
      <c r="ES144" s="853"/>
      <c r="ET144" s="7">
        <f t="shared" si="489"/>
        <v>1</v>
      </c>
      <c r="EU144" s="7">
        <f t="shared" si="506"/>
        <v>0</v>
      </c>
      <c r="EV144" s="844" t="s">
        <v>7160</v>
      </c>
      <c r="EW144" s="849"/>
      <c r="EX144" s="849"/>
      <c r="EY144" s="546">
        <v>2023</v>
      </c>
      <c r="FA144" s="846" t="str">
        <f>+IF(EQ144=AW144,"SI","NO")</f>
        <v>SI</v>
      </c>
      <c r="FC144" s="934" t="str">
        <f t="shared" si="430"/>
        <v>sistema de aseguramiento de la calidad para la educación superior</v>
      </c>
      <c r="FF144" s="862"/>
    </row>
    <row r="145" spans="1:162" s="934" customFormat="1" ht="32.25" customHeight="1" x14ac:dyDescent="0.25">
      <c r="A145" s="861" t="str">
        <f t="shared" si="398"/>
        <v>597_VES_2023</v>
      </c>
      <c r="B145" s="925" t="s">
        <v>5392</v>
      </c>
      <c r="C145" s="925" t="s">
        <v>653</v>
      </c>
      <c r="D145" s="925" t="s">
        <v>4460</v>
      </c>
      <c r="E145" s="925" t="s">
        <v>7165</v>
      </c>
      <c r="F145" s="925" t="s">
        <v>5393</v>
      </c>
      <c r="G145" s="925" t="s">
        <v>5476</v>
      </c>
      <c r="H145" s="925" t="s">
        <v>5394</v>
      </c>
      <c r="I145" s="969" t="s">
        <v>7344</v>
      </c>
      <c r="J145" s="969" t="s">
        <v>7569</v>
      </c>
      <c r="K145" s="969" t="s">
        <v>7683</v>
      </c>
      <c r="L145" s="920"/>
      <c r="M145" s="925" t="s">
        <v>8319</v>
      </c>
      <c r="N145" s="971">
        <v>597</v>
      </c>
      <c r="O145" s="920"/>
      <c r="P145" s="1073" t="s">
        <v>7604</v>
      </c>
      <c r="Q145" s="920" t="s">
        <v>210</v>
      </c>
      <c r="R145" s="921"/>
      <c r="S145" s="921"/>
      <c r="T145" s="921"/>
      <c r="U145" s="921"/>
      <c r="V145" s="921"/>
      <c r="W145" s="921"/>
      <c r="X145" s="921"/>
      <c r="Y145" s="921"/>
      <c r="Z145" s="921"/>
      <c r="AA145" s="921"/>
      <c r="AB145" s="921"/>
      <c r="AC145" s="921"/>
      <c r="AD145" s="921"/>
      <c r="AE145" s="921"/>
      <c r="AF145" s="921"/>
      <c r="AG145" s="921"/>
      <c r="AH145" s="921"/>
      <c r="AI145" s="921"/>
      <c r="AJ145" s="921"/>
      <c r="AK145" s="921"/>
      <c r="AL145" s="921"/>
      <c r="AM145" s="921"/>
      <c r="AN145" s="921"/>
      <c r="AO145" s="920" t="s">
        <v>211</v>
      </c>
      <c r="AP145" s="920" t="s">
        <v>470</v>
      </c>
      <c r="AQ145" s="920" t="s">
        <v>213</v>
      </c>
      <c r="AR145" s="920" t="s">
        <v>214</v>
      </c>
      <c r="AS145" s="920">
        <v>0</v>
      </c>
      <c r="AT145" s="925" t="s">
        <v>7605</v>
      </c>
      <c r="AU145" s="925" t="s">
        <v>7606</v>
      </c>
      <c r="AV145" s="985">
        <v>0</v>
      </c>
      <c r="AW145" s="1019">
        <v>100</v>
      </c>
      <c r="AX145" s="1019">
        <v>100</v>
      </c>
      <c r="AY145" s="1019">
        <v>100</v>
      </c>
      <c r="AZ145" s="1019">
        <v>100</v>
      </c>
      <c r="BA145" s="1019">
        <v>100</v>
      </c>
      <c r="BB145" s="964"/>
      <c r="BC145" s="964"/>
      <c r="BD145" s="964"/>
      <c r="BE145" s="964"/>
      <c r="BF145" s="995">
        <v>100</v>
      </c>
      <c r="BG145" s="839">
        <v>0</v>
      </c>
      <c r="BH145" s="842">
        <v>0</v>
      </c>
      <c r="BI145" s="854" t="s">
        <v>7830</v>
      </c>
      <c r="BJ145" s="129">
        <f t="shared" si="492"/>
        <v>0</v>
      </c>
      <c r="BK145" s="7">
        <f t="shared" si="493"/>
        <v>0</v>
      </c>
      <c r="BL145" s="841" t="s">
        <v>218</v>
      </c>
      <c r="BM145" s="854" t="s">
        <v>7834</v>
      </c>
      <c r="BN145" s="859"/>
      <c r="BO145" s="839">
        <v>0</v>
      </c>
      <c r="BP145" s="842">
        <f>IF(BL145="SI",BH145,0)</f>
        <v>0</v>
      </c>
      <c r="BQ145" s="843" t="s">
        <v>7856</v>
      </c>
      <c r="BR145" s="7">
        <f t="shared" si="494"/>
        <v>0</v>
      </c>
      <c r="BS145" s="7">
        <f t="shared" si="495"/>
        <v>0</v>
      </c>
      <c r="BT145" s="844" t="s">
        <v>218</v>
      </c>
      <c r="BU145" s="537" t="s">
        <v>7864</v>
      </c>
      <c r="BV145" s="120"/>
      <c r="BW145" s="839">
        <v>20</v>
      </c>
      <c r="BX145" s="848">
        <v>20</v>
      </c>
      <c r="BY145" s="853" t="s">
        <v>8385</v>
      </c>
      <c r="BZ145" s="7">
        <f t="shared" si="466"/>
        <v>0.2</v>
      </c>
      <c r="CA145" s="7">
        <f t="shared" si="496"/>
        <v>0.2</v>
      </c>
      <c r="CB145" s="844" t="s">
        <v>218</v>
      </c>
      <c r="CC145" s="852" t="s">
        <v>8404</v>
      </c>
      <c r="CD145" s="120"/>
      <c r="CE145" s="839">
        <v>20</v>
      </c>
      <c r="CF145" s="842">
        <f>IF(CB145="SI",BX145,0)</f>
        <v>20</v>
      </c>
      <c r="CG145" s="853"/>
      <c r="CH145" s="7">
        <f t="shared" si="468"/>
        <v>0.2</v>
      </c>
      <c r="CI145" s="7">
        <f t="shared" si="497"/>
        <v>0</v>
      </c>
      <c r="CJ145" s="844" t="s">
        <v>7160</v>
      </c>
      <c r="CK145" s="27"/>
      <c r="CL145" s="857"/>
      <c r="CM145" s="839">
        <v>20</v>
      </c>
      <c r="CN145" s="842">
        <f>IF(CJ145="SI",CF145,0)</f>
        <v>0</v>
      </c>
      <c r="CO145" s="847"/>
      <c r="CP145" s="7">
        <f t="shared" si="471"/>
        <v>0.2</v>
      </c>
      <c r="CQ145" s="7">
        <f t="shared" si="498"/>
        <v>0</v>
      </c>
      <c r="CR145" s="844" t="s">
        <v>7160</v>
      </c>
      <c r="CS145" s="852"/>
      <c r="CT145" s="857"/>
      <c r="CU145" s="839">
        <v>50</v>
      </c>
      <c r="CV145" s="848"/>
      <c r="CW145" s="853"/>
      <c r="CX145" s="7">
        <f t="shared" si="473"/>
        <v>0.5</v>
      </c>
      <c r="CY145" s="7">
        <f t="shared" si="499"/>
        <v>0</v>
      </c>
      <c r="CZ145" s="844" t="s">
        <v>7160</v>
      </c>
      <c r="DA145" s="852"/>
      <c r="DB145" s="856"/>
      <c r="DC145" s="839">
        <v>50</v>
      </c>
      <c r="DD145" s="842">
        <f>IF(CZ145="SI",CV145,0)</f>
        <v>0</v>
      </c>
      <c r="DE145" s="853"/>
      <c r="DF145" s="7">
        <f t="shared" si="500"/>
        <v>0.5</v>
      </c>
      <c r="DG145" s="7">
        <f t="shared" si="501"/>
        <v>0</v>
      </c>
      <c r="DH145" s="844" t="s">
        <v>7160</v>
      </c>
      <c r="DI145" s="852"/>
      <c r="DJ145" s="856"/>
      <c r="DK145" s="839">
        <v>50</v>
      </c>
      <c r="DL145" s="842">
        <f>IF(DH145="SI",DD145,0)</f>
        <v>0</v>
      </c>
      <c r="DM145" s="853"/>
      <c r="DN145" s="7">
        <f t="shared" si="479"/>
        <v>0.5</v>
      </c>
      <c r="DO145" s="7">
        <f t="shared" si="502"/>
        <v>0</v>
      </c>
      <c r="DP145" s="844" t="s">
        <v>7160</v>
      </c>
      <c r="DQ145" s="852"/>
      <c r="DR145" s="856"/>
      <c r="DS145" s="839">
        <v>70</v>
      </c>
      <c r="DT145" s="848"/>
      <c r="DU145" s="853"/>
      <c r="DV145" s="7">
        <f t="shared" si="481"/>
        <v>0.7</v>
      </c>
      <c r="DW145" s="7">
        <f t="shared" si="503"/>
        <v>0</v>
      </c>
      <c r="DX145" s="844" t="s">
        <v>7160</v>
      </c>
      <c r="DY145" s="852"/>
      <c r="DZ145" s="856"/>
      <c r="EA145" s="839">
        <v>70</v>
      </c>
      <c r="EB145" s="842">
        <f>IF(DX145="SI",DT145,0)</f>
        <v>0</v>
      </c>
      <c r="EC145" s="853"/>
      <c r="ED145" s="7">
        <f t="shared" si="484"/>
        <v>0.7</v>
      </c>
      <c r="EE145" s="7">
        <f t="shared" si="504"/>
        <v>0</v>
      </c>
      <c r="EF145" s="844" t="s">
        <v>7160</v>
      </c>
      <c r="EG145" s="851"/>
      <c r="EH145" s="856"/>
      <c r="EI145" s="839">
        <v>70</v>
      </c>
      <c r="EJ145" s="842">
        <f>IF(EF145="SI",EB145,0)</f>
        <v>0</v>
      </c>
      <c r="EK145" s="853"/>
      <c r="EL145" s="7">
        <f t="shared" si="487"/>
        <v>0.7</v>
      </c>
      <c r="EM145" s="7">
        <f t="shared" si="505"/>
        <v>0</v>
      </c>
      <c r="EN145" s="844" t="s">
        <v>7160</v>
      </c>
      <c r="EO145" s="851"/>
      <c r="EP145" s="856"/>
      <c r="EQ145" s="839">
        <v>100</v>
      </c>
      <c r="ER145" s="845"/>
      <c r="ES145" s="853"/>
      <c r="ET145" s="7">
        <f t="shared" si="489"/>
        <v>1</v>
      </c>
      <c r="EU145" s="7">
        <f t="shared" si="506"/>
        <v>0</v>
      </c>
      <c r="EV145" s="844" t="s">
        <v>7160</v>
      </c>
      <c r="EW145" s="849"/>
      <c r="EX145" s="849"/>
      <c r="EY145" s="546">
        <v>2023</v>
      </c>
      <c r="FC145" s="934" t="str">
        <f t="shared" si="430"/>
        <v>sistema de aseguramiento de la calidad para la educación superior</v>
      </c>
      <c r="FF145" s="862"/>
    </row>
    <row r="146" spans="1:162" s="934" customFormat="1" ht="32.25" customHeight="1" x14ac:dyDescent="0.25">
      <c r="A146" s="861" t="str">
        <f t="shared" si="398"/>
        <v>598_VES_2023</v>
      </c>
      <c r="B146" s="925" t="s">
        <v>5392</v>
      </c>
      <c r="C146" s="925" t="s">
        <v>653</v>
      </c>
      <c r="D146" s="925" t="s">
        <v>4460</v>
      </c>
      <c r="E146" s="925" t="s">
        <v>7165</v>
      </c>
      <c r="F146" s="925" t="s">
        <v>5393</v>
      </c>
      <c r="G146" s="925" t="s">
        <v>5476</v>
      </c>
      <c r="H146" s="925" t="s">
        <v>5394</v>
      </c>
      <c r="I146" s="969" t="s">
        <v>7344</v>
      </c>
      <c r="J146" s="969" t="s">
        <v>7569</v>
      </c>
      <c r="K146" s="969" t="s">
        <v>7683</v>
      </c>
      <c r="L146" s="920"/>
      <c r="M146" s="925" t="s">
        <v>8319</v>
      </c>
      <c r="N146" s="971">
        <v>598</v>
      </c>
      <c r="O146" s="920"/>
      <c r="P146" s="1073" t="s">
        <v>7607</v>
      </c>
      <c r="Q146" s="920" t="s">
        <v>210</v>
      </c>
      <c r="R146" s="921"/>
      <c r="S146" s="921"/>
      <c r="T146" s="921"/>
      <c r="U146" s="921"/>
      <c r="V146" s="921"/>
      <c r="W146" s="921"/>
      <c r="X146" s="921"/>
      <c r="Y146" s="921"/>
      <c r="Z146" s="921"/>
      <c r="AA146" s="921"/>
      <c r="AB146" s="921"/>
      <c r="AC146" s="921"/>
      <c r="AD146" s="921"/>
      <c r="AE146" s="921"/>
      <c r="AF146" s="921"/>
      <c r="AG146" s="921"/>
      <c r="AH146" s="921"/>
      <c r="AI146" s="921"/>
      <c r="AJ146" s="921"/>
      <c r="AK146" s="921"/>
      <c r="AL146" s="921"/>
      <c r="AM146" s="921"/>
      <c r="AN146" s="921"/>
      <c r="AO146" s="920" t="s">
        <v>211</v>
      </c>
      <c r="AP146" s="920" t="s">
        <v>470</v>
      </c>
      <c r="AQ146" s="920" t="s">
        <v>244</v>
      </c>
      <c r="AR146" s="920" t="s">
        <v>214</v>
      </c>
      <c r="AS146" s="920">
        <v>0</v>
      </c>
      <c r="AT146" s="925" t="s">
        <v>7608</v>
      </c>
      <c r="AU146" s="925" t="s">
        <v>7609</v>
      </c>
      <c r="AV146" s="985">
        <v>0</v>
      </c>
      <c r="AW146" s="1019">
        <v>30</v>
      </c>
      <c r="AX146" s="1019">
        <v>30</v>
      </c>
      <c r="AY146" s="1019">
        <v>25</v>
      </c>
      <c r="AZ146" s="1019">
        <v>15</v>
      </c>
      <c r="BA146" s="1019">
        <v>100</v>
      </c>
      <c r="BB146" s="964"/>
      <c r="BC146" s="964"/>
      <c r="BD146" s="964"/>
      <c r="BE146" s="964"/>
      <c r="BF146" s="995">
        <v>30</v>
      </c>
      <c r="BG146" s="839">
        <v>0</v>
      </c>
      <c r="BH146" s="842">
        <v>0</v>
      </c>
      <c r="BI146" s="854" t="s">
        <v>7831</v>
      </c>
      <c r="BJ146" s="129">
        <f>+IF(BL146="SI",IFERROR((IF(BL146="SI",BG146,0)/AW146),"REVISAR"),0)</f>
        <v>0</v>
      </c>
      <c r="BK146" s="7">
        <f>+IF(BL146="SI",IFERROR((IF(BL146="SI",BH146,0)/AW146),"REVISAR"),0)</f>
        <v>0</v>
      </c>
      <c r="BL146" s="841" t="s">
        <v>218</v>
      </c>
      <c r="BM146" s="854" t="s">
        <v>7834</v>
      </c>
      <c r="BN146" s="860"/>
      <c r="BO146" s="839">
        <v>0</v>
      </c>
      <c r="BP146" s="842">
        <f>IF(BL146="SI",BH146,0)</f>
        <v>0</v>
      </c>
      <c r="BQ146" s="843" t="s">
        <v>7857</v>
      </c>
      <c r="BR146" s="7">
        <f>+IFERROR((BO146/$AW146),"REVISAR")</f>
        <v>0</v>
      </c>
      <c r="BS146" s="7">
        <f>+IF(BL146&lt;&gt;"SI",BK146,(IF(BT146="SI",IFERROR((IF(BT146="SI",BP146,0)/$AW146),"REVISAR"),BK146)))</f>
        <v>0</v>
      </c>
      <c r="BT146" s="844" t="s">
        <v>218</v>
      </c>
      <c r="BU146" s="537" t="s">
        <v>7864</v>
      </c>
      <c r="BV146" s="120"/>
      <c r="BW146" s="839">
        <v>6</v>
      </c>
      <c r="BX146" s="848">
        <v>6</v>
      </c>
      <c r="BY146" s="853" t="s">
        <v>8386</v>
      </c>
      <c r="BZ146" s="7">
        <f>+IFERROR((BW146/$AW146),"REVISAR")</f>
        <v>0.2</v>
      </c>
      <c r="CA146" s="7">
        <f>+IF(AND(BT146="SI",BL146="SI"),(IF(CB146="SI",IFERROR((IF(CB146="SI",BX146,0)/$AW146),"REVISAR"),BS146)),BS146)</f>
        <v>0.2</v>
      </c>
      <c r="CB146" s="844" t="s">
        <v>218</v>
      </c>
      <c r="CC146" s="852" t="s">
        <v>8405</v>
      </c>
      <c r="CD146" s="857"/>
      <c r="CE146" s="839">
        <v>6</v>
      </c>
      <c r="CF146" s="842">
        <f>IF(CB146="SI",BX146,0)</f>
        <v>6</v>
      </c>
      <c r="CG146" s="853"/>
      <c r="CH146" s="7">
        <f>+IFERROR((CE146/$AW146),"REVISAR")</f>
        <v>0.2</v>
      </c>
      <c r="CI146" s="7">
        <f>+IF(AND(BL146="SI",BT146="SI",CB146="SI"),(IF(CJ146="SI",IFERROR((IF(CJ146="SI",CF146,0)/$AW146),"REVISAR"),CA146)),CA146)</f>
        <v>0.2</v>
      </c>
      <c r="CJ146" s="844" t="s">
        <v>7160</v>
      </c>
      <c r="CK146" s="27"/>
      <c r="CL146" s="857"/>
      <c r="CM146" s="839">
        <v>6</v>
      </c>
      <c r="CN146" s="842">
        <f>IF(CJ146="SI",CF146,0)</f>
        <v>0</v>
      </c>
      <c r="CO146" s="847"/>
      <c r="CP146" s="7">
        <f>+IFERROR((CM146/$AW146),"REVISAR")</f>
        <v>0.2</v>
      </c>
      <c r="CQ146" s="7">
        <f>+IF(AND(BL146="SI",BT146="SI",CB146="SI",CJ146="SI"),(IF(CR146="SI",IFERROR((IF(CR146="SI",CN146,0)/$AW146),"REVISAR"),CI146)),CI146)</f>
        <v>0.2</v>
      </c>
      <c r="CR146" s="844" t="s">
        <v>7160</v>
      </c>
      <c r="CS146" s="852"/>
      <c r="CT146" s="857"/>
      <c r="CU146" s="839">
        <v>14</v>
      </c>
      <c r="CV146" s="848"/>
      <c r="CW146" s="853"/>
      <c r="CX146" s="7">
        <f>+IFERROR((CU146/$AW146),"REVISAR")</f>
        <v>0.46666666666666667</v>
      </c>
      <c r="CY146" s="7">
        <f>+IF(AND(BL146="SI",BT146="SI",CB146="SI",CJ146="SI",CR146="SI"),(IF(CZ146="SI",IFERROR((IF(CZ146="SI",CV146,0)/$AW146),"REVISAR"),CQ146)),CQ146)</f>
        <v>0.2</v>
      </c>
      <c r="CZ146" s="844" t="s">
        <v>7160</v>
      </c>
      <c r="DA146" s="852"/>
      <c r="DB146" s="856"/>
      <c r="DC146" s="839">
        <v>14</v>
      </c>
      <c r="DD146" s="842">
        <f>IF(CZ146="SI",CV146,0)</f>
        <v>0</v>
      </c>
      <c r="DE146" s="853"/>
      <c r="DF146" s="7">
        <f>+IFERROR((DC146/$AW146),"REVISAR")</f>
        <v>0.46666666666666667</v>
      </c>
      <c r="DG146" s="7">
        <f>+IF(AND(BL146="SI",BT146="SI",CB146="SI",CJ146="SI",CR146="SI",CZ146="SI"),(IF(DH146="SI",IFERROR((IF(DH146="SI",DD146,0)/$AW146),"REVISAR"),CY146)),CY146)</f>
        <v>0.2</v>
      </c>
      <c r="DH146" s="844" t="s">
        <v>7160</v>
      </c>
      <c r="DI146" s="852"/>
      <c r="DJ146" s="856"/>
      <c r="DK146" s="839">
        <v>14</v>
      </c>
      <c r="DL146" s="842">
        <f>IF(DH146="SI",DD146,0)</f>
        <v>0</v>
      </c>
      <c r="DM146" s="853"/>
      <c r="DN146" s="7">
        <f>+IFERROR((DK146/$AW146),"REVISAR")</f>
        <v>0.46666666666666667</v>
      </c>
      <c r="DO146" s="7">
        <f>+IF(AND(BL146="SI",BT146="SI",CB146="SI",CJ146="SI",CR146="SI",CZ146="SI",DH146="SI"),(IF(DP146="SI",IFERROR((IF(DP146="SI",DL146,0)/$AW146),"REVISAR"),DG146)),DG146)</f>
        <v>0.2</v>
      </c>
      <c r="DP146" s="844" t="s">
        <v>7160</v>
      </c>
      <c r="DQ146" s="852"/>
      <c r="DR146" s="856"/>
      <c r="DS146" s="839">
        <v>23.5</v>
      </c>
      <c r="DT146" s="848"/>
      <c r="DU146" s="853"/>
      <c r="DV146" s="7">
        <f>+IFERROR((DS146/$AW146),"REVISAR")</f>
        <v>0.78333333333333333</v>
      </c>
      <c r="DW146" s="7">
        <f>+IF(AND(BL146="SI",BT146="SI",CB146="SI",CJ146="SI",CR146="SI",CZ146="SI",DH146="SI",DP146="SI"),(IF(DX146="SI",IFERROR((IF(DX146="SI",DT146,0)/$AW146),"REVISAR"),DO146)),DO146)</f>
        <v>0.2</v>
      </c>
      <c r="DX146" s="844" t="s">
        <v>7160</v>
      </c>
      <c r="DY146" s="852"/>
      <c r="DZ146" s="856"/>
      <c r="EA146" s="839">
        <v>23.5</v>
      </c>
      <c r="EB146" s="842">
        <f>IF(DX146="SI",DT146,0)</f>
        <v>0</v>
      </c>
      <c r="EC146" s="853"/>
      <c r="ED146" s="7">
        <f>+IFERROR((EA146/$AW146),"REVISAR")</f>
        <v>0.78333333333333333</v>
      </c>
      <c r="EE146" s="7">
        <f>+IF(AND(BL146="SI",BT146="SI",CB146="SI",CJ146="SI",CR146="SI",CZ146="SI",DH146="SI",DP146="SI",DX146="SI"),(IF(EF146="SI",IFERROR((IF(EF146="SI",EB146,0)/$AW146),"REVISAR"),DW146)),DW146)</f>
        <v>0.2</v>
      </c>
      <c r="EF146" s="844" t="s">
        <v>7160</v>
      </c>
      <c r="EG146" s="851"/>
      <c r="EH146" s="856"/>
      <c r="EI146" s="839">
        <v>23.5</v>
      </c>
      <c r="EJ146" s="842">
        <f>IF(EF146="SI",EB146,0)</f>
        <v>0</v>
      </c>
      <c r="EK146" s="853"/>
      <c r="EL146" s="7">
        <f>+IFERROR((EI146/$AW146),"REVISAR")</f>
        <v>0.78333333333333333</v>
      </c>
      <c r="EM146" s="7">
        <f>+IF(AND(BL146="SI",BT146="SI",CB146="SI",CJ146="SI",CR146="SI",CZ146="SI",DH146="SI",DP146="SI",DX146="SI",EF146="SI"),(IF(EN146="SI",IFERROR((IF(EN146="SI",EJ146,0)/$AW146),"REVISAR"),EE146)),EE146)</f>
        <v>0.2</v>
      </c>
      <c r="EN146" s="844" t="s">
        <v>7160</v>
      </c>
      <c r="EO146" s="851"/>
      <c r="EP146" s="856"/>
      <c r="EQ146" s="839">
        <v>30</v>
      </c>
      <c r="ER146" s="845"/>
      <c r="ES146" s="853"/>
      <c r="ET146" s="7">
        <f>+IFERROR((EQ146/$AW146),"REVISAR")</f>
        <v>1</v>
      </c>
      <c r="EU146" s="7">
        <f>+IF(AND(BL146="SI",BT146="SI",CB146="SI",CJ146="SI",CR146="SI",CZ146="SI",DH146="SI",DP146="SI",DX146="SI",EF146="SI",EN146="SI"),(IF(EV146="SI",IFERROR((IF(EV146="SI",ER146,0)/$AW146),"REVISAR"),EM146)),EM146)</f>
        <v>0.2</v>
      </c>
      <c r="EV146" s="844" t="s">
        <v>7160</v>
      </c>
      <c r="EW146" s="849"/>
      <c r="EX146" s="849"/>
      <c r="EY146" s="546">
        <v>2023</v>
      </c>
      <c r="FC146" s="934" t="str">
        <f t="shared" si="430"/>
        <v>sistema de aseguramiento de la calidad para la educación superior</v>
      </c>
      <c r="FF146" s="862"/>
    </row>
    <row r="147" spans="1:162" s="934" customFormat="1" ht="32.25" customHeight="1" x14ac:dyDescent="0.25">
      <c r="A147" s="861" t="str">
        <f t="shared" si="398"/>
        <v>427_TRANSVERSALES_2023</v>
      </c>
      <c r="B147" s="925" t="s">
        <v>7200</v>
      </c>
      <c r="C147" s="925" t="s">
        <v>518</v>
      </c>
      <c r="D147" s="925" t="s">
        <v>519</v>
      </c>
      <c r="E147" s="925" t="s">
        <v>7201</v>
      </c>
      <c r="F147" s="925" t="s">
        <v>520</v>
      </c>
      <c r="G147" s="925" t="s">
        <v>520</v>
      </c>
      <c r="H147" s="925" t="s">
        <v>204</v>
      </c>
      <c r="I147" s="969" t="s">
        <v>7344</v>
      </c>
      <c r="J147" s="969" t="s">
        <v>7344</v>
      </c>
      <c r="K147" s="969" t="s">
        <v>7686</v>
      </c>
      <c r="L147" s="931" t="s">
        <v>521</v>
      </c>
      <c r="M147" s="925" t="s">
        <v>8309</v>
      </c>
      <c r="N147" s="931">
        <v>427</v>
      </c>
      <c r="O147" s="931"/>
      <c r="P147" s="1062" t="s">
        <v>522</v>
      </c>
      <c r="Q147" s="920" t="s">
        <v>210</v>
      </c>
      <c r="R147" s="921"/>
      <c r="S147" s="921"/>
      <c r="T147" s="921"/>
      <c r="U147" s="921"/>
      <c r="V147" s="921"/>
      <c r="W147" s="921"/>
      <c r="X147" s="921"/>
      <c r="Y147" s="921"/>
      <c r="Z147" s="921"/>
      <c r="AA147" s="921"/>
      <c r="AB147" s="921"/>
      <c r="AC147" s="921"/>
      <c r="AD147" s="921"/>
      <c r="AE147" s="921"/>
      <c r="AF147" s="921"/>
      <c r="AG147" s="921"/>
      <c r="AH147" s="921"/>
      <c r="AI147" s="921"/>
      <c r="AJ147" s="921"/>
      <c r="AK147" s="921"/>
      <c r="AL147" s="921"/>
      <c r="AM147" s="921"/>
      <c r="AN147" s="921"/>
      <c r="AO147" s="919" t="s">
        <v>523</v>
      </c>
      <c r="AP147" s="921" t="s">
        <v>442</v>
      </c>
      <c r="AQ147" s="920" t="s">
        <v>418</v>
      </c>
      <c r="AR147" s="919" t="s">
        <v>271</v>
      </c>
      <c r="AS147" s="920">
        <v>0</v>
      </c>
      <c r="AT147" s="927" t="s">
        <v>524</v>
      </c>
      <c r="AU147" s="927" t="s">
        <v>525</v>
      </c>
      <c r="AV147" s="919">
        <v>0</v>
      </c>
      <c r="AW147" s="1033">
        <v>17200000</v>
      </c>
      <c r="AX147" s="1040"/>
      <c r="AY147" s="1040"/>
      <c r="AZ147" s="1041"/>
      <c r="BA147" s="1041"/>
      <c r="BB147" s="967"/>
      <c r="BC147" s="967"/>
      <c r="BD147" s="967"/>
      <c r="BE147" s="967"/>
      <c r="BF147" s="1015">
        <v>17200000</v>
      </c>
      <c r="BG147" s="839">
        <v>1400000</v>
      </c>
      <c r="BH147" s="848">
        <v>1613958</v>
      </c>
      <c r="BI147" s="854" t="s">
        <v>8028</v>
      </c>
      <c r="BJ147" s="129">
        <f t="shared" ref="BJ147:BJ150" si="507">+IFERROR((BG147/$AW147),"REVISAR")</f>
        <v>8.1395348837209308E-2</v>
      </c>
      <c r="BK147" s="7">
        <f t="shared" ref="BK147:BK150" si="508">IF(BL147="SI",IFERROR((IF(BL147="SI",BH147,0)/$AW147),"REVISAR"),0)</f>
        <v>9.3834767441860464E-2</v>
      </c>
      <c r="BL147" s="841" t="s">
        <v>218</v>
      </c>
      <c r="BM147" s="854" t="s">
        <v>8032</v>
      </c>
      <c r="BN147" s="859">
        <v>1</v>
      </c>
      <c r="BO147" s="839">
        <v>2800000</v>
      </c>
      <c r="BP147" s="845">
        <v>3463349</v>
      </c>
      <c r="BQ147" s="843" t="s">
        <v>8036</v>
      </c>
      <c r="BR147" s="7">
        <f t="shared" ref="BR147:BR150" si="509">+IF(BT147="SI",IFERROR((IF(BT147="SI",BO147,0)/$AW147),"REVISAR"),0)</f>
        <v>0.16279069767441862</v>
      </c>
      <c r="BS147" s="850">
        <f t="shared" ref="BS147:BS150" si="510">+IF(BL147&lt;&gt;"SI",BK147,(IF(BT147="SI",IFERROR((IF(BT147="SI",BP147,0)/$AW147),"REVISAR"),BK147)))</f>
        <v>0.20135749999999999</v>
      </c>
      <c r="BT147" s="844" t="s">
        <v>218</v>
      </c>
      <c r="BU147" s="537" t="s">
        <v>8040</v>
      </c>
      <c r="BV147" s="120">
        <v>1</v>
      </c>
      <c r="BW147" s="839">
        <v>4200000</v>
      </c>
      <c r="BX147" s="848">
        <v>5316280</v>
      </c>
      <c r="BY147" s="853" t="s">
        <v>8527</v>
      </c>
      <c r="BZ147" s="7">
        <f t="shared" ref="BZ147:BZ150" si="511">+IFERROR((BW147/$AW147),"REVISAR")</f>
        <v>0.2441860465116279</v>
      </c>
      <c r="CA147" s="7">
        <f t="shared" ref="CA147:CA150" si="512">+IF(AND(BT147="SI",BL147="SI"),(IF(CB147="SI",IFERROR((IF(CB147="SI",BX147,0)/$AW147),"REVISAR"),BS147)),BS147)</f>
        <v>0.30908604651162791</v>
      </c>
      <c r="CB147" s="844" t="s">
        <v>218</v>
      </c>
      <c r="CC147" s="852" t="s">
        <v>8531</v>
      </c>
      <c r="CD147" s="857">
        <v>1</v>
      </c>
      <c r="CE147" s="839">
        <f>+BW147+1400000</f>
        <v>5600000</v>
      </c>
      <c r="CF147" s="848">
        <v>6680393</v>
      </c>
      <c r="CG147" s="853"/>
      <c r="CH147" s="7">
        <f t="shared" ref="CH147:CH150" si="513">+IFERROR((CE147/$AW147),"REVISAR")</f>
        <v>0.32558139534883723</v>
      </c>
      <c r="CI147" s="7">
        <f t="shared" ref="CI147:CI150" si="514">+IF(AND(BL147="SI",BT147="SI",CB147="SI"),(IF(CJ147="SI",IFERROR((IF(CJ147="SI",CF147,0)/$AW147),"REVISAR"),CA147)),CA147)</f>
        <v>0.30908604651162791</v>
      </c>
      <c r="CJ147" s="844" t="s">
        <v>7160</v>
      </c>
      <c r="CK147" s="27"/>
      <c r="CL147" s="857"/>
      <c r="CM147" s="839">
        <f>+CE147+1500000</f>
        <v>7100000</v>
      </c>
      <c r="CN147" s="848"/>
      <c r="CO147" s="847"/>
      <c r="CP147" s="7">
        <f t="shared" ref="CP147:CP150" si="515">+IFERROR((CM147/$AW147),"REVISAR")</f>
        <v>0.41279069767441862</v>
      </c>
      <c r="CQ147" s="7">
        <f t="shared" ref="CQ147:CQ150" si="516">+IF(AND(BL147="SI",BT147="SI",CB147="SI",CJ147="SI"),(IF(CR147="SI",IFERROR((IF(CR147="SI",CN147,0)/$AW147),"REVISAR"),CI147)),CI147)</f>
        <v>0.30908604651162791</v>
      </c>
      <c r="CR147" s="844" t="s">
        <v>7160</v>
      </c>
      <c r="CS147" s="852"/>
      <c r="CT147" s="857"/>
      <c r="CU147" s="839">
        <f>+CM147+1400000</f>
        <v>8500000</v>
      </c>
      <c r="CV147" s="848"/>
      <c r="CW147" s="853"/>
      <c r="CX147" s="7">
        <f t="shared" ref="CX147:CX150" si="517">+IFERROR((CU147/$AW147),"REVISAR")</f>
        <v>0.4941860465116279</v>
      </c>
      <c r="CY147" s="7">
        <f t="shared" ref="CY147:CY150" si="518">+IF(AND(BL147="SI",BT147="SI",CB147="SI",CJ147="SI",CR147="SI"),(IF(CZ147="SI",IFERROR((IF(CZ147="SI",CV147,0)/$AW147),"REVISAR"),CQ147)),CQ147)</f>
        <v>0.30908604651162791</v>
      </c>
      <c r="CZ147" s="844" t="s">
        <v>7160</v>
      </c>
      <c r="DA147" s="852"/>
      <c r="DB147" s="856"/>
      <c r="DC147" s="839">
        <f>+CU147+1400000</f>
        <v>9900000</v>
      </c>
      <c r="DD147" s="848"/>
      <c r="DE147" s="853"/>
      <c r="DF147" s="7" t="str">
        <f t="shared" ref="DF147:DF150" si="519">+IFERROR((DC147/$AV147),"REVISAR")</f>
        <v>REVISAR</v>
      </c>
      <c r="DG147" s="7">
        <f t="shared" ref="DG147:DG150" si="520">+IF(AND(BL147="SI",BT147="SI",CB147="SI",CJ147="SI",CR147="SI",CZ147="SI"),(IF(DH147="SI",IFERROR((IF(DH147="SI",DD147,0)/$AV147),"REVISAR"),CY147)),CY147)</f>
        <v>0.30908604651162791</v>
      </c>
      <c r="DH147" s="844" t="s">
        <v>7160</v>
      </c>
      <c r="DI147" s="852"/>
      <c r="DJ147" s="856"/>
      <c r="DK147" s="839">
        <f>+DC147+1500000</f>
        <v>11400000</v>
      </c>
      <c r="DL147" s="848"/>
      <c r="DM147" s="853"/>
      <c r="DN147" s="7">
        <f t="shared" ref="DN147:DN150" si="521">+IFERROR((DK147/$AW147),"REVISAR")</f>
        <v>0.66279069767441856</v>
      </c>
      <c r="DO147" s="7">
        <f t="shared" ref="DO147:DO150" si="522">+IF(AND(BL147="SI",BT147="SI",CB147="SI",CJ147="SI",CR147="SI",CZ147="SI",DH147="SI"),(IF(DP147="SI",IFERROR((IF(DP147="SI",DL147,0)/$AW147),"REVISAR"),DG147)),DG147)</f>
        <v>0.30908604651162791</v>
      </c>
      <c r="DP147" s="844" t="s">
        <v>7160</v>
      </c>
      <c r="DQ147" s="852"/>
      <c r="DR147" s="856"/>
      <c r="DS147" s="839">
        <f>+DK147+1500000</f>
        <v>12900000</v>
      </c>
      <c r="DT147" s="848"/>
      <c r="DU147" s="853"/>
      <c r="DV147" s="7">
        <f t="shared" ref="DV147:DV150" si="523">+IFERROR((DS147/$AW147),"REVISAR")</f>
        <v>0.75</v>
      </c>
      <c r="DW147" s="7">
        <f t="shared" ref="DW147:DW150" si="524">+IF(AND(BL147="SI",BT147="SI",CB147="SI",CJ147="SI",CR147="SI",CZ147="SI",DH147="SI",DP147="SI"),(IF(DX147="SI",IFERROR((IF(DX147="SI",DT147,0)/$AW147),"REVISAR"),DO147)),DO147)</f>
        <v>0.30908604651162791</v>
      </c>
      <c r="DX147" s="844" t="s">
        <v>7160</v>
      </c>
      <c r="DY147" s="852"/>
      <c r="DZ147" s="856"/>
      <c r="EA147" s="839">
        <f>+DS147+1500000</f>
        <v>14400000</v>
      </c>
      <c r="EB147" s="848"/>
      <c r="EC147" s="853"/>
      <c r="ED147" s="7">
        <f t="shared" ref="ED147:ED150" si="525">+IFERROR((EA147/$AW147),"REVISAR")</f>
        <v>0.83720930232558144</v>
      </c>
      <c r="EE147" s="7">
        <f t="shared" ref="EE147:EE150" si="526">+IF(AND(BL147="SI",BT147="SI",CB147="SI",CJ147="SI",CR147="SI",CZ147="SI",DH147="SI",DP147="SI",DX147="SI"),(IF(EF147="SI",IFERROR((IF(EF147="SI",EB147,0)/$AW147),"REVISAR"),DW147)),DW147)</f>
        <v>0.30908604651162791</v>
      </c>
      <c r="EF147" s="844" t="s">
        <v>7160</v>
      </c>
      <c r="EG147" s="851"/>
      <c r="EH147" s="856"/>
      <c r="EI147" s="839">
        <f>+EA147+1400000</f>
        <v>15800000</v>
      </c>
      <c r="EJ147" s="848"/>
      <c r="EK147" s="853"/>
      <c r="EL147" s="7">
        <f t="shared" ref="EL147:EL150" si="527">+IFERROR((EI147/$AW147),"REVISAR")</f>
        <v>0.91860465116279066</v>
      </c>
      <c r="EM147" s="7">
        <f t="shared" ref="EM147:EM150" si="528">+IF(AND(BL147="SI",BT147="SI",CB147="SI",CJ147="SI",CR147="SI",CZ147="SI",DH147="SI",DP147="SI",DX147="SI",EF147="SI"),(IF(EN147="SI",IFERROR((IF(EN147="SI",EJ147,0)/$AW147),"REVISAR"),EE147)),EE147)</f>
        <v>0.30908604651162791</v>
      </c>
      <c r="EN147" s="844" t="s">
        <v>7160</v>
      </c>
      <c r="EO147" s="851"/>
      <c r="EP147" s="856"/>
      <c r="EQ147" s="839">
        <f>+EI147+1400000</f>
        <v>17200000</v>
      </c>
      <c r="ER147" s="845"/>
      <c r="ES147" s="853"/>
      <c r="ET147" s="7">
        <f t="shared" ref="ET147:ET150" si="529">+IFERROR((EQ147/$AW147),"REVISAR")</f>
        <v>1</v>
      </c>
      <c r="EU147" s="7">
        <f t="shared" ref="EU147:EU150" si="530">+IF(AND(BL147="SI",BT147="SI",CB147="SI",CJ147="SI",CR147="SI",CZ147="SI",DH147="SI",DP147="SI",DX147="SI",EF147="SI",EN147="SI"),(IF(EV147="SI",IFERROR((IF(EV147="SI",ER147,0)/$AW147),"REVISAR"),EM147)),EM147)</f>
        <v>0.30908604651162791</v>
      </c>
      <c r="EV147" s="844" t="s">
        <v>7160</v>
      </c>
      <c r="EW147" s="849"/>
      <c r="EX147" s="849"/>
      <c r="EY147" s="546">
        <v>2023</v>
      </c>
      <c r="FA147" s="846" t="str">
        <f t="shared" ref="FA147:FA151" si="531">+IF(EQ147=AW147,"SI","NO")</f>
        <v>SI</v>
      </c>
      <c r="FC147" s="934" t="str">
        <f t="shared" si="430"/>
        <v>oficina asesora de comunicaciones</v>
      </c>
      <c r="FF147" s="862"/>
    </row>
    <row r="148" spans="1:162" s="934" customFormat="1" ht="32.25" customHeight="1" x14ac:dyDescent="0.25">
      <c r="A148" s="861" t="str">
        <f t="shared" si="398"/>
        <v>428_TRANSVERSALES_2023</v>
      </c>
      <c r="B148" s="925" t="s">
        <v>7200</v>
      </c>
      <c r="C148" s="925" t="s">
        <v>518</v>
      </c>
      <c r="D148" s="925" t="s">
        <v>519</v>
      </c>
      <c r="E148" s="925" t="s">
        <v>7201</v>
      </c>
      <c r="F148" s="925" t="s">
        <v>520</v>
      </c>
      <c r="G148" s="925" t="s">
        <v>520</v>
      </c>
      <c r="H148" s="925" t="s">
        <v>204</v>
      </c>
      <c r="I148" s="969" t="s">
        <v>7344</v>
      </c>
      <c r="J148" s="969" t="s">
        <v>7344</v>
      </c>
      <c r="K148" s="969" t="s">
        <v>7686</v>
      </c>
      <c r="L148" s="931" t="s">
        <v>521</v>
      </c>
      <c r="M148" s="925" t="s">
        <v>8309</v>
      </c>
      <c r="N148" s="931">
        <v>428</v>
      </c>
      <c r="O148" s="931"/>
      <c r="P148" s="1062" t="s">
        <v>549</v>
      </c>
      <c r="Q148" s="920" t="s">
        <v>210</v>
      </c>
      <c r="R148" s="921"/>
      <c r="S148" s="921"/>
      <c r="T148" s="921"/>
      <c r="U148" s="921"/>
      <c r="V148" s="921"/>
      <c r="W148" s="921"/>
      <c r="X148" s="921"/>
      <c r="Y148" s="921"/>
      <c r="Z148" s="921"/>
      <c r="AA148" s="921"/>
      <c r="AB148" s="921"/>
      <c r="AC148" s="921"/>
      <c r="AD148" s="921"/>
      <c r="AE148" s="921"/>
      <c r="AF148" s="921"/>
      <c r="AG148" s="921"/>
      <c r="AH148" s="921"/>
      <c r="AI148" s="921"/>
      <c r="AJ148" s="921"/>
      <c r="AK148" s="921"/>
      <c r="AL148" s="921"/>
      <c r="AM148" s="921"/>
      <c r="AN148" s="921"/>
      <c r="AO148" s="919" t="s">
        <v>523</v>
      </c>
      <c r="AP148" s="921" t="s">
        <v>442</v>
      </c>
      <c r="AQ148" s="920" t="s">
        <v>418</v>
      </c>
      <c r="AR148" s="919" t="s">
        <v>271</v>
      </c>
      <c r="AS148" s="920">
        <v>0</v>
      </c>
      <c r="AT148" s="927" t="s">
        <v>550</v>
      </c>
      <c r="AU148" s="927" t="s">
        <v>551</v>
      </c>
      <c r="AV148" s="919">
        <v>0</v>
      </c>
      <c r="AW148" s="1034">
        <v>59600000</v>
      </c>
      <c r="AX148" s="1042"/>
      <c r="AY148" s="1042"/>
      <c r="AZ148" s="1041"/>
      <c r="BA148" s="1041"/>
      <c r="BB148" s="967"/>
      <c r="BC148" s="967"/>
      <c r="BD148" s="967"/>
      <c r="BE148" s="967"/>
      <c r="BF148" s="1016">
        <v>75000000</v>
      </c>
      <c r="BG148" s="839">
        <v>6500000</v>
      </c>
      <c r="BH148" s="848">
        <v>3691972</v>
      </c>
      <c r="BI148" s="854" t="s">
        <v>8029</v>
      </c>
      <c r="BJ148" s="129">
        <f t="shared" si="507"/>
        <v>0.10906040268456375</v>
      </c>
      <c r="BK148" s="7">
        <f t="shared" si="508"/>
        <v>6.1945838926174494E-2</v>
      </c>
      <c r="BL148" s="841" t="s">
        <v>218</v>
      </c>
      <c r="BM148" s="854" t="s">
        <v>8033</v>
      </c>
      <c r="BN148" s="859">
        <v>1</v>
      </c>
      <c r="BO148" s="839">
        <v>13000000</v>
      </c>
      <c r="BP148" s="845">
        <v>10220429</v>
      </c>
      <c r="BQ148" s="843" t="s">
        <v>8037</v>
      </c>
      <c r="BR148" s="7">
        <f t="shared" si="509"/>
        <v>0.21812080536912751</v>
      </c>
      <c r="BS148" s="850">
        <f t="shared" si="510"/>
        <v>0.17148370805369129</v>
      </c>
      <c r="BT148" s="844" t="s">
        <v>218</v>
      </c>
      <c r="BU148" s="537" t="s">
        <v>8041</v>
      </c>
      <c r="BV148" s="120">
        <v>1</v>
      </c>
      <c r="BW148" s="839">
        <v>15600000</v>
      </c>
      <c r="BX148" s="848">
        <v>16361573</v>
      </c>
      <c r="BY148" s="853" t="s">
        <v>8528</v>
      </c>
      <c r="BZ148" s="7">
        <f t="shared" si="511"/>
        <v>0.26174496644295303</v>
      </c>
      <c r="CA148" s="7">
        <f>+IF(AND(BT148="SI",BL148="SI"),(IF(CB148="SI",IFERROR((IF(CB148="SI",BX148,0)/$AW148),"REVISAR"),BS148)),BS148)</f>
        <v>0.27452303691275171</v>
      </c>
      <c r="CB148" s="844" t="s">
        <v>218</v>
      </c>
      <c r="CC148" s="852" t="s">
        <v>8532</v>
      </c>
      <c r="CD148" s="857">
        <v>1</v>
      </c>
      <c r="CE148" s="1065">
        <v>20600000</v>
      </c>
      <c r="CF148" s="848">
        <v>21530140</v>
      </c>
      <c r="CG148" s="853"/>
      <c r="CH148" s="7">
        <f t="shared" si="513"/>
        <v>0.34563758389261745</v>
      </c>
      <c r="CI148" s="7">
        <f t="shared" si="514"/>
        <v>0.27452303691275171</v>
      </c>
      <c r="CJ148" s="844" t="s">
        <v>7160</v>
      </c>
      <c r="CK148" s="27"/>
      <c r="CL148" s="857"/>
      <c r="CM148" s="1065">
        <v>25600000</v>
      </c>
      <c r="CN148" s="848"/>
      <c r="CO148" s="847"/>
      <c r="CP148" s="7">
        <f t="shared" si="515"/>
        <v>0.42953020134228187</v>
      </c>
      <c r="CQ148" s="7">
        <f t="shared" si="516"/>
        <v>0.27452303691275171</v>
      </c>
      <c r="CR148" s="844" t="s">
        <v>7160</v>
      </c>
      <c r="CS148" s="852"/>
      <c r="CT148" s="857"/>
      <c r="CU148" s="1065">
        <v>30600000</v>
      </c>
      <c r="CV148" s="848"/>
      <c r="CW148" s="853"/>
      <c r="CX148" s="7">
        <f t="shared" si="517"/>
        <v>0.51342281879194629</v>
      </c>
      <c r="CY148" s="7">
        <f t="shared" si="518"/>
        <v>0.27452303691275171</v>
      </c>
      <c r="CZ148" s="844" t="s">
        <v>7160</v>
      </c>
      <c r="DA148" s="852"/>
      <c r="DB148" s="856"/>
      <c r="DC148" s="1065">
        <v>35600000</v>
      </c>
      <c r="DD148" s="848"/>
      <c r="DE148" s="853"/>
      <c r="DF148" s="7" t="str">
        <f t="shared" si="519"/>
        <v>REVISAR</v>
      </c>
      <c r="DG148" s="7">
        <f t="shared" si="520"/>
        <v>0.27452303691275171</v>
      </c>
      <c r="DH148" s="844" t="s">
        <v>7160</v>
      </c>
      <c r="DI148" s="852"/>
      <c r="DJ148" s="856"/>
      <c r="DK148" s="1065">
        <v>40600000</v>
      </c>
      <c r="DL148" s="848"/>
      <c r="DM148" s="853"/>
      <c r="DN148" s="7">
        <f t="shared" si="521"/>
        <v>0.68120805369127513</v>
      </c>
      <c r="DO148" s="7">
        <f t="shared" si="522"/>
        <v>0.27452303691275171</v>
      </c>
      <c r="DP148" s="844" t="s">
        <v>7160</v>
      </c>
      <c r="DQ148" s="852"/>
      <c r="DR148" s="856"/>
      <c r="DS148" s="1065">
        <v>45600000</v>
      </c>
      <c r="DT148" s="848"/>
      <c r="DU148" s="853"/>
      <c r="DV148" s="7">
        <f t="shared" si="523"/>
        <v>0.7651006711409396</v>
      </c>
      <c r="DW148" s="7">
        <f t="shared" si="524"/>
        <v>0.27452303691275171</v>
      </c>
      <c r="DX148" s="844" t="s">
        <v>7160</v>
      </c>
      <c r="DY148" s="852"/>
      <c r="DZ148" s="856"/>
      <c r="EA148" s="1065">
        <v>50600000</v>
      </c>
      <c r="EB148" s="848"/>
      <c r="EC148" s="853"/>
      <c r="ED148" s="7">
        <f t="shared" si="525"/>
        <v>0.84899328859060408</v>
      </c>
      <c r="EE148" s="7">
        <f t="shared" si="526"/>
        <v>0.27452303691275171</v>
      </c>
      <c r="EF148" s="844" t="s">
        <v>7160</v>
      </c>
      <c r="EG148" s="851"/>
      <c r="EH148" s="856"/>
      <c r="EI148" s="1065">
        <v>55600000</v>
      </c>
      <c r="EJ148" s="848"/>
      <c r="EK148" s="853"/>
      <c r="EL148" s="7">
        <f t="shared" si="527"/>
        <v>0.93288590604026844</v>
      </c>
      <c r="EM148" s="7">
        <f t="shared" si="528"/>
        <v>0.27452303691275171</v>
      </c>
      <c r="EN148" s="844" t="s">
        <v>7160</v>
      </c>
      <c r="EO148" s="851"/>
      <c r="EP148" s="856"/>
      <c r="EQ148" s="1065">
        <v>59600000</v>
      </c>
      <c r="ER148" s="845"/>
      <c r="ES148" s="853"/>
      <c r="ET148" s="7">
        <f t="shared" si="529"/>
        <v>1</v>
      </c>
      <c r="EU148" s="7">
        <f t="shared" si="530"/>
        <v>0.27452303691275171</v>
      </c>
      <c r="EV148" s="844" t="s">
        <v>7160</v>
      </c>
      <c r="EW148" s="849"/>
      <c r="EX148" s="849"/>
      <c r="EY148" s="546">
        <v>2023</v>
      </c>
      <c r="FA148" s="846" t="str">
        <f t="shared" si="531"/>
        <v>SI</v>
      </c>
      <c r="FC148" s="934" t="str">
        <f t="shared" si="430"/>
        <v>oficina asesora de comunicaciones</v>
      </c>
      <c r="FF148" s="862"/>
    </row>
    <row r="149" spans="1:162" s="934" customFormat="1" ht="32.25" customHeight="1" x14ac:dyDescent="0.25">
      <c r="A149" s="861" t="str">
        <f t="shared" si="398"/>
        <v>429_TRANSVERSALES_2023</v>
      </c>
      <c r="B149" s="925" t="s">
        <v>7200</v>
      </c>
      <c r="C149" s="925" t="s">
        <v>518</v>
      </c>
      <c r="D149" s="925" t="s">
        <v>519</v>
      </c>
      <c r="E149" s="925" t="s">
        <v>7201</v>
      </c>
      <c r="F149" s="925" t="s">
        <v>520</v>
      </c>
      <c r="G149" s="925" t="s">
        <v>520</v>
      </c>
      <c r="H149" s="925" t="s">
        <v>204</v>
      </c>
      <c r="I149" s="969" t="s">
        <v>7344</v>
      </c>
      <c r="J149" s="969" t="s">
        <v>7344</v>
      </c>
      <c r="K149" s="969" t="s">
        <v>7686</v>
      </c>
      <c r="L149" s="931" t="s">
        <v>521</v>
      </c>
      <c r="M149" s="925" t="s">
        <v>8309</v>
      </c>
      <c r="N149" s="931">
        <v>429</v>
      </c>
      <c r="O149" s="931"/>
      <c r="P149" s="1062" t="s">
        <v>575</v>
      </c>
      <c r="Q149" s="920" t="s">
        <v>210</v>
      </c>
      <c r="R149" s="921"/>
      <c r="S149" s="921"/>
      <c r="T149" s="921"/>
      <c r="U149" s="921"/>
      <c r="V149" s="921"/>
      <c r="W149" s="921"/>
      <c r="X149" s="921"/>
      <c r="Y149" s="921"/>
      <c r="Z149" s="921"/>
      <c r="AA149" s="921"/>
      <c r="AB149" s="921"/>
      <c r="AC149" s="921"/>
      <c r="AD149" s="921"/>
      <c r="AE149" s="921"/>
      <c r="AF149" s="921"/>
      <c r="AG149" s="921"/>
      <c r="AH149" s="921"/>
      <c r="AI149" s="921"/>
      <c r="AJ149" s="921"/>
      <c r="AK149" s="921"/>
      <c r="AL149" s="921"/>
      <c r="AM149" s="921"/>
      <c r="AN149" s="921"/>
      <c r="AO149" s="919" t="s">
        <v>270</v>
      </c>
      <c r="AP149" s="921" t="s">
        <v>442</v>
      </c>
      <c r="AQ149" s="920" t="s">
        <v>418</v>
      </c>
      <c r="AR149" s="919" t="s">
        <v>271</v>
      </c>
      <c r="AS149" s="920">
        <v>0</v>
      </c>
      <c r="AT149" s="927" t="s">
        <v>576</v>
      </c>
      <c r="AU149" s="927" t="s">
        <v>577</v>
      </c>
      <c r="AV149" s="919">
        <v>0</v>
      </c>
      <c r="AW149" s="1034">
        <v>3000</v>
      </c>
      <c r="AX149" s="1042"/>
      <c r="AY149" s="1042"/>
      <c r="AZ149" s="1041"/>
      <c r="BA149" s="1041"/>
      <c r="BB149" s="967"/>
      <c r="BC149" s="967"/>
      <c r="BD149" s="967"/>
      <c r="BE149" s="967"/>
      <c r="BF149" s="999">
        <v>3000</v>
      </c>
      <c r="BG149" s="839">
        <v>180</v>
      </c>
      <c r="BH149" s="848">
        <v>141</v>
      </c>
      <c r="BI149" s="854" t="s">
        <v>8030</v>
      </c>
      <c r="BJ149" s="129">
        <f t="shared" si="507"/>
        <v>0.06</v>
      </c>
      <c r="BK149" s="7">
        <f t="shared" si="508"/>
        <v>4.7E-2</v>
      </c>
      <c r="BL149" s="841" t="s">
        <v>218</v>
      </c>
      <c r="BM149" s="854" t="s">
        <v>8034</v>
      </c>
      <c r="BN149" s="859">
        <v>1</v>
      </c>
      <c r="BO149" s="839">
        <v>425</v>
      </c>
      <c r="BP149" s="845">
        <v>426</v>
      </c>
      <c r="BQ149" s="843" t="s">
        <v>8038</v>
      </c>
      <c r="BR149" s="7">
        <f t="shared" si="509"/>
        <v>0.14166666666666666</v>
      </c>
      <c r="BS149" s="850">
        <f t="shared" si="510"/>
        <v>0.14199999999999999</v>
      </c>
      <c r="BT149" s="844" t="s">
        <v>218</v>
      </c>
      <c r="BU149" s="537" t="s">
        <v>8042</v>
      </c>
      <c r="BV149" s="120">
        <v>1</v>
      </c>
      <c r="BW149" s="839">
        <v>685</v>
      </c>
      <c r="BX149" s="848">
        <v>706</v>
      </c>
      <c r="BY149" s="853" t="s">
        <v>8529</v>
      </c>
      <c r="BZ149" s="7">
        <f t="shared" si="511"/>
        <v>0.22833333333333333</v>
      </c>
      <c r="CA149" s="7">
        <f t="shared" si="512"/>
        <v>0.23533333333333334</v>
      </c>
      <c r="CB149" s="844" t="s">
        <v>218</v>
      </c>
      <c r="CC149" s="852" t="s">
        <v>8533</v>
      </c>
      <c r="CD149" s="857">
        <v>1</v>
      </c>
      <c r="CE149" s="839">
        <v>940</v>
      </c>
      <c r="CF149" s="848">
        <v>978</v>
      </c>
      <c r="CG149" s="853"/>
      <c r="CH149" s="7">
        <f t="shared" si="513"/>
        <v>0.31333333333333335</v>
      </c>
      <c r="CI149" s="7">
        <f t="shared" si="514"/>
        <v>0.23533333333333334</v>
      </c>
      <c r="CJ149" s="844" t="s">
        <v>7160</v>
      </c>
      <c r="CK149" s="27"/>
      <c r="CL149" s="857"/>
      <c r="CM149" s="839">
        <v>1200</v>
      </c>
      <c r="CN149" s="848"/>
      <c r="CO149" s="847"/>
      <c r="CP149" s="7">
        <f t="shared" si="515"/>
        <v>0.4</v>
      </c>
      <c r="CQ149" s="7">
        <f t="shared" si="516"/>
        <v>0.23533333333333334</v>
      </c>
      <c r="CR149" s="844" t="s">
        <v>7160</v>
      </c>
      <c r="CS149" s="852"/>
      <c r="CT149" s="857"/>
      <c r="CU149" s="839">
        <v>1465</v>
      </c>
      <c r="CV149" s="848"/>
      <c r="CW149" s="853"/>
      <c r="CX149" s="7">
        <f t="shared" si="517"/>
        <v>0.48833333333333334</v>
      </c>
      <c r="CY149" s="7">
        <f t="shared" si="518"/>
        <v>0.23533333333333334</v>
      </c>
      <c r="CZ149" s="844" t="s">
        <v>7160</v>
      </c>
      <c r="DA149" s="852"/>
      <c r="DB149" s="856"/>
      <c r="DC149" s="839">
        <v>1730</v>
      </c>
      <c r="DD149" s="848"/>
      <c r="DE149" s="853"/>
      <c r="DF149" s="7" t="str">
        <f t="shared" si="519"/>
        <v>REVISAR</v>
      </c>
      <c r="DG149" s="7">
        <f t="shared" si="520"/>
        <v>0.23533333333333334</v>
      </c>
      <c r="DH149" s="844" t="s">
        <v>7160</v>
      </c>
      <c r="DI149" s="852"/>
      <c r="DJ149" s="856"/>
      <c r="DK149" s="839">
        <v>1990</v>
      </c>
      <c r="DL149" s="848"/>
      <c r="DM149" s="853"/>
      <c r="DN149" s="7">
        <f t="shared" si="521"/>
        <v>0.66333333333333333</v>
      </c>
      <c r="DO149" s="7">
        <f t="shared" si="522"/>
        <v>0.23533333333333334</v>
      </c>
      <c r="DP149" s="844" t="s">
        <v>7160</v>
      </c>
      <c r="DQ149" s="852"/>
      <c r="DR149" s="856"/>
      <c r="DS149" s="839">
        <v>2255</v>
      </c>
      <c r="DT149" s="848"/>
      <c r="DU149" s="853"/>
      <c r="DV149" s="7">
        <f t="shared" si="523"/>
        <v>0.75166666666666671</v>
      </c>
      <c r="DW149" s="7">
        <f t="shared" si="524"/>
        <v>0.23533333333333334</v>
      </c>
      <c r="DX149" s="844" t="s">
        <v>7160</v>
      </c>
      <c r="DY149" s="852"/>
      <c r="DZ149" s="856"/>
      <c r="EA149" s="839">
        <v>2520</v>
      </c>
      <c r="EB149" s="848"/>
      <c r="EC149" s="853"/>
      <c r="ED149" s="7">
        <f t="shared" si="525"/>
        <v>0.84</v>
      </c>
      <c r="EE149" s="7">
        <f t="shared" si="526"/>
        <v>0.23533333333333334</v>
      </c>
      <c r="EF149" s="844" t="s">
        <v>7160</v>
      </c>
      <c r="EG149" s="851"/>
      <c r="EH149" s="856"/>
      <c r="EI149" s="839">
        <v>2770</v>
      </c>
      <c r="EJ149" s="848"/>
      <c r="EK149" s="853"/>
      <c r="EL149" s="7">
        <f t="shared" si="527"/>
        <v>0.92333333333333334</v>
      </c>
      <c r="EM149" s="7">
        <f t="shared" si="528"/>
        <v>0.23533333333333334</v>
      </c>
      <c r="EN149" s="844" t="s">
        <v>7160</v>
      </c>
      <c r="EO149" s="851"/>
      <c r="EP149" s="856"/>
      <c r="EQ149" s="839">
        <v>3000</v>
      </c>
      <c r="ER149" s="845"/>
      <c r="ES149" s="853"/>
      <c r="ET149" s="7">
        <f t="shared" si="529"/>
        <v>1</v>
      </c>
      <c r="EU149" s="7">
        <f t="shared" si="530"/>
        <v>0.23533333333333334</v>
      </c>
      <c r="EV149" s="844" t="s">
        <v>7160</v>
      </c>
      <c r="EW149" s="849"/>
      <c r="EX149" s="849"/>
      <c r="EY149" s="546">
        <v>2023</v>
      </c>
      <c r="FA149" s="846" t="str">
        <f t="shared" si="531"/>
        <v>SI</v>
      </c>
      <c r="FC149" s="934" t="str">
        <f t="shared" si="430"/>
        <v>oficina asesora de comunicaciones</v>
      </c>
      <c r="FF149" s="862"/>
    </row>
    <row r="150" spans="1:162" s="934" customFormat="1" ht="32.25" customHeight="1" x14ac:dyDescent="0.25">
      <c r="A150" s="861" t="str">
        <f t="shared" si="398"/>
        <v>432_TRANSVERSALES_2023</v>
      </c>
      <c r="B150" s="925" t="s">
        <v>7200</v>
      </c>
      <c r="C150" s="925" t="s">
        <v>518</v>
      </c>
      <c r="D150" s="925" t="s">
        <v>519</v>
      </c>
      <c r="E150" s="925" t="s">
        <v>7201</v>
      </c>
      <c r="F150" s="925" t="s">
        <v>520</v>
      </c>
      <c r="G150" s="925" t="s">
        <v>520</v>
      </c>
      <c r="H150" s="925" t="s">
        <v>204</v>
      </c>
      <c r="I150" s="969" t="s">
        <v>7344</v>
      </c>
      <c r="J150" s="969" t="s">
        <v>7344</v>
      </c>
      <c r="K150" s="969" t="s">
        <v>7686</v>
      </c>
      <c r="L150" s="931" t="s">
        <v>521</v>
      </c>
      <c r="M150" s="925" t="s">
        <v>8309</v>
      </c>
      <c r="N150" s="931">
        <v>432</v>
      </c>
      <c r="O150" s="931"/>
      <c r="P150" s="1062" t="s">
        <v>627</v>
      </c>
      <c r="Q150" s="920" t="s">
        <v>210</v>
      </c>
      <c r="R150" s="921"/>
      <c r="S150" s="921"/>
      <c r="T150" s="921"/>
      <c r="U150" s="921"/>
      <c r="V150" s="921"/>
      <c r="W150" s="921"/>
      <c r="X150" s="921"/>
      <c r="Y150" s="921"/>
      <c r="Z150" s="921"/>
      <c r="AA150" s="921"/>
      <c r="AB150" s="921"/>
      <c r="AC150" s="921"/>
      <c r="AD150" s="921"/>
      <c r="AE150" s="921"/>
      <c r="AF150" s="921"/>
      <c r="AG150" s="921"/>
      <c r="AH150" s="921"/>
      <c r="AI150" s="921"/>
      <c r="AJ150" s="921"/>
      <c r="AK150" s="921"/>
      <c r="AL150" s="921"/>
      <c r="AM150" s="921"/>
      <c r="AN150" s="921"/>
      <c r="AO150" s="919" t="s">
        <v>270</v>
      </c>
      <c r="AP150" s="921" t="s">
        <v>442</v>
      </c>
      <c r="AQ150" s="920" t="s">
        <v>418</v>
      </c>
      <c r="AR150" s="919" t="s">
        <v>271</v>
      </c>
      <c r="AS150" s="920">
        <v>0</v>
      </c>
      <c r="AT150" s="927" t="s">
        <v>628</v>
      </c>
      <c r="AU150" s="927" t="s">
        <v>629</v>
      </c>
      <c r="AV150" s="919">
        <v>0</v>
      </c>
      <c r="AW150" s="1034">
        <v>3000</v>
      </c>
      <c r="AX150" s="1042"/>
      <c r="AY150" s="1042"/>
      <c r="AZ150" s="1041"/>
      <c r="BA150" s="1041"/>
      <c r="BB150" s="967"/>
      <c r="BC150" s="967"/>
      <c r="BD150" s="967"/>
      <c r="BE150" s="967"/>
      <c r="BF150" s="999">
        <v>3000</v>
      </c>
      <c r="BG150" s="839">
        <v>220</v>
      </c>
      <c r="BH150" s="848">
        <v>185</v>
      </c>
      <c r="BI150" s="854" t="s">
        <v>8031</v>
      </c>
      <c r="BJ150" s="129">
        <f t="shared" si="507"/>
        <v>7.3333333333333334E-2</v>
      </c>
      <c r="BK150" s="7">
        <f t="shared" si="508"/>
        <v>6.1666666666666668E-2</v>
      </c>
      <c r="BL150" s="841" t="s">
        <v>218</v>
      </c>
      <c r="BM150" s="854" t="s">
        <v>8035</v>
      </c>
      <c r="BN150" s="859">
        <v>1</v>
      </c>
      <c r="BO150" s="839">
        <v>450</v>
      </c>
      <c r="BP150" s="845">
        <v>453</v>
      </c>
      <c r="BQ150" s="843" t="s">
        <v>8039</v>
      </c>
      <c r="BR150" s="7">
        <f t="shared" si="509"/>
        <v>0.15</v>
      </c>
      <c r="BS150" s="850">
        <f t="shared" si="510"/>
        <v>0.151</v>
      </c>
      <c r="BT150" s="844" t="s">
        <v>218</v>
      </c>
      <c r="BU150" s="537" t="s">
        <v>8043</v>
      </c>
      <c r="BV150" s="120">
        <v>1</v>
      </c>
      <c r="BW150" s="839">
        <v>710</v>
      </c>
      <c r="BX150" s="848">
        <v>714</v>
      </c>
      <c r="BY150" s="853" t="s">
        <v>8530</v>
      </c>
      <c r="BZ150" s="7">
        <f t="shared" si="511"/>
        <v>0.23666666666666666</v>
      </c>
      <c r="CA150" s="7">
        <f t="shared" si="512"/>
        <v>0.23799999999999999</v>
      </c>
      <c r="CB150" s="844" t="s">
        <v>218</v>
      </c>
      <c r="CC150" s="852" t="s">
        <v>8534</v>
      </c>
      <c r="CD150" s="857">
        <v>1</v>
      </c>
      <c r="CE150" s="839">
        <v>960</v>
      </c>
      <c r="CF150" s="848">
        <v>966</v>
      </c>
      <c r="CG150" s="853"/>
      <c r="CH150" s="7">
        <f t="shared" si="513"/>
        <v>0.32</v>
      </c>
      <c r="CI150" s="7">
        <f t="shared" si="514"/>
        <v>0.23799999999999999</v>
      </c>
      <c r="CJ150" s="844" t="s">
        <v>7160</v>
      </c>
      <c r="CK150" s="27"/>
      <c r="CL150" s="857"/>
      <c r="CM150" s="839">
        <v>1240</v>
      </c>
      <c r="CN150" s="848"/>
      <c r="CO150" s="847"/>
      <c r="CP150" s="7">
        <f t="shared" si="515"/>
        <v>0.41333333333333333</v>
      </c>
      <c r="CQ150" s="7">
        <f t="shared" si="516"/>
        <v>0.23799999999999999</v>
      </c>
      <c r="CR150" s="844" t="s">
        <v>7160</v>
      </c>
      <c r="CS150" s="852"/>
      <c r="CT150" s="857"/>
      <c r="CU150" s="839">
        <v>1480</v>
      </c>
      <c r="CV150" s="848"/>
      <c r="CW150" s="853"/>
      <c r="CX150" s="7">
        <f t="shared" si="517"/>
        <v>0.49333333333333335</v>
      </c>
      <c r="CY150" s="7">
        <f t="shared" si="518"/>
        <v>0.23799999999999999</v>
      </c>
      <c r="CZ150" s="844" t="s">
        <v>7160</v>
      </c>
      <c r="DA150" s="852"/>
      <c r="DB150" s="856"/>
      <c r="DC150" s="839">
        <v>1730</v>
      </c>
      <c r="DD150" s="848"/>
      <c r="DE150" s="853"/>
      <c r="DF150" s="7" t="str">
        <f t="shared" si="519"/>
        <v>REVISAR</v>
      </c>
      <c r="DG150" s="7">
        <f t="shared" si="520"/>
        <v>0.23799999999999999</v>
      </c>
      <c r="DH150" s="844" t="s">
        <v>7160</v>
      </c>
      <c r="DI150" s="852"/>
      <c r="DJ150" s="856"/>
      <c r="DK150" s="839">
        <v>1990</v>
      </c>
      <c r="DL150" s="848"/>
      <c r="DM150" s="853"/>
      <c r="DN150" s="7">
        <f t="shared" si="521"/>
        <v>0.66333333333333333</v>
      </c>
      <c r="DO150" s="7">
        <f t="shared" si="522"/>
        <v>0.23799999999999999</v>
      </c>
      <c r="DP150" s="844" t="s">
        <v>7160</v>
      </c>
      <c r="DQ150" s="852"/>
      <c r="DR150" s="856"/>
      <c r="DS150" s="839">
        <v>2240</v>
      </c>
      <c r="DT150" s="848"/>
      <c r="DU150" s="853"/>
      <c r="DV150" s="7">
        <f t="shared" si="523"/>
        <v>0.7466666666666667</v>
      </c>
      <c r="DW150" s="7">
        <f t="shared" si="524"/>
        <v>0.23799999999999999</v>
      </c>
      <c r="DX150" s="844" t="s">
        <v>7160</v>
      </c>
      <c r="DY150" s="852"/>
      <c r="DZ150" s="856"/>
      <c r="EA150" s="839">
        <v>2520</v>
      </c>
      <c r="EB150" s="848"/>
      <c r="EC150" s="853"/>
      <c r="ED150" s="7">
        <f t="shared" si="525"/>
        <v>0.84</v>
      </c>
      <c r="EE150" s="7">
        <f t="shared" si="526"/>
        <v>0.23799999999999999</v>
      </c>
      <c r="EF150" s="844" t="s">
        <v>7160</v>
      </c>
      <c r="EG150" s="851"/>
      <c r="EH150" s="856"/>
      <c r="EI150" s="839">
        <v>2780</v>
      </c>
      <c r="EJ150" s="848"/>
      <c r="EK150" s="853"/>
      <c r="EL150" s="7">
        <f t="shared" si="527"/>
        <v>0.92666666666666664</v>
      </c>
      <c r="EM150" s="7">
        <f t="shared" si="528"/>
        <v>0.23799999999999999</v>
      </c>
      <c r="EN150" s="844" t="s">
        <v>7160</v>
      </c>
      <c r="EO150" s="851"/>
      <c r="EP150" s="856"/>
      <c r="EQ150" s="839">
        <v>3000</v>
      </c>
      <c r="ER150" s="845"/>
      <c r="ES150" s="853"/>
      <c r="ET150" s="7">
        <f t="shared" si="529"/>
        <v>1</v>
      </c>
      <c r="EU150" s="7">
        <f t="shared" si="530"/>
        <v>0.23799999999999999</v>
      </c>
      <c r="EV150" s="844" t="s">
        <v>7160</v>
      </c>
      <c r="EW150" s="849"/>
      <c r="EX150" s="849"/>
      <c r="EY150" s="546">
        <v>2023</v>
      </c>
      <c r="FA150" s="846" t="str">
        <f t="shared" si="531"/>
        <v>SI</v>
      </c>
      <c r="FC150" s="934" t="str">
        <f t="shared" si="430"/>
        <v>oficina asesora de comunicaciones</v>
      </c>
      <c r="FF150" s="862"/>
    </row>
    <row r="151" spans="1:162" s="934" customFormat="1" ht="32.25" customHeight="1" x14ac:dyDescent="0.25">
      <c r="A151" s="861" t="str">
        <f t="shared" si="398"/>
        <v>126_TRANSVERSALES_2023</v>
      </c>
      <c r="B151" s="925" t="s">
        <v>7200</v>
      </c>
      <c r="C151" s="925" t="s">
        <v>684</v>
      </c>
      <c r="D151" s="925" t="s">
        <v>7239</v>
      </c>
      <c r="E151" s="925" t="s">
        <v>7203</v>
      </c>
      <c r="F151" s="925" t="s">
        <v>654</v>
      </c>
      <c r="G151" s="925" t="s">
        <v>654</v>
      </c>
      <c r="H151" s="925" t="s">
        <v>204</v>
      </c>
      <c r="I151" s="969" t="s">
        <v>7344</v>
      </c>
      <c r="J151" s="969" t="s">
        <v>7344</v>
      </c>
      <c r="K151" s="969" t="s">
        <v>7687</v>
      </c>
      <c r="L151" s="920" t="s">
        <v>656</v>
      </c>
      <c r="M151" s="925" t="s">
        <v>8310</v>
      </c>
      <c r="N151" s="920">
        <v>126</v>
      </c>
      <c r="O151" s="920"/>
      <c r="P151" s="1068" t="s">
        <v>7610</v>
      </c>
      <c r="Q151" s="920" t="s">
        <v>210</v>
      </c>
      <c r="R151" s="921"/>
      <c r="S151" s="921"/>
      <c r="T151" s="921"/>
      <c r="U151" s="921"/>
      <c r="V151" s="921"/>
      <c r="W151" s="921"/>
      <c r="X151" s="921"/>
      <c r="Y151" s="921"/>
      <c r="Z151" s="921"/>
      <c r="AA151" s="921"/>
      <c r="AB151" s="921"/>
      <c r="AC151" s="921"/>
      <c r="AD151" s="921"/>
      <c r="AE151" s="921"/>
      <c r="AF151" s="921"/>
      <c r="AG151" s="921"/>
      <c r="AH151" s="921"/>
      <c r="AI151" s="921"/>
      <c r="AJ151" s="921"/>
      <c r="AK151" s="921"/>
      <c r="AL151" s="921"/>
      <c r="AM151" s="921"/>
      <c r="AN151" s="921"/>
      <c r="AO151" s="920" t="s">
        <v>523</v>
      </c>
      <c r="AP151" s="920" t="s">
        <v>442</v>
      </c>
      <c r="AQ151" s="920" t="s">
        <v>244</v>
      </c>
      <c r="AR151" s="920" t="s">
        <v>271</v>
      </c>
      <c r="AS151" s="920">
        <v>0</v>
      </c>
      <c r="AT151" s="925" t="s">
        <v>686</v>
      </c>
      <c r="AU151" s="925" t="s">
        <v>687</v>
      </c>
      <c r="AV151" s="919">
        <v>12</v>
      </c>
      <c r="AW151" s="919">
        <v>12</v>
      </c>
      <c r="AX151" s="919">
        <v>12</v>
      </c>
      <c r="AY151" s="919">
        <v>12</v>
      </c>
      <c r="AZ151" s="919">
        <v>12</v>
      </c>
      <c r="BA151" s="919">
        <v>48</v>
      </c>
      <c r="BB151" s="927"/>
      <c r="BC151" s="927"/>
      <c r="BD151" s="927"/>
      <c r="BE151" s="927"/>
      <c r="BF151" s="993"/>
      <c r="BG151" s="839">
        <v>1</v>
      </c>
      <c r="BH151" s="848">
        <v>0</v>
      </c>
      <c r="BI151" s="854" t="s">
        <v>8044</v>
      </c>
      <c r="BJ151" s="129">
        <f>+IF(BL151="SI",IFERROR((IF(BL151="SI",BG151,0)/AW151),"REVISAR"),0)</f>
        <v>8.3333333333333329E-2</v>
      </c>
      <c r="BK151" s="7">
        <f>+IF(BL151="SI",IFERROR((IF(BL151="SI",BH151,0)/AW151),"REVISAR"),0)</f>
        <v>0</v>
      </c>
      <c r="BL151" s="841" t="s">
        <v>218</v>
      </c>
      <c r="BM151" s="854" t="s">
        <v>8685</v>
      </c>
      <c r="BN151" s="860"/>
      <c r="BO151" s="839">
        <v>2</v>
      </c>
      <c r="BP151" s="845">
        <v>2</v>
      </c>
      <c r="BQ151" s="843" t="s">
        <v>8052</v>
      </c>
      <c r="BR151" s="7">
        <f>+IFERROR((BO151/$AW151),"REVISAR")</f>
        <v>0.16666666666666666</v>
      </c>
      <c r="BS151" s="7">
        <f t="shared" ref="BS151:BS158" si="532">+IF(BL151&lt;&gt;"SI",BK151,(IF(BT151="SI",IFERROR((IF(BT151="SI",BP151,0)/$AW151),"REVISAR"),BK151)))</f>
        <v>0.16666666666666666</v>
      </c>
      <c r="BT151" s="844" t="s">
        <v>218</v>
      </c>
      <c r="BU151" s="537" t="s">
        <v>8687</v>
      </c>
      <c r="BV151" s="120"/>
      <c r="BW151" s="839">
        <v>3</v>
      </c>
      <c r="BX151" s="848">
        <v>3</v>
      </c>
      <c r="BY151" s="853" t="s">
        <v>8537</v>
      </c>
      <c r="BZ151" s="7">
        <f t="shared" ref="BZ151:BZ158" si="533">+IFERROR((BW151/$AW151),"REVISAR")</f>
        <v>0.25</v>
      </c>
      <c r="CA151" s="7">
        <f t="shared" ref="CA151:CA158" si="534">+IF(AND(BT151="SI",BL151="SI"),(IF(CB151="SI",IFERROR((IF(CB151="SI",BX151,0)/$AW151),"REVISAR"),BS151)),BS151)</f>
        <v>0.25</v>
      </c>
      <c r="CB151" s="844" t="s">
        <v>218</v>
      </c>
      <c r="CC151" s="852" t="s">
        <v>8690</v>
      </c>
      <c r="CD151" s="857"/>
      <c r="CE151" s="839">
        <v>4</v>
      </c>
      <c r="CF151" s="848">
        <v>4</v>
      </c>
      <c r="CG151" s="853"/>
      <c r="CH151" s="7">
        <f t="shared" ref="CH151:CH158" si="535">+IFERROR((CE151/$AW151),"REVISAR")</f>
        <v>0.33333333333333331</v>
      </c>
      <c r="CI151" s="7">
        <f t="shared" ref="CI151:CI158" si="536">+IF(AND(BL151="SI",BT151="SI",CB151="SI"),(IF(CJ151="SI",IFERROR((IF(CJ151="SI",CF151,0)/$AW151),"REVISAR"),CA151)),CA151)</f>
        <v>0.25</v>
      </c>
      <c r="CJ151" s="844" t="s">
        <v>7160</v>
      </c>
      <c r="CK151" s="27"/>
      <c r="CL151" s="857"/>
      <c r="CM151" s="839"/>
      <c r="CN151" s="848"/>
      <c r="CO151" s="847"/>
      <c r="CP151" s="7">
        <f t="shared" ref="CP151:CP158" si="537">+IFERROR((CM151/$AW151),"REVISAR")</f>
        <v>0</v>
      </c>
      <c r="CQ151" s="7">
        <f t="shared" ref="CQ151:CQ158" si="538">+IF(AND(BL151="SI",BT151="SI",CB151="SI",CJ151="SI"),(IF(CR151="SI",IFERROR((IF(CR151="SI",CN151,0)/$AW151),"REVISAR"),CI151)),CI151)</f>
        <v>0.25</v>
      </c>
      <c r="CR151" s="844" t="s">
        <v>7160</v>
      </c>
      <c r="CS151" s="852"/>
      <c r="CT151" s="857"/>
      <c r="CU151" s="839"/>
      <c r="CV151" s="848"/>
      <c r="CW151" s="853"/>
      <c r="CX151" s="7">
        <f t="shared" ref="CX151:CX158" si="539">+IFERROR((CU151/$AW151),"REVISAR")</f>
        <v>0</v>
      </c>
      <c r="CY151" s="7">
        <f t="shared" ref="CY151:CY158" si="540">+IF(AND(BL151="SI",BT151="SI",CB151="SI",CJ151="SI",CR151="SI"),(IF(CZ151="SI",IFERROR((IF(CZ151="SI",CV151,0)/$AW151),"REVISAR"),CQ151)),CQ151)</f>
        <v>0.25</v>
      </c>
      <c r="CZ151" s="844" t="s">
        <v>7160</v>
      </c>
      <c r="DA151" s="852"/>
      <c r="DB151" s="856"/>
      <c r="DC151" s="839"/>
      <c r="DD151" s="848"/>
      <c r="DE151" s="853"/>
      <c r="DF151" s="7">
        <f>+IFERROR((DC151/$AW151),"REVISAR")</f>
        <v>0</v>
      </c>
      <c r="DG151" s="7">
        <f>+IF(AND(BL151="SI",BT151="SI",CB151="SI",CJ151="SI",CR151="SI",CZ151="SI"),(IF(DH151="SI",IFERROR((IF(DH151="SI",DD151,0)/$AW151),"REVISAR"),CY151)),CY151)</f>
        <v>0.25</v>
      </c>
      <c r="DH151" s="844" t="s">
        <v>7160</v>
      </c>
      <c r="DI151" s="852"/>
      <c r="DJ151" s="856"/>
      <c r="DK151" s="839"/>
      <c r="DL151" s="848"/>
      <c r="DM151" s="853"/>
      <c r="DN151" s="7">
        <f t="shared" ref="DN151:DN158" si="541">+IFERROR((DK151/$AW151),"REVISAR")</f>
        <v>0</v>
      </c>
      <c r="DO151" s="7">
        <f t="shared" ref="DO151:DO158" si="542">+IF(AND(BL151="SI",BT151="SI",CB151="SI",CJ151="SI",CR151="SI",CZ151="SI",DH151="SI"),(IF(DP151="SI",IFERROR((IF(DP151="SI",DL151,0)/$AW151),"REVISAR"),DG151)),DG151)</f>
        <v>0.25</v>
      </c>
      <c r="DP151" s="844" t="s">
        <v>7160</v>
      </c>
      <c r="DQ151" s="852"/>
      <c r="DR151" s="856"/>
      <c r="DS151" s="839"/>
      <c r="DT151" s="848"/>
      <c r="DU151" s="853"/>
      <c r="DV151" s="7">
        <f t="shared" ref="DV151:DV158" si="543">+IFERROR((DS151/$AW151),"REVISAR")</f>
        <v>0</v>
      </c>
      <c r="DW151" s="7">
        <f t="shared" ref="DW151:DW158" si="544">+IF(AND(BL151="SI",BT151="SI",CB151="SI",CJ151="SI",CR151="SI",CZ151="SI",DH151="SI",DP151="SI"),(IF(DX151="SI",IFERROR((IF(DX151="SI",DT151,0)/$AW151),"REVISAR"),DO151)),DO151)</f>
        <v>0.25</v>
      </c>
      <c r="DX151" s="844" t="s">
        <v>7160</v>
      </c>
      <c r="DY151" s="852"/>
      <c r="DZ151" s="856"/>
      <c r="EA151" s="839"/>
      <c r="EB151" s="848"/>
      <c r="EC151" s="853"/>
      <c r="ED151" s="7">
        <f t="shared" ref="ED151:ED158" si="545">+IFERROR((EA151/$AW151),"REVISAR")</f>
        <v>0</v>
      </c>
      <c r="EE151" s="7">
        <f t="shared" ref="EE151:EE158" si="546">+IF(AND(BL151="SI",BT151="SI",CB151="SI",CJ151="SI",CR151="SI",CZ151="SI",DH151="SI",DP151="SI",DX151="SI"),(IF(EF151="SI",IFERROR((IF(EF151="SI",EB151,0)/$AW151),"REVISAR"),DW151)),DW151)</f>
        <v>0.25</v>
      </c>
      <c r="EF151" s="844" t="s">
        <v>7160</v>
      </c>
      <c r="EG151" s="851"/>
      <c r="EH151" s="856"/>
      <c r="EI151" s="839"/>
      <c r="EJ151" s="848"/>
      <c r="EK151" s="853"/>
      <c r="EL151" s="7">
        <f t="shared" ref="EL151:EL158" si="547">+IFERROR((EI151/$AW151),"REVISAR")</f>
        <v>0</v>
      </c>
      <c r="EM151" s="7">
        <f t="shared" ref="EM151:EM158" si="548">+IF(AND(BL151="SI",BT151="SI",CB151="SI",CJ151="SI",CR151="SI",CZ151="SI",DH151="SI",DP151="SI",DX151="SI",EF151="SI"),(IF(EN151="SI",IFERROR((IF(EN151="SI",EJ151,0)/$AW151),"REVISAR"),EE151)),EE151)</f>
        <v>0.25</v>
      </c>
      <c r="EN151" s="844" t="s">
        <v>7160</v>
      </c>
      <c r="EO151" s="851"/>
      <c r="EP151" s="856"/>
      <c r="EQ151" s="839"/>
      <c r="ER151" s="845"/>
      <c r="ES151" s="853"/>
      <c r="ET151" s="7">
        <f t="shared" ref="ET151:ET158" si="549">+IFERROR((EQ151/$AW151),"REVISAR")</f>
        <v>0</v>
      </c>
      <c r="EU151" s="7">
        <f t="shared" ref="EU151:EU158" si="550">+IF(AND(BL151="SI",BT151="SI",CB151="SI",CJ151="SI",CR151="SI",CZ151="SI",DH151="SI",DP151="SI",DX151="SI",EF151="SI",EN151="SI"),(IF(EV151="SI",IFERROR((IF(EV151="SI",ER151,0)/$AW151),"REVISAR"),EM151)),EM151)</f>
        <v>0.25</v>
      </c>
      <c r="EV151" s="844" t="s">
        <v>7160</v>
      </c>
      <c r="EW151" s="849"/>
      <c r="EX151" s="849"/>
      <c r="EY151" s="546">
        <v>2023</v>
      </c>
      <c r="FA151" s="846" t="str">
        <f t="shared" si="531"/>
        <v>NO</v>
      </c>
      <c r="FC151" s="934" t="str">
        <f t="shared" si="430"/>
        <v>oficina asesora de planeación y finanzas</v>
      </c>
      <c r="FF151" s="862"/>
    </row>
    <row r="152" spans="1:162" s="934" customFormat="1" ht="32.25" customHeight="1" x14ac:dyDescent="0.25">
      <c r="A152" s="861" t="str">
        <f t="shared" si="398"/>
        <v>446_TRANSVERSALES_2023</v>
      </c>
      <c r="B152" s="925" t="s">
        <v>7200</v>
      </c>
      <c r="C152" s="925" t="s">
        <v>684</v>
      </c>
      <c r="D152" s="925" t="s">
        <v>7239</v>
      </c>
      <c r="E152" s="925" t="s">
        <v>7203</v>
      </c>
      <c r="F152" s="925" t="s">
        <v>654</v>
      </c>
      <c r="G152" s="925" t="s">
        <v>654</v>
      </c>
      <c r="H152" s="925" t="s">
        <v>204</v>
      </c>
      <c r="I152" s="969" t="s">
        <v>7344</v>
      </c>
      <c r="J152" s="969" t="s">
        <v>7344</v>
      </c>
      <c r="K152" s="969" t="s">
        <v>7687</v>
      </c>
      <c r="L152" s="920" t="s">
        <v>656</v>
      </c>
      <c r="M152" s="925" t="s">
        <v>8310</v>
      </c>
      <c r="N152" s="920">
        <v>446</v>
      </c>
      <c r="O152" s="920"/>
      <c r="P152" s="1068" t="s">
        <v>657</v>
      </c>
      <c r="Q152" s="920" t="s">
        <v>210</v>
      </c>
      <c r="R152" s="921"/>
      <c r="S152" s="921"/>
      <c r="T152" s="921"/>
      <c r="U152" s="921"/>
      <c r="V152" s="921"/>
      <c r="W152" s="921"/>
      <c r="X152" s="921"/>
      <c r="Y152" s="921"/>
      <c r="Z152" s="921"/>
      <c r="AA152" s="921"/>
      <c r="AB152" s="921"/>
      <c r="AC152" s="921"/>
      <c r="AD152" s="921"/>
      <c r="AE152" s="921"/>
      <c r="AF152" s="921"/>
      <c r="AG152" s="921"/>
      <c r="AH152" s="921"/>
      <c r="AI152" s="921"/>
      <c r="AJ152" s="921"/>
      <c r="AK152" s="921"/>
      <c r="AL152" s="921"/>
      <c r="AM152" s="921"/>
      <c r="AN152" s="921"/>
      <c r="AO152" s="920" t="s">
        <v>523</v>
      </c>
      <c r="AP152" s="920" t="s">
        <v>470</v>
      </c>
      <c r="AQ152" s="920" t="s">
        <v>418</v>
      </c>
      <c r="AR152" s="920" t="s">
        <v>214</v>
      </c>
      <c r="AS152" s="920">
        <v>0</v>
      </c>
      <c r="AT152" s="925" t="s">
        <v>7204</v>
      </c>
      <c r="AU152" s="925" t="s">
        <v>659</v>
      </c>
      <c r="AV152" s="919">
        <v>100</v>
      </c>
      <c r="AW152" s="919">
        <v>100</v>
      </c>
      <c r="AX152" s="919">
        <v>100</v>
      </c>
      <c r="AY152" s="919">
        <v>100</v>
      </c>
      <c r="AZ152" s="919">
        <v>100</v>
      </c>
      <c r="BA152" s="919">
        <v>100</v>
      </c>
      <c r="BB152" s="927"/>
      <c r="BC152" s="927"/>
      <c r="BD152" s="927"/>
      <c r="BE152" s="927"/>
      <c r="BF152" s="999"/>
      <c r="BG152" s="839">
        <v>0</v>
      </c>
      <c r="BH152" s="842">
        <v>0</v>
      </c>
      <c r="BI152" s="854" t="s">
        <v>8045</v>
      </c>
      <c r="BJ152" s="129">
        <f>+IFERROR((BG152/$AW152),"REVISAR")</f>
        <v>0</v>
      </c>
      <c r="BK152" s="7">
        <f>IF(BL152="SI",IFERROR((IF(BL152="SI",BH152,0)/$AW152),"REVISAR"),0)</f>
        <v>0</v>
      </c>
      <c r="BL152" s="841" t="s">
        <v>218</v>
      </c>
      <c r="BM152" s="854" t="s">
        <v>8050</v>
      </c>
      <c r="BN152" s="859"/>
      <c r="BO152" s="839">
        <v>0</v>
      </c>
      <c r="BP152" s="842">
        <f>IF(BL152="SI",BH152,0)</f>
        <v>0</v>
      </c>
      <c r="BQ152" s="843" t="s">
        <v>8053</v>
      </c>
      <c r="BR152" s="7">
        <f>+IF(BT152="SI",IFERROR((IF(BT152="SI",BO152,0)/$AW152),"REVISAR"),0)</f>
        <v>0</v>
      </c>
      <c r="BS152" s="850">
        <f t="shared" si="532"/>
        <v>0</v>
      </c>
      <c r="BT152" s="844" t="s">
        <v>218</v>
      </c>
      <c r="BU152" s="537" t="s">
        <v>8058</v>
      </c>
      <c r="BV152" s="120"/>
      <c r="BW152" s="839">
        <v>0</v>
      </c>
      <c r="BX152" s="848"/>
      <c r="BY152" s="853" t="s">
        <v>8538</v>
      </c>
      <c r="BZ152" s="7">
        <f t="shared" si="533"/>
        <v>0</v>
      </c>
      <c r="CA152" s="7">
        <f t="shared" si="534"/>
        <v>0</v>
      </c>
      <c r="CB152" s="844" t="s">
        <v>218</v>
      </c>
      <c r="CC152" s="852" t="s">
        <v>8691</v>
      </c>
      <c r="CD152" s="857"/>
      <c r="CE152" s="839"/>
      <c r="CF152" s="842">
        <f>IF(CB152="SI",BX152,0)</f>
        <v>0</v>
      </c>
      <c r="CG152" s="853"/>
      <c r="CH152" s="7">
        <f t="shared" si="535"/>
        <v>0</v>
      </c>
      <c r="CI152" s="7">
        <f t="shared" si="536"/>
        <v>0</v>
      </c>
      <c r="CJ152" s="844" t="s">
        <v>7160</v>
      </c>
      <c r="CK152" s="27"/>
      <c r="CL152" s="857"/>
      <c r="CM152" s="839"/>
      <c r="CN152" s="842">
        <f>IF(CJ152="SI",CF152,0)</f>
        <v>0</v>
      </c>
      <c r="CO152" s="847"/>
      <c r="CP152" s="7">
        <f t="shared" si="537"/>
        <v>0</v>
      </c>
      <c r="CQ152" s="7">
        <f t="shared" si="538"/>
        <v>0</v>
      </c>
      <c r="CR152" s="844" t="s">
        <v>7160</v>
      </c>
      <c r="CS152" s="852"/>
      <c r="CT152" s="857"/>
      <c r="CU152" s="839"/>
      <c r="CV152" s="848"/>
      <c r="CW152" s="853"/>
      <c r="CX152" s="7">
        <f t="shared" si="539"/>
        <v>0</v>
      </c>
      <c r="CY152" s="7">
        <f t="shared" si="540"/>
        <v>0</v>
      </c>
      <c r="CZ152" s="844" t="s">
        <v>7160</v>
      </c>
      <c r="DA152" s="852"/>
      <c r="DB152" s="856"/>
      <c r="DC152" s="839"/>
      <c r="DD152" s="842">
        <f>IF(CZ152="SI",CV152,0)</f>
        <v>0</v>
      </c>
      <c r="DE152" s="853"/>
      <c r="DF152" s="7">
        <f>+IFERROR((DC152/$AV152),"REVISAR")</f>
        <v>0</v>
      </c>
      <c r="DG152" s="7">
        <f>+IF(AND(BL152="SI",BT152="SI",CB152="SI",CJ152="SI",CR152="SI",CZ152="SI"),(IF(DH152="SI",IFERROR((IF(DH152="SI",DD152,0)/$AV152),"REVISAR"),CY152)),CY152)</f>
        <v>0</v>
      </c>
      <c r="DH152" s="844" t="s">
        <v>7160</v>
      </c>
      <c r="DI152" s="852"/>
      <c r="DJ152" s="856"/>
      <c r="DK152" s="839"/>
      <c r="DL152" s="842">
        <f>IF(DH152="SI",DD152,0)</f>
        <v>0</v>
      </c>
      <c r="DM152" s="853"/>
      <c r="DN152" s="7">
        <f t="shared" si="541"/>
        <v>0</v>
      </c>
      <c r="DO152" s="7">
        <f t="shared" si="542"/>
        <v>0</v>
      </c>
      <c r="DP152" s="844" t="s">
        <v>7160</v>
      </c>
      <c r="DQ152" s="852"/>
      <c r="DR152" s="856"/>
      <c r="DS152" s="839"/>
      <c r="DT152" s="848"/>
      <c r="DU152" s="853"/>
      <c r="DV152" s="7">
        <f t="shared" si="543"/>
        <v>0</v>
      </c>
      <c r="DW152" s="7">
        <f t="shared" si="544"/>
        <v>0</v>
      </c>
      <c r="DX152" s="844" t="s">
        <v>7160</v>
      </c>
      <c r="DY152" s="852"/>
      <c r="DZ152" s="856"/>
      <c r="EA152" s="839"/>
      <c r="EB152" s="842">
        <f>IF(DX152="SI",DT152,0)</f>
        <v>0</v>
      </c>
      <c r="EC152" s="853"/>
      <c r="ED152" s="7">
        <f t="shared" si="545"/>
        <v>0</v>
      </c>
      <c r="EE152" s="7">
        <f t="shared" si="546"/>
        <v>0</v>
      </c>
      <c r="EF152" s="844" t="s">
        <v>7160</v>
      </c>
      <c r="EG152" s="851"/>
      <c r="EH152" s="856"/>
      <c r="EI152" s="839"/>
      <c r="EJ152" s="842">
        <f>IF(EF152="SI",EB152,0)</f>
        <v>0</v>
      </c>
      <c r="EK152" s="853"/>
      <c r="EL152" s="7">
        <f t="shared" si="547"/>
        <v>0</v>
      </c>
      <c r="EM152" s="7">
        <f t="shared" si="548"/>
        <v>0</v>
      </c>
      <c r="EN152" s="844" t="s">
        <v>7160</v>
      </c>
      <c r="EO152" s="851"/>
      <c r="EP152" s="856"/>
      <c r="EQ152" s="839"/>
      <c r="ER152" s="845"/>
      <c r="ES152" s="853"/>
      <c r="ET152" s="7">
        <f t="shared" si="549"/>
        <v>0</v>
      </c>
      <c r="EU152" s="7">
        <f t="shared" si="550"/>
        <v>0</v>
      </c>
      <c r="EV152" s="844" t="s">
        <v>7160</v>
      </c>
      <c r="EW152" s="849"/>
      <c r="EX152" s="849"/>
      <c r="EY152" s="546">
        <v>2023</v>
      </c>
      <c r="FA152" s="846" t="str">
        <f>+IF(EQ152=AW152,"SI","NO")</f>
        <v>NO</v>
      </c>
      <c r="FC152" s="934" t="str">
        <f t="shared" si="430"/>
        <v>oficina asesora de planeación y finanzas</v>
      </c>
      <c r="FF152" s="862"/>
    </row>
    <row r="153" spans="1:162" s="934" customFormat="1" ht="32.25" customHeight="1" x14ac:dyDescent="0.25">
      <c r="A153" s="861" t="str">
        <f t="shared" si="398"/>
        <v>449_TRANSVERSALES_2023</v>
      </c>
      <c r="B153" s="925" t="s">
        <v>7200</v>
      </c>
      <c r="C153" s="925" t="s">
        <v>684</v>
      </c>
      <c r="D153" s="925" t="s">
        <v>7239</v>
      </c>
      <c r="E153" s="925" t="s">
        <v>7203</v>
      </c>
      <c r="F153" s="925" t="s">
        <v>654</v>
      </c>
      <c r="G153" s="925" t="s">
        <v>654</v>
      </c>
      <c r="H153" s="925" t="s">
        <v>204</v>
      </c>
      <c r="I153" s="969" t="s">
        <v>7344</v>
      </c>
      <c r="J153" s="969" t="s">
        <v>7344</v>
      </c>
      <c r="K153" s="969" t="s">
        <v>7687</v>
      </c>
      <c r="L153" s="920" t="s">
        <v>656</v>
      </c>
      <c r="M153" s="925" t="s">
        <v>8310</v>
      </c>
      <c r="N153" s="920">
        <v>449</v>
      </c>
      <c r="O153" s="920"/>
      <c r="P153" s="1068" t="s">
        <v>712</v>
      </c>
      <c r="Q153" s="920" t="s">
        <v>210</v>
      </c>
      <c r="R153" s="921"/>
      <c r="S153" s="921"/>
      <c r="T153" s="921"/>
      <c r="U153" s="921"/>
      <c r="V153" s="921"/>
      <c r="W153" s="921"/>
      <c r="X153" s="921"/>
      <c r="Y153" s="921"/>
      <c r="Z153" s="921"/>
      <c r="AA153" s="921"/>
      <c r="AB153" s="921"/>
      <c r="AC153" s="921"/>
      <c r="AD153" s="921"/>
      <c r="AE153" s="921"/>
      <c r="AF153" s="921"/>
      <c r="AG153" s="921"/>
      <c r="AH153" s="921"/>
      <c r="AI153" s="921"/>
      <c r="AJ153" s="921"/>
      <c r="AK153" s="921"/>
      <c r="AL153" s="921"/>
      <c r="AM153" s="921"/>
      <c r="AN153" s="921"/>
      <c r="AO153" s="920" t="s">
        <v>523</v>
      </c>
      <c r="AP153" s="920" t="s">
        <v>2635</v>
      </c>
      <c r="AQ153" s="920" t="s">
        <v>244</v>
      </c>
      <c r="AR153" s="920" t="s">
        <v>271</v>
      </c>
      <c r="AS153" s="920">
        <v>0</v>
      </c>
      <c r="AT153" s="925" t="s">
        <v>713</v>
      </c>
      <c r="AU153" s="925" t="s">
        <v>714</v>
      </c>
      <c r="AV153" s="919">
        <v>1</v>
      </c>
      <c r="AW153" s="919">
        <v>1</v>
      </c>
      <c r="AX153" s="919">
        <v>1</v>
      </c>
      <c r="AY153" s="919">
        <v>1</v>
      </c>
      <c r="AZ153" s="919">
        <v>1</v>
      </c>
      <c r="BA153" s="919">
        <v>1</v>
      </c>
      <c r="BB153" s="927"/>
      <c r="BC153" s="927"/>
      <c r="BD153" s="927"/>
      <c r="BE153" s="927"/>
      <c r="BF153" s="999"/>
      <c r="BG153" s="839">
        <v>0</v>
      </c>
      <c r="BH153" s="842">
        <v>0</v>
      </c>
      <c r="BI153" s="854" t="s">
        <v>8046</v>
      </c>
      <c r="BJ153" s="129">
        <f>+IF(BL153="SI",IFERROR((IF(BL153="SI",BG153,0)/AW153),"REVISAR"),0)</f>
        <v>0</v>
      </c>
      <c r="BK153" s="7">
        <f>+IF(BL153="SI",IFERROR((IF(BL153="SI",BH153,0)/AW153),"REVISAR"),0)</f>
        <v>0</v>
      </c>
      <c r="BL153" s="841" t="s">
        <v>218</v>
      </c>
      <c r="BM153" s="854" t="s">
        <v>8050</v>
      </c>
      <c r="BN153" s="860"/>
      <c r="BO153" s="839">
        <v>0</v>
      </c>
      <c r="BP153" s="842">
        <f>IF(BL153="SI",BH153,0)</f>
        <v>0</v>
      </c>
      <c r="BQ153" s="843" t="s">
        <v>8054</v>
      </c>
      <c r="BR153" s="7">
        <f>+IFERROR((BO153/$AW153),"REVISAR")</f>
        <v>0</v>
      </c>
      <c r="BS153" s="7">
        <f t="shared" si="532"/>
        <v>0</v>
      </c>
      <c r="BT153" s="844" t="s">
        <v>218</v>
      </c>
      <c r="BU153" s="537" t="s">
        <v>8058</v>
      </c>
      <c r="BV153" s="120"/>
      <c r="BW153" s="839">
        <v>0</v>
      </c>
      <c r="BX153" s="842">
        <f>IF(BT153="SI",BP153,0)</f>
        <v>0</v>
      </c>
      <c r="BY153" s="853" t="s">
        <v>8539</v>
      </c>
      <c r="BZ153" s="7">
        <f t="shared" si="533"/>
        <v>0</v>
      </c>
      <c r="CA153" s="7">
        <f t="shared" si="534"/>
        <v>0</v>
      </c>
      <c r="CB153" s="844" t="s">
        <v>218</v>
      </c>
      <c r="CC153" s="852" t="s">
        <v>8691</v>
      </c>
      <c r="CD153" s="857"/>
      <c r="CE153" s="839"/>
      <c r="CF153" s="842">
        <f>IF(CB153="SI",BX153,0)</f>
        <v>0</v>
      </c>
      <c r="CG153" s="853"/>
      <c r="CH153" s="7">
        <f t="shared" si="535"/>
        <v>0</v>
      </c>
      <c r="CI153" s="7">
        <f t="shared" si="536"/>
        <v>0</v>
      </c>
      <c r="CJ153" s="844" t="s">
        <v>7160</v>
      </c>
      <c r="CK153" s="27"/>
      <c r="CL153" s="857"/>
      <c r="CM153" s="839"/>
      <c r="CN153" s="842">
        <f>IF(CJ153="SI",CF153,0)</f>
        <v>0</v>
      </c>
      <c r="CO153" s="847"/>
      <c r="CP153" s="7">
        <f t="shared" si="537"/>
        <v>0</v>
      </c>
      <c r="CQ153" s="7">
        <f t="shared" si="538"/>
        <v>0</v>
      </c>
      <c r="CR153" s="844" t="s">
        <v>7160</v>
      </c>
      <c r="CS153" s="852"/>
      <c r="CT153" s="857"/>
      <c r="CU153" s="839"/>
      <c r="CV153" s="858">
        <f>IF(CR153="SI",CN153,0)</f>
        <v>0</v>
      </c>
      <c r="CW153" s="853"/>
      <c r="CX153" s="7">
        <f t="shared" si="539"/>
        <v>0</v>
      </c>
      <c r="CY153" s="7">
        <f t="shared" si="540"/>
        <v>0</v>
      </c>
      <c r="CZ153" s="844" t="s">
        <v>7160</v>
      </c>
      <c r="DA153" s="852"/>
      <c r="DB153" s="856"/>
      <c r="DC153" s="839"/>
      <c r="DD153" s="842">
        <f>IF(CZ153="SI",CV153,0)</f>
        <v>0</v>
      </c>
      <c r="DE153" s="853"/>
      <c r="DF153" s="7">
        <f>+IFERROR((DC153/$AW153),"REVISAR")</f>
        <v>0</v>
      </c>
      <c r="DG153" s="7">
        <f>+IF(AND(BL153="SI",BT153="SI",CB153="SI",CJ153="SI",CR153="SI",CZ153="SI"),(IF(DH153="SI",IFERROR((IF(DH153="SI",DD153,0)/$AW153),"REVISAR"),CY153)),CY153)</f>
        <v>0</v>
      </c>
      <c r="DH153" s="844" t="s">
        <v>7160</v>
      </c>
      <c r="DI153" s="852"/>
      <c r="DJ153" s="856"/>
      <c r="DK153" s="839"/>
      <c r="DL153" s="842">
        <f>IF(DH153="SI",DD153,0)</f>
        <v>0</v>
      </c>
      <c r="DM153" s="853"/>
      <c r="DN153" s="7">
        <f t="shared" si="541"/>
        <v>0</v>
      </c>
      <c r="DO153" s="7">
        <f t="shared" si="542"/>
        <v>0</v>
      </c>
      <c r="DP153" s="844" t="s">
        <v>7160</v>
      </c>
      <c r="DQ153" s="852"/>
      <c r="DR153" s="856"/>
      <c r="DS153" s="839"/>
      <c r="DT153" s="842">
        <f>IF(DP153="SI",DL153,0)</f>
        <v>0</v>
      </c>
      <c r="DU153" s="853"/>
      <c r="DV153" s="7">
        <f t="shared" si="543"/>
        <v>0</v>
      </c>
      <c r="DW153" s="7">
        <f t="shared" si="544"/>
        <v>0</v>
      </c>
      <c r="DX153" s="844" t="s">
        <v>7160</v>
      </c>
      <c r="DY153" s="852"/>
      <c r="DZ153" s="856"/>
      <c r="EA153" s="839"/>
      <c r="EB153" s="842">
        <f>IF(DX153="SI",DT153,0)</f>
        <v>0</v>
      </c>
      <c r="EC153" s="853"/>
      <c r="ED153" s="7">
        <f t="shared" si="545"/>
        <v>0</v>
      </c>
      <c r="EE153" s="7">
        <f t="shared" si="546"/>
        <v>0</v>
      </c>
      <c r="EF153" s="844" t="s">
        <v>7160</v>
      </c>
      <c r="EG153" s="851"/>
      <c r="EH153" s="856"/>
      <c r="EI153" s="839"/>
      <c r="EJ153" s="842">
        <f>IF(EF153="SI",EB153,0)</f>
        <v>0</v>
      </c>
      <c r="EK153" s="853"/>
      <c r="EL153" s="7">
        <f t="shared" si="547"/>
        <v>0</v>
      </c>
      <c r="EM153" s="7">
        <f t="shared" si="548"/>
        <v>0</v>
      </c>
      <c r="EN153" s="844" t="s">
        <v>7160</v>
      </c>
      <c r="EO153" s="851"/>
      <c r="EP153" s="856"/>
      <c r="EQ153" s="839"/>
      <c r="ER153" s="845"/>
      <c r="ES153" s="853"/>
      <c r="ET153" s="7">
        <f t="shared" si="549"/>
        <v>0</v>
      </c>
      <c r="EU153" s="7">
        <f t="shared" si="550"/>
        <v>0</v>
      </c>
      <c r="EV153" s="844" t="s">
        <v>7160</v>
      </c>
      <c r="EW153" s="849"/>
      <c r="EX153" s="849"/>
      <c r="EY153" s="546">
        <v>2023</v>
      </c>
      <c r="FA153" s="846" t="str">
        <f>+IF(EQ153=AW153,"SI","NO")</f>
        <v>NO</v>
      </c>
      <c r="FC153" s="934" t="str">
        <f t="shared" si="430"/>
        <v>oficina asesora de planeación y finanzas</v>
      </c>
      <c r="FF153" s="862"/>
    </row>
    <row r="154" spans="1:162" s="934" customFormat="1" ht="32.25" customHeight="1" x14ac:dyDescent="0.25">
      <c r="A154" s="861" t="str">
        <f t="shared" si="398"/>
        <v>450_TRANSVERSALES_2023</v>
      </c>
      <c r="B154" s="925" t="s">
        <v>7200</v>
      </c>
      <c r="C154" s="925" t="s">
        <v>684</v>
      </c>
      <c r="D154" s="925" t="s">
        <v>7239</v>
      </c>
      <c r="E154" s="925" t="s">
        <v>7203</v>
      </c>
      <c r="F154" s="925" t="s">
        <v>654</v>
      </c>
      <c r="G154" s="925" t="s">
        <v>654</v>
      </c>
      <c r="H154" s="925" t="s">
        <v>204</v>
      </c>
      <c r="I154" s="969" t="s">
        <v>7344</v>
      </c>
      <c r="J154" s="969" t="s">
        <v>7344</v>
      </c>
      <c r="K154" s="969" t="s">
        <v>7687</v>
      </c>
      <c r="L154" s="920" t="s">
        <v>656</v>
      </c>
      <c r="M154" s="925" t="s">
        <v>8310</v>
      </c>
      <c r="N154" s="920">
        <v>450</v>
      </c>
      <c r="O154" s="920"/>
      <c r="P154" s="1068" t="s">
        <v>765</v>
      </c>
      <c r="Q154" s="920" t="s">
        <v>210</v>
      </c>
      <c r="R154" s="921"/>
      <c r="S154" s="921"/>
      <c r="T154" s="921"/>
      <c r="U154" s="921"/>
      <c r="V154" s="921"/>
      <c r="W154" s="921"/>
      <c r="X154" s="921"/>
      <c r="Y154" s="921"/>
      <c r="Z154" s="921"/>
      <c r="AA154" s="921"/>
      <c r="AB154" s="921"/>
      <c r="AC154" s="921"/>
      <c r="AD154" s="921"/>
      <c r="AE154" s="921"/>
      <c r="AF154" s="921"/>
      <c r="AG154" s="921"/>
      <c r="AH154" s="921"/>
      <c r="AI154" s="921"/>
      <c r="AJ154" s="921"/>
      <c r="AK154" s="921"/>
      <c r="AL154" s="921"/>
      <c r="AM154" s="921"/>
      <c r="AN154" s="921"/>
      <c r="AO154" s="920" t="s">
        <v>523</v>
      </c>
      <c r="AP154" s="920" t="s">
        <v>299</v>
      </c>
      <c r="AQ154" s="920" t="s">
        <v>244</v>
      </c>
      <c r="AR154" s="920" t="s">
        <v>271</v>
      </c>
      <c r="AS154" s="920">
        <v>0</v>
      </c>
      <c r="AT154" s="925" t="s">
        <v>766</v>
      </c>
      <c r="AU154" s="925" t="s">
        <v>767</v>
      </c>
      <c r="AV154" s="919">
        <v>4</v>
      </c>
      <c r="AW154" s="920">
        <v>2</v>
      </c>
      <c r="AX154" s="920">
        <v>2</v>
      </c>
      <c r="AY154" s="920">
        <v>2</v>
      </c>
      <c r="AZ154" s="921">
        <v>2</v>
      </c>
      <c r="BA154" s="921">
        <v>8</v>
      </c>
      <c r="BB154" s="935"/>
      <c r="BC154" s="935"/>
      <c r="BD154" s="935"/>
      <c r="BE154" s="935"/>
      <c r="BF154" s="999"/>
      <c r="BG154" s="839">
        <v>0</v>
      </c>
      <c r="BH154" s="842">
        <v>0</v>
      </c>
      <c r="BI154" s="854" t="s">
        <v>8047</v>
      </c>
      <c r="BJ154" s="129">
        <f>+IF(BL154="SI",IFERROR((IF(BL154="SI",BG154,0)/AW154),"REVISAR"),0)</f>
        <v>0</v>
      </c>
      <c r="BK154" s="7">
        <f>+IF(BL154="SI",IFERROR((IF(BL154="SI",BH154,0)/AW154),"REVISAR"),0)</f>
        <v>0</v>
      </c>
      <c r="BL154" s="841" t="s">
        <v>218</v>
      </c>
      <c r="BM154" s="854" t="s">
        <v>8051</v>
      </c>
      <c r="BN154" s="860"/>
      <c r="BO154" s="839">
        <v>0</v>
      </c>
      <c r="BP154" s="842">
        <f>IF(BL154="SI",BH154,0)</f>
        <v>0</v>
      </c>
      <c r="BQ154" s="843" t="s">
        <v>8055</v>
      </c>
      <c r="BR154" s="7">
        <f>+IFERROR((BO154/$AW154),"REVISAR")</f>
        <v>0</v>
      </c>
      <c r="BS154" s="7">
        <f t="shared" si="532"/>
        <v>0</v>
      </c>
      <c r="BT154" s="844" t="s">
        <v>218</v>
      </c>
      <c r="BU154" s="537" t="s">
        <v>8059</v>
      </c>
      <c r="BV154" s="120"/>
      <c r="BW154" s="839">
        <v>0</v>
      </c>
      <c r="BX154" s="842">
        <f>IF(BT154="SI",BP154,0)</f>
        <v>0</v>
      </c>
      <c r="BY154" s="853" t="s">
        <v>8540</v>
      </c>
      <c r="BZ154" s="7">
        <f t="shared" si="533"/>
        <v>0</v>
      </c>
      <c r="CA154" s="7">
        <f t="shared" si="534"/>
        <v>0</v>
      </c>
      <c r="CB154" s="844" t="s">
        <v>218</v>
      </c>
      <c r="CC154" s="852" t="s">
        <v>8692</v>
      </c>
      <c r="CD154" s="857"/>
      <c r="CE154" s="839"/>
      <c r="CF154" s="842">
        <f>IF(CB154="SI",BX154,0)</f>
        <v>0</v>
      </c>
      <c r="CG154" s="853"/>
      <c r="CH154" s="7">
        <f t="shared" si="535"/>
        <v>0</v>
      </c>
      <c r="CI154" s="7">
        <f t="shared" si="536"/>
        <v>0</v>
      </c>
      <c r="CJ154" s="844" t="s">
        <v>7160</v>
      </c>
      <c r="CK154" s="27"/>
      <c r="CL154" s="857"/>
      <c r="CM154" s="839"/>
      <c r="CN154" s="842">
        <f>IF(CJ154="SI",CF154,0)</f>
        <v>0</v>
      </c>
      <c r="CO154" s="847"/>
      <c r="CP154" s="7">
        <f t="shared" si="537"/>
        <v>0</v>
      </c>
      <c r="CQ154" s="7">
        <f t="shared" si="538"/>
        <v>0</v>
      </c>
      <c r="CR154" s="844" t="s">
        <v>7160</v>
      </c>
      <c r="CS154" s="852"/>
      <c r="CT154" s="857"/>
      <c r="CU154" s="839"/>
      <c r="CV154" s="848"/>
      <c r="CW154" s="853"/>
      <c r="CX154" s="7">
        <f t="shared" si="539"/>
        <v>0</v>
      </c>
      <c r="CY154" s="7">
        <f t="shared" si="540"/>
        <v>0</v>
      </c>
      <c r="CZ154" s="844" t="s">
        <v>7160</v>
      </c>
      <c r="DA154" s="852"/>
      <c r="DB154" s="856"/>
      <c r="DC154" s="839"/>
      <c r="DD154" s="842">
        <f>IF(CZ154="SI",CV154,0)</f>
        <v>0</v>
      </c>
      <c r="DE154" s="853"/>
      <c r="DF154" s="7">
        <f>+IFERROR((DC154/$AW154),"REVISAR")</f>
        <v>0</v>
      </c>
      <c r="DG154" s="7">
        <f>+IF(AND(BL154="SI",BT154="SI",CB154="SI",CJ154="SI",CR154="SI",CZ154="SI"),(IF(DH154="SI",IFERROR((IF(DH154="SI",DD154,0)/$AW154),"REVISAR"),CY154)),CY154)</f>
        <v>0</v>
      </c>
      <c r="DH154" s="844" t="s">
        <v>7160</v>
      </c>
      <c r="DI154" s="852"/>
      <c r="DJ154" s="856"/>
      <c r="DK154" s="839"/>
      <c r="DL154" s="842">
        <f>IF(DH154="SI",DD154,0)</f>
        <v>0</v>
      </c>
      <c r="DM154" s="853"/>
      <c r="DN154" s="7">
        <f t="shared" si="541"/>
        <v>0</v>
      </c>
      <c r="DO154" s="7">
        <f t="shared" si="542"/>
        <v>0</v>
      </c>
      <c r="DP154" s="844" t="s">
        <v>7160</v>
      </c>
      <c r="DQ154" s="852"/>
      <c r="DR154" s="856"/>
      <c r="DS154" s="839"/>
      <c r="DT154" s="842">
        <f>IF(DP154="SI",DL154,0)</f>
        <v>0</v>
      </c>
      <c r="DU154" s="853"/>
      <c r="DV154" s="7">
        <f t="shared" si="543"/>
        <v>0</v>
      </c>
      <c r="DW154" s="7">
        <f t="shared" si="544"/>
        <v>0</v>
      </c>
      <c r="DX154" s="844" t="s">
        <v>7160</v>
      </c>
      <c r="DY154" s="852"/>
      <c r="DZ154" s="856"/>
      <c r="EA154" s="839"/>
      <c r="EB154" s="842">
        <f>IF(DX154="SI",DT154,0)</f>
        <v>0</v>
      </c>
      <c r="EC154" s="853"/>
      <c r="ED154" s="7">
        <f t="shared" si="545"/>
        <v>0</v>
      </c>
      <c r="EE154" s="7">
        <f t="shared" si="546"/>
        <v>0</v>
      </c>
      <c r="EF154" s="844" t="s">
        <v>7160</v>
      </c>
      <c r="EG154" s="851"/>
      <c r="EH154" s="856"/>
      <c r="EI154" s="839"/>
      <c r="EJ154" s="842">
        <f>IF(EF154="SI",EB154,0)</f>
        <v>0</v>
      </c>
      <c r="EK154" s="853"/>
      <c r="EL154" s="7">
        <f t="shared" si="547"/>
        <v>0</v>
      </c>
      <c r="EM154" s="7">
        <f t="shared" si="548"/>
        <v>0</v>
      </c>
      <c r="EN154" s="844" t="s">
        <v>7160</v>
      </c>
      <c r="EO154" s="851"/>
      <c r="EP154" s="856"/>
      <c r="EQ154" s="839"/>
      <c r="ER154" s="845"/>
      <c r="ES154" s="853"/>
      <c r="ET154" s="7">
        <f t="shared" si="549"/>
        <v>0</v>
      </c>
      <c r="EU154" s="7">
        <f t="shared" si="550"/>
        <v>0</v>
      </c>
      <c r="EV154" s="844" t="s">
        <v>7160</v>
      </c>
      <c r="EW154" s="849"/>
      <c r="EX154" s="849"/>
      <c r="EY154" s="546">
        <v>2023</v>
      </c>
      <c r="FA154" s="846" t="str">
        <f>+IF(EQ154=AW154,"SI","NO")</f>
        <v>NO</v>
      </c>
      <c r="FC154" s="934" t="str">
        <f t="shared" si="430"/>
        <v>oficina asesora de planeación y finanzas</v>
      </c>
      <c r="FF154" s="862"/>
    </row>
    <row r="155" spans="1:162" s="934" customFormat="1" ht="32.25" customHeight="1" x14ac:dyDescent="0.25">
      <c r="A155" s="861" t="str">
        <f t="shared" si="398"/>
        <v>459_TRANSVERSALES_2023</v>
      </c>
      <c r="B155" s="925" t="s">
        <v>7200</v>
      </c>
      <c r="C155" s="925" t="s">
        <v>684</v>
      </c>
      <c r="D155" s="925" t="s">
        <v>7239</v>
      </c>
      <c r="E155" s="925" t="s">
        <v>7203</v>
      </c>
      <c r="F155" s="925" t="s">
        <v>654</v>
      </c>
      <c r="G155" s="925" t="s">
        <v>654</v>
      </c>
      <c r="H155" s="925" t="s">
        <v>204</v>
      </c>
      <c r="I155" s="969" t="s">
        <v>7344</v>
      </c>
      <c r="J155" s="969" t="s">
        <v>7344</v>
      </c>
      <c r="K155" s="969" t="s">
        <v>7687</v>
      </c>
      <c r="L155" s="920" t="s">
        <v>656</v>
      </c>
      <c r="M155" s="925" t="s">
        <v>8310</v>
      </c>
      <c r="N155" s="920">
        <v>459</v>
      </c>
      <c r="O155" s="920"/>
      <c r="P155" s="1068" t="s">
        <v>841</v>
      </c>
      <c r="Q155" s="920" t="s">
        <v>210</v>
      </c>
      <c r="R155" s="921"/>
      <c r="S155" s="921"/>
      <c r="T155" s="921"/>
      <c r="U155" s="921"/>
      <c r="V155" s="921"/>
      <c r="W155" s="921"/>
      <c r="X155" s="921"/>
      <c r="Y155" s="921"/>
      <c r="Z155" s="921"/>
      <c r="AA155" s="921"/>
      <c r="AB155" s="921"/>
      <c r="AC155" s="921"/>
      <c r="AD155" s="921"/>
      <c r="AE155" s="921"/>
      <c r="AF155" s="921"/>
      <c r="AG155" s="921"/>
      <c r="AH155" s="921"/>
      <c r="AI155" s="921"/>
      <c r="AJ155" s="921"/>
      <c r="AK155" s="921"/>
      <c r="AL155" s="921"/>
      <c r="AM155" s="921"/>
      <c r="AN155" s="921"/>
      <c r="AO155" s="920" t="s">
        <v>523</v>
      </c>
      <c r="AP155" s="920" t="s">
        <v>442</v>
      </c>
      <c r="AQ155" s="920" t="s">
        <v>244</v>
      </c>
      <c r="AR155" s="920" t="s">
        <v>271</v>
      </c>
      <c r="AS155" s="920">
        <v>0</v>
      </c>
      <c r="AT155" s="925" t="s">
        <v>842</v>
      </c>
      <c r="AU155" s="925" t="s">
        <v>843</v>
      </c>
      <c r="AV155" s="1077">
        <v>3300000000000</v>
      </c>
      <c r="AW155" s="1078">
        <v>1000000000000</v>
      </c>
      <c r="AX155" s="1079">
        <v>500000000000</v>
      </c>
      <c r="AY155" s="1079">
        <v>1000000000000</v>
      </c>
      <c r="AZ155" s="1080">
        <v>900000000000</v>
      </c>
      <c r="BA155" s="1081">
        <f>+AZ155+AY155+AX155+AW155</f>
        <v>3400000000000</v>
      </c>
      <c r="BB155" s="939"/>
      <c r="BC155" s="939"/>
      <c r="BD155" s="939"/>
      <c r="BE155" s="939"/>
      <c r="BF155" s="999"/>
      <c r="BG155" s="1065">
        <v>160000000000</v>
      </c>
      <c r="BH155" s="1082">
        <v>141290929313.51999</v>
      </c>
      <c r="BI155" s="854" t="s">
        <v>8536</v>
      </c>
      <c r="BJ155" s="129">
        <f>+IF(BL155="SI",IFERROR((IF(BL155="SI",BG155,0)/AW155),"REVISAR"),0)</f>
        <v>0.16</v>
      </c>
      <c r="BK155" s="7">
        <f>+IF(BL155="SI",IFERROR((IF(BL155="SI",BH155,0)/AW155),"REVISAR"),0)</f>
        <v>0.14129092931352</v>
      </c>
      <c r="BL155" s="841" t="s">
        <v>218</v>
      </c>
      <c r="BM155" s="854" t="s">
        <v>8686</v>
      </c>
      <c r="BN155" s="860"/>
      <c r="BO155" s="1065">
        <v>180000000000</v>
      </c>
      <c r="BP155" s="1083">
        <v>272640192827.88</v>
      </c>
      <c r="BQ155" s="843" t="s">
        <v>8535</v>
      </c>
      <c r="BR155" s="7">
        <f>+IFERROR((BO155/$AW155),"REVISAR")</f>
        <v>0.18</v>
      </c>
      <c r="BS155" s="7">
        <f t="shared" si="532"/>
        <v>0.27264019282787999</v>
      </c>
      <c r="BT155" s="844" t="s">
        <v>218</v>
      </c>
      <c r="BU155" s="537" t="s">
        <v>8688</v>
      </c>
      <c r="BV155" s="120"/>
      <c r="BW155" s="1084">
        <v>250000000000</v>
      </c>
      <c r="BX155" s="1082">
        <v>291020967002.88</v>
      </c>
      <c r="BY155" s="853" t="s">
        <v>8541</v>
      </c>
      <c r="BZ155" s="7">
        <f t="shared" si="533"/>
        <v>0.25</v>
      </c>
      <c r="CA155" s="7">
        <f t="shared" si="534"/>
        <v>0.29102096700287999</v>
      </c>
      <c r="CB155" s="844" t="s">
        <v>218</v>
      </c>
      <c r="CC155" s="852" t="s">
        <v>8693</v>
      </c>
      <c r="CD155" s="857"/>
      <c r="CE155" s="839">
        <v>350000000000</v>
      </c>
      <c r="CF155" s="848"/>
      <c r="CG155" s="853"/>
      <c r="CH155" s="7">
        <f t="shared" si="535"/>
        <v>0.35</v>
      </c>
      <c r="CI155" s="7">
        <f t="shared" si="536"/>
        <v>0.29102096700287999</v>
      </c>
      <c r="CJ155" s="844" t="s">
        <v>7160</v>
      </c>
      <c r="CK155" s="27"/>
      <c r="CL155" s="857"/>
      <c r="CM155" s="839"/>
      <c r="CN155" s="848"/>
      <c r="CO155" s="847"/>
      <c r="CP155" s="7">
        <f t="shared" si="537"/>
        <v>0</v>
      </c>
      <c r="CQ155" s="7">
        <f t="shared" si="538"/>
        <v>0.29102096700287999</v>
      </c>
      <c r="CR155" s="844" t="s">
        <v>7160</v>
      </c>
      <c r="CS155" s="852"/>
      <c r="CT155" s="857"/>
      <c r="CU155" s="839"/>
      <c r="CV155" s="848"/>
      <c r="CW155" s="853"/>
      <c r="CX155" s="7">
        <f t="shared" si="539"/>
        <v>0</v>
      </c>
      <c r="CY155" s="7">
        <f t="shared" si="540"/>
        <v>0.29102096700287999</v>
      </c>
      <c r="CZ155" s="844" t="s">
        <v>7160</v>
      </c>
      <c r="DA155" s="852"/>
      <c r="DB155" s="856"/>
      <c r="DC155" s="839"/>
      <c r="DD155" s="848"/>
      <c r="DE155" s="853"/>
      <c r="DF155" s="7">
        <f>+IFERROR((DC155/$AW155),"REVISAR")</f>
        <v>0</v>
      </c>
      <c r="DG155" s="7">
        <f>+IF(AND(BL155="SI",BT155="SI",CB155="SI",CJ155="SI",CR155="SI",CZ155="SI"),(IF(DH155="SI",IFERROR((IF(DH155="SI",DD155,0)/$AW155),"REVISAR"),CY155)),CY155)</f>
        <v>0.29102096700287999</v>
      </c>
      <c r="DH155" s="844" t="s">
        <v>7160</v>
      </c>
      <c r="DI155" s="852"/>
      <c r="DJ155" s="856"/>
      <c r="DK155" s="839"/>
      <c r="DL155" s="848"/>
      <c r="DM155" s="853"/>
      <c r="DN155" s="7">
        <f t="shared" si="541"/>
        <v>0</v>
      </c>
      <c r="DO155" s="7">
        <f t="shared" si="542"/>
        <v>0.29102096700287999</v>
      </c>
      <c r="DP155" s="844" t="s">
        <v>7160</v>
      </c>
      <c r="DQ155" s="852"/>
      <c r="DR155" s="856"/>
      <c r="DS155" s="839"/>
      <c r="DT155" s="848"/>
      <c r="DU155" s="853"/>
      <c r="DV155" s="7">
        <f t="shared" si="543"/>
        <v>0</v>
      </c>
      <c r="DW155" s="7">
        <f t="shared" si="544"/>
        <v>0.29102096700287999</v>
      </c>
      <c r="DX155" s="844" t="s">
        <v>7160</v>
      </c>
      <c r="DY155" s="852"/>
      <c r="DZ155" s="856"/>
      <c r="EA155" s="839"/>
      <c r="EB155" s="848"/>
      <c r="EC155" s="853"/>
      <c r="ED155" s="7">
        <f t="shared" si="545"/>
        <v>0</v>
      </c>
      <c r="EE155" s="7">
        <f t="shared" si="546"/>
        <v>0.29102096700287999</v>
      </c>
      <c r="EF155" s="844" t="s">
        <v>7160</v>
      </c>
      <c r="EG155" s="851"/>
      <c r="EH155" s="856"/>
      <c r="EI155" s="839"/>
      <c r="EJ155" s="848"/>
      <c r="EK155" s="853"/>
      <c r="EL155" s="7">
        <f t="shared" si="547"/>
        <v>0</v>
      </c>
      <c r="EM155" s="7">
        <f t="shared" si="548"/>
        <v>0.29102096700287999</v>
      </c>
      <c r="EN155" s="844" t="s">
        <v>7160</v>
      </c>
      <c r="EO155" s="851"/>
      <c r="EP155" s="856"/>
      <c r="EQ155" s="839"/>
      <c r="ER155" s="845"/>
      <c r="ES155" s="853"/>
      <c r="ET155" s="7">
        <f t="shared" si="549"/>
        <v>0</v>
      </c>
      <c r="EU155" s="7">
        <f t="shared" si="550"/>
        <v>0.29102096700287999</v>
      </c>
      <c r="EV155" s="844" t="s">
        <v>7160</v>
      </c>
      <c r="EW155" s="849"/>
      <c r="EX155" s="849"/>
      <c r="EY155" s="546">
        <v>2023</v>
      </c>
      <c r="FA155" s="846" t="str">
        <f t="shared" ref="FA155:FA156" si="551">+IF(EQ155=AW155,"SI","NO")</f>
        <v>NO</v>
      </c>
      <c r="FC155" s="934" t="str">
        <f t="shared" si="430"/>
        <v>oficina asesora de planeación y finanzas</v>
      </c>
      <c r="FF155" s="862"/>
    </row>
    <row r="156" spans="1:162" s="934" customFormat="1" ht="32.25" customHeight="1" x14ac:dyDescent="0.25">
      <c r="A156" s="861" t="str">
        <f t="shared" si="398"/>
        <v>273_TRANSVERSALES_2023</v>
      </c>
      <c r="B156" s="925" t="s">
        <v>7200</v>
      </c>
      <c r="C156" s="925" t="s">
        <v>684</v>
      </c>
      <c r="D156" s="925" t="s">
        <v>7239</v>
      </c>
      <c r="E156" s="925" t="s">
        <v>7203</v>
      </c>
      <c r="F156" s="925" t="s">
        <v>654</v>
      </c>
      <c r="G156" s="925" t="s">
        <v>654</v>
      </c>
      <c r="H156" s="925" t="s">
        <v>204</v>
      </c>
      <c r="I156" s="969" t="s">
        <v>7344</v>
      </c>
      <c r="J156" s="969" t="s">
        <v>7344</v>
      </c>
      <c r="K156" s="969" t="s">
        <v>7687</v>
      </c>
      <c r="L156" s="920" t="s">
        <v>656</v>
      </c>
      <c r="M156" s="925" t="s">
        <v>8310</v>
      </c>
      <c r="N156" s="920">
        <v>273</v>
      </c>
      <c r="O156" s="920"/>
      <c r="P156" s="1068" t="s">
        <v>7205</v>
      </c>
      <c r="Q156" s="920" t="s">
        <v>210</v>
      </c>
      <c r="R156" s="921"/>
      <c r="S156" s="921"/>
      <c r="T156" s="921"/>
      <c r="U156" s="921"/>
      <c r="V156" s="921"/>
      <c r="W156" s="921"/>
      <c r="X156" s="921"/>
      <c r="Y156" s="921"/>
      <c r="Z156" s="921"/>
      <c r="AA156" s="921"/>
      <c r="AB156" s="921"/>
      <c r="AC156" s="921"/>
      <c r="AD156" s="921"/>
      <c r="AE156" s="921"/>
      <c r="AF156" s="921"/>
      <c r="AG156" s="921"/>
      <c r="AH156" s="921"/>
      <c r="AI156" s="921"/>
      <c r="AJ156" s="921"/>
      <c r="AK156" s="921"/>
      <c r="AL156" s="921"/>
      <c r="AM156" s="921"/>
      <c r="AN156" s="921"/>
      <c r="AO156" s="920" t="s">
        <v>523</v>
      </c>
      <c r="AP156" s="920" t="s">
        <v>442</v>
      </c>
      <c r="AQ156" s="920" t="s">
        <v>244</v>
      </c>
      <c r="AR156" s="920" t="s">
        <v>271</v>
      </c>
      <c r="AS156" s="920">
        <v>0</v>
      </c>
      <c r="AT156" s="925" t="s">
        <v>686</v>
      </c>
      <c r="AU156" s="925" t="s">
        <v>687</v>
      </c>
      <c r="AV156" s="919">
        <v>12</v>
      </c>
      <c r="AW156" s="919">
        <v>11</v>
      </c>
      <c r="AX156" s="919">
        <v>11</v>
      </c>
      <c r="AY156" s="919">
        <v>11</v>
      </c>
      <c r="AZ156" s="919">
        <v>11</v>
      </c>
      <c r="BA156" s="919">
        <v>44</v>
      </c>
      <c r="BB156" s="927"/>
      <c r="BC156" s="927"/>
      <c r="BD156" s="927"/>
      <c r="BE156" s="927"/>
      <c r="BF156" s="999"/>
      <c r="BG156" s="839">
        <v>0</v>
      </c>
      <c r="BH156" s="848">
        <v>0</v>
      </c>
      <c r="BI156" s="854" t="s">
        <v>8048</v>
      </c>
      <c r="BJ156" s="129">
        <f>+IF(BL156="SI",IFERROR((IF(BL156="SI",BG156,0)/AW156),"REVISAR"),0)</f>
        <v>0</v>
      </c>
      <c r="BK156" s="7">
        <f>+IF(BL156="SI",IFERROR((IF(BL156="SI",BH156,0)/AW156),"REVISAR"),0)</f>
        <v>0</v>
      </c>
      <c r="BL156" s="841" t="s">
        <v>218</v>
      </c>
      <c r="BM156" s="854" t="s">
        <v>8050</v>
      </c>
      <c r="BN156" s="860"/>
      <c r="BO156" s="839">
        <v>1</v>
      </c>
      <c r="BP156" s="845">
        <v>0</v>
      </c>
      <c r="BQ156" s="843" t="s">
        <v>8056</v>
      </c>
      <c r="BR156" s="7">
        <f>+IFERROR((BO156/$AW156),"REVISAR")</f>
        <v>9.0909090909090912E-2</v>
      </c>
      <c r="BS156" s="7">
        <f t="shared" si="532"/>
        <v>0</v>
      </c>
      <c r="BT156" s="844" t="s">
        <v>218</v>
      </c>
      <c r="BU156" s="537" t="s">
        <v>8689</v>
      </c>
      <c r="BV156" s="120"/>
      <c r="BW156" s="839">
        <v>2</v>
      </c>
      <c r="BX156" s="848"/>
      <c r="BY156" s="853" t="s">
        <v>8542</v>
      </c>
      <c r="BZ156" s="7">
        <f t="shared" si="533"/>
        <v>0.18181818181818182</v>
      </c>
      <c r="CA156" s="7">
        <f t="shared" si="534"/>
        <v>0</v>
      </c>
      <c r="CB156" s="844" t="s">
        <v>218</v>
      </c>
      <c r="CC156" s="852" t="s">
        <v>8694</v>
      </c>
      <c r="CD156" s="857"/>
      <c r="CE156" s="839">
        <v>3</v>
      </c>
      <c r="CF156" s="848">
        <v>0</v>
      </c>
      <c r="CG156" s="853"/>
      <c r="CH156" s="7">
        <f t="shared" si="535"/>
        <v>0.27272727272727271</v>
      </c>
      <c r="CI156" s="7">
        <f t="shared" si="536"/>
        <v>0</v>
      </c>
      <c r="CJ156" s="844" t="s">
        <v>7160</v>
      </c>
      <c r="CK156" s="27"/>
      <c r="CL156" s="857"/>
      <c r="CM156" s="839"/>
      <c r="CN156" s="848"/>
      <c r="CO156" s="847"/>
      <c r="CP156" s="7">
        <f t="shared" si="537"/>
        <v>0</v>
      </c>
      <c r="CQ156" s="7">
        <f t="shared" si="538"/>
        <v>0</v>
      </c>
      <c r="CR156" s="844" t="s">
        <v>7160</v>
      </c>
      <c r="CS156" s="852"/>
      <c r="CT156" s="857"/>
      <c r="CU156" s="839"/>
      <c r="CV156" s="848"/>
      <c r="CW156" s="853"/>
      <c r="CX156" s="7">
        <f t="shared" si="539"/>
        <v>0</v>
      </c>
      <c r="CY156" s="7">
        <f t="shared" si="540"/>
        <v>0</v>
      </c>
      <c r="CZ156" s="844" t="s">
        <v>7160</v>
      </c>
      <c r="DA156" s="852"/>
      <c r="DB156" s="856"/>
      <c r="DC156" s="839"/>
      <c r="DD156" s="848"/>
      <c r="DE156" s="853"/>
      <c r="DF156" s="7">
        <f>+IFERROR((DC156/$AW156),"REVISAR")</f>
        <v>0</v>
      </c>
      <c r="DG156" s="7">
        <f>+IF(AND(BL156="SI",BT156="SI",CB156="SI",CJ156="SI",CR156="SI",CZ156="SI"),(IF(DH156="SI",IFERROR((IF(DH156="SI",DD156,0)/$AW156),"REVISAR"),CY156)),CY156)</f>
        <v>0</v>
      </c>
      <c r="DH156" s="844" t="s">
        <v>7160</v>
      </c>
      <c r="DI156" s="852"/>
      <c r="DJ156" s="856"/>
      <c r="DK156" s="839"/>
      <c r="DL156" s="848"/>
      <c r="DM156" s="853"/>
      <c r="DN156" s="7">
        <f t="shared" si="541"/>
        <v>0</v>
      </c>
      <c r="DO156" s="7">
        <f t="shared" si="542"/>
        <v>0</v>
      </c>
      <c r="DP156" s="844" t="s">
        <v>7160</v>
      </c>
      <c r="DQ156" s="852"/>
      <c r="DR156" s="856"/>
      <c r="DS156" s="839"/>
      <c r="DT156" s="848"/>
      <c r="DU156" s="853"/>
      <c r="DV156" s="7">
        <f t="shared" si="543"/>
        <v>0</v>
      </c>
      <c r="DW156" s="7">
        <f t="shared" si="544"/>
        <v>0</v>
      </c>
      <c r="DX156" s="844" t="s">
        <v>7160</v>
      </c>
      <c r="DY156" s="852"/>
      <c r="DZ156" s="856"/>
      <c r="EA156" s="839"/>
      <c r="EB156" s="848"/>
      <c r="EC156" s="853"/>
      <c r="ED156" s="7">
        <f t="shared" si="545"/>
        <v>0</v>
      </c>
      <c r="EE156" s="7">
        <f t="shared" si="546"/>
        <v>0</v>
      </c>
      <c r="EF156" s="844" t="s">
        <v>7160</v>
      </c>
      <c r="EG156" s="851"/>
      <c r="EH156" s="856"/>
      <c r="EI156" s="839"/>
      <c r="EJ156" s="848"/>
      <c r="EK156" s="853"/>
      <c r="EL156" s="7">
        <f t="shared" si="547"/>
        <v>0</v>
      </c>
      <c r="EM156" s="7">
        <f t="shared" si="548"/>
        <v>0</v>
      </c>
      <c r="EN156" s="844" t="s">
        <v>7160</v>
      </c>
      <c r="EO156" s="851"/>
      <c r="EP156" s="856"/>
      <c r="EQ156" s="839"/>
      <c r="ER156" s="845"/>
      <c r="ES156" s="853"/>
      <c r="ET156" s="7">
        <f t="shared" si="549"/>
        <v>0</v>
      </c>
      <c r="EU156" s="7">
        <f t="shared" si="550"/>
        <v>0</v>
      </c>
      <c r="EV156" s="844" t="s">
        <v>7160</v>
      </c>
      <c r="EW156" s="849"/>
      <c r="EX156" s="849"/>
      <c r="EY156" s="546">
        <v>2023</v>
      </c>
      <c r="FA156" s="846" t="str">
        <f t="shared" si="551"/>
        <v>NO</v>
      </c>
      <c r="FC156" s="934" t="str">
        <f t="shared" si="430"/>
        <v>oficina asesora de planeación y finanzas</v>
      </c>
      <c r="FF156" s="862"/>
    </row>
    <row r="157" spans="1:162" s="934" customFormat="1" ht="32.25" customHeight="1" x14ac:dyDescent="0.25">
      <c r="A157" s="861" t="str">
        <f t="shared" si="398"/>
        <v>361_TRANSVERSALES_2023</v>
      </c>
      <c r="B157" s="925" t="s">
        <v>7200</v>
      </c>
      <c r="C157" s="925" t="s">
        <v>684</v>
      </c>
      <c r="D157" s="925" t="s">
        <v>7239</v>
      </c>
      <c r="E157" s="925" t="s">
        <v>7203</v>
      </c>
      <c r="F157" s="925" t="s">
        <v>654</v>
      </c>
      <c r="G157" s="925" t="s">
        <v>654</v>
      </c>
      <c r="H157" s="925" t="s">
        <v>204</v>
      </c>
      <c r="I157" s="969" t="s">
        <v>7344</v>
      </c>
      <c r="J157" s="969" t="s">
        <v>7344</v>
      </c>
      <c r="K157" s="969" t="s">
        <v>7687</v>
      </c>
      <c r="L157" s="920" t="s">
        <v>656</v>
      </c>
      <c r="M157" s="925" t="s">
        <v>8310</v>
      </c>
      <c r="N157" s="920">
        <v>361</v>
      </c>
      <c r="O157" s="920"/>
      <c r="P157" s="1068" t="s">
        <v>7263</v>
      </c>
      <c r="Q157" s="920" t="s">
        <v>210</v>
      </c>
      <c r="R157" s="921"/>
      <c r="S157" s="921"/>
      <c r="T157" s="921"/>
      <c r="U157" s="921"/>
      <c r="V157" s="921"/>
      <c r="W157" s="921"/>
      <c r="X157" s="921"/>
      <c r="Y157" s="921"/>
      <c r="Z157" s="921"/>
      <c r="AA157" s="921"/>
      <c r="AB157" s="921"/>
      <c r="AC157" s="921"/>
      <c r="AD157" s="921"/>
      <c r="AE157" s="921"/>
      <c r="AF157" s="921"/>
      <c r="AG157" s="921"/>
      <c r="AH157" s="921"/>
      <c r="AI157" s="921"/>
      <c r="AJ157" s="921"/>
      <c r="AK157" s="921"/>
      <c r="AL157" s="921"/>
      <c r="AM157" s="921"/>
      <c r="AN157" s="921"/>
      <c r="AO157" s="920" t="s">
        <v>523</v>
      </c>
      <c r="AP157" s="920" t="s">
        <v>299</v>
      </c>
      <c r="AQ157" s="920" t="s">
        <v>244</v>
      </c>
      <c r="AR157" s="920" t="s">
        <v>271</v>
      </c>
      <c r="AS157" s="920">
        <v>0</v>
      </c>
      <c r="AT157" s="925" t="s">
        <v>7612</v>
      </c>
      <c r="AU157" s="925" t="s">
        <v>7174</v>
      </c>
      <c r="AV157" s="919">
        <v>4</v>
      </c>
      <c r="AW157" s="920">
        <v>2</v>
      </c>
      <c r="AX157" s="920">
        <v>2</v>
      </c>
      <c r="AY157" s="920">
        <v>2</v>
      </c>
      <c r="AZ157" s="921">
        <v>2</v>
      </c>
      <c r="BA157" s="921">
        <v>8</v>
      </c>
      <c r="BB157" s="935"/>
      <c r="BC157" s="935"/>
      <c r="BD157" s="935"/>
      <c r="BE157" s="935"/>
      <c r="BF157" s="1003"/>
      <c r="BG157" s="839">
        <v>0</v>
      </c>
      <c r="BH157" s="842">
        <v>0</v>
      </c>
      <c r="BI157" s="854" t="s">
        <v>8049</v>
      </c>
      <c r="BJ157" s="129">
        <f>+IF(BL157="SI",IFERROR((IF(BL157="SI",BG157,0)/AW157),"REVISAR"),0)</f>
        <v>0</v>
      </c>
      <c r="BK157" s="7">
        <f>+IF(BL157="SI",IFERROR((IF(BL157="SI",BH157,0)/AW157),"REVISAR"),0)</f>
        <v>0</v>
      </c>
      <c r="BL157" s="841" t="s">
        <v>218</v>
      </c>
      <c r="BM157" s="854" t="s">
        <v>8051</v>
      </c>
      <c r="BN157" s="860"/>
      <c r="BO157" s="839">
        <v>0</v>
      </c>
      <c r="BP157" s="842">
        <f>IF(BL157="SI",BH157,0)</f>
        <v>0</v>
      </c>
      <c r="BQ157" s="843" t="s">
        <v>8057</v>
      </c>
      <c r="BR157" s="7">
        <f>+IFERROR((BO157/$AW157),"REVISAR")</f>
        <v>0</v>
      </c>
      <c r="BS157" s="7">
        <f t="shared" si="532"/>
        <v>0</v>
      </c>
      <c r="BT157" s="844" t="s">
        <v>218</v>
      </c>
      <c r="BU157" s="537" t="s">
        <v>8051</v>
      </c>
      <c r="BV157" s="120"/>
      <c r="BW157" s="839">
        <v>0</v>
      </c>
      <c r="BX157" s="842">
        <f>IF(BT157="SI",BP157,0)</f>
        <v>0</v>
      </c>
      <c r="BY157" s="853" t="s">
        <v>8543</v>
      </c>
      <c r="BZ157" s="7">
        <f t="shared" si="533"/>
        <v>0</v>
      </c>
      <c r="CA157" s="7">
        <f t="shared" si="534"/>
        <v>0</v>
      </c>
      <c r="CB157" s="844" t="s">
        <v>218</v>
      </c>
      <c r="CC157" s="852" t="s">
        <v>8692</v>
      </c>
      <c r="CD157" s="857"/>
      <c r="CE157" s="839"/>
      <c r="CF157" s="842">
        <f>IF(CB157="SI",BX157,0)</f>
        <v>0</v>
      </c>
      <c r="CG157" s="853"/>
      <c r="CH157" s="7">
        <f t="shared" si="535"/>
        <v>0</v>
      </c>
      <c r="CI157" s="7">
        <f t="shared" si="536"/>
        <v>0</v>
      </c>
      <c r="CJ157" s="844" t="s">
        <v>7160</v>
      </c>
      <c r="CK157" s="27"/>
      <c r="CL157" s="857"/>
      <c r="CM157" s="839"/>
      <c r="CN157" s="842">
        <f>IF(CJ157="SI",CF157,0)</f>
        <v>0</v>
      </c>
      <c r="CO157" s="847"/>
      <c r="CP157" s="7">
        <f t="shared" si="537"/>
        <v>0</v>
      </c>
      <c r="CQ157" s="7">
        <f t="shared" si="538"/>
        <v>0</v>
      </c>
      <c r="CR157" s="844" t="s">
        <v>7160</v>
      </c>
      <c r="CS157" s="852"/>
      <c r="CT157" s="857"/>
      <c r="CU157" s="839"/>
      <c r="CV157" s="848"/>
      <c r="CW157" s="853"/>
      <c r="CX157" s="7">
        <f t="shared" si="539"/>
        <v>0</v>
      </c>
      <c r="CY157" s="7">
        <f t="shared" si="540"/>
        <v>0</v>
      </c>
      <c r="CZ157" s="844" t="s">
        <v>7160</v>
      </c>
      <c r="DA157" s="852"/>
      <c r="DB157" s="856"/>
      <c r="DC157" s="839"/>
      <c r="DD157" s="842">
        <f>IF(CZ157="SI",CV157,0)</f>
        <v>0</v>
      </c>
      <c r="DE157" s="853"/>
      <c r="DF157" s="7">
        <f>+IFERROR((DC157/$AW157),"REVISAR")</f>
        <v>0</v>
      </c>
      <c r="DG157" s="7">
        <f>+IF(AND(BL157="SI",BT157="SI",CB157="SI",CJ157="SI",CR157="SI",CZ157="SI"),(IF(DH157="SI",IFERROR((IF(DH157="SI",DD157,0)/$AW157),"REVISAR"),CY157)),CY157)</f>
        <v>0</v>
      </c>
      <c r="DH157" s="844" t="s">
        <v>7160</v>
      </c>
      <c r="DI157" s="852"/>
      <c r="DJ157" s="856"/>
      <c r="DK157" s="839"/>
      <c r="DL157" s="842">
        <f>IF(DH157="SI",DD157,0)</f>
        <v>0</v>
      </c>
      <c r="DM157" s="853"/>
      <c r="DN157" s="7">
        <f t="shared" si="541"/>
        <v>0</v>
      </c>
      <c r="DO157" s="7">
        <f t="shared" si="542"/>
        <v>0</v>
      </c>
      <c r="DP157" s="844" t="s">
        <v>7160</v>
      </c>
      <c r="DQ157" s="852"/>
      <c r="DR157" s="856"/>
      <c r="DS157" s="839"/>
      <c r="DT157" s="842">
        <f>IF(DP157="SI",DL157,0)</f>
        <v>0</v>
      </c>
      <c r="DU157" s="853"/>
      <c r="DV157" s="7">
        <f t="shared" si="543"/>
        <v>0</v>
      </c>
      <c r="DW157" s="7">
        <f t="shared" si="544"/>
        <v>0</v>
      </c>
      <c r="DX157" s="844" t="s">
        <v>7160</v>
      </c>
      <c r="DY157" s="852"/>
      <c r="DZ157" s="856"/>
      <c r="EA157" s="839"/>
      <c r="EB157" s="842">
        <f>IF(DX157="SI",DT157,0)</f>
        <v>0</v>
      </c>
      <c r="EC157" s="853"/>
      <c r="ED157" s="7">
        <f t="shared" si="545"/>
        <v>0</v>
      </c>
      <c r="EE157" s="7">
        <f t="shared" si="546"/>
        <v>0</v>
      </c>
      <c r="EF157" s="844" t="s">
        <v>7160</v>
      </c>
      <c r="EG157" s="851"/>
      <c r="EH157" s="856"/>
      <c r="EI157" s="839"/>
      <c r="EJ157" s="842">
        <f>IF(EF157="SI",EB157,0)</f>
        <v>0</v>
      </c>
      <c r="EK157" s="853"/>
      <c r="EL157" s="7">
        <f t="shared" si="547"/>
        <v>0</v>
      </c>
      <c r="EM157" s="7">
        <f t="shared" si="548"/>
        <v>0</v>
      </c>
      <c r="EN157" s="844" t="s">
        <v>7160</v>
      </c>
      <c r="EO157" s="851"/>
      <c r="EP157" s="856"/>
      <c r="EQ157" s="839"/>
      <c r="ER157" s="845"/>
      <c r="ES157" s="853"/>
      <c r="ET157" s="7">
        <f t="shared" si="549"/>
        <v>0</v>
      </c>
      <c r="EU157" s="7">
        <f t="shared" si="550"/>
        <v>0</v>
      </c>
      <c r="EV157" s="844" t="s">
        <v>7160</v>
      </c>
      <c r="EW157" s="849"/>
      <c r="EX157" s="849"/>
      <c r="EY157" s="546">
        <v>2023</v>
      </c>
      <c r="FA157" s="846" t="str">
        <f>+IF(EQ157=AW157,"SI","NO")</f>
        <v>NO</v>
      </c>
      <c r="FC157" s="934" t="str">
        <f t="shared" si="430"/>
        <v>oficina asesora de planeación y finanzas</v>
      </c>
      <c r="FF157" s="862"/>
    </row>
    <row r="158" spans="1:162" s="934" customFormat="1" ht="32.25" customHeight="1" x14ac:dyDescent="0.25">
      <c r="A158" s="861" t="str">
        <f t="shared" si="398"/>
        <v>155_TRANSVERSALES_2023</v>
      </c>
      <c r="B158" s="925" t="s">
        <v>7200</v>
      </c>
      <c r="C158" s="925" t="s">
        <v>201</v>
      </c>
      <c r="D158" s="925" t="s">
        <v>202</v>
      </c>
      <c r="E158" s="925" t="s">
        <v>7202</v>
      </c>
      <c r="F158" s="925" t="s">
        <v>203</v>
      </c>
      <c r="G158" s="925" t="s">
        <v>203</v>
      </c>
      <c r="H158" s="925" t="s">
        <v>204</v>
      </c>
      <c r="I158" s="969" t="s">
        <v>7344</v>
      </c>
      <c r="J158" s="969" t="s">
        <v>7344</v>
      </c>
      <c r="K158" s="969" t="s">
        <v>7613</v>
      </c>
      <c r="L158" s="920">
        <v>34</v>
      </c>
      <c r="M158" s="925" t="s">
        <v>8338</v>
      </c>
      <c r="N158" s="920">
        <v>155</v>
      </c>
      <c r="O158" s="920"/>
      <c r="P158" s="1068" t="s">
        <v>7614</v>
      </c>
      <c r="Q158" s="920" t="s">
        <v>210</v>
      </c>
      <c r="R158" s="921"/>
      <c r="S158" s="921"/>
      <c r="T158" s="921"/>
      <c r="U158" s="921"/>
      <c r="V158" s="921"/>
      <c r="W158" s="921"/>
      <c r="X158" s="921"/>
      <c r="Y158" s="921"/>
      <c r="Z158" s="921"/>
      <c r="AA158" s="921"/>
      <c r="AB158" s="921"/>
      <c r="AC158" s="921"/>
      <c r="AD158" s="921"/>
      <c r="AE158" s="921"/>
      <c r="AF158" s="921"/>
      <c r="AG158" s="921"/>
      <c r="AH158" s="921"/>
      <c r="AI158" s="921"/>
      <c r="AJ158" s="921"/>
      <c r="AK158" s="921"/>
      <c r="AL158" s="921"/>
      <c r="AM158" s="921"/>
      <c r="AN158" s="921"/>
      <c r="AO158" s="920" t="s">
        <v>270</v>
      </c>
      <c r="AP158" s="920" t="s">
        <v>243</v>
      </c>
      <c r="AQ158" s="920" t="s">
        <v>418</v>
      </c>
      <c r="AR158" s="920" t="s">
        <v>271</v>
      </c>
      <c r="AS158" s="920">
        <v>0</v>
      </c>
      <c r="AT158" s="925" t="s">
        <v>7615</v>
      </c>
      <c r="AU158" s="925" t="s">
        <v>273</v>
      </c>
      <c r="AV158" s="920">
        <v>1207200000</v>
      </c>
      <c r="AW158" s="1037">
        <f>1207200000*0.7</f>
        <v>845040000</v>
      </c>
      <c r="AX158" s="1035" t="s">
        <v>204</v>
      </c>
      <c r="AY158" s="1035" t="s">
        <v>7611</v>
      </c>
      <c r="AZ158" s="1036" t="s">
        <v>204</v>
      </c>
      <c r="BA158" s="1045" t="s">
        <v>204</v>
      </c>
      <c r="BB158" s="954"/>
      <c r="BC158" s="954"/>
      <c r="BD158" s="954"/>
      <c r="BE158" s="954"/>
      <c r="BF158" s="1017">
        <f>1207200000*0.7</f>
        <v>845040000</v>
      </c>
      <c r="BG158" s="839">
        <v>0</v>
      </c>
      <c r="BH158" s="842">
        <v>0</v>
      </c>
      <c r="BI158" s="854" t="s">
        <v>8060</v>
      </c>
      <c r="BJ158" s="129">
        <f>+IFERROR((BG158/$AW158),"REVISAR")</f>
        <v>0</v>
      </c>
      <c r="BK158" s="7">
        <f>IF(BL158="SI",IFERROR((IF(BL158="SI",BH158,0)/$AW158),"REVISAR"),0)</f>
        <v>0</v>
      </c>
      <c r="BL158" s="841" t="s">
        <v>218</v>
      </c>
      <c r="BM158" s="854" t="s">
        <v>8065</v>
      </c>
      <c r="BN158" s="859">
        <v>1</v>
      </c>
      <c r="BO158" s="1084">
        <v>42252000</v>
      </c>
      <c r="BP158" s="1083">
        <v>51136332.810000002</v>
      </c>
      <c r="BQ158" s="843" t="s">
        <v>8070</v>
      </c>
      <c r="BR158" s="7">
        <f>+IF(BT158="SI",IFERROR((IF(BT158="SI",BO158,0)/$AW158),"REVISAR"),0)</f>
        <v>0.05</v>
      </c>
      <c r="BS158" s="850">
        <f t="shared" si="532"/>
        <v>6.051350564470321E-2</v>
      </c>
      <c r="BT158" s="844" t="s">
        <v>218</v>
      </c>
      <c r="BU158" s="537" t="s">
        <v>8074</v>
      </c>
      <c r="BV158" s="120">
        <v>1</v>
      </c>
      <c r="BW158" s="1084">
        <v>42252000</v>
      </c>
      <c r="BX158" s="1085">
        <f>IF(BT158="SI",BP158,0)</f>
        <v>51136332.810000002</v>
      </c>
      <c r="BY158" s="853" t="s">
        <v>8545</v>
      </c>
      <c r="BZ158" s="7">
        <f t="shared" si="533"/>
        <v>0.05</v>
      </c>
      <c r="CA158" s="7">
        <f t="shared" si="534"/>
        <v>6.051350564470321E-2</v>
      </c>
      <c r="CB158" s="844" t="s">
        <v>218</v>
      </c>
      <c r="CC158" s="852" t="s">
        <v>8550</v>
      </c>
      <c r="CD158" s="857">
        <v>1</v>
      </c>
      <c r="CE158" s="839">
        <f>+AW158*0.25</f>
        <v>211260000</v>
      </c>
      <c r="CF158" s="845">
        <v>451133849.13</v>
      </c>
      <c r="CG158" s="853"/>
      <c r="CH158" s="7">
        <f t="shared" si="535"/>
        <v>0.25</v>
      </c>
      <c r="CI158" s="7">
        <f t="shared" si="536"/>
        <v>6.051350564470321E-2</v>
      </c>
      <c r="CJ158" s="844" t="s">
        <v>7160</v>
      </c>
      <c r="CK158" s="27"/>
      <c r="CL158" s="857"/>
      <c r="CM158" s="839">
        <v>211260000</v>
      </c>
      <c r="CN158" s="842">
        <f>IF(CJ158="SI",CF158,0)</f>
        <v>0</v>
      </c>
      <c r="CO158" s="847"/>
      <c r="CP158" s="7">
        <f t="shared" si="537"/>
        <v>0.25</v>
      </c>
      <c r="CQ158" s="7">
        <f t="shared" si="538"/>
        <v>6.051350564470321E-2</v>
      </c>
      <c r="CR158" s="844" t="s">
        <v>7160</v>
      </c>
      <c r="CS158" s="852"/>
      <c r="CT158" s="857"/>
      <c r="CU158" s="839">
        <f>+AW158*0.4</f>
        <v>338016000</v>
      </c>
      <c r="CV158" s="845"/>
      <c r="CW158" s="853"/>
      <c r="CX158" s="7">
        <f t="shared" si="539"/>
        <v>0.4</v>
      </c>
      <c r="CY158" s="7">
        <f t="shared" si="540"/>
        <v>6.051350564470321E-2</v>
      </c>
      <c r="CZ158" s="844" t="s">
        <v>7160</v>
      </c>
      <c r="DA158" s="852"/>
      <c r="DB158" s="856"/>
      <c r="DC158" s="839">
        <v>338016000</v>
      </c>
      <c r="DD158" s="842">
        <f>IF(CZ158="SI",CV158,0)</f>
        <v>0</v>
      </c>
      <c r="DE158" s="853"/>
      <c r="DF158" s="7">
        <f>+IFERROR((DC158/$AV158),"REVISAR")</f>
        <v>0.28000000000000003</v>
      </c>
      <c r="DG158" s="7">
        <f>+IF(AND(BL158="SI",BT158="SI",CB158="SI",CJ158="SI",CR158="SI",CZ158="SI"),(IF(DH158="SI",IFERROR((IF(DH158="SI",DD158,0)/$AV158),"REVISAR"),CY158)),CY158)</f>
        <v>6.051350564470321E-2</v>
      </c>
      <c r="DH158" s="844" t="s">
        <v>7160</v>
      </c>
      <c r="DI158" s="852"/>
      <c r="DJ158" s="856"/>
      <c r="DK158" s="839">
        <f>+AW158*0.6</f>
        <v>507024000</v>
      </c>
      <c r="DL158" s="845"/>
      <c r="DM158" s="853"/>
      <c r="DN158" s="7">
        <f t="shared" si="541"/>
        <v>0.6</v>
      </c>
      <c r="DO158" s="7">
        <f t="shared" si="542"/>
        <v>6.051350564470321E-2</v>
      </c>
      <c r="DP158" s="844" t="s">
        <v>7160</v>
      </c>
      <c r="DQ158" s="852"/>
      <c r="DR158" s="856"/>
      <c r="DS158" s="839">
        <v>507024000</v>
      </c>
      <c r="DT158" s="842">
        <f>IF(DP158="SI",DL158,0)</f>
        <v>0</v>
      </c>
      <c r="DU158" s="853"/>
      <c r="DV158" s="7">
        <f t="shared" si="543"/>
        <v>0.6</v>
      </c>
      <c r="DW158" s="7">
        <f t="shared" si="544"/>
        <v>6.051350564470321E-2</v>
      </c>
      <c r="DX158" s="844" t="s">
        <v>7160</v>
      </c>
      <c r="DY158" s="852"/>
      <c r="DZ158" s="856"/>
      <c r="EA158" s="839">
        <f>+AW158*0.8</f>
        <v>676032000</v>
      </c>
      <c r="EB158" s="845"/>
      <c r="EC158" s="853"/>
      <c r="ED158" s="7">
        <f t="shared" si="545"/>
        <v>0.8</v>
      </c>
      <c r="EE158" s="7">
        <f t="shared" si="546"/>
        <v>6.051350564470321E-2</v>
      </c>
      <c r="EF158" s="844" t="s">
        <v>7160</v>
      </c>
      <c r="EG158" s="851"/>
      <c r="EH158" s="856"/>
      <c r="EI158" s="839">
        <v>676032000</v>
      </c>
      <c r="EJ158" s="842">
        <f>IF(EF158="SI",EB158,0)</f>
        <v>0</v>
      </c>
      <c r="EK158" s="853"/>
      <c r="EL158" s="7">
        <f t="shared" si="547"/>
        <v>0.8</v>
      </c>
      <c r="EM158" s="7">
        <f t="shared" si="548"/>
        <v>6.051350564470321E-2</v>
      </c>
      <c r="EN158" s="844" t="s">
        <v>7160</v>
      </c>
      <c r="EO158" s="851"/>
      <c r="EP158" s="856"/>
      <c r="EQ158" s="839">
        <f>+AW158*1</f>
        <v>845040000</v>
      </c>
      <c r="ER158" s="845"/>
      <c r="ES158" s="853"/>
      <c r="ET158" s="7">
        <f t="shared" si="549"/>
        <v>1</v>
      </c>
      <c r="EU158" s="7">
        <f t="shared" si="550"/>
        <v>6.051350564470321E-2</v>
      </c>
      <c r="EV158" s="844" t="s">
        <v>7160</v>
      </c>
      <c r="EW158" s="849"/>
      <c r="EX158" s="849"/>
      <c r="EY158" s="546">
        <v>2023</v>
      </c>
      <c r="FA158" s="846" t="str">
        <f>+IF(EQ158=AW158,"SI","NO")</f>
        <v>SI</v>
      </c>
      <c r="FC158" s="934" t="str">
        <f t="shared" si="430"/>
        <v>oficina asesora jurídica</v>
      </c>
      <c r="FF158" s="862"/>
    </row>
    <row r="159" spans="1:162" s="934" customFormat="1" ht="32.25" customHeight="1" x14ac:dyDescent="0.25">
      <c r="A159" s="861" t="str">
        <f t="shared" si="398"/>
        <v>157_TRANSVERSALES_2023</v>
      </c>
      <c r="B159" s="925" t="s">
        <v>7200</v>
      </c>
      <c r="C159" s="925" t="s">
        <v>201</v>
      </c>
      <c r="D159" s="925" t="s">
        <v>202</v>
      </c>
      <c r="E159" s="925" t="s">
        <v>7202</v>
      </c>
      <c r="F159" s="925" t="s">
        <v>203</v>
      </c>
      <c r="G159" s="925" t="s">
        <v>203</v>
      </c>
      <c r="H159" s="925" t="s">
        <v>204</v>
      </c>
      <c r="I159" s="969" t="s">
        <v>7344</v>
      </c>
      <c r="J159" s="969" t="s">
        <v>7344</v>
      </c>
      <c r="K159" s="969" t="s">
        <v>7613</v>
      </c>
      <c r="L159" s="920">
        <v>34</v>
      </c>
      <c r="M159" s="925" t="s">
        <v>8338</v>
      </c>
      <c r="N159" s="920">
        <v>157</v>
      </c>
      <c r="O159" s="920"/>
      <c r="P159" s="1068" t="s">
        <v>7616</v>
      </c>
      <c r="Q159" s="920" t="s">
        <v>210</v>
      </c>
      <c r="R159" s="921"/>
      <c r="S159" s="921"/>
      <c r="T159" s="921"/>
      <c r="U159" s="921"/>
      <c r="V159" s="921"/>
      <c r="W159" s="921"/>
      <c r="X159" s="921"/>
      <c r="Y159" s="921"/>
      <c r="Z159" s="921"/>
      <c r="AA159" s="921"/>
      <c r="AB159" s="921"/>
      <c r="AC159" s="921"/>
      <c r="AD159" s="921"/>
      <c r="AE159" s="921"/>
      <c r="AF159" s="921"/>
      <c r="AG159" s="921"/>
      <c r="AH159" s="921"/>
      <c r="AI159" s="921"/>
      <c r="AJ159" s="921"/>
      <c r="AK159" s="921"/>
      <c r="AL159" s="921"/>
      <c r="AM159" s="921"/>
      <c r="AN159" s="921"/>
      <c r="AO159" s="920" t="s">
        <v>211</v>
      </c>
      <c r="AP159" s="920" t="s">
        <v>243</v>
      </c>
      <c r="AQ159" s="920" t="s">
        <v>213</v>
      </c>
      <c r="AR159" s="920" t="s">
        <v>214</v>
      </c>
      <c r="AS159" s="920">
        <v>0</v>
      </c>
      <c r="AT159" s="925" t="s">
        <v>7617</v>
      </c>
      <c r="AU159" s="925" t="s">
        <v>326</v>
      </c>
      <c r="AV159" s="987">
        <v>100</v>
      </c>
      <c r="AW159" s="976">
        <v>100</v>
      </c>
      <c r="AX159" s="976">
        <v>100</v>
      </c>
      <c r="AY159" s="976">
        <v>100</v>
      </c>
      <c r="AZ159" s="976">
        <v>100</v>
      </c>
      <c r="BA159" s="976">
        <v>100</v>
      </c>
      <c r="BB159" s="938"/>
      <c r="BC159" s="938"/>
      <c r="BD159" s="938"/>
      <c r="BE159" s="938"/>
      <c r="BF159" s="998">
        <v>100</v>
      </c>
      <c r="BG159" s="839">
        <v>0</v>
      </c>
      <c r="BH159" s="842">
        <v>68.2</v>
      </c>
      <c r="BI159" s="854" t="s">
        <v>8061</v>
      </c>
      <c r="BJ159" s="129">
        <f t="shared" ref="BJ159:BJ160" si="552">+IF(BL159="SI",IFERROR((IF(BL159="SI",BG159,0)/AW159),"REVISAR"),0)</f>
        <v>0</v>
      </c>
      <c r="BK159" s="7">
        <f t="shared" ref="BK159:BK160" si="553">+IF(BL159="SI",IFERROR((IF(BL159="SI",BH159,0)/AW159),"REVISAR"),0)</f>
        <v>0.68200000000000005</v>
      </c>
      <c r="BL159" s="841" t="s">
        <v>218</v>
      </c>
      <c r="BM159" s="854" t="s">
        <v>8066</v>
      </c>
      <c r="BN159" s="859">
        <v>1</v>
      </c>
      <c r="BO159" s="839">
        <v>100</v>
      </c>
      <c r="BP159" s="845">
        <v>80.290000000000006</v>
      </c>
      <c r="BQ159" s="843" t="s">
        <v>8071</v>
      </c>
      <c r="BR159" s="7">
        <f t="shared" ref="BR159:BR160" si="554">+IFERROR((BO159/$AW159),"REVISAR")</f>
        <v>1</v>
      </c>
      <c r="BS159" s="7">
        <f t="shared" ref="BS159:BS160" si="555">+IF(BL159&lt;&gt;"SI",BK159,(IF(BT159="SI",IFERROR((IF(BT159="SI",BP159,0)/$AW159),"REVISAR"),0)))</f>
        <v>0.80290000000000006</v>
      </c>
      <c r="BT159" s="844" t="s">
        <v>218</v>
      </c>
      <c r="BU159" s="537" t="s">
        <v>8075</v>
      </c>
      <c r="BV159" s="120">
        <v>1</v>
      </c>
      <c r="BW159" s="839">
        <v>100</v>
      </c>
      <c r="BX159" s="842">
        <f>IF(BT159="SI",BP159,0)</f>
        <v>80.290000000000006</v>
      </c>
      <c r="BY159" s="853" t="s">
        <v>8546</v>
      </c>
      <c r="BZ159" s="7">
        <f t="shared" ref="BZ159:BZ160" si="556">+IFERROR((BW159/$AW159),"REVISAR")</f>
        <v>1</v>
      </c>
      <c r="CA159" s="7">
        <f t="shared" ref="CA159:CA160" si="557">+IF(AND(BT159="SI",BL159="SI"),(IF(CB159="SI",IFERROR((IF(CB159="SI",BX159,0)/$AW159),"REVISAR"),0)),BS159)</f>
        <v>0.80290000000000006</v>
      </c>
      <c r="CB159" s="844" t="s">
        <v>218</v>
      </c>
      <c r="CC159" s="852" t="s">
        <v>8551</v>
      </c>
      <c r="CD159" s="120">
        <v>1</v>
      </c>
      <c r="CE159" s="839">
        <v>100</v>
      </c>
      <c r="CF159" s="845">
        <v>95.1</v>
      </c>
      <c r="CG159" s="853"/>
      <c r="CH159" s="7">
        <f t="shared" ref="CH159:CH160" si="558">+IFERROR((CE159/$AW159),"REVISAR")</f>
        <v>1</v>
      </c>
      <c r="CI159" s="7">
        <f t="shared" ref="CI159:CI160" si="559">+IF(AND(BL159="SI",BT159="SI",CB159="SI"),(IF(CJ159="SI",IFERROR((IF(CJ159="SI",CF159,0)/$AW159),"REVISAR"),0)),CA159)</f>
        <v>0</v>
      </c>
      <c r="CJ159" s="844" t="s">
        <v>7160</v>
      </c>
      <c r="CK159" s="27"/>
      <c r="CL159" s="857"/>
      <c r="CM159" s="839">
        <v>100</v>
      </c>
      <c r="CN159" s="842">
        <f>IF(CJ159="SI",CF159,0)</f>
        <v>0</v>
      </c>
      <c r="CO159" s="847"/>
      <c r="CP159" s="7">
        <f t="shared" ref="CP159:CP160" si="560">+IFERROR((CM159/$AW159),"REVISAR")</f>
        <v>1</v>
      </c>
      <c r="CQ159" s="7">
        <f t="shared" ref="CQ159:CQ160" si="561">+IF(AND(BL159="SI",BT159="SI",CB159="SI",CJ159="SI"),(IF(CR159="SI",IFERROR((IF(CR159="SI",CN159,0)/$AW159),"REVISAR"),0)),CI159)</f>
        <v>0</v>
      </c>
      <c r="CR159" s="844" t="s">
        <v>7160</v>
      </c>
      <c r="CS159" s="852"/>
      <c r="CT159" s="857"/>
      <c r="CU159" s="839">
        <v>100</v>
      </c>
      <c r="CV159" s="845"/>
      <c r="CW159" s="853"/>
      <c r="CX159" s="7">
        <f t="shared" ref="CX159:CX160" si="562">+IFERROR((CU159/$AW159),"REVISAR")</f>
        <v>1</v>
      </c>
      <c r="CY159" s="7">
        <f t="shared" ref="CY159:CY160" si="563">+IF(AND(BL159="SI",BT159="SI",CB159="SI",CJ159="SI",CR159="SI"),(IF(CZ159="SI",IFERROR((IF(CZ159="SI",CV159,0)/$AW159),"REVISAR"),0)),CQ159)</f>
        <v>0</v>
      </c>
      <c r="CZ159" s="844" t="s">
        <v>7160</v>
      </c>
      <c r="DA159" s="852"/>
      <c r="DB159" s="856"/>
      <c r="DC159" s="839">
        <v>100</v>
      </c>
      <c r="DD159" s="842">
        <f>IF(CZ159="SI",CV159,0)</f>
        <v>0</v>
      </c>
      <c r="DE159" s="853"/>
      <c r="DF159" s="7">
        <f t="shared" ref="DF159:DF160" si="564">+IFERROR((DC159/$AW159),"REVISAR")</f>
        <v>1</v>
      </c>
      <c r="DG159" s="7">
        <f t="shared" ref="DG159:DG160" si="565">+IF(AND(BL159="SI",BT159="SI",CB159="SI",CJ159="SI",CR159="SI",CZ159="SI"),(IF(DH159="SI",IFERROR((IF(DH159="SI",DD159,0)/$AW159),"REVISAR"),0)),CY159)</f>
        <v>0</v>
      </c>
      <c r="DH159" s="844" t="s">
        <v>7160</v>
      </c>
      <c r="DI159" s="852"/>
      <c r="DJ159" s="856"/>
      <c r="DK159" s="839">
        <v>100</v>
      </c>
      <c r="DL159" s="845"/>
      <c r="DM159" s="853"/>
      <c r="DN159" s="7">
        <f t="shared" ref="DN159:DN160" si="566">+IFERROR((DK159/$AW159),"REVISAR")</f>
        <v>1</v>
      </c>
      <c r="DO159" s="7">
        <f t="shared" ref="DO159:DO160" si="567">+IF(AND(BL159="SI",BT159="SI",CB159="SI",CJ159="SI",CR159="SI",CZ159="SI",DH159="SI"),(IF(DP159="SI",IFERROR((IF(DP159="SI",DL159,0)/$AW159),"REVISAR"),0)),DG159)</f>
        <v>0</v>
      </c>
      <c r="DP159" s="844" t="s">
        <v>7160</v>
      </c>
      <c r="DQ159" s="852"/>
      <c r="DR159" s="856"/>
      <c r="DS159" s="839">
        <v>100</v>
      </c>
      <c r="DT159" s="842">
        <f>IF(DP159="SI",DL159,0)</f>
        <v>0</v>
      </c>
      <c r="DU159" s="853"/>
      <c r="DV159" s="7">
        <f t="shared" ref="DV159:DV160" si="568">+IFERROR((DS159/$AW159),"REVISAR")</f>
        <v>1</v>
      </c>
      <c r="DW159" s="7">
        <f t="shared" ref="DW159:DW160" si="569">+IF(AND(BL159="SI",BT159="SI",CB159="SI",CJ159="SI",CR159="SI",CZ159="SI",DH159="SI",DP159="SI"),(IF(DX159="SI",IFERROR((IF(DX159="SI",DT159,0)/$AW159),"REVISAR"),0)),DO159)</f>
        <v>0</v>
      </c>
      <c r="DX159" s="844" t="s">
        <v>7160</v>
      </c>
      <c r="DY159" s="852"/>
      <c r="DZ159" s="856"/>
      <c r="EA159" s="839">
        <v>100</v>
      </c>
      <c r="EB159" s="845"/>
      <c r="EC159" s="853"/>
      <c r="ED159" s="7">
        <f t="shared" ref="ED159:ED160" si="570">+IFERROR((EA159/$AW159),"REVISAR")</f>
        <v>1</v>
      </c>
      <c r="EE159" s="7">
        <f t="shared" ref="EE159:EE160" si="571">+IF(AND(BL159="SI",BT159="SI",CB159="SI",CJ159="SI",CR159="SI",CZ159="SI",DH159="SI",DP159="SI",DX159="SI"),(IF(EF159="SI",IFERROR((IF(EF159="SI",EB159,0)/$AW159),"REVISAR"),0)),DW159)</f>
        <v>0</v>
      </c>
      <c r="EF159" s="844" t="s">
        <v>7160</v>
      </c>
      <c r="EG159" s="851"/>
      <c r="EH159" s="856"/>
      <c r="EI159" s="839">
        <v>100</v>
      </c>
      <c r="EJ159" s="842">
        <f>IF(EF159="SI",EB159,0)</f>
        <v>0</v>
      </c>
      <c r="EK159" s="853"/>
      <c r="EL159" s="7">
        <f t="shared" ref="EL159:EL160" si="572">+IFERROR((EI159/$AW159),"REVISAR")</f>
        <v>1</v>
      </c>
      <c r="EM159" s="7">
        <f t="shared" ref="EM159:EM160" si="573">+IF(AND(BL159="SI",BT159="SI",CB159="SI",CJ159="SI",CR159="SI",CZ159="SI",DH159="SI",DP159="SI",DX159="SI",EF159="SI"),(IF(EN159="SI",IFERROR((IF(EN159="SI",EJ159,0)/$AW159),"REVISAR"),0)),EE159)</f>
        <v>0</v>
      </c>
      <c r="EN159" s="844" t="s">
        <v>7160</v>
      </c>
      <c r="EO159" s="851"/>
      <c r="EP159" s="856"/>
      <c r="EQ159" s="839">
        <v>100</v>
      </c>
      <c r="ER159" s="845"/>
      <c r="ES159" s="853"/>
      <c r="ET159" s="7">
        <f t="shared" ref="ET159:ET160" si="574">+IFERROR((EQ159/$AW159),"REVISAR")</f>
        <v>1</v>
      </c>
      <c r="EU159" s="7">
        <f t="shared" ref="EU159:EU160" si="575">+IF(AND(BL159="SI",BT159="SI",CB159="SI",CJ159="SI",CR159="SI",CZ159="SI",DH159="SI",DP159="SI",DX159="SI",EF159="SI",EN159="SI"),(IF(EV159="SI",IFERROR((IF(EV159="SI",ER159,0)/$AW159),"REVISAR"),0)),EM159)</f>
        <v>0</v>
      </c>
      <c r="EV159" s="844" t="s">
        <v>7160</v>
      </c>
      <c r="EW159" s="849"/>
      <c r="EX159" s="849"/>
      <c r="EY159" s="546">
        <v>2023</v>
      </c>
      <c r="FA159" s="846" t="str">
        <f>+IF(EQ159=AW159,"SI","NO")</f>
        <v>SI</v>
      </c>
      <c r="FC159" s="934" t="str">
        <f t="shared" si="430"/>
        <v>oficina asesora jurídica</v>
      </c>
      <c r="FF159" s="862"/>
    </row>
    <row r="160" spans="1:162" s="934" customFormat="1" ht="32.25" customHeight="1" x14ac:dyDescent="0.25">
      <c r="A160" s="861" t="str">
        <f t="shared" si="398"/>
        <v>356_TRANSVERSALES_2023</v>
      </c>
      <c r="B160" s="925" t="s">
        <v>7200</v>
      </c>
      <c r="C160" s="925" t="s">
        <v>201</v>
      </c>
      <c r="D160" s="925" t="s">
        <v>202</v>
      </c>
      <c r="E160" s="925" t="s">
        <v>7202</v>
      </c>
      <c r="F160" s="925" t="s">
        <v>203</v>
      </c>
      <c r="G160" s="925" t="s">
        <v>203</v>
      </c>
      <c r="H160" s="925" t="s">
        <v>204</v>
      </c>
      <c r="I160" s="969" t="s">
        <v>7344</v>
      </c>
      <c r="J160" s="969" t="s">
        <v>7344</v>
      </c>
      <c r="K160" s="969" t="s">
        <v>7613</v>
      </c>
      <c r="L160" s="920">
        <v>34</v>
      </c>
      <c r="M160" s="925" t="s">
        <v>8338</v>
      </c>
      <c r="N160" s="920">
        <v>356</v>
      </c>
      <c r="O160" s="920"/>
      <c r="P160" s="1068" t="s">
        <v>7252</v>
      </c>
      <c r="Q160" s="920" t="s">
        <v>210</v>
      </c>
      <c r="R160" s="921"/>
      <c r="S160" s="921"/>
      <c r="T160" s="921"/>
      <c r="U160" s="921"/>
      <c r="V160" s="921"/>
      <c r="W160" s="921"/>
      <c r="X160" s="921"/>
      <c r="Y160" s="921"/>
      <c r="Z160" s="921"/>
      <c r="AA160" s="921"/>
      <c r="AB160" s="921"/>
      <c r="AC160" s="921"/>
      <c r="AD160" s="921"/>
      <c r="AE160" s="921"/>
      <c r="AF160" s="921"/>
      <c r="AG160" s="921"/>
      <c r="AH160" s="921"/>
      <c r="AI160" s="921"/>
      <c r="AJ160" s="921"/>
      <c r="AK160" s="921"/>
      <c r="AL160" s="921"/>
      <c r="AM160" s="921"/>
      <c r="AN160" s="921"/>
      <c r="AO160" s="920" t="s">
        <v>211</v>
      </c>
      <c r="AP160" s="920" t="s">
        <v>442</v>
      </c>
      <c r="AQ160" s="920" t="s">
        <v>213</v>
      </c>
      <c r="AR160" s="920" t="s">
        <v>214</v>
      </c>
      <c r="AS160" s="920">
        <v>15</v>
      </c>
      <c r="AT160" s="925" t="s">
        <v>7253</v>
      </c>
      <c r="AU160" s="925" t="s">
        <v>7254</v>
      </c>
      <c r="AV160" s="987">
        <v>100</v>
      </c>
      <c r="AW160" s="976">
        <v>100</v>
      </c>
      <c r="AX160" s="976">
        <v>100</v>
      </c>
      <c r="AY160" s="976">
        <v>100</v>
      </c>
      <c r="AZ160" s="976">
        <v>100</v>
      </c>
      <c r="BA160" s="976">
        <v>100</v>
      </c>
      <c r="BB160" s="938"/>
      <c r="BC160" s="938"/>
      <c r="BD160" s="938"/>
      <c r="BE160" s="938"/>
      <c r="BF160" s="998">
        <v>100</v>
      </c>
      <c r="BG160" s="839">
        <v>100</v>
      </c>
      <c r="BH160" s="848">
        <v>100</v>
      </c>
      <c r="BI160" s="854" t="s">
        <v>8062</v>
      </c>
      <c r="BJ160" s="129">
        <f t="shared" si="552"/>
        <v>1</v>
      </c>
      <c r="BK160" s="7">
        <f t="shared" si="553"/>
        <v>1</v>
      </c>
      <c r="BL160" s="841" t="s">
        <v>218</v>
      </c>
      <c r="BM160" s="854" t="s">
        <v>8067</v>
      </c>
      <c r="BN160" s="859">
        <v>1</v>
      </c>
      <c r="BO160" s="839">
        <v>100</v>
      </c>
      <c r="BP160" s="845">
        <v>100</v>
      </c>
      <c r="BQ160" s="843" t="s">
        <v>8544</v>
      </c>
      <c r="BR160" s="7">
        <f t="shared" si="554"/>
        <v>1</v>
      </c>
      <c r="BS160" s="7">
        <f t="shared" si="555"/>
        <v>1</v>
      </c>
      <c r="BT160" s="844" t="s">
        <v>218</v>
      </c>
      <c r="BU160" s="537" t="s">
        <v>8695</v>
      </c>
      <c r="BV160" s="120">
        <v>0</v>
      </c>
      <c r="BW160" s="839">
        <v>100</v>
      </c>
      <c r="BX160" s="848">
        <v>100</v>
      </c>
      <c r="BY160" s="853" t="s">
        <v>8547</v>
      </c>
      <c r="BZ160" s="7">
        <f t="shared" si="556"/>
        <v>1</v>
      </c>
      <c r="CA160" s="7">
        <f t="shared" si="557"/>
        <v>1</v>
      </c>
      <c r="CB160" s="844" t="s">
        <v>218</v>
      </c>
      <c r="CC160" s="852" t="s">
        <v>8552</v>
      </c>
      <c r="CD160" s="120">
        <v>1</v>
      </c>
      <c r="CE160" s="839">
        <v>100</v>
      </c>
      <c r="CF160" s="848">
        <v>100</v>
      </c>
      <c r="CG160" s="853"/>
      <c r="CH160" s="7">
        <f t="shared" si="558"/>
        <v>1</v>
      </c>
      <c r="CI160" s="7">
        <f t="shared" si="559"/>
        <v>0</v>
      </c>
      <c r="CJ160" s="844" t="s">
        <v>7160</v>
      </c>
      <c r="CK160" s="27"/>
      <c r="CL160" s="857"/>
      <c r="CM160" s="839">
        <v>100</v>
      </c>
      <c r="CN160" s="848"/>
      <c r="CO160" s="847"/>
      <c r="CP160" s="7">
        <f t="shared" si="560"/>
        <v>1</v>
      </c>
      <c r="CQ160" s="7">
        <f t="shared" si="561"/>
        <v>0</v>
      </c>
      <c r="CR160" s="844" t="s">
        <v>7160</v>
      </c>
      <c r="CS160" s="852"/>
      <c r="CT160" s="857"/>
      <c r="CU160" s="839">
        <v>100</v>
      </c>
      <c r="CV160" s="848"/>
      <c r="CW160" s="853"/>
      <c r="CX160" s="7">
        <f t="shared" si="562"/>
        <v>1</v>
      </c>
      <c r="CY160" s="7">
        <f t="shared" si="563"/>
        <v>0</v>
      </c>
      <c r="CZ160" s="844" t="s">
        <v>7160</v>
      </c>
      <c r="DA160" s="852"/>
      <c r="DB160" s="856"/>
      <c r="DC160" s="839">
        <v>100</v>
      </c>
      <c r="DD160" s="848"/>
      <c r="DE160" s="853"/>
      <c r="DF160" s="7">
        <f t="shared" si="564"/>
        <v>1</v>
      </c>
      <c r="DG160" s="7">
        <f t="shared" si="565"/>
        <v>0</v>
      </c>
      <c r="DH160" s="844" t="s">
        <v>7160</v>
      </c>
      <c r="DI160" s="852"/>
      <c r="DJ160" s="856"/>
      <c r="DK160" s="839">
        <v>100</v>
      </c>
      <c r="DL160" s="848"/>
      <c r="DM160" s="853"/>
      <c r="DN160" s="7">
        <f t="shared" si="566"/>
        <v>1</v>
      </c>
      <c r="DO160" s="7">
        <f t="shared" si="567"/>
        <v>0</v>
      </c>
      <c r="DP160" s="844" t="s">
        <v>7160</v>
      </c>
      <c r="DQ160" s="852"/>
      <c r="DR160" s="856"/>
      <c r="DS160" s="839">
        <v>100</v>
      </c>
      <c r="DT160" s="848"/>
      <c r="DU160" s="853"/>
      <c r="DV160" s="7">
        <f t="shared" si="568"/>
        <v>1</v>
      </c>
      <c r="DW160" s="7">
        <f t="shared" si="569"/>
        <v>0</v>
      </c>
      <c r="DX160" s="844" t="s">
        <v>7160</v>
      </c>
      <c r="DY160" s="852"/>
      <c r="DZ160" s="856"/>
      <c r="EA160" s="839">
        <v>100</v>
      </c>
      <c r="EB160" s="848"/>
      <c r="EC160" s="853"/>
      <c r="ED160" s="7">
        <f t="shared" si="570"/>
        <v>1</v>
      </c>
      <c r="EE160" s="7">
        <f t="shared" si="571"/>
        <v>0</v>
      </c>
      <c r="EF160" s="844" t="s">
        <v>7160</v>
      </c>
      <c r="EG160" s="851"/>
      <c r="EH160" s="856"/>
      <c r="EI160" s="839">
        <v>100</v>
      </c>
      <c r="EJ160" s="848"/>
      <c r="EK160" s="853"/>
      <c r="EL160" s="7">
        <f t="shared" si="572"/>
        <v>1</v>
      </c>
      <c r="EM160" s="7">
        <f t="shared" si="573"/>
        <v>0</v>
      </c>
      <c r="EN160" s="844" t="s">
        <v>7160</v>
      </c>
      <c r="EO160" s="851"/>
      <c r="EP160" s="856"/>
      <c r="EQ160" s="839">
        <v>100</v>
      </c>
      <c r="ER160" s="845"/>
      <c r="ES160" s="853"/>
      <c r="ET160" s="7">
        <f t="shared" si="574"/>
        <v>1</v>
      </c>
      <c r="EU160" s="7">
        <f t="shared" si="575"/>
        <v>0</v>
      </c>
      <c r="EV160" s="844" t="s">
        <v>7160</v>
      </c>
      <c r="EW160" s="849"/>
      <c r="EX160" s="849"/>
      <c r="EY160" s="546">
        <v>2023</v>
      </c>
      <c r="FA160" s="846" t="str">
        <f>+IF(EQ160=AW160,"SI","NO")</f>
        <v>SI</v>
      </c>
      <c r="FC160" s="934" t="str">
        <f t="shared" si="430"/>
        <v>oficina asesora jurídica</v>
      </c>
      <c r="FF160" s="862"/>
    </row>
    <row r="161" spans="1:162" s="934" customFormat="1" ht="32.25" customHeight="1" x14ac:dyDescent="0.25">
      <c r="A161" s="861" t="str">
        <f t="shared" si="398"/>
        <v>599_TRANSVERSALES_2023</v>
      </c>
      <c r="B161" s="925" t="s">
        <v>7200</v>
      </c>
      <c r="C161" s="925" t="s">
        <v>201</v>
      </c>
      <c r="D161" s="925" t="s">
        <v>202</v>
      </c>
      <c r="E161" s="925" t="s">
        <v>7202</v>
      </c>
      <c r="F161" s="925" t="s">
        <v>203</v>
      </c>
      <c r="G161" s="925" t="s">
        <v>203</v>
      </c>
      <c r="H161" s="925" t="s">
        <v>204</v>
      </c>
      <c r="I161" s="969" t="s">
        <v>7344</v>
      </c>
      <c r="J161" s="969" t="s">
        <v>7344</v>
      </c>
      <c r="K161" s="969" t="s">
        <v>7613</v>
      </c>
      <c r="L161" s="920">
        <v>34</v>
      </c>
      <c r="M161" s="925" t="s">
        <v>8338</v>
      </c>
      <c r="N161" s="971">
        <v>599</v>
      </c>
      <c r="O161" s="920"/>
      <c r="P161" s="1068" t="s">
        <v>7618</v>
      </c>
      <c r="Q161" s="920" t="s">
        <v>210</v>
      </c>
      <c r="R161" s="921"/>
      <c r="S161" s="921"/>
      <c r="T161" s="921"/>
      <c r="U161" s="921"/>
      <c r="V161" s="921"/>
      <c r="W161" s="921"/>
      <c r="X161" s="921"/>
      <c r="Y161" s="921"/>
      <c r="Z161" s="921"/>
      <c r="AA161" s="921"/>
      <c r="AB161" s="921"/>
      <c r="AC161" s="921"/>
      <c r="AD161" s="921"/>
      <c r="AE161" s="921"/>
      <c r="AF161" s="921"/>
      <c r="AG161" s="921"/>
      <c r="AH161" s="921"/>
      <c r="AI161" s="921"/>
      <c r="AJ161" s="921"/>
      <c r="AK161" s="921"/>
      <c r="AL161" s="921"/>
      <c r="AM161" s="921"/>
      <c r="AN161" s="921"/>
      <c r="AO161" s="920" t="s">
        <v>270</v>
      </c>
      <c r="AP161" s="920" t="s">
        <v>243</v>
      </c>
      <c r="AQ161" s="920" t="s">
        <v>418</v>
      </c>
      <c r="AR161" s="920" t="s">
        <v>271</v>
      </c>
      <c r="AS161" s="920">
        <v>0</v>
      </c>
      <c r="AT161" s="925" t="s">
        <v>7619</v>
      </c>
      <c r="AU161" s="925" t="s">
        <v>7620</v>
      </c>
      <c r="AV161" s="919">
        <v>0</v>
      </c>
      <c r="AW161" s="1037">
        <v>6041939966</v>
      </c>
      <c r="AX161" s="1035" t="s">
        <v>204</v>
      </c>
      <c r="AY161" s="1035" t="s">
        <v>7611</v>
      </c>
      <c r="AZ161" s="1036" t="s">
        <v>204</v>
      </c>
      <c r="BA161" s="1045" t="s">
        <v>204</v>
      </c>
      <c r="BB161" s="954"/>
      <c r="BC161" s="954"/>
      <c r="BD161" s="954"/>
      <c r="BE161" s="954"/>
      <c r="BF161" s="1017">
        <v>6041939966</v>
      </c>
      <c r="BG161" s="839">
        <v>0</v>
      </c>
      <c r="BH161" s="842">
        <v>0</v>
      </c>
      <c r="BI161" s="854" t="s">
        <v>8063</v>
      </c>
      <c r="BJ161" s="129">
        <f t="shared" ref="BJ161:BJ162" si="576">+IFERROR((BG161/$AW161),"REVISAR")</f>
        <v>0</v>
      </c>
      <c r="BK161" s="7">
        <f t="shared" ref="BK161:BK162" si="577">IF(BL161="SI",IFERROR((IF(BL161="SI",BH161,0)/$AW161),"REVISAR"),0)</f>
        <v>0</v>
      </c>
      <c r="BL161" s="841" t="s">
        <v>218</v>
      </c>
      <c r="BM161" s="854" t="s">
        <v>8068</v>
      </c>
      <c r="BN161" s="859">
        <v>1</v>
      </c>
      <c r="BO161" s="1084">
        <v>302096998.30000001</v>
      </c>
      <c r="BP161" s="1083">
        <v>179341877.81999999</v>
      </c>
      <c r="BQ161" s="843" t="s">
        <v>8072</v>
      </c>
      <c r="BR161" s="7">
        <f t="shared" ref="BR161:BR162" si="578">+IF(BT161="SI",IFERROR((IF(BT161="SI",BO161,0)/$AW161),"REVISAR"),0)</f>
        <v>0.05</v>
      </c>
      <c r="BS161" s="850">
        <f t="shared" ref="BS161:BS162" si="579">+IF(BL161&lt;&gt;"SI",BK161,(IF(BT161="SI",IFERROR((IF(BT161="SI",BP161,0)/$AW161),"REVISAR"),BK161)))</f>
        <v>2.9682830155416343E-2</v>
      </c>
      <c r="BT161" s="844" t="s">
        <v>218</v>
      </c>
      <c r="BU161" s="537" t="s">
        <v>8076</v>
      </c>
      <c r="BV161" s="120">
        <v>1</v>
      </c>
      <c r="BW161" s="1084">
        <v>302096998.30000001</v>
      </c>
      <c r="BX161" s="1085">
        <f>IF(BT161="SI",BP161,0)</f>
        <v>179341877.81999999</v>
      </c>
      <c r="BY161" s="853" t="s">
        <v>8548</v>
      </c>
      <c r="BZ161" s="7">
        <f t="shared" ref="BZ161:BZ162" si="580">+IFERROR((BW161/$AW161),"REVISAR")</f>
        <v>0.05</v>
      </c>
      <c r="CA161" s="7">
        <f t="shared" ref="CA161:CA162" si="581">+IF(AND(BT161="SI",BL161="SI"),(IF(CB161="SI",IFERROR((IF(CB161="SI",BX161,0)/$AW161),"REVISAR"),BS161)),BS161)</f>
        <v>2.9682830155416343E-2</v>
      </c>
      <c r="CB161" s="844" t="s">
        <v>218</v>
      </c>
      <c r="CC161" s="852" t="s">
        <v>8553</v>
      </c>
      <c r="CD161" s="857">
        <v>1</v>
      </c>
      <c r="CE161" s="839">
        <f>+AW161*0.25</f>
        <v>1510484991.5</v>
      </c>
      <c r="CF161" s="845">
        <v>3483331359</v>
      </c>
      <c r="CG161" s="853"/>
      <c r="CH161" s="7">
        <f t="shared" ref="CH161:CH162" si="582">+IFERROR((CE161/$AW161),"REVISAR")</f>
        <v>0.25</v>
      </c>
      <c r="CI161" s="7">
        <f t="shared" ref="CI161:CI162" si="583">+IF(AND(BL161="SI",BT161="SI",CB161="SI"),(IF(CJ161="SI",IFERROR((IF(CJ161="SI",CF161,0)/$AW161),"REVISAR"),CA161)),CA161)</f>
        <v>2.9682830155416343E-2</v>
      </c>
      <c r="CJ161" s="844" t="s">
        <v>7160</v>
      </c>
      <c r="CK161" s="27"/>
      <c r="CL161" s="857"/>
      <c r="CM161" s="839">
        <v>1510484991.5</v>
      </c>
      <c r="CN161" s="842">
        <f t="shared" ref="CN161:CN162" si="584">IF(CJ161="SI",CF161,0)</f>
        <v>0</v>
      </c>
      <c r="CO161" s="847"/>
      <c r="CP161" s="7">
        <f t="shared" ref="CP161:CP162" si="585">+IFERROR((CM161/$AW161),"REVISAR")</f>
        <v>0.25</v>
      </c>
      <c r="CQ161" s="7">
        <f t="shared" ref="CQ161:CQ162" si="586">+IF(AND(BL161="SI",BT161="SI",CB161="SI",CJ161="SI"),(IF(CR161="SI",IFERROR((IF(CR161="SI",CN161,0)/$AW161),"REVISAR"),CI161)),CI161)</f>
        <v>2.9682830155416343E-2</v>
      </c>
      <c r="CR161" s="844" t="s">
        <v>7160</v>
      </c>
      <c r="CS161" s="852"/>
      <c r="CT161" s="857"/>
      <c r="CU161" s="839">
        <f>+AW161*0.4</f>
        <v>2416775986.4000001</v>
      </c>
      <c r="CV161" s="845"/>
      <c r="CW161" s="853"/>
      <c r="CX161" s="7">
        <f t="shared" ref="CX161:CX162" si="587">+IFERROR((CU161/$AW161),"REVISAR")</f>
        <v>0.4</v>
      </c>
      <c r="CY161" s="7">
        <f t="shared" ref="CY161:CY162" si="588">+IF(AND(BL161="SI",BT161="SI",CB161="SI",CJ161="SI",CR161="SI"),(IF(CZ161="SI",IFERROR((IF(CZ161="SI",CV161,0)/$AW161),"REVISAR"),CQ161)),CQ161)</f>
        <v>2.9682830155416343E-2</v>
      </c>
      <c r="CZ161" s="844" t="s">
        <v>7160</v>
      </c>
      <c r="DA161" s="852"/>
      <c r="DB161" s="856"/>
      <c r="DC161" s="839">
        <v>2416775986.4000001</v>
      </c>
      <c r="DD161" s="842">
        <f t="shared" ref="DD161:DD162" si="589">IF(CZ161="SI",CV161,0)</f>
        <v>0</v>
      </c>
      <c r="DE161" s="853"/>
      <c r="DF161" s="7" t="str">
        <f t="shared" ref="DF161:DF162" si="590">+IFERROR((DC161/$AV161),"REVISAR")</f>
        <v>REVISAR</v>
      </c>
      <c r="DG161" s="7">
        <f t="shared" ref="DG161:DG162" si="591">+IF(AND(BL161="SI",BT161="SI",CB161="SI",CJ161="SI",CR161="SI",CZ161="SI"),(IF(DH161="SI",IFERROR((IF(DH161="SI",DD161,0)/$AV161),"REVISAR"),CY161)),CY161)</f>
        <v>2.9682830155416343E-2</v>
      </c>
      <c r="DH161" s="844" t="s">
        <v>7160</v>
      </c>
      <c r="DI161" s="852"/>
      <c r="DJ161" s="856"/>
      <c r="DK161" s="839">
        <f>+AW161*0.6</f>
        <v>3625163979.5999999</v>
      </c>
      <c r="DL161" s="845"/>
      <c r="DM161" s="853"/>
      <c r="DN161" s="7">
        <f t="shared" ref="DN161:DN162" si="592">+IFERROR((DK161/$AW161),"REVISAR")</f>
        <v>0.6</v>
      </c>
      <c r="DO161" s="7">
        <f t="shared" ref="DO161:DO162" si="593">+IF(AND(BL161="SI",BT161="SI",CB161="SI",CJ161="SI",CR161="SI",CZ161="SI",DH161="SI"),(IF(DP161="SI",IFERROR((IF(DP161="SI",DL161,0)/$AW161),"REVISAR"),DG161)),DG161)</f>
        <v>2.9682830155416343E-2</v>
      </c>
      <c r="DP161" s="844" t="s">
        <v>7160</v>
      </c>
      <c r="DQ161" s="852"/>
      <c r="DR161" s="856"/>
      <c r="DS161" s="839">
        <v>3625163979.5999999</v>
      </c>
      <c r="DT161" s="842">
        <f t="shared" ref="DT161:DT162" si="594">IF(DP161="SI",DL161,0)</f>
        <v>0</v>
      </c>
      <c r="DU161" s="853"/>
      <c r="DV161" s="7">
        <f t="shared" ref="DV161:DV162" si="595">+IFERROR((DS161/$AW161),"REVISAR")</f>
        <v>0.6</v>
      </c>
      <c r="DW161" s="7">
        <f t="shared" ref="DW161:DW162" si="596">+IF(AND(BL161="SI",BT161="SI",CB161="SI",CJ161="SI",CR161="SI",CZ161="SI",DH161="SI",DP161="SI"),(IF(DX161="SI",IFERROR((IF(DX161="SI",DT161,0)/$AW161),"REVISAR"),DO161)),DO161)</f>
        <v>2.9682830155416343E-2</v>
      </c>
      <c r="DX161" s="844" t="s">
        <v>7160</v>
      </c>
      <c r="DY161" s="852"/>
      <c r="DZ161" s="856"/>
      <c r="EA161" s="839">
        <f>+AW161*0.8</f>
        <v>4833551972.8000002</v>
      </c>
      <c r="EB161" s="845"/>
      <c r="EC161" s="853"/>
      <c r="ED161" s="7">
        <f t="shared" ref="ED161:ED162" si="597">+IFERROR((EA161/$AW161),"REVISAR")</f>
        <v>0.8</v>
      </c>
      <c r="EE161" s="7">
        <f t="shared" ref="EE161:EE162" si="598">+IF(AND(BL161="SI",BT161="SI",CB161="SI",CJ161="SI",CR161="SI",CZ161="SI",DH161="SI",DP161="SI",DX161="SI"),(IF(EF161="SI",IFERROR((IF(EF161="SI",EB161,0)/$AW161),"REVISAR"),DW161)),DW161)</f>
        <v>2.9682830155416343E-2</v>
      </c>
      <c r="EF161" s="844" t="s">
        <v>7160</v>
      </c>
      <c r="EG161" s="851"/>
      <c r="EH161" s="856"/>
      <c r="EI161" s="839">
        <v>4833551972.8000002</v>
      </c>
      <c r="EJ161" s="842">
        <f t="shared" ref="EJ161:EJ162" si="599">IF(EF161="SI",EB161,0)</f>
        <v>0</v>
      </c>
      <c r="EK161" s="853"/>
      <c r="EL161" s="7">
        <f t="shared" ref="EL161:EL162" si="600">+IFERROR((EI161/$AW161),"REVISAR")</f>
        <v>0.8</v>
      </c>
      <c r="EM161" s="7">
        <f t="shared" ref="EM161:EM162" si="601">+IF(AND(BL161="SI",BT161="SI",CB161="SI",CJ161="SI",CR161="SI",CZ161="SI",DH161="SI",DP161="SI",DX161="SI",EF161="SI"),(IF(EN161="SI",IFERROR((IF(EN161="SI",EJ161,0)/$AW161),"REVISAR"),EE161)),EE161)</f>
        <v>2.9682830155416343E-2</v>
      </c>
      <c r="EN161" s="844" t="s">
        <v>7160</v>
      </c>
      <c r="EO161" s="851"/>
      <c r="EP161" s="856"/>
      <c r="EQ161" s="839">
        <f>+AW161*1</f>
        <v>6041939966</v>
      </c>
      <c r="ER161" s="845"/>
      <c r="ES161" s="853"/>
      <c r="ET161" s="7">
        <f t="shared" ref="ET161:ET162" si="602">+IFERROR((EQ161/$AW161),"REVISAR")</f>
        <v>1</v>
      </c>
      <c r="EU161" s="7">
        <f t="shared" ref="EU161:EU162" si="603">+IF(AND(BL161="SI",BT161="SI",CB161="SI",CJ161="SI",CR161="SI",CZ161="SI",DH161="SI",DP161="SI",DX161="SI",EF161="SI",EN161="SI"),(IF(EV161="SI",IFERROR((IF(EV161="SI",ER161,0)/$AW161),"REVISAR"),EM161)),EM161)</f>
        <v>2.9682830155416343E-2</v>
      </c>
      <c r="EV161" s="844" t="s">
        <v>7160</v>
      </c>
      <c r="EW161" s="849"/>
      <c r="EX161" s="849"/>
      <c r="EY161" s="546">
        <v>2023</v>
      </c>
      <c r="FA161" s="846" t="str">
        <f t="shared" ref="FA161:FA163" si="604">+IF(EQ161=AW161,"SI","NO")</f>
        <v>SI</v>
      </c>
      <c r="FC161" s="934" t="str">
        <f t="shared" si="430"/>
        <v>oficina asesora jurídica</v>
      </c>
      <c r="FF161" s="862"/>
    </row>
    <row r="162" spans="1:162" s="934" customFormat="1" ht="32.25" customHeight="1" x14ac:dyDescent="0.25">
      <c r="A162" s="861" t="str">
        <f t="shared" si="398"/>
        <v>600_TRANSVERSALES_2023</v>
      </c>
      <c r="B162" s="925" t="s">
        <v>7200</v>
      </c>
      <c r="C162" s="925" t="s">
        <v>201</v>
      </c>
      <c r="D162" s="925" t="s">
        <v>202</v>
      </c>
      <c r="E162" s="925" t="s">
        <v>7202</v>
      </c>
      <c r="F162" s="925" t="s">
        <v>203</v>
      </c>
      <c r="G162" s="925" t="s">
        <v>203</v>
      </c>
      <c r="H162" s="925" t="s">
        <v>204</v>
      </c>
      <c r="I162" s="969" t="s">
        <v>7344</v>
      </c>
      <c r="J162" s="969" t="s">
        <v>7344</v>
      </c>
      <c r="K162" s="969" t="s">
        <v>7613</v>
      </c>
      <c r="L162" s="920">
        <v>34</v>
      </c>
      <c r="M162" s="925" t="s">
        <v>8338</v>
      </c>
      <c r="N162" s="971">
        <v>600</v>
      </c>
      <c r="O162" s="920"/>
      <c r="P162" s="1068" t="s">
        <v>7621</v>
      </c>
      <c r="Q162" s="920" t="s">
        <v>210</v>
      </c>
      <c r="R162" s="921"/>
      <c r="S162" s="921"/>
      <c r="T162" s="921"/>
      <c r="U162" s="921"/>
      <c r="V162" s="921"/>
      <c r="W162" s="921"/>
      <c r="X162" s="921"/>
      <c r="Y162" s="921"/>
      <c r="Z162" s="921"/>
      <c r="AA162" s="921"/>
      <c r="AB162" s="921"/>
      <c r="AC162" s="921"/>
      <c r="AD162" s="921"/>
      <c r="AE162" s="921"/>
      <c r="AF162" s="921"/>
      <c r="AG162" s="921"/>
      <c r="AH162" s="921"/>
      <c r="AI162" s="921"/>
      <c r="AJ162" s="921"/>
      <c r="AK162" s="921"/>
      <c r="AL162" s="921"/>
      <c r="AM162" s="921"/>
      <c r="AN162" s="921"/>
      <c r="AO162" s="920" t="s">
        <v>270</v>
      </c>
      <c r="AP162" s="920" t="s">
        <v>299</v>
      </c>
      <c r="AQ162" s="920" t="s">
        <v>418</v>
      </c>
      <c r="AR162" s="920" t="s">
        <v>214</v>
      </c>
      <c r="AS162" s="920">
        <v>0</v>
      </c>
      <c r="AT162" s="927" t="s">
        <v>7622</v>
      </c>
      <c r="AU162" s="927" t="s">
        <v>7623</v>
      </c>
      <c r="AV162" s="919">
        <v>0</v>
      </c>
      <c r="AW162" s="920">
        <v>100</v>
      </c>
      <c r="AX162" s="1035" t="s">
        <v>204</v>
      </c>
      <c r="AY162" s="1035" t="s">
        <v>7611</v>
      </c>
      <c r="AZ162" s="1036" t="s">
        <v>204</v>
      </c>
      <c r="BA162" s="1045" t="s">
        <v>204</v>
      </c>
      <c r="BB162" s="954"/>
      <c r="BC162" s="954"/>
      <c r="BD162" s="954"/>
      <c r="BE162" s="954"/>
      <c r="BF162" s="1003">
        <v>100</v>
      </c>
      <c r="BG162" s="839">
        <v>0</v>
      </c>
      <c r="BH162" s="842">
        <v>0</v>
      </c>
      <c r="BI162" s="854" t="s">
        <v>8064</v>
      </c>
      <c r="BJ162" s="129">
        <f t="shared" si="576"/>
        <v>0</v>
      </c>
      <c r="BK162" s="7">
        <f t="shared" si="577"/>
        <v>0</v>
      </c>
      <c r="BL162" s="841" t="s">
        <v>218</v>
      </c>
      <c r="BM162" s="854" t="s">
        <v>8069</v>
      </c>
      <c r="BN162" s="859">
        <v>1</v>
      </c>
      <c r="BO162" s="839">
        <v>0</v>
      </c>
      <c r="BP162" s="842">
        <v>0</v>
      </c>
      <c r="BQ162" s="843" t="s">
        <v>8073</v>
      </c>
      <c r="BR162" s="7">
        <f t="shared" si="578"/>
        <v>0</v>
      </c>
      <c r="BS162" s="850">
        <f t="shared" si="579"/>
        <v>0</v>
      </c>
      <c r="BT162" s="844" t="s">
        <v>218</v>
      </c>
      <c r="BU162" s="537" t="s">
        <v>8077</v>
      </c>
      <c r="BV162" s="120">
        <v>1</v>
      </c>
      <c r="BW162" s="839">
        <v>0</v>
      </c>
      <c r="BX162" s="842">
        <f>IF(BT162="SI",BP162,0)</f>
        <v>0</v>
      </c>
      <c r="BY162" s="853" t="s">
        <v>8549</v>
      </c>
      <c r="BZ162" s="7">
        <f t="shared" si="580"/>
        <v>0</v>
      </c>
      <c r="CA162" s="7">
        <f t="shared" si="581"/>
        <v>0</v>
      </c>
      <c r="CB162" s="844" t="s">
        <v>218</v>
      </c>
      <c r="CC162" s="852" t="s">
        <v>8554</v>
      </c>
      <c r="CD162" s="857">
        <v>1</v>
      </c>
      <c r="CE162" s="839">
        <v>0</v>
      </c>
      <c r="CF162" s="842">
        <f>IF(CB162="SI",BX162,0)</f>
        <v>0</v>
      </c>
      <c r="CG162" s="853"/>
      <c r="CH162" s="7">
        <f t="shared" si="582"/>
        <v>0</v>
      </c>
      <c r="CI162" s="7">
        <f t="shared" si="583"/>
        <v>0</v>
      </c>
      <c r="CJ162" s="844" t="s">
        <v>7160</v>
      </c>
      <c r="CK162" s="27"/>
      <c r="CL162" s="857"/>
      <c r="CM162" s="839">
        <v>0</v>
      </c>
      <c r="CN162" s="842">
        <f t="shared" si="584"/>
        <v>0</v>
      </c>
      <c r="CO162" s="847"/>
      <c r="CP162" s="7">
        <f t="shared" si="585"/>
        <v>0</v>
      </c>
      <c r="CQ162" s="7">
        <f t="shared" si="586"/>
        <v>0</v>
      </c>
      <c r="CR162" s="844" t="s">
        <v>7160</v>
      </c>
      <c r="CS162" s="852"/>
      <c r="CT162" s="857"/>
      <c r="CU162" s="839">
        <v>50</v>
      </c>
      <c r="CV162" s="848"/>
      <c r="CW162" s="853"/>
      <c r="CX162" s="7">
        <f t="shared" si="587"/>
        <v>0.5</v>
      </c>
      <c r="CY162" s="7">
        <f t="shared" si="588"/>
        <v>0</v>
      </c>
      <c r="CZ162" s="844" t="s">
        <v>7160</v>
      </c>
      <c r="DA162" s="852"/>
      <c r="DB162" s="856"/>
      <c r="DC162" s="839">
        <v>50</v>
      </c>
      <c r="DD162" s="842">
        <f t="shared" si="589"/>
        <v>0</v>
      </c>
      <c r="DE162" s="853"/>
      <c r="DF162" s="7" t="str">
        <f t="shared" si="590"/>
        <v>REVISAR</v>
      </c>
      <c r="DG162" s="7">
        <f t="shared" si="591"/>
        <v>0</v>
      </c>
      <c r="DH162" s="844" t="s">
        <v>7160</v>
      </c>
      <c r="DI162" s="852"/>
      <c r="DJ162" s="856"/>
      <c r="DK162" s="839">
        <v>50</v>
      </c>
      <c r="DL162" s="842">
        <f>IF(DH162="SI",DD162,0)</f>
        <v>0</v>
      </c>
      <c r="DM162" s="853"/>
      <c r="DN162" s="7">
        <f t="shared" si="592"/>
        <v>0.5</v>
      </c>
      <c r="DO162" s="7">
        <f t="shared" si="593"/>
        <v>0</v>
      </c>
      <c r="DP162" s="844" t="s">
        <v>7160</v>
      </c>
      <c r="DQ162" s="852"/>
      <c r="DR162" s="856"/>
      <c r="DS162" s="839">
        <v>50</v>
      </c>
      <c r="DT162" s="842">
        <f t="shared" si="594"/>
        <v>0</v>
      </c>
      <c r="DU162" s="853"/>
      <c r="DV162" s="7">
        <f t="shared" si="595"/>
        <v>0.5</v>
      </c>
      <c r="DW162" s="7">
        <f t="shared" si="596"/>
        <v>0</v>
      </c>
      <c r="DX162" s="844" t="s">
        <v>7160</v>
      </c>
      <c r="DY162" s="852"/>
      <c r="DZ162" s="856"/>
      <c r="EA162" s="839">
        <v>50</v>
      </c>
      <c r="EB162" s="842">
        <f>IF(DX162="SI",DT162,0)</f>
        <v>0</v>
      </c>
      <c r="EC162" s="853"/>
      <c r="ED162" s="7">
        <f t="shared" si="597"/>
        <v>0.5</v>
      </c>
      <c r="EE162" s="7">
        <f t="shared" si="598"/>
        <v>0</v>
      </c>
      <c r="EF162" s="844" t="s">
        <v>7160</v>
      </c>
      <c r="EG162" s="851"/>
      <c r="EH162" s="856"/>
      <c r="EI162" s="839">
        <v>50</v>
      </c>
      <c r="EJ162" s="842">
        <f t="shared" si="599"/>
        <v>0</v>
      </c>
      <c r="EK162" s="853"/>
      <c r="EL162" s="7">
        <f t="shared" si="600"/>
        <v>0.5</v>
      </c>
      <c r="EM162" s="7">
        <f t="shared" si="601"/>
        <v>0</v>
      </c>
      <c r="EN162" s="844" t="s">
        <v>7160</v>
      </c>
      <c r="EO162" s="851"/>
      <c r="EP162" s="856"/>
      <c r="EQ162" s="839">
        <v>100</v>
      </c>
      <c r="ER162" s="845"/>
      <c r="ES162" s="853"/>
      <c r="ET162" s="7">
        <f t="shared" si="602"/>
        <v>1</v>
      </c>
      <c r="EU162" s="7">
        <f t="shared" si="603"/>
        <v>0</v>
      </c>
      <c r="EV162" s="844" t="s">
        <v>7160</v>
      </c>
      <c r="EW162" s="849"/>
      <c r="EX162" s="849"/>
      <c r="EY162" s="546">
        <v>2023</v>
      </c>
      <c r="FA162" s="846" t="str">
        <f t="shared" si="604"/>
        <v>SI</v>
      </c>
      <c r="FC162" s="934" t="str">
        <f t="shared" si="430"/>
        <v>oficina asesora jurídica</v>
      </c>
      <c r="FF162" s="862"/>
    </row>
    <row r="163" spans="1:162" s="934" customFormat="1" ht="32.25" customHeight="1" x14ac:dyDescent="0.25">
      <c r="A163" s="861" t="str">
        <f t="shared" si="398"/>
        <v>413_TRANSVERSALES_2023</v>
      </c>
      <c r="B163" s="925" t="s">
        <v>7200</v>
      </c>
      <c r="C163" s="925" t="s">
        <v>350</v>
      </c>
      <c r="D163" s="925" t="s">
        <v>351</v>
      </c>
      <c r="E163" s="925" t="s">
        <v>7209</v>
      </c>
      <c r="F163" s="925" t="s">
        <v>352</v>
      </c>
      <c r="G163" s="925" t="s">
        <v>352</v>
      </c>
      <c r="H163" s="925" t="s">
        <v>204</v>
      </c>
      <c r="I163" s="969" t="s">
        <v>7344</v>
      </c>
      <c r="J163" s="969" t="s">
        <v>7235</v>
      </c>
      <c r="K163" s="969" t="s">
        <v>7688</v>
      </c>
      <c r="L163" s="920">
        <v>35</v>
      </c>
      <c r="M163" s="925" t="s">
        <v>8311</v>
      </c>
      <c r="N163" s="920">
        <v>413</v>
      </c>
      <c r="O163" s="920"/>
      <c r="P163" s="1068" t="s">
        <v>375</v>
      </c>
      <c r="Q163" s="920" t="s">
        <v>210</v>
      </c>
      <c r="R163" s="920"/>
      <c r="S163" s="921"/>
      <c r="T163" s="921"/>
      <c r="U163" s="921"/>
      <c r="V163" s="921"/>
      <c r="W163" s="921"/>
      <c r="X163" s="921"/>
      <c r="Y163" s="921"/>
      <c r="Z163" s="921"/>
      <c r="AA163" s="921"/>
      <c r="AB163" s="921"/>
      <c r="AC163" s="921"/>
      <c r="AD163" s="921"/>
      <c r="AE163" s="921"/>
      <c r="AF163" s="921"/>
      <c r="AG163" s="921"/>
      <c r="AH163" s="921"/>
      <c r="AI163" s="921"/>
      <c r="AJ163" s="921"/>
      <c r="AK163" s="921"/>
      <c r="AL163" s="921"/>
      <c r="AM163" s="921"/>
      <c r="AN163" s="921"/>
      <c r="AO163" s="920" t="s">
        <v>270</v>
      </c>
      <c r="AP163" s="920" t="s">
        <v>299</v>
      </c>
      <c r="AQ163" s="920" t="s">
        <v>244</v>
      </c>
      <c r="AR163" s="920" t="s">
        <v>271</v>
      </c>
      <c r="AS163" s="920">
        <v>0</v>
      </c>
      <c r="AT163" s="925" t="s">
        <v>376</v>
      </c>
      <c r="AU163" s="925" t="s">
        <v>7624</v>
      </c>
      <c r="AV163" s="987">
        <v>2</v>
      </c>
      <c r="AW163" s="976">
        <v>2</v>
      </c>
      <c r="AX163" s="976">
        <v>2</v>
      </c>
      <c r="AY163" s="976">
        <v>2</v>
      </c>
      <c r="AZ163" s="977">
        <v>2</v>
      </c>
      <c r="BA163" s="977">
        <v>10</v>
      </c>
      <c r="BB163" s="939"/>
      <c r="BC163" s="939"/>
      <c r="BD163" s="939"/>
      <c r="BE163" s="939"/>
      <c r="BF163" s="993">
        <v>2</v>
      </c>
      <c r="BG163" s="839">
        <v>0</v>
      </c>
      <c r="BH163" s="842">
        <v>0</v>
      </c>
      <c r="BI163" s="854" t="s">
        <v>8078</v>
      </c>
      <c r="BJ163" s="129">
        <f>+IF(BL163="SI",IFERROR((IF(BL163="SI",BG163,0)/AW163),"REVISAR"),0)</f>
        <v>0</v>
      </c>
      <c r="BK163" s="7">
        <f>+IF(BL163="SI",IFERROR((IF(BL163="SI",BH163,0)/AW163),"REVISAR"),0)</f>
        <v>0</v>
      </c>
      <c r="BL163" s="841" t="s">
        <v>218</v>
      </c>
      <c r="BM163" s="854" t="s">
        <v>8083</v>
      </c>
      <c r="BN163" s="860">
        <v>1</v>
      </c>
      <c r="BO163" s="839">
        <v>0</v>
      </c>
      <c r="BP163" s="842">
        <v>0</v>
      </c>
      <c r="BQ163" s="843" t="s">
        <v>8088</v>
      </c>
      <c r="BR163" s="7">
        <f>+IFERROR((BO163/$AW163),"REVISAR")</f>
        <v>0</v>
      </c>
      <c r="BS163" s="7">
        <f>+IF(BL163&lt;&gt;"SI",BK163,(IF(BT163="SI",IFERROR((IF(BT163="SI",BP163,0)/$AW163),"REVISAR"),BK163)))</f>
        <v>0</v>
      </c>
      <c r="BT163" s="844" t="s">
        <v>218</v>
      </c>
      <c r="BU163" s="537" t="s">
        <v>8093</v>
      </c>
      <c r="BV163" s="120">
        <v>1</v>
      </c>
      <c r="BW163" s="839">
        <v>0</v>
      </c>
      <c r="BX163" s="842">
        <f>IF(BT163="SI",BP163,0)</f>
        <v>0</v>
      </c>
      <c r="BY163" s="853" t="s">
        <v>8555</v>
      </c>
      <c r="BZ163" s="7">
        <f>+IFERROR((BW163/$AW163),"REVISAR")</f>
        <v>0</v>
      </c>
      <c r="CA163" s="7">
        <f>+IF(AND(BT163="SI",BL163="SI"),(IF(CB163="SI",IFERROR((IF(CB163="SI",BX163,0)/$AW163),"REVISAR"),BS163)),BS163)</f>
        <v>0</v>
      </c>
      <c r="CB163" s="844" t="s">
        <v>218</v>
      </c>
      <c r="CC163" s="852" t="s">
        <v>8560</v>
      </c>
      <c r="CD163" s="857">
        <v>1</v>
      </c>
      <c r="CE163" s="839">
        <v>0</v>
      </c>
      <c r="CF163" s="842">
        <f>IF(CB163="SI",BX163,0)</f>
        <v>0</v>
      </c>
      <c r="CG163" s="853"/>
      <c r="CH163" s="7">
        <f>+IFERROR((CE163/$AW163),"REVISAR")</f>
        <v>0</v>
      </c>
      <c r="CI163" s="7">
        <f>+IF(AND(BL163="SI",BT163="SI",CB163="SI"),(IF(CJ163="SI",IFERROR((IF(CJ163="SI",CF163,0)/$AW163),"REVISAR"),CA163)),CA163)</f>
        <v>0</v>
      </c>
      <c r="CJ163" s="844" t="s">
        <v>7160</v>
      </c>
      <c r="CK163" s="27"/>
      <c r="CL163" s="857"/>
      <c r="CM163" s="839">
        <v>0</v>
      </c>
      <c r="CN163" s="842">
        <f>IF(CJ163="SI",CF163,0)</f>
        <v>0</v>
      </c>
      <c r="CO163" s="847"/>
      <c r="CP163" s="7">
        <f>+IFERROR((CM163/$AW163),"REVISAR")</f>
        <v>0</v>
      </c>
      <c r="CQ163" s="7">
        <f>+IF(AND(BL163="SI",BT163="SI",CB163="SI",CJ163="SI"),(IF(CR163="SI",IFERROR((IF(CR163="SI",CN163,0)/$AW163),"REVISAR"),CI163)),CI163)</f>
        <v>0</v>
      </c>
      <c r="CR163" s="844" t="s">
        <v>7160</v>
      </c>
      <c r="CS163" s="852"/>
      <c r="CT163" s="857"/>
      <c r="CU163" s="839">
        <v>1</v>
      </c>
      <c r="CV163" s="848"/>
      <c r="CW163" s="853"/>
      <c r="CX163" s="7">
        <f>+IFERROR((CU163/$AW163),"REVISAR")</f>
        <v>0.5</v>
      </c>
      <c r="CY163" s="7">
        <f>+IF(AND(BL163="SI",BT163="SI",CB163="SI",CJ163="SI",CR163="SI"),(IF(CZ163="SI",IFERROR((IF(CZ163="SI",CV163,0)/$AW163),"REVISAR"),CQ163)),CQ163)</f>
        <v>0</v>
      </c>
      <c r="CZ163" s="844" t="s">
        <v>7160</v>
      </c>
      <c r="DA163" s="852"/>
      <c r="DB163" s="856"/>
      <c r="DC163" s="839">
        <v>1</v>
      </c>
      <c r="DD163" s="842">
        <f>IF(CZ163="SI",CV163,0)</f>
        <v>0</v>
      </c>
      <c r="DE163" s="853"/>
      <c r="DF163" s="7">
        <f>+IFERROR((DC163/$AW163),"REVISAR")</f>
        <v>0.5</v>
      </c>
      <c r="DG163" s="7">
        <f>+IF(AND(BL163="SI",BT163="SI",CB163="SI",CJ163="SI",CR163="SI",CZ163="SI"),(IF(DH163="SI",IFERROR((IF(DH163="SI",DD163,0)/$AW163),"REVISAR"),CY163)),CY163)</f>
        <v>0</v>
      </c>
      <c r="DH163" s="844" t="s">
        <v>7160</v>
      </c>
      <c r="DI163" s="852"/>
      <c r="DJ163" s="856"/>
      <c r="DK163" s="839">
        <v>1</v>
      </c>
      <c r="DL163" s="842">
        <f>IF(DH163="SI",DD163,0)</f>
        <v>0</v>
      </c>
      <c r="DM163" s="853"/>
      <c r="DN163" s="7">
        <f>+IFERROR((DK163/$AW163),"REVISAR")</f>
        <v>0.5</v>
      </c>
      <c r="DO163" s="7">
        <f>+IF(AND(BL163="SI",BT163="SI",CB163="SI",CJ163="SI",CR163="SI",CZ163="SI",DH163="SI"),(IF(DP163="SI",IFERROR((IF(DP163="SI",DL163,0)/$AW163),"REVISAR"),DG163)),DG163)</f>
        <v>0</v>
      </c>
      <c r="DP163" s="844" t="s">
        <v>7160</v>
      </c>
      <c r="DQ163" s="852"/>
      <c r="DR163" s="856"/>
      <c r="DS163" s="839">
        <v>1</v>
      </c>
      <c r="DT163" s="842">
        <f>IF(DP163="SI",DL163,0)</f>
        <v>0</v>
      </c>
      <c r="DU163" s="853"/>
      <c r="DV163" s="7">
        <f>+IFERROR((DS163/$AW163),"REVISAR")</f>
        <v>0.5</v>
      </c>
      <c r="DW163" s="7">
        <f>+IF(AND(BL163="SI",BT163="SI",CB163="SI",CJ163="SI",CR163="SI",CZ163="SI",DH163="SI",DP163="SI"),(IF(DX163="SI",IFERROR((IF(DX163="SI",DT163,0)/$AW163),"REVISAR"),DO163)),DO163)</f>
        <v>0</v>
      </c>
      <c r="DX163" s="844" t="s">
        <v>7160</v>
      </c>
      <c r="DY163" s="852"/>
      <c r="DZ163" s="856"/>
      <c r="EA163" s="839">
        <v>1</v>
      </c>
      <c r="EB163" s="842">
        <f>IF(DX163="SI",DT163,0)</f>
        <v>0</v>
      </c>
      <c r="EC163" s="853"/>
      <c r="ED163" s="7">
        <f>+IFERROR((EA163/$AW163),"REVISAR")</f>
        <v>0.5</v>
      </c>
      <c r="EE163" s="7">
        <f>+IF(AND(BL163="SI",BT163="SI",CB163="SI",CJ163="SI",CR163="SI",CZ163="SI",DH163="SI",DP163="SI",DX163="SI"),(IF(EF163="SI",IFERROR((IF(EF163="SI",EB163,0)/$AW163),"REVISAR"),DW163)),DW163)</f>
        <v>0</v>
      </c>
      <c r="EF163" s="844" t="s">
        <v>7160</v>
      </c>
      <c r="EG163" s="851"/>
      <c r="EH163" s="856"/>
      <c r="EI163" s="839">
        <v>1</v>
      </c>
      <c r="EJ163" s="842">
        <f>IF(EF163="SI",EB163,0)</f>
        <v>0</v>
      </c>
      <c r="EK163" s="853"/>
      <c r="EL163" s="7">
        <f>+IFERROR((EI163/$AW163),"REVISAR")</f>
        <v>0.5</v>
      </c>
      <c r="EM163" s="7">
        <f>+IF(AND(BL163="SI",BT163="SI",CB163="SI",CJ163="SI",CR163="SI",CZ163="SI",DH163="SI",DP163="SI",DX163="SI",EF163="SI"),(IF(EN163="SI",IFERROR((IF(EN163="SI",EJ163,0)/$AW163),"REVISAR"),EE163)),EE163)</f>
        <v>0</v>
      </c>
      <c r="EN163" s="844" t="s">
        <v>7160</v>
      </c>
      <c r="EO163" s="851"/>
      <c r="EP163" s="856"/>
      <c r="EQ163" s="839">
        <v>2</v>
      </c>
      <c r="ER163" s="845"/>
      <c r="ES163" s="853"/>
      <c r="ET163" s="7">
        <f>+IFERROR((EQ163/$AW163),"REVISAR")</f>
        <v>1</v>
      </c>
      <c r="EU163" s="7">
        <f>+IF(AND(BL163="SI",BT163="SI",CB163="SI",CJ163="SI",CR163="SI",CZ163="SI",DH163="SI",DP163="SI",DX163="SI",EF163="SI",EN163="SI"),(IF(EV163="SI",IFERROR((IF(EV163="SI",ER163,0)/$AW163),"REVISAR"),EM163)),EM163)</f>
        <v>0</v>
      </c>
      <c r="EV163" s="844" t="s">
        <v>7160</v>
      </c>
      <c r="EW163" s="849"/>
      <c r="EX163" s="849"/>
      <c r="EY163" s="546">
        <v>2023</v>
      </c>
      <c r="FA163" s="846" t="str">
        <f t="shared" si="604"/>
        <v>SI</v>
      </c>
      <c r="FC163" s="934" t="str">
        <f t="shared" si="430"/>
        <v>oficina de control interno</v>
      </c>
      <c r="FF163" s="862"/>
    </row>
    <row r="164" spans="1:162" s="934" customFormat="1" ht="32.25" customHeight="1" x14ac:dyDescent="0.25">
      <c r="A164" s="861" t="str">
        <f t="shared" si="398"/>
        <v>415_TRANSVERSALES_2023</v>
      </c>
      <c r="B164" s="925" t="s">
        <v>7200</v>
      </c>
      <c r="C164" s="925" t="s">
        <v>350</v>
      </c>
      <c r="D164" s="925" t="s">
        <v>351</v>
      </c>
      <c r="E164" s="925" t="s">
        <v>7209</v>
      </c>
      <c r="F164" s="925" t="s">
        <v>352</v>
      </c>
      <c r="G164" s="925" t="s">
        <v>352</v>
      </c>
      <c r="H164" s="925" t="s">
        <v>204</v>
      </c>
      <c r="I164" s="969" t="s">
        <v>7344</v>
      </c>
      <c r="J164" s="969" t="s">
        <v>7235</v>
      </c>
      <c r="K164" s="969" t="s">
        <v>7688</v>
      </c>
      <c r="L164" s="920">
        <v>35</v>
      </c>
      <c r="M164" s="925" t="s">
        <v>8311</v>
      </c>
      <c r="N164" s="920">
        <v>415</v>
      </c>
      <c r="O164" s="920"/>
      <c r="P164" s="1068" t="s">
        <v>416</v>
      </c>
      <c r="Q164" s="920" t="s">
        <v>210</v>
      </c>
      <c r="R164" s="920"/>
      <c r="S164" s="921"/>
      <c r="T164" s="921"/>
      <c r="U164" s="921"/>
      <c r="V164" s="921"/>
      <c r="W164" s="921"/>
      <c r="X164" s="921"/>
      <c r="Y164" s="921"/>
      <c r="Z164" s="921"/>
      <c r="AA164" s="921"/>
      <c r="AB164" s="921"/>
      <c r="AC164" s="921"/>
      <c r="AD164" s="921"/>
      <c r="AE164" s="921"/>
      <c r="AF164" s="921"/>
      <c r="AG164" s="921"/>
      <c r="AH164" s="921"/>
      <c r="AI164" s="921"/>
      <c r="AJ164" s="921"/>
      <c r="AK164" s="921"/>
      <c r="AL164" s="921"/>
      <c r="AM164" s="921"/>
      <c r="AN164" s="921"/>
      <c r="AO164" s="920" t="s">
        <v>270</v>
      </c>
      <c r="AP164" s="920" t="s">
        <v>2635</v>
      </c>
      <c r="AQ164" s="920" t="s">
        <v>418</v>
      </c>
      <c r="AR164" s="920" t="s">
        <v>271</v>
      </c>
      <c r="AS164" s="920">
        <v>0</v>
      </c>
      <c r="AT164" s="925" t="s">
        <v>419</v>
      </c>
      <c r="AU164" s="925" t="s">
        <v>7255</v>
      </c>
      <c r="AV164" s="978">
        <v>1</v>
      </c>
      <c r="AW164" s="979">
        <v>1</v>
      </c>
      <c r="AX164" s="979">
        <v>1</v>
      </c>
      <c r="AY164" s="979">
        <v>1</v>
      </c>
      <c r="AZ164" s="977">
        <v>1</v>
      </c>
      <c r="BA164" s="977">
        <v>5</v>
      </c>
      <c r="BB164" s="939"/>
      <c r="BC164" s="939"/>
      <c r="BD164" s="939"/>
      <c r="BE164" s="939"/>
      <c r="BF164" s="999">
        <v>1</v>
      </c>
      <c r="BG164" s="839">
        <v>0</v>
      </c>
      <c r="BH164" s="842">
        <v>0</v>
      </c>
      <c r="BI164" s="854" t="s">
        <v>8079</v>
      </c>
      <c r="BJ164" s="129">
        <f>+IFERROR((BG164/$AW164),"REVISAR")</f>
        <v>0</v>
      </c>
      <c r="BK164" s="7">
        <f>IF(BL164="SI",IFERROR((IF(BL164="SI",BH164,0)/$AW164),"REVISAR"),0)</f>
        <v>0</v>
      </c>
      <c r="BL164" s="841" t="s">
        <v>218</v>
      </c>
      <c r="BM164" s="854" t="s">
        <v>8084</v>
      </c>
      <c r="BN164" s="859">
        <v>1</v>
      </c>
      <c r="BO164" s="839">
        <v>0</v>
      </c>
      <c r="BP164" s="842">
        <v>0</v>
      </c>
      <c r="BQ164" s="843" t="s">
        <v>8089</v>
      </c>
      <c r="BR164" s="7">
        <f>+IF(BT164="SI",IFERROR((IF(BT164="SI",BO164,0)/$AW164),"REVISAR"),0)</f>
        <v>0</v>
      </c>
      <c r="BS164" s="850">
        <f>+IF(BL164&lt;&gt;"SI",BK164,(IF(BT164="SI",IFERROR((IF(BT164="SI",BP164,0)/$AW164),"REVISAR"),BK164)))</f>
        <v>0</v>
      </c>
      <c r="BT164" s="844" t="s">
        <v>218</v>
      </c>
      <c r="BU164" s="537" t="s">
        <v>8094</v>
      </c>
      <c r="BV164" s="120">
        <v>1</v>
      </c>
      <c r="BW164" s="839">
        <v>0</v>
      </c>
      <c r="BX164" s="842">
        <f>IF(BT164="SI",BP164,0)</f>
        <v>0</v>
      </c>
      <c r="BY164" s="853" t="s">
        <v>8556</v>
      </c>
      <c r="BZ164" s="7">
        <f>+IFERROR((BW164/$AW164),"REVISAR")</f>
        <v>0</v>
      </c>
      <c r="CA164" s="7">
        <f>+IF(AND(BT164="SI",BL164="SI"),(IF(CB164="SI",IFERROR((IF(CB164="SI",BX164,0)/$AW164),"REVISAR"),BS164)),BS164)</f>
        <v>0</v>
      </c>
      <c r="CB164" s="844" t="s">
        <v>218</v>
      </c>
      <c r="CC164" s="852" t="s">
        <v>8561</v>
      </c>
      <c r="CD164" s="857">
        <v>1</v>
      </c>
      <c r="CE164" s="839">
        <v>0</v>
      </c>
      <c r="CF164" s="842">
        <f>IF(CB164="SI",BX164,0)</f>
        <v>0</v>
      </c>
      <c r="CG164" s="853"/>
      <c r="CH164" s="7">
        <f>+IFERROR((CE164/$AW164),"REVISAR")</f>
        <v>0</v>
      </c>
      <c r="CI164" s="7">
        <f>+IF(AND(BL164="SI",BT164="SI",CB164="SI"),(IF(CJ164="SI",IFERROR((IF(CJ164="SI",CF164,0)/$AW164),"REVISAR"),CA164)),CA164)</f>
        <v>0</v>
      </c>
      <c r="CJ164" s="844" t="s">
        <v>7160</v>
      </c>
      <c r="CK164" s="27"/>
      <c r="CL164" s="857"/>
      <c r="CM164" s="839">
        <v>0</v>
      </c>
      <c r="CN164" s="842">
        <f>IF(CJ164="SI",CF164,0)</f>
        <v>0</v>
      </c>
      <c r="CO164" s="847"/>
      <c r="CP164" s="7">
        <f>+IFERROR((CM164/$AW164),"REVISAR")</f>
        <v>0</v>
      </c>
      <c r="CQ164" s="7">
        <f>+IF(AND(BL164="SI",BT164="SI",CB164="SI",CJ164="SI"),(IF(CR164="SI",IFERROR((IF(CR164="SI",CN164,0)/$AW164),"REVISAR"),CI164)),CI164)</f>
        <v>0</v>
      </c>
      <c r="CR164" s="844" t="s">
        <v>7160</v>
      </c>
      <c r="CS164" s="852"/>
      <c r="CT164" s="857"/>
      <c r="CU164" s="839">
        <v>0</v>
      </c>
      <c r="CV164" s="842">
        <f>IF(CR164="SI",CN164,0)</f>
        <v>0</v>
      </c>
      <c r="CW164" s="853"/>
      <c r="CX164" s="7">
        <f>+IFERROR((CU164/$AW164),"REVISAR")</f>
        <v>0</v>
      </c>
      <c r="CY164" s="7">
        <f>+IF(AND(BL164="SI",BT164="SI",CB164="SI",CJ164="SI",CR164="SI"),(IF(CZ164="SI",IFERROR((IF(CZ164="SI",CV164,0)/$AW164),"REVISAR"),CQ164)),CQ164)</f>
        <v>0</v>
      </c>
      <c r="CZ164" s="844" t="s">
        <v>7160</v>
      </c>
      <c r="DA164" s="852"/>
      <c r="DB164" s="856"/>
      <c r="DC164" s="839">
        <v>0</v>
      </c>
      <c r="DD164" s="842">
        <f>IF(CZ164="SI",CV164,0)</f>
        <v>0</v>
      </c>
      <c r="DE164" s="853"/>
      <c r="DF164" s="7">
        <f>+IFERROR((DC164/$AV164),"REVISAR")</f>
        <v>0</v>
      </c>
      <c r="DG164" s="7">
        <f>+IF(AND(BL164="SI",BT164="SI",CB164="SI",CJ164="SI",CR164="SI",CZ164="SI"),(IF(DH164="SI",IFERROR((IF(DH164="SI",DD164,0)/$AV164),"REVISAR"),CY164)),CY164)</f>
        <v>0</v>
      </c>
      <c r="DH164" s="844" t="s">
        <v>7160</v>
      </c>
      <c r="DI164" s="852"/>
      <c r="DJ164" s="856"/>
      <c r="DK164" s="839">
        <v>0</v>
      </c>
      <c r="DL164" s="842">
        <f>IF(DH164="SI",DD164,0)</f>
        <v>0</v>
      </c>
      <c r="DM164" s="853"/>
      <c r="DN164" s="7">
        <f>+IFERROR((DK164/$AW164),"REVISAR")</f>
        <v>0</v>
      </c>
      <c r="DO164" s="7">
        <f>+IF(AND(BL164="SI",BT164="SI",CB164="SI",CJ164="SI",CR164="SI",CZ164="SI",DH164="SI"),(IF(DP164="SI",IFERROR((IF(DP164="SI",DL164,0)/$AW164),"REVISAR"),DG164)),DG164)</f>
        <v>0</v>
      </c>
      <c r="DP164" s="844" t="s">
        <v>7160</v>
      </c>
      <c r="DQ164" s="852"/>
      <c r="DR164" s="856"/>
      <c r="DS164" s="839">
        <v>0</v>
      </c>
      <c r="DT164" s="842">
        <f>IF(DP164="SI",DL164,0)</f>
        <v>0</v>
      </c>
      <c r="DU164" s="853"/>
      <c r="DV164" s="7">
        <f>+IFERROR((DS164/$AW164),"REVISAR")</f>
        <v>0</v>
      </c>
      <c r="DW164" s="7">
        <f>+IF(AND(BL164="SI",BT164="SI",CB164="SI",CJ164="SI",CR164="SI",CZ164="SI",DH164="SI",DP164="SI"),(IF(DX164="SI",IFERROR((IF(DX164="SI",DT164,0)/$AW164),"REVISAR"),DO164)),DO164)</f>
        <v>0</v>
      </c>
      <c r="DX164" s="844" t="s">
        <v>7160</v>
      </c>
      <c r="DY164" s="852"/>
      <c r="DZ164" s="856"/>
      <c r="EA164" s="839">
        <v>0</v>
      </c>
      <c r="EB164" s="842">
        <f>IF(DX164="SI",DT164,0)</f>
        <v>0</v>
      </c>
      <c r="EC164" s="853"/>
      <c r="ED164" s="7">
        <f>+IFERROR((EA164/$AW164),"REVISAR")</f>
        <v>0</v>
      </c>
      <c r="EE164" s="7">
        <f>+IF(AND(BL164="SI",BT164="SI",CB164="SI",CJ164="SI",CR164="SI",CZ164="SI",DH164="SI",DP164="SI",DX164="SI"),(IF(EF164="SI",IFERROR((IF(EF164="SI",EB164,0)/$AW164),"REVISAR"),DW164)),DW164)</f>
        <v>0</v>
      </c>
      <c r="EF164" s="844" t="s">
        <v>7160</v>
      </c>
      <c r="EG164" s="851"/>
      <c r="EH164" s="856"/>
      <c r="EI164" s="839">
        <v>0</v>
      </c>
      <c r="EJ164" s="842">
        <f>IF(EF164="SI",EB164,0)</f>
        <v>0</v>
      </c>
      <c r="EK164" s="853"/>
      <c r="EL164" s="7">
        <f>+IFERROR((EI164/$AW164),"REVISAR")</f>
        <v>0</v>
      </c>
      <c r="EM164" s="7">
        <f>+IF(AND(BL164="SI",BT164="SI",CB164="SI",CJ164="SI",CR164="SI",CZ164="SI",DH164="SI",DP164="SI",DX164="SI",EF164="SI"),(IF(EN164="SI",IFERROR((IF(EN164="SI",EJ164,0)/$AW164),"REVISAR"),EE164)),EE164)</f>
        <v>0</v>
      </c>
      <c r="EN164" s="844" t="s">
        <v>7160</v>
      </c>
      <c r="EO164" s="851"/>
      <c r="EP164" s="856"/>
      <c r="EQ164" s="839">
        <v>1</v>
      </c>
      <c r="ER164" s="845"/>
      <c r="ES164" s="853"/>
      <c r="ET164" s="7">
        <f>+IFERROR((EQ164/$AW164),"REVISAR")</f>
        <v>1</v>
      </c>
      <c r="EU164" s="7">
        <f>+IF(AND(BL164="SI",BT164="SI",CB164="SI",CJ164="SI",CR164="SI",CZ164="SI",DH164="SI",DP164="SI",DX164="SI",EF164="SI",EN164="SI"),(IF(EV164="SI",IFERROR((IF(EV164="SI",ER164,0)/$AW164),"REVISAR"),EM164)),EM164)</f>
        <v>0</v>
      </c>
      <c r="EV164" s="844" t="s">
        <v>7160</v>
      </c>
      <c r="EW164" s="849"/>
      <c r="EX164" s="849"/>
      <c r="EY164" s="546">
        <v>2023</v>
      </c>
      <c r="FA164" s="846" t="str">
        <f>+IF(EQ164=AW164,"SI","NO")</f>
        <v>SI</v>
      </c>
      <c r="FC164" s="934" t="str">
        <f t="shared" si="430"/>
        <v>oficina de control interno</v>
      </c>
      <c r="FF164" s="862"/>
    </row>
    <row r="165" spans="1:162" s="934" customFormat="1" ht="32.25" customHeight="1" x14ac:dyDescent="0.25">
      <c r="A165" s="861" t="str">
        <f t="shared" si="398"/>
        <v>416_TRANSVERSALES_2023</v>
      </c>
      <c r="B165" s="925" t="s">
        <v>7200</v>
      </c>
      <c r="C165" s="925" t="s">
        <v>350</v>
      </c>
      <c r="D165" s="925" t="s">
        <v>351</v>
      </c>
      <c r="E165" s="925" t="s">
        <v>7209</v>
      </c>
      <c r="F165" s="925" t="s">
        <v>352</v>
      </c>
      <c r="G165" s="925" t="s">
        <v>352</v>
      </c>
      <c r="H165" s="925" t="s">
        <v>204</v>
      </c>
      <c r="I165" s="969" t="s">
        <v>7344</v>
      </c>
      <c r="J165" s="969" t="s">
        <v>7235</v>
      </c>
      <c r="K165" s="969" t="s">
        <v>7688</v>
      </c>
      <c r="L165" s="920">
        <v>35</v>
      </c>
      <c r="M165" s="925" t="s">
        <v>8311</v>
      </c>
      <c r="N165" s="920">
        <v>416</v>
      </c>
      <c r="O165" s="920"/>
      <c r="P165" s="1068" t="s">
        <v>441</v>
      </c>
      <c r="Q165" s="920" t="s">
        <v>210</v>
      </c>
      <c r="R165" s="920"/>
      <c r="S165" s="921"/>
      <c r="T165" s="921"/>
      <c r="U165" s="921"/>
      <c r="V165" s="921"/>
      <c r="W165" s="921"/>
      <c r="X165" s="921"/>
      <c r="Y165" s="921"/>
      <c r="Z165" s="921"/>
      <c r="AA165" s="921"/>
      <c r="AB165" s="921"/>
      <c r="AC165" s="921"/>
      <c r="AD165" s="921"/>
      <c r="AE165" s="921"/>
      <c r="AF165" s="921"/>
      <c r="AG165" s="921"/>
      <c r="AH165" s="921"/>
      <c r="AI165" s="921"/>
      <c r="AJ165" s="921"/>
      <c r="AK165" s="921"/>
      <c r="AL165" s="921"/>
      <c r="AM165" s="921"/>
      <c r="AN165" s="921"/>
      <c r="AO165" s="920" t="s">
        <v>211</v>
      </c>
      <c r="AP165" s="920" t="s">
        <v>442</v>
      </c>
      <c r="AQ165" s="920" t="s">
        <v>213</v>
      </c>
      <c r="AR165" s="920" t="s">
        <v>214</v>
      </c>
      <c r="AS165" s="920">
        <v>0</v>
      </c>
      <c r="AT165" s="925" t="s">
        <v>443</v>
      </c>
      <c r="AU165" s="925" t="s">
        <v>444</v>
      </c>
      <c r="AV165" s="978">
        <v>100</v>
      </c>
      <c r="AW165" s="979">
        <v>100</v>
      </c>
      <c r="AX165" s="979">
        <v>100</v>
      </c>
      <c r="AY165" s="979">
        <v>100</v>
      </c>
      <c r="AZ165" s="977">
        <v>100</v>
      </c>
      <c r="BA165" s="977">
        <v>100</v>
      </c>
      <c r="BB165" s="939"/>
      <c r="BC165" s="939"/>
      <c r="BD165" s="939"/>
      <c r="BE165" s="939"/>
      <c r="BF165" s="999">
        <v>100</v>
      </c>
      <c r="BG165" s="839">
        <v>100</v>
      </c>
      <c r="BH165" s="848">
        <v>100</v>
      </c>
      <c r="BI165" s="854" t="s">
        <v>8080</v>
      </c>
      <c r="BJ165" s="129">
        <f t="shared" ref="BJ165:BJ167" si="605">+IF(BL165="SI",IFERROR((IF(BL165="SI",BG165,0)/AW165),"REVISAR"),0)</f>
        <v>1</v>
      </c>
      <c r="BK165" s="7">
        <f t="shared" ref="BK165:BK167" si="606">+IF(BL165="SI",IFERROR((IF(BL165="SI",BH165,0)/AW165),"REVISAR"),0)</f>
        <v>1</v>
      </c>
      <c r="BL165" s="841" t="s">
        <v>218</v>
      </c>
      <c r="BM165" s="854" t="s">
        <v>8085</v>
      </c>
      <c r="BN165" s="859">
        <v>1</v>
      </c>
      <c r="BO165" s="839">
        <v>100</v>
      </c>
      <c r="BP165" s="845">
        <v>100</v>
      </c>
      <c r="BQ165" s="843" t="s">
        <v>8090</v>
      </c>
      <c r="BR165" s="7">
        <f t="shared" ref="BR165:BR167" si="607">+IFERROR((BO165/$AW165),"REVISAR")</f>
        <v>1</v>
      </c>
      <c r="BS165" s="7">
        <f t="shared" ref="BS165:BS167" si="608">+IF(BL165&lt;&gt;"SI",BK165,(IF(BT165="SI",IFERROR((IF(BT165="SI",BP165,0)/$AW165),"REVISAR"),0)))</f>
        <v>1</v>
      </c>
      <c r="BT165" s="844" t="s">
        <v>218</v>
      </c>
      <c r="BU165" s="537" t="s">
        <v>8095</v>
      </c>
      <c r="BV165" s="120">
        <v>1</v>
      </c>
      <c r="BW165" s="839">
        <v>100</v>
      </c>
      <c r="BX165" s="848">
        <v>100</v>
      </c>
      <c r="BY165" s="853" t="s">
        <v>8557</v>
      </c>
      <c r="BZ165" s="7">
        <f t="shared" ref="BZ165:BZ167" si="609">+IFERROR((BW165/$AW165),"REVISAR")</f>
        <v>1</v>
      </c>
      <c r="CA165" s="7">
        <f t="shared" ref="CA165:CA167" si="610">+IF(AND(BT165="SI",BL165="SI"),(IF(CB165="SI",IFERROR((IF(CB165="SI",BX165,0)/$AW165),"REVISAR"),0)),BS165)</f>
        <v>1</v>
      </c>
      <c r="CB165" s="844" t="s">
        <v>218</v>
      </c>
      <c r="CC165" s="852" t="s">
        <v>8562</v>
      </c>
      <c r="CD165" s="120">
        <v>1</v>
      </c>
      <c r="CE165" s="839">
        <v>100</v>
      </c>
      <c r="CF165" s="848">
        <v>100</v>
      </c>
      <c r="CG165" s="853"/>
      <c r="CH165" s="7">
        <f t="shared" ref="CH165:CH167" si="611">+IFERROR((CE165/$AW165),"REVISAR")</f>
        <v>1</v>
      </c>
      <c r="CI165" s="7">
        <f t="shared" ref="CI165:CI167" si="612">+IF(AND(BL165="SI",BT165="SI",CB165="SI"),(IF(CJ165="SI",IFERROR((IF(CJ165="SI",CF165,0)/$AW165),"REVISAR"),0)),CA165)</f>
        <v>0</v>
      </c>
      <c r="CJ165" s="844" t="s">
        <v>7160</v>
      </c>
      <c r="CK165" s="27"/>
      <c r="CL165" s="857"/>
      <c r="CM165" s="839">
        <v>100</v>
      </c>
      <c r="CN165" s="848"/>
      <c r="CO165" s="847"/>
      <c r="CP165" s="7">
        <f t="shared" ref="CP165:CP167" si="613">+IFERROR((CM165/$AW165),"REVISAR")</f>
        <v>1</v>
      </c>
      <c r="CQ165" s="7">
        <f t="shared" ref="CQ165:CQ167" si="614">+IF(AND(BL165="SI",BT165="SI",CB165="SI",CJ165="SI"),(IF(CR165="SI",IFERROR((IF(CR165="SI",CN165,0)/$AW165),"REVISAR"),0)),CI165)</f>
        <v>0</v>
      </c>
      <c r="CR165" s="844" t="s">
        <v>7160</v>
      </c>
      <c r="CS165" s="852"/>
      <c r="CT165" s="857"/>
      <c r="CU165" s="839">
        <v>100</v>
      </c>
      <c r="CV165" s="848"/>
      <c r="CW165" s="853"/>
      <c r="CX165" s="7">
        <f t="shared" ref="CX165:CX167" si="615">+IFERROR((CU165/$AW165),"REVISAR")</f>
        <v>1</v>
      </c>
      <c r="CY165" s="7">
        <f t="shared" ref="CY165:CY167" si="616">+IF(AND(BL165="SI",BT165="SI",CB165="SI",CJ165="SI",CR165="SI"),(IF(CZ165="SI",IFERROR((IF(CZ165="SI",CV165,0)/$AW165),"REVISAR"),0)),CQ165)</f>
        <v>0</v>
      </c>
      <c r="CZ165" s="844" t="s">
        <v>7160</v>
      </c>
      <c r="DA165" s="852"/>
      <c r="DB165" s="856"/>
      <c r="DC165" s="839">
        <v>100</v>
      </c>
      <c r="DD165" s="848"/>
      <c r="DE165" s="853"/>
      <c r="DF165" s="7">
        <f t="shared" ref="DF165:DF167" si="617">+IFERROR((DC165/$AW165),"REVISAR")</f>
        <v>1</v>
      </c>
      <c r="DG165" s="7">
        <f t="shared" ref="DG165:DG167" si="618">+IF(AND(BL165="SI",BT165="SI",CB165="SI",CJ165="SI",CR165="SI",CZ165="SI"),(IF(DH165="SI",IFERROR((IF(DH165="SI",DD165,0)/$AW165),"REVISAR"),0)),CY165)</f>
        <v>0</v>
      </c>
      <c r="DH165" s="844" t="s">
        <v>7160</v>
      </c>
      <c r="DI165" s="852"/>
      <c r="DJ165" s="856"/>
      <c r="DK165" s="839">
        <v>100</v>
      </c>
      <c r="DL165" s="848"/>
      <c r="DM165" s="853"/>
      <c r="DN165" s="7">
        <f t="shared" ref="DN165:DN167" si="619">+IFERROR((DK165/$AW165),"REVISAR")</f>
        <v>1</v>
      </c>
      <c r="DO165" s="7">
        <f t="shared" ref="DO165:DO167" si="620">+IF(AND(BL165="SI",BT165="SI",CB165="SI",CJ165="SI",CR165="SI",CZ165="SI",DH165="SI"),(IF(DP165="SI",IFERROR((IF(DP165="SI",DL165,0)/$AW165),"REVISAR"),0)),DG165)</f>
        <v>0</v>
      </c>
      <c r="DP165" s="844" t="s">
        <v>7160</v>
      </c>
      <c r="DQ165" s="852"/>
      <c r="DR165" s="856"/>
      <c r="DS165" s="839">
        <v>100</v>
      </c>
      <c r="DT165" s="848"/>
      <c r="DU165" s="853"/>
      <c r="DV165" s="7">
        <f t="shared" ref="DV165:DV167" si="621">+IFERROR((DS165/$AW165),"REVISAR")</f>
        <v>1</v>
      </c>
      <c r="DW165" s="7">
        <f t="shared" ref="DW165:DW167" si="622">+IF(AND(BL165="SI",BT165="SI",CB165="SI",CJ165="SI",CR165="SI",CZ165="SI",DH165="SI",DP165="SI"),(IF(DX165="SI",IFERROR((IF(DX165="SI",DT165,0)/$AW165),"REVISAR"),0)),DO165)</f>
        <v>0</v>
      </c>
      <c r="DX165" s="844" t="s">
        <v>7160</v>
      </c>
      <c r="DY165" s="852"/>
      <c r="DZ165" s="856"/>
      <c r="EA165" s="839">
        <v>100</v>
      </c>
      <c r="EB165" s="848"/>
      <c r="EC165" s="853"/>
      <c r="ED165" s="7">
        <f t="shared" ref="ED165:ED167" si="623">+IFERROR((EA165/$AW165),"REVISAR")</f>
        <v>1</v>
      </c>
      <c r="EE165" s="7">
        <f t="shared" ref="EE165:EE167" si="624">+IF(AND(BL165="SI",BT165="SI",CB165="SI",CJ165="SI",CR165="SI",CZ165="SI",DH165="SI",DP165="SI",DX165="SI"),(IF(EF165="SI",IFERROR((IF(EF165="SI",EB165,0)/$AW165),"REVISAR"),0)),DW165)</f>
        <v>0</v>
      </c>
      <c r="EF165" s="844" t="s">
        <v>7160</v>
      </c>
      <c r="EG165" s="851"/>
      <c r="EH165" s="856"/>
      <c r="EI165" s="839">
        <v>100</v>
      </c>
      <c r="EJ165" s="848"/>
      <c r="EK165" s="853"/>
      <c r="EL165" s="7">
        <f t="shared" ref="EL165:EL167" si="625">+IFERROR((EI165/$AW165),"REVISAR")</f>
        <v>1</v>
      </c>
      <c r="EM165" s="7">
        <f t="shared" ref="EM165:EM167" si="626">+IF(AND(BL165="SI",BT165="SI",CB165="SI",CJ165="SI",CR165="SI",CZ165="SI",DH165="SI",DP165="SI",DX165="SI",EF165="SI"),(IF(EN165="SI",IFERROR((IF(EN165="SI",EJ165,0)/$AW165),"REVISAR"),0)),EE165)</f>
        <v>0</v>
      </c>
      <c r="EN165" s="844" t="s">
        <v>7160</v>
      </c>
      <c r="EO165" s="851"/>
      <c r="EP165" s="856"/>
      <c r="EQ165" s="839">
        <v>100</v>
      </c>
      <c r="ER165" s="845"/>
      <c r="ES165" s="853"/>
      <c r="ET165" s="7">
        <f t="shared" ref="ET165:ET167" si="627">+IFERROR((EQ165/$AW165),"REVISAR")</f>
        <v>1</v>
      </c>
      <c r="EU165" s="7">
        <f t="shared" ref="EU165:EU167" si="628">+IF(AND(BL165="SI",BT165="SI",CB165="SI",CJ165="SI",CR165="SI",CZ165="SI",DH165="SI",DP165="SI",DX165="SI",EF165="SI",EN165="SI"),(IF(EV165="SI",IFERROR((IF(EV165="SI",ER165,0)/$AW165),"REVISAR"),0)),EM165)</f>
        <v>0</v>
      </c>
      <c r="EV165" s="844" t="s">
        <v>7160</v>
      </c>
      <c r="EW165" s="849"/>
      <c r="EX165" s="849"/>
      <c r="EY165" s="546">
        <v>2023</v>
      </c>
      <c r="FA165" s="846" t="str">
        <f>+IF(EQ165=AW165,"SI","NO")</f>
        <v>SI</v>
      </c>
      <c r="FC165" s="934" t="str">
        <f t="shared" si="430"/>
        <v>oficina de control interno</v>
      </c>
      <c r="FF165" s="862"/>
    </row>
    <row r="166" spans="1:162" s="934" customFormat="1" ht="32.25" customHeight="1" x14ac:dyDescent="0.25">
      <c r="A166" s="861" t="str">
        <f t="shared" si="398"/>
        <v>417_TRANSVERSALES_2023</v>
      </c>
      <c r="B166" s="925" t="s">
        <v>7200</v>
      </c>
      <c r="C166" s="925" t="s">
        <v>350</v>
      </c>
      <c r="D166" s="925" t="s">
        <v>351</v>
      </c>
      <c r="E166" s="925" t="s">
        <v>7209</v>
      </c>
      <c r="F166" s="925" t="s">
        <v>352</v>
      </c>
      <c r="G166" s="925" t="s">
        <v>352</v>
      </c>
      <c r="H166" s="925" t="s">
        <v>204</v>
      </c>
      <c r="I166" s="969" t="s">
        <v>7344</v>
      </c>
      <c r="J166" s="969" t="s">
        <v>7235</v>
      </c>
      <c r="K166" s="969" t="s">
        <v>7688</v>
      </c>
      <c r="L166" s="920">
        <v>35</v>
      </c>
      <c r="M166" s="925" t="s">
        <v>8311</v>
      </c>
      <c r="N166" s="920">
        <v>417</v>
      </c>
      <c r="O166" s="920"/>
      <c r="P166" s="1068" t="s">
        <v>469</v>
      </c>
      <c r="Q166" s="920" t="s">
        <v>210</v>
      </c>
      <c r="R166" s="920"/>
      <c r="S166" s="921"/>
      <c r="T166" s="921"/>
      <c r="U166" s="921"/>
      <c r="V166" s="921"/>
      <c r="W166" s="921"/>
      <c r="X166" s="921"/>
      <c r="Y166" s="921"/>
      <c r="Z166" s="921"/>
      <c r="AA166" s="921"/>
      <c r="AB166" s="921"/>
      <c r="AC166" s="921"/>
      <c r="AD166" s="921"/>
      <c r="AE166" s="921"/>
      <c r="AF166" s="921"/>
      <c r="AG166" s="921"/>
      <c r="AH166" s="921"/>
      <c r="AI166" s="921"/>
      <c r="AJ166" s="921"/>
      <c r="AK166" s="921"/>
      <c r="AL166" s="921"/>
      <c r="AM166" s="921"/>
      <c r="AN166" s="921"/>
      <c r="AO166" s="920" t="s">
        <v>211</v>
      </c>
      <c r="AP166" s="920" t="s">
        <v>470</v>
      </c>
      <c r="AQ166" s="920" t="s">
        <v>213</v>
      </c>
      <c r="AR166" s="920" t="s">
        <v>214</v>
      </c>
      <c r="AS166" s="920">
        <v>0</v>
      </c>
      <c r="AT166" s="925" t="s">
        <v>471</v>
      </c>
      <c r="AU166" s="925" t="s">
        <v>7625</v>
      </c>
      <c r="AV166" s="978">
        <v>100</v>
      </c>
      <c r="AW166" s="979">
        <v>100</v>
      </c>
      <c r="AX166" s="979">
        <v>100</v>
      </c>
      <c r="AY166" s="979">
        <v>100</v>
      </c>
      <c r="AZ166" s="977">
        <v>100</v>
      </c>
      <c r="BA166" s="977">
        <v>100</v>
      </c>
      <c r="BB166" s="939"/>
      <c r="BC166" s="939"/>
      <c r="BD166" s="939"/>
      <c r="BE166" s="939"/>
      <c r="BF166" s="999">
        <v>100</v>
      </c>
      <c r="BG166" s="839">
        <v>0</v>
      </c>
      <c r="BH166" s="842">
        <v>0</v>
      </c>
      <c r="BI166" s="854" t="s">
        <v>8081</v>
      </c>
      <c r="BJ166" s="129">
        <f t="shared" si="605"/>
        <v>0</v>
      </c>
      <c r="BK166" s="7">
        <f t="shared" si="606"/>
        <v>0</v>
      </c>
      <c r="BL166" s="841" t="s">
        <v>218</v>
      </c>
      <c r="BM166" s="854" t="s">
        <v>8086</v>
      </c>
      <c r="BN166" s="859">
        <v>1</v>
      </c>
      <c r="BO166" s="839">
        <v>0</v>
      </c>
      <c r="BP166" s="842">
        <v>0</v>
      </c>
      <c r="BQ166" s="843" t="s">
        <v>8091</v>
      </c>
      <c r="BR166" s="7">
        <f t="shared" si="607"/>
        <v>0</v>
      </c>
      <c r="BS166" s="7">
        <f t="shared" si="608"/>
        <v>0</v>
      </c>
      <c r="BT166" s="844" t="s">
        <v>218</v>
      </c>
      <c r="BU166" s="537" t="s">
        <v>8096</v>
      </c>
      <c r="BV166" s="120">
        <v>1</v>
      </c>
      <c r="BW166" s="839">
        <v>25</v>
      </c>
      <c r="BX166" s="848">
        <v>25</v>
      </c>
      <c r="BY166" s="853" t="s">
        <v>8558</v>
      </c>
      <c r="BZ166" s="7">
        <f t="shared" si="609"/>
        <v>0.25</v>
      </c>
      <c r="CA166" s="7">
        <f t="shared" si="610"/>
        <v>0.25</v>
      </c>
      <c r="CB166" s="844" t="s">
        <v>218</v>
      </c>
      <c r="CC166" s="852" t="s">
        <v>8563</v>
      </c>
      <c r="CD166" s="120">
        <v>1</v>
      </c>
      <c r="CE166" s="839">
        <v>25</v>
      </c>
      <c r="CF166" s="842">
        <f t="shared" ref="CF166:CF167" si="629">IF(CB166="SI",BX166,0)</f>
        <v>25</v>
      </c>
      <c r="CG166" s="853"/>
      <c r="CH166" s="7">
        <f t="shared" si="611"/>
        <v>0.25</v>
      </c>
      <c r="CI166" s="7">
        <f t="shared" si="612"/>
        <v>0</v>
      </c>
      <c r="CJ166" s="844" t="s">
        <v>7160</v>
      </c>
      <c r="CK166" s="27"/>
      <c r="CL166" s="857"/>
      <c r="CM166" s="839">
        <v>25</v>
      </c>
      <c r="CN166" s="842">
        <f t="shared" ref="CN166:CN167" si="630">IF(CJ166="SI",CF166,0)</f>
        <v>0</v>
      </c>
      <c r="CO166" s="847"/>
      <c r="CP166" s="7">
        <f t="shared" si="613"/>
        <v>0.25</v>
      </c>
      <c r="CQ166" s="7">
        <f t="shared" si="614"/>
        <v>0</v>
      </c>
      <c r="CR166" s="844" t="s">
        <v>7160</v>
      </c>
      <c r="CS166" s="852"/>
      <c r="CT166" s="857"/>
      <c r="CU166" s="839">
        <v>50</v>
      </c>
      <c r="CV166" s="848"/>
      <c r="CW166" s="853"/>
      <c r="CX166" s="7">
        <f t="shared" si="615"/>
        <v>0.5</v>
      </c>
      <c r="CY166" s="7">
        <f t="shared" si="616"/>
        <v>0</v>
      </c>
      <c r="CZ166" s="844" t="s">
        <v>7160</v>
      </c>
      <c r="DA166" s="852"/>
      <c r="DB166" s="856"/>
      <c r="DC166" s="839">
        <v>50</v>
      </c>
      <c r="DD166" s="842">
        <f t="shared" ref="DD166:DD167" si="631">IF(CZ166="SI",CV166,0)</f>
        <v>0</v>
      </c>
      <c r="DE166" s="853"/>
      <c r="DF166" s="7">
        <f t="shared" si="617"/>
        <v>0.5</v>
      </c>
      <c r="DG166" s="7">
        <f t="shared" si="618"/>
        <v>0</v>
      </c>
      <c r="DH166" s="844" t="s">
        <v>7160</v>
      </c>
      <c r="DI166" s="852"/>
      <c r="DJ166" s="856"/>
      <c r="DK166" s="839">
        <v>50</v>
      </c>
      <c r="DL166" s="842">
        <f t="shared" ref="DL166:DL167" si="632">IF(DH166="SI",DD166,0)</f>
        <v>0</v>
      </c>
      <c r="DM166" s="853"/>
      <c r="DN166" s="7">
        <f t="shared" si="619"/>
        <v>0.5</v>
      </c>
      <c r="DO166" s="7">
        <f t="shared" si="620"/>
        <v>0</v>
      </c>
      <c r="DP166" s="844" t="s">
        <v>7160</v>
      </c>
      <c r="DQ166" s="852"/>
      <c r="DR166" s="856"/>
      <c r="DS166" s="839">
        <v>75</v>
      </c>
      <c r="DT166" s="848"/>
      <c r="DU166" s="853"/>
      <c r="DV166" s="7">
        <f t="shared" si="621"/>
        <v>0.75</v>
      </c>
      <c r="DW166" s="7">
        <f t="shared" si="622"/>
        <v>0</v>
      </c>
      <c r="DX166" s="844" t="s">
        <v>7160</v>
      </c>
      <c r="DY166" s="852"/>
      <c r="DZ166" s="856"/>
      <c r="EA166" s="839">
        <v>75</v>
      </c>
      <c r="EB166" s="842">
        <f t="shared" ref="EB166:EB167" si="633">IF(DX166="SI",DT166,0)</f>
        <v>0</v>
      </c>
      <c r="EC166" s="853"/>
      <c r="ED166" s="7">
        <f t="shared" si="623"/>
        <v>0.75</v>
      </c>
      <c r="EE166" s="7">
        <f t="shared" si="624"/>
        <v>0</v>
      </c>
      <c r="EF166" s="844" t="s">
        <v>7160</v>
      </c>
      <c r="EG166" s="851"/>
      <c r="EH166" s="856"/>
      <c r="EI166" s="839">
        <v>75</v>
      </c>
      <c r="EJ166" s="842">
        <f t="shared" ref="EJ166:EJ167" si="634">IF(EF166="SI",EB166,0)</f>
        <v>0</v>
      </c>
      <c r="EK166" s="853"/>
      <c r="EL166" s="7">
        <f t="shared" si="625"/>
        <v>0.75</v>
      </c>
      <c r="EM166" s="7">
        <f t="shared" si="626"/>
        <v>0</v>
      </c>
      <c r="EN166" s="844" t="s">
        <v>7160</v>
      </c>
      <c r="EO166" s="851"/>
      <c r="EP166" s="856"/>
      <c r="EQ166" s="839">
        <v>100</v>
      </c>
      <c r="ER166" s="845"/>
      <c r="ES166" s="853"/>
      <c r="ET166" s="7">
        <f t="shared" si="627"/>
        <v>1</v>
      </c>
      <c r="EU166" s="7">
        <f t="shared" si="628"/>
        <v>0</v>
      </c>
      <c r="EV166" s="844" t="s">
        <v>7160</v>
      </c>
      <c r="EW166" s="849"/>
      <c r="EX166" s="849"/>
      <c r="EY166" s="546">
        <v>2023</v>
      </c>
      <c r="FC166" s="934" t="str">
        <f t="shared" si="430"/>
        <v>oficina de control interno</v>
      </c>
      <c r="FF166" s="862"/>
    </row>
    <row r="167" spans="1:162" s="934" customFormat="1" ht="32.25" customHeight="1" x14ac:dyDescent="0.25">
      <c r="A167" s="861" t="str">
        <f t="shared" si="398"/>
        <v>418_TRANSVERSALES_2023</v>
      </c>
      <c r="B167" s="925" t="s">
        <v>7200</v>
      </c>
      <c r="C167" s="925" t="s">
        <v>350</v>
      </c>
      <c r="D167" s="925" t="s">
        <v>351</v>
      </c>
      <c r="E167" s="925" t="s">
        <v>7209</v>
      </c>
      <c r="F167" s="925" t="s">
        <v>352</v>
      </c>
      <c r="G167" s="925" t="s">
        <v>352</v>
      </c>
      <c r="H167" s="925" t="s">
        <v>204</v>
      </c>
      <c r="I167" s="969" t="s">
        <v>7344</v>
      </c>
      <c r="J167" s="969" t="s">
        <v>7235</v>
      </c>
      <c r="K167" s="969" t="s">
        <v>7688</v>
      </c>
      <c r="L167" s="920">
        <v>35</v>
      </c>
      <c r="M167" s="925" t="s">
        <v>8311</v>
      </c>
      <c r="N167" s="920">
        <v>418</v>
      </c>
      <c r="O167" s="920"/>
      <c r="P167" s="1068" t="s">
        <v>493</v>
      </c>
      <c r="Q167" s="920" t="s">
        <v>210</v>
      </c>
      <c r="R167" s="920"/>
      <c r="S167" s="921"/>
      <c r="T167" s="921"/>
      <c r="U167" s="921"/>
      <c r="V167" s="921"/>
      <c r="W167" s="921"/>
      <c r="X167" s="921"/>
      <c r="Y167" s="921"/>
      <c r="Z167" s="921"/>
      <c r="AA167" s="921"/>
      <c r="AB167" s="921"/>
      <c r="AC167" s="921"/>
      <c r="AD167" s="921"/>
      <c r="AE167" s="921"/>
      <c r="AF167" s="921"/>
      <c r="AG167" s="921"/>
      <c r="AH167" s="921"/>
      <c r="AI167" s="921"/>
      <c r="AJ167" s="921"/>
      <c r="AK167" s="921"/>
      <c r="AL167" s="921"/>
      <c r="AM167" s="921"/>
      <c r="AN167" s="921"/>
      <c r="AO167" s="920" t="s">
        <v>211</v>
      </c>
      <c r="AP167" s="920" t="s">
        <v>299</v>
      </c>
      <c r="AQ167" s="920" t="s">
        <v>213</v>
      </c>
      <c r="AR167" s="920" t="s">
        <v>214</v>
      </c>
      <c r="AS167" s="920">
        <v>0</v>
      </c>
      <c r="AT167" s="925" t="s">
        <v>494</v>
      </c>
      <c r="AU167" s="925" t="s">
        <v>495</v>
      </c>
      <c r="AV167" s="978">
        <v>100</v>
      </c>
      <c r="AW167" s="979">
        <v>100</v>
      </c>
      <c r="AX167" s="979">
        <v>100</v>
      </c>
      <c r="AY167" s="979">
        <v>100</v>
      </c>
      <c r="AZ167" s="977">
        <v>100</v>
      </c>
      <c r="BA167" s="977">
        <v>100</v>
      </c>
      <c r="BB167" s="939"/>
      <c r="BC167" s="939"/>
      <c r="BD167" s="939"/>
      <c r="BE167" s="939"/>
      <c r="BF167" s="999">
        <v>100</v>
      </c>
      <c r="BG167" s="839">
        <v>0</v>
      </c>
      <c r="BH167" s="842">
        <v>0</v>
      </c>
      <c r="BI167" s="854" t="s">
        <v>8082</v>
      </c>
      <c r="BJ167" s="129">
        <f t="shared" si="605"/>
        <v>0</v>
      </c>
      <c r="BK167" s="7">
        <f t="shared" si="606"/>
        <v>0</v>
      </c>
      <c r="BL167" s="841" t="s">
        <v>218</v>
      </c>
      <c r="BM167" s="854" t="s">
        <v>8087</v>
      </c>
      <c r="BN167" s="859">
        <v>1</v>
      </c>
      <c r="BO167" s="839">
        <v>0</v>
      </c>
      <c r="BP167" s="842">
        <v>0</v>
      </c>
      <c r="BQ167" s="843" t="s">
        <v>8092</v>
      </c>
      <c r="BR167" s="7">
        <f t="shared" si="607"/>
        <v>0</v>
      </c>
      <c r="BS167" s="7">
        <f t="shared" si="608"/>
        <v>0</v>
      </c>
      <c r="BT167" s="844" t="s">
        <v>218</v>
      </c>
      <c r="BU167" s="537" t="s">
        <v>8097</v>
      </c>
      <c r="BV167" s="120">
        <v>1</v>
      </c>
      <c r="BW167" s="839">
        <v>0</v>
      </c>
      <c r="BX167" s="842">
        <f>IF(BT167="SI",BP167,0)</f>
        <v>0</v>
      </c>
      <c r="BY167" s="853" t="s">
        <v>8559</v>
      </c>
      <c r="BZ167" s="7">
        <f t="shared" si="609"/>
        <v>0</v>
      </c>
      <c r="CA167" s="7">
        <f t="shared" si="610"/>
        <v>0</v>
      </c>
      <c r="CB167" s="844" t="s">
        <v>218</v>
      </c>
      <c r="CC167" s="852" t="s">
        <v>8564</v>
      </c>
      <c r="CD167" s="120">
        <v>1</v>
      </c>
      <c r="CE167" s="839">
        <v>0</v>
      </c>
      <c r="CF167" s="842">
        <f t="shared" si="629"/>
        <v>0</v>
      </c>
      <c r="CG167" s="853"/>
      <c r="CH167" s="7">
        <f t="shared" si="611"/>
        <v>0</v>
      </c>
      <c r="CI167" s="7">
        <f t="shared" si="612"/>
        <v>0</v>
      </c>
      <c r="CJ167" s="844" t="s">
        <v>7160</v>
      </c>
      <c r="CK167" s="27"/>
      <c r="CL167" s="857"/>
      <c r="CM167" s="839">
        <v>0</v>
      </c>
      <c r="CN167" s="842">
        <f t="shared" si="630"/>
        <v>0</v>
      </c>
      <c r="CO167" s="847"/>
      <c r="CP167" s="7">
        <f t="shared" si="613"/>
        <v>0</v>
      </c>
      <c r="CQ167" s="7">
        <f t="shared" si="614"/>
        <v>0</v>
      </c>
      <c r="CR167" s="844" t="s">
        <v>7160</v>
      </c>
      <c r="CS167" s="852"/>
      <c r="CT167" s="857"/>
      <c r="CU167" s="839">
        <v>50</v>
      </c>
      <c r="CV167" s="848"/>
      <c r="CW167" s="853"/>
      <c r="CX167" s="7">
        <f t="shared" si="615"/>
        <v>0.5</v>
      </c>
      <c r="CY167" s="7">
        <f t="shared" si="616"/>
        <v>0</v>
      </c>
      <c r="CZ167" s="844" t="s">
        <v>7160</v>
      </c>
      <c r="DA167" s="852"/>
      <c r="DB167" s="856"/>
      <c r="DC167" s="839">
        <v>50</v>
      </c>
      <c r="DD167" s="842">
        <f t="shared" si="631"/>
        <v>0</v>
      </c>
      <c r="DE167" s="853"/>
      <c r="DF167" s="7">
        <f t="shared" si="617"/>
        <v>0.5</v>
      </c>
      <c r="DG167" s="7">
        <f t="shared" si="618"/>
        <v>0</v>
      </c>
      <c r="DH167" s="844" t="s">
        <v>7160</v>
      </c>
      <c r="DI167" s="852"/>
      <c r="DJ167" s="856"/>
      <c r="DK167" s="839">
        <v>50</v>
      </c>
      <c r="DL167" s="842">
        <f t="shared" si="632"/>
        <v>0</v>
      </c>
      <c r="DM167" s="853"/>
      <c r="DN167" s="7">
        <f t="shared" si="619"/>
        <v>0.5</v>
      </c>
      <c r="DO167" s="7">
        <f t="shared" si="620"/>
        <v>0</v>
      </c>
      <c r="DP167" s="844" t="s">
        <v>7160</v>
      </c>
      <c r="DQ167" s="852"/>
      <c r="DR167" s="856"/>
      <c r="DS167" s="839">
        <v>50</v>
      </c>
      <c r="DT167" s="842">
        <f>IF(DP167="SI",DL167,0)</f>
        <v>0</v>
      </c>
      <c r="DU167" s="853"/>
      <c r="DV167" s="7">
        <f t="shared" si="621"/>
        <v>0.5</v>
      </c>
      <c r="DW167" s="7">
        <f t="shared" si="622"/>
        <v>0</v>
      </c>
      <c r="DX167" s="844" t="s">
        <v>7160</v>
      </c>
      <c r="DY167" s="852"/>
      <c r="DZ167" s="856"/>
      <c r="EA167" s="839">
        <v>50</v>
      </c>
      <c r="EB167" s="842">
        <f t="shared" si="633"/>
        <v>0</v>
      </c>
      <c r="EC167" s="853"/>
      <c r="ED167" s="7">
        <f t="shared" si="623"/>
        <v>0.5</v>
      </c>
      <c r="EE167" s="7">
        <f t="shared" si="624"/>
        <v>0</v>
      </c>
      <c r="EF167" s="844" t="s">
        <v>7160</v>
      </c>
      <c r="EG167" s="851"/>
      <c r="EH167" s="856"/>
      <c r="EI167" s="839">
        <v>50</v>
      </c>
      <c r="EJ167" s="842">
        <f t="shared" si="634"/>
        <v>0</v>
      </c>
      <c r="EK167" s="853"/>
      <c r="EL167" s="7">
        <f t="shared" si="625"/>
        <v>0.5</v>
      </c>
      <c r="EM167" s="7">
        <f t="shared" si="626"/>
        <v>0</v>
      </c>
      <c r="EN167" s="844" t="s">
        <v>7160</v>
      </c>
      <c r="EO167" s="851"/>
      <c r="EP167" s="856"/>
      <c r="EQ167" s="839">
        <v>100</v>
      </c>
      <c r="ER167" s="845"/>
      <c r="ES167" s="853"/>
      <c r="ET167" s="7">
        <f t="shared" si="627"/>
        <v>1</v>
      </c>
      <c r="EU167" s="7">
        <f t="shared" si="628"/>
        <v>0</v>
      </c>
      <c r="EV167" s="844" t="s">
        <v>7160</v>
      </c>
      <c r="EW167" s="849"/>
      <c r="EX167" s="849"/>
      <c r="EY167" s="546">
        <v>2023</v>
      </c>
      <c r="FA167" s="846" t="str">
        <f>+IF(EQ167=AW167,"SI","NO")</f>
        <v>SI</v>
      </c>
      <c r="FC167" s="934" t="str">
        <f t="shared" si="430"/>
        <v>oficina de control interno</v>
      </c>
      <c r="FF167" s="862"/>
    </row>
    <row r="168" spans="1:162" s="934" customFormat="1" ht="32.25" customHeight="1" x14ac:dyDescent="0.25">
      <c r="A168" s="861" t="str">
        <f t="shared" si="398"/>
        <v>433_TRANSVERSALES_2023</v>
      </c>
      <c r="B168" s="925" t="s">
        <v>7200</v>
      </c>
      <c r="C168" s="925" t="s">
        <v>201</v>
      </c>
      <c r="D168" s="925" t="s">
        <v>519</v>
      </c>
      <c r="E168" s="925" t="s">
        <v>7210</v>
      </c>
      <c r="F168" s="925" t="s">
        <v>896</v>
      </c>
      <c r="G168" s="925" t="s">
        <v>896</v>
      </c>
      <c r="H168" s="925" t="s">
        <v>204</v>
      </c>
      <c r="I168" s="969" t="s">
        <v>207</v>
      </c>
      <c r="J168" s="969" t="s">
        <v>7344</v>
      </c>
      <c r="K168" s="969" t="s">
        <v>7689</v>
      </c>
      <c r="L168" s="920">
        <v>30</v>
      </c>
      <c r="M168" s="925" t="s">
        <v>8312</v>
      </c>
      <c r="N168" s="920">
        <v>433</v>
      </c>
      <c r="O168" s="920"/>
      <c r="P168" s="1062" t="s">
        <v>898</v>
      </c>
      <c r="Q168" s="919" t="s">
        <v>210</v>
      </c>
      <c r="R168" s="921"/>
      <c r="S168" s="921"/>
      <c r="T168" s="921"/>
      <c r="U168" s="921"/>
      <c r="V168" s="921"/>
      <c r="W168" s="921"/>
      <c r="X168" s="921"/>
      <c r="Y168" s="921"/>
      <c r="Z168" s="921"/>
      <c r="AA168" s="921"/>
      <c r="AB168" s="921"/>
      <c r="AC168" s="921"/>
      <c r="AD168" s="921"/>
      <c r="AE168" s="921"/>
      <c r="AF168" s="921"/>
      <c r="AG168" s="921"/>
      <c r="AH168" s="921"/>
      <c r="AI168" s="921"/>
      <c r="AJ168" s="921"/>
      <c r="AK168" s="921"/>
      <c r="AL168" s="921"/>
      <c r="AM168" s="921"/>
      <c r="AN168" s="921"/>
      <c r="AO168" s="919" t="s">
        <v>211</v>
      </c>
      <c r="AP168" s="919" t="s">
        <v>470</v>
      </c>
      <c r="AQ168" s="919" t="s">
        <v>418</v>
      </c>
      <c r="AR168" s="919" t="s">
        <v>271</v>
      </c>
      <c r="AS168" s="919">
        <v>0</v>
      </c>
      <c r="AT168" s="927" t="s">
        <v>899</v>
      </c>
      <c r="AU168" s="927" t="s">
        <v>900</v>
      </c>
      <c r="AV168" s="985">
        <v>20000000000</v>
      </c>
      <c r="AW168" s="985">
        <v>30000000000</v>
      </c>
      <c r="AX168" s="985">
        <v>35000000000</v>
      </c>
      <c r="AY168" s="985">
        <v>35000000000</v>
      </c>
      <c r="AZ168" s="985">
        <v>20000000000</v>
      </c>
      <c r="BA168" s="985">
        <f>AW168+AX168+AY168+AZ168</f>
        <v>120000000000</v>
      </c>
      <c r="BB168" s="949"/>
      <c r="BC168" s="949"/>
      <c r="BD168" s="949"/>
      <c r="BE168" s="949"/>
      <c r="BF168" s="1064">
        <v>30000000000</v>
      </c>
      <c r="BG168" s="839">
        <v>0</v>
      </c>
      <c r="BH168" s="842">
        <v>0</v>
      </c>
      <c r="BI168" s="854" t="s">
        <v>8098</v>
      </c>
      <c r="BJ168" s="129">
        <f t="shared" ref="BJ168:BJ181" si="635">+IFERROR((BG168/$AW168),"REVISAR")</f>
        <v>0</v>
      </c>
      <c r="BK168" s="7">
        <f t="shared" ref="BK168:BK181" si="636">IF(BL168="SI",IFERROR((IF(BL168="SI",BH168,0)/$AW168),"REVISAR"),0)</f>
        <v>0</v>
      </c>
      <c r="BL168" s="841" t="s">
        <v>218</v>
      </c>
      <c r="BM168" s="854" t="s">
        <v>8101</v>
      </c>
      <c r="BN168" s="859">
        <v>1</v>
      </c>
      <c r="BO168" s="839">
        <v>0</v>
      </c>
      <c r="BP168" s="842">
        <v>0</v>
      </c>
      <c r="BQ168" s="843" t="s">
        <v>8104</v>
      </c>
      <c r="BR168" s="7">
        <f t="shared" ref="BR168:BR181" si="637">+IF(BT168="SI",IFERROR((IF(BT168="SI",BO168,0)/$AW168),"REVISAR"),0)</f>
        <v>0</v>
      </c>
      <c r="BS168" s="850">
        <f t="shared" ref="BS168:BS181" si="638">+IF(BL168&lt;&gt;"SI",BK168,(IF(BT168="SI",IFERROR((IF(BT168="SI",BP168,0)/$AW168),"REVISAR"),BK168)))</f>
        <v>0</v>
      </c>
      <c r="BT168" s="844" t="s">
        <v>218</v>
      </c>
      <c r="BU168" s="537" t="s">
        <v>8107</v>
      </c>
      <c r="BV168" s="120">
        <v>1</v>
      </c>
      <c r="BW168" s="1065">
        <v>1000000000</v>
      </c>
      <c r="BX168" s="848">
        <v>1487820617.4000001</v>
      </c>
      <c r="BY168" s="853" t="s">
        <v>8565</v>
      </c>
      <c r="BZ168" s="7">
        <f t="shared" ref="BZ168:BZ181" si="639">+IFERROR((BW168/$AW168),"REVISAR")</f>
        <v>3.3333333333333333E-2</v>
      </c>
      <c r="CA168" s="7">
        <f t="shared" ref="CA168:CA181" si="640">+IF(AND(BT168="SI",BL168="SI"),(IF(CB168="SI",IFERROR((IF(CB168="SI",BX168,0)/$AW168),"REVISAR"),BS168)),BS168)</f>
        <v>4.9594020580000002E-2</v>
      </c>
      <c r="CB168" s="844" t="s">
        <v>218</v>
      </c>
      <c r="CC168" s="852" t="s">
        <v>8568</v>
      </c>
      <c r="CD168" s="857">
        <v>1</v>
      </c>
      <c r="CE168" s="1065">
        <f>+BW168</f>
        <v>1000000000</v>
      </c>
      <c r="CF168" s="842">
        <f t="shared" ref="CF168:CF174" si="641">IF(CB168="SI",BX168,0)</f>
        <v>1487820617.4000001</v>
      </c>
      <c r="CG168" s="853"/>
      <c r="CH168" s="7">
        <f t="shared" ref="CH168:CH181" si="642">+IFERROR((CE168/$AW168),"REVISAR")</f>
        <v>3.3333333333333333E-2</v>
      </c>
      <c r="CI168" s="7">
        <f t="shared" ref="CI168:CI181" si="643">+IF(AND(BL168="SI",BT168="SI",CB168="SI"),(IF(CJ168="SI",IFERROR((IF(CJ168="SI",CF168,0)/$AW168),"REVISAR"),CA168)),CA168)</f>
        <v>4.9594020580000002E-2</v>
      </c>
      <c r="CJ168" s="844" t="s">
        <v>7160</v>
      </c>
      <c r="CK168" s="27"/>
      <c r="CL168" s="857"/>
      <c r="CM168" s="1065">
        <f>+CE168</f>
        <v>1000000000</v>
      </c>
      <c r="CN168" s="842">
        <f t="shared" ref="CN168:CN174" si="644">IF(CJ168="SI",CF168,0)</f>
        <v>0</v>
      </c>
      <c r="CO168" s="847"/>
      <c r="CP168" s="7">
        <f t="shared" ref="CP168:CP181" si="645">+IFERROR((CM168/$AW168),"REVISAR")</f>
        <v>3.3333333333333333E-2</v>
      </c>
      <c r="CQ168" s="7">
        <f t="shared" ref="CQ168:CQ181" si="646">+IF(AND(BL168="SI",BT168="SI",CB168="SI",CJ168="SI"),(IF(CR168="SI",IFERROR((IF(CR168="SI",CN168,0)/$AW168),"REVISAR"),CI168)),CI168)</f>
        <v>4.9594020580000002E-2</v>
      </c>
      <c r="CR168" s="844" t="s">
        <v>7160</v>
      </c>
      <c r="CS168" s="852"/>
      <c r="CT168" s="857"/>
      <c r="CU168" s="1065">
        <v>10000000000</v>
      </c>
      <c r="CV168" s="848"/>
      <c r="CW168" s="853"/>
      <c r="CX168" s="7">
        <f t="shared" ref="CX168:CX181" si="647">+IFERROR((CU168/$AW168),"REVISAR")</f>
        <v>0.33333333333333331</v>
      </c>
      <c r="CY168" s="7">
        <f t="shared" ref="CY168:CY181" si="648">+IF(AND(BL168="SI",BT168="SI",CB168="SI",CJ168="SI",CR168="SI"),(IF(CZ168="SI",IFERROR((IF(CZ168="SI",CV168,0)/$AW168),"REVISAR"),CQ168)),CQ168)</f>
        <v>4.9594020580000002E-2</v>
      </c>
      <c r="CZ168" s="844" t="s">
        <v>7160</v>
      </c>
      <c r="DA168" s="852"/>
      <c r="DB168" s="856"/>
      <c r="DC168" s="1065">
        <f>+CU168</f>
        <v>10000000000</v>
      </c>
      <c r="DD168" s="842">
        <f t="shared" ref="DD168:DD174" si="649">IF(CZ168="SI",CV168,0)</f>
        <v>0</v>
      </c>
      <c r="DE168" s="853"/>
      <c r="DF168" s="7">
        <f t="shared" ref="DF168:DF181" si="650">+IFERROR((DC168/$AV168),"REVISAR")</f>
        <v>0.5</v>
      </c>
      <c r="DG168" s="7">
        <f t="shared" ref="DG168:DG181" si="651">+IF(AND(BL168="SI",BT168="SI",CB168="SI",CJ168="SI",CR168="SI",CZ168="SI"),(IF(DH168="SI",IFERROR((IF(DH168="SI",DD168,0)/$AV168),"REVISAR"),CY168)),CY168)</f>
        <v>4.9594020580000002E-2</v>
      </c>
      <c r="DH168" s="844" t="s">
        <v>7160</v>
      </c>
      <c r="DI168" s="852"/>
      <c r="DJ168" s="856"/>
      <c r="DK168" s="1065">
        <f>+DC168</f>
        <v>10000000000</v>
      </c>
      <c r="DL168" s="842">
        <f t="shared" ref="DL168:DL174" si="652">IF(DH168="SI",DD168,0)</f>
        <v>0</v>
      </c>
      <c r="DM168" s="853"/>
      <c r="DN168" s="7">
        <f t="shared" ref="DN168:DN181" si="653">+IFERROR((DK168/$AW168),"REVISAR")</f>
        <v>0.33333333333333331</v>
      </c>
      <c r="DO168" s="7">
        <f t="shared" ref="DO168:DO181" si="654">+IF(AND(BL168="SI",BT168="SI",CB168="SI",CJ168="SI",CR168="SI",CZ168="SI",DH168="SI"),(IF(DP168="SI",IFERROR((IF(DP168="SI",DL168,0)/$AW168),"REVISAR"),DG168)),DG168)</f>
        <v>4.9594020580000002E-2</v>
      </c>
      <c r="DP168" s="844" t="s">
        <v>7160</v>
      </c>
      <c r="DQ168" s="852"/>
      <c r="DR168" s="856"/>
      <c r="DS168" s="1065">
        <v>20000000000</v>
      </c>
      <c r="DT168" s="848"/>
      <c r="DU168" s="853"/>
      <c r="DV168" s="7">
        <f t="shared" ref="DV168:DV181" si="655">+IFERROR((DS168/$AW168),"REVISAR")</f>
        <v>0.66666666666666663</v>
      </c>
      <c r="DW168" s="7">
        <f t="shared" ref="DW168:DW181" si="656">+IF(AND(BL168="SI",BT168="SI",CB168="SI",CJ168="SI",CR168="SI",CZ168="SI",DH168="SI",DP168="SI"),(IF(DX168="SI",IFERROR((IF(DX168="SI",DT168,0)/$AW168),"REVISAR"),DO168)),DO168)</f>
        <v>4.9594020580000002E-2</v>
      </c>
      <c r="DX168" s="844" t="s">
        <v>7160</v>
      </c>
      <c r="DY168" s="852"/>
      <c r="DZ168" s="856"/>
      <c r="EA168" s="1065">
        <f>+DS168</f>
        <v>20000000000</v>
      </c>
      <c r="EB168" s="842">
        <f t="shared" ref="EB168:EB174" si="657">IF(DX168="SI",DT168,0)</f>
        <v>0</v>
      </c>
      <c r="EC168" s="853"/>
      <c r="ED168" s="7">
        <f t="shared" ref="ED168:ED181" si="658">+IFERROR((EA168/$AW168),"REVISAR")</f>
        <v>0.66666666666666663</v>
      </c>
      <c r="EE168" s="7">
        <f t="shared" ref="EE168:EE181" si="659">+IF(AND(BL168="SI",BT168="SI",CB168="SI",CJ168="SI",CR168="SI",CZ168="SI",DH168="SI",DP168="SI",DX168="SI"),(IF(EF168="SI",IFERROR((IF(EF168="SI",EB168,0)/$AW168),"REVISAR"),DW168)),DW168)</f>
        <v>4.9594020580000002E-2</v>
      </c>
      <c r="EF168" s="844" t="s">
        <v>7160</v>
      </c>
      <c r="EG168" s="851"/>
      <c r="EH168" s="856"/>
      <c r="EI168" s="1065">
        <f>+EA168</f>
        <v>20000000000</v>
      </c>
      <c r="EJ168" s="842">
        <f t="shared" ref="EJ168:EJ174" si="660">IF(EF168="SI",EB168,0)</f>
        <v>0</v>
      </c>
      <c r="EK168" s="853"/>
      <c r="EL168" s="7">
        <f t="shared" ref="EL168:EL181" si="661">+IFERROR((EI168/$AW168),"REVISAR")</f>
        <v>0.66666666666666663</v>
      </c>
      <c r="EM168" s="7">
        <f t="shared" ref="EM168:EM181" si="662">+IF(AND(BL168="SI",BT168="SI",CB168="SI",CJ168="SI",CR168="SI",CZ168="SI",DH168="SI",DP168="SI",DX168="SI",EF168="SI"),(IF(EN168="SI",IFERROR((IF(EN168="SI",EJ168,0)/$AW168),"REVISAR"),EE168)),EE168)</f>
        <v>4.9594020580000002E-2</v>
      </c>
      <c r="EN168" s="844" t="s">
        <v>7160</v>
      </c>
      <c r="EO168" s="851"/>
      <c r="EP168" s="856"/>
      <c r="EQ168" s="1065">
        <v>30000000000</v>
      </c>
      <c r="ER168" s="845"/>
      <c r="ES168" s="853"/>
      <c r="ET168" s="7">
        <f t="shared" ref="ET168:ET181" si="663">+IFERROR((EQ168/$AW168),"REVISAR")</f>
        <v>1</v>
      </c>
      <c r="EU168" s="7">
        <f t="shared" ref="EU168:EU181" si="664">+IF(AND(BL168="SI",BT168="SI",CB168="SI",CJ168="SI",CR168="SI",CZ168="SI",DH168="SI",DP168="SI",DX168="SI",EF168="SI",EN168="SI"),(IF(EV168="SI",IFERROR((IF(EV168="SI",ER168,0)/$AW168),"REVISAR"),EM168)),EM168)</f>
        <v>4.9594020580000002E-2</v>
      </c>
      <c r="EV168" s="844" t="s">
        <v>7160</v>
      </c>
      <c r="EW168" s="849"/>
      <c r="EX168" s="849"/>
      <c r="EY168" s="546">
        <v>2023</v>
      </c>
      <c r="FA168" s="846" t="str">
        <f t="shared" ref="FA168:FA181" si="665">+IF(EQ168=AW168,"SI","NO")</f>
        <v>SI</v>
      </c>
      <c r="FC168" s="934" t="str">
        <f t="shared" si="430"/>
        <v>oficina de cooperación y asuntos internacionales</v>
      </c>
      <c r="FF168" s="862"/>
    </row>
    <row r="169" spans="1:162" s="934" customFormat="1" ht="32.25" customHeight="1" x14ac:dyDescent="0.25">
      <c r="A169" s="861" t="str">
        <f t="shared" si="398"/>
        <v>434_TRANSVERSALES_2023</v>
      </c>
      <c r="B169" s="925" t="s">
        <v>7200</v>
      </c>
      <c r="C169" s="925" t="s">
        <v>201</v>
      </c>
      <c r="D169" s="925" t="s">
        <v>519</v>
      </c>
      <c r="E169" s="925" t="s">
        <v>7210</v>
      </c>
      <c r="F169" s="925" t="s">
        <v>896</v>
      </c>
      <c r="G169" s="925" t="s">
        <v>896</v>
      </c>
      <c r="H169" s="925" t="s">
        <v>204</v>
      </c>
      <c r="I169" s="969" t="s">
        <v>207</v>
      </c>
      <c r="J169" s="969" t="s">
        <v>7344</v>
      </c>
      <c r="K169" s="969" t="s">
        <v>7689</v>
      </c>
      <c r="L169" s="920">
        <v>30</v>
      </c>
      <c r="M169" s="925" t="s">
        <v>8312</v>
      </c>
      <c r="N169" s="920">
        <v>434</v>
      </c>
      <c r="O169" s="920"/>
      <c r="P169" s="1062" t="s">
        <v>925</v>
      </c>
      <c r="Q169" s="919" t="s">
        <v>210</v>
      </c>
      <c r="R169" s="921"/>
      <c r="S169" s="921"/>
      <c r="T169" s="921"/>
      <c r="U169" s="921"/>
      <c r="V169" s="921"/>
      <c r="W169" s="921"/>
      <c r="X169" s="921"/>
      <c r="Y169" s="921"/>
      <c r="Z169" s="921"/>
      <c r="AA169" s="921"/>
      <c r="AB169" s="921"/>
      <c r="AC169" s="921"/>
      <c r="AD169" s="921"/>
      <c r="AE169" s="921"/>
      <c r="AF169" s="921"/>
      <c r="AG169" s="921"/>
      <c r="AH169" s="921"/>
      <c r="AI169" s="921"/>
      <c r="AJ169" s="921"/>
      <c r="AK169" s="921"/>
      <c r="AL169" s="921"/>
      <c r="AM169" s="921"/>
      <c r="AN169" s="921"/>
      <c r="AO169" s="919" t="s">
        <v>211</v>
      </c>
      <c r="AP169" s="919" t="s">
        <v>470</v>
      </c>
      <c r="AQ169" s="919" t="s">
        <v>418</v>
      </c>
      <c r="AR169" s="919" t="s">
        <v>271</v>
      </c>
      <c r="AS169" s="919">
        <v>0</v>
      </c>
      <c r="AT169" s="927" t="s">
        <v>926</v>
      </c>
      <c r="AU169" s="927" t="s">
        <v>927</v>
      </c>
      <c r="AV169" s="919">
        <v>2</v>
      </c>
      <c r="AW169" s="919">
        <v>5</v>
      </c>
      <c r="AX169" s="919">
        <v>5</v>
      </c>
      <c r="AY169" s="919">
        <v>5</v>
      </c>
      <c r="AZ169" s="919">
        <v>2</v>
      </c>
      <c r="BA169" s="919">
        <v>17</v>
      </c>
      <c r="BB169" s="927"/>
      <c r="BC169" s="927"/>
      <c r="BD169" s="927"/>
      <c r="BE169" s="927"/>
      <c r="BF169" s="992">
        <v>5</v>
      </c>
      <c r="BG169" s="839">
        <v>0</v>
      </c>
      <c r="BH169" s="842">
        <v>0</v>
      </c>
      <c r="BI169" s="854" t="s">
        <v>8099</v>
      </c>
      <c r="BJ169" s="129">
        <f t="shared" si="635"/>
        <v>0</v>
      </c>
      <c r="BK169" s="7">
        <f t="shared" si="636"/>
        <v>0</v>
      </c>
      <c r="BL169" s="841" t="s">
        <v>218</v>
      </c>
      <c r="BM169" s="854" t="s">
        <v>8102</v>
      </c>
      <c r="BN169" s="859">
        <v>1</v>
      </c>
      <c r="BO169" s="839">
        <v>0</v>
      </c>
      <c r="BP169" s="842">
        <v>0</v>
      </c>
      <c r="BQ169" s="843" t="s">
        <v>8105</v>
      </c>
      <c r="BR169" s="7">
        <f t="shared" si="637"/>
        <v>0</v>
      </c>
      <c r="BS169" s="850">
        <f t="shared" si="638"/>
        <v>0</v>
      </c>
      <c r="BT169" s="844" t="s">
        <v>218</v>
      </c>
      <c r="BU169" s="537" t="s">
        <v>8108</v>
      </c>
      <c r="BV169" s="120">
        <v>1</v>
      </c>
      <c r="BW169" s="839">
        <v>1</v>
      </c>
      <c r="BX169" s="848">
        <v>2</v>
      </c>
      <c r="BY169" s="853" t="s">
        <v>8566</v>
      </c>
      <c r="BZ169" s="7">
        <f t="shared" si="639"/>
        <v>0.2</v>
      </c>
      <c r="CA169" s="7">
        <f t="shared" si="640"/>
        <v>0.4</v>
      </c>
      <c r="CB169" s="844" t="s">
        <v>218</v>
      </c>
      <c r="CC169" s="852" t="s">
        <v>8569</v>
      </c>
      <c r="CD169" s="857">
        <v>1</v>
      </c>
      <c r="CE169" s="839">
        <v>1</v>
      </c>
      <c r="CF169" s="842">
        <f t="shared" si="641"/>
        <v>2</v>
      </c>
      <c r="CG169" s="853"/>
      <c r="CH169" s="7">
        <f t="shared" si="642"/>
        <v>0.2</v>
      </c>
      <c r="CI169" s="7">
        <f t="shared" si="643"/>
        <v>0.4</v>
      </c>
      <c r="CJ169" s="844" t="s">
        <v>7160</v>
      </c>
      <c r="CK169" s="27"/>
      <c r="CL169" s="857"/>
      <c r="CM169" s="839">
        <v>1</v>
      </c>
      <c r="CN169" s="842">
        <f t="shared" si="644"/>
        <v>0</v>
      </c>
      <c r="CO169" s="847"/>
      <c r="CP169" s="7">
        <f t="shared" si="645"/>
        <v>0.2</v>
      </c>
      <c r="CQ169" s="7">
        <f t="shared" si="646"/>
        <v>0.4</v>
      </c>
      <c r="CR169" s="844" t="s">
        <v>7160</v>
      </c>
      <c r="CS169" s="852"/>
      <c r="CT169" s="857"/>
      <c r="CU169" s="839">
        <v>2</v>
      </c>
      <c r="CV169" s="848"/>
      <c r="CW169" s="853"/>
      <c r="CX169" s="7">
        <f t="shared" si="647"/>
        <v>0.4</v>
      </c>
      <c r="CY169" s="7">
        <f t="shared" si="648"/>
        <v>0.4</v>
      </c>
      <c r="CZ169" s="844" t="s">
        <v>7160</v>
      </c>
      <c r="DA169" s="852"/>
      <c r="DB169" s="856"/>
      <c r="DC169" s="839">
        <v>2</v>
      </c>
      <c r="DD169" s="842">
        <f t="shared" si="649"/>
        <v>0</v>
      </c>
      <c r="DE169" s="853"/>
      <c r="DF169" s="7">
        <f t="shared" si="650"/>
        <v>1</v>
      </c>
      <c r="DG169" s="7">
        <f t="shared" si="651"/>
        <v>0.4</v>
      </c>
      <c r="DH169" s="844" t="s">
        <v>7160</v>
      </c>
      <c r="DI169" s="852"/>
      <c r="DJ169" s="856"/>
      <c r="DK169" s="839">
        <v>2</v>
      </c>
      <c r="DL169" s="842">
        <f t="shared" si="652"/>
        <v>0</v>
      </c>
      <c r="DM169" s="853"/>
      <c r="DN169" s="7">
        <f t="shared" si="653"/>
        <v>0.4</v>
      </c>
      <c r="DO169" s="7">
        <f t="shared" si="654"/>
        <v>0.4</v>
      </c>
      <c r="DP169" s="844" t="s">
        <v>7160</v>
      </c>
      <c r="DQ169" s="852"/>
      <c r="DR169" s="856"/>
      <c r="DS169" s="839">
        <v>3</v>
      </c>
      <c r="DT169" s="848"/>
      <c r="DU169" s="853"/>
      <c r="DV169" s="7">
        <f t="shared" si="655"/>
        <v>0.6</v>
      </c>
      <c r="DW169" s="7">
        <f t="shared" si="656"/>
        <v>0.4</v>
      </c>
      <c r="DX169" s="844" t="s">
        <v>7160</v>
      </c>
      <c r="DY169" s="852"/>
      <c r="DZ169" s="856"/>
      <c r="EA169" s="839">
        <v>3</v>
      </c>
      <c r="EB169" s="842">
        <f t="shared" si="657"/>
        <v>0</v>
      </c>
      <c r="EC169" s="853"/>
      <c r="ED169" s="7">
        <f t="shared" si="658"/>
        <v>0.6</v>
      </c>
      <c r="EE169" s="7">
        <f t="shared" si="659"/>
        <v>0.4</v>
      </c>
      <c r="EF169" s="844" t="s">
        <v>7160</v>
      </c>
      <c r="EG169" s="851"/>
      <c r="EH169" s="856"/>
      <c r="EI169" s="839">
        <v>3</v>
      </c>
      <c r="EJ169" s="842">
        <f t="shared" si="660"/>
        <v>0</v>
      </c>
      <c r="EK169" s="853"/>
      <c r="EL169" s="7">
        <f t="shared" si="661"/>
        <v>0.6</v>
      </c>
      <c r="EM169" s="7">
        <f t="shared" si="662"/>
        <v>0.4</v>
      </c>
      <c r="EN169" s="844" t="s">
        <v>7160</v>
      </c>
      <c r="EO169" s="851"/>
      <c r="EP169" s="856"/>
      <c r="EQ169" s="839">
        <v>5</v>
      </c>
      <c r="ER169" s="845"/>
      <c r="ES169" s="853"/>
      <c r="ET169" s="7">
        <f t="shared" si="663"/>
        <v>1</v>
      </c>
      <c r="EU169" s="7">
        <f t="shared" si="664"/>
        <v>0.4</v>
      </c>
      <c r="EV169" s="844" t="s">
        <v>7160</v>
      </c>
      <c r="EW169" s="849"/>
      <c r="EX169" s="849"/>
      <c r="EY169" s="546">
        <v>2023</v>
      </c>
      <c r="FA169" s="846" t="str">
        <f t="shared" si="665"/>
        <v>SI</v>
      </c>
      <c r="FC169" s="934" t="str">
        <f t="shared" si="430"/>
        <v>oficina de cooperación y asuntos internacionales</v>
      </c>
      <c r="FF169" s="862"/>
    </row>
    <row r="170" spans="1:162" s="934" customFormat="1" ht="32.25" customHeight="1" x14ac:dyDescent="0.25">
      <c r="A170" s="861" t="str">
        <f t="shared" si="398"/>
        <v>435_TRANSVERSALES_2023</v>
      </c>
      <c r="B170" s="925" t="s">
        <v>7200</v>
      </c>
      <c r="C170" s="925" t="s">
        <v>201</v>
      </c>
      <c r="D170" s="925" t="s">
        <v>519</v>
      </c>
      <c r="E170" s="925" t="s">
        <v>7210</v>
      </c>
      <c r="F170" s="925" t="s">
        <v>896</v>
      </c>
      <c r="G170" s="925" t="s">
        <v>896</v>
      </c>
      <c r="H170" s="925" t="s">
        <v>204</v>
      </c>
      <c r="I170" s="969" t="s">
        <v>207</v>
      </c>
      <c r="J170" s="969" t="s">
        <v>7344</v>
      </c>
      <c r="K170" s="969" t="s">
        <v>7689</v>
      </c>
      <c r="L170" s="920">
        <v>30</v>
      </c>
      <c r="M170" s="925" t="s">
        <v>8312</v>
      </c>
      <c r="N170" s="920">
        <v>435</v>
      </c>
      <c r="O170" s="920"/>
      <c r="P170" s="1062" t="s">
        <v>953</v>
      </c>
      <c r="Q170" s="919" t="s">
        <v>210</v>
      </c>
      <c r="R170" s="921"/>
      <c r="S170" s="921"/>
      <c r="T170" s="921"/>
      <c r="U170" s="921"/>
      <c r="V170" s="921"/>
      <c r="W170" s="921"/>
      <c r="X170" s="921"/>
      <c r="Y170" s="921"/>
      <c r="Z170" s="921"/>
      <c r="AA170" s="921"/>
      <c r="AB170" s="921"/>
      <c r="AC170" s="921"/>
      <c r="AD170" s="921"/>
      <c r="AE170" s="921"/>
      <c r="AF170" s="921"/>
      <c r="AG170" s="921"/>
      <c r="AH170" s="921"/>
      <c r="AI170" s="921"/>
      <c r="AJ170" s="921"/>
      <c r="AK170" s="921"/>
      <c r="AL170" s="921"/>
      <c r="AM170" s="921"/>
      <c r="AN170" s="921"/>
      <c r="AO170" s="919" t="s">
        <v>211</v>
      </c>
      <c r="AP170" s="919" t="s">
        <v>470</v>
      </c>
      <c r="AQ170" s="919" t="s">
        <v>418</v>
      </c>
      <c r="AR170" s="919" t="s">
        <v>271</v>
      </c>
      <c r="AS170" s="919">
        <v>0</v>
      </c>
      <c r="AT170" s="927" t="s">
        <v>954</v>
      </c>
      <c r="AU170" s="927" t="s">
        <v>955</v>
      </c>
      <c r="AV170" s="919">
        <v>2</v>
      </c>
      <c r="AW170" s="919">
        <v>2</v>
      </c>
      <c r="AX170" s="919">
        <v>2</v>
      </c>
      <c r="AY170" s="919">
        <v>2</v>
      </c>
      <c r="AZ170" s="919">
        <v>2</v>
      </c>
      <c r="BA170" s="919">
        <v>8</v>
      </c>
      <c r="BB170" s="927"/>
      <c r="BC170" s="927"/>
      <c r="BD170" s="927"/>
      <c r="BE170" s="927"/>
      <c r="BF170" s="992">
        <v>2</v>
      </c>
      <c r="BG170" s="839">
        <v>0</v>
      </c>
      <c r="BH170" s="842">
        <v>0</v>
      </c>
      <c r="BI170" s="854" t="s">
        <v>8100</v>
      </c>
      <c r="BJ170" s="129">
        <f t="shared" si="635"/>
        <v>0</v>
      </c>
      <c r="BK170" s="7">
        <f t="shared" si="636"/>
        <v>0</v>
      </c>
      <c r="BL170" s="841" t="s">
        <v>218</v>
      </c>
      <c r="BM170" s="854" t="s">
        <v>8103</v>
      </c>
      <c r="BN170" s="859">
        <v>1</v>
      </c>
      <c r="BO170" s="839">
        <v>0</v>
      </c>
      <c r="BP170" s="842">
        <v>0</v>
      </c>
      <c r="BQ170" s="843" t="s">
        <v>8106</v>
      </c>
      <c r="BR170" s="7">
        <f t="shared" si="637"/>
        <v>0</v>
      </c>
      <c r="BS170" s="850">
        <f t="shared" si="638"/>
        <v>0</v>
      </c>
      <c r="BT170" s="844" t="s">
        <v>218</v>
      </c>
      <c r="BU170" s="537" t="s">
        <v>8109</v>
      </c>
      <c r="BV170" s="120">
        <v>1</v>
      </c>
      <c r="BW170" s="839">
        <v>1</v>
      </c>
      <c r="BX170" s="848">
        <v>0</v>
      </c>
      <c r="BY170" s="853" t="s">
        <v>8567</v>
      </c>
      <c r="BZ170" s="7">
        <f t="shared" si="639"/>
        <v>0.5</v>
      </c>
      <c r="CA170" s="7">
        <f t="shared" si="640"/>
        <v>0</v>
      </c>
      <c r="CB170" s="844" t="s">
        <v>218</v>
      </c>
      <c r="CC170" s="852" t="s">
        <v>8570</v>
      </c>
      <c r="CD170" s="857">
        <v>1</v>
      </c>
      <c r="CE170" s="839">
        <v>1</v>
      </c>
      <c r="CF170" s="842">
        <f t="shared" si="641"/>
        <v>0</v>
      </c>
      <c r="CG170" s="853"/>
      <c r="CH170" s="7">
        <f t="shared" si="642"/>
        <v>0.5</v>
      </c>
      <c r="CI170" s="7">
        <f t="shared" si="643"/>
        <v>0</v>
      </c>
      <c r="CJ170" s="844" t="s">
        <v>7160</v>
      </c>
      <c r="CK170" s="27"/>
      <c r="CL170" s="857"/>
      <c r="CM170" s="839">
        <v>1</v>
      </c>
      <c r="CN170" s="842">
        <f t="shared" si="644"/>
        <v>0</v>
      </c>
      <c r="CO170" s="847"/>
      <c r="CP170" s="7">
        <f t="shared" si="645"/>
        <v>0.5</v>
      </c>
      <c r="CQ170" s="7">
        <f t="shared" si="646"/>
        <v>0</v>
      </c>
      <c r="CR170" s="844" t="s">
        <v>7160</v>
      </c>
      <c r="CS170" s="852"/>
      <c r="CT170" s="857"/>
      <c r="CU170" s="839">
        <v>1</v>
      </c>
      <c r="CV170" s="848"/>
      <c r="CW170" s="853"/>
      <c r="CX170" s="7">
        <f t="shared" si="647"/>
        <v>0.5</v>
      </c>
      <c r="CY170" s="7">
        <f t="shared" si="648"/>
        <v>0</v>
      </c>
      <c r="CZ170" s="844" t="s">
        <v>7160</v>
      </c>
      <c r="DA170" s="852"/>
      <c r="DB170" s="856"/>
      <c r="DC170" s="839">
        <v>1</v>
      </c>
      <c r="DD170" s="842">
        <f t="shared" si="649"/>
        <v>0</v>
      </c>
      <c r="DE170" s="853"/>
      <c r="DF170" s="7">
        <f t="shared" si="650"/>
        <v>0.5</v>
      </c>
      <c r="DG170" s="7">
        <f t="shared" si="651"/>
        <v>0</v>
      </c>
      <c r="DH170" s="844" t="s">
        <v>7160</v>
      </c>
      <c r="DI170" s="852"/>
      <c r="DJ170" s="856"/>
      <c r="DK170" s="839">
        <v>1</v>
      </c>
      <c r="DL170" s="842">
        <f t="shared" si="652"/>
        <v>0</v>
      </c>
      <c r="DM170" s="853"/>
      <c r="DN170" s="7">
        <f t="shared" si="653"/>
        <v>0.5</v>
      </c>
      <c r="DO170" s="7">
        <f t="shared" si="654"/>
        <v>0</v>
      </c>
      <c r="DP170" s="844" t="s">
        <v>7160</v>
      </c>
      <c r="DQ170" s="852"/>
      <c r="DR170" s="856"/>
      <c r="DS170" s="839">
        <v>2</v>
      </c>
      <c r="DT170" s="848"/>
      <c r="DU170" s="853"/>
      <c r="DV170" s="7">
        <f t="shared" si="655"/>
        <v>1</v>
      </c>
      <c r="DW170" s="7">
        <f t="shared" si="656"/>
        <v>0</v>
      </c>
      <c r="DX170" s="844" t="s">
        <v>7160</v>
      </c>
      <c r="DY170" s="852"/>
      <c r="DZ170" s="856"/>
      <c r="EA170" s="839">
        <v>2</v>
      </c>
      <c r="EB170" s="842">
        <f t="shared" si="657"/>
        <v>0</v>
      </c>
      <c r="EC170" s="853"/>
      <c r="ED170" s="7">
        <f t="shared" si="658"/>
        <v>1</v>
      </c>
      <c r="EE170" s="7">
        <f t="shared" si="659"/>
        <v>0</v>
      </c>
      <c r="EF170" s="844" t="s">
        <v>7160</v>
      </c>
      <c r="EG170" s="851"/>
      <c r="EH170" s="856"/>
      <c r="EI170" s="839">
        <v>2</v>
      </c>
      <c r="EJ170" s="842">
        <f t="shared" si="660"/>
        <v>0</v>
      </c>
      <c r="EK170" s="853"/>
      <c r="EL170" s="7">
        <f t="shared" si="661"/>
        <v>1</v>
      </c>
      <c r="EM170" s="7">
        <f t="shared" si="662"/>
        <v>0</v>
      </c>
      <c r="EN170" s="844" t="s">
        <v>7160</v>
      </c>
      <c r="EO170" s="851"/>
      <c r="EP170" s="856"/>
      <c r="EQ170" s="839">
        <v>2</v>
      </c>
      <c r="ER170" s="845"/>
      <c r="ES170" s="853"/>
      <c r="ET170" s="7">
        <f t="shared" si="663"/>
        <v>1</v>
      </c>
      <c r="EU170" s="7">
        <f t="shared" si="664"/>
        <v>0</v>
      </c>
      <c r="EV170" s="844" t="s">
        <v>7160</v>
      </c>
      <c r="EW170" s="849"/>
      <c r="EX170" s="849"/>
      <c r="EY170" s="546">
        <v>2023</v>
      </c>
      <c r="FA170" s="846" t="str">
        <f t="shared" si="665"/>
        <v>SI</v>
      </c>
      <c r="FC170" s="934" t="str">
        <f t="shared" si="430"/>
        <v>oficina de cooperación y asuntos internacionales</v>
      </c>
      <c r="FF170" s="862"/>
    </row>
    <row r="171" spans="1:162" s="934" customFormat="1" ht="32.25" customHeight="1" x14ac:dyDescent="0.25">
      <c r="A171" s="861" t="str">
        <f t="shared" si="398"/>
        <v>601_TRANSVERSALES_2023</v>
      </c>
      <c r="B171" s="925" t="s">
        <v>7200</v>
      </c>
      <c r="C171" s="925" t="s">
        <v>201</v>
      </c>
      <c r="D171" s="925" t="s">
        <v>7239</v>
      </c>
      <c r="E171" s="925" t="s">
        <v>7212</v>
      </c>
      <c r="F171" s="925" t="s">
        <v>980</v>
      </c>
      <c r="G171" s="925" t="s">
        <v>980</v>
      </c>
      <c r="H171" s="925" t="s">
        <v>204</v>
      </c>
      <c r="I171" s="969" t="s">
        <v>207</v>
      </c>
      <c r="J171" s="969" t="s">
        <v>7344</v>
      </c>
      <c r="K171" s="969" t="s">
        <v>7690</v>
      </c>
      <c r="L171" s="931" t="s">
        <v>983</v>
      </c>
      <c r="M171" s="925" t="s">
        <v>8313</v>
      </c>
      <c r="N171" s="971">
        <v>601</v>
      </c>
      <c r="O171" s="920"/>
      <c r="P171" s="1068" t="s">
        <v>7626</v>
      </c>
      <c r="Q171" s="920" t="s">
        <v>19</v>
      </c>
      <c r="R171" s="921" t="s">
        <v>870</v>
      </c>
      <c r="S171" s="921"/>
      <c r="T171" s="921"/>
      <c r="U171" s="921"/>
      <c r="V171" s="921"/>
      <c r="W171" s="921"/>
      <c r="X171" s="921"/>
      <c r="Y171" s="921"/>
      <c r="Z171" s="921"/>
      <c r="AA171" s="921"/>
      <c r="AB171" s="921"/>
      <c r="AC171" s="921" t="s">
        <v>870</v>
      </c>
      <c r="AD171" s="921"/>
      <c r="AE171" s="921"/>
      <c r="AF171" s="921"/>
      <c r="AG171" s="921"/>
      <c r="AH171" s="921"/>
      <c r="AI171" s="921"/>
      <c r="AJ171" s="921"/>
      <c r="AK171" s="921"/>
      <c r="AL171" s="921"/>
      <c r="AM171" s="921"/>
      <c r="AN171" s="921"/>
      <c r="AO171" s="920" t="s">
        <v>211</v>
      </c>
      <c r="AP171" s="920" t="s">
        <v>470</v>
      </c>
      <c r="AQ171" s="920" t="s">
        <v>418</v>
      </c>
      <c r="AR171" s="920" t="s">
        <v>214</v>
      </c>
      <c r="AS171" s="919">
        <v>0</v>
      </c>
      <c r="AT171" s="925" t="s">
        <v>7627</v>
      </c>
      <c r="AU171" s="925" t="s">
        <v>7628</v>
      </c>
      <c r="AV171" s="919" t="s">
        <v>204</v>
      </c>
      <c r="AW171" s="976">
        <v>90</v>
      </c>
      <c r="AX171" s="976">
        <v>90</v>
      </c>
      <c r="AY171" s="976">
        <v>90</v>
      </c>
      <c r="AZ171" s="976">
        <v>90</v>
      </c>
      <c r="BA171" s="976">
        <v>90</v>
      </c>
      <c r="BB171" s="938"/>
      <c r="BC171" s="938"/>
      <c r="BD171" s="938"/>
      <c r="BE171" s="938"/>
      <c r="BF171" s="998">
        <v>90</v>
      </c>
      <c r="BG171" s="839">
        <v>0</v>
      </c>
      <c r="BH171" s="842">
        <v>0</v>
      </c>
      <c r="BI171" s="854" t="s">
        <v>8122</v>
      </c>
      <c r="BJ171" s="129">
        <f t="shared" si="635"/>
        <v>0</v>
      </c>
      <c r="BK171" s="7">
        <f t="shared" si="636"/>
        <v>0</v>
      </c>
      <c r="BL171" s="841" t="s">
        <v>218</v>
      </c>
      <c r="BM171" s="854" t="s">
        <v>8126</v>
      </c>
      <c r="BN171" s="859">
        <v>1</v>
      </c>
      <c r="BO171" s="839">
        <v>0</v>
      </c>
      <c r="BP171" s="842">
        <v>0</v>
      </c>
      <c r="BQ171" s="843" t="s">
        <v>8130</v>
      </c>
      <c r="BR171" s="7">
        <f t="shared" si="637"/>
        <v>0</v>
      </c>
      <c r="BS171" s="850">
        <f t="shared" si="638"/>
        <v>0</v>
      </c>
      <c r="BT171" s="844" t="s">
        <v>218</v>
      </c>
      <c r="BU171" s="537" t="s">
        <v>8134</v>
      </c>
      <c r="BV171" s="120">
        <v>1</v>
      </c>
      <c r="BW171" s="839">
        <v>9</v>
      </c>
      <c r="BX171" s="848">
        <v>13</v>
      </c>
      <c r="BY171" s="853" t="s">
        <v>8572</v>
      </c>
      <c r="BZ171" s="7">
        <f t="shared" si="639"/>
        <v>0.1</v>
      </c>
      <c r="CA171" s="7">
        <f t="shared" si="640"/>
        <v>0.14444444444444443</v>
      </c>
      <c r="CB171" s="844" t="s">
        <v>218</v>
      </c>
      <c r="CC171" s="854" t="s">
        <v>8576</v>
      </c>
      <c r="CD171" s="1089">
        <v>1</v>
      </c>
      <c r="CE171" s="839">
        <f>+BW171</f>
        <v>9</v>
      </c>
      <c r="CF171" s="842">
        <f t="shared" si="641"/>
        <v>13</v>
      </c>
      <c r="CG171" s="853"/>
      <c r="CH171" s="7">
        <f t="shared" si="642"/>
        <v>0.1</v>
      </c>
      <c r="CI171" s="7">
        <f t="shared" si="643"/>
        <v>0.14444444444444443</v>
      </c>
      <c r="CJ171" s="844" t="s">
        <v>7160</v>
      </c>
      <c r="CK171" s="27"/>
      <c r="CL171" s="857"/>
      <c r="CM171" s="839">
        <v>9</v>
      </c>
      <c r="CN171" s="842">
        <f t="shared" si="644"/>
        <v>0</v>
      </c>
      <c r="CO171" s="847"/>
      <c r="CP171" s="7">
        <f t="shared" si="645"/>
        <v>0.1</v>
      </c>
      <c r="CQ171" s="7">
        <f t="shared" si="646"/>
        <v>0.14444444444444443</v>
      </c>
      <c r="CR171" s="844" t="s">
        <v>7160</v>
      </c>
      <c r="CS171" s="852"/>
      <c r="CT171" s="857"/>
      <c r="CU171" s="839">
        <v>32</v>
      </c>
      <c r="CV171" s="848"/>
      <c r="CW171" s="853"/>
      <c r="CX171" s="7">
        <f t="shared" si="647"/>
        <v>0.35555555555555557</v>
      </c>
      <c r="CY171" s="7">
        <f t="shared" si="648"/>
        <v>0.14444444444444443</v>
      </c>
      <c r="CZ171" s="844" t="s">
        <v>7160</v>
      </c>
      <c r="DA171" s="852"/>
      <c r="DB171" s="856"/>
      <c r="DC171" s="839">
        <f>+CU171</f>
        <v>32</v>
      </c>
      <c r="DD171" s="842">
        <f t="shared" si="649"/>
        <v>0</v>
      </c>
      <c r="DE171" s="853"/>
      <c r="DF171" s="7" t="str">
        <f t="shared" si="650"/>
        <v>REVISAR</v>
      </c>
      <c r="DG171" s="7">
        <f t="shared" si="651"/>
        <v>0.14444444444444443</v>
      </c>
      <c r="DH171" s="844" t="s">
        <v>7160</v>
      </c>
      <c r="DI171" s="852"/>
      <c r="DJ171" s="856"/>
      <c r="DK171" s="839">
        <v>32</v>
      </c>
      <c r="DL171" s="842">
        <f t="shared" si="652"/>
        <v>0</v>
      </c>
      <c r="DM171" s="853"/>
      <c r="DN171" s="7">
        <f t="shared" si="653"/>
        <v>0.35555555555555557</v>
      </c>
      <c r="DO171" s="7">
        <f t="shared" si="654"/>
        <v>0.14444444444444443</v>
      </c>
      <c r="DP171" s="844" t="s">
        <v>7160</v>
      </c>
      <c r="DQ171" s="852"/>
      <c r="DR171" s="856"/>
      <c r="DS171" s="839">
        <v>68</v>
      </c>
      <c r="DT171" s="848"/>
      <c r="DU171" s="853"/>
      <c r="DV171" s="7">
        <f t="shared" si="655"/>
        <v>0.75555555555555554</v>
      </c>
      <c r="DW171" s="7">
        <f t="shared" si="656"/>
        <v>0.14444444444444443</v>
      </c>
      <c r="DX171" s="844" t="s">
        <v>7160</v>
      </c>
      <c r="DY171" s="852"/>
      <c r="DZ171" s="856"/>
      <c r="EA171" s="839">
        <f>+DS171</f>
        <v>68</v>
      </c>
      <c r="EB171" s="842">
        <f t="shared" si="657"/>
        <v>0</v>
      </c>
      <c r="EC171" s="853"/>
      <c r="ED171" s="7">
        <f t="shared" si="658"/>
        <v>0.75555555555555554</v>
      </c>
      <c r="EE171" s="7">
        <f t="shared" si="659"/>
        <v>0.14444444444444443</v>
      </c>
      <c r="EF171" s="844" t="s">
        <v>7160</v>
      </c>
      <c r="EG171" s="851"/>
      <c r="EH171" s="856"/>
      <c r="EI171" s="839">
        <f>+EA171</f>
        <v>68</v>
      </c>
      <c r="EJ171" s="842">
        <f t="shared" si="660"/>
        <v>0</v>
      </c>
      <c r="EK171" s="853"/>
      <c r="EL171" s="7">
        <f t="shared" si="661"/>
        <v>0.75555555555555554</v>
      </c>
      <c r="EM171" s="7">
        <f t="shared" si="662"/>
        <v>0.14444444444444443</v>
      </c>
      <c r="EN171" s="844" t="s">
        <v>7160</v>
      </c>
      <c r="EO171" s="851"/>
      <c r="EP171" s="856"/>
      <c r="EQ171" s="839">
        <v>90</v>
      </c>
      <c r="ER171" s="845"/>
      <c r="ES171" s="853"/>
      <c r="ET171" s="7">
        <f t="shared" si="663"/>
        <v>1</v>
      </c>
      <c r="EU171" s="7">
        <f t="shared" si="664"/>
        <v>0.14444444444444443</v>
      </c>
      <c r="EV171" s="844" t="s">
        <v>7160</v>
      </c>
      <c r="EW171" s="849"/>
      <c r="EX171" s="849"/>
      <c r="EY171" s="546">
        <v>2023</v>
      </c>
      <c r="FA171" s="846" t="str">
        <f t="shared" si="665"/>
        <v>SI</v>
      </c>
      <c r="FC171" s="934" t="str">
        <f t="shared" si="430"/>
        <v>oficina de tecnología y sistemas de información</v>
      </c>
      <c r="FF171" s="862"/>
    </row>
    <row r="172" spans="1:162" s="934" customFormat="1" ht="32.25" customHeight="1" x14ac:dyDescent="0.25">
      <c r="A172" s="861" t="str">
        <f t="shared" si="398"/>
        <v>602_TRANSVERSALES_2023</v>
      </c>
      <c r="B172" s="925" t="s">
        <v>7200</v>
      </c>
      <c r="C172" s="925" t="s">
        <v>201</v>
      </c>
      <c r="D172" s="925" t="s">
        <v>7239</v>
      </c>
      <c r="E172" s="925" t="s">
        <v>7212</v>
      </c>
      <c r="F172" s="925" t="s">
        <v>980</v>
      </c>
      <c r="G172" s="925" t="s">
        <v>980</v>
      </c>
      <c r="H172" s="925" t="s">
        <v>204</v>
      </c>
      <c r="I172" s="969" t="s">
        <v>207</v>
      </c>
      <c r="J172" s="969" t="s">
        <v>7344</v>
      </c>
      <c r="K172" s="969" t="s">
        <v>7690</v>
      </c>
      <c r="L172" s="931" t="s">
        <v>983</v>
      </c>
      <c r="M172" s="925" t="s">
        <v>8313</v>
      </c>
      <c r="N172" s="971">
        <v>602</v>
      </c>
      <c r="O172" s="920"/>
      <c r="P172" s="1068" t="s">
        <v>7629</v>
      </c>
      <c r="Q172" s="920" t="s">
        <v>19</v>
      </c>
      <c r="R172" s="921" t="s">
        <v>870</v>
      </c>
      <c r="S172" s="921"/>
      <c r="T172" s="921"/>
      <c r="U172" s="921"/>
      <c r="V172" s="921"/>
      <c r="W172" s="921"/>
      <c r="X172" s="921"/>
      <c r="Y172" s="921"/>
      <c r="Z172" s="921"/>
      <c r="AA172" s="921"/>
      <c r="AB172" s="921"/>
      <c r="AC172" s="921" t="s">
        <v>870</v>
      </c>
      <c r="AD172" s="921"/>
      <c r="AE172" s="921"/>
      <c r="AF172" s="921"/>
      <c r="AG172" s="921"/>
      <c r="AH172" s="921"/>
      <c r="AI172" s="921"/>
      <c r="AJ172" s="921"/>
      <c r="AK172" s="921"/>
      <c r="AL172" s="921"/>
      <c r="AM172" s="921"/>
      <c r="AN172" s="921"/>
      <c r="AO172" s="920" t="s">
        <v>211</v>
      </c>
      <c r="AP172" s="920" t="s">
        <v>470</v>
      </c>
      <c r="AQ172" s="920" t="s">
        <v>418</v>
      </c>
      <c r="AR172" s="920" t="s">
        <v>214</v>
      </c>
      <c r="AS172" s="919">
        <v>0</v>
      </c>
      <c r="AT172" s="925" t="s">
        <v>7627</v>
      </c>
      <c r="AU172" s="925" t="s">
        <v>7630</v>
      </c>
      <c r="AV172" s="919" t="s">
        <v>204</v>
      </c>
      <c r="AW172" s="976">
        <v>90</v>
      </c>
      <c r="AX172" s="976">
        <v>90</v>
      </c>
      <c r="AY172" s="976">
        <v>90</v>
      </c>
      <c r="AZ172" s="976">
        <v>90</v>
      </c>
      <c r="BA172" s="976">
        <v>90</v>
      </c>
      <c r="BB172" s="938"/>
      <c r="BC172" s="938"/>
      <c r="BD172" s="938"/>
      <c r="BE172" s="938"/>
      <c r="BF172" s="998">
        <v>90</v>
      </c>
      <c r="BG172" s="839">
        <v>0</v>
      </c>
      <c r="BH172" s="842">
        <v>0</v>
      </c>
      <c r="BI172" s="854" t="s">
        <v>8123</v>
      </c>
      <c r="BJ172" s="129">
        <f t="shared" si="635"/>
        <v>0</v>
      </c>
      <c r="BK172" s="7">
        <f t="shared" si="636"/>
        <v>0</v>
      </c>
      <c r="BL172" s="841" t="s">
        <v>218</v>
      </c>
      <c r="BM172" s="854" t="s">
        <v>8127</v>
      </c>
      <c r="BN172" s="859">
        <v>1</v>
      </c>
      <c r="BO172" s="839">
        <v>0</v>
      </c>
      <c r="BP172" s="842">
        <v>0</v>
      </c>
      <c r="BQ172" s="843" t="s">
        <v>8131</v>
      </c>
      <c r="BR172" s="7">
        <f t="shared" si="637"/>
        <v>0</v>
      </c>
      <c r="BS172" s="850">
        <f t="shared" si="638"/>
        <v>0</v>
      </c>
      <c r="BT172" s="844" t="s">
        <v>218</v>
      </c>
      <c r="BU172" s="537" t="s">
        <v>8135</v>
      </c>
      <c r="BV172" s="120">
        <v>1</v>
      </c>
      <c r="BW172" s="839">
        <v>9</v>
      </c>
      <c r="BX172" s="848">
        <v>12</v>
      </c>
      <c r="BY172" s="853" t="s">
        <v>8573</v>
      </c>
      <c r="BZ172" s="7">
        <f t="shared" si="639"/>
        <v>0.1</v>
      </c>
      <c r="CA172" s="7">
        <f t="shared" si="640"/>
        <v>0.13333333333333333</v>
      </c>
      <c r="CB172" s="844" t="s">
        <v>218</v>
      </c>
      <c r="CC172" s="854" t="s">
        <v>8577</v>
      </c>
      <c r="CD172" s="1089">
        <v>1</v>
      </c>
      <c r="CE172" s="839">
        <f t="shared" ref="CE172:CE174" si="666">+BW172</f>
        <v>9</v>
      </c>
      <c r="CF172" s="842">
        <f t="shared" si="641"/>
        <v>12</v>
      </c>
      <c r="CG172" s="853"/>
      <c r="CH172" s="7">
        <f t="shared" si="642"/>
        <v>0.1</v>
      </c>
      <c r="CI172" s="7">
        <f t="shared" si="643"/>
        <v>0.13333333333333333</v>
      </c>
      <c r="CJ172" s="844" t="s">
        <v>7160</v>
      </c>
      <c r="CK172" s="27"/>
      <c r="CL172" s="857"/>
      <c r="CM172" s="839">
        <v>9</v>
      </c>
      <c r="CN172" s="842">
        <f t="shared" si="644"/>
        <v>0</v>
      </c>
      <c r="CO172" s="847"/>
      <c r="CP172" s="7">
        <f t="shared" si="645"/>
        <v>0.1</v>
      </c>
      <c r="CQ172" s="7">
        <f t="shared" si="646"/>
        <v>0.13333333333333333</v>
      </c>
      <c r="CR172" s="844" t="s">
        <v>7160</v>
      </c>
      <c r="CS172" s="852"/>
      <c r="CT172" s="857"/>
      <c r="CU172" s="839">
        <v>32</v>
      </c>
      <c r="CV172" s="848"/>
      <c r="CW172" s="853"/>
      <c r="CX172" s="7">
        <f t="shared" si="647"/>
        <v>0.35555555555555557</v>
      </c>
      <c r="CY172" s="7">
        <f t="shared" si="648"/>
        <v>0.13333333333333333</v>
      </c>
      <c r="CZ172" s="844" t="s">
        <v>7160</v>
      </c>
      <c r="DA172" s="852"/>
      <c r="DB172" s="856"/>
      <c r="DC172" s="839">
        <f>+CU172</f>
        <v>32</v>
      </c>
      <c r="DD172" s="842">
        <f t="shared" si="649"/>
        <v>0</v>
      </c>
      <c r="DE172" s="853"/>
      <c r="DF172" s="7" t="str">
        <f t="shared" si="650"/>
        <v>REVISAR</v>
      </c>
      <c r="DG172" s="7">
        <f t="shared" si="651"/>
        <v>0.13333333333333333</v>
      </c>
      <c r="DH172" s="844" t="s">
        <v>7160</v>
      </c>
      <c r="DI172" s="852"/>
      <c r="DJ172" s="856"/>
      <c r="DK172" s="839">
        <v>32</v>
      </c>
      <c r="DL172" s="842">
        <f t="shared" si="652"/>
        <v>0</v>
      </c>
      <c r="DM172" s="853"/>
      <c r="DN172" s="7">
        <f t="shared" si="653"/>
        <v>0.35555555555555557</v>
      </c>
      <c r="DO172" s="7">
        <f t="shared" si="654"/>
        <v>0.13333333333333333</v>
      </c>
      <c r="DP172" s="844" t="s">
        <v>7160</v>
      </c>
      <c r="DQ172" s="852"/>
      <c r="DR172" s="856"/>
      <c r="DS172" s="839">
        <v>68</v>
      </c>
      <c r="DT172" s="848"/>
      <c r="DU172" s="853"/>
      <c r="DV172" s="7">
        <f t="shared" si="655"/>
        <v>0.75555555555555554</v>
      </c>
      <c r="DW172" s="7">
        <f t="shared" si="656"/>
        <v>0.13333333333333333</v>
      </c>
      <c r="DX172" s="844" t="s">
        <v>7160</v>
      </c>
      <c r="DY172" s="852"/>
      <c r="DZ172" s="856"/>
      <c r="EA172" s="839">
        <f>+DS172</f>
        <v>68</v>
      </c>
      <c r="EB172" s="842">
        <f t="shared" si="657"/>
        <v>0</v>
      </c>
      <c r="EC172" s="853"/>
      <c r="ED172" s="7">
        <f t="shared" si="658"/>
        <v>0.75555555555555554</v>
      </c>
      <c r="EE172" s="7">
        <f t="shared" si="659"/>
        <v>0.13333333333333333</v>
      </c>
      <c r="EF172" s="844" t="s">
        <v>7160</v>
      </c>
      <c r="EG172" s="851"/>
      <c r="EH172" s="856"/>
      <c r="EI172" s="839">
        <f>+EA172</f>
        <v>68</v>
      </c>
      <c r="EJ172" s="842">
        <f t="shared" si="660"/>
        <v>0</v>
      </c>
      <c r="EK172" s="853"/>
      <c r="EL172" s="7">
        <f t="shared" si="661"/>
        <v>0.75555555555555554</v>
      </c>
      <c r="EM172" s="7">
        <f t="shared" si="662"/>
        <v>0.13333333333333333</v>
      </c>
      <c r="EN172" s="844" t="s">
        <v>7160</v>
      </c>
      <c r="EO172" s="851"/>
      <c r="EP172" s="856"/>
      <c r="EQ172" s="839">
        <v>90</v>
      </c>
      <c r="ER172" s="845"/>
      <c r="ES172" s="853"/>
      <c r="ET172" s="7">
        <f t="shared" si="663"/>
        <v>1</v>
      </c>
      <c r="EU172" s="7">
        <f t="shared" si="664"/>
        <v>0.13333333333333333</v>
      </c>
      <c r="EV172" s="844" t="s">
        <v>7160</v>
      </c>
      <c r="EW172" s="849"/>
      <c r="EX172" s="849"/>
      <c r="EY172" s="546">
        <v>2023</v>
      </c>
      <c r="FA172" s="846" t="str">
        <f t="shared" si="665"/>
        <v>SI</v>
      </c>
      <c r="FC172" s="934" t="str">
        <f t="shared" si="430"/>
        <v>oficina de tecnología y sistemas de información</v>
      </c>
      <c r="FF172" s="862"/>
    </row>
    <row r="173" spans="1:162" s="934" customFormat="1" ht="32.25" customHeight="1" x14ac:dyDescent="0.25">
      <c r="A173" s="861" t="str">
        <f t="shared" si="398"/>
        <v>603_TRANSVERSALES_2023</v>
      </c>
      <c r="B173" s="925" t="s">
        <v>7200</v>
      </c>
      <c r="C173" s="925" t="s">
        <v>201</v>
      </c>
      <c r="D173" s="925" t="s">
        <v>7239</v>
      </c>
      <c r="E173" s="925" t="s">
        <v>7212</v>
      </c>
      <c r="F173" s="925" t="s">
        <v>980</v>
      </c>
      <c r="G173" s="925" t="s">
        <v>980</v>
      </c>
      <c r="H173" s="925" t="s">
        <v>204</v>
      </c>
      <c r="I173" s="969" t="s">
        <v>207</v>
      </c>
      <c r="J173" s="969" t="s">
        <v>7344</v>
      </c>
      <c r="K173" s="969" t="s">
        <v>7690</v>
      </c>
      <c r="L173" s="931" t="s">
        <v>983</v>
      </c>
      <c r="M173" s="925" t="s">
        <v>8313</v>
      </c>
      <c r="N173" s="971">
        <v>603</v>
      </c>
      <c r="O173" s="920"/>
      <c r="P173" s="1068" t="s">
        <v>7631</v>
      </c>
      <c r="Q173" s="920" t="s">
        <v>19</v>
      </c>
      <c r="R173" s="921" t="s">
        <v>870</v>
      </c>
      <c r="S173" s="921"/>
      <c r="T173" s="921"/>
      <c r="U173" s="921"/>
      <c r="V173" s="921"/>
      <c r="W173" s="921"/>
      <c r="X173" s="921"/>
      <c r="Y173" s="921"/>
      <c r="Z173" s="921"/>
      <c r="AA173" s="921"/>
      <c r="AB173" s="921"/>
      <c r="AC173" s="921" t="s">
        <v>870</v>
      </c>
      <c r="AD173" s="921"/>
      <c r="AE173" s="921"/>
      <c r="AF173" s="921"/>
      <c r="AG173" s="921"/>
      <c r="AH173" s="921"/>
      <c r="AI173" s="921"/>
      <c r="AJ173" s="921"/>
      <c r="AK173" s="921"/>
      <c r="AL173" s="921"/>
      <c r="AM173" s="921"/>
      <c r="AN173" s="921"/>
      <c r="AO173" s="920" t="s">
        <v>211</v>
      </c>
      <c r="AP173" s="920" t="s">
        <v>470</v>
      </c>
      <c r="AQ173" s="920" t="s">
        <v>418</v>
      </c>
      <c r="AR173" s="920" t="s">
        <v>214</v>
      </c>
      <c r="AS173" s="919">
        <v>0</v>
      </c>
      <c r="AT173" s="925" t="s">
        <v>7627</v>
      </c>
      <c r="AU173" s="925" t="s">
        <v>7632</v>
      </c>
      <c r="AV173" s="919" t="s">
        <v>204</v>
      </c>
      <c r="AW173" s="976">
        <v>90</v>
      </c>
      <c r="AX173" s="976">
        <v>90</v>
      </c>
      <c r="AY173" s="976">
        <v>90</v>
      </c>
      <c r="AZ173" s="976">
        <v>90</v>
      </c>
      <c r="BA173" s="976">
        <v>90</v>
      </c>
      <c r="BB173" s="938"/>
      <c r="BC173" s="938"/>
      <c r="BD173" s="938"/>
      <c r="BE173" s="938"/>
      <c r="BF173" s="998">
        <v>90</v>
      </c>
      <c r="BG173" s="839">
        <v>0</v>
      </c>
      <c r="BH173" s="842">
        <v>0</v>
      </c>
      <c r="BI173" s="854" t="s">
        <v>8124</v>
      </c>
      <c r="BJ173" s="129">
        <f t="shared" si="635"/>
        <v>0</v>
      </c>
      <c r="BK173" s="7">
        <f t="shared" si="636"/>
        <v>0</v>
      </c>
      <c r="BL173" s="841" t="s">
        <v>218</v>
      </c>
      <c r="BM173" s="854" t="s">
        <v>8128</v>
      </c>
      <c r="BN173" s="859">
        <v>1</v>
      </c>
      <c r="BO173" s="839">
        <v>0</v>
      </c>
      <c r="BP173" s="842">
        <v>0</v>
      </c>
      <c r="BQ173" s="843" t="s">
        <v>8132</v>
      </c>
      <c r="BR173" s="7">
        <f t="shared" si="637"/>
        <v>0</v>
      </c>
      <c r="BS173" s="850">
        <f t="shared" si="638"/>
        <v>0</v>
      </c>
      <c r="BT173" s="844" t="s">
        <v>218</v>
      </c>
      <c r="BU173" s="537" t="s">
        <v>8136</v>
      </c>
      <c r="BV173" s="120">
        <v>1</v>
      </c>
      <c r="BW173" s="839">
        <v>9</v>
      </c>
      <c r="BX173" s="848">
        <v>14</v>
      </c>
      <c r="BY173" s="853" t="s">
        <v>8574</v>
      </c>
      <c r="BZ173" s="7">
        <f t="shared" si="639"/>
        <v>0.1</v>
      </c>
      <c r="CA173" s="7">
        <f t="shared" si="640"/>
        <v>0.15555555555555556</v>
      </c>
      <c r="CB173" s="844" t="s">
        <v>218</v>
      </c>
      <c r="CC173" s="854" t="s">
        <v>8578</v>
      </c>
      <c r="CD173" s="1089">
        <v>1</v>
      </c>
      <c r="CE173" s="839">
        <f t="shared" si="666"/>
        <v>9</v>
      </c>
      <c r="CF173" s="842">
        <f t="shared" si="641"/>
        <v>14</v>
      </c>
      <c r="CG173" s="853"/>
      <c r="CH173" s="7">
        <f t="shared" si="642"/>
        <v>0.1</v>
      </c>
      <c r="CI173" s="7">
        <f t="shared" si="643"/>
        <v>0.15555555555555556</v>
      </c>
      <c r="CJ173" s="844" t="s">
        <v>7160</v>
      </c>
      <c r="CK173" s="27"/>
      <c r="CL173" s="857"/>
      <c r="CM173" s="839">
        <v>9</v>
      </c>
      <c r="CN173" s="842">
        <f t="shared" si="644"/>
        <v>0</v>
      </c>
      <c r="CO173" s="847"/>
      <c r="CP173" s="7">
        <f t="shared" si="645"/>
        <v>0.1</v>
      </c>
      <c r="CQ173" s="7">
        <f t="shared" si="646"/>
        <v>0.15555555555555556</v>
      </c>
      <c r="CR173" s="844" t="s">
        <v>7160</v>
      </c>
      <c r="CS173" s="852"/>
      <c r="CT173" s="857"/>
      <c r="CU173" s="839">
        <v>32</v>
      </c>
      <c r="CV173" s="848"/>
      <c r="CW173" s="853"/>
      <c r="CX173" s="7">
        <f t="shared" si="647"/>
        <v>0.35555555555555557</v>
      </c>
      <c r="CY173" s="7">
        <f t="shared" si="648"/>
        <v>0.15555555555555556</v>
      </c>
      <c r="CZ173" s="844" t="s">
        <v>7160</v>
      </c>
      <c r="DA173" s="852"/>
      <c r="DB173" s="856"/>
      <c r="DC173" s="839">
        <f>+CU173</f>
        <v>32</v>
      </c>
      <c r="DD173" s="842">
        <f t="shared" si="649"/>
        <v>0</v>
      </c>
      <c r="DE173" s="853"/>
      <c r="DF173" s="7" t="str">
        <f t="shared" si="650"/>
        <v>REVISAR</v>
      </c>
      <c r="DG173" s="7">
        <f t="shared" si="651"/>
        <v>0.15555555555555556</v>
      </c>
      <c r="DH173" s="844" t="s">
        <v>7160</v>
      </c>
      <c r="DI173" s="852"/>
      <c r="DJ173" s="856"/>
      <c r="DK173" s="839">
        <v>32</v>
      </c>
      <c r="DL173" s="842">
        <f t="shared" si="652"/>
        <v>0</v>
      </c>
      <c r="DM173" s="853"/>
      <c r="DN173" s="7">
        <f t="shared" si="653"/>
        <v>0.35555555555555557</v>
      </c>
      <c r="DO173" s="7">
        <f t="shared" si="654"/>
        <v>0.15555555555555556</v>
      </c>
      <c r="DP173" s="844" t="s">
        <v>7160</v>
      </c>
      <c r="DQ173" s="852"/>
      <c r="DR173" s="856"/>
      <c r="DS173" s="839">
        <v>68</v>
      </c>
      <c r="DT173" s="848"/>
      <c r="DU173" s="853"/>
      <c r="DV173" s="7">
        <f t="shared" si="655"/>
        <v>0.75555555555555554</v>
      </c>
      <c r="DW173" s="7">
        <f t="shared" si="656"/>
        <v>0.15555555555555556</v>
      </c>
      <c r="DX173" s="844" t="s">
        <v>7160</v>
      </c>
      <c r="DY173" s="852"/>
      <c r="DZ173" s="856"/>
      <c r="EA173" s="839">
        <f>+DS173</f>
        <v>68</v>
      </c>
      <c r="EB173" s="842">
        <f t="shared" si="657"/>
        <v>0</v>
      </c>
      <c r="EC173" s="853"/>
      <c r="ED173" s="7">
        <f t="shared" si="658"/>
        <v>0.75555555555555554</v>
      </c>
      <c r="EE173" s="7">
        <f t="shared" si="659"/>
        <v>0.15555555555555556</v>
      </c>
      <c r="EF173" s="844" t="s">
        <v>7160</v>
      </c>
      <c r="EG173" s="851"/>
      <c r="EH173" s="856"/>
      <c r="EI173" s="839">
        <f>+EA173</f>
        <v>68</v>
      </c>
      <c r="EJ173" s="842">
        <f t="shared" si="660"/>
        <v>0</v>
      </c>
      <c r="EK173" s="853"/>
      <c r="EL173" s="7">
        <f t="shared" si="661"/>
        <v>0.75555555555555554</v>
      </c>
      <c r="EM173" s="7">
        <f t="shared" si="662"/>
        <v>0.15555555555555556</v>
      </c>
      <c r="EN173" s="844" t="s">
        <v>7160</v>
      </c>
      <c r="EO173" s="851"/>
      <c r="EP173" s="856"/>
      <c r="EQ173" s="839">
        <v>90</v>
      </c>
      <c r="ER173" s="845"/>
      <c r="ES173" s="853"/>
      <c r="ET173" s="7">
        <f t="shared" si="663"/>
        <v>1</v>
      </c>
      <c r="EU173" s="7">
        <f t="shared" si="664"/>
        <v>0.15555555555555556</v>
      </c>
      <c r="EV173" s="844" t="s">
        <v>7160</v>
      </c>
      <c r="EW173" s="849"/>
      <c r="EX173" s="849"/>
      <c r="EY173" s="546">
        <v>2023</v>
      </c>
      <c r="FA173" s="846" t="str">
        <f t="shared" si="665"/>
        <v>SI</v>
      </c>
      <c r="FC173" s="934" t="str">
        <f t="shared" si="430"/>
        <v>oficina de tecnología y sistemas de información</v>
      </c>
      <c r="FF173" s="862"/>
    </row>
    <row r="174" spans="1:162" s="934" customFormat="1" ht="32.25" customHeight="1" x14ac:dyDescent="0.25">
      <c r="A174" s="861" t="str">
        <f t="shared" si="398"/>
        <v>604_TRANSVERSALES_2023</v>
      </c>
      <c r="B174" s="925" t="s">
        <v>7200</v>
      </c>
      <c r="C174" s="925" t="s">
        <v>201</v>
      </c>
      <c r="D174" s="925" t="s">
        <v>7239</v>
      </c>
      <c r="E174" s="925" t="s">
        <v>7212</v>
      </c>
      <c r="F174" s="925" t="s">
        <v>980</v>
      </c>
      <c r="G174" s="925" t="s">
        <v>980</v>
      </c>
      <c r="H174" s="925" t="s">
        <v>204</v>
      </c>
      <c r="I174" s="969" t="s">
        <v>207</v>
      </c>
      <c r="J174" s="969" t="s">
        <v>7344</v>
      </c>
      <c r="K174" s="969" t="s">
        <v>7690</v>
      </c>
      <c r="L174" s="931" t="s">
        <v>983</v>
      </c>
      <c r="M174" s="925" t="s">
        <v>8313</v>
      </c>
      <c r="N174" s="971">
        <v>604</v>
      </c>
      <c r="O174" s="920"/>
      <c r="P174" s="1068" t="s">
        <v>7633</v>
      </c>
      <c r="Q174" s="920" t="s">
        <v>19</v>
      </c>
      <c r="R174" s="921" t="s">
        <v>870</v>
      </c>
      <c r="S174" s="921"/>
      <c r="T174" s="921"/>
      <c r="U174" s="921"/>
      <c r="V174" s="921"/>
      <c r="W174" s="921"/>
      <c r="X174" s="921"/>
      <c r="Y174" s="921"/>
      <c r="Z174" s="921"/>
      <c r="AA174" s="921"/>
      <c r="AB174" s="921"/>
      <c r="AC174" s="921" t="s">
        <v>870</v>
      </c>
      <c r="AD174" s="921"/>
      <c r="AE174" s="921"/>
      <c r="AF174" s="921"/>
      <c r="AG174" s="921"/>
      <c r="AH174" s="921"/>
      <c r="AI174" s="921"/>
      <c r="AJ174" s="921"/>
      <c r="AK174" s="921"/>
      <c r="AL174" s="921"/>
      <c r="AM174" s="921"/>
      <c r="AN174" s="921"/>
      <c r="AO174" s="920" t="s">
        <v>211</v>
      </c>
      <c r="AP174" s="920" t="s">
        <v>470</v>
      </c>
      <c r="AQ174" s="920" t="s">
        <v>418</v>
      </c>
      <c r="AR174" s="920" t="s">
        <v>214</v>
      </c>
      <c r="AS174" s="919">
        <v>0</v>
      </c>
      <c r="AT174" s="925" t="s">
        <v>7627</v>
      </c>
      <c r="AU174" s="925" t="s">
        <v>7634</v>
      </c>
      <c r="AV174" s="919" t="s">
        <v>204</v>
      </c>
      <c r="AW174" s="976">
        <v>90</v>
      </c>
      <c r="AX174" s="976">
        <v>90</v>
      </c>
      <c r="AY174" s="976">
        <v>90</v>
      </c>
      <c r="AZ174" s="976">
        <v>90</v>
      </c>
      <c r="BA174" s="976">
        <v>90</v>
      </c>
      <c r="BB174" s="938"/>
      <c r="BC174" s="938"/>
      <c r="BD174" s="938"/>
      <c r="BE174" s="938"/>
      <c r="BF174" s="998">
        <v>90</v>
      </c>
      <c r="BG174" s="839">
        <v>0</v>
      </c>
      <c r="BH174" s="842">
        <v>0</v>
      </c>
      <c r="BI174" s="854" t="s">
        <v>8125</v>
      </c>
      <c r="BJ174" s="129">
        <f t="shared" si="635"/>
        <v>0</v>
      </c>
      <c r="BK174" s="7">
        <f t="shared" si="636"/>
        <v>0</v>
      </c>
      <c r="BL174" s="841" t="s">
        <v>218</v>
      </c>
      <c r="BM174" s="854" t="s">
        <v>8129</v>
      </c>
      <c r="BN174" s="859">
        <v>1</v>
      </c>
      <c r="BO174" s="839">
        <v>0</v>
      </c>
      <c r="BP174" s="842">
        <v>0</v>
      </c>
      <c r="BQ174" s="843" t="s">
        <v>8133</v>
      </c>
      <c r="BR174" s="7">
        <f t="shared" si="637"/>
        <v>0</v>
      </c>
      <c r="BS174" s="850">
        <f t="shared" si="638"/>
        <v>0</v>
      </c>
      <c r="BT174" s="844" t="s">
        <v>218</v>
      </c>
      <c r="BU174" s="537" t="s">
        <v>8137</v>
      </c>
      <c r="BV174" s="120">
        <v>1</v>
      </c>
      <c r="BW174" s="839">
        <v>9</v>
      </c>
      <c r="BX174" s="848">
        <v>9</v>
      </c>
      <c r="BY174" s="853" t="s">
        <v>8575</v>
      </c>
      <c r="BZ174" s="7">
        <f t="shared" si="639"/>
        <v>0.1</v>
      </c>
      <c r="CA174" s="7">
        <f t="shared" si="640"/>
        <v>0.1</v>
      </c>
      <c r="CB174" s="844" t="s">
        <v>218</v>
      </c>
      <c r="CC174" s="854" t="s">
        <v>8579</v>
      </c>
      <c r="CD174" s="1089">
        <v>1</v>
      </c>
      <c r="CE174" s="839">
        <f t="shared" si="666"/>
        <v>9</v>
      </c>
      <c r="CF174" s="842">
        <f t="shared" si="641"/>
        <v>9</v>
      </c>
      <c r="CG174" s="853"/>
      <c r="CH174" s="7">
        <f t="shared" si="642"/>
        <v>0.1</v>
      </c>
      <c r="CI174" s="7">
        <f t="shared" si="643"/>
        <v>0.1</v>
      </c>
      <c r="CJ174" s="844" t="s">
        <v>7160</v>
      </c>
      <c r="CK174" s="27"/>
      <c r="CL174" s="857"/>
      <c r="CM174" s="839">
        <v>9</v>
      </c>
      <c r="CN174" s="842">
        <f t="shared" si="644"/>
        <v>0</v>
      </c>
      <c r="CO174" s="847"/>
      <c r="CP174" s="7">
        <f t="shared" si="645"/>
        <v>0.1</v>
      </c>
      <c r="CQ174" s="7">
        <f t="shared" si="646"/>
        <v>0.1</v>
      </c>
      <c r="CR174" s="844" t="s">
        <v>7160</v>
      </c>
      <c r="CS174" s="852"/>
      <c r="CT174" s="857"/>
      <c r="CU174" s="839">
        <v>32</v>
      </c>
      <c r="CV174" s="848"/>
      <c r="CW174" s="853"/>
      <c r="CX174" s="7">
        <f t="shared" si="647"/>
        <v>0.35555555555555557</v>
      </c>
      <c r="CY174" s="7">
        <f t="shared" si="648"/>
        <v>0.1</v>
      </c>
      <c r="CZ174" s="844" t="s">
        <v>7160</v>
      </c>
      <c r="DA174" s="852"/>
      <c r="DB174" s="856"/>
      <c r="DC174" s="839">
        <f>+CU174</f>
        <v>32</v>
      </c>
      <c r="DD174" s="842">
        <f t="shared" si="649"/>
        <v>0</v>
      </c>
      <c r="DE174" s="853"/>
      <c r="DF174" s="7" t="str">
        <f t="shared" si="650"/>
        <v>REVISAR</v>
      </c>
      <c r="DG174" s="7">
        <f t="shared" si="651"/>
        <v>0.1</v>
      </c>
      <c r="DH174" s="844" t="s">
        <v>7160</v>
      </c>
      <c r="DI174" s="852"/>
      <c r="DJ174" s="856"/>
      <c r="DK174" s="839">
        <v>32</v>
      </c>
      <c r="DL174" s="842">
        <f t="shared" si="652"/>
        <v>0</v>
      </c>
      <c r="DM174" s="853"/>
      <c r="DN174" s="7">
        <f t="shared" si="653"/>
        <v>0.35555555555555557</v>
      </c>
      <c r="DO174" s="7">
        <f t="shared" si="654"/>
        <v>0.1</v>
      </c>
      <c r="DP174" s="844" t="s">
        <v>7160</v>
      </c>
      <c r="DQ174" s="852"/>
      <c r="DR174" s="856"/>
      <c r="DS174" s="839">
        <v>68</v>
      </c>
      <c r="DT174" s="848"/>
      <c r="DU174" s="853"/>
      <c r="DV174" s="7">
        <f t="shared" si="655"/>
        <v>0.75555555555555554</v>
      </c>
      <c r="DW174" s="7">
        <f t="shared" si="656"/>
        <v>0.1</v>
      </c>
      <c r="DX174" s="844" t="s">
        <v>7160</v>
      </c>
      <c r="DY174" s="852"/>
      <c r="DZ174" s="856"/>
      <c r="EA174" s="839">
        <f>+DS174</f>
        <v>68</v>
      </c>
      <c r="EB174" s="842">
        <f t="shared" si="657"/>
        <v>0</v>
      </c>
      <c r="EC174" s="853"/>
      <c r="ED174" s="7">
        <f t="shared" si="658"/>
        <v>0.75555555555555554</v>
      </c>
      <c r="EE174" s="7">
        <f t="shared" si="659"/>
        <v>0.1</v>
      </c>
      <c r="EF174" s="844" t="s">
        <v>7160</v>
      </c>
      <c r="EG174" s="851"/>
      <c r="EH174" s="856"/>
      <c r="EI174" s="839">
        <f>+EA174</f>
        <v>68</v>
      </c>
      <c r="EJ174" s="842">
        <f t="shared" si="660"/>
        <v>0</v>
      </c>
      <c r="EK174" s="853"/>
      <c r="EL174" s="7">
        <f t="shared" si="661"/>
        <v>0.75555555555555554</v>
      </c>
      <c r="EM174" s="7">
        <f t="shared" si="662"/>
        <v>0.1</v>
      </c>
      <c r="EN174" s="844" t="s">
        <v>7160</v>
      </c>
      <c r="EO174" s="851"/>
      <c r="EP174" s="856"/>
      <c r="EQ174" s="839">
        <v>90</v>
      </c>
      <c r="ER174" s="845"/>
      <c r="ES174" s="853"/>
      <c r="ET174" s="7">
        <f t="shared" si="663"/>
        <v>1</v>
      </c>
      <c r="EU174" s="7">
        <f t="shared" si="664"/>
        <v>0.1</v>
      </c>
      <c r="EV174" s="844" t="s">
        <v>7160</v>
      </c>
      <c r="EW174" s="849"/>
      <c r="EX174" s="849"/>
      <c r="EY174" s="546">
        <v>2023</v>
      </c>
      <c r="FA174" s="846" t="str">
        <f t="shared" si="665"/>
        <v>SI</v>
      </c>
      <c r="FC174" s="934" t="str">
        <f t="shared" si="430"/>
        <v>oficina de tecnología y sistemas de información</v>
      </c>
      <c r="FF174" s="862"/>
    </row>
    <row r="175" spans="1:162" s="934" customFormat="1" ht="32.25" customHeight="1" x14ac:dyDescent="0.25">
      <c r="A175" s="861" t="str">
        <f t="shared" si="398"/>
        <v>465_TRANSVERSALES_2023</v>
      </c>
      <c r="B175" s="925" t="s">
        <v>7200</v>
      </c>
      <c r="C175" s="925" t="s">
        <v>201</v>
      </c>
      <c r="D175" s="925" t="s">
        <v>7239</v>
      </c>
      <c r="E175" s="925" t="s">
        <v>7209</v>
      </c>
      <c r="F175" s="925" t="s">
        <v>1175</v>
      </c>
      <c r="G175" s="925" t="s">
        <v>1175</v>
      </c>
      <c r="H175" s="925" t="s">
        <v>204</v>
      </c>
      <c r="I175" s="969" t="s">
        <v>207</v>
      </c>
      <c r="J175" s="969" t="s">
        <v>7344</v>
      </c>
      <c r="K175" s="969" t="s">
        <v>7691</v>
      </c>
      <c r="L175" s="920">
        <v>32</v>
      </c>
      <c r="M175" s="925" t="s">
        <v>8318</v>
      </c>
      <c r="N175" s="920">
        <v>465</v>
      </c>
      <c r="O175" s="920"/>
      <c r="P175" s="1068" t="s">
        <v>1176</v>
      </c>
      <c r="Q175" s="921" t="s">
        <v>210</v>
      </c>
      <c r="R175" s="921"/>
      <c r="S175" s="921"/>
      <c r="T175" s="921"/>
      <c r="U175" s="921"/>
      <c r="V175" s="921"/>
      <c r="W175" s="921"/>
      <c r="X175" s="921"/>
      <c r="Y175" s="921"/>
      <c r="Z175" s="921"/>
      <c r="AA175" s="921"/>
      <c r="AB175" s="921"/>
      <c r="AC175" s="921"/>
      <c r="AD175" s="921"/>
      <c r="AE175" s="921"/>
      <c r="AF175" s="921"/>
      <c r="AG175" s="921"/>
      <c r="AH175" s="921"/>
      <c r="AI175" s="921"/>
      <c r="AJ175" s="921"/>
      <c r="AK175" s="921"/>
      <c r="AL175" s="921"/>
      <c r="AM175" s="921"/>
      <c r="AN175" s="921"/>
      <c r="AO175" s="920" t="s">
        <v>523</v>
      </c>
      <c r="AP175" s="921" t="s">
        <v>442</v>
      </c>
      <c r="AQ175" s="920" t="s">
        <v>418</v>
      </c>
      <c r="AR175" s="920" t="s">
        <v>214</v>
      </c>
      <c r="AS175" s="920">
        <v>0</v>
      </c>
      <c r="AT175" s="925" t="s">
        <v>7635</v>
      </c>
      <c r="AU175" s="925" t="s">
        <v>1178</v>
      </c>
      <c r="AV175" s="919">
        <v>0</v>
      </c>
      <c r="AW175" s="976">
        <v>100</v>
      </c>
      <c r="AX175" s="976">
        <v>100</v>
      </c>
      <c r="AY175" s="976">
        <v>100</v>
      </c>
      <c r="AZ175" s="977">
        <v>100</v>
      </c>
      <c r="BA175" s="977">
        <v>100</v>
      </c>
      <c r="BB175" s="939"/>
      <c r="BC175" s="939"/>
      <c r="BD175" s="939"/>
      <c r="BE175" s="939"/>
      <c r="BF175" s="993">
        <v>100</v>
      </c>
      <c r="BG175" s="839">
        <v>7</v>
      </c>
      <c r="BH175" s="848">
        <v>6.97</v>
      </c>
      <c r="BI175" s="854" t="s">
        <v>8138</v>
      </c>
      <c r="BJ175" s="129">
        <f t="shared" si="635"/>
        <v>7.0000000000000007E-2</v>
      </c>
      <c r="BK175" s="7">
        <f t="shared" si="636"/>
        <v>6.9699999999999998E-2</v>
      </c>
      <c r="BL175" s="841" t="s">
        <v>218</v>
      </c>
      <c r="BM175" s="854" t="s">
        <v>8143</v>
      </c>
      <c r="BN175" s="859">
        <v>1</v>
      </c>
      <c r="BO175" s="839">
        <v>15</v>
      </c>
      <c r="BP175" s="845">
        <v>18</v>
      </c>
      <c r="BQ175" s="843" t="s">
        <v>8148</v>
      </c>
      <c r="BR175" s="7">
        <f t="shared" si="637"/>
        <v>0.15</v>
      </c>
      <c r="BS175" s="850">
        <f t="shared" si="638"/>
        <v>0.18</v>
      </c>
      <c r="BT175" s="844" t="s">
        <v>218</v>
      </c>
      <c r="BU175" s="537" t="s">
        <v>8143</v>
      </c>
      <c r="BV175" s="120">
        <v>1</v>
      </c>
      <c r="BW175" s="839">
        <v>24</v>
      </c>
      <c r="BX175" s="848">
        <v>23.25</v>
      </c>
      <c r="BY175" s="853" t="s">
        <v>8584</v>
      </c>
      <c r="BZ175" s="7">
        <f t="shared" si="639"/>
        <v>0.24</v>
      </c>
      <c r="CA175" s="7">
        <f t="shared" si="640"/>
        <v>0.23250000000000001</v>
      </c>
      <c r="CB175" s="844" t="s">
        <v>218</v>
      </c>
      <c r="CC175" s="852" t="s">
        <v>8585</v>
      </c>
      <c r="CD175" s="857">
        <v>1</v>
      </c>
      <c r="CE175" s="839">
        <v>32</v>
      </c>
      <c r="CF175" s="848">
        <v>31.07</v>
      </c>
      <c r="CG175" s="853"/>
      <c r="CH175" s="7">
        <f t="shared" si="642"/>
        <v>0.32</v>
      </c>
      <c r="CI175" s="7">
        <f t="shared" si="643"/>
        <v>0.23250000000000001</v>
      </c>
      <c r="CJ175" s="844" t="s">
        <v>7160</v>
      </c>
      <c r="CK175" s="27"/>
      <c r="CL175" s="857"/>
      <c r="CM175" s="839">
        <v>41</v>
      </c>
      <c r="CN175" s="848"/>
      <c r="CO175" s="847"/>
      <c r="CP175" s="7">
        <f t="shared" si="645"/>
        <v>0.41</v>
      </c>
      <c r="CQ175" s="7">
        <f t="shared" si="646"/>
        <v>0.23250000000000001</v>
      </c>
      <c r="CR175" s="844" t="s">
        <v>7160</v>
      </c>
      <c r="CS175" s="852"/>
      <c r="CT175" s="857"/>
      <c r="CU175" s="839">
        <v>49</v>
      </c>
      <c r="CV175" s="848"/>
      <c r="CW175" s="853"/>
      <c r="CX175" s="7">
        <f t="shared" si="647"/>
        <v>0.49</v>
      </c>
      <c r="CY175" s="7">
        <f t="shared" si="648"/>
        <v>0.23250000000000001</v>
      </c>
      <c r="CZ175" s="844" t="s">
        <v>7160</v>
      </c>
      <c r="DA175" s="852"/>
      <c r="DB175" s="856"/>
      <c r="DC175" s="839">
        <v>58</v>
      </c>
      <c r="DD175" s="848"/>
      <c r="DE175" s="853"/>
      <c r="DF175" s="7" t="str">
        <f t="shared" si="650"/>
        <v>REVISAR</v>
      </c>
      <c r="DG175" s="7">
        <f t="shared" si="651"/>
        <v>0.23250000000000001</v>
      </c>
      <c r="DH175" s="844" t="s">
        <v>7160</v>
      </c>
      <c r="DI175" s="852"/>
      <c r="DJ175" s="856"/>
      <c r="DK175" s="839">
        <v>66</v>
      </c>
      <c r="DL175" s="848"/>
      <c r="DM175" s="853"/>
      <c r="DN175" s="7">
        <f t="shared" si="653"/>
        <v>0.66</v>
      </c>
      <c r="DO175" s="7">
        <f t="shared" si="654"/>
        <v>0.23250000000000001</v>
      </c>
      <c r="DP175" s="844" t="s">
        <v>7160</v>
      </c>
      <c r="DQ175" s="852"/>
      <c r="DR175" s="856"/>
      <c r="DS175" s="839">
        <v>75</v>
      </c>
      <c r="DT175" s="848"/>
      <c r="DU175" s="853"/>
      <c r="DV175" s="7">
        <f t="shared" si="655"/>
        <v>0.75</v>
      </c>
      <c r="DW175" s="7">
        <f t="shared" si="656"/>
        <v>0.23250000000000001</v>
      </c>
      <c r="DX175" s="844" t="s">
        <v>7160</v>
      </c>
      <c r="DY175" s="852"/>
      <c r="DZ175" s="856"/>
      <c r="EA175" s="839">
        <v>83</v>
      </c>
      <c r="EB175" s="848"/>
      <c r="EC175" s="853"/>
      <c r="ED175" s="7">
        <f t="shared" si="658"/>
        <v>0.83</v>
      </c>
      <c r="EE175" s="7">
        <f t="shared" si="659"/>
        <v>0.23250000000000001</v>
      </c>
      <c r="EF175" s="844" t="s">
        <v>7160</v>
      </c>
      <c r="EG175" s="851"/>
      <c r="EH175" s="856"/>
      <c r="EI175" s="839">
        <v>92</v>
      </c>
      <c r="EJ175" s="848"/>
      <c r="EK175" s="853"/>
      <c r="EL175" s="7">
        <f t="shared" si="661"/>
        <v>0.92</v>
      </c>
      <c r="EM175" s="7">
        <f t="shared" si="662"/>
        <v>0.23250000000000001</v>
      </c>
      <c r="EN175" s="844" t="s">
        <v>7160</v>
      </c>
      <c r="EO175" s="851"/>
      <c r="EP175" s="856"/>
      <c r="EQ175" s="839">
        <v>100</v>
      </c>
      <c r="ER175" s="845"/>
      <c r="ES175" s="853"/>
      <c r="ET175" s="7">
        <f t="shared" si="663"/>
        <v>1</v>
      </c>
      <c r="EU175" s="7">
        <f t="shared" si="664"/>
        <v>0.23250000000000001</v>
      </c>
      <c r="EV175" s="844" t="s">
        <v>7160</v>
      </c>
      <c r="EW175" s="849"/>
      <c r="EX175" s="849"/>
      <c r="EY175" s="546">
        <v>2023</v>
      </c>
      <c r="FA175" s="846" t="str">
        <f>+IF(EQ175=AW175,"SI","NO")</f>
        <v>SI</v>
      </c>
      <c r="FC175" s="934" t="str">
        <f t="shared" si="430"/>
        <v>secretaría general</v>
      </c>
      <c r="FF175" s="862"/>
    </row>
    <row r="176" spans="1:162" s="934" customFormat="1" ht="32.25" customHeight="1" x14ac:dyDescent="0.25">
      <c r="A176" s="861" t="str">
        <f t="shared" si="398"/>
        <v>466_TRANSVERSALES_2023</v>
      </c>
      <c r="B176" s="925" t="s">
        <v>7200</v>
      </c>
      <c r="C176" s="925" t="s">
        <v>201</v>
      </c>
      <c r="D176" s="925" t="s">
        <v>7239</v>
      </c>
      <c r="E176" s="925" t="s">
        <v>7209</v>
      </c>
      <c r="F176" s="925" t="s">
        <v>1175</v>
      </c>
      <c r="G176" s="925" t="s">
        <v>1175</v>
      </c>
      <c r="H176" s="925" t="s">
        <v>204</v>
      </c>
      <c r="I176" s="969" t="s">
        <v>207</v>
      </c>
      <c r="J176" s="969" t="s">
        <v>7344</v>
      </c>
      <c r="K176" s="969" t="s">
        <v>7691</v>
      </c>
      <c r="L176" s="920">
        <v>32</v>
      </c>
      <c r="M176" s="925" t="s">
        <v>8318</v>
      </c>
      <c r="N176" s="920">
        <v>466</v>
      </c>
      <c r="O176" s="920"/>
      <c r="P176" s="1068" t="s">
        <v>1201</v>
      </c>
      <c r="Q176" s="921" t="s">
        <v>210</v>
      </c>
      <c r="R176" s="921"/>
      <c r="S176" s="921"/>
      <c r="T176" s="921"/>
      <c r="U176" s="921"/>
      <c r="V176" s="921"/>
      <c r="W176" s="921"/>
      <c r="X176" s="921"/>
      <c r="Y176" s="921"/>
      <c r="Z176" s="921"/>
      <c r="AA176" s="921"/>
      <c r="AB176" s="921"/>
      <c r="AC176" s="921"/>
      <c r="AD176" s="921"/>
      <c r="AE176" s="921"/>
      <c r="AF176" s="921"/>
      <c r="AG176" s="921"/>
      <c r="AH176" s="921"/>
      <c r="AI176" s="921"/>
      <c r="AJ176" s="921"/>
      <c r="AK176" s="921"/>
      <c r="AL176" s="921"/>
      <c r="AM176" s="921"/>
      <c r="AN176" s="921"/>
      <c r="AO176" s="920" t="s">
        <v>523</v>
      </c>
      <c r="AP176" s="921" t="s">
        <v>212</v>
      </c>
      <c r="AQ176" s="920" t="s">
        <v>418</v>
      </c>
      <c r="AR176" s="920" t="s">
        <v>271</v>
      </c>
      <c r="AS176" s="920">
        <v>0</v>
      </c>
      <c r="AT176" s="925" t="s">
        <v>1202</v>
      </c>
      <c r="AU176" s="925" t="s">
        <v>7636</v>
      </c>
      <c r="AV176" s="919">
        <v>0</v>
      </c>
      <c r="AW176" s="979">
        <v>3</v>
      </c>
      <c r="AX176" s="979">
        <v>3</v>
      </c>
      <c r="AY176" s="979">
        <v>3</v>
      </c>
      <c r="AZ176" s="977">
        <v>3</v>
      </c>
      <c r="BA176" s="977">
        <v>3</v>
      </c>
      <c r="BB176" s="939"/>
      <c r="BC176" s="939"/>
      <c r="BD176" s="939"/>
      <c r="BE176" s="939"/>
      <c r="BF176" s="999">
        <v>3</v>
      </c>
      <c r="BG176" s="839">
        <v>0</v>
      </c>
      <c r="BH176" s="842">
        <v>0</v>
      </c>
      <c r="BI176" s="854" t="s">
        <v>8139</v>
      </c>
      <c r="BJ176" s="129">
        <f t="shared" si="635"/>
        <v>0</v>
      </c>
      <c r="BK176" s="7">
        <f t="shared" si="636"/>
        <v>0</v>
      </c>
      <c r="BL176" s="841" t="s">
        <v>218</v>
      </c>
      <c r="BM176" s="854" t="s">
        <v>8144</v>
      </c>
      <c r="BN176" s="859">
        <v>1</v>
      </c>
      <c r="BO176" s="839">
        <v>0</v>
      </c>
      <c r="BP176" s="842">
        <v>0</v>
      </c>
      <c r="BQ176" s="843" t="s">
        <v>8149</v>
      </c>
      <c r="BR176" s="7">
        <f t="shared" si="637"/>
        <v>0</v>
      </c>
      <c r="BS176" s="850">
        <f t="shared" si="638"/>
        <v>0</v>
      </c>
      <c r="BT176" s="844" t="s">
        <v>218</v>
      </c>
      <c r="BU176" s="537" t="s">
        <v>8144</v>
      </c>
      <c r="BV176" s="120">
        <v>1</v>
      </c>
      <c r="BW176" s="839">
        <v>0</v>
      </c>
      <c r="BX176" s="842">
        <f>IF(BT176="SI",BP176,0)</f>
        <v>0</v>
      </c>
      <c r="BY176" s="853" t="s">
        <v>8580</v>
      </c>
      <c r="BZ176" s="7">
        <f t="shared" si="639"/>
        <v>0</v>
      </c>
      <c r="CA176" s="7">
        <f t="shared" si="640"/>
        <v>0</v>
      </c>
      <c r="CB176" s="844" t="s">
        <v>218</v>
      </c>
      <c r="CC176" s="852" t="s">
        <v>8586</v>
      </c>
      <c r="CD176" s="857">
        <v>1</v>
      </c>
      <c r="CE176" s="839">
        <v>1</v>
      </c>
      <c r="CF176" s="848">
        <v>1</v>
      </c>
      <c r="CG176" s="853"/>
      <c r="CH176" s="7">
        <f t="shared" si="642"/>
        <v>0.33333333333333331</v>
      </c>
      <c r="CI176" s="7">
        <f t="shared" si="643"/>
        <v>0</v>
      </c>
      <c r="CJ176" s="844" t="s">
        <v>7160</v>
      </c>
      <c r="CK176" s="27"/>
      <c r="CL176" s="857"/>
      <c r="CM176" s="839">
        <v>1</v>
      </c>
      <c r="CN176" s="842">
        <f t="shared" ref="CN176:CN181" si="667">IF(CJ176="SI",CF176,0)</f>
        <v>0</v>
      </c>
      <c r="CO176" s="847"/>
      <c r="CP176" s="7">
        <f t="shared" si="645"/>
        <v>0.33333333333333331</v>
      </c>
      <c r="CQ176" s="7">
        <f t="shared" si="646"/>
        <v>0</v>
      </c>
      <c r="CR176" s="844" t="s">
        <v>7160</v>
      </c>
      <c r="CS176" s="852"/>
      <c r="CT176" s="857"/>
      <c r="CU176" s="839">
        <v>1</v>
      </c>
      <c r="CV176" s="842">
        <f>IF(CR176="SI",CN176,0)</f>
        <v>0</v>
      </c>
      <c r="CW176" s="853"/>
      <c r="CX176" s="7">
        <f t="shared" si="647"/>
        <v>0.33333333333333331</v>
      </c>
      <c r="CY176" s="7">
        <f t="shared" si="648"/>
        <v>0</v>
      </c>
      <c r="CZ176" s="844" t="s">
        <v>7160</v>
      </c>
      <c r="DA176" s="852"/>
      <c r="DB176" s="856"/>
      <c r="DC176" s="839">
        <v>1</v>
      </c>
      <c r="DD176" s="842">
        <f t="shared" ref="DD176:DD181" si="668">IF(CZ176="SI",CV176,0)</f>
        <v>0</v>
      </c>
      <c r="DE176" s="853"/>
      <c r="DF176" s="7" t="str">
        <f t="shared" si="650"/>
        <v>REVISAR</v>
      </c>
      <c r="DG176" s="7">
        <f t="shared" si="651"/>
        <v>0</v>
      </c>
      <c r="DH176" s="844" t="s">
        <v>7160</v>
      </c>
      <c r="DI176" s="852"/>
      <c r="DJ176" s="856"/>
      <c r="DK176" s="839">
        <v>2</v>
      </c>
      <c r="DL176" s="848"/>
      <c r="DM176" s="853"/>
      <c r="DN176" s="7">
        <f t="shared" si="653"/>
        <v>0.66666666666666663</v>
      </c>
      <c r="DO176" s="7">
        <f t="shared" si="654"/>
        <v>0</v>
      </c>
      <c r="DP176" s="844" t="s">
        <v>7160</v>
      </c>
      <c r="DQ176" s="852"/>
      <c r="DR176" s="856"/>
      <c r="DS176" s="839">
        <v>2</v>
      </c>
      <c r="DT176" s="842">
        <f t="shared" ref="DT176:DT178" si="669">IF(DP176="SI",DL176,0)</f>
        <v>0</v>
      </c>
      <c r="DU176" s="853"/>
      <c r="DV176" s="7">
        <f t="shared" si="655"/>
        <v>0.66666666666666663</v>
      </c>
      <c r="DW176" s="7">
        <f t="shared" si="656"/>
        <v>0</v>
      </c>
      <c r="DX176" s="844" t="s">
        <v>7160</v>
      </c>
      <c r="DY176" s="852"/>
      <c r="DZ176" s="856"/>
      <c r="EA176" s="839">
        <v>2</v>
      </c>
      <c r="EB176" s="842">
        <f>IF(DX176="SI",DT176,0)</f>
        <v>0</v>
      </c>
      <c r="EC176" s="853"/>
      <c r="ED176" s="7">
        <f t="shared" si="658"/>
        <v>0.66666666666666663</v>
      </c>
      <c r="EE176" s="7">
        <f t="shared" si="659"/>
        <v>0</v>
      </c>
      <c r="EF176" s="844" t="s">
        <v>7160</v>
      </c>
      <c r="EG176" s="851"/>
      <c r="EH176" s="856"/>
      <c r="EI176" s="839">
        <v>2</v>
      </c>
      <c r="EJ176" s="842">
        <f t="shared" ref="EJ176:EJ181" si="670">IF(EF176="SI",EB176,0)</f>
        <v>0</v>
      </c>
      <c r="EK176" s="853"/>
      <c r="EL176" s="7">
        <f t="shared" si="661"/>
        <v>0.66666666666666663</v>
      </c>
      <c r="EM176" s="7">
        <f t="shared" si="662"/>
        <v>0</v>
      </c>
      <c r="EN176" s="844" t="s">
        <v>7160</v>
      </c>
      <c r="EO176" s="851"/>
      <c r="EP176" s="856"/>
      <c r="EQ176" s="839">
        <v>3</v>
      </c>
      <c r="ER176" s="845"/>
      <c r="ES176" s="853"/>
      <c r="ET176" s="7">
        <f t="shared" si="663"/>
        <v>1</v>
      </c>
      <c r="EU176" s="7">
        <f t="shared" si="664"/>
        <v>0</v>
      </c>
      <c r="EV176" s="844" t="s">
        <v>7160</v>
      </c>
      <c r="EW176" s="849"/>
      <c r="EX176" s="849"/>
      <c r="EY176" s="546">
        <v>2023</v>
      </c>
      <c r="FA176" s="846" t="str">
        <f t="shared" si="665"/>
        <v>SI</v>
      </c>
      <c r="FC176" s="934" t="str">
        <f t="shared" si="430"/>
        <v>secretaría general</v>
      </c>
      <c r="FF176" s="862"/>
    </row>
    <row r="177" spans="1:162" s="934" customFormat="1" ht="32.25" customHeight="1" x14ac:dyDescent="0.25">
      <c r="A177" s="861" t="str">
        <f t="shared" si="398"/>
        <v>467_TRANSVERSALES_2023</v>
      </c>
      <c r="B177" s="925" t="s">
        <v>7200</v>
      </c>
      <c r="C177" s="925" t="s">
        <v>201</v>
      </c>
      <c r="D177" s="925" t="s">
        <v>7239</v>
      </c>
      <c r="E177" s="925" t="s">
        <v>7213</v>
      </c>
      <c r="F177" s="925" t="s">
        <v>1175</v>
      </c>
      <c r="G177" s="925" t="s">
        <v>1175</v>
      </c>
      <c r="H177" s="925" t="s">
        <v>204</v>
      </c>
      <c r="I177" s="969" t="s">
        <v>207</v>
      </c>
      <c r="J177" s="969" t="s">
        <v>7344</v>
      </c>
      <c r="K177" s="969" t="s">
        <v>7691</v>
      </c>
      <c r="L177" s="920">
        <v>32</v>
      </c>
      <c r="M177" s="925" t="s">
        <v>8318</v>
      </c>
      <c r="N177" s="920">
        <v>467</v>
      </c>
      <c r="O177" s="920"/>
      <c r="P177" s="1068" t="s">
        <v>1227</v>
      </c>
      <c r="Q177" s="920" t="s">
        <v>210</v>
      </c>
      <c r="R177" s="920"/>
      <c r="S177" s="920"/>
      <c r="T177" s="921"/>
      <c r="U177" s="921"/>
      <c r="V177" s="921"/>
      <c r="W177" s="921"/>
      <c r="X177" s="921"/>
      <c r="Y177" s="921"/>
      <c r="Z177" s="921"/>
      <c r="AA177" s="921"/>
      <c r="AB177" s="921"/>
      <c r="AC177" s="921"/>
      <c r="AD177" s="921"/>
      <c r="AE177" s="921"/>
      <c r="AF177" s="921"/>
      <c r="AG177" s="921"/>
      <c r="AH177" s="921"/>
      <c r="AI177" s="921"/>
      <c r="AJ177" s="921"/>
      <c r="AK177" s="921"/>
      <c r="AL177" s="921"/>
      <c r="AM177" s="921"/>
      <c r="AN177" s="921"/>
      <c r="AO177" s="920" t="s">
        <v>211</v>
      </c>
      <c r="AP177" s="921" t="s">
        <v>243</v>
      </c>
      <c r="AQ177" s="920" t="s">
        <v>418</v>
      </c>
      <c r="AR177" s="920" t="s">
        <v>271</v>
      </c>
      <c r="AS177" s="920">
        <v>0</v>
      </c>
      <c r="AT177" s="925" t="s">
        <v>1228</v>
      </c>
      <c r="AU177" s="925" t="s">
        <v>1229</v>
      </c>
      <c r="AV177" s="919">
        <v>0</v>
      </c>
      <c r="AW177" s="1038">
        <v>6</v>
      </c>
      <c r="AX177" s="1038">
        <v>6</v>
      </c>
      <c r="AY177" s="1038">
        <v>6</v>
      </c>
      <c r="AZ177" s="1038">
        <v>6</v>
      </c>
      <c r="BA177" s="1038">
        <v>6</v>
      </c>
      <c r="BB177" s="943"/>
      <c r="BC177" s="943"/>
      <c r="BD177" s="943"/>
      <c r="BE177" s="943"/>
      <c r="BF177" s="999">
        <v>6</v>
      </c>
      <c r="BG177" s="839">
        <v>0</v>
      </c>
      <c r="BH177" s="842">
        <v>0</v>
      </c>
      <c r="BI177" s="854" t="s">
        <v>8140</v>
      </c>
      <c r="BJ177" s="129">
        <f t="shared" si="635"/>
        <v>0</v>
      </c>
      <c r="BK177" s="7">
        <f t="shared" si="636"/>
        <v>0</v>
      </c>
      <c r="BL177" s="841" t="s">
        <v>218</v>
      </c>
      <c r="BM177" s="854" t="s">
        <v>8145</v>
      </c>
      <c r="BN177" s="859">
        <v>1</v>
      </c>
      <c r="BO177" s="839">
        <v>1</v>
      </c>
      <c r="BP177" s="845">
        <v>2</v>
      </c>
      <c r="BQ177" s="843" t="s">
        <v>8150</v>
      </c>
      <c r="BR177" s="7">
        <f t="shared" si="637"/>
        <v>0.16666666666666666</v>
      </c>
      <c r="BS177" s="850">
        <f t="shared" si="638"/>
        <v>0.33333333333333331</v>
      </c>
      <c r="BT177" s="844" t="s">
        <v>218</v>
      </c>
      <c r="BU177" s="537" t="s">
        <v>8145</v>
      </c>
      <c r="BV177" s="120">
        <v>1</v>
      </c>
      <c r="BW177" s="839">
        <v>1</v>
      </c>
      <c r="BX177" s="842">
        <f>IF(BT177="SI",BP177,0)</f>
        <v>2</v>
      </c>
      <c r="BY177" s="853" t="s">
        <v>8581</v>
      </c>
      <c r="BZ177" s="7">
        <f t="shared" si="639"/>
        <v>0.16666666666666666</v>
      </c>
      <c r="CA177" s="7">
        <f t="shared" si="640"/>
        <v>0.33333333333333331</v>
      </c>
      <c r="CB177" s="844" t="s">
        <v>218</v>
      </c>
      <c r="CC177" s="852" t="s">
        <v>8587</v>
      </c>
      <c r="CD177" s="857">
        <v>1</v>
      </c>
      <c r="CE177" s="839">
        <v>2</v>
      </c>
      <c r="CF177" s="845">
        <v>1</v>
      </c>
      <c r="CG177" s="853"/>
      <c r="CH177" s="7">
        <f t="shared" si="642"/>
        <v>0.33333333333333331</v>
      </c>
      <c r="CI177" s="7">
        <f t="shared" si="643"/>
        <v>0.33333333333333331</v>
      </c>
      <c r="CJ177" s="844" t="s">
        <v>7160</v>
      </c>
      <c r="CK177" s="27"/>
      <c r="CL177" s="857"/>
      <c r="CM177" s="839">
        <v>2</v>
      </c>
      <c r="CN177" s="842">
        <f t="shared" si="667"/>
        <v>0</v>
      </c>
      <c r="CO177" s="847"/>
      <c r="CP177" s="7">
        <f t="shared" si="645"/>
        <v>0.33333333333333331</v>
      </c>
      <c r="CQ177" s="7">
        <f t="shared" si="646"/>
        <v>0.33333333333333331</v>
      </c>
      <c r="CR177" s="844" t="s">
        <v>7160</v>
      </c>
      <c r="CS177" s="852"/>
      <c r="CT177" s="857"/>
      <c r="CU177" s="839">
        <v>3</v>
      </c>
      <c r="CV177" s="845"/>
      <c r="CW177" s="853"/>
      <c r="CX177" s="7">
        <f t="shared" si="647"/>
        <v>0.5</v>
      </c>
      <c r="CY177" s="7">
        <f t="shared" si="648"/>
        <v>0.33333333333333331</v>
      </c>
      <c r="CZ177" s="844" t="s">
        <v>7160</v>
      </c>
      <c r="DA177" s="852"/>
      <c r="DB177" s="856"/>
      <c r="DC177" s="839">
        <v>3</v>
      </c>
      <c r="DD177" s="842">
        <f t="shared" si="668"/>
        <v>0</v>
      </c>
      <c r="DE177" s="853"/>
      <c r="DF177" s="7" t="str">
        <f t="shared" si="650"/>
        <v>REVISAR</v>
      </c>
      <c r="DG177" s="7">
        <f t="shared" si="651"/>
        <v>0.33333333333333331</v>
      </c>
      <c r="DH177" s="844" t="s">
        <v>7160</v>
      </c>
      <c r="DI177" s="852"/>
      <c r="DJ177" s="856"/>
      <c r="DK177" s="839">
        <v>4</v>
      </c>
      <c r="DL177" s="845"/>
      <c r="DM177" s="853"/>
      <c r="DN177" s="7">
        <f t="shared" si="653"/>
        <v>0.66666666666666663</v>
      </c>
      <c r="DO177" s="7">
        <f t="shared" si="654"/>
        <v>0.33333333333333331</v>
      </c>
      <c r="DP177" s="844" t="s">
        <v>7160</v>
      </c>
      <c r="DQ177" s="852"/>
      <c r="DR177" s="856"/>
      <c r="DS177" s="839">
        <v>4</v>
      </c>
      <c r="DT177" s="842">
        <f t="shared" si="669"/>
        <v>0</v>
      </c>
      <c r="DU177" s="853"/>
      <c r="DV177" s="7">
        <f t="shared" si="655"/>
        <v>0.66666666666666663</v>
      </c>
      <c r="DW177" s="7">
        <f t="shared" si="656"/>
        <v>0.33333333333333331</v>
      </c>
      <c r="DX177" s="844" t="s">
        <v>7160</v>
      </c>
      <c r="DY177" s="852"/>
      <c r="DZ177" s="856"/>
      <c r="EA177" s="839">
        <v>5</v>
      </c>
      <c r="EB177" s="845"/>
      <c r="EC177" s="853"/>
      <c r="ED177" s="7">
        <f t="shared" si="658"/>
        <v>0.83333333333333337</v>
      </c>
      <c r="EE177" s="7">
        <f t="shared" si="659"/>
        <v>0.33333333333333331</v>
      </c>
      <c r="EF177" s="844" t="s">
        <v>7160</v>
      </c>
      <c r="EG177" s="851"/>
      <c r="EH177" s="856"/>
      <c r="EI177" s="839">
        <v>5</v>
      </c>
      <c r="EJ177" s="842">
        <f t="shared" si="670"/>
        <v>0</v>
      </c>
      <c r="EK177" s="853"/>
      <c r="EL177" s="7">
        <f t="shared" si="661"/>
        <v>0.83333333333333337</v>
      </c>
      <c r="EM177" s="7">
        <f t="shared" si="662"/>
        <v>0.33333333333333331</v>
      </c>
      <c r="EN177" s="844" t="s">
        <v>7160</v>
      </c>
      <c r="EO177" s="851"/>
      <c r="EP177" s="856"/>
      <c r="EQ177" s="839">
        <v>6</v>
      </c>
      <c r="ER177" s="845"/>
      <c r="ES177" s="853"/>
      <c r="ET177" s="7">
        <f t="shared" si="663"/>
        <v>1</v>
      </c>
      <c r="EU177" s="7">
        <f t="shared" si="664"/>
        <v>0.33333333333333331</v>
      </c>
      <c r="EV177" s="844" t="s">
        <v>7160</v>
      </c>
      <c r="EW177" s="849"/>
      <c r="EX177" s="849"/>
      <c r="EY177" s="546">
        <v>2023</v>
      </c>
      <c r="FA177" s="846" t="str">
        <f t="shared" si="665"/>
        <v>SI</v>
      </c>
      <c r="FC177" s="934" t="str">
        <f t="shared" si="430"/>
        <v>secretaría general</v>
      </c>
      <c r="FF177" s="862"/>
    </row>
    <row r="178" spans="1:162" s="934" customFormat="1" ht="32.25" customHeight="1" x14ac:dyDescent="0.25">
      <c r="A178" s="861" t="str">
        <f t="shared" si="398"/>
        <v>605_TRANSVERSALES_2023</v>
      </c>
      <c r="B178" s="925" t="s">
        <v>7200</v>
      </c>
      <c r="C178" s="925" t="s">
        <v>201</v>
      </c>
      <c r="D178" s="925" t="s">
        <v>7239</v>
      </c>
      <c r="E178" s="925" t="s">
        <v>7213</v>
      </c>
      <c r="F178" s="925" t="s">
        <v>1175</v>
      </c>
      <c r="G178" s="925" t="s">
        <v>1175</v>
      </c>
      <c r="H178" s="925" t="s">
        <v>204</v>
      </c>
      <c r="I178" s="969" t="s">
        <v>207</v>
      </c>
      <c r="J178" s="969" t="s">
        <v>7344</v>
      </c>
      <c r="K178" s="969" t="s">
        <v>7691</v>
      </c>
      <c r="L178" s="920">
        <v>32</v>
      </c>
      <c r="M178" s="925" t="s">
        <v>8318</v>
      </c>
      <c r="N178" s="971">
        <v>605</v>
      </c>
      <c r="O178" s="920"/>
      <c r="P178" s="1068" t="s">
        <v>7637</v>
      </c>
      <c r="Q178" s="920" t="s">
        <v>210</v>
      </c>
      <c r="R178" s="921"/>
      <c r="S178" s="921"/>
      <c r="T178" s="921"/>
      <c r="U178" s="921"/>
      <c r="V178" s="921"/>
      <c r="W178" s="921"/>
      <c r="X178" s="921"/>
      <c r="Y178" s="921"/>
      <c r="Z178" s="921"/>
      <c r="AA178" s="921"/>
      <c r="AB178" s="921"/>
      <c r="AC178" s="921"/>
      <c r="AD178" s="921"/>
      <c r="AE178" s="921"/>
      <c r="AF178" s="921"/>
      <c r="AG178" s="921"/>
      <c r="AH178" s="921"/>
      <c r="AI178" s="921"/>
      <c r="AJ178" s="921"/>
      <c r="AK178" s="921"/>
      <c r="AL178" s="921"/>
      <c r="AM178" s="921"/>
      <c r="AN178" s="921"/>
      <c r="AO178" s="920" t="s">
        <v>523</v>
      </c>
      <c r="AP178" s="921" t="s">
        <v>212</v>
      </c>
      <c r="AQ178" s="920" t="s">
        <v>418</v>
      </c>
      <c r="AR178" s="920" t="s">
        <v>214</v>
      </c>
      <c r="AS178" s="920">
        <v>0</v>
      </c>
      <c r="AT178" s="925" t="s">
        <v>7638</v>
      </c>
      <c r="AU178" s="925" t="s">
        <v>1178</v>
      </c>
      <c r="AV178" s="919">
        <v>0</v>
      </c>
      <c r="AW178" s="979">
        <v>100</v>
      </c>
      <c r="AX178" s="979">
        <v>100</v>
      </c>
      <c r="AY178" s="979">
        <v>100</v>
      </c>
      <c r="AZ178" s="977">
        <v>100</v>
      </c>
      <c r="BA178" s="977">
        <v>100</v>
      </c>
      <c r="BB178" s="939"/>
      <c r="BC178" s="939"/>
      <c r="BD178" s="939"/>
      <c r="BE178" s="939"/>
      <c r="BF178" s="999">
        <v>100</v>
      </c>
      <c r="BG178" s="839">
        <v>0</v>
      </c>
      <c r="BH178" s="842">
        <v>0</v>
      </c>
      <c r="BI178" s="854" t="s">
        <v>8141</v>
      </c>
      <c r="BJ178" s="129">
        <f t="shared" si="635"/>
        <v>0</v>
      </c>
      <c r="BK178" s="7">
        <f t="shared" si="636"/>
        <v>0</v>
      </c>
      <c r="BL178" s="841" t="s">
        <v>218</v>
      </c>
      <c r="BM178" s="854" t="s">
        <v>8146</v>
      </c>
      <c r="BN178" s="859">
        <v>1</v>
      </c>
      <c r="BO178" s="839">
        <v>0</v>
      </c>
      <c r="BP178" s="842">
        <v>0</v>
      </c>
      <c r="BQ178" s="843" t="s">
        <v>8151</v>
      </c>
      <c r="BR178" s="7">
        <f t="shared" si="637"/>
        <v>0</v>
      </c>
      <c r="BS178" s="850">
        <f t="shared" si="638"/>
        <v>0</v>
      </c>
      <c r="BT178" s="844" t="s">
        <v>218</v>
      </c>
      <c r="BU178" s="537" t="s">
        <v>8146</v>
      </c>
      <c r="BV178" s="120">
        <v>1</v>
      </c>
      <c r="BW178" s="839">
        <v>0</v>
      </c>
      <c r="BX178" s="842">
        <f>IF(BT178="SI",BP178,0)</f>
        <v>0</v>
      </c>
      <c r="BY178" s="853" t="s">
        <v>8582</v>
      </c>
      <c r="BZ178" s="7">
        <f t="shared" si="639"/>
        <v>0</v>
      </c>
      <c r="CA178" s="7">
        <f t="shared" si="640"/>
        <v>0</v>
      </c>
      <c r="CB178" s="844" t="s">
        <v>218</v>
      </c>
      <c r="CC178" s="852" t="s">
        <v>8588</v>
      </c>
      <c r="CD178" s="857">
        <v>1</v>
      </c>
      <c r="CE178" s="839">
        <v>30</v>
      </c>
      <c r="CF178" s="848">
        <v>5</v>
      </c>
      <c r="CG178" s="853"/>
      <c r="CH178" s="7">
        <f t="shared" si="642"/>
        <v>0.3</v>
      </c>
      <c r="CI178" s="7">
        <f t="shared" si="643"/>
        <v>0</v>
      </c>
      <c r="CJ178" s="844" t="s">
        <v>7160</v>
      </c>
      <c r="CK178" s="27"/>
      <c r="CL178" s="857"/>
      <c r="CM178" s="839">
        <v>30</v>
      </c>
      <c r="CN178" s="842">
        <f t="shared" si="667"/>
        <v>0</v>
      </c>
      <c r="CO178" s="847"/>
      <c r="CP178" s="7">
        <f t="shared" si="645"/>
        <v>0.3</v>
      </c>
      <c r="CQ178" s="7">
        <f t="shared" si="646"/>
        <v>0</v>
      </c>
      <c r="CR178" s="844" t="s">
        <v>7160</v>
      </c>
      <c r="CS178" s="852"/>
      <c r="CT178" s="857"/>
      <c r="CU178" s="839">
        <v>30</v>
      </c>
      <c r="CV178" s="842">
        <f>IF(CR178="SI",CN178,0)</f>
        <v>0</v>
      </c>
      <c r="CW178" s="853"/>
      <c r="CX178" s="7">
        <f t="shared" si="647"/>
        <v>0.3</v>
      </c>
      <c r="CY178" s="7">
        <f t="shared" si="648"/>
        <v>0</v>
      </c>
      <c r="CZ178" s="844" t="s">
        <v>7160</v>
      </c>
      <c r="DA178" s="852"/>
      <c r="DB178" s="856"/>
      <c r="DC178" s="839">
        <v>30</v>
      </c>
      <c r="DD178" s="842">
        <f t="shared" si="668"/>
        <v>0</v>
      </c>
      <c r="DE178" s="853"/>
      <c r="DF178" s="7" t="str">
        <f t="shared" si="650"/>
        <v>REVISAR</v>
      </c>
      <c r="DG178" s="7">
        <f t="shared" si="651"/>
        <v>0</v>
      </c>
      <c r="DH178" s="844" t="s">
        <v>7160</v>
      </c>
      <c r="DI178" s="852"/>
      <c r="DJ178" s="856"/>
      <c r="DK178" s="839">
        <v>60</v>
      </c>
      <c r="DL178" s="848"/>
      <c r="DM178" s="853"/>
      <c r="DN178" s="7">
        <f t="shared" si="653"/>
        <v>0.6</v>
      </c>
      <c r="DO178" s="7">
        <f t="shared" si="654"/>
        <v>0</v>
      </c>
      <c r="DP178" s="844" t="s">
        <v>7160</v>
      </c>
      <c r="DQ178" s="852"/>
      <c r="DR178" s="856"/>
      <c r="DS178" s="839">
        <v>60</v>
      </c>
      <c r="DT178" s="842">
        <f t="shared" si="669"/>
        <v>0</v>
      </c>
      <c r="DU178" s="853"/>
      <c r="DV178" s="7">
        <f t="shared" si="655"/>
        <v>0.6</v>
      </c>
      <c r="DW178" s="7">
        <f t="shared" si="656"/>
        <v>0</v>
      </c>
      <c r="DX178" s="844" t="s">
        <v>7160</v>
      </c>
      <c r="DY178" s="852"/>
      <c r="DZ178" s="856"/>
      <c r="EA178" s="839">
        <v>60</v>
      </c>
      <c r="EB178" s="842">
        <f t="shared" ref="EB178:EB181" si="671">IF(DX178="SI",DT178,0)</f>
        <v>0</v>
      </c>
      <c r="EC178" s="853"/>
      <c r="ED178" s="7">
        <f t="shared" si="658"/>
        <v>0.6</v>
      </c>
      <c r="EE178" s="7">
        <f t="shared" si="659"/>
        <v>0</v>
      </c>
      <c r="EF178" s="844" t="s">
        <v>7160</v>
      </c>
      <c r="EG178" s="851"/>
      <c r="EH178" s="856"/>
      <c r="EI178" s="839">
        <v>60</v>
      </c>
      <c r="EJ178" s="842">
        <f t="shared" si="670"/>
        <v>0</v>
      </c>
      <c r="EK178" s="853"/>
      <c r="EL178" s="7">
        <f t="shared" si="661"/>
        <v>0.6</v>
      </c>
      <c r="EM178" s="7">
        <f t="shared" si="662"/>
        <v>0</v>
      </c>
      <c r="EN178" s="844" t="s">
        <v>7160</v>
      </c>
      <c r="EO178" s="851"/>
      <c r="EP178" s="856"/>
      <c r="EQ178" s="839">
        <v>100</v>
      </c>
      <c r="ER178" s="845"/>
      <c r="ES178" s="853"/>
      <c r="ET178" s="7">
        <f t="shared" si="663"/>
        <v>1</v>
      </c>
      <c r="EU178" s="7">
        <f t="shared" si="664"/>
        <v>0</v>
      </c>
      <c r="EV178" s="844" t="s">
        <v>7160</v>
      </c>
      <c r="EW178" s="849"/>
      <c r="EX178" s="849"/>
      <c r="EY178" s="546">
        <v>2023</v>
      </c>
      <c r="FA178" s="846" t="str">
        <f t="shared" si="665"/>
        <v>SI</v>
      </c>
      <c r="FC178" s="934" t="str">
        <f t="shared" si="430"/>
        <v>secretaría general</v>
      </c>
      <c r="FF178" s="862"/>
    </row>
    <row r="179" spans="1:162" s="934" customFormat="1" ht="32.25" customHeight="1" x14ac:dyDescent="0.25">
      <c r="A179" s="861" t="str">
        <f t="shared" si="398"/>
        <v>606_TRANSVERSALES_2023</v>
      </c>
      <c r="B179" s="925" t="s">
        <v>7200</v>
      </c>
      <c r="C179" s="925" t="s">
        <v>201</v>
      </c>
      <c r="D179" s="925" t="s">
        <v>7239</v>
      </c>
      <c r="E179" s="925" t="s">
        <v>7213</v>
      </c>
      <c r="F179" s="925" t="s">
        <v>1175</v>
      </c>
      <c r="G179" s="925" t="s">
        <v>1175</v>
      </c>
      <c r="H179" s="925" t="s">
        <v>204</v>
      </c>
      <c r="I179" s="969" t="s">
        <v>207</v>
      </c>
      <c r="J179" s="969" t="s">
        <v>7344</v>
      </c>
      <c r="K179" s="969" t="s">
        <v>7691</v>
      </c>
      <c r="L179" s="920">
        <v>32</v>
      </c>
      <c r="M179" s="925" t="s">
        <v>8318</v>
      </c>
      <c r="N179" s="971">
        <v>606</v>
      </c>
      <c r="O179" s="920"/>
      <c r="P179" s="1068" t="s">
        <v>7639</v>
      </c>
      <c r="Q179" s="920" t="s">
        <v>210</v>
      </c>
      <c r="R179" s="921"/>
      <c r="S179" s="921"/>
      <c r="T179" s="921"/>
      <c r="U179" s="921"/>
      <c r="V179" s="921"/>
      <c r="W179" s="921"/>
      <c r="X179" s="921"/>
      <c r="Y179" s="921"/>
      <c r="Z179" s="921"/>
      <c r="AA179" s="921"/>
      <c r="AB179" s="921"/>
      <c r="AC179" s="921"/>
      <c r="AD179" s="921"/>
      <c r="AE179" s="921"/>
      <c r="AF179" s="921"/>
      <c r="AG179" s="921"/>
      <c r="AH179" s="921"/>
      <c r="AI179" s="921"/>
      <c r="AJ179" s="921"/>
      <c r="AK179" s="921"/>
      <c r="AL179" s="921"/>
      <c r="AM179" s="921"/>
      <c r="AN179" s="921"/>
      <c r="AO179" s="920" t="s">
        <v>523</v>
      </c>
      <c r="AP179" s="921" t="s">
        <v>470</v>
      </c>
      <c r="AQ179" s="920" t="s">
        <v>418</v>
      </c>
      <c r="AR179" s="920" t="s">
        <v>271</v>
      </c>
      <c r="AS179" s="920">
        <v>0</v>
      </c>
      <c r="AT179" s="925" t="s">
        <v>7640</v>
      </c>
      <c r="AU179" s="925" t="s">
        <v>7641</v>
      </c>
      <c r="AV179" s="919">
        <v>0</v>
      </c>
      <c r="AW179" s="979">
        <v>4</v>
      </c>
      <c r="AX179" s="979">
        <v>4</v>
      </c>
      <c r="AY179" s="979">
        <v>4</v>
      </c>
      <c r="AZ179" s="977">
        <v>4</v>
      </c>
      <c r="BA179" s="977">
        <v>4</v>
      </c>
      <c r="BB179" s="939"/>
      <c r="BC179" s="939"/>
      <c r="BD179" s="939"/>
      <c r="BE179" s="939"/>
      <c r="BF179" s="999">
        <v>4</v>
      </c>
      <c r="BG179" s="839">
        <v>0</v>
      </c>
      <c r="BH179" s="842">
        <v>0</v>
      </c>
      <c r="BI179" s="854" t="s">
        <v>8142</v>
      </c>
      <c r="BJ179" s="129">
        <f t="shared" si="635"/>
        <v>0</v>
      </c>
      <c r="BK179" s="7">
        <f t="shared" si="636"/>
        <v>0</v>
      </c>
      <c r="BL179" s="841" t="s">
        <v>218</v>
      </c>
      <c r="BM179" s="854" t="s">
        <v>8147</v>
      </c>
      <c r="BN179" s="859">
        <v>1</v>
      </c>
      <c r="BO179" s="839">
        <v>0</v>
      </c>
      <c r="BP179" s="842">
        <v>0</v>
      </c>
      <c r="BQ179" s="843" t="s">
        <v>8152</v>
      </c>
      <c r="BR179" s="7">
        <f t="shared" si="637"/>
        <v>0</v>
      </c>
      <c r="BS179" s="850">
        <f t="shared" si="638"/>
        <v>0</v>
      </c>
      <c r="BT179" s="844" t="s">
        <v>218</v>
      </c>
      <c r="BU179" s="537" t="s">
        <v>8147</v>
      </c>
      <c r="BV179" s="120">
        <v>1</v>
      </c>
      <c r="BW179" s="839">
        <v>1</v>
      </c>
      <c r="BX179" s="848">
        <v>1</v>
      </c>
      <c r="BY179" s="853" t="s">
        <v>8583</v>
      </c>
      <c r="BZ179" s="7">
        <f t="shared" si="639"/>
        <v>0.25</v>
      </c>
      <c r="CA179" s="7">
        <f t="shared" si="640"/>
        <v>0.25</v>
      </c>
      <c r="CB179" s="844" t="s">
        <v>218</v>
      </c>
      <c r="CC179" s="852" t="s">
        <v>8589</v>
      </c>
      <c r="CD179" s="857">
        <v>1</v>
      </c>
      <c r="CE179" s="839">
        <v>1</v>
      </c>
      <c r="CF179" s="842">
        <f>IF(CB179="SI",BX179,0)</f>
        <v>1</v>
      </c>
      <c r="CG179" s="853"/>
      <c r="CH179" s="7">
        <f t="shared" si="642"/>
        <v>0.25</v>
      </c>
      <c r="CI179" s="7">
        <f t="shared" si="643"/>
        <v>0.25</v>
      </c>
      <c r="CJ179" s="844" t="s">
        <v>7160</v>
      </c>
      <c r="CK179" s="27"/>
      <c r="CL179" s="857"/>
      <c r="CM179" s="839">
        <v>1</v>
      </c>
      <c r="CN179" s="842">
        <f t="shared" si="667"/>
        <v>0</v>
      </c>
      <c r="CO179" s="847"/>
      <c r="CP179" s="7">
        <f t="shared" si="645"/>
        <v>0.25</v>
      </c>
      <c r="CQ179" s="7">
        <f t="shared" si="646"/>
        <v>0.25</v>
      </c>
      <c r="CR179" s="844" t="s">
        <v>7160</v>
      </c>
      <c r="CS179" s="852"/>
      <c r="CT179" s="857"/>
      <c r="CU179" s="839">
        <v>2</v>
      </c>
      <c r="CV179" s="848"/>
      <c r="CW179" s="853"/>
      <c r="CX179" s="7">
        <f t="shared" si="647"/>
        <v>0.5</v>
      </c>
      <c r="CY179" s="7">
        <f t="shared" si="648"/>
        <v>0.25</v>
      </c>
      <c r="CZ179" s="844" t="s">
        <v>7160</v>
      </c>
      <c r="DA179" s="852"/>
      <c r="DB179" s="856"/>
      <c r="DC179" s="839">
        <v>2</v>
      </c>
      <c r="DD179" s="842">
        <f t="shared" si="668"/>
        <v>0</v>
      </c>
      <c r="DE179" s="853"/>
      <c r="DF179" s="7" t="str">
        <f t="shared" si="650"/>
        <v>REVISAR</v>
      </c>
      <c r="DG179" s="7">
        <f t="shared" si="651"/>
        <v>0.25</v>
      </c>
      <c r="DH179" s="844" t="s">
        <v>7160</v>
      </c>
      <c r="DI179" s="852"/>
      <c r="DJ179" s="856"/>
      <c r="DK179" s="839">
        <v>2</v>
      </c>
      <c r="DL179" s="842">
        <f t="shared" ref="DL179:DL181" si="672">IF(DH179="SI",DD179,0)</f>
        <v>0</v>
      </c>
      <c r="DM179" s="853"/>
      <c r="DN179" s="7">
        <f t="shared" si="653"/>
        <v>0.5</v>
      </c>
      <c r="DO179" s="7">
        <f t="shared" si="654"/>
        <v>0.25</v>
      </c>
      <c r="DP179" s="844" t="s">
        <v>7160</v>
      </c>
      <c r="DQ179" s="852"/>
      <c r="DR179" s="856"/>
      <c r="DS179" s="839">
        <v>3</v>
      </c>
      <c r="DT179" s="848"/>
      <c r="DU179" s="853"/>
      <c r="DV179" s="7">
        <f t="shared" si="655"/>
        <v>0.75</v>
      </c>
      <c r="DW179" s="7">
        <f t="shared" si="656"/>
        <v>0.25</v>
      </c>
      <c r="DX179" s="844" t="s">
        <v>7160</v>
      </c>
      <c r="DY179" s="852"/>
      <c r="DZ179" s="856"/>
      <c r="EA179" s="839">
        <v>3</v>
      </c>
      <c r="EB179" s="842">
        <f t="shared" si="671"/>
        <v>0</v>
      </c>
      <c r="EC179" s="853"/>
      <c r="ED179" s="7">
        <f t="shared" si="658"/>
        <v>0.75</v>
      </c>
      <c r="EE179" s="7">
        <f t="shared" si="659"/>
        <v>0.25</v>
      </c>
      <c r="EF179" s="844" t="s">
        <v>7160</v>
      </c>
      <c r="EG179" s="851"/>
      <c r="EH179" s="856"/>
      <c r="EI179" s="839">
        <v>3</v>
      </c>
      <c r="EJ179" s="842">
        <f t="shared" si="670"/>
        <v>0</v>
      </c>
      <c r="EK179" s="853"/>
      <c r="EL179" s="7">
        <f t="shared" si="661"/>
        <v>0.75</v>
      </c>
      <c r="EM179" s="7">
        <f t="shared" si="662"/>
        <v>0.25</v>
      </c>
      <c r="EN179" s="844" t="s">
        <v>7160</v>
      </c>
      <c r="EO179" s="851"/>
      <c r="EP179" s="856"/>
      <c r="EQ179" s="839">
        <v>4</v>
      </c>
      <c r="ER179" s="845"/>
      <c r="ES179" s="853"/>
      <c r="ET179" s="7">
        <f t="shared" si="663"/>
        <v>1</v>
      </c>
      <c r="EU179" s="7">
        <f t="shared" si="664"/>
        <v>0.25</v>
      </c>
      <c r="EV179" s="844" t="s">
        <v>7160</v>
      </c>
      <c r="EW179" s="849"/>
      <c r="EX179" s="849"/>
      <c r="EY179" s="546">
        <v>2023</v>
      </c>
      <c r="FA179" s="846" t="str">
        <f t="shared" si="665"/>
        <v>SI</v>
      </c>
      <c r="FC179" s="934" t="str">
        <f t="shared" si="430"/>
        <v>secretaría general</v>
      </c>
      <c r="FF179" s="862"/>
    </row>
    <row r="180" spans="1:162" s="934" customFormat="1" ht="32.25" customHeight="1" x14ac:dyDescent="0.25">
      <c r="A180" s="861" t="str">
        <f t="shared" si="398"/>
        <v>460_TRANSVERSALES_2023</v>
      </c>
      <c r="B180" s="925" t="s">
        <v>7200</v>
      </c>
      <c r="C180" s="925" t="s">
        <v>201</v>
      </c>
      <c r="D180" s="925" t="s">
        <v>7239</v>
      </c>
      <c r="E180" s="925" t="s">
        <v>7214</v>
      </c>
      <c r="F180" s="925" t="s">
        <v>1254</v>
      </c>
      <c r="G180" s="925" t="s">
        <v>1254</v>
      </c>
      <c r="H180" s="925" t="s">
        <v>204</v>
      </c>
      <c r="I180" s="969" t="s">
        <v>207</v>
      </c>
      <c r="J180" s="969" t="s">
        <v>7344</v>
      </c>
      <c r="K180" s="969" t="s">
        <v>7692</v>
      </c>
      <c r="L180" s="920">
        <v>44</v>
      </c>
      <c r="M180" s="925" t="s">
        <v>8320</v>
      </c>
      <c r="N180" s="920">
        <v>460</v>
      </c>
      <c r="O180" s="920"/>
      <c r="P180" s="1068" t="s">
        <v>1255</v>
      </c>
      <c r="Q180" s="920" t="s">
        <v>210</v>
      </c>
      <c r="R180" s="921"/>
      <c r="S180" s="921"/>
      <c r="T180" s="921"/>
      <c r="U180" s="921"/>
      <c r="V180" s="921"/>
      <c r="W180" s="921"/>
      <c r="X180" s="921"/>
      <c r="Y180" s="921"/>
      <c r="Z180" s="921"/>
      <c r="AA180" s="921"/>
      <c r="AB180" s="921"/>
      <c r="AC180" s="921"/>
      <c r="AD180" s="921"/>
      <c r="AE180" s="921"/>
      <c r="AF180" s="921"/>
      <c r="AG180" s="921"/>
      <c r="AH180" s="921"/>
      <c r="AI180" s="921"/>
      <c r="AJ180" s="921"/>
      <c r="AK180" s="921"/>
      <c r="AL180" s="921"/>
      <c r="AM180" s="921"/>
      <c r="AN180" s="921"/>
      <c r="AO180" s="920" t="s">
        <v>211</v>
      </c>
      <c r="AP180" s="921" t="s">
        <v>299</v>
      </c>
      <c r="AQ180" s="920" t="s">
        <v>418</v>
      </c>
      <c r="AR180" s="920" t="s">
        <v>271</v>
      </c>
      <c r="AS180" s="920">
        <v>0</v>
      </c>
      <c r="AT180" s="925" t="s">
        <v>1256</v>
      </c>
      <c r="AU180" s="925" t="s">
        <v>7642</v>
      </c>
      <c r="AV180" s="987">
        <v>15</v>
      </c>
      <c r="AW180" s="976">
        <v>6</v>
      </c>
      <c r="AX180" s="1043"/>
      <c r="AY180" s="1043"/>
      <c r="AZ180" s="1036"/>
      <c r="BA180" s="1044"/>
      <c r="BB180" s="944"/>
      <c r="BC180" s="944"/>
      <c r="BD180" s="944"/>
      <c r="BE180" s="944"/>
      <c r="BF180" s="993">
        <v>6</v>
      </c>
      <c r="BG180" s="839">
        <v>0</v>
      </c>
      <c r="BH180" s="842">
        <v>0</v>
      </c>
      <c r="BI180" s="854" t="s">
        <v>8153</v>
      </c>
      <c r="BJ180" s="129">
        <f t="shared" si="635"/>
        <v>0</v>
      </c>
      <c r="BK180" s="7">
        <f t="shared" si="636"/>
        <v>0</v>
      </c>
      <c r="BL180" s="841" t="s">
        <v>218</v>
      </c>
      <c r="BM180" s="854" t="s">
        <v>8158</v>
      </c>
      <c r="BN180" s="859">
        <v>1</v>
      </c>
      <c r="BO180" s="839">
        <v>0</v>
      </c>
      <c r="BP180" s="842">
        <v>0</v>
      </c>
      <c r="BQ180" s="843" t="s">
        <v>8163</v>
      </c>
      <c r="BR180" s="7">
        <f t="shared" si="637"/>
        <v>0</v>
      </c>
      <c r="BS180" s="850">
        <f t="shared" si="638"/>
        <v>0</v>
      </c>
      <c r="BT180" s="844" t="s">
        <v>218</v>
      </c>
      <c r="BU180" s="537" t="s">
        <v>8168</v>
      </c>
      <c r="BV180" s="120">
        <v>1</v>
      </c>
      <c r="BW180" s="839">
        <v>0</v>
      </c>
      <c r="BX180" s="842">
        <f>IF(BT180="SI",BP180,0)</f>
        <v>0</v>
      </c>
      <c r="BY180" s="853" t="s">
        <v>8590</v>
      </c>
      <c r="BZ180" s="7">
        <f t="shared" si="639"/>
        <v>0</v>
      </c>
      <c r="CA180" s="7">
        <f t="shared" si="640"/>
        <v>0</v>
      </c>
      <c r="CB180" s="844" t="s">
        <v>218</v>
      </c>
      <c r="CC180" s="852" t="s">
        <v>8595</v>
      </c>
      <c r="CD180" s="857">
        <v>1</v>
      </c>
      <c r="CE180" s="839">
        <v>0</v>
      </c>
      <c r="CF180" s="842">
        <f>IF(CB180="SI",BX180,0)</f>
        <v>0</v>
      </c>
      <c r="CG180" s="853"/>
      <c r="CH180" s="7">
        <f t="shared" si="642"/>
        <v>0</v>
      </c>
      <c r="CI180" s="7">
        <f t="shared" si="643"/>
        <v>0</v>
      </c>
      <c r="CJ180" s="844" t="s">
        <v>7160</v>
      </c>
      <c r="CK180" s="27"/>
      <c r="CL180" s="857"/>
      <c r="CM180" s="839">
        <v>0</v>
      </c>
      <c r="CN180" s="842">
        <f t="shared" si="667"/>
        <v>0</v>
      </c>
      <c r="CO180" s="847"/>
      <c r="CP180" s="7">
        <f t="shared" si="645"/>
        <v>0</v>
      </c>
      <c r="CQ180" s="7">
        <f t="shared" si="646"/>
        <v>0</v>
      </c>
      <c r="CR180" s="844" t="s">
        <v>7160</v>
      </c>
      <c r="CS180" s="852"/>
      <c r="CT180" s="857"/>
      <c r="CU180" s="839">
        <v>3</v>
      </c>
      <c r="CV180" s="848"/>
      <c r="CW180" s="853"/>
      <c r="CX180" s="7">
        <f t="shared" si="647"/>
        <v>0.5</v>
      </c>
      <c r="CY180" s="7">
        <f t="shared" si="648"/>
        <v>0</v>
      </c>
      <c r="CZ180" s="844" t="s">
        <v>7160</v>
      </c>
      <c r="DA180" s="852"/>
      <c r="DB180" s="856"/>
      <c r="DC180" s="839">
        <v>3</v>
      </c>
      <c r="DD180" s="842">
        <f t="shared" si="668"/>
        <v>0</v>
      </c>
      <c r="DE180" s="853"/>
      <c r="DF180" s="7">
        <f t="shared" si="650"/>
        <v>0.2</v>
      </c>
      <c r="DG180" s="7">
        <f t="shared" si="651"/>
        <v>0</v>
      </c>
      <c r="DH180" s="844" t="s">
        <v>7160</v>
      </c>
      <c r="DI180" s="852"/>
      <c r="DJ180" s="856"/>
      <c r="DK180" s="839">
        <v>3</v>
      </c>
      <c r="DL180" s="842">
        <f t="shared" si="672"/>
        <v>0</v>
      </c>
      <c r="DM180" s="853"/>
      <c r="DN180" s="7">
        <f t="shared" si="653"/>
        <v>0.5</v>
      </c>
      <c r="DO180" s="7">
        <f t="shared" si="654"/>
        <v>0</v>
      </c>
      <c r="DP180" s="844" t="s">
        <v>7160</v>
      </c>
      <c r="DQ180" s="852"/>
      <c r="DR180" s="856"/>
      <c r="DS180" s="839">
        <v>3</v>
      </c>
      <c r="DT180" s="842">
        <f t="shared" ref="DT180:DT181" si="673">IF(DP180="SI",DL180,0)</f>
        <v>0</v>
      </c>
      <c r="DU180" s="853"/>
      <c r="DV180" s="7">
        <f t="shared" si="655"/>
        <v>0.5</v>
      </c>
      <c r="DW180" s="7">
        <f t="shared" si="656"/>
        <v>0</v>
      </c>
      <c r="DX180" s="844" t="s">
        <v>7160</v>
      </c>
      <c r="DY180" s="852"/>
      <c r="DZ180" s="856"/>
      <c r="EA180" s="839">
        <v>3</v>
      </c>
      <c r="EB180" s="842">
        <f t="shared" si="671"/>
        <v>0</v>
      </c>
      <c r="EC180" s="853"/>
      <c r="ED180" s="7">
        <f t="shared" si="658"/>
        <v>0.5</v>
      </c>
      <c r="EE180" s="7">
        <f t="shared" si="659"/>
        <v>0</v>
      </c>
      <c r="EF180" s="844" t="s">
        <v>7160</v>
      </c>
      <c r="EG180" s="851"/>
      <c r="EH180" s="856"/>
      <c r="EI180" s="839">
        <v>3</v>
      </c>
      <c r="EJ180" s="842">
        <f t="shared" si="670"/>
        <v>0</v>
      </c>
      <c r="EK180" s="853"/>
      <c r="EL180" s="7">
        <f t="shared" si="661"/>
        <v>0.5</v>
      </c>
      <c r="EM180" s="7">
        <f t="shared" si="662"/>
        <v>0</v>
      </c>
      <c r="EN180" s="844" t="s">
        <v>7160</v>
      </c>
      <c r="EO180" s="851"/>
      <c r="EP180" s="856"/>
      <c r="EQ180" s="839">
        <v>6</v>
      </c>
      <c r="ER180" s="845"/>
      <c r="ES180" s="853"/>
      <c r="ET180" s="7">
        <f t="shared" si="663"/>
        <v>1</v>
      </c>
      <c r="EU180" s="7">
        <f t="shared" si="664"/>
        <v>0</v>
      </c>
      <c r="EV180" s="844" t="s">
        <v>7160</v>
      </c>
      <c r="EW180" s="849"/>
      <c r="EX180" s="849"/>
      <c r="EY180" s="546">
        <v>2023</v>
      </c>
      <c r="FA180" s="846" t="str">
        <f t="shared" si="665"/>
        <v>SI</v>
      </c>
      <c r="FC180" s="934" t="str">
        <f t="shared" si="430"/>
        <v>subdirección de contratación</v>
      </c>
      <c r="FF180" s="862"/>
    </row>
    <row r="181" spans="1:162" s="934" customFormat="1" ht="32.25" customHeight="1" x14ac:dyDescent="0.25">
      <c r="A181" s="861" t="str">
        <f t="shared" si="398"/>
        <v>271_TRANSVERSALES_2023</v>
      </c>
      <c r="B181" s="925" t="s">
        <v>7200</v>
      </c>
      <c r="C181" s="925" t="s">
        <v>201</v>
      </c>
      <c r="D181" s="925" t="s">
        <v>7239</v>
      </c>
      <c r="E181" s="925" t="s">
        <v>7214</v>
      </c>
      <c r="F181" s="925" t="s">
        <v>1254</v>
      </c>
      <c r="G181" s="925" t="s">
        <v>1254</v>
      </c>
      <c r="H181" s="925" t="s">
        <v>204</v>
      </c>
      <c r="I181" s="969" t="s">
        <v>207</v>
      </c>
      <c r="J181" s="969" t="s">
        <v>7344</v>
      </c>
      <c r="K181" s="969" t="s">
        <v>7692</v>
      </c>
      <c r="L181" s="920">
        <v>44</v>
      </c>
      <c r="M181" s="925" t="s">
        <v>8320</v>
      </c>
      <c r="N181" s="920">
        <v>271</v>
      </c>
      <c r="O181" s="920"/>
      <c r="P181" s="1068" t="s">
        <v>7215</v>
      </c>
      <c r="Q181" s="920" t="s">
        <v>210</v>
      </c>
      <c r="R181" s="921"/>
      <c r="S181" s="921"/>
      <c r="T181" s="921"/>
      <c r="U181" s="921"/>
      <c r="V181" s="921"/>
      <c r="W181" s="921"/>
      <c r="X181" s="921"/>
      <c r="Y181" s="921"/>
      <c r="Z181" s="921"/>
      <c r="AA181" s="921"/>
      <c r="AB181" s="921"/>
      <c r="AC181" s="921"/>
      <c r="AD181" s="921"/>
      <c r="AE181" s="921"/>
      <c r="AF181" s="921"/>
      <c r="AG181" s="921"/>
      <c r="AH181" s="921"/>
      <c r="AI181" s="921"/>
      <c r="AJ181" s="921"/>
      <c r="AK181" s="921"/>
      <c r="AL181" s="921"/>
      <c r="AM181" s="921"/>
      <c r="AN181" s="921"/>
      <c r="AO181" s="920" t="s">
        <v>211</v>
      </c>
      <c r="AP181" s="921" t="s">
        <v>299</v>
      </c>
      <c r="AQ181" s="920" t="s">
        <v>418</v>
      </c>
      <c r="AR181" s="920" t="s">
        <v>271</v>
      </c>
      <c r="AS181" s="920">
        <v>0</v>
      </c>
      <c r="AT181" s="925" t="s">
        <v>7216</v>
      </c>
      <c r="AU181" s="925" t="s">
        <v>7217</v>
      </c>
      <c r="AV181" s="978">
        <v>4</v>
      </c>
      <c r="AW181" s="979">
        <v>2</v>
      </c>
      <c r="AX181" s="1035"/>
      <c r="AY181" s="1035"/>
      <c r="AZ181" s="1036"/>
      <c r="BA181" s="1044"/>
      <c r="BB181" s="944"/>
      <c r="BC181" s="944"/>
      <c r="BD181" s="944"/>
      <c r="BE181" s="944"/>
      <c r="BF181" s="999">
        <v>2</v>
      </c>
      <c r="BG181" s="839">
        <v>0</v>
      </c>
      <c r="BH181" s="842">
        <v>0</v>
      </c>
      <c r="BI181" s="854" t="s">
        <v>8154</v>
      </c>
      <c r="BJ181" s="129">
        <f t="shared" si="635"/>
        <v>0</v>
      </c>
      <c r="BK181" s="7">
        <f t="shared" si="636"/>
        <v>0</v>
      </c>
      <c r="BL181" s="841" t="s">
        <v>218</v>
      </c>
      <c r="BM181" s="854" t="s">
        <v>8159</v>
      </c>
      <c r="BN181" s="859">
        <v>1</v>
      </c>
      <c r="BO181" s="839">
        <v>0</v>
      </c>
      <c r="BP181" s="842">
        <v>0</v>
      </c>
      <c r="BQ181" s="843" t="s">
        <v>8164</v>
      </c>
      <c r="BR181" s="7">
        <f t="shared" si="637"/>
        <v>0</v>
      </c>
      <c r="BS181" s="850">
        <f t="shared" si="638"/>
        <v>0</v>
      </c>
      <c r="BT181" s="844" t="s">
        <v>218</v>
      </c>
      <c r="BU181" s="537" t="s">
        <v>8169</v>
      </c>
      <c r="BV181" s="120">
        <v>1</v>
      </c>
      <c r="BW181" s="839">
        <v>0</v>
      </c>
      <c r="BX181" s="842">
        <f>IF(BT181="SI",BP181,0)</f>
        <v>0</v>
      </c>
      <c r="BY181" s="853" t="s">
        <v>8591</v>
      </c>
      <c r="BZ181" s="7">
        <f t="shared" si="639"/>
        <v>0</v>
      </c>
      <c r="CA181" s="7">
        <f t="shared" si="640"/>
        <v>0</v>
      </c>
      <c r="CB181" s="844" t="s">
        <v>218</v>
      </c>
      <c r="CC181" s="852" t="s">
        <v>8596</v>
      </c>
      <c r="CD181" s="857">
        <v>1</v>
      </c>
      <c r="CE181" s="839">
        <v>0</v>
      </c>
      <c r="CF181" s="842">
        <f>IF(CB181="SI",BX181,0)</f>
        <v>0</v>
      </c>
      <c r="CG181" s="853"/>
      <c r="CH181" s="7">
        <f t="shared" si="642"/>
        <v>0</v>
      </c>
      <c r="CI181" s="7">
        <f t="shared" si="643"/>
        <v>0</v>
      </c>
      <c r="CJ181" s="844" t="s">
        <v>7160</v>
      </c>
      <c r="CK181" s="27"/>
      <c r="CL181" s="857"/>
      <c r="CM181" s="839">
        <v>0</v>
      </c>
      <c r="CN181" s="842">
        <f t="shared" si="667"/>
        <v>0</v>
      </c>
      <c r="CO181" s="847"/>
      <c r="CP181" s="7">
        <f t="shared" si="645"/>
        <v>0</v>
      </c>
      <c r="CQ181" s="7">
        <f t="shared" si="646"/>
        <v>0</v>
      </c>
      <c r="CR181" s="844" t="s">
        <v>7160</v>
      </c>
      <c r="CS181" s="852"/>
      <c r="CT181" s="857"/>
      <c r="CU181" s="839">
        <v>1</v>
      </c>
      <c r="CV181" s="848"/>
      <c r="CW181" s="853"/>
      <c r="CX181" s="7">
        <f t="shared" si="647"/>
        <v>0.5</v>
      </c>
      <c r="CY181" s="7">
        <f t="shared" si="648"/>
        <v>0</v>
      </c>
      <c r="CZ181" s="844" t="s">
        <v>7160</v>
      </c>
      <c r="DA181" s="852"/>
      <c r="DB181" s="856"/>
      <c r="DC181" s="839">
        <v>1</v>
      </c>
      <c r="DD181" s="842">
        <f t="shared" si="668"/>
        <v>0</v>
      </c>
      <c r="DE181" s="853"/>
      <c r="DF181" s="7">
        <f t="shared" si="650"/>
        <v>0.25</v>
      </c>
      <c r="DG181" s="7">
        <f t="shared" si="651"/>
        <v>0</v>
      </c>
      <c r="DH181" s="844" t="s">
        <v>7160</v>
      </c>
      <c r="DI181" s="852"/>
      <c r="DJ181" s="856"/>
      <c r="DK181" s="839">
        <v>1</v>
      </c>
      <c r="DL181" s="842">
        <f t="shared" si="672"/>
        <v>0</v>
      </c>
      <c r="DM181" s="853"/>
      <c r="DN181" s="7">
        <f t="shared" si="653"/>
        <v>0.5</v>
      </c>
      <c r="DO181" s="7">
        <f t="shared" si="654"/>
        <v>0</v>
      </c>
      <c r="DP181" s="844" t="s">
        <v>7160</v>
      </c>
      <c r="DQ181" s="852"/>
      <c r="DR181" s="856"/>
      <c r="DS181" s="839">
        <v>1</v>
      </c>
      <c r="DT181" s="842">
        <f t="shared" si="673"/>
        <v>0</v>
      </c>
      <c r="DU181" s="853"/>
      <c r="DV181" s="7">
        <f t="shared" si="655"/>
        <v>0.5</v>
      </c>
      <c r="DW181" s="7">
        <f t="shared" si="656"/>
        <v>0</v>
      </c>
      <c r="DX181" s="844" t="s">
        <v>7160</v>
      </c>
      <c r="DY181" s="852"/>
      <c r="DZ181" s="856"/>
      <c r="EA181" s="839">
        <v>1</v>
      </c>
      <c r="EB181" s="842">
        <f t="shared" si="671"/>
        <v>0</v>
      </c>
      <c r="EC181" s="853"/>
      <c r="ED181" s="7">
        <f t="shared" si="658"/>
        <v>0.5</v>
      </c>
      <c r="EE181" s="7">
        <f t="shared" si="659"/>
        <v>0</v>
      </c>
      <c r="EF181" s="844" t="s">
        <v>7160</v>
      </c>
      <c r="EG181" s="851"/>
      <c r="EH181" s="856"/>
      <c r="EI181" s="839">
        <v>1</v>
      </c>
      <c r="EJ181" s="842">
        <f t="shared" si="670"/>
        <v>0</v>
      </c>
      <c r="EK181" s="853"/>
      <c r="EL181" s="7">
        <f t="shared" si="661"/>
        <v>0.5</v>
      </c>
      <c r="EM181" s="7">
        <f t="shared" si="662"/>
        <v>0</v>
      </c>
      <c r="EN181" s="844" t="s">
        <v>7160</v>
      </c>
      <c r="EO181" s="851"/>
      <c r="EP181" s="856"/>
      <c r="EQ181" s="839">
        <v>2</v>
      </c>
      <c r="ER181" s="845"/>
      <c r="ES181" s="853"/>
      <c r="ET181" s="7">
        <f t="shared" si="663"/>
        <v>1</v>
      </c>
      <c r="EU181" s="7">
        <f t="shared" si="664"/>
        <v>0</v>
      </c>
      <c r="EV181" s="844" t="s">
        <v>7160</v>
      </c>
      <c r="EW181" s="849"/>
      <c r="EX181" s="849"/>
      <c r="EY181" s="546">
        <v>2023</v>
      </c>
      <c r="FA181" s="846" t="str">
        <f t="shared" si="665"/>
        <v>SI</v>
      </c>
      <c r="FC181" s="934" t="str">
        <f t="shared" si="430"/>
        <v>subdirección de contratación</v>
      </c>
      <c r="FF181" s="862"/>
    </row>
    <row r="182" spans="1:162" s="934" customFormat="1" ht="32.25" customHeight="1" x14ac:dyDescent="0.25">
      <c r="A182" s="861" t="str">
        <f t="shared" si="398"/>
        <v>272_TRANSVERSALES_2023</v>
      </c>
      <c r="B182" s="925" t="s">
        <v>7200</v>
      </c>
      <c r="C182" s="925" t="s">
        <v>201</v>
      </c>
      <c r="D182" s="925" t="s">
        <v>7239</v>
      </c>
      <c r="E182" s="925" t="s">
        <v>7214</v>
      </c>
      <c r="F182" s="925" t="s">
        <v>1254</v>
      </c>
      <c r="G182" s="925" t="s">
        <v>1254</v>
      </c>
      <c r="H182" s="925" t="s">
        <v>204</v>
      </c>
      <c r="I182" s="969" t="s">
        <v>207</v>
      </c>
      <c r="J182" s="969" t="s">
        <v>7344</v>
      </c>
      <c r="K182" s="969" t="s">
        <v>7692</v>
      </c>
      <c r="L182" s="920">
        <v>44</v>
      </c>
      <c r="M182" s="925" t="s">
        <v>8320</v>
      </c>
      <c r="N182" s="920">
        <v>272</v>
      </c>
      <c r="O182" s="920"/>
      <c r="P182" s="1068" t="s">
        <v>7218</v>
      </c>
      <c r="Q182" s="920" t="s">
        <v>210</v>
      </c>
      <c r="R182" s="921"/>
      <c r="S182" s="921"/>
      <c r="T182" s="921"/>
      <c r="U182" s="921"/>
      <c r="V182" s="921"/>
      <c r="W182" s="921"/>
      <c r="X182" s="921"/>
      <c r="Y182" s="921"/>
      <c r="Z182" s="921"/>
      <c r="AA182" s="921"/>
      <c r="AB182" s="921"/>
      <c r="AC182" s="921"/>
      <c r="AD182" s="921"/>
      <c r="AE182" s="921"/>
      <c r="AF182" s="921"/>
      <c r="AG182" s="921"/>
      <c r="AH182" s="921"/>
      <c r="AI182" s="921"/>
      <c r="AJ182" s="921"/>
      <c r="AK182" s="921"/>
      <c r="AL182" s="921"/>
      <c r="AM182" s="921"/>
      <c r="AN182" s="921"/>
      <c r="AO182" s="920" t="s">
        <v>211</v>
      </c>
      <c r="AP182" s="921" t="s">
        <v>470</v>
      </c>
      <c r="AQ182" s="920" t="s">
        <v>213</v>
      </c>
      <c r="AR182" s="920" t="s">
        <v>214</v>
      </c>
      <c r="AS182" s="920">
        <v>0</v>
      </c>
      <c r="AT182" s="925" t="s">
        <v>7256</v>
      </c>
      <c r="AU182" s="925" t="s">
        <v>7219</v>
      </c>
      <c r="AV182" s="978">
        <v>80</v>
      </c>
      <c r="AW182" s="979">
        <v>80</v>
      </c>
      <c r="AX182" s="1035"/>
      <c r="AY182" s="1035"/>
      <c r="AZ182" s="1036"/>
      <c r="BA182" s="1044"/>
      <c r="BB182" s="944"/>
      <c r="BC182" s="944"/>
      <c r="BD182" s="944"/>
      <c r="BE182" s="944"/>
      <c r="BF182" s="999">
        <v>80</v>
      </c>
      <c r="BG182" s="839">
        <v>0</v>
      </c>
      <c r="BH182" s="842">
        <v>0</v>
      </c>
      <c r="BI182" s="854" t="s">
        <v>8155</v>
      </c>
      <c r="BJ182" s="129">
        <f>+IF(BL182="SI",IFERROR((IF(BL182="SI",BG182,0)/AW182),"REVISAR"),0)</f>
        <v>0</v>
      </c>
      <c r="BK182" s="7">
        <f>+IF(BL182="SI",IFERROR((IF(BL182="SI",BH182,0)/AW182),"REVISAR"),0)</f>
        <v>0</v>
      </c>
      <c r="BL182" s="841" t="s">
        <v>218</v>
      </c>
      <c r="BM182" s="854" t="s">
        <v>8160</v>
      </c>
      <c r="BN182" s="859">
        <v>1</v>
      </c>
      <c r="BO182" s="839">
        <v>0</v>
      </c>
      <c r="BP182" s="842">
        <v>0</v>
      </c>
      <c r="BQ182" s="843" t="s">
        <v>8165</v>
      </c>
      <c r="BR182" s="7">
        <f>+IFERROR((BO182/$AW182),"REVISAR")</f>
        <v>0</v>
      </c>
      <c r="BS182" s="7">
        <f>+IF(BL182&lt;&gt;"SI",BK182,(IF(BT182="SI",IFERROR((IF(BT182="SI",BP182,0)/$AW182),"REVISAR"),0)))</f>
        <v>0</v>
      </c>
      <c r="BT182" s="844" t="s">
        <v>218</v>
      </c>
      <c r="BU182" s="537" t="s">
        <v>8170</v>
      </c>
      <c r="BV182" s="120">
        <v>1</v>
      </c>
      <c r="BW182" s="839">
        <v>80</v>
      </c>
      <c r="BX182" s="848">
        <v>77</v>
      </c>
      <c r="BY182" s="853" t="s">
        <v>8592</v>
      </c>
      <c r="BZ182" s="7">
        <f>+IFERROR((BW182/$AW182),"REVISAR")</f>
        <v>1</v>
      </c>
      <c r="CA182" s="7">
        <f>+IF(AND(BT182="SI",BL182="SI"),(IF(CB182="SI",IFERROR((IF(CB182="SI",BX182,0)/$AW182),"REVISAR"),0)),BS182)</f>
        <v>0.96250000000000002</v>
      </c>
      <c r="CB182" s="844" t="s">
        <v>218</v>
      </c>
      <c r="CC182" s="852" t="s">
        <v>8597</v>
      </c>
      <c r="CD182" s="120">
        <v>1</v>
      </c>
      <c r="CE182" s="839">
        <v>80</v>
      </c>
      <c r="CF182" s="842">
        <f>IF(CB182="SI",BX182,0)</f>
        <v>77</v>
      </c>
      <c r="CG182" s="853"/>
      <c r="CH182" s="7">
        <f>+IFERROR((CE182/$AW182),"REVISAR")</f>
        <v>1</v>
      </c>
      <c r="CI182" s="7">
        <f>+IF(AND(BL182="SI",BT182="SI",CB182="SI"),(IF(CJ182="SI",IFERROR((IF(CJ182="SI",CF182,0)/$AW182),"REVISAR"),0)),CA182)</f>
        <v>0</v>
      </c>
      <c r="CJ182" s="844" t="s">
        <v>7160</v>
      </c>
      <c r="CK182" s="27"/>
      <c r="CL182" s="857"/>
      <c r="CM182" s="839">
        <v>80</v>
      </c>
      <c r="CN182" s="842">
        <f>IF(CJ182="SI",CF182,0)</f>
        <v>0</v>
      </c>
      <c r="CO182" s="847"/>
      <c r="CP182" s="7">
        <f>+IFERROR((CM182/$AW182),"REVISAR")</f>
        <v>1</v>
      </c>
      <c r="CQ182" s="7">
        <f>+IF(AND(BL182="SI",BT182="SI",CB182="SI",CJ182="SI"),(IF(CR182="SI",IFERROR((IF(CR182="SI",CN182,0)/$AW182),"REVISAR"),0)),CI182)</f>
        <v>0</v>
      </c>
      <c r="CR182" s="844" t="s">
        <v>7160</v>
      </c>
      <c r="CS182" s="852"/>
      <c r="CT182" s="857"/>
      <c r="CU182" s="839">
        <v>80</v>
      </c>
      <c r="CV182" s="848"/>
      <c r="CW182" s="853"/>
      <c r="CX182" s="7">
        <f>+IFERROR((CU182/$AW182),"REVISAR")</f>
        <v>1</v>
      </c>
      <c r="CY182" s="7">
        <f>+IF(AND(BL182="SI",BT182="SI",CB182="SI",CJ182="SI",CR182="SI"),(IF(CZ182="SI",IFERROR((IF(CZ182="SI",CV182,0)/$AW182),"REVISAR"),0)),CQ182)</f>
        <v>0</v>
      </c>
      <c r="CZ182" s="844" t="s">
        <v>7160</v>
      </c>
      <c r="DA182" s="852"/>
      <c r="DB182" s="856"/>
      <c r="DC182" s="839">
        <v>80</v>
      </c>
      <c r="DD182" s="842">
        <f>IF(CZ182="SI",CV182,0)</f>
        <v>0</v>
      </c>
      <c r="DE182" s="853"/>
      <c r="DF182" s="7">
        <f>+IFERROR((DC182/$AW182),"REVISAR")</f>
        <v>1</v>
      </c>
      <c r="DG182" s="7">
        <f>+IF(AND(BL182="SI",BT182="SI",CB182="SI",CJ182="SI",CR182="SI",CZ182="SI"),(IF(DH182="SI",IFERROR((IF(DH182="SI",DD182,0)/$AW182),"REVISAR"),0)),CY182)</f>
        <v>0</v>
      </c>
      <c r="DH182" s="844" t="s">
        <v>7160</v>
      </c>
      <c r="DI182" s="852"/>
      <c r="DJ182" s="856"/>
      <c r="DK182" s="839">
        <v>80</v>
      </c>
      <c r="DL182" s="842">
        <f>IF(DH182="SI",DD182,0)</f>
        <v>0</v>
      </c>
      <c r="DM182" s="853"/>
      <c r="DN182" s="7">
        <f>+IFERROR((DK182/$AW182),"REVISAR")</f>
        <v>1</v>
      </c>
      <c r="DO182" s="7">
        <f>+IF(AND(BL182="SI",BT182="SI",CB182="SI",CJ182="SI",CR182="SI",CZ182="SI",DH182="SI"),(IF(DP182="SI",IFERROR((IF(DP182="SI",DL182,0)/$AW182),"REVISAR"),0)),DG182)</f>
        <v>0</v>
      </c>
      <c r="DP182" s="844" t="s">
        <v>7160</v>
      </c>
      <c r="DQ182" s="852"/>
      <c r="DR182" s="856"/>
      <c r="DS182" s="839">
        <v>80</v>
      </c>
      <c r="DT182" s="848"/>
      <c r="DU182" s="853"/>
      <c r="DV182" s="7">
        <f>+IFERROR((DS182/$AW182),"REVISAR")</f>
        <v>1</v>
      </c>
      <c r="DW182" s="7">
        <f>+IF(AND(BL182="SI",BT182="SI",CB182="SI",CJ182="SI",CR182="SI",CZ182="SI",DH182="SI",DP182="SI"),(IF(DX182="SI",IFERROR((IF(DX182="SI",DT182,0)/$AW182),"REVISAR"),0)),DO182)</f>
        <v>0</v>
      </c>
      <c r="DX182" s="844" t="s">
        <v>7160</v>
      </c>
      <c r="DY182" s="852"/>
      <c r="DZ182" s="856"/>
      <c r="EA182" s="839">
        <v>80</v>
      </c>
      <c r="EB182" s="842">
        <f>IF(DX182="SI",DT182,0)</f>
        <v>0</v>
      </c>
      <c r="EC182" s="853"/>
      <c r="ED182" s="7">
        <f>+IFERROR((EA182/$AW182),"REVISAR")</f>
        <v>1</v>
      </c>
      <c r="EE182" s="7">
        <f>+IF(AND(BL182="SI",BT182="SI",CB182="SI",CJ182="SI",CR182="SI",CZ182="SI",DH182="SI",DP182="SI",DX182="SI"),(IF(EF182="SI",IFERROR((IF(EF182="SI",EB182,0)/$AW182),"REVISAR"),0)),DW182)</f>
        <v>0</v>
      </c>
      <c r="EF182" s="844" t="s">
        <v>7160</v>
      </c>
      <c r="EG182" s="851"/>
      <c r="EH182" s="856"/>
      <c r="EI182" s="839">
        <v>80</v>
      </c>
      <c r="EJ182" s="842">
        <f>IF(EF182="SI",EB182,0)</f>
        <v>0</v>
      </c>
      <c r="EK182" s="853"/>
      <c r="EL182" s="7">
        <f>+IFERROR((EI182/$AW182),"REVISAR")</f>
        <v>1</v>
      </c>
      <c r="EM182" s="7">
        <f>+IF(AND(BL182="SI",BT182="SI",CB182="SI",CJ182="SI",CR182="SI",CZ182="SI",DH182="SI",DP182="SI",DX182="SI",EF182="SI"),(IF(EN182="SI",IFERROR((IF(EN182="SI",EJ182,0)/$AW182),"REVISAR"),0)),EE182)</f>
        <v>0</v>
      </c>
      <c r="EN182" s="844" t="s">
        <v>7160</v>
      </c>
      <c r="EO182" s="851"/>
      <c r="EP182" s="856"/>
      <c r="EQ182" s="839">
        <v>80</v>
      </c>
      <c r="ER182" s="845"/>
      <c r="ES182" s="853"/>
      <c r="ET182" s="7">
        <f>+IFERROR((EQ182/$AW182),"REVISAR")</f>
        <v>1</v>
      </c>
      <c r="EU182" s="7">
        <f>+IF(AND(BL182="SI",BT182="SI",CB182="SI",CJ182="SI",CR182="SI",CZ182="SI",DH182="SI",DP182="SI",DX182="SI",EF182="SI",EN182="SI"),(IF(EV182="SI",IFERROR((IF(EV182="SI",ER182,0)/$AW182),"REVISAR"),0)),EM182)</f>
        <v>0</v>
      </c>
      <c r="EV182" s="844" t="s">
        <v>7160</v>
      </c>
      <c r="EW182" s="849"/>
      <c r="EX182" s="849"/>
      <c r="EY182" s="546">
        <v>2023</v>
      </c>
      <c r="FC182" s="934" t="str">
        <f t="shared" si="430"/>
        <v>subdirección de contratación</v>
      </c>
      <c r="FF182" s="862"/>
    </row>
    <row r="183" spans="1:162" s="934" customFormat="1" ht="32.25" customHeight="1" x14ac:dyDescent="0.25">
      <c r="A183" s="861" t="str">
        <f t="shared" si="398"/>
        <v>357_TRANSVERSALES_2023</v>
      </c>
      <c r="B183" s="925" t="s">
        <v>7200</v>
      </c>
      <c r="C183" s="925" t="s">
        <v>201</v>
      </c>
      <c r="D183" s="925" t="s">
        <v>7239</v>
      </c>
      <c r="E183" s="925" t="s">
        <v>7214</v>
      </c>
      <c r="F183" s="925" t="s">
        <v>1254</v>
      </c>
      <c r="G183" s="925" t="s">
        <v>1254</v>
      </c>
      <c r="H183" s="925" t="s">
        <v>204</v>
      </c>
      <c r="I183" s="969" t="s">
        <v>207</v>
      </c>
      <c r="J183" s="969" t="s">
        <v>7344</v>
      </c>
      <c r="K183" s="969" t="s">
        <v>7692</v>
      </c>
      <c r="L183" s="920">
        <v>44</v>
      </c>
      <c r="M183" s="925" t="s">
        <v>8320</v>
      </c>
      <c r="N183" s="920">
        <v>357</v>
      </c>
      <c r="O183" s="920"/>
      <c r="P183" s="1068" t="s">
        <v>7257</v>
      </c>
      <c r="Q183" s="920" t="s">
        <v>210</v>
      </c>
      <c r="R183" s="921"/>
      <c r="S183" s="921"/>
      <c r="T183" s="921"/>
      <c r="U183" s="921"/>
      <c r="V183" s="921"/>
      <c r="W183" s="921"/>
      <c r="X183" s="921"/>
      <c r="Y183" s="921"/>
      <c r="Z183" s="921"/>
      <c r="AA183" s="921"/>
      <c r="AB183" s="921"/>
      <c r="AC183" s="921"/>
      <c r="AD183" s="921"/>
      <c r="AE183" s="921"/>
      <c r="AF183" s="921"/>
      <c r="AG183" s="921"/>
      <c r="AH183" s="921"/>
      <c r="AI183" s="921"/>
      <c r="AJ183" s="921"/>
      <c r="AK183" s="921"/>
      <c r="AL183" s="921"/>
      <c r="AM183" s="921"/>
      <c r="AN183" s="921"/>
      <c r="AO183" s="920" t="s">
        <v>211</v>
      </c>
      <c r="AP183" s="921" t="s">
        <v>442</v>
      </c>
      <c r="AQ183" s="920" t="s">
        <v>418</v>
      </c>
      <c r="AR183" s="920" t="s">
        <v>271</v>
      </c>
      <c r="AS183" s="920">
        <v>0</v>
      </c>
      <c r="AT183" s="925" t="s">
        <v>7258</v>
      </c>
      <c r="AU183" s="925" t="s">
        <v>7259</v>
      </c>
      <c r="AV183" s="978">
        <v>45</v>
      </c>
      <c r="AW183" s="979">
        <v>30</v>
      </c>
      <c r="AX183" s="1035"/>
      <c r="AY183" s="1035"/>
      <c r="AZ183" s="1036"/>
      <c r="BA183" s="1044"/>
      <c r="BB183" s="944"/>
      <c r="BC183" s="944"/>
      <c r="BD183" s="944"/>
      <c r="BE183" s="944"/>
      <c r="BF183" s="999">
        <v>30</v>
      </c>
      <c r="BG183" s="839">
        <v>2</v>
      </c>
      <c r="BH183" s="848">
        <v>0</v>
      </c>
      <c r="BI183" s="854" t="s">
        <v>8156</v>
      </c>
      <c r="BJ183" s="129">
        <f t="shared" ref="BJ183:BJ186" si="674">+IFERROR((BG183/$AW183),"REVISAR")</f>
        <v>6.6666666666666666E-2</v>
      </c>
      <c r="BK183" s="7">
        <f t="shared" ref="BK183:BK186" si="675">IF(BL183="SI",IFERROR((IF(BL183="SI",BH183,0)/$AW183),"REVISAR"),0)</f>
        <v>0</v>
      </c>
      <c r="BL183" s="841" t="s">
        <v>218</v>
      </c>
      <c r="BM183" s="854" t="s">
        <v>8161</v>
      </c>
      <c r="BN183" s="859">
        <v>1</v>
      </c>
      <c r="BO183" s="839">
        <v>4</v>
      </c>
      <c r="BP183" s="845">
        <v>3</v>
      </c>
      <c r="BQ183" s="843" t="s">
        <v>8166</v>
      </c>
      <c r="BR183" s="7">
        <f t="shared" ref="BR183:BR186" si="676">+IF(BT183="SI",IFERROR((IF(BT183="SI",BO183,0)/$AW183),"REVISAR"),0)</f>
        <v>0.13333333333333333</v>
      </c>
      <c r="BS183" s="850">
        <f t="shared" ref="BS183:BS186" si="677">+IF(BL183&lt;&gt;"SI",BK183,(IF(BT183="SI",IFERROR((IF(BT183="SI",BP183,0)/$AW183),"REVISAR"),BK183)))</f>
        <v>0.1</v>
      </c>
      <c r="BT183" s="844" t="s">
        <v>218</v>
      </c>
      <c r="BU183" s="537" t="s">
        <v>8171</v>
      </c>
      <c r="BV183" s="120">
        <v>1</v>
      </c>
      <c r="BW183" s="839">
        <v>6</v>
      </c>
      <c r="BX183" s="848">
        <v>9</v>
      </c>
      <c r="BY183" s="853" t="s">
        <v>8593</v>
      </c>
      <c r="BZ183" s="7">
        <f t="shared" ref="BZ183:BZ186" si="678">+IFERROR((BW183/$AW183),"REVISAR")</f>
        <v>0.2</v>
      </c>
      <c r="CA183" s="7">
        <f t="shared" ref="CA183:CA186" si="679">+IF(AND(BT183="SI",BL183="SI"),(IF(CB183="SI",IFERROR((IF(CB183="SI",BX183,0)/$AW183),"REVISAR"),BS183)),BS183)</f>
        <v>0.3</v>
      </c>
      <c r="CB183" s="844" t="s">
        <v>218</v>
      </c>
      <c r="CC183" s="852" t="s">
        <v>8598</v>
      </c>
      <c r="CD183" s="857">
        <v>1</v>
      </c>
      <c r="CE183" s="839">
        <v>9</v>
      </c>
      <c r="CF183" s="848">
        <v>14</v>
      </c>
      <c r="CG183" s="853"/>
      <c r="CH183" s="7">
        <f t="shared" ref="CH183:CH186" si="680">+IFERROR((CE183/$AW183),"REVISAR")</f>
        <v>0.3</v>
      </c>
      <c r="CI183" s="7">
        <f t="shared" ref="CI183:CI186" si="681">+IF(AND(BL183="SI",BT183="SI",CB183="SI"),(IF(CJ183="SI",IFERROR((IF(CJ183="SI",CF183,0)/$AW183),"REVISAR"),CA183)),CA183)</f>
        <v>0.3</v>
      </c>
      <c r="CJ183" s="844" t="s">
        <v>7160</v>
      </c>
      <c r="CK183" s="27"/>
      <c r="CL183" s="857"/>
      <c r="CM183" s="839">
        <v>12</v>
      </c>
      <c r="CN183" s="848"/>
      <c r="CO183" s="847"/>
      <c r="CP183" s="7">
        <f t="shared" ref="CP183:CP186" si="682">+IFERROR((CM183/$AW183),"REVISAR")</f>
        <v>0.4</v>
      </c>
      <c r="CQ183" s="7">
        <f t="shared" ref="CQ183:CQ186" si="683">+IF(AND(BL183="SI",BT183="SI",CB183="SI",CJ183="SI"),(IF(CR183="SI",IFERROR((IF(CR183="SI",CN183,0)/$AW183),"REVISAR"),CI183)),CI183)</f>
        <v>0.3</v>
      </c>
      <c r="CR183" s="844" t="s">
        <v>7160</v>
      </c>
      <c r="CS183" s="852"/>
      <c r="CT183" s="857"/>
      <c r="CU183" s="839">
        <v>15</v>
      </c>
      <c r="CV183" s="848"/>
      <c r="CW183" s="853"/>
      <c r="CX183" s="7">
        <f t="shared" ref="CX183:CX186" si="684">+IFERROR((CU183/$AW183),"REVISAR")</f>
        <v>0.5</v>
      </c>
      <c r="CY183" s="7">
        <f t="shared" ref="CY183:CY186" si="685">+IF(AND(BL183="SI",BT183="SI",CB183="SI",CJ183="SI",CR183="SI"),(IF(CZ183="SI",IFERROR((IF(CZ183="SI",CV183,0)/$AW183),"REVISAR"),CQ183)),CQ183)</f>
        <v>0.3</v>
      </c>
      <c r="CZ183" s="844" t="s">
        <v>7160</v>
      </c>
      <c r="DA183" s="852"/>
      <c r="DB183" s="856"/>
      <c r="DC183" s="839">
        <v>18</v>
      </c>
      <c r="DD183" s="848"/>
      <c r="DE183" s="853"/>
      <c r="DF183" s="7">
        <f t="shared" ref="DF183:DF186" si="686">+IFERROR((DC183/$AV183),"REVISAR")</f>
        <v>0.4</v>
      </c>
      <c r="DG183" s="7">
        <f t="shared" ref="DG183:DG186" si="687">+IF(AND(BL183="SI",BT183="SI",CB183="SI",CJ183="SI",CR183="SI",CZ183="SI"),(IF(DH183="SI",IFERROR((IF(DH183="SI",DD183,0)/$AV183),"REVISAR"),CY183)),CY183)</f>
        <v>0.3</v>
      </c>
      <c r="DH183" s="844" t="s">
        <v>7160</v>
      </c>
      <c r="DI183" s="852"/>
      <c r="DJ183" s="856"/>
      <c r="DK183" s="839">
        <v>21</v>
      </c>
      <c r="DL183" s="848"/>
      <c r="DM183" s="853"/>
      <c r="DN183" s="7">
        <f t="shared" ref="DN183:DN186" si="688">+IFERROR((DK183/$AW183),"REVISAR")</f>
        <v>0.7</v>
      </c>
      <c r="DO183" s="7">
        <f t="shared" ref="DO183:DO186" si="689">+IF(AND(BL183="SI",BT183="SI",CB183="SI",CJ183="SI",CR183="SI",CZ183="SI",DH183="SI"),(IF(DP183="SI",IFERROR((IF(DP183="SI",DL183,0)/$AW183),"REVISAR"),DG183)),DG183)</f>
        <v>0.3</v>
      </c>
      <c r="DP183" s="844" t="s">
        <v>7160</v>
      </c>
      <c r="DQ183" s="852"/>
      <c r="DR183" s="856"/>
      <c r="DS183" s="839">
        <v>24</v>
      </c>
      <c r="DT183" s="848"/>
      <c r="DU183" s="853"/>
      <c r="DV183" s="7">
        <f t="shared" ref="DV183:DV186" si="690">+IFERROR((DS183/$AW183),"REVISAR")</f>
        <v>0.8</v>
      </c>
      <c r="DW183" s="7">
        <f t="shared" ref="DW183:DW186" si="691">+IF(AND(BL183="SI",BT183="SI",CB183="SI",CJ183="SI",CR183="SI",CZ183="SI",DH183="SI",DP183="SI"),(IF(DX183="SI",IFERROR((IF(DX183="SI",DT183,0)/$AW183),"REVISAR"),DO183)),DO183)</f>
        <v>0.3</v>
      </c>
      <c r="DX183" s="844" t="s">
        <v>7160</v>
      </c>
      <c r="DY183" s="852"/>
      <c r="DZ183" s="856"/>
      <c r="EA183" s="839">
        <v>27</v>
      </c>
      <c r="EB183" s="848"/>
      <c r="EC183" s="853"/>
      <c r="ED183" s="7">
        <f t="shared" ref="ED183:ED186" si="692">+IFERROR((EA183/$AW183),"REVISAR")</f>
        <v>0.9</v>
      </c>
      <c r="EE183" s="7">
        <f t="shared" ref="EE183:EE186" si="693">+IF(AND(BL183="SI",BT183="SI",CB183="SI",CJ183="SI",CR183="SI",CZ183="SI",DH183="SI",DP183="SI",DX183="SI"),(IF(EF183="SI",IFERROR((IF(EF183="SI",EB183,0)/$AW183),"REVISAR"),DW183)),DW183)</f>
        <v>0.3</v>
      </c>
      <c r="EF183" s="844" t="s">
        <v>7160</v>
      </c>
      <c r="EG183" s="851"/>
      <c r="EH183" s="856"/>
      <c r="EI183" s="839">
        <v>30</v>
      </c>
      <c r="EJ183" s="848"/>
      <c r="EK183" s="853"/>
      <c r="EL183" s="7">
        <f t="shared" ref="EL183:EL186" si="694">+IFERROR((EI183/$AW183),"REVISAR")</f>
        <v>1</v>
      </c>
      <c r="EM183" s="7">
        <f t="shared" ref="EM183:EM186" si="695">+IF(AND(BL183="SI",BT183="SI",CB183="SI",CJ183="SI",CR183="SI",CZ183="SI",DH183="SI",DP183="SI",DX183="SI",EF183="SI"),(IF(EN183="SI",IFERROR((IF(EN183="SI",EJ183,0)/$AW183),"REVISAR"),EE183)),EE183)</f>
        <v>0.3</v>
      </c>
      <c r="EN183" s="844" t="s">
        <v>7160</v>
      </c>
      <c r="EO183" s="851"/>
      <c r="EP183" s="856"/>
      <c r="EQ183" s="839">
        <v>30</v>
      </c>
      <c r="ER183" s="845"/>
      <c r="ES183" s="853"/>
      <c r="ET183" s="7">
        <f t="shared" ref="ET183:ET186" si="696">+IFERROR((EQ183/$AW183),"REVISAR")</f>
        <v>1</v>
      </c>
      <c r="EU183" s="7">
        <f t="shared" ref="EU183:EU186" si="697">+IF(AND(BL183="SI",BT183="SI",CB183="SI",CJ183="SI",CR183="SI",CZ183="SI",DH183="SI",DP183="SI",DX183="SI",EF183="SI",EN183="SI"),(IF(EV183="SI",IFERROR((IF(EV183="SI",ER183,0)/$AW183),"REVISAR"),EM183)),EM183)</f>
        <v>0.3</v>
      </c>
      <c r="EV183" s="844" t="s">
        <v>7160</v>
      </c>
      <c r="EW183" s="849"/>
      <c r="EX183" s="849"/>
      <c r="EY183" s="546">
        <v>2023</v>
      </c>
      <c r="FA183" s="846" t="str">
        <f t="shared" ref="FA183:FA184" si="698">+IF(EQ183=AW183,"SI","NO")</f>
        <v>SI</v>
      </c>
      <c r="FC183" s="934" t="str">
        <f t="shared" si="430"/>
        <v>subdirección de contratación</v>
      </c>
      <c r="FF183" s="862"/>
    </row>
    <row r="184" spans="1:162" s="934" customFormat="1" ht="32.25" customHeight="1" x14ac:dyDescent="0.25">
      <c r="A184" s="861" t="str">
        <f t="shared" si="398"/>
        <v>359_TRANSVERSALES_2023</v>
      </c>
      <c r="B184" s="925" t="s">
        <v>7200</v>
      </c>
      <c r="C184" s="925" t="s">
        <v>201</v>
      </c>
      <c r="D184" s="925" t="s">
        <v>7239</v>
      </c>
      <c r="E184" s="925" t="s">
        <v>7214</v>
      </c>
      <c r="F184" s="925" t="s">
        <v>1254</v>
      </c>
      <c r="G184" s="925" t="s">
        <v>1254</v>
      </c>
      <c r="H184" s="925" t="s">
        <v>204</v>
      </c>
      <c r="I184" s="969" t="s">
        <v>207</v>
      </c>
      <c r="J184" s="969" t="s">
        <v>7344</v>
      </c>
      <c r="K184" s="969" t="s">
        <v>7692</v>
      </c>
      <c r="L184" s="920">
        <v>44</v>
      </c>
      <c r="M184" s="925" t="s">
        <v>8320</v>
      </c>
      <c r="N184" s="920">
        <v>359</v>
      </c>
      <c r="O184" s="920"/>
      <c r="P184" s="1068" t="s">
        <v>7260</v>
      </c>
      <c r="Q184" s="920" t="s">
        <v>210</v>
      </c>
      <c r="R184" s="921"/>
      <c r="S184" s="921"/>
      <c r="T184" s="921"/>
      <c r="U184" s="921"/>
      <c r="V184" s="921"/>
      <c r="W184" s="921"/>
      <c r="X184" s="921"/>
      <c r="Y184" s="921"/>
      <c r="Z184" s="921"/>
      <c r="AA184" s="921"/>
      <c r="AB184" s="921"/>
      <c r="AC184" s="921"/>
      <c r="AD184" s="921"/>
      <c r="AE184" s="921"/>
      <c r="AF184" s="921"/>
      <c r="AG184" s="921"/>
      <c r="AH184" s="921"/>
      <c r="AI184" s="921"/>
      <c r="AJ184" s="921"/>
      <c r="AK184" s="921"/>
      <c r="AL184" s="921"/>
      <c r="AM184" s="921"/>
      <c r="AN184" s="921"/>
      <c r="AO184" s="920" t="s">
        <v>211</v>
      </c>
      <c r="AP184" s="921" t="s">
        <v>442</v>
      </c>
      <c r="AQ184" s="920" t="s">
        <v>418</v>
      </c>
      <c r="AR184" s="920" t="s">
        <v>271</v>
      </c>
      <c r="AS184" s="920">
        <v>0</v>
      </c>
      <c r="AT184" s="925" t="s">
        <v>7643</v>
      </c>
      <c r="AU184" s="925" t="s">
        <v>7644</v>
      </c>
      <c r="AV184" s="978">
        <v>90</v>
      </c>
      <c r="AW184" s="979">
        <v>80</v>
      </c>
      <c r="AX184" s="1035"/>
      <c r="AY184" s="1035"/>
      <c r="AZ184" s="1036"/>
      <c r="BA184" s="1044"/>
      <c r="BB184" s="944"/>
      <c r="BC184" s="944"/>
      <c r="BD184" s="944"/>
      <c r="BE184" s="944"/>
      <c r="BF184" s="999">
        <v>80</v>
      </c>
      <c r="BG184" s="839">
        <v>10</v>
      </c>
      <c r="BH184" s="848">
        <v>12</v>
      </c>
      <c r="BI184" s="854" t="s">
        <v>8157</v>
      </c>
      <c r="BJ184" s="129">
        <f t="shared" si="674"/>
        <v>0.125</v>
      </c>
      <c r="BK184" s="7">
        <f t="shared" si="675"/>
        <v>0.15</v>
      </c>
      <c r="BL184" s="841" t="s">
        <v>218</v>
      </c>
      <c r="BM184" s="854" t="s">
        <v>8162</v>
      </c>
      <c r="BN184" s="859">
        <v>1</v>
      </c>
      <c r="BO184" s="839">
        <v>20</v>
      </c>
      <c r="BP184" s="845">
        <v>31</v>
      </c>
      <c r="BQ184" s="843" t="s">
        <v>8167</v>
      </c>
      <c r="BR184" s="7">
        <f t="shared" si="676"/>
        <v>0.25</v>
      </c>
      <c r="BS184" s="850">
        <f t="shared" si="677"/>
        <v>0.38750000000000001</v>
      </c>
      <c r="BT184" s="844" t="s">
        <v>218</v>
      </c>
      <c r="BU184" s="537" t="s">
        <v>8172</v>
      </c>
      <c r="BV184" s="120">
        <v>1</v>
      </c>
      <c r="BW184" s="839">
        <v>27</v>
      </c>
      <c r="BX184" s="848">
        <v>57</v>
      </c>
      <c r="BY184" s="853" t="s">
        <v>8594</v>
      </c>
      <c r="BZ184" s="7">
        <f t="shared" si="678"/>
        <v>0.33750000000000002</v>
      </c>
      <c r="CA184" s="7">
        <f t="shared" si="679"/>
        <v>0.71250000000000002</v>
      </c>
      <c r="CB184" s="844" t="s">
        <v>218</v>
      </c>
      <c r="CC184" s="852" t="s">
        <v>8599</v>
      </c>
      <c r="CD184" s="857">
        <v>1</v>
      </c>
      <c r="CE184" s="839">
        <v>34</v>
      </c>
      <c r="CF184" s="848">
        <v>67</v>
      </c>
      <c r="CG184" s="853"/>
      <c r="CH184" s="7">
        <f t="shared" si="680"/>
        <v>0.42499999999999999</v>
      </c>
      <c r="CI184" s="7">
        <f t="shared" si="681"/>
        <v>0.71250000000000002</v>
      </c>
      <c r="CJ184" s="844" t="s">
        <v>7160</v>
      </c>
      <c r="CK184" s="27"/>
      <c r="CL184" s="857"/>
      <c r="CM184" s="839">
        <v>40</v>
      </c>
      <c r="CN184" s="848"/>
      <c r="CO184" s="847"/>
      <c r="CP184" s="7">
        <f t="shared" si="682"/>
        <v>0.5</v>
      </c>
      <c r="CQ184" s="7">
        <f t="shared" si="683"/>
        <v>0.71250000000000002</v>
      </c>
      <c r="CR184" s="844" t="s">
        <v>7160</v>
      </c>
      <c r="CS184" s="852"/>
      <c r="CT184" s="857"/>
      <c r="CU184" s="839">
        <v>47</v>
      </c>
      <c r="CV184" s="848"/>
      <c r="CW184" s="853"/>
      <c r="CX184" s="7">
        <f t="shared" si="684"/>
        <v>0.58750000000000002</v>
      </c>
      <c r="CY184" s="7">
        <f t="shared" si="685"/>
        <v>0.71250000000000002</v>
      </c>
      <c r="CZ184" s="844" t="s">
        <v>7160</v>
      </c>
      <c r="DA184" s="852"/>
      <c r="DB184" s="856"/>
      <c r="DC184" s="839">
        <v>54</v>
      </c>
      <c r="DD184" s="848"/>
      <c r="DE184" s="853"/>
      <c r="DF184" s="7">
        <f t="shared" si="686"/>
        <v>0.6</v>
      </c>
      <c r="DG184" s="7">
        <f t="shared" si="687"/>
        <v>0.71250000000000002</v>
      </c>
      <c r="DH184" s="844" t="s">
        <v>7160</v>
      </c>
      <c r="DI184" s="852"/>
      <c r="DJ184" s="856"/>
      <c r="DK184" s="839">
        <v>61</v>
      </c>
      <c r="DL184" s="848"/>
      <c r="DM184" s="853"/>
      <c r="DN184" s="7">
        <f t="shared" si="688"/>
        <v>0.76249999999999996</v>
      </c>
      <c r="DO184" s="7">
        <f t="shared" si="689"/>
        <v>0.71250000000000002</v>
      </c>
      <c r="DP184" s="844" t="s">
        <v>7160</v>
      </c>
      <c r="DQ184" s="852"/>
      <c r="DR184" s="856"/>
      <c r="DS184" s="839">
        <v>68</v>
      </c>
      <c r="DT184" s="848"/>
      <c r="DU184" s="853"/>
      <c r="DV184" s="7">
        <f t="shared" si="690"/>
        <v>0.85</v>
      </c>
      <c r="DW184" s="7">
        <f t="shared" si="691"/>
        <v>0.71250000000000002</v>
      </c>
      <c r="DX184" s="844" t="s">
        <v>7160</v>
      </c>
      <c r="DY184" s="852"/>
      <c r="DZ184" s="856"/>
      <c r="EA184" s="839">
        <v>75</v>
      </c>
      <c r="EB184" s="848"/>
      <c r="EC184" s="853"/>
      <c r="ED184" s="7">
        <f t="shared" si="692"/>
        <v>0.9375</v>
      </c>
      <c r="EE184" s="7">
        <f t="shared" si="693"/>
        <v>0.71250000000000002</v>
      </c>
      <c r="EF184" s="844" t="s">
        <v>7160</v>
      </c>
      <c r="EG184" s="851"/>
      <c r="EH184" s="856"/>
      <c r="EI184" s="839">
        <v>80</v>
      </c>
      <c r="EJ184" s="848"/>
      <c r="EK184" s="853"/>
      <c r="EL184" s="7">
        <f t="shared" si="694"/>
        <v>1</v>
      </c>
      <c r="EM184" s="7">
        <f t="shared" si="695"/>
        <v>0.71250000000000002</v>
      </c>
      <c r="EN184" s="844" t="s">
        <v>7160</v>
      </c>
      <c r="EO184" s="851"/>
      <c r="EP184" s="856"/>
      <c r="EQ184" s="839">
        <v>80</v>
      </c>
      <c r="ER184" s="845"/>
      <c r="ES184" s="853"/>
      <c r="ET184" s="7">
        <f t="shared" si="696"/>
        <v>1</v>
      </c>
      <c r="EU184" s="7">
        <f t="shared" si="697"/>
        <v>0.71250000000000002</v>
      </c>
      <c r="EV184" s="844" t="s">
        <v>7160</v>
      </c>
      <c r="EW184" s="849"/>
      <c r="EX184" s="849"/>
      <c r="EY184" s="546">
        <v>2023</v>
      </c>
      <c r="FA184" s="846" t="str">
        <f t="shared" si="698"/>
        <v>SI</v>
      </c>
      <c r="FC184" s="934" t="str">
        <f t="shared" si="430"/>
        <v>subdirección de contratación</v>
      </c>
      <c r="FF184" s="862"/>
    </row>
    <row r="185" spans="1:162" s="934" customFormat="1" ht="32.25" customHeight="1" x14ac:dyDescent="0.25">
      <c r="A185" s="861" t="str">
        <f t="shared" si="398"/>
        <v>607_TRANSVERSALES_2023</v>
      </c>
      <c r="B185" s="925" t="s">
        <v>7200</v>
      </c>
      <c r="C185" s="925" t="s">
        <v>1393</v>
      </c>
      <c r="D185" s="925" t="s">
        <v>7239</v>
      </c>
      <c r="E185" s="925" t="s">
        <v>7220</v>
      </c>
      <c r="F185" s="925" t="s">
        <v>1362</v>
      </c>
      <c r="G185" s="925" t="s">
        <v>1362</v>
      </c>
      <c r="H185" s="925" t="s">
        <v>204</v>
      </c>
      <c r="I185" s="969" t="s">
        <v>207</v>
      </c>
      <c r="J185" s="969" t="s">
        <v>7426</v>
      </c>
      <c r="K185" s="969" t="s">
        <v>7645</v>
      </c>
      <c r="L185" s="920" t="s">
        <v>1364</v>
      </c>
      <c r="M185" s="925" t="s">
        <v>8339</v>
      </c>
      <c r="N185" s="971">
        <v>607</v>
      </c>
      <c r="O185" s="920"/>
      <c r="P185" s="1068" t="s">
        <v>7646</v>
      </c>
      <c r="Q185" s="1028" t="s">
        <v>210</v>
      </c>
      <c r="R185" s="921"/>
      <c r="S185" s="921"/>
      <c r="T185" s="921"/>
      <c r="U185" s="921"/>
      <c r="V185" s="921"/>
      <c r="W185" s="921"/>
      <c r="X185" s="921"/>
      <c r="Y185" s="921"/>
      <c r="Z185" s="921"/>
      <c r="AA185" s="921"/>
      <c r="AB185" s="921"/>
      <c r="AC185" s="921"/>
      <c r="AD185" s="921"/>
      <c r="AE185" s="921"/>
      <c r="AF185" s="921"/>
      <c r="AG185" s="921"/>
      <c r="AH185" s="921"/>
      <c r="AI185" s="921"/>
      <c r="AJ185" s="921"/>
      <c r="AK185" s="921"/>
      <c r="AL185" s="921"/>
      <c r="AM185" s="921"/>
      <c r="AN185" s="921"/>
      <c r="AO185" s="920" t="s">
        <v>1366</v>
      </c>
      <c r="AP185" s="921" t="s">
        <v>2635</v>
      </c>
      <c r="AQ185" s="920" t="s">
        <v>418</v>
      </c>
      <c r="AR185" s="920" t="s">
        <v>7187</v>
      </c>
      <c r="AS185" s="920">
        <v>0</v>
      </c>
      <c r="AT185" s="927" t="s">
        <v>7647</v>
      </c>
      <c r="AU185" s="927" t="s">
        <v>7648</v>
      </c>
      <c r="AV185" s="919">
        <v>0</v>
      </c>
      <c r="AW185" s="976">
        <v>70</v>
      </c>
      <c r="AX185" s="976">
        <v>75</v>
      </c>
      <c r="AY185" s="976">
        <v>80</v>
      </c>
      <c r="AZ185" s="977">
        <v>85</v>
      </c>
      <c r="BA185" s="977">
        <v>85</v>
      </c>
      <c r="BB185" s="939"/>
      <c r="BC185" s="939"/>
      <c r="BD185" s="939"/>
      <c r="BE185" s="939"/>
      <c r="BF185" s="993">
        <v>70</v>
      </c>
      <c r="BG185" s="839">
        <v>0</v>
      </c>
      <c r="BH185" s="842">
        <v>0</v>
      </c>
      <c r="BI185" s="854" t="s">
        <v>8173</v>
      </c>
      <c r="BJ185" s="129">
        <f t="shared" si="674"/>
        <v>0</v>
      </c>
      <c r="BK185" s="7">
        <f t="shared" si="675"/>
        <v>0</v>
      </c>
      <c r="BL185" s="841" t="s">
        <v>218</v>
      </c>
      <c r="BM185" s="854" t="s">
        <v>8180</v>
      </c>
      <c r="BN185" s="859">
        <v>1</v>
      </c>
      <c r="BO185" s="839">
        <v>0</v>
      </c>
      <c r="BP185" s="842">
        <v>0</v>
      </c>
      <c r="BQ185" s="843" t="s">
        <v>8187</v>
      </c>
      <c r="BR185" s="7">
        <f t="shared" si="676"/>
        <v>0</v>
      </c>
      <c r="BS185" s="850">
        <f t="shared" si="677"/>
        <v>0</v>
      </c>
      <c r="BT185" s="844" t="s">
        <v>218</v>
      </c>
      <c r="BU185" s="537" t="s">
        <v>8194</v>
      </c>
      <c r="BV185" s="120">
        <v>1</v>
      </c>
      <c r="BW185" s="839">
        <v>0</v>
      </c>
      <c r="BX185" s="842">
        <f>IF(BT185="SI",BP185,0)</f>
        <v>0</v>
      </c>
      <c r="BY185" s="853"/>
      <c r="BZ185" s="7">
        <f t="shared" si="678"/>
        <v>0</v>
      </c>
      <c r="CA185" s="7">
        <f t="shared" si="679"/>
        <v>0</v>
      </c>
      <c r="CB185" s="844" t="s">
        <v>218</v>
      </c>
      <c r="CC185" s="852" t="s">
        <v>8606</v>
      </c>
      <c r="CD185" s="857">
        <v>0</v>
      </c>
      <c r="CE185" s="839">
        <v>0</v>
      </c>
      <c r="CF185" s="842">
        <f>IF(CB185="SI",BX185,0)</f>
        <v>0</v>
      </c>
      <c r="CG185" s="853"/>
      <c r="CH185" s="7">
        <f t="shared" si="680"/>
        <v>0</v>
      </c>
      <c r="CI185" s="7">
        <f t="shared" si="681"/>
        <v>0</v>
      </c>
      <c r="CJ185" s="844" t="s">
        <v>7160</v>
      </c>
      <c r="CK185" s="27"/>
      <c r="CL185" s="857"/>
      <c r="CM185" s="839">
        <v>0</v>
      </c>
      <c r="CN185" s="842">
        <f t="shared" ref="CN185:CN186" si="699">IF(CJ185="SI",CF185,0)</f>
        <v>0</v>
      </c>
      <c r="CO185" s="847"/>
      <c r="CP185" s="7">
        <f t="shared" si="682"/>
        <v>0</v>
      </c>
      <c r="CQ185" s="7">
        <f t="shared" si="683"/>
        <v>0</v>
      </c>
      <c r="CR185" s="844" t="s">
        <v>7160</v>
      </c>
      <c r="CS185" s="852"/>
      <c r="CT185" s="857"/>
      <c r="CU185" s="839">
        <v>0</v>
      </c>
      <c r="CV185" s="842">
        <f t="shared" ref="CV185:CV186" si="700">IF(CR185="SI",CN185,0)</f>
        <v>0</v>
      </c>
      <c r="CW185" s="853"/>
      <c r="CX185" s="7">
        <f t="shared" si="684"/>
        <v>0</v>
      </c>
      <c r="CY185" s="7">
        <f t="shared" si="685"/>
        <v>0</v>
      </c>
      <c r="CZ185" s="844" t="s">
        <v>7160</v>
      </c>
      <c r="DA185" s="852"/>
      <c r="DB185" s="856"/>
      <c r="DC185" s="839">
        <v>0</v>
      </c>
      <c r="DD185" s="842">
        <f t="shared" ref="DD185:DD186" si="701">IF(CZ185="SI",CV185,0)</f>
        <v>0</v>
      </c>
      <c r="DE185" s="853"/>
      <c r="DF185" s="7" t="str">
        <f t="shared" si="686"/>
        <v>REVISAR</v>
      </c>
      <c r="DG185" s="7">
        <f t="shared" si="687"/>
        <v>0</v>
      </c>
      <c r="DH185" s="844" t="s">
        <v>7160</v>
      </c>
      <c r="DI185" s="852"/>
      <c r="DJ185" s="856"/>
      <c r="DK185" s="839">
        <v>0</v>
      </c>
      <c r="DL185" s="842">
        <f t="shared" ref="DL185:DL186" si="702">IF(DH185="SI",DD185,0)</f>
        <v>0</v>
      </c>
      <c r="DM185" s="853"/>
      <c r="DN185" s="7">
        <f t="shared" si="688"/>
        <v>0</v>
      </c>
      <c r="DO185" s="7">
        <f t="shared" si="689"/>
        <v>0</v>
      </c>
      <c r="DP185" s="844" t="s">
        <v>7160</v>
      </c>
      <c r="DQ185" s="852"/>
      <c r="DR185" s="856"/>
      <c r="DS185" s="839">
        <v>0</v>
      </c>
      <c r="DT185" s="842">
        <f t="shared" ref="DT185:DT186" si="703">IF(DP185="SI",DL185,0)</f>
        <v>0</v>
      </c>
      <c r="DU185" s="853"/>
      <c r="DV185" s="7">
        <f t="shared" si="690"/>
        <v>0</v>
      </c>
      <c r="DW185" s="7">
        <f t="shared" si="691"/>
        <v>0</v>
      </c>
      <c r="DX185" s="844" t="s">
        <v>7160</v>
      </c>
      <c r="DY185" s="852"/>
      <c r="DZ185" s="856"/>
      <c r="EA185" s="839">
        <v>0</v>
      </c>
      <c r="EB185" s="842">
        <f t="shared" ref="EB185:EB186" si="704">IF(DX185="SI",DT185,0)</f>
        <v>0</v>
      </c>
      <c r="EC185" s="853"/>
      <c r="ED185" s="7">
        <f t="shared" si="692"/>
        <v>0</v>
      </c>
      <c r="EE185" s="7">
        <f t="shared" si="693"/>
        <v>0</v>
      </c>
      <c r="EF185" s="844" t="s">
        <v>7160</v>
      </c>
      <c r="EG185" s="851"/>
      <c r="EH185" s="856"/>
      <c r="EI185" s="839">
        <v>0</v>
      </c>
      <c r="EJ185" s="842">
        <f t="shared" ref="EJ185:EJ186" si="705">IF(EF185="SI",EB185,0)</f>
        <v>0</v>
      </c>
      <c r="EK185" s="853"/>
      <c r="EL185" s="7">
        <f t="shared" si="694"/>
        <v>0</v>
      </c>
      <c r="EM185" s="7">
        <f t="shared" si="695"/>
        <v>0</v>
      </c>
      <c r="EN185" s="844" t="s">
        <v>7160</v>
      </c>
      <c r="EO185" s="851"/>
      <c r="EP185" s="856"/>
      <c r="EQ185" s="839">
        <v>70</v>
      </c>
      <c r="ER185" s="845"/>
      <c r="ES185" s="853"/>
      <c r="ET185" s="7">
        <f t="shared" si="696"/>
        <v>1</v>
      </c>
      <c r="EU185" s="7">
        <f t="shared" si="697"/>
        <v>0</v>
      </c>
      <c r="EV185" s="844" t="s">
        <v>7160</v>
      </c>
      <c r="EW185" s="849"/>
      <c r="EX185" s="849"/>
      <c r="EY185" s="546">
        <v>2023</v>
      </c>
      <c r="FA185" s="846" t="str">
        <f t="shared" ref="FA185:FA187" si="706">+IF(EQ185=AW185,"SI","NO")</f>
        <v>SI</v>
      </c>
      <c r="FC185" s="934" t="str">
        <f t="shared" si="430"/>
        <v>subdirección de desarrollo organizacional (sdo)</v>
      </c>
      <c r="FF185" s="862"/>
    </row>
    <row r="186" spans="1:162" s="934" customFormat="1" ht="32.25" customHeight="1" x14ac:dyDescent="0.25">
      <c r="A186" s="861" t="str">
        <f t="shared" si="398"/>
        <v>608_TRANSVERSALES_2023</v>
      </c>
      <c r="B186" s="925" t="s">
        <v>7200</v>
      </c>
      <c r="C186" s="925" t="s">
        <v>1393</v>
      </c>
      <c r="D186" s="925" t="s">
        <v>7239</v>
      </c>
      <c r="E186" s="925" t="s">
        <v>7220</v>
      </c>
      <c r="F186" s="925" t="s">
        <v>1362</v>
      </c>
      <c r="G186" s="925" t="s">
        <v>1362</v>
      </c>
      <c r="H186" s="925" t="s">
        <v>204</v>
      </c>
      <c r="I186" s="969" t="s">
        <v>207</v>
      </c>
      <c r="J186" s="969" t="s">
        <v>7426</v>
      </c>
      <c r="K186" s="969" t="s">
        <v>7645</v>
      </c>
      <c r="L186" s="920" t="s">
        <v>1364</v>
      </c>
      <c r="M186" s="925" t="s">
        <v>8339</v>
      </c>
      <c r="N186" s="974">
        <v>608</v>
      </c>
      <c r="O186" s="921"/>
      <c r="P186" s="1068" t="s">
        <v>7649</v>
      </c>
      <c r="Q186" s="1028" t="s">
        <v>210</v>
      </c>
      <c r="R186" s="921"/>
      <c r="S186" s="921"/>
      <c r="T186" s="921"/>
      <c r="U186" s="921"/>
      <c r="V186" s="921"/>
      <c r="W186" s="921"/>
      <c r="X186" s="921"/>
      <c r="Y186" s="921"/>
      <c r="Z186" s="921"/>
      <c r="AA186" s="921"/>
      <c r="AB186" s="921"/>
      <c r="AC186" s="921"/>
      <c r="AD186" s="921"/>
      <c r="AE186" s="921"/>
      <c r="AF186" s="921"/>
      <c r="AG186" s="921"/>
      <c r="AH186" s="921"/>
      <c r="AI186" s="921"/>
      <c r="AJ186" s="921"/>
      <c r="AK186" s="921"/>
      <c r="AL186" s="921"/>
      <c r="AM186" s="921"/>
      <c r="AN186" s="921"/>
      <c r="AO186" s="920" t="s">
        <v>1366</v>
      </c>
      <c r="AP186" s="921" t="s">
        <v>2635</v>
      </c>
      <c r="AQ186" s="920" t="s">
        <v>418</v>
      </c>
      <c r="AR186" s="920" t="s">
        <v>271</v>
      </c>
      <c r="AS186" s="920">
        <v>210</v>
      </c>
      <c r="AT186" s="927" t="s">
        <v>7650</v>
      </c>
      <c r="AU186" s="927" t="s">
        <v>7651</v>
      </c>
      <c r="AV186" s="919">
        <v>0</v>
      </c>
      <c r="AW186" s="1039" t="s">
        <v>1427</v>
      </c>
      <c r="AX186" s="1039" t="s">
        <v>1427</v>
      </c>
      <c r="AY186" s="1039" t="s">
        <v>1427</v>
      </c>
      <c r="AZ186" s="1039" t="s">
        <v>1427</v>
      </c>
      <c r="BA186" s="1039" t="s">
        <v>1427</v>
      </c>
      <c r="BB186" s="968"/>
      <c r="BC186" s="968"/>
      <c r="BD186" s="968"/>
      <c r="BE186" s="968"/>
      <c r="BF186" s="1018" t="s">
        <v>1427</v>
      </c>
      <c r="BG186" s="839">
        <v>0</v>
      </c>
      <c r="BH186" s="842">
        <v>0</v>
      </c>
      <c r="BI186" s="854" t="s">
        <v>8174</v>
      </c>
      <c r="BJ186" s="129">
        <f t="shared" si="674"/>
        <v>0</v>
      </c>
      <c r="BK186" s="7">
        <f t="shared" si="675"/>
        <v>0</v>
      </c>
      <c r="BL186" s="841" t="s">
        <v>218</v>
      </c>
      <c r="BM186" s="854" t="s">
        <v>8181</v>
      </c>
      <c r="BN186" s="859">
        <v>1</v>
      </c>
      <c r="BO186" s="839">
        <v>0</v>
      </c>
      <c r="BP186" s="842">
        <v>0</v>
      </c>
      <c r="BQ186" s="843" t="s">
        <v>8188</v>
      </c>
      <c r="BR186" s="7">
        <f t="shared" si="676"/>
        <v>0</v>
      </c>
      <c r="BS186" s="850">
        <f t="shared" si="677"/>
        <v>0</v>
      </c>
      <c r="BT186" s="844" t="s">
        <v>218</v>
      </c>
      <c r="BU186" s="537" t="s">
        <v>8195</v>
      </c>
      <c r="BV186" s="120">
        <v>1</v>
      </c>
      <c r="BW186" s="839">
        <v>0</v>
      </c>
      <c r="BX186" s="842">
        <f>IF(BT186="SI",BP186,0)</f>
        <v>0</v>
      </c>
      <c r="BY186" s="853" t="s">
        <v>8600</v>
      </c>
      <c r="BZ186" s="7">
        <f t="shared" si="678"/>
        <v>0</v>
      </c>
      <c r="CA186" s="7">
        <f t="shared" si="679"/>
        <v>0</v>
      </c>
      <c r="CB186" s="844" t="s">
        <v>218</v>
      </c>
      <c r="CC186" s="852" t="s">
        <v>8607</v>
      </c>
      <c r="CD186" s="857">
        <v>0</v>
      </c>
      <c r="CE186" s="839">
        <v>0</v>
      </c>
      <c r="CF186" s="842">
        <f>IF(CB186="SI",BX186,0)</f>
        <v>0</v>
      </c>
      <c r="CG186" s="853"/>
      <c r="CH186" s="7">
        <f t="shared" si="680"/>
        <v>0</v>
      </c>
      <c r="CI186" s="7">
        <f t="shared" si="681"/>
        <v>0</v>
      </c>
      <c r="CJ186" s="844" t="s">
        <v>7160</v>
      </c>
      <c r="CK186" s="27"/>
      <c r="CL186" s="857"/>
      <c r="CM186" s="839">
        <v>0</v>
      </c>
      <c r="CN186" s="842">
        <f t="shared" si="699"/>
        <v>0</v>
      </c>
      <c r="CO186" s="847"/>
      <c r="CP186" s="7">
        <f t="shared" si="682"/>
        <v>0</v>
      </c>
      <c r="CQ186" s="7">
        <f t="shared" si="683"/>
        <v>0</v>
      </c>
      <c r="CR186" s="844" t="s">
        <v>7160</v>
      </c>
      <c r="CS186" s="852"/>
      <c r="CT186" s="857"/>
      <c r="CU186" s="839">
        <v>0</v>
      </c>
      <c r="CV186" s="842">
        <f t="shared" si="700"/>
        <v>0</v>
      </c>
      <c r="CW186" s="853"/>
      <c r="CX186" s="7">
        <f t="shared" si="684"/>
        <v>0</v>
      </c>
      <c r="CY186" s="7">
        <f t="shared" si="685"/>
        <v>0</v>
      </c>
      <c r="CZ186" s="844" t="s">
        <v>7160</v>
      </c>
      <c r="DA186" s="852"/>
      <c r="DB186" s="856"/>
      <c r="DC186" s="839">
        <v>0</v>
      </c>
      <c r="DD186" s="842">
        <f t="shared" si="701"/>
        <v>0</v>
      </c>
      <c r="DE186" s="853"/>
      <c r="DF186" s="7" t="str">
        <f t="shared" si="686"/>
        <v>REVISAR</v>
      </c>
      <c r="DG186" s="7">
        <f t="shared" si="687"/>
        <v>0</v>
      </c>
      <c r="DH186" s="844" t="s">
        <v>7160</v>
      </c>
      <c r="DI186" s="852"/>
      <c r="DJ186" s="856"/>
      <c r="DK186" s="839">
        <v>0</v>
      </c>
      <c r="DL186" s="842">
        <f t="shared" si="702"/>
        <v>0</v>
      </c>
      <c r="DM186" s="853"/>
      <c r="DN186" s="7">
        <f t="shared" si="688"/>
        <v>0</v>
      </c>
      <c r="DO186" s="7">
        <f t="shared" si="689"/>
        <v>0</v>
      </c>
      <c r="DP186" s="844" t="s">
        <v>7160</v>
      </c>
      <c r="DQ186" s="852"/>
      <c r="DR186" s="856"/>
      <c r="DS186" s="839">
        <v>0</v>
      </c>
      <c r="DT186" s="842">
        <f t="shared" si="703"/>
        <v>0</v>
      </c>
      <c r="DU186" s="853"/>
      <c r="DV186" s="7">
        <f t="shared" si="690"/>
        <v>0</v>
      </c>
      <c r="DW186" s="7">
        <f t="shared" si="691"/>
        <v>0</v>
      </c>
      <c r="DX186" s="844" t="s">
        <v>7160</v>
      </c>
      <c r="DY186" s="852"/>
      <c r="DZ186" s="856"/>
      <c r="EA186" s="839">
        <v>0</v>
      </c>
      <c r="EB186" s="842">
        <f t="shared" si="704"/>
        <v>0</v>
      </c>
      <c r="EC186" s="853"/>
      <c r="ED186" s="7">
        <f t="shared" si="692"/>
        <v>0</v>
      </c>
      <c r="EE186" s="7">
        <f t="shared" si="693"/>
        <v>0</v>
      </c>
      <c r="EF186" s="844" t="s">
        <v>7160</v>
      </c>
      <c r="EG186" s="851"/>
      <c r="EH186" s="856"/>
      <c r="EI186" s="839">
        <v>0</v>
      </c>
      <c r="EJ186" s="842">
        <f t="shared" si="705"/>
        <v>0</v>
      </c>
      <c r="EK186" s="853"/>
      <c r="EL186" s="7">
        <f t="shared" si="694"/>
        <v>0</v>
      </c>
      <c r="EM186" s="7">
        <f t="shared" si="695"/>
        <v>0</v>
      </c>
      <c r="EN186" s="844" t="s">
        <v>7160</v>
      </c>
      <c r="EO186" s="851"/>
      <c r="EP186" s="856"/>
      <c r="EQ186" s="839" t="s">
        <v>1427</v>
      </c>
      <c r="ER186" s="845"/>
      <c r="ES186" s="853"/>
      <c r="ET186" s="7">
        <f t="shared" si="696"/>
        <v>1</v>
      </c>
      <c r="EU186" s="7">
        <f t="shared" si="697"/>
        <v>0</v>
      </c>
      <c r="EV186" s="844" t="s">
        <v>7160</v>
      </c>
      <c r="EW186" s="849"/>
      <c r="EX186" s="849"/>
      <c r="EY186" s="546">
        <v>2023</v>
      </c>
      <c r="FA186" s="846" t="str">
        <f t="shared" si="706"/>
        <v>SI</v>
      </c>
      <c r="FC186" s="934" t="str">
        <f t="shared" si="430"/>
        <v>subdirección de desarrollo organizacional (sdo)</v>
      </c>
      <c r="FF186" s="862"/>
    </row>
    <row r="187" spans="1:162" s="934" customFormat="1" ht="32.25" customHeight="1" x14ac:dyDescent="0.25">
      <c r="A187" s="861" t="str">
        <f t="shared" si="398"/>
        <v>609_TRANSVERSALES_2023</v>
      </c>
      <c r="B187" s="925" t="s">
        <v>7200</v>
      </c>
      <c r="C187" s="925" t="s">
        <v>1393</v>
      </c>
      <c r="D187" s="925" t="s">
        <v>7239</v>
      </c>
      <c r="E187" s="925" t="s">
        <v>7220</v>
      </c>
      <c r="F187" s="925" t="s">
        <v>1362</v>
      </c>
      <c r="G187" s="925" t="s">
        <v>1362</v>
      </c>
      <c r="H187" s="925" t="s">
        <v>204</v>
      </c>
      <c r="I187" s="969" t="s">
        <v>207</v>
      </c>
      <c r="J187" s="969" t="s">
        <v>7426</v>
      </c>
      <c r="K187" s="969" t="s">
        <v>7645</v>
      </c>
      <c r="L187" s="920" t="s">
        <v>1364</v>
      </c>
      <c r="M187" s="925" t="s">
        <v>8339</v>
      </c>
      <c r="N187" s="971">
        <v>609</v>
      </c>
      <c r="O187" s="920"/>
      <c r="P187" s="1068" t="s">
        <v>7652</v>
      </c>
      <c r="Q187" s="1028" t="s">
        <v>210</v>
      </c>
      <c r="R187" s="921"/>
      <c r="S187" s="921"/>
      <c r="T187" s="921"/>
      <c r="U187" s="921"/>
      <c r="V187" s="921"/>
      <c r="W187" s="921"/>
      <c r="X187" s="921"/>
      <c r="Y187" s="921"/>
      <c r="Z187" s="921"/>
      <c r="AA187" s="921"/>
      <c r="AB187" s="921"/>
      <c r="AC187" s="921"/>
      <c r="AD187" s="921"/>
      <c r="AE187" s="921"/>
      <c r="AF187" s="921"/>
      <c r="AG187" s="921"/>
      <c r="AH187" s="921"/>
      <c r="AI187" s="921"/>
      <c r="AJ187" s="921"/>
      <c r="AK187" s="921"/>
      <c r="AL187" s="921"/>
      <c r="AM187" s="921"/>
      <c r="AN187" s="921"/>
      <c r="AO187" s="920" t="s">
        <v>211</v>
      </c>
      <c r="AP187" s="921" t="s">
        <v>2635</v>
      </c>
      <c r="AQ187" s="920" t="s">
        <v>244</v>
      </c>
      <c r="AR187" s="920" t="s">
        <v>7187</v>
      </c>
      <c r="AS187" s="920">
        <v>0</v>
      </c>
      <c r="AT187" s="935" t="s">
        <v>7653</v>
      </c>
      <c r="AU187" s="927" t="s">
        <v>7654</v>
      </c>
      <c r="AV187" s="919">
        <v>0</v>
      </c>
      <c r="AW187" s="979">
        <v>3</v>
      </c>
      <c r="AX187" s="979">
        <v>3</v>
      </c>
      <c r="AY187" s="979">
        <v>3</v>
      </c>
      <c r="AZ187" s="977">
        <v>3</v>
      </c>
      <c r="BA187" s="977">
        <v>12</v>
      </c>
      <c r="BB187" s="939"/>
      <c r="BC187" s="939"/>
      <c r="BD187" s="939"/>
      <c r="BE187" s="939"/>
      <c r="BF187" s="999">
        <v>3</v>
      </c>
      <c r="BG187" s="839">
        <v>0</v>
      </c>
      <c r="BH187" s="842">
        <v>0</v>
      </c>
      <c r="BI187" s="854" t="s">
        <v>8175</v>
      </c>
      <c r="BJ187" s="129">
        <f>+IF(BL187="SI",IFERROR((IF(BL187="SI",BG187,0)/AW187),"REVISAR"),0)</f>
        <v>0</v>
      </c>
      <c r="BK187" s="7">
        <f>+IF(BL187="SI",IFERROR((IF(BL187="SI",BH187,0)/AW187),"REVISAR"),0)</f>
        <v>0</v>
      </c>
      <c r="BL187" s="841" t="s">
        <v>218</v>
      </c>
      <c r="BM187" s="854" t="s">
        <v>8182</v>
      </c>
      <c r="BN187" s="860">
        <v>1</v>
      </c>
      <c r="BO187" s="839">
        <v>0</v>
      </c>
      <c r="BP187" s="842">
        <v>0</v>
      </c>
      <c r="BQ187" s="843" t="s">
        <v>8189</v>
      </c>
      <c r="BR187" s="7">
        <f>+IFERROR((BO187/$AW187),"REVISAR")</f>
        <v>0</v>
      </c>
      <c r="BS187" s="7">
        <f>+IF(BL187&lt;&gt;"SI",BK187,(IF(BT187="SI",IFERROR((IF(BT187="SI",BP187,0)/$AW187),"REVISAR"),BK187)))</f>
        <v>0</v>
      </c>
      <c r="BT187" s="844" t="s">
        <v>218</v>
      </c>
      <c r="BU187" s="537" t="s">
        <v>8196</v>
      </c>
      <c r="BV187" s="120">
        <v>1</v>
      </c>
      <c r="BW187" s="839">
        <v>0</v>
      </c>
      <c r="BX187" s="842">
        <f>IF(BT187="SI",BP187,0)</f>
        <v>0</v>
      </c>
      <c r="BY187" s="853" t="s">
        <v>8601</v>
      </c>
      <c r="BZ187" s="7">
        <f>+IFERROR((BW187/$AW187),"REVISAR")</f>
        <v>0</v>
      </c>
      <c r="CA187" s="7">
        <f>+IF(AND(BT187="SI",BL187="SI"),(IF(CB187="SI",IFERROR((IF(CB187="SI",BX187,0)/$AW187),"REVISAR"),BS187)),BS187)</f>
        <v>0</v>
      </c>
      <c r="CB187" s="844" t="s">
        <v>218</v>
      </c>
      <c r="CC187" s="852" t="s">
        <v>8608</v>
      </c>
      <c r="CD187" s="857">
        <v>0</v>
      </c>
      <c r="CE187" s="839">
        <v>0</v>
      </c>
      <c r="CF187" s="842">
        <f>IF(CB187="SI",BX187,0)</f>
        <v>0</v>
      </c>
      <c r="CG187" s="853"/>
      <c r="CH187" s="7">
        <f>+IFERROR((CE187/$AW187),"REVISAR")</f>
        <v>0</v>
      </c>
      <c r="CI187" s="7">
        <f>+IF(AND(BL187="SI",BT187="SI",CB187="SI"),(IF(CJ187="SI",IFERROR((IF(CJ187="SI",CF187,0)/$AW187),"REVISAR"),CA187)),CA187)</f>
        <v>0</v>
      </c>
      <c r="CJ187" s="844" t="s">
        <v>7160</v>
      </c>
      <c r="CK187" s="27"/>
      <c r="CL187" s="857"/>
      <c r="CM187" s="839">
        <v>0</v>
      </c>
      <c r="CN187" s="842">
        <f>IF(CJ187="SI",CF187,0)</f>
        <v>0</v>
      </c>
      <c r="CO187" s="847"/>
      <c r="CP187" s="7">
        <f>+IFERROR((CM187/$AW187),"REVISAR")</f>
        <v>0</v>
      </c>
      <c r="CQ187" s="7">
        <f>+IF(AND(BL187="SI",BT187="SI",CB187="SI",CJ187="SI"),(IF(CR187="SI",IFERROR((IF(CR187="SI",CN187,0)/$AW187),"REVISAR"),CI187)),CI187)</f>
        <v>0</v>
      </c>
      <c r="CR187" s="844" t="s">
        <v>7160</v>
      </c>
      <c r="CS187" s="852"/>
      <c r="CT187" s="857"/>
      <c r="CU187" s="839">
        <v>0</v>
      </c>
      <c r="CV187" s="858">
        <f>IF(CR187="SI",CN187,0)</f>
        <v>0</v>
      </c>
      <c r="CW187" s="853"/>
      <c r="CX187" s="7">
        <f>+IFERROR((CU187/$AW187),"REVISAR")</f>
        <v>0</v>
      </c>
      <c r="CY187" s="7">
        <f>+IF(AND(BL187="SI",BT187="SI",CB187="SI",CJ187="SI",CR187="SI"),(IF(CZ187="SI",IFERROR((IF(CZ187="SI",CV187,0)/$AW187),"REVISAR"),CQ187)),CQ187)</f>
        <v>0</v>
      </c>
      <c r="CZ187" s="844" t="s">
        <v>7160</v>
      </c>
      <c r="DA187" s="852"/>
      <c r="DB187" s="856"/>
      <c r="DC187" s="839">
        <v>0</v>
      </c>
      <c r="DD187" s="842">
        <f>IF(CZ187="SI",CV187,0)</f>
        <v>0</v>
      </c>
      <c r="DE187" s="853"/>
      <c r="DF187" s="7">
        <f>+IFERROR((DC187/$AW187),"REVISAR")</f>
        <v>0</v>
      </c>
      <c r="DG187" s="7">
        <f>+IF(AND(BL187="SI",BT187="SI",CB187="SI",CJ187="SI",CR187="SI",CZ187="SI"),(IF(DH187="SI",IFERROR((IF(DH187="SI",DD187,0)/$AW187),"REVISAR"),CY187)),CY187)</f>
        <v>0</v>
      </c>
      <c r="DH187" s="844" t="s">
        <v>7160</v>
      </c>
      <c r="DI187" s="852"/>
      <c r="DJ187" s="856"/>
      <c r="DK187" s="839">
        <v>0</v>
      </c>
      <c r="DL187" s="842">
        <f>IF(DH187="SI",DD187,0)</f>
        <v>0</v>
      </c>
      <c r="DM187" s="853"/>
      <c r="DN187" s="7">
        <f>+IFERROR((DK187/$AW187),"REVISAR")</f>
        <v>0</v>
      </c>
      <c r="DO187" s="7">
        <f>+IF(AND(BL187="SI",BT187="SI",CB187="SI",CJ187="SI",CR187="SI",CZ187="SI",DH187="SI"),(IF(DP187="SI",IFERROR((IF(DP187="SI",DL187,0)/$AW187),"REVISAR"),DG187)),DG187)</f>
        <v>0</v>
      </c>
      <c r="DP187" s="844" t="s">
        <v>7160</v>
      </c>
      <c r="DQ187" s="852"/>
      <c r="DR187" s="856"/>
      <c r="DS187" s="839">
        <v>0</v>
      </c>
      <c r="DT187" s="842">
        <f>IF(DP187="SI",DL187,0)</f>
        <v>0</v>
      </c>
      <c r="DU187" s="853"/>
      <c r="DV187" s="7">
        <f>+IFERROR((DS187/$AW187),"REVISAR")</f>
        <v>0</v>
      </c>
      <c r="DW187" s="7">
        <f>+IF(AND(BL187="SI",BT187="SI",CB187="SI",CJ187="SI",CR187="SI",CZ187="SI",DH187="SI",DP187="SI"),(IF(DX187="SI",IFERROR((IF(DX187="SI",DT187,0)/$AW187),"REVISAR"),DO187)),DO187)</f>
        <v>0</v>
      </c>
      <c r="DX187" s="844" t="s">
        <v>7160</v>
      </c>
      <c r="DY187" s="852"/>
      <c r="DZ187" s="856"/>
      <c r="EA187" s="839">
        <v>0</v>
      </c>
      <c r="EB187" s="842">
        <f>IF(DX187="SI",DT187,0)</f>
        <v>0</v>
      </c>
      <c r="EC187" s="853"/>
      <c r="ED187" s="7">
        <f>+IFERROR((EA187/$AW187),"REVISAR")</f>
        <v>0</v>
      </c>
      <c r="EE187" s="7">
        <f>+IF(AND(BL187="SI",BT187="SI",CB187="SI",CJ187="SI",CR187="SI",CZ187="SI",DH187="SI",DP187="SI",DX187="SI"),(IF(EF187="SI",IFERROR((IF(EF187="SI",EB187,0)/$AW187),"REVISAR"),DW187)),DW187)</f>
        <v>0</v>
      </c>
      <c r="EF187" s="844" t="s">
        <v>7160</v>
      </c>
      <c r="EG187" s="851"/>
      <c r="EH187" s="856"/>
      <c r="EI187" s="839">
        <v>0</v>
      </c>
      <c r="EJ187" s="842">
        <f>IF(EF187="SI",EB187,0)</f>
        <v>0</v>
      </c>
      <c r="EK187" s="853"/>
      <c r="EL187" s="7">
        <f>+IFERROR((EI187/$AW187),"REVISAR")</f>
        <v>0</v>
      </c>
      <c r="EM187" s="7">
        <f>+IF(AND(BL187="SI",BT187="SI",CB187="SI",CJ187="SI",CR187="SI",CZ187="SI",DH187="SI",DP187="SI",DX187="SI",EF187="SI"),(IF(EN187="SI",IFERROR((IF(EN187="SI",EJ187,0)/$AW187),"REVISAR"),EE187)),EE187)</f>
        <v>0</v>
      </c>
      <c r="EN187" s="844" t="s">
        <v>7160</v>
      </c>
      <c r="EO187" s="851"/>
      <c r="EP187" s="856"/>
      <c r="EQ187" s="839">
        <v>3</v>
      </c>
      <c r="ER187" s="845"/>
      <c r="ES187" s="853"/>
      <c r="ET187" s="7">
        <f>+IFERROR((EQ187/$AW187),"REVISAR")</f>
        <v>1</v>
      </c>
      <c r="EU187" s="7">
        <f>+IF(AND(BL187="SI",BT187="SI",CB187="SI",CJ187="SI",CR187="SI",CZ187="SI",DH187="SI",DP187="SI",DX187="SI",EF187="SI",EN187="SI"),(IF(EV187="SI",IFERROR((IF(EV187="SI",ER187,0)/$AW187),"REVISAR"),EM187)),EM187)</f>
        <v>0</v>
      </c>
      <c r="EV187" s="844" t="s">
        <v>7160</v>
      </c>
      <c r="EW187" s="849"/>
      <c r="EX187" s="849"/>
      <c r="EY187" s="546">
        <v>2023</v>
      </c>
      <c r="FA187" s="846" t="str">
        <f t="shared" si="706"/>
        <v>SI</v>
      </c>
      <c r="FC187" s="934" t="str">
        <f t="shared" si="430"/>
        <v>subdirección de desarrollo organizacional (sdo)</v>
      </c>
      <c r="FF187" s="862"/>
    </row>
    <row r="188" spans="1:162" s="934" customFormat="1" ht="32.25" customHeight="1" x14ac:dyDescent="0.25">
      <c r="A188" s="861" t="str">
        <f t="shared" si="398"/>
        <v>279_TRANSVERSALES_2023</v>
      </c>
      <c r="B188" s="925" t="s">
        <v>7200</v>
      </c>
      <c r="C188" s="925" t="s">
        <v>1393</v>
      </c>
      <c r="D188" s="925" t="s">
        <v>7239</v>
      </c>
      <c r="E188" s="925" t="s">
        <v>7220</v>
      </c>
      <c r="F188" s="925" t="s">
        <v>1362</v>
      </c>
      <c r="G188" s="925" t="s">
        <v>1362</v>
      </c>
      <c r="H188" s="925" t="s">
        <v>204</v>
      </c>
      <c r="I188" s="969" t="s">
        <v>207</v>
      </c>
      <c r="J188" s="969" t="s">
        <v>7426</v>
      </c>
      <c r="K188" s="969" t="s">
        <v>7645</v>
      </c>
      <c r="L188" s="920" t="s">
        <v>1364</v>
      </c>
      <c r="M188" s="925" t="s">
        <v>8339</v>
      </c>
      <c r="N188" s="920">
        <v>279</v>
      </c>
      <c r="O188" s="920"/>
      <c r="P188" s="1068" t="s">
        <v>7221</v>
      </c>
      <c r="Q188" s="1028" t="s">
        <v>210</v>
      </c>
      <c r="R188" s="921"/>
      <c r="S188" s="921"/>
      <c r="T188" s="921"/>
      <c r="U188" s="921"/>
      <c r="V188" s="921"/>
      <c r="W188" s="921"/>
      <c r="X188" s="921"/>
      <c r="Y188" s="921"/>
      <c r="Z188" s="921"/>
      <c r="AA188" s="921"/>
      <c r="AB188" s="921"/>
      <c r="AC188" s="921"/>
      <c r="AD188" s="921"/>
      <c r="AE188" s="921"/>
      <c r="AF188" s="921"/>
      <c r="AG188" s="921"/>
      <c r="AH188" s="921"/>
      <c r="AI188" s="921"/>
      <c r="AJ188" s="921"/>
      <c r="AK188" s="921"/>
      <c r="AL188" s="921"/>
      <c r="AM188" s="921"/>
      <c r="AN188" s="921"/>
      <c r="AO188" s="920" t="s">
        <v>211</v>
      </c>
      <c r="AP188" s="921" t="s">
        <v>470</v>
      </c>
      <c r="AQ188" s="920" t="s">
        <v>5108</v>
      </c>
      <c r="AR188" s="919" t="s">
        <v>214</v>
      </c>
      <c r="AS188" s="919">
        <v>0</v>
      </c>
      <c r="AT188" s="927" t="s">
        <v>7655</v>
      </c>
      <c r="AU188" s="927" t="s">
        <v>7222</v>
      </c>
      <c r="AV188" s="978">
        <v>90</v>
      </c>
      <c r="AW188" s="979">
        <v>100</v>
      </c>
      <c r="AX188" s="979">
        <v>100</v>
      </c>
      <c r="AY188" s="979">
        <v>100</v>
      </c>
      <c r="AZ188" s="977">
        <v>100</v>
      </c>
      <c r="BA188" s="977">
        <v>100</v>
      </c>
      <c r="BB188" s="939"/>
      <c r="BC188" s="939"/>
      <c r="BD188" s="939"/>
      <c r="BE188" s="939"/>
      <c r="BF188" s="999">
        <v>100</v>
      </c>
      <c r="BG188" s="839">
        <v>0</v>
      </c>
      <c r="BH188" s="842">
        <v>0</v>
      </c>
      <c r="BI188" s="854" t="s">
        <v>8176</v>
      </c>
      <c r="BJ188" s="129">
        <f t="shared" ref="BJ188:BJ191" si="707">+IF(BL188="SI",IFERROR((IF(BL188="SI",BG188,0)/AW188),"REVISAR"),0)</f>
        <v>0</v>
      </c>
      <c r="BK188" s="7">
        <f t="shared" ref="BK188:BK191" si="708">+IF(BL188="SI",IFERROR((IF(BL188="SI",BH188,0)/AW188),"REVISAR"),0)</f>
        <v>0</v>
      </c>
      <c r="BL188" s="841" t="s">
        <v>218</v>
      </c>
      <c r="BM188" s="854" t="s">
        <v>8183</v>
      </c>
      <c r="BN188" s="859">
        <v>1</v>
      </c>
      <c r="BO188" s="839">
        <v>0</v>
      </c>
      <c r="BP188" s="842">
        <v>0</v>
      </c>
      <c r="BQ188" s="843" t="s">
        <v>8190</v>
      </c>
      <c r="BR188" s="7">
        <f t="shared" ref="BR188:BR191" si="709">+IFERROR((BO188/$AW188),"REVISAR")</f>
        <v>0</v>
      </c>
      <c r="BS188" s="7">
        <f t="shared" ref="BS188:BS191" si="710">+IF(BL188&lt;&gt;"SI",BK188,(IF(BT188="SI",IFERROR((IF(BT188="SI",BP188,0)/$AW188),"REVISAR"),0)))</f>
        <v>0</v>
      </c>
      <c r="BT188" s="844" t="s">
        <v>218</v>
      </c>
      <c r="BU188" s="537" t="s">
        <v>8197</v>
      </c>
      <c r="BV188" s="120">
        <v>1</v>
      </c>
      <c r="BW188" s="839">
        <v>100</v>
      </c>
      <c r="BX188" s="848">
        <v>100</v>
      </c>
      <c r="BY188" s="853" t="s">
        <v>8602</v>
      </c>
      <c r="BZ188" s="7">
        <f t="shared" ref="BZ188:BZ191" si="711">+IFERROR((BW188/$AW188),"REVISAR")</f>
        <v>1</v>
      </c>
      <c r="CA188" s="7">
        <f t="shared" ref="CA188:CA191" si="712">+IF(AND(BT188="SI",BL188="SI"),(IF(CB188="SI",IFERROR((IF(CB188="SI",BX188,0)/$AW188),"REVISAR"),0)),BS188)</f>
        <v>1</v>
      </c>
      <c r="CB188" s="844" t="s">
        <v>218</v>
      </c>
      <c r="CC188" s="852" t="s">
        <v>8609</v>
      </c>
      <c r="CD188" s="120">
        <v>0</v>
      </c>
      <c r="CE188" s="839">
        <v>100</v>
      </c>
      <c r="CF188" s="842">
        <f t="shared" ref="CF188:CF190" si="713">IF(CB188="SI",BX188,0)</f>
        <v>100</v>
      </c>
      <c r="CG188" s="853"/>
      <c r="CH188" s="7">
        <f t="shared" ref="CH188:CH191" si="714">+IFERROR((CE188/$AW188),"REVISAR")</f>
        <v>1</v>
      </c>
      <c r="CI188" s="7">
        <f t="shared" ref="CI188:CI191" si="715">+IF(AND(BL188="SI",BT188="SI",CB188="SI"),(IF(CJ188="SI",IFERROR((IF(CJ188="SI",CF188,0)/$AW188),"REVISAR"),0)),CA188)</f>
        <v>0</v>
      </c>
      <c r="CJ188" s="844" t="s">
        <v>7160</v>
      </c>
      <c r="CK188" s="27"/>
      <c r="CL188" s="857"/>
      <c r="CM188" s="839">
        <v>100</v>
      </c>
      <c r="CN188" s="842">
        <f t="shared" ref="CN188:CN190" si="716">IF(CJ188="SI",CF188,0)</f>
        <v>0</v>
      </c>
      <c r="CO188" s="847"/>
      <c r="CP188" s="7">
        <f t="shared" ref="CP188:CP191" si="717">+IFERROR((CM188/$AW188),"REVISAR")</f>
        <v>1</v>
      </c>
      <c r="CQ188" s="7">
        <f t="shared" ref="CQ188:CQ191" si="718">+IF(AND(BL188="SI",BT188="SI",CB188="SI",CJ188="SI"),(IF(CR188="SI",IFERROR((IF(CR188="SI",CN188,0)/$AW188),"REVISAR"),0)),CI188)</f>
        <v>0</v>
      </c>
      <c r="CR188" s="844" t="s">
        <v>7160</v>
      </c>
      <c r="CS188" s="852"/>
      <c r="CT188" s="857"/>
      <c r="CU188" s="839">
        <v>100</v>
      </c>
      <c r="CV188" s="848"/>
      <c r="CW188" s="853"/>
      <c r="CX188" s="7">
        <f t="shared" ref="CX188:CX191" si="719">+IFERROR((CU188/$AW188),"REVISAR")</f>
        <v>1</v>
      </c>
      <c r="CY188" s="7">
        <f t="shared" ref="CY188:CY191" si="720">+IF(AND(BL188="SI",BT188="SI",CB188="SI",CJ188="SI",CR188="SI"),(IF(CZ188="SI",IFERROR((IF(CZ188="SI",CV188,0)/$AW188),"REVISAR"),0)),CQ188)</f>
        <v>0</v>
      </c>
      <c r="CZ188" s="844" t="s">
        <v>7160</v>
      </c>
      <c r="DA188" s="852"/>
      <c r="DB188" s="856"/>
      <c r="DC188" s="839">
        <v>100</v>
      </c>
      <c r="DD188" s="842">
        <f t="shared" ref="DD188:DD190" si="721">IF(CZ188="SI",CV188,0)</f>
        <v>0</v>
      </c>
      <c r="DE188" s="853"/>
      <c r="DF188" s="7">
        <f t="shared" ref="DF188:DF191" si="722">+IFERROR((DC188/$AW188),"REVISAR")</f>
        <v>1</v>
      </c>
      <c r="DG188" s="7">
        <f t="shared" ref="DG188:DG191" si="723">+IF(AND(BL188="SI",BT188="SI",CB188="SI",CJ188="SI",CR188="SI",CZ188="SI"),(IF(DH188="SI",IFERROR((IF(DH188="SI",DD188,0)/$AW188),"REVISAR"),0)),CY188)</f>
        <v>0</v>
      </c>
      <c r="DH188" s="844" t="s">
        <v>7160</v>
      </c>
      <c r="DI188" s="852"/>
      <c r="DJ188" s="856"/>
      <c r="DK188" s="839">
        <v>100</v>
      </c>
      <c r="DL188" s="842">
        <f t="shared" ref="DL188:DL190" si="724">IF(DH188="SI",DD188,0)</f>
        <v>0</v>
      </c>
      <c r="DM188" s="853"/>
      <c r="DN188" s="7">
        <f t="shared" ref="DN188:DN191" si="725">+IFERROR((DK188/$AW188),"REVISAR")</f>
        <v>1</v>
      </c>
      <c r="DO188" s="7">
        <f t="shared" ref="DO188:DO191" si="726">+IF(AND(BL188="SI",BT188="SI",CB188="SI",CJ188="SI",CR188="SI",CZ188="SI",DH188="SI"),(IF(DP188="SI",IFERROR((IF(DP188="SI",DL188,0)/$AW188),"REVISAR"),0)),DG188)</f>
        <v>0</v>
      </c>
      <c r="DP188" s="844" t="s">
        <v>7160</v>
      </c>
      <c r="DQ188" s="852"/>
      <c r="DR188" s="856"/>
      <c r="DS188" s="839">
        <v>100</v>
      </c>
      <c r="DT188" s="848"/>
      <c r="DU188" s="853"/>
      <c r="DV188" s="7">
        <f t="shared" ref="DV188:DV191" si="727">+IFERROR((DS188/$AW188),"REVISAR")</f>
        <v>1</v>
      </c>
      <c r="DW188" s="7">
        <f t="shared" ref="DW188:DW191" si="728">+IF(AND(BL188="SI",BT188="SI",CB188="SI",CJ188="SI",CR188="SI",CZ188="SI",DH188="SI",DP188="SI"),(IF(DX188="SI",IFERROR((IF(DX188="SI",DT188,0)/$AW188),"REVISAR"),0)),DO188)</f>
        <v>0</v>
      </c>
      <c r="DX188" s="844" t="s">
        <v>7160</v>
      </c>
      <c r="DY188" s="852"/>
      <c r="DZ188" s="856"/>
      <c r="EA188" s="839">
        <v>100</v>
      </c>
      <c r="EB188" s="842">
        <f t="shared" ref="EB188:EB190" si="729">IF(DX188="SI",DT188,0)</f>
        <v>0</v>
      </c>
      <c r="EC188" s="853"/>
      <c r="ED188" s="7">
        <f t="shared" ref="ED188:ED191" si="730">+IFERROR((EA188/$AW188),"REVISAR")</f>
        <v>1</v>
      </c>
      <c r="EE188" s="7">
        <f t="shared" ref="EE188:EE191" si="731">+IF(AND(BL188="SI",BT188="SI",CB188="SI",CJ188="SI",CR188="SI",CZ188="SI",DH188="SI",DP188="SI",DX188="SI"),(IF(EF188="SI",IFERROR((IF(EF188="SI",EB188,0)/$AW188),"REVISAR"),0)),DW188)</f>
        <v>0</v>
      </c>
      <c r="EF188" s="844" t="s">
        <v>7160</v>
      </c>
      <c r="EG188" s="851"/>
      <c r="EH188" s="856"/>
      <c r="EI188" s="839">
        <v>100</v>
      </c>
      <c r="EJ188" s="842">
        <f t="shared" ref="EJ188:EJ190" si="732">IF(EF188="SI",EB188,0)</f>
        <v>0</v>
      </c>
      <c r="EK188" s="853"/>
      <c r="EL188" s="7">
        <f t="shared" ref="EL188:EL191" si="733">+IFERROR((EI188/$AW188),"REVISAR")</f>
        <v>1</v>
      </c>
      <c r="EM188" s="7">
        <f t="shared" ref="EM188:EM191" si="734">+IF(AND(BL188="SI",BT188="SI",CB188="SI",CJ188="SI",CR188="SI",CZ188="SI",DH188="SI",DP188="SI",DX188="SI",EF188="SI"),(IF(EN188="SI",IFERROR((IF(EN188="SI",EJ188,0)/$AW188),"REVISAR"),0)),EE188)</f>
        <v>0</v>
      </c>
      <c r="EN188" s="844" t="s">
        <v>7160</v>
      </c>
      <c r="EO188" s="851"/>
      <c r="EP188" s="856"/>
      <c r="EQ188" s="839">
        <v>100</v>
      </c>
      <c r="ER188" s="845"/>
      <c r="ES188" s="853"/>
      <c r="ET188" s="7">
        <f t="shared" ref="ET188:ET191" si="735">+IFERROR((EQ188/$AW188),"REVISAR")</f>
        <v>1</v>
      </c>
      <c r="EU188" s="7">
        <f t="shared" ref="EU188:EU191" si="736">+IF(AND(BL188="SI",BT188="SI",CB188="SI",CJ188="SI",CR188="SI",CZ188="SI",DH188="SI",DP188="SI",DX188="SI",EF188="SI",EN188="SI"),(IF(EV188="SI",IFERROR((IF(EV188="SI",ER188,0)/$AW188),"REVISAR"),0)),EM188)</f>
        <v>0</v>
      </c>
      <c r="EV188" s="844" t="s">
        <v>7160</v>
      </c>
      <c r="EW188" s="849"/>
      <c r="EX188" s="856"/>
      <c r="EY188" s="991">
        <v>2023</v>
      </c>
      <c r="FC188" s="934" t="str">
        <f t="shared" si="430"/>
        <v>subdirección de desarrollo organizacional (sdo)</v>
      </c>
      <c r="FF188" s="862"/>
    </row>
    <row r="189" spans="1:162" s="934" customFormat="1" ht="32.25" customHeight="1" x14ac:dyDescent="0.25">
      <c r="A189" s="861" t="str">
        <f t="shared" ref="A189:A215" si="737">+CONCATENATE(N189,"_",B189,"_",EY189)</f>
        <v>281_TRANSVERSALES_2023</v>
      </c>
      <c r="B189" s="925" t="s">
        <v>7200</v>
      </c>
      <c r="C189" s="925" t="s">
        <v>1393</v>
      </c>
      <c r="D189" s="925" t="s">
        <v>7239</v>
      </c>
      <c r="E189" s="925" t="s">
        <v>7220</v>
      </c>
      <c r="F189" s="925" t="s">
        <v>1362</v>
      </c>
      <c r="G189" s="925" t="s">
        <v>1362</v>
      </c>
      <c r="H189" s="925" t="s">
        <v>204</v>
      </c>
      <c r="I189" s="969" t="s">
        <v>207</v>
      </c>
      <c r="J189" s="969" t="s">
        <v>7426</v>
      </c>
      <c r="K189" s="969" t="s">
        <v>7645</v>
      </c>
      <c r="L189" s="920" t="s">
        <v>1364</v>
      </c>
      <c r="M189" s="925" t="s">
        <v>8339</v>
      </c>
      <c r="N189" s="920">
        <v>281</v>
      </c>
      <c r="O189" s="920"/>
      <c r="P189" s="1068" t="s">
        <v>7656</v>
      </c>
      <c r="Q189" s="1028" t="s">
        <v>210</v>
      </c>
      <c r="R189" s="921"/>
      <c r="S189" s="921"/>
      <c r="T189" s="921"/>
      <c r="U189" s="921"/>
      <c r="V189" s="921"/>
      <c r="W189" s="921"/>
      <c r="X189" s="921"/>
      <c r="Y189" s="921"/>
      <c r="Z189" s="921"/>
      <c r="AA189" s="921"/>
      <c r="AB189" s="921"/>
      <c r="AC189" s="921"/>
      <c r="AD189" s="921"/>
      <c r="AE189" s="921"/>
      <c r="AF189" s="921"/>
      <c r="AG189" s="921"/>
      <c r="AH189" s="921"/>
      <c r="AI189" s="921"/>
      <c r="AJ189" s="921"/>
      <c r="AK189" s="921"/>
      <c r="AL189" s="921"/>
      <c r="AM189" s="921"/>
      <c r="AN189" s="921"/>
      <c r="AO189" s="920" t="s">
        <v>211</v>
      </c>
      <c r="AP189" s="921" t="s">
        <v>470</v>
      </c>
      <c r="AQ189" s="920" t="s">
        <v>5108</v>
      </c>
      <c r="AR189" s="919" t="s">
        <v>214</v>
      </c>
      <c r="AS189" s="919">
        <v>0</v>
      </c>
      <c r="AT189" s="927" t="s">
        <v>7657</v>
      </c>
      <c r="AU189" s="927" t="s">
        <v>7658</v>
      </c>
      <c r="AV189" s="978">
        <v>90</v>
      </c>
      <c r="AW189" s="979">
        <v>90</v>
      </c>
      <c r="AX189" s="979">
        <v>90</v>
      </c>
      <c r="AY189" s="979">
        <v>90</v>
      </c>
      <c r="AZ189" s="977">
        <v>90</v>
      </c>
      <c r="BA189" s="977">
        <v>90</v>
      </c>
      <c r="BB189" s="939"/>
      <c r="BC189" s="939"/>
      <c r="BD189" s="939"/>
      <c r="BE189" s="939"/>
      <c r="BF189" s="999">
        <v>90</v>
      </c>
      <c r="BG189" s="839">
        <v>0</v>
      </c>
      <c r="BH189" s="842">
        <v>0</v>
      </c>
      <c r="BI189" s="854" t="s">
        <v>8177</v>
      </c>
      <c r="BJ189" s="129">
        <f t="shared" si="707"/>
        <v>0</v>
      </c>
      <c r="BK189" s="7">
        <f t="shared" si="708"/>
        <v>0</v>
      </c>
      <c r="BL189" s="841" t="s">
        <v>218</v>
      </c>
      <c r="BM189" s="854" t="s">
        <v>8184</v>
      </c>
      <c r="BN189" s="859">
        <v>1</v>
      </c>
      <c r="BO189" s="839">
        <v>0</v>
      </c>
      <c r="BP189" s="842">
        <v>0</v>
      </c>
      <c r="BQ189" s="843" t="s">
        <v>8191</v>
      </c>
      <c r="BR189" s="7">
        <f t="shared" si="709"/>
        <v>0</v>
      </c>
      <c r="BS189" s="7">
        <f t="shared" si="710"/>
        <v>0</v>
      </c>
      <c r="BT189" s="844" t="s">
        <v>218</v>
      </c>
      <c r="BU189" s="537" t="s">
        <v>8198</v>
      </c>
      <c r="BV189" s="120">
        <v>1</v>
      </c>
      <c r="BW189" s="839">
        <v>90</v>
      </c>
      <c r="BX189" s="848">
        <v>100</v>
      </c>
      <c r="BY189" s="853" t="s">
        <v>8603</v>
      </c>
      <c r="BZ189" s="7">
        <f t="shared" si="711"/>
        <v>1</v>
      </c>
      <c r="CA189" s="7">
        <f t="shared" si="712"/>
        <v>1.1111111111111112</v>
      </c>
      <c r="CB189" s="844" t="s">
        <v>218</v>
      </c>
      <c r="CC189" s="852" t="s">
        <v>8610</v>
      </c>
      <c r="CD189" s="120">
        <v>0</v>
      </c>
      <c r="CE189" s="839">
        <v>90</v>
      </c>
      <c r="CF189" s="842">
        <f t="shared" si="713"/>
        <v>100</v>
      </c>
      <c r="CG189" s="853"/>
      <c r="CH189" s="7">
        <f t="shared" si="714"/>
        <v>1</v>
      </c>
      <c r="CI189" s="7">
        <f t="shared" si="715"/>
        <v>0</v>
      </c>
      <c r="CJ189" s="844" t="s">
        <v>7160</v>
      </c>
      <c r="CK189" s="27"/>
      <c r="CL189" s="857"/>
      <c r="CM189" s="839">
        <v>90</v>
      </c>
      <c r="CN189" s="842">
        <f t="shared" si="716"/>
        <v>0</v>
      </c>
      <c r="CO189" s="847"/>
      <c r="CP189" s="7">
        <f t="shared" si="717"/>
        <v>1</v>
      </c>
      <c r="CQ189" s="7">
        <f t="shared" si="718"/>
        <v>0</v>
      </c>
      <c r="CR189" s="844" t="s">
        <v>7160</v>
      </c>
      <c r="CS189" s="852"/>
      <c r="CT189" s="857"/>
      <c r="CU189" s="839">
        <v>90</v>
      </c>
      <c r="CV189" s="848"/>
      <c r="CW189" s="853"/>
      <c r="CX189" s="7">
        <f t="shared" si="719"/>
        <v>1</v>
      </c>
      <c r="CY189" s="7">
        <f t="shared" si="720"/>
        <v>0</v>
      </c>
      <c r="CZ189" s="844" t="s">
        <v>7160</v>
      </c>
      <c r="DA189" s="852"/>
      <c r="DB189" s="856"/>
      <c r="DC189" s="839">
        <v>90</v>
      </c>
      <c r="DD189" s="842">
        <f t="shared" si="721"/>
        <v>0</v>
      </c>
      <c r="DE189" s="853"/>
      <c r="DF189" s="7">
        <f t="shared" si="722"/>
        <v>1</v>
      </c>
      <c r="DG189" s="7">
        <f t="shared" si="723"/>
        <v>0</v>
      </c>
      <c r="DH189" s="844" t="s">
        <v>7160</v>
      </c>
      <c r="DI189" s="852"/>
      <c r="DJ189" s="856"/>
      <c r="DK189" s="839">
        <v>90</v>
      </c>
      <c r="DL189" s="842">
        <f t="shared" si="724"/>
        <v>0</v>
      </c>
      <c r="DM189" s="853"/>
      <c r="DN189" s="7">
        <f t="shared" si="725"/>
        <v>1</v>
      </c>
      <c r="DO189" s="7">
        <f t="shared" si="726"/>
        <v>0</v>
      </c>
      <c r="DP189" s="844" t="s">
        <v>7160</v>
      </c>
      <c r="DQ189" s="852"/>
      <c r="DR189" s="856"/>
      <c r="DS189" s="839">
        <v>90</v>
      </c>
      <c r="DT189" s="848"/>
      <c r="DU189" s="853"/>
      <c r="DV189" s="7">
        <f t="shared" si="727"/>
        <v>1</v>
      </c>
      <c r="DW189" s="7">
        <f t="shared" si="728"/>
        <v>0</v>
      </c>
      <c r="DX189" s="844" t="s">
        <v>7160</v>
      </c>
      <c r="DY189" s="852"/>
      <c r="DZ189" s="856"/>
      <c r="EA189" s="839">
        <v>90</v>
      </c>
      <c r="EB189" s="842">
        <f t="shared" si="729"/>
        <v>0</v>
      </c>
      <c r="EC189" s="853"/>
      <c r="ED189" s="7">
        <f t="shared" si="730"/>
        <v>1</v>
      </c>
      <c r="EE189" s="7">
        <f t="shared" si="731"/>
        <v>0</v>
      </c>
      <c r="EF189" s="844" t="s">
        <v>7160</v>
      </c>
      <c r="EG189" s="851"/>
      <c r="EH189" s="856"/>
      <c r="EI189" s="839">
        <v>90</v>
      </c>
      <c r="EJ189" s="842">
        <f t="shared" si="732"/>
        <v>0</v>
      </c>
      <c r="EK189" s="853"/>
      <c r="EL189" s="7">
        <f t="shared" si="733"/>
        <v>1</v>
      </c>
      <c r="EM189" s="7">
        <f t="shared" si="734"/>
        <v>0</v>
      </c>
      <c r="EN189" s="844" t="s">
        <v>7160</v>
      </c>
      <c r="EO189" s="851"/>
      <c r="EP189" s="856"/>
      <c r="EQ189" s="839">
        <v>90</v>
      </c>
      <c r="ER189" s="845"/>
      <c r="ES189" s="853"/>
      <c r="ET189" s="7">
        <f t="shared" si="735"/>
        <v>1</v>
      </c>
      <c r="EU189" s="7">
        <f t="shared" si="736"/>
        <v>0</v>
      </c>
      <c r="EV189" s="844" t="s">
        <v>7160</v>
      </c>
      <c r="EW189" s="849"/>
      <c r="EX189" s="856"/>
      <c r="EY189" s="991">
        <v>2023</v>
      </c>
      <c r="FC189" s="934" t="str">
        <f t="shared" si="430"/>
        <v>subdirección de desarrollo organizacional (sdo)</v>
      </c>
      <c r="FF189" s="862"/>
    </row>
    <row r="190" spans="1:162" s="934" customFormat="1" ht="32.25" customHeight="1" x14ac:dyDescent="0.25">
      <c r="A190" s="861" t="str">
        <f t="shared" si="737"/>
        <v>282_TRANSVERSALES_2023</v>
      </c>
      <c r="B190" s="925" t="s">
        <v>7200</v>
      </c>
      <c r="C190" s="925" t="s">
        <v>1393</v>
      </c>
      <c r="D190" s="925" t="s">
        <v>7239</v>
      </c>
      <c r="E190" s="925" t="s">
        <v>7220</v>
      </c>
      <c r="F190" s="925" t="s">
        <v>1362</v>
      </c>
      <c r="G190" s="925" t="s">
        <v>1362</v>
      </c>
      <c r="H190" s="925" t="s">
        <v>204</v>
      </c>
      <c r="I190" s="969" t="s">
        <v>207</v>
      </c>
      <c r="J190" s="969" t="s">
        <v>7426</v>
      </c>
      <c r="K190" s="969" t="s">
        <v>7645</v>
      </c>
      <c r="L190" s="920" t="s">
        <v>1364</v>
      </c>
      <c r="M190" s="925" t="s">
        <v>8339</v>
      </c>
      <c r="N190" s="920">
        <v>282</v>
      </c>
      <c r="O190" s="920"/>
      <c r="P190" s="1062" t="s">
        <v>7223</v>
      </c>
      <c r="Q190" s="1028" t="s">
        <v>210</v>
      </c>
      <c r="R190" s="921"/>
      <c r="S190" s="921"/>
      <c r="T190" s="921"/>
      <c r="U190" s="921"/>
      <c r="V190" s="921"/>
      <c r="W190" s="921"/>
      <c r="X190" s="921"/>
      <c r="Y190" s="921"/>
      <c r="Z190" s="921"/>
      <c r="AA190" s="921"/>
      <c r="AB190" s="921"/>
      <c r="AC190" s="921"/>
      <c r="AD190" s="921"/>
      <c r="AE190" s="921"/>
      <c r="AF190" s="921"/>
      <c r="AG190" s="921"/>
      <c r="AH190" s="921"/>
      <c r="AI190" s="921"/>
      <c r="AJ190" s="921"/>
      <c r="AK190" s="921"/>
      <c r="AL190" s="921"/>
      <c r="AM190" s="921"/>
      <c r="AN190" s="921"/>
      <c r="AO190" s="920" t="s">
        <v>211</v>
      </c>
      <c r="AP190" s="921" t="s">
        <v>470</v>
      </c>
      <c r="AQ190" s="920" t="s">
        <v>5108</v>
      </c>
      <c r="AR190" s="919" t="s">
        <v>214</v>
      </c>
      <c r="AS190" s="919">
        <v>0</v>
      </c>
      <c r="AT190" s="927" t="s">
        <v>7659</v>
      </c>
      <c r="AU190" s="927" t="s">
        <v>7224</v>
      </c>
      <c r="AV190" s="978">
        <v>100</v>
      </c>
      <c r="AW190" s="979">
        <v>100</v>
      </c>
      <c r="AX190" s="979">
        <v>100</v>
      </c>
      <c r="AY190" s="979">
        <v>100</v>
      </c>
      <c r="AZ190" s="977">
        <v>100</v>
      </c>
      <c r="BA190" s="977">
        <v>100</v>
      </c>
      <c r="BB190" s="939"/>
      <c r="BC190" s="939"/>
      <c r="BD190" s="939"/>
      <c r="BE190" s="939"/>
      <c r="BF190" s="999">
        <v>100</v>
      </c>
      <c r="BG190" s="839">
        <v>0</v>
      </c>
      <c r="BH190" s="842">
        <v>0</v>
      </c>
      <c r="BI190" s="854" t="s">
        <v>8178</v>
      </c>
      <c r="BJ190" s="129">
        <f t="shared" si="707"/>
        <v>0</v>
      </c>
      <c r="BK190" s="7">
        <f t="shared" si="708"/>
        <v>0</v>
      </c>
      <c r="BL190" s="841" t="s">
        <v>218</v>
      </c>
      <c r="BM190" s="854" t="s">
        <v>8185</v>
      </c>
      <c r="BN190" s="859">
        <v>1</v>
      </c>
      <c r="BO190" s="839">
        <v>0</v>
      </c>
      <c r="BP190" s="842">
        <v>0</v>
      </c>
      <c r="BQ190" s="843" t="s">
        <v>8192</v>
      </c>
      <c r="BR190" s="7">
        <f t="shared" si="709"/>
        <v>0</v>
      </c>
      <c r="BS190" s="7">
        <f t="shared" si="710"/>
        <v>0</v>
      </c>
      <c r="BT190" s="844" t="s">
        <v>218</v>
      </c>
      <c r="BU190" s="537" t="s">
        <v>8199</v>
      </c>
      <c r="BV190" s="120">
        <v>1</v>
      </c>
      <c r="BW190" s="839">
        <v>100</v>
      </c>
      <c r="BX190" s="848">
        <v>100</v>
      </c>
      <c r="BY190" s="853" t="s">
        <v>8604</v>
      </c>
      <c r="BZ190" s="7">
        <f t="shared" si="711"/>
        <v>1</v>
      </c>
      <c r="CA190" s="7">
        <f t="shared" si="712"/>
        <v>1</v>
      </c>
      <c r="CB190" s="844" t="s">
        <v>218</v>
      </c>
      <c r="CC190" s="852" t="s">
        <v>8611</v>
      </c>
      <c r="CD190" s="120">
        <v>0</v>
      </c>
      <c r="CE190" s="839">
        <v>100</v>
      </c>
      <c r="CF190" s="842">
        <f t="shared" si="713"/>
        <v>100</v>
      </c>
      <c r="CG190" s="853"/>
      <c r="CH190" s="7">
        <f t="shared" si="714"/>
        <v>1</v>
      </c>
      <c r="CI190" s="7">
        <f t="shared" si="715"/>
        <v>0</v>
      </c>
      <c r="CJ190" s="844" t="s">
        <v>7160</v>
      </c>
      <c r="CK190" s="27"/>
      <c r="CL190" s="857"/>
      <c r="CM190" s="839">
        <v>100</v>
      </c>
      <c r="CN190" s="842">
        <f t="shared" si="716"/>
        <v>0</v>
      </c>
      <c r="CO190" s="847"/>
      <c r="CP190" s="7">
        <f t="shared" si="717"/>
        <v>1</v>
      </c>
      <c r="CQ190" s="7">
        <f t="shared" si="718"/>
        <v>0</v>
      </c>
      <c r="CR190" s="844" t="s">
        <v>7160</v>
      </c>
      <c r="CS190" s="852"/>
      <c r="CT190" s="857"/>
      <c r="CU190" s="839">
        <v>100</v>
      </c>
      <c r="CV190" s="848"/>
      <c r="CW190" s="853"/>
      <c r="CX190" s="7">
        <f t="shared" si="719"/>
        <v>1</v>
      </c>
      <c r="CY190" s="7">
        <f t="shared" si="720"/>
        <v>0</v>
      </c>
      <c r="CZ190" s="844" t="s">
        <v>7160</v>
      </c>
      <c r="DA190" s="852"/>
      <c r="DB190" s="856"/>
      <c r="DC190" s="839">
        <v>100</v>
      </c>
      <c r="DD190" s="842">
        <f t="shared" si="721"/>
        <v>0</v>
      </c>
      <c r="DE190" s="853"/>
      <c r="DF190" s="7">
        <f t="shared" si="722"/>
        <v>1</v>
      </c>
      <c r="DG190" s="7">
        <f t="shared" si="723"/>
        <v>0</v>
      </c>
      <c r="DH190" s="844" t="s">
        <v>7160</v>
      </c>
      <c r="DI190" s="852"/>
      <c r="DJ190" s="856"/>
      <c r="DK190" s="839">
        <v>100</v>
      </c>
      <c r="DL190" s="842">
        <f t="shared" si="724"/>
        <v>0</v>
      </c>
      <c r="DM190" s="853"/>
      <c r="DN190" s="7">
        <f t="shared" si="725"/>
        <v>1</v>
      </c>
      <c r="DO190" s="7">
        <f t="shared" si="726"/>
        <v>0</v>
      </c>
      <c r="DP190" s="844" t="s">
        <v>7160</v>
      </c>
      <c r="DQ190" s="852"/>
      <c r="DR190" s="856"/>
      <c r="DS190" s="839">
        <v>100</v>
      </c>
      <c r="DT190" s="848"/>
      <c r="DU190" s="853"/>
      <c r="DV190" s="7">
        <f t="shared" si="727"/>
        <v>1</v>
      </c>
      <c r="DW190" s="7">
        <f t="shared" si="728"/>
        <v>0</v>
      </c>
      <c r="DX190" s="844" t="s">
        <v>7160</v>
      </c>
      <c r="DY190" s="852"/>
      <c r="DZ190" s="856"/>
      <c r="EA190" s="839">
        <v>100</v>
      </c>
      <c r="EB190" s="842">
        <f t="shared" si="729"/>
        <v>0</v>
      </c>
      <c r="EC190" s="853"/>
      <c r="ED190" s="7">
        <f t="shared" si="730"/>
        <v>1</v>
      </c>
      <c r="EE190" s="7">
        <f t="shared" si="731"/>
        <v>0</v>
      </c>
      <c r="EF190" s="844" t="s">
        <v>7160</v>
      </c>
      <c r="EG190" s="851"/>
      <c r="EH190" s="856"/>
      <c r="EI190" s="839">
        <v>100</v>
      </c>
      <c r="EJ190" s="842">
        <f t="shared" si="732"/>
        <v>0</v>
      </c>
      <c r="EK190" s="853"/>
      <c r="EL190" s="7">
        <f t="shared" si="733"/>
        <v>1</v>
      </c>
      <c r="EM190" s="7">
        <f t="shared" si="734"/>
        <v>0</v>
      </c>
      <c r="EN190" s="844" t="s">
        <v>7160</v>
      </c>
      <c r="EO190" s="851"/>
      <c r="EP190" s="856"/>
      <c r="EQ190" s="839">
        <v>100</v>
      </c>
      <c r="ER190" s="845"/>
      <c r="ES190" s="853"/>
      <c r="ET190" s="7">
        <f t="shared" si="735"/>
        <v>1</v>
      </c>
      <c r="EU190" s="7">
        <f t="shared" si="736"/>
        <v>0</v>
      </c>
      <c r="EV190" s="844" t="s">
        <v>7160</v>
      </c>
      <c r="EW190" s="849"/>
      <c r="EX190" s="856"/>
      <c r="EY190" s="991">
        <v>2023</v>
      </c>
      <c r="FC190" s="934" t="str">
        <f t="shared" si="430"/>
        <v>subdirección de desarrollo organizacional (sdo)</v>
      </c>
      <c r="FF190" s="862"/>
    </row>
    <row r="191" spans="1:162" s="934" customFormat="1" ht="32.25" customHeight="1" x14ac:dyDescent="0.25">
      <c r="A191" s="861" t="str">
        <f t="shared" si="737"/>
        <v>284_TRANSVERSALES_2023</v>
      </c>
      <c r="B191" s="925" t="s">
        <v>7200</v>
      </c>
      <c r="C191" s="925" t="s">
        <v>1393</v>
      </c>
      <c r="D191" s="925" t="s">
        <v>7239</v>
      </c>
      <c r="E191" s="925" t="s">
        <v>7220</v>
      </c>
      <c r="F191" s="925" t="s">
        <v>1362</v>
      </c>
      <c r="G191" s="925" t="s">
        <v>1362</v>
      </c>
      <c r="H191" s="925" t="s">
        <v>204</v>
      </c>
      <c r="I191" s="969" t="s">
        <v>207</v>
      </c>
      <c r="J191" s="969" t="s">
        <v>7426</v>
      </c>
      <c r="K191" s="969" t="s">
        <v>7645</v>
      </c>
      <c r="L191" s="920" t="s">
        <v>1364</v>
      </c>
      <c r="M191" s="925" t="s">
        <v>8339</v>
      </c>
      <c r="N191" s="920">
        <v>284</v>
      </c>
      <c r="O191" s="920"/>
      <c r="P191" s="1062" t="s">
        <v>7660</v>
      </c>
      <c r="Q191" s="1028" t="s">
        <v>210</v>
      </c>
      <c r="R191" s="921"/>
      <c r="S191" s="921"/>
      <c r="T191" s="921"/>
      <c r="U191" s="921"/>
      <c r="V191" s="921"/>
      <c r="W191" s="921"/>
      <c r="X191" s="921"/>
      <c r="Y191" s="921"/>
      <c r="Z191" s="921"/>
      <c r="AA191" s="921"/>
      <c r="AB191" s="921"/>
      <c r="AC191" s="921"/>
      <c r="AD191" s="921"/>
      <c r="AE191" s="921"/>
      <c r="AF191" s="921"/>
      <c r="AG191" s="921"/>
      <c r="AH191" s="921"/>
      <c r="AI191" s="921"/>
      <c r="AJ191" s="921"/>
      <c r="AK191" s="921"/>
      <c r="AL191" s="921"/>
      <c r="AM191" s="921"/>
      <c r="AN191" s="921"/>
      <c r="AO191" s="920" t="s">
        <v>211</v>
      </c>
      <c r="AP191" s="921" t="s">
        <v>442</v>
      </c>
      <c r="AQ191" s="920" t="s">
        <v>5108</v>
      </c>
      <c r="AR191" s="919" t="s">
        <v>271</v>
      </c>
      <c r="AS191" s="919">
        <v>0</v>
      </c>
      <c r="AT191" s="927" t="s">
        <v>7661</v>
      </c>
      <c r="AU191" s="927" t="s">
        <v>7225</v>
      </c>
      <c r="AV191" s="979">
        <v>4.2</v>
      </c>
      <c r="AW191" s="979">
        <v>4.5</v>
      </c>
      <c r="AX191" s="979">
        <v>4.5</v>
      </c>
      <c r="AY191" s="979">
        <v>4.5</v>
      </c>
      <c r="AZ191" s="977">
        <v>4.5</v>
      </c>
      <c r="BA191" s="977">
        <v>4.5</v>
      </c>
      <c r="BB191" s="939"/>
      <c r="BC191" s="939"/>
      <c r="BD191" s="939"/>
      <c r="BE191" s="939"/>
      <c r="BF191" s="999">
        <v>4.5</v>
      </c>
      <c r="BG191" s="839">
        <v>4.5</v>
      </c>
      <c r="BH191" s="848">
        <v>4.7</v>
      </c>
      <c r="BI191" s="854" t="s">
        <v>8179</v>
      </c>
      <c r="BJ191" s="129">
        <f t="shared" si="707"/>
        <v>1</v>
      </c>
      <c r="BK191" s="7">
        <f t="shared" si="708"/>
        <v>1.0444444444444445</v>
      </c>
      <c r="BL191" s="841" t="s">
        <v>218</v>
      </c>
      <c r="BM191" s="854" t="s">
        <v>8186</v>
      </c>
      <c r="BN191" s="859">
        <v>1</v>
      </c>
      <c r="BO191" s="839">
        <v>4.5</v>
      </c>
      <c r="BP191" s="845">
        <v>4.7</v>
      </c>
      <c r="BQ191" s="843" t="s">
        <v>8193</v>
      </c>
      <c r="BR191" s="7">
        <f t="shared" si="709"/>
        <v>1</v>
      </c>
      <c r="BS191" s="7">
        <f t="shared" si="710"/>
        <v>1.0444444444444445</v>
      </c>
      <c r="BT191" s="844" t="s">
        <v>218</v>
      </c>
      <c r="BU191" s="537" t="s">
        <v>8200</v>
      </c>
      <c r="BV191" s="120">
        <v>1</v>
      </c>
      <c r="BW191" s="839">
        <v>4.5</v>
      </c>
      <c r="BX191" s="848">
        <v>4.8</v>
      </c>
      <c r="BY191" s="853" t="s">
        <v>8605</v>
      </c>
      <c r="BZ191" s="7">
        <f t="shared" si="711"/>
        <v>1</v>
      </c>
      <c r="CA191" s="7">
        <f t="shared" si="712"/>
        <v>1.0666666666666667</v>
      </c>
      <c r="CB191" s="844" t="s">
        <v>218</v>
      </c>
      <c r="CC191" s="852" t="s">
        <v>8612</v>
      </c>
      <c r="CD191" s="120">
        <v>0</v>
      </c>
      <c r="CE191" s="839">
        <v>4.5</v>
      </c>
      <c r="CF191" s="848">
        <v>4.95</v>
      </c>
      <c r="CG191" s="853"/>
      <c r="CH191" s="7">
        <f t="shared" si="714"/>
        <v>1</v>
      </c>
      <c r="CI191" s="7">
        <f t="shared" si="715"/>
        <v>0</v>
      </c>
      <c r="CJ191" s="844" t="s">
        <v>7160</v>
      </c>
      <c r="CK191" s="27"/>
      <c r="CL191" s="857"/>
      <c r="CM191" s="839">
        <v>4.5</v>
      </c>
      <c r="CN191" s="848"/>
      <c r="CO191" s="847"/>
      <c r="CP191" s="7">
        <f t="shared" si="717"/>
        <v>1</v>
      </c>
      <c r="CQ191" s="7">
        <f t="shared" si="718"/>
        <v>0</v>
      </c>
      <c r="CR191" s="844" t="s">
        <v>7160</v>
      </c>
      <c r="CS191" s="852"/>
      <c r="CT191" s="857"/>
      <c r="CU191" s="839">
        <v>4.5</v>
      </c>
      <c r="CV191" s="848"/>
      <c r="CW191" s="853"/>
      <c r="CX191" s="7">
        <f t="shared" si="719"/>
        <v>1</v>
      </c>
      <c r="CY191" s="7">
        <f t="shared" si="720"/>
        <v>0</v>
      </c>
      <c r="CZ191" s="844" t="s">
        <v>7160</v>
      </c>
      <c r="DA191" s="852"/>
      <c r="DB191" s="856"/>
      <c r="DC191" s="839">
        <v>4.5</v>
      </c>
      <c r="DD191" s="848"/>
      <c r="DE191" s="853"/>
      <c r="DF191" s="7">
        <f t="shared" si="722"/>
        <v>1</v>
      </c>
      <c r="DG191" s="7">
        <f t="shared" si="723"/>
        <v>0</v>
      </c>
      <c r="DH191" s="844" t="s">
        <v>7160</v>
      </c>
      <c r="DI191" s="852"/>
      <c r="DJ191" s="856"/>
      <c r="DK191" s="839">
        <v>4.5</v>
      </c>
      <c r="DL191" s="848"/>
      <c r="DM191" s="853"/>
      <c r="DN191" s="7">
        <f t="shared" si="725"/>
        <v>1</v>
      </c>
      <c r="DO191" s="7">
        <f t="shared" si="726"/>
        <v>0</v>
      </c>
      <c r="DP191" s="844" t="s">
        <v>7160</v>
      </c>
      <c r="DQ191" s="852"/>
      <c r="DR191" s="856"/>
      <c r="DS191" s="839">
        <v>4.5</v>
      </c>
      <c r="DT191" s="848"/>
      <c r="DU191" s="853"/>
      <c r="DV191" s="7">
        <f t="shared" si="727"/>
        <v>1</v>
      </c>
      <c r="DW191" s="7">
        <f t="shared" si="728"/>
        <v>0</v>
      </c>
      <c r="DX191" s="844" t="s">
        <v>7160</v>
      </c>
      <c r="DY191" s="852"/>
      <c r="DZ191" s="856"/>
      <c r="EA191" s="839">
        <v>4.5</v>
      </c>
      <c r="EB191" s="848"/>
      <c r="EC191" s="853"/>
      <c r="ED191" s="7">
        <f t="shared" si="730"/>
        <v>1</v>
      </c>
      <c r="EE191" s="7">
        <f t="shared" si="731"/>
        <v>0</v>
      </c>
      <c r="EF191" s="844" t="s">
        <v>7160</v>
      </c>
      <c r="EG191" s="851"/>
      <c r="EH191" s="856"/>
      <c r="EI191" s="839">
        <v>4.5</v>
      </c>
      <c r="EJ191" s="848"/>
      <c r="EK191" s="853"/>
      <c r="EL191" s="7">
        <f t="shared" si="733"/>
        <v>1</v>
      </c>
      <c r="EM191" s="7">
        <f t="shared" si="734"/>
        <v>0</v>
      </c>
      <c r="EN191" s="844" t="s">
        <v>7160</v>
      </c>
      <c r="EO191" s="851"/>
      <c r="EP191" s="856"/>
      <c r="EQ191" s="839">
        <v>4.5</v>
      </c>
      <c r="ER191" s="845"/>
      <c r="ES191" s="853"/>
      <c r="ET191" s="7">
        <f t="shared" si="735"/>
        <v>1</v>
      </c>
      <c r="EU191" s="7">
        <f t="shared" si="736"/>
        <v>0</v>
      </c>
      <c r="EV191" s="844" t="s">
        <v>7160</v>
      </c>
      <c r="EW191" s="849"/>
      <c r="EX191" s="856"/>
      <c r="EY191" s="991">
        <v>2023</v>
      </c>
      <c r="FA191" s="846" t="str">
        <f t="shared" ref="FA191:FA193" si="738">+IF(EQ191=AW191,"SI","NO")</f>
        <v>SI</v>
      </c>
      <c r="FC191" s="934" t="str">
        <f t="shared" si="430"/>
        <v>subdirección de desarrollo organizacional (sdo)</v>
      </c>
      <c r="FF191" s="862"/>
    </row>
    <row r="192" spans="1:162" s="934" customFormat="1" ht="32.25" customHeight="1" x14ac:dyDescent="0.25">
      <c r="A192" s="861" t="str">
        <f t="shared" si="737"/>
        <v>419_TRANSVERSALES_2023</v>
      </c>
      <c r="B192" s="925" t="s">
        <v>7200</v>
      </c>
      <c r="C192" s="925" t="s">
        <v>201</v>
      </c>
      <c r="D192" s="925" t="s">
        <v>1452</v>
      </c>
      <c r="E192" s="925" t="s">
        <v>7213</v>
      </c>
      <c r="F192" s="925" t="s">
        <v>1453</v>
      </c>
      <c r="G192" s="925" t="s">
        <v>1453</v>
      </c>
      <c r="H192" s="925" t="s">
        <v>204</v>
      </c>
      <c r="I192" s="969" t="s">
        <v>207</v>
      </c>
      <c r="J192" s="969" t="s">
        <v>7344</v>
      </c>
      <c r="K192" s="969" t="s">
        <v>7693</v>
      </c>
      <c r="L192" s="920">
        <v>42</v>
      </c>
      <c r="M192" s="925" t="s">
        <v>8321</v>
      </c>
      <c r="N192" s="920">
        <v>419</v>
      </c>
      <c r="O192" s="920"/>
      <c r="P192" s="1068" t="s">
        <v>1454</v>
      </c>
      <c r="Q192" s="920" t="s">
        <v>210</v>
      </c>
      <c r="R192" s="921"/>
      <c r="S192" s="921"/>
      <c r="T192" s="921"/>
      <c r="U192" s="921"/>
      <c r="V192" s="921"/>
      <c r="W192" s="921"/>
      <c r="X192" s="921"/>
      <c r="Y192" s="921"/>
      <c r="Z192" s="921"/>
      <c r="AA192" s="921"/>
      <c r="AB192" s="921"/>
      <c r="AC192" s="921"/>
      <c r="AD192" s="921"/>
      <c r="AE192" s="921"/>
      <c r="AF192" s="921"/>
      <c r="AG192" s="921"/>
      <c r="AH192" s="921"/>
      <c r="AI192" s="921"/>
      <c r="AJ192" s="921"/>
      <c r="AK192" s="921"/>
      <c r="AL192" s="921"/>
      <c r="AM192" s="921"/>
      <c r="AN192" s="921"/>
      <c r="AO192" s="920" t="s">
        <v>211</v>
      </c>
      <c r="AP192" s="920" t="s">
        <v>442</v>
      </c>
      <c r="AQ192" s="920" t="s">
        <v>418</v>
      </c>
      <c r="AR192" s="920" t="s">
        <v>214</v>
      </c>
      <c r="AS192" s="920">
        <v>0</v>
      </c>
      <c r="AT192" s="925" t="s">
        <v>1455</v>
      </c>
      <c r="AU192" s="925" t="s">
        <v>1456</v>
      </c>
      <c r="AV192" s="987">
        <v>94</v>
      </c>
      <c r="AW192" s="976">
        <v>98</v>
      </c>
      <c r="AX192" s="1035" t="s">
        <v>204</v>
      </c>
      <c r="AY192" s="1035" t="s">
        <v>7611</v>
      </c>
      <c r="AZ192" s="1036" t="s">
        <v>204</v>
      </c>
      <c r="BA192" s="1043" t="s">
        <v>204</v>
      </c>
      <c r="BB192" s="938"/>
      <c r="BC192" s="938"/>
      <c r="BD192" s="938"/>
      <c r="BE192" s="938"/>
      <c r="BF192" s="1015">
        <v>98</v>
      </c>
      <c r="BG192" s="839">
        <v>2.91</v>
      </c>
      <c r="BH192" s="848">
        <v>2.91</v>
      </c>
      <c r="BI192" s="854" t="s">
        <v>8201</v>
      </c>
      <c r="BJ192" s="129">
        <f>+IFERROR((BG192/$AW192),"REVISAR")</f>
        <v>2.969387755102041E-2</v>
      </c>
      <c r="BK192" s="7">
        <f>IF(BL192="SI",IFERROR((IF(BL192="SI",BH192,0)/$AW192),"REVISAR"),0)</f>
        <v>2.969387755102041E-2</v>
      </c>
      <c r="BL192" s="841" t="s">
        <v>218</v>
      </c>
      <c r="BM192" s="854" t="s">
        <v>8207</v>
      </c>
      <c r="BN192" s="859">
        <v>1</v>
      </c>
      <c r="BO192" s="839">
        <v>6.8</v>
      </c>
      <c r="BP192" s="845">
        <v>7.77</v>
      </c>
      <c r="BQ192" s="843" t="s">
        <v>8213</v>
      </c>
      <c r="BR192" s="7">
        <f>+IF(BT192="SI",IFERROR((IF(BT192="SI",BO192,0)/$AW192),"REVISAR"),0)</f>
        <v>6.9387755102040816E-2</v>
      </c>
      <c r="BS192" s="850">
        <f>+IF(BL192&lt;&gt;"SI",BK192,(IF(BT192="SI",IFERROR((IF(BT192="SI",BP192,0)/$AW192),"REVISAR"),BK192)))</f>
        <v>7.9285714285714279E-2</v>
      </c>
      <c r="BT192" s="844" t="s">
        <v>218</v>
      </c>
      <c r="BU192" s="537" t="s">
        <v>8219</v>
      </c>
      <c r="BV192" s="120">
        <v>1</v>
      </c>
      <c r="BW192" s="839">
        <v>9.7100000000000009</v>
      </c>
      <c r="BX192" s="848">
        <v>11.65</v>
      </c>
      <c r="BY192" s="853" t="s">
        <v>8613</v>
      </c>
      <c r="BZ192" s="7">
        <f>+IFERROR((BW192/$AW192),"REVISAR")</f>
        <v>9.9081632653061233E-2</v>
      </c>
      <c r="CA192" s="7">
        <f>+IF(AND(BT192="SI",BL192="SI"),(IF(CB192="SI",IFERROR((IF(CB192="SI",BX192,0)/$AW192),"REVISAR"),BS192)),BS192)</f>
        <v>0.11887755102040817</v>
      </c>
      <c r="CB192" s="844" t="s">
        <v>218</v>
      </c>
      <c r="CC192" s="852" t="s">
        <v>8696</v>
      </c>
      <c r="CD192" s="857">
        <v>1</v>
      </c>
      <c r="CE192" s="839">
        <v>18.45</v>
      </c>
      <c r="CF192" s="848">
        <v>20.39</v>
      </c>
      <c r="CG192" s="853"/>
      <c r="CH192" s="7">
        <f>+IFERROR((CE192/$AW192),"REVISAR")</f>
        <v>0.18826530612244896</v>
      </c>
      <c r="CI192" s="7">
        <f>+IF(AND(BL192="SI",BT192="SI",CB192="SI"),(IF(CJ192="SI",IFERROR((IF(CJ192="SI",CF192,0)/$AW192),"REVISAR"),CA192)),CA192)</f>
        <v>0.11887755102040817</v>
      </c>
      <c r="CJ192" s="844" t="s">
        <v>7160</v>
      </c>
      <c r="CK192" s="27"/>
      <c r="CL192" s="857"/>
      <c r="CM192" s="839">
        <v>29.13</v>
      </c>
      <c r="CN192" s="848"/>
      <c r="CO192" s="847"/>
      <c r="CP192" s="7">
        <f>+IFERROR((CM192/$AW192),"REVISAR")</f>
        <v>0.29724489795918368</v>
      </c>
      <c r="CQ192" s="7">
        <f>+IF(AND(BL192="SI",BT192="SI",CB192="SI",CJ192="SI"),(IF(CR192="SI",IFERROR((IF(CR192="SI",CN192,0)/$AW192),"REVISAR"),CI192)),CI192)</f>
        <v>0.11887755102040817</v>
      </c>
      <c r="CR192" s="844" t="s">
        <v>7160</v>
      </c>
      <c r="CS192" s="852"/>
      <c r="CT192" s="857"/>
      <c r="CU192" s="839">
        <v>39.81</v>
      </c>
      <c r="CV192" s="848"/>
      <c r="CW192" s="853"/>
      <c r="CX192" s="7">
        <f>+IFERROR((CU192/$AW192),"REVISAR")</f>
        <v>0.40622448979591841</v>
      </c>
      <c r="CY192" s="7">
        <f>+IF(AND(BL192="SI",BT192="SI",CB192="SI",CJ192="SI",CR192="SI"),(IF(CZ192="SI",IFERROR((IF(CZ192="SI",CV192,0)/$AW192),"REVISAR"),CQ192)),CQ192)</f>
        <v>0.11887755102040817</v>
      </c>
      <c r="CZ192" s="844" t="s">
        <v>7160</v>
      </c>
      <c r="DA192" s="852"/>
      <c r="DB192" s="856"/>
      <c r="DC192" s="839">
        <v>51.46</v>
      </c>
      <c r="DD192" s="848"/>
      <c r="DE192" s="853"/>
      <c r="DF192" s="7">
        <f>+IFERROR((DC192/$AV192),"REVISAR")</f>
        <v>0.54744680851063832</v>
      </c>
      <c r="DG192" s="7">
        <f>+IF(AND(BL192="SI",BT192="SI",CB192="SI",CJ192="SI",CR192="SI",CZ192="SI"),(IF(DH192="SI",IFERROR((IF(DH192="SI",DD192,0)/$AV192),"REVISAR"),CY192)),CY192)</f>
        <v>0.11887755102040817</v>
      </c>
      <c r="DH192" s="844" t="s">
        <v>7160</v>
      </c>
      <c r="DI192" s="852"/>
      <c r="DJ192" s="856"/>
      <c r="DK192" s="839">
        <v>60.19</v>
      </c>
      <c r="DL192" s="848"/>
      <c r="DM192" s="853"/>
      <c r="DN192" s="7">
        <f>+IFERROR((DK192/$AW192),"REVISAR")</f>
        <v>0.61418367346938774</v>
      </c>
      <c r="DO192" s="7">
        <f>+IF(AND(BL192="SI",BT192="SI",CB192="SI",CJ192="SI",CR192="SI",CZ192="SI",DH192="SI"),(IF(DP192="SI",IFERROR((IF(DP192="SI",DL192,0)/$AW192),"REVISAR"),DG192)),DG192)</f>
        <v>0.11887755102040817</v>
      </c>
      <c r="DP192" s="844" t="s">
        <v>7160</v>
      </c>
      <c r="DQ192" s="852"/>
      <c r="DR192" s="856"/>
      <c r="DS192" s="839">
        <v>69.900000000000006</v>
      </c>
      <c r="DT192" s="848"/>
      <c r="DU192" s="853"/>
      <c r="DV192" s="7">
        <f>+IFERROR((DS192/$AW192),"REVISAR")</f>
        <v>0.71326530612244898</v>
      </c>
      <c r="DW192" s="7">
        <f>+IF(AND(BL192="SI",BT192="SI",CB192="SI",CJ192="SI",CR192="SI",CZ192="SI",DH192="SI",DP192="SI"),(IF(DX192="SI",IFERROR((IF(DX192="SI",DT192,0)/$AW192),"REVISAR"),DO192)),DO192)</f>
        <v>0.11887755102040817</v>
      </c>
      <c r="DX192" s="844" t="s">
        <v>7160</v>
      </c>
      <c r="DY192" s="852"/>
      <c r="DZ192" s="856"/>
      <c r="EA192" s="839">
        <v>77.67</v>
      </c>
      <c r="EB192" s="848"/>
      <c r="EC192" s="853"/>
      <c r="ED192" s="7">
        <f>+IFERROR((EA192/$AW192),"REVISAR")</f>
        <v>0.79255102040816328</v>
      </c>
      <c r="EE192" s="7">
        <f>+IF(AND(BL192="SI",BT192="SI",CB192="SI",CJ192="SI",CR192="SI",CZ192="SI",DH192="SI",DP192="SI",DX192="SI"),(IF(EF192="SI",IFERROR((IF(EF192="SI",EB192,0)/$AW192),"REVISAR"),DW192)),DW192)</f>
        <v>0.11887755102040817</v>
      </c>
      <c r="EF192" s="844" t="s">
        <v>7160</v>
      </c>
      <c r="EG192" s="851"/>
      <c r="EH192" s="856"/>
      <c r="EI192" s="839">
        <v>88.35</v>
      </c>
      <c r="EJ192" s="848"/>
      <c r="EK192" s="853"/>
      <c r="EL192" s="7">
        <f>+IFERROR((EI192/$AW192),"REVISAR")</f>
        <v>0.90153061224489794</v>
      </c>
      <c r="EM192" s="7">
        <f>+IF(AND(BL192="SI",BT192="SI",CB192="SI",CJ192="SI",CR192="SI",CZ192="SI",DH192="SI",DP192="SI",DX192="SI",EF192="SI"),(IF(EN192="SI",IFERROR((IF(EN192="SI",EJ192,0)/$AW192),"REVISAR"),EE192)),EE192)</f>
        <v>0.11887755102040817</v>
      </c>
      <c r="EN192" s="844" t="s">
        <v>7160</v>
      </c>
      <c r="EO192" s="851"/>
      <c r="EP192" s="856"/>
      <c r="EQ192" s="839">
        <v>98</v>
      </c>
      <c r="ER192" s="845"/>
      <c r="ES192" s="853"/>
      <c r="ET192" s="7">
        <f>+IFERROR((EQ192/$AW192),"REVISAR")</f>
        <v>1</v>
      </c>
      <c r="EU192" s="7">
        <f>+IF(AND(BL192="SI",BT192="SI",CB192="SI",CJ192="SI",CR192="SI",CZ192="SI",DH192="SI",DP192="SI",DX192="SI",EF192="SI",EN192="SI"),(IF(EV192="SI",IFERROR((IF(EV192="SI",ER192,0)/$AW192),"REVISAR"),EM192)),EM192)</f>
        <v>0.11887755102040817</v>
      </c>
      <c r="EV192" s="844" t="s">
        <v>7160</v>
      </c>
      <c r="EW192" s="849"/>
      <c r="EX192" s="849"/>
      <c r="EY192" s="546">
        <v>2023</v>
      </c>
      <c r="FA192" s="846" t="str">
        <f t="shared" si="738"/>
        <v>SI</v>
      </c>
      <c r="FC192" s="934" t="str">
        <f t="shared" si="430"/>
        <v>subdirección de gestión administrativa</v>
      </c>
      <c r="FF192" s="862"/>
    </row>
    <row r="193" spans="1:162" s="934" customFormat="1" ht="32.25" customHeight="1" x14ac:dyDescent="0.25">
      <c r="A193" s="861" t="str">
        <f t="shared" si="737"/>
        <v>422_TRANSVERSALES_2023</v>
      </c>
      <c r="B193" s="925" t="s">
        <v>7200</v>
      </c>
      <c r="C193" s="925" t="s">
        <v>201</v>
      </c>
      <c r="D193" s="925" t="s">
        <v>1452</v>
      </c>
      <c r="E193" s="925" t="s">
        <v>7213</v>
      </c>
      <c r="F193" s="925" t="s">
        <v>1453</v>
      </c>
      <c r="G193" s="925" t="s">
        <v>1453</v>
      </c>
      <c r="H193" s="925" t="s">
        <v>204</v>
      </c>
      <c r="I193" s="969" t="s">
        <v>207</v>
      </c>
      <c r="J193" s="969" t="s">
        <v>7344</v>
      </c>
      <c r="K193" s="969" t="s">
        <v>7693</v>
      </c>
      <c r="L193" s="920">
        <v>42</v>
      </c>
      <c r="M193" s="925" t="s">
        <v>8321</v>
      </c>
      <c r="N193" s="920">
        <v>422</v>
      </c>
      <c r="O193" s="920"/>
      <c r="P193" s="1068" t="s">
        <v>1509</v>
      </c>
      <c r="Q193" s="920" t="s">
        <v>210</v>
      </c>
      <c r="R193" s="921"/>
      <c r="S193" s="921"/>
      <c r="T193" s="921"/>
      <c r="U193" s="921"/>
      <c r="V193" s="921"/>
      <c r="W193" s="921"/>
      <c r="X193" s="921"/>
      <c r="Y193" s="921"/>
      <c r="Z193" s="921"/>
      <c r="AA193" s="921"/>
      <c r="AB193" s="921"/>
      <c r="AC193" s="921"/>
      <c r="AD193" s="921"/>
      <c r="AE193" s="921"/>
      <c r="AF193" s="921"/>
      <c r="AG193" s="921"/>
      <c r="AH193" s="921"/>
      <c r="AI193" s="921"/>
      <c r="AJ193" s="921"/>
      <c r="AK193" s="921"/>
      <c r="AL193" s="921"/>
      <c r="AM193" s="921"/>
      <c r="AN193" s="921"/>
      <c r="AO193" s="920" t="s">
        <v>211</v>
      </c>
      <c r="AP193" s="920" t="s">
        <v>442</v>
      </c>
      <c r="AQ193" s="920" t="s">
        <v>213</v>
      </c>
      <c r="AR193" s="920" t="s">
        <v>214</v>
      </c>
      <c r="AS193" s="920">
        <v>0</v>
      </c>
      <c r="AT193" s="925" t="s">
        <v>1510</v>
      </c>
      <c r="AU193" s="925" t="s">
        <v>1511</v>
      </c>
      <c r="AV193" s="978">
        <v>98</v>
      </c>
      <c r="AW193" s="976">
        <v>99</v>
      </c>
      <c r="AX193" s="1035" t="s">
        <v>204</v>
      </c>
      <c r="AY193" s="1035" t="s">
        <v>7611</v>
      </c>
      <c r="AZ193" s="1036" t="s">
        <v>204</v>
      </c>
      <c r="BA193" s="1043" t="s">
        <v>204</v>
      </c>
      <c r="BB193" s="938"/>
      <c r="BC193" s="938"/>
      <c r="BD193" s="938"/>
      <c r="BE193" s="938"/>
      <c r="BF193" s="999">
        <v>99</v>
      </c>
      <c r="BG193" s="839">
        <v>99</v>
      </c>
      <c r="BH193" s="848">
        <v>99.16</v>
      </c>
      <c r="BI193" s="854" t="s">
        <v>8202</v>
      </c>
      <c r="BJ193" s="129">
        <f t="shared" ref="BJ193:BJ194" si="739">+IF(BL193="SI",IFERROR((IF(BL193="SI",BG193,0)/AW193),"REVISAR"),0)</f>
        <v>1</v>
      </c>
      <c r="BK193" s="7">
        <f t="shared" ref="BK193:BK194" si="740">+IF(BL193="SI",IFERROR((IF(BL193="SI",BH193,0)/AW193),"REVISAR"),0)</f>
        <v>1.0016161616161616</v>
      </c>
      <c r="BL193" s="841" t="s">
        <v>218</v>
      </c>
      <c r="BM193" s="854" t="s">
        <v>8208</v>
      </c>
      <c r="BN193" s="859">
        <v>1</v>
      </c>
      <c r="BO193" s="839">
        <v>99</v>
      </c>
      <c r="BP193" s="845">
        <v>99.84</v>
      </c>
      <c r="BQ193" s="843" t="s">
        <v>8214</v>
      </c>
      <c r="BR193" s="7">
        <f t="shared" ref="BR193:BR194" si="741">+IFERROR((BO193/$AW193),"REVISAR")</f>
        <v>1</v>
      </c>
      <c r="BS193" s="7">
        <f t="shared" ref="BS193:BS194" si="742">+IF(BL193&lt;&gt;"SI",BK193,(IF(BT193="SI",IFERROR((IF(BT193="SI",BP193,0)/$AW193),"REVISAR"),0)))</f>
        <v>1.0084848484848485</v>
      </c>
      <c r="BT193" s="844" t="s">
        <v>218</v>
      </c>
      <c r="BU193" s="537" t="s">
        <v>8220</v>
      </c>
      <c r="BV193" s="120">
        <v>1</v>
      </c>
      <c r="BW193" s="839">
        <v>99</v>
      </c>
      <c r="BX193" s="848">
        <v>99.35</v>
      </c>
      <c r="BY193" s="853" t="s">
        <v>8614</v>
      </c>
      <c r="BZ193" s="7">
        <f t="shared" ref="BZ193:BZ194" si="743">+IFERROR((BW193/$AW193),"REVISAR")</f>
        <v>1</v>
      </c>
      <c r="CA193" s="7">
        <f t="shared" ref="CA193:CA194" si="744">+IF(AND(BT193="SI",BL193="SI"),(IF(CB193="SI",IFERROR((IF(CB193="SI",BX193,0)/$AW193),"REVISAR"),0)),BS193)</f>
        <v>1.0035353535353535</v>
      </c>
      <c r="CB193" s="844" t="s">
        <v>218</v>
      </c>
      <c r="CC193" s="852" t="s">
        <v>8697</v>
      </c>
      <c r="CD193" s="120">
        <v>1</v>
      </c>
      <c r="CE193" s="839">
        <v>99</v>
      </c>
      <c r="CF193" s="848">
        <v>99.77</v>
      </c>
      <c r="CG193" s="853"/>
      <c r="CH193" s="7">
        <f t="shared" ref="CH193:CH194" si="745">+IFERROR((CE193/$AW193),"REVISAR")</f>
        <v>1</v>
      </c>
      <c r="CI193" s="7">
        <f t="shared" ref="CI193:CI194" si="746">+IF(AND(BL193="SI",BT193="SI",CB193="SI"),(IF(CJ193="SI",IFERROR((IF(CJ193="SI",CF193,0)/$AW193),"REVISAR"),0)),CA193)</f>
        <v>0</v>
      </c>
      <c r="CJ193" s="844" t="s">
        <v>7160</v>
      </c>
      <c r="CK193" s="27"/>
      <c r="CL193" s="857"/>
      <c r="CM193" s="839">
        <v>99</v>
      </c>
      <c r="CN193" s="848"/>
      <c r="CO193" s="847"/>
      <c r="CP193" s="7">
        <f t="shared" ref="CP193:CP194" si="747">+IFERROR((CM193/$AW193),"REVISAR")</f>
        <v>1</v>
      </c>
      <c r="CQ193" s="7">
        <f t="shared" ref="CQ193:CQ194" si="748">+IF(AND(BL193="SI",BT193="SI",CB193="SI",CJ193="SI"),(IF(CR193="SI",IFERROR((IF(CR193="SI",CN193,0)/$AW193),"REVISAR"),0)),CI193)</f>
        <v>0</v>
      </c>
      <c r="CR193" s="844" t="s">
        <v>7160</v>
      </c>
      <c r="CS193" s="852"/>
      <c r="CT193" s="857"/>
      <c r="CU193" s="839">
        <v>99</v>
      </c>
      <c r="CV193" s="848"/>
      <c r="CW193" s="853"/>
      <c r="CX193" s="7">
        <f t="shared" ref="CX193:CX194" si="749">+IFERROR((CU193/$AW193),"REVISAR")</f>
        <v>1</v>
      </c>
      <c r="CY193" s="7">
        <f t="shared" ref="CY193:CY194" si="750">+IF(AND(BL193="SI",BT193="SI",CB193="SI",CJ193="SI",CR193="SI"),(IF(CZ193="SI",IFERROR((IF(CZ193="SI",CV193,0)/$AW193),"REVISAR"),0)),CQ193)</f>
        <v>0</v>
      </c>
      <c r="CZ193" s="844" t="s">
        <v>7160</v>
      </c>
      <c r="DA193" s="852"/>
      <c r="DB193" s="856"/>
      <c r="DC193" s="839">
        <v>99</v>
      </c>
      <c r="DD193" s="848"/>
      <c r="DE193" s="853"/>
      <c r="DF193" s="7">
        <f t="shared" ref="DF193:DF194" si="751">+IFERROR((DC193/$AW193),"REVISAR")</f>
        <v>1</v>
      </c>
      <c r="DG193" s="7">
        <f t="shared" ref="DG193:DG194" si="752">+IF(AND(BL193="SI",BT193="SI",CB193="SI",CJ193="SI",CR193="SI",CZ193="SI"),(IF(DH193="SI",IFERROR((IF(DH193="SI",DD193,0)/$AW193),"REVISAR"),0)),CY193)</f>
        <v>0</v>
      </c>
      <c r="DH193" s="844" t="s">
        <v>7160</v>
      </c>
      <c r="DI193" s="852"/>
      <c r="DJ193" s="856"/>
      <c r="DK193" s="839">
        <v>99</v>
      </c>
      <c r="DL193" s="848"/>
      <c r="DM193" s="853"/>
      <c r="DN193" s="7">
        <f t="shared" ref="DN193:DN194" si="753">+IFERROR((DK193/$AW193),"REVISAR")</f>
        <v>1</v>
      </c>
      <c r="DO193" s="7">
        <f t="shared" ref="DO193:DO194" si="754">+IF(AND(BL193="SI",BT193="SI",CB193="SI",CJ193="SI",CR193="SI",CZ193="SI",DH193="SI"),(IF(DP193="SI",IFERROR((IF(DP193="SI",DL193,0)/$AW193),"REVISAR"),0)),DG193)</f>
        <v>0</v>
      </c>
      <c r="DP193" s="844" t="s">
        <v>7160</v>
      </c>
      <c r="DQ193" s="852"/>
      <c r="DR193" s="856"/>
      <c r="DS193" s="839">
        <v>99</v>
      </c>
      <c r="DT193" s="848"/>
      <c r="DU193" s="853"/>
      <c r="DV193" s="7">
        <f t="shared" ref="DV193:DV194" si="755">+IFERROR((DS193/$AW193),"REVISAR")</f>
        <v>1</v>
      </c>
      <c r="DW193" s="7">
        <f t="shared" ref="DW193:DW194" si="756">+IF(AND(BL193="SI",BT193="SI",CB193="SI",CJ193="SI",CR193="SI",CZ193="SI",DH193="SI",DP193="SI"),(IF(DX193="SI",IFERROR((IF(DX193="SI",DT193,0)/$AW193),"REVISAR"),0)),DO193)</f>
        <v>0</v>
      </c>
      <c r="DX193" s="844" t="s">
        <v>7160</v>
      </c>
      <c r="DY193" s="852"/>
      <c r="DZ193" s="856"/>
      <c r="EA193" s="839">
        <v>99</v>
      </c>
      <c r="EB193" s="848"/>
      <c r="EC193" s="853"/>
      <c r="ED193" s="7">
        <f t="shared" ref="ED193:ED194" si="757">+IFERROR((EA193/$AW193),"REVISAR")</f>
        <v>1</v>
      </c>
      <c r="EE193" s="7">
        <f t="shared" ref="EE193:EE194" si="758">+IF(AND(BL193="SI",BT193="SI",CB193="SI",CJ193="SI",CR193="SI",CZ193="SI",DH193="SI",DP193="SI",DX193="SI"),(IF(EF193="SI",IFERROR((IF(EF193="SI",EB193,0)/$AW193),"REVISAR"),0)),DW193)</f>
        <v>0</v>
      </c>
      <c r="EF193" s="844" t="s">
        <v>7160</v>
      </c>
      <c r="EG193" s="851"/>
      <c r="EH193" s="856"/>
      <c r="EI193" s="839">
        <v>99</v>
      </c>
      <c r="EJ193" s="848"/>
      <c r="EK193" s="853"/>
      <c r="EL193" s="7">
        <f t="shared" ref="EL193:EL194" si="759">+IFERROR((EI193/$AW193),"REVISAR")</f>
        <v>1</v>
      </c>
      <c r="EM193" s="7">
        <f t="shared" ref="EM193:EM194" si="760">+IF(AND(BL193="SI",BT193="SI",CB193="SI",CJ193="SI",CR193="SI",CZ193="SI",DH193="SI",DP193="SI",DX193="SI",EF193="SI"),(IF(EN193="SI",IFERROR((IF(EN193="SI",EJ193,0)/$AW193),"REVISAR"),0)),EE193)</f>
        <v>0</v>
      </c>
      <c r="EN193" s="844" t="s">
        <v>7160</v>
      </c>
      <c r="EO193" s="851"/>
      <c r="EP193" s="856"/>
      <c r="EQ193" s="839">
        <v>99</v>
      </c>
      <c r="ER193" s="845"/>
      <c r="ES193" s="853"/>
      <c r="ET193" s="7">
        <f t="shared" ref="ET193:ET194" si="761">+IFERROR((EQ193/$AW193),"REVISAR")</f>
        <v>1</v>
      </c>
      <c r="EU193" s="7">
        <f t="shared" ref="EU193:EU194" si="762">+IF(AND(BL193="SI",BT193="SI",CB193="SI",CJ193="SI",CR193="SI",CZ193="SI",DH193="SI",DP193="SI",DX193="SI",EF193="SI",EN193="SI"),(IF(EV193="SI",IFERROR((IF(EV193="SI",ER193,0)/$AW193),"REVISAR"),0)),EM193)</f>
        <v>0</v>
      </c>
      <c r="EV193" s="844" t="s">
        <v>7160</v>
      </c>
      <c r="EW193" s="849"/>
      <c r="EX193" s="856"/>
      <c r="EY193" s="546">
        <v>2023</v>
      </c>
      <c r="FA193" s="846" t="str">
        <f t="shared" si="738"/>
        <v>SI</v>
      </c>
      <c r="FC193" s="934" t="str">
        <f t="shared" si="430"/>
        <v>subdirección de gestión administrativa</v>
      </c>
      <c r="FF193" s="862"/>
    </row>
    <row r="194" spans="1:162" s="934" customFormat="1" ht="32.25" customHeight="1" x14ac:dyDescent="0.25">
      <c r="A194" s="861" t="str">
        <f t="shared" si="737"/>
        <v>423_TRANSVERSALES_2023</v>
      </c>
      <c r="B194" s="925" t="s">
        <v>7200</v>
      </c>
      <c r="C194" s="925" t="s">
        <v>201</v>
      </c>
      <c r="D194" s="925" t="s">
        <v>1452</v>
      </c>
      <c r="E194" s="925" t="s">
        <v>7213</v>
      </c>
      <c r="F194" s="925" t="s">
        <v>1453</v>
      </c>
      <c r="G194" s="925" t="s">
        <v>1453</v>
      </c>
      <c r="H194" s="925" t="s">
        <v>204</v>
      </c>
      <c r="I194" s="969" t="s">
        <v>207</v>
      </c>
      <c r="J194" s="969" t="s">
        <v>7344</v>
      </c>
      <c r="K194" s="969" t="s">
        <v>7693</v>
      </c>
      <c r="L194" s="920">
        <v>42</v>
      </c>
      <c r="M194" s="925" t="s">
        <v>8321</v>
      </c>
      <c r="N194" s="920">
        <v>423</v>
      </c>
      <c r="O194" s="920"/>
      <c r="P194" s="1068" t="s">
        <v>1536</v>
      </c>
      <c r="Q194" s="920" t="s">
        <v>210</v>
      </c>
      <c r="R194" s="921"/>
      <c r="S194" s="921"/>
      <c r="T194" s="921"/>
      <c r="U194" s="921"/>
      <c r="V194" s="921"/>
      <c r="W194" s="921"/>
      <c r="X194" s="921"/>
      <c r="Y194" s="921"/>
      <c r="Z194" s="921"/>
      <c r="AA194" s="921"/>
      <c r="AB194" s="921"/>
      <c r="AC194" s="921"/>
      <c r="AD194" s="921"/>
      <c r="AE194" s="921"/>
      <c r="AF194" s="921"/>
      <c r="AG194" s="921"/>
      <c r="AH194" s="921"/>
      <c r="AI194" s="921"/>
      <c r="AJ194" s="921"/>
      <c r="AK194" s="921"/>
      <c r="AL194" s="921"/>
      <c r="AM194" s="921"/>
      <c r="AN194" s="921"/>
      <c r="AO194" s="920" t="s">
        <v>211</v>
      </c>
      <c r="AP194" s="920" t="s">
        <v>470</v>
      </c>
      <c r="AQ194" s="920" t="s">
        <v>213</v>
      </c>
      <c r="AR194" s="920" t="s">
        <v>214</v>
      </c>
      <c r="AS194" s="920">
        <v>0</v>
      </c>
      <c r="AT194" s="925" t="s">
        <v>1537</v>
      </c>
      <c r="AU194" s="925" t="s">
        <v>1538</v>
      </c>
      <c r="AV194" s="978">
        <v>98</v>
      </c>
      <c r="AW194" s="976">
        <v>99</v>
      </c>
      <c r="AX194" s="1035" t="s">
        <v>204</v>
      </c>
      <c r="AY194" s="1035" t="s">
        <v>7611</v>
      </c>
      <c r="AZ194" s="1036" t="s">
        <v>204</v>
      </c>
      <c r="BA194" s="1043" t="s">
        <v>204</v>
      </c>
      <c r="BB194" s="938"/>
      <c r="BC194" s="938"/>
      <c r="BD194" s="938"/>
      <c r="BE194" s="938"/>
      <c r="BF194" s="999">
        <v>99</v>
      </c>
      <c r="BG194" s="839">
        <v>0</v>
      </c>
      <c r="BH194" s="842">
        <v>0</v>
      </c>
      <c r="BI194" s="854" t="s">
        <v>8203</v>
      </c>
      <c r="BJ194" s="129">
        <f t="shared" si="739"/>
        <v>0</v>
      </c>
      <c r="BK194" s="7">
        <f t="shared" si="740"/>
        <v>0</v>
      </c>
      <c r="BL194" s="841" t="s">
        <v>218</v>
      </c>
      <c r="BM194" s="854" t="s">
        <v>8209</v>
      </c>
      <c r="BN194" s="859">
        <v>1</v>
      </c>
      <c r="BO194" s="839">
        <v>0</v>
      </c>
      <c r="BP194" s="842">
        <v>0</v>
      </c>
      <c r="BQ194" s="843" t="s">
        <v>8215</v>
      </c>
      <c r="BR194" s="7">
        <f t="shared" si="741"/>
        <v>0</v>
      </c>
      <c r="BS194" s="7">
        <f t="shared" si="742"/>
        <v>0</v>
      </c>
      <c r="BT194" s="844" t="s">
        <v>218</v>
      </c>
      <c r="BU194" s="537" t="s">
        <v>8221</v>
      </c>
      <c r="BV194" s="120">
        <v>1</v>
      </c>
      <c r="BW194" s="839">
        <v>99</v>
      </c>
      <c r="BX194" s="848">
        <v>98.44</v>
      </c>
      <c r="BY194" s="853" t="s">
        <v>8615</v>
      </c>
      <c r="BZ194" s="7">
        <f t="shared" si="743"/>
        <v>1</v>
      </c>
      <c r="CA194" s="7">
        <f t="shared" si="744"/>
        <v>0.99434343434343431</v>
      </c>
      <c r="CB194" s="844" t="s">
        <v>218</v>
      </c>
      <c r="CC194" s="852" t="s">
        <v>8698</v>
      </c>
      <c r="CD194" s="120">
        <v>1</v>
      </c>
      <c r="CE194" s="839">
        <v>99</v>
      </c>
      <c r="CF194" s="842">
        <f>IF(CB194="SI",BX194,0)</f>
        <v>98.44</v>
      </c>
      <c r="CG194" s="853"/>
      <c r="CH194" s="7">
        <f t="shared" si="745"/>
        <v>1</v>
      </c>
      <c r="CI194" s="7">
        <f t="shared" si="746"/>
        <v>0</v>
      </c>
      <c r="CJ194" s="844" t="s">
        <v>7160</v>
      </c>
      <c r="CK194" s="27"/>
      <c r="CL194" s="857"/>
      <c r="CM194" s="839">
        <v>99</v>
      </c>
      <c r="CN194" s="842">
        <f>IF(CJ194="SI",CF194,0)</f>
        <v>0</v>
      </c>
      <c r="CO194" s="847"/>
      <c r="CP194" s="7">
        <f t="shared" si="747"/>
        <v>1</v>
      </c>
      <c r="CQ194" s="7">
        <f t="shared" si="748"/>
        <v>0</v>
      </c>
      <c r="CR194" s="844" t="s">
        <v>7160</v>
      </c>
      <c r="CS194" s="852"/>
      <c r="CT194" s="857"/>
      <c r="CU194" s="839">
        <v>99</v>
      </c>
      <c r="CV194" s="848"/>
      <c r="CW194" s="853"/>
      <c r="CX194" s="7">
        <f t="shared" si="749"/>
        <v>1</v>
      </c>
      <c r="CY194" s="7">
        <f t="shared" si="750"/>
        <v>0</v>
      </c>
      <c r="CZ194" s="844" t="s">
        <v>7160</v>
      </c>
      <c r="DA194" s="852"/>
      <c r="DB194" s="856"/>
      <c r="DC194" s="839">
        <v>99</v>
      </c>
      <c r="DD194" s="842">
        <f>IF(CZ194="SI",CV194,0)</f>
        <v>0</v>
      </c>
      <c r="DE194" s="853"/>
      <c r="DF194" s="7">
        <f t="shared" si="751"/>
        <v>1</v>
      </c>
      <c r="DG194" s="7">
        <f t="shared" si="752"/>
        <v>0</v>
      </c>
      <c r="DH194" s="844" t="s">
        <v>7160</v>
      </c>
      <c r="DI194" s="852"/>
      <c r="DJ194" s="856"/>
      <c r="DK194" s="839">
        <v>99</v>
      </c>
      <c r="DL194" s="842">
        <f>IF(DH194="SI",DD194,0)</f>
        <v>0</v>
      </c>
      <c r="DM194" s="853"/>
      <c r="DN194" s="7">
        <f t="shared" si="753"/>
        <v>1</v>
      </c>
      <c r="DO194" s="7">
        <f t="shared" si="754"/>
        <v>0</v>
      </c>
      <c r="DP194" s="844" t="s">
        <v>7160</v>
      </c>
      <c r="DQ194" s="852"/>
      <c r="DR194" s="856"/>
      <c r="DS194" s="839">
        <v>99</v>
      </c>
      <c r="DT194" s="848"/>
      <c r="DU194" s="853"/>
      <c r="DV194" s="7">
        <f t="shared" si="755"/>
        <v>1</v>
      </c>
      <c r="DW194" s="7">
        <f t="shared" si="756"/>
        <v>0</v>
      </c>
      <c r="DX194" s="844" t="s">
        <v>7160</v>
      </c>
      <c r="DY194" s="852"/>
      <c r="DZ194" s="856"/>
      <c r="EA194" s="839">
        <v>99</v>
      </c>
      <c r="EB194" s="842">
        <f>IF(DX194="SI",DT194,0)</f>
        <v>0</v>
      </c>
      <c r="EC194" s="853"/>
      <c r="ED194" s="7">
        <f t="shared" si="757"/>
        <v>1</v>
      </c>
      <c r="EE194" s="7">
        <f t="shared" si="758"/>
        <v>0</v>
      </c>
      <c r="EF194" s="844" t="s">
        <v>7160</v>
      </c>
      <c r="EG194" s="851"/>
      <c r="EH194" s="856"/>
      <c r="EI194" s="839">
        <v>99</v>
      </c>
      <c r="EJ194" s="842">
        <f>IF(EF194="SI",EB194,0)</f>
        <v>0</v>
      </c>
      <c r="EK194" s="853"/>
      <c r="EL194" s="7">
        <f t="shared" si="759"/>
        <v>1</v>
      </c>
      <c r="EM194" s="7">
        <f t="shared" si="760"/>
        <v>0</v>
      </c>
      <c r="EN194" s="844" t="s">
        <v>7160</v>
      </c>
      <c r="EO194" s="851"/>
      <c r="EP194" s="856"/>
      <c r="EQ194" s="839">
        <v>99</v>
      </c>
      <c r="ER194" s="845"/>
      <c r="ES194" s="853"/>
      <c r="ET194" s="7">
        <f t="shared" si="761"/>
        <v>1</v>
      </c>
      <c r="EU194" s="7">
        <f t="shared" si="762"/>
        <v>0</v>
      </c>
      <c r="EV194" s="844" t="s">
        <v>7160</v>
      </c>
      <c r="EW194" s="849"/>
      <c r="EX194" s="856"/>
      <c r="EY194" s="991">
        <v>2023</v>
      </c>
      <c r="FC194" s="934" t="str">
        <f t="shared" ref="FC194:FC215" si="763">+LOWER(M194)</f>
        <v>subdirección de gestión administrativa</v>
      </c>
      <c r="FF194" s="862"/>
    </row>
    <row r="195" spans="1:162" s="934" customFormat="1" ht="32.25" customHeight="1" x14ac:dyDescent="0.25">
      <c r="A195" s="861" t="str">
        <f t="shared" si="737"/>
        <v>426_TRANSVERSALES_2023</v>
      </c>
      <c r="B195" s="925" t="s">
        <v>7200</v>
      </c>
      <c r="C195" s="925" t="s">
        <v>201</v>
      </c>
      <c r="D195" s="925" t="s">
        <v>1452</v>
      </c>
      <c r="E195" s="925" t="s">
        <v>7213</v>
      </c>
      <c r="F195" s="925" t="s">
        <v>1453</v>
      </c>
      <c r="G195" s="925" t="s">
        <v>1453</v>
      </c>
      <c r="H195" s="925" t="s">
        <v>204</v>
      </c>
      <c r="I195" s="969" t="s">
        <v>207</v>
      </c>
      <c r="J195" s="969" t="s">
        <v>7344</v>
      </c>
      <c r="K195" s="969" t="s">
        <v>7693</v>
      </c>
      <c r="L195" s="920">
        <v>42</v>
      </c>
      <c r="M195" s="925" t="s">
        <v>8321</v>
      </c>
      <c r="N195" s="920">
        <v>426</v>
      </c>
      <c r="O195" s="920"/>
      <c r="P195" s="1068" t="s">
        <v>1563</v>
      </c>
      <c r="Q195" s="920" t="s">
        <v>210</v>
      </c>
      <c r="R195" s="921"/>
      <c r="S195" s="921"/>
      <c r="T195" s="921"/>
      <c r="U195" s="921"/>
      <c r="V195" s="921"/>
      <c r="W195" s="921"/>
      <c r="X195" s="921"/>
      <c r="Y195" s="921"/>
      <c r="Z195" s="921"/>
      <c r="AA195" s="921"/>
      <c r="AB195" s="921"/>
      <c r="AC195" s="921"/>
      <c r="AD195" s="921"/>
      <c r="AE195" s="921"/>
      <c r="AF195" s="921"/>
      <c r="AG195" s="921"/>
      <c r="AH195" s="921"/>
      <c r="AI195" s="921"/>
      <c r="AJ195" s="921"/>
      <c r="AK195" s="921"/>
      <c r="AL195" s="921"/>
      <c r="AM195" s="921"/>
      <c r="AN195" s="921"/>
      <c r="AO195" s="920" t="s">
        <v>211</v>
      </c>
      <c r="AP195" s="920" t="s">
        <v>470</v>
      </c>
      <c r="AQ195" s="920" t="s">
        <v>418</v>
      </c>
      <c r="AR195" s="920" t="s">
        <v>214</v>
      </c>
      <c r="AS195" s="920">
        <v>0</v>
      </c>
      <c r="AT195" s="925" t="s">
        <v>7251</v>
      </c>
      <c r="AU195" s="925" t="s">
        <v>1565</v>
      </c>
      <c r="AV195" s="978">
        <v>100</v>
      </c>
      <c r="AW195" s="976">
        <v>100</v>
      </c>
      <c r="AX195" s="1035" t="s">
        <v>204</v>
      </c>
      <c r="AY195" s="1035" t="s">
        <v>7611</v>
      </c>
      <c r="AZ195" s="1036" t="s">
        <v>204</v>
      </c>
      <c r="BA195" s="1043" t="s">
        <v>204</v>
      </c>
      <c r="BB195" s="938"/>
      <c r="BC195" s="938"/>
      <c r="BD195" s="938"/>
      <c r="BE195" s="938"/>
      <c r="BF195" s="999">
        <v>100</v>
      </c>
      <c r="BG195" s="839">
        <v>0</v>
      </c>
      <c r="BH195" s="842">
        <v>0</v>
      </c>
      <c r="BI195" s="854" t="s">
        <v>8204</v>
      </c>
      <c r="BJ195" s="129">
        <f t="shared" ref="BJ195:BJ196" si="764">+IFERROR((BG195/$AW195),"REVISAR")</f>
        <v>0</v>
      </c>
      <c r="BK195" s="7">
        <f t="shared" ref="BK195:BK196" si="765">IF(BL195="SI",IFERROR((IF(BL195="SI",BH195,0)/$AW195),"REVISAR"),0)</f>
        <v>0</v>
      </c>
      <c r="BL195" s="841" t="s">
        <v>218</v>
      </c>
      <c r="BM195" s="854" t="s">
        <v>8210</v>
      </c>
      <c r="BN195" s="859">
        <v>1</v>
      </c>
      <c r="BO195" s="839">
        <v>0</v>
      </c>
      <c r="BP195" s="842">
        <v>0</v>
      </c>
      <c r="BQ195" s="843" t="s">
        <v>8216</v>
      </c>
      <c r="BR195" s="7">
        <f t="shared" ref="BR195:BR196" si="766">+IF(BT195="SI",IFERROR((IF(BT195="SI",BO195,0)/$AW195),"REVISAR"),0)</f>
        <v>0</v>
      </c>
      <c r="BS195" s="850">
        <f t="shared" ref="BS195:BS196" si="767">+IF(BL195&lt;&gt;"SI",BK195,(IF(BT195="SI",IFERROR((IF(BT195="SI",BP195,0)/$AW195),"REVISAR"),BK195)))</f>
        <v>0</v>
      </c>
      <c r="BT195" s="844" t="s">
        <v>218</v>
      </c>
      <c r="BU195" s="537" t="s">
        <v>8222</v>
      </c>
      <c r="BV195" s="120">
        <v>1</v>
      </c>
      <c r="BW195" s="839">
        <v>25</v>
      </c>
      <c r="BX195" s="848">
        <v>22.1</v>
      </c>
      <c r="BY195" s="853" t="s">
        <v>8616</v>
      </c>
      <c r="BZ195" s="7">
        <f t="shared" ref="BZ195:BZ196" si="768">+IFERROR((BW195/$AW195),"REVISAR")</f>
        <v>0.25</v>
      </c>
      <c r="CA195" s="7">
        <f t="shared" ref="CA195:CA196" si="769">+IF(AND(BT195="SI",BL195="SI"),(IF(CB195="SI",IFERROR((IF(CB195="SI",BX195,0)/$AW195),"REVISAR"),BS195)),BS195)</f>
        <v>0.221</v>
      </c>
      <c r="CB195" s="844" t="s">
        <v>218</v>
      </c>
      <c r="CC195" s="852" t="s">
        <v>8699</v>
      </c>
      <c r="CD195" s="857">
        <v>1</v>
      </c>
      <c r="CE195" s="839">
        <v>25</v>
      </c>
      <c r="CF195" s="842">
        <f>IF(CB195="SI",BX195,0)</f>
        <v>22.1</v>
      </c>
      <c r="CG195" s="853"/>
      <c r="CH195" s="7">
        <f t="shared" ref="CH195:CH196" si="770">+IFERROR((CE195/$AW195),"REVISAR")</f>
        <v>0.25</v>
      </c>
      <c r="CI195" s="7">
        <f t="shared" ref="CI195:CI196" si="771">+IF(AND(BL195="SI",BT195="SI",CB195="SI"),(IF(CJ195="SI",IFERROR((IF(CJ195="SI",CF195,0)/$AW195),"REVISAR"),CA195)),CA195)</f>
        <v>0.221</v>
      </c>
      <c r="CJ195" s="844" t="s">
        <v>7160</v>
      </c>
      <c r="CK195" s="27"/>
      <c r="CL195" s="857"/>
      <c r="CM195" s="839">
        <v>25</v>
      </c>
      <c r="CN195" s="842">
        <f>IF(CJ195="SI",CF195,0)</f>
        <v>0</v>
      </c>
      <c r="CO195" s="847"/>
      <c r="CP195" s="7">
        <f t="shared" ref="CP195:CP196" si="772">+IFERROR((CM195/$AW195),"REVISAR")</f>
        <v>0.25</v>
      </c>
      <c r="CQ195" s="7">
        <f t="shared" ref="CQ195:CQ196" si="773">+IF(AND(BL195="SI",BT195="SI",CB195="SI",CJ195="SI"),(IF(CR195="SI",IFERROR((IF(CR195="SI",CN195,0)/$AW195),"REVISAR"),CI195)),CI195)</f>
        <v>0.221</v>
      </c>
      <c r="CR195" s="844" t="s">
        <v>7160</v>
      </c>
      <c r="CS195" s="852"/>
      <c r="CT195" s="857"/>
      <c r="CU195" s="839">
        <v>50</v>
      </c>
      <c r="CV195" s="848"/>
      <c r="CW195" s="853"/>
      <c r="CX195" s="7">
        <f t="shared" ref="CX195:CX196" si="774">+IFERROR((CU195/$AW195),"REVISAR")</f>
        <v>0.5</v>
      </c>
      <c r="CY195" s="7">
        <f t="shared" ref="CY195:CY196" si="775">+IF(AND(BL195="SI",BT195="SI",CB195="SI",CJ195="SI",CR195="SI"),(IF(CZ195="SI",IFERROR((IF(CZ195="SI",CV195,0)/$AW195),"REVISAR"),CQ195)),CQ195)</f>
        <v>0.221</v>
      </c>
      <c r="CZ195" s="844" t="s">
        <v>7160</v>
      </c>
      <c r="DA195" s="852"/>
      <c r="DB195" s="856"/>
      <c r="DC195" s="839">
        <v>50</v>
      </c>
      <c r="DD195" s="842">
        <f>IF(CZ195="SI",CV195,0)</f>
        <v>0</v>
      </c>
      <c r="DE195" s="853"/>
      <c r="DF195" s="7">
        <f t="shared" ref="DF195:DF196" si="776">+IFERROR((DC195/$AV195),"REVISAR")</f>
        <v>0.5</v>
      </c>
      <c r="DG195" s="7">
        <f t="shared" ref="DG195:DG196" si="777">+IF(AND(BL195="SI",BT195="SI",CB195="SI",CJ195="SI",CR195="SI",CZ195="SI"),(IF(DH195="SI",IFERROR((IF(DH195="SI",DD195,0)/$AV195),"REVISAR"),CY195)),CY195)</f>
        <v>0.221</v>
      </c>
      <c r="DH195" s="844" t="s">
        <v>7160</v>
      </c>
      <c r="DI195" s="852"/>
      <c r="DJ195" s="856"/>
      <c r="DK195" s="839">
        <v>50</v>
      </c>
      <c r="DL195" s="842">
        <f>IF(DH195="SI",DD195,0)</f>
        <v>0</v>
      </c>
      <c r="DM195" s="853"/>
      <c r="DN195" s="7">
        <f t="shared" ref="DN195:DN196" si="778">+IFERROR((DK195/$AW195),"REVISAR")</f>
        <v>0.5</v>
      </c>
      <c r="DO195" s="7">
        <f t="shared" ref="DO195:DO196" si="779">+IF(AND(BL195="SI",BT195="SI",CB195="SI",CJ195="SI",CR195="SI",CZ195="SI",DH195="SI"),(IF(DP195="SI",IFERROR((IF(DP195="SI",DL195,0)/$AW195),"REVISAR"),DG195)),DG195)</f>
        <v>0.221</v>
      </c>
      <c r="DP195" s="844" t="s">
        <v>7160</v>
      </c>
      <c r="DQ195" s="852"/>
      <c r="DR195" s="856"/>
      <c r="DS195" s="839">
        <v>75</v>
      </c>
      <c r="DT195" s="848"/>
      <c r="DU195" s="853"/>
      <c r="DV195" s="7">
        <f t="shared" ref="DV195:DV196" si="780">+IFERROR((DS195/$AW195),"REVISAR")</f>
        <v>0.75</v>
      </c>
      <c r="DW195" s="7">
        <f t="shared" ref="DW195:DW196" si="781">+IF(AND(BL195="SI",BT195="SI",CB195="SI",CJ195="SI",CR195="SI",CZ195="SI",DH195="SI",DP195="SI"),(IF(DX195="SI",IFERROR((IF(DX195="SI",DT195,0)/$AW195),"REVISAR"),DO195)),DO195)</f>
        <v>0.221</v>
      </c>
      <c r="DX195" s="844" t="s">
        <v>7160</v>
      </c>
      <c r="DY195" s="852"/>
      <c r="DZ195" s="856"/>
      <c r="EA195" s="839">
        <v>75</v>
      </c>
      <c r="EB195" s="842">
        <f>IF(DX195="SI",DT195,0)</f>
        <v>0</v>
      </c>
      <c r="EC195" s="853"/>
      <c r="ED195" s="7">
        <f t="shared" ref="ED195:ED196" si="782">+IFERROR((EA195/$AW195),"REVISAR")</f>
        <v>0.75</v>
      </c>
      <c r="EE195" s="7">
        <f t="shared" ref="EE195:EE196" si="783">+IF(AND(BL195="SI",BT195="SI",CB195="SI",CJ195="SI",CR195="SI",CZ195="SI",DH195="SI",DP195="SI",DX195="SI"),(IF(EF195="SI",IFERROR((IF(EF195="SI",EB195,0)/$AW195),"REVISAR"),DW195)),DW195)</f>
        <v>0.221</v>
      </c>
      <c r="EF195" s="844" t="s">
        <v>7160</v>
      </c>
      <c r="EG195" s="851"/>
      <c r="EH195" s="856"/>
      <c r="EI195" s="839">
        <v>75</v>
      </c>
      <c r="EJ195" s="842">
        <f>IF(EF195="SI",EB195,0)</f>
        <v>0</v>
      </c>
      <c r="EK195" s="853"/>
      <c r="EL195" s="7">
        <f t="shared" ref="EL195:EL196" si="784">+IFERROR((EI195/$AW195),"REVISAR")</f>
        <v>0.75</v>
      </c>
      <c r="EM195" s="7">
        <f t="shared" ref="EM195:EM196" si="785">+IF(AND(BL195="SI",BT195="SI",CB195="SI",CJ195="SI",CR195="SI",CZ195="SI",DH195="SI",DP195="SI",DX195="SI",EF195="SI"),(IF(EN195="SI",IFERROR((IF(EN195="SI",EJ195,0)/$AW195),"REVISAR"),EE195)),EE195)</f>
        <v>0.221</v>
      </c>
      <c r="EN195" s="844" t="s">
        <v>7160</v>
      </c>
      <c r="EO195" s="851"/>
      <c r="EP195" s="856"/>
      <c r="EQ195" s="839">
        <v>100</v>
      </c>
      <c r="ER195" s="845"/>
      <c r="ES195" s="853"/>
      <c r="ET195" s="7">
        <f t="shared" ref="ET195:ET196" si="786">+IFERROR((EQ195/$AW195),"REVISAR")</f>
        <v>1</v>
      </c>
      <c r="EU195" s="7">
        <f t="shared" ref="EU195:EU196" si="787">+IF(AND(BL195="SI",BT195="SI",CB195="SI",CJ195="SI",CR195="SI",CZ195="SI",DH195="SI",DP195="SI",DX195="SI",EF195="SI",EN195="SI"),(IF(EV195="SI",IFERROR((IF(EV195="SI",ER195,0)/$AW195),"REVISAR"),EM195)),EM195)</f>
        <v>0.221</v>
      </c>
      <c r="EV195" s="844" t="s">
        <v>7160</v>
      </c>
      <c r="EW195" s="849"/>
      <c r="EX195" s="849"/>
      <c r="EY195" s="35">
        <v>2023</v>
      </c>
      <c r="FA195" s="846" t="str">
        <f t="shared" ref="FA195" si="788">+IF(EQ195=AW195,"SI","NO")</f>
        <v>SI</v>
      </c>
      <c r="FC195" s="934" t="str">
        <f t="shared" si="763"/>
        <v>subdirección de gestión administrativa</v>
      </c>
      <c r="FF195" s="862"/>
    </row>
    <row r="196" spans="1:162" s="934" customFormat="1" ht="32.25" customHeight="1" x14ac:dyDescent="0.25">
      <c r="A196" s="861" t="str">
        <f t="shared" si="737"/>
        <v>123_TRANSVERSALES_2023</v>
      </c>
      <c r="B196" s="925" t="s">
        <v>7200</v>
      </c>
      <c r="C196" s="925" t="s">
        <v>201</v>
      </c>
      <c r="D196" s="925" t="s">
        <v>1452</v>
      </c>
      <c r="E196" s="925" t="s">
        <v>7213</v>
      </c>
      <c r="F196" s="925" t="s">
        <v>1453</v>
      </c>
      <c r="G196" s="925" t="s">
        <v>1453</v>
      </c>
      <c r="H196" s="925" t="s">
        <v>204</v>
      </c>
      <c r="I196" s="969" t="s">
        <v>207</v>
      </c>
      <c r="J196" s="969" t="s">
        <v>7344</v>
      </c>
      <c r="K196" s="969" t="s">
        <v>7693</v>
      </c>
      <c r="L196" s="920">
        <v>42</v>
      </c>
      <c r="M196" s="925" t="s">
        <v>8321</v>
      </c>
      <c r="N196" s="920">
        <v>123</v>
      </c>
      <c r="O196" s="920"/>
      <c r="P196" s="1068" t="s">
        <v>1590</v>
      </c>
      <c r="Q196" s="920" t="s">
        <v>210</v>
      </c>
      <c r="R196" s="921"/>
      <c r="S196" s="921"/>
      <c r="T196" s="921"/>
      <c r="U196" s="921"/>
      <c r="V196" s="921"/>
      <c r="W196" s="921"/>
      <c r="X196" s="921"/>
      <c r="Y196" s="921"/>
      <c r="Z196" s="921"/>
      <c r="AA196" s="921"/>
      <c r="AB196" s="921"/>
      <c r="AC196" s="921"/>
      <c r="AD196" s="921"/>
      <c r="AE196" s="921"/>
      <c r="AF196" s="921"/>
      <c r="AG196" s="921"/>
      <c r="AH196" s="921"/>
      <c r="AI196" s="921"/>
      <c r="AJ196" s="921"/>
      <c r="AK196" s="921"/>
      <c r="AL196" s="921"/>
      <c r="AM196" s="921"/>
      <c r="AN196" s="921"/>
      <c r="AO196" s="920" t="s">
        <v>211</v>
      </c>
      <c r="AP196" s="920" t="s">
        <v>442</v>
      </c>
      <c r="AQ196" s="920" t="s">
        <v>418</v>
      </c>
      <c r="AR196" s="920" t="s">
        <v>214</v>
      </c>
      <c r="AS196" s="920">
        <v>0</v>
      </c>
      <c r="AT196" s="925" t="s">
        <v>7662</v>
      </c>
      <c r="AU196" s="925" t="s">
        <v>1592</v>
      </c>
      <c r="AV196" s="978">
        <v>100</v>
      </c>
      <c r="AW196" s="976">
        <v>100</v>
      </c>
      <c r="AX196" s="1035" t="s">
        <v>204</v>
      </c>
      <c r="AY196" s="1035" t="s">
        <v>7611</v>
      </c>
      <c r="AZ196" s="1036" t="s">
        <v>204</v>
      </c>
      <c r="BA196" s="1043" t="s">
        <v>204</v>
      </c>
      <c r="BB196" s="938"/>
      <c r="BC196" s="938"/>
      <c r="BD196" s="938"/>
      <c r="BE196" s="938"/>
      <c r="BF196" s="999">
        <v>100</v>
      </c>
      <c r="BG196" s="839">
        <v>8.33</v>
      </c>
      <c r="BH196" s="848">
        <v>11.92</v>
      </c>
      <c r="BI196" s="854" t="s">
        <v>8205</v>
      </c>
      <c r="BJ196" s="129">
        <f t="shared" si="764"/>
        <v>8.3299999999999999E-2</v>
      </c>
      <c r="BK196" s="7">
        <f t="shared" si="765"/>
        <v>0.1192</v>
      </c>
      <c r="BL196" s="841" t="s">
        <v>218</v>
      </c>
      <c r="BM196" s="854" t="s">
        <v>8211</v>
      </c>
      <c r="BN196" s="859">
        <v>1</v>
      </c>
      <c r="BO196" s="839">
        <v>16.329999999999998</v>
      </c>
      <c r="BP196" s="845">
        <v>24.97</v>
      </c>
      <c r="BQ196" s="843" t="s">
        <v>8217</v>
      </c>
      <c r="BR196" s="7">
        <f t="shared" si="766"/>
        <v>0.16329999999999997</v>
      </c>
      <c r="BS196" s="850">
        <f t="shared" si="767"/>
        <v>0.24969999999999998</v>
      </c>
      <c r="BT196" s="844" t="s">
        <v>218</v>
      </c>
      <c r="BU196" s="537" t="s">
        <v>8223</v>
      </c>
      <c r="BV196" s="120">
        <v>1</v>
      </c>
      <c r="BW196" s="839">
        <v>24.99</v>
      </c>
      <c r="BX196" s="848">
        <v>34.229999999999997</v>
      </c>
      <c r="BY196" s="853" t="s">
        <v>8617</v>
      </c>
      <c r="BZ196" s="7">
        <f t="shared" si="768"/>
        <v>0.24989999999999998</v>
      </c>
      <c r="CA196" s="7">
        <f t="shared" si="769"/>
        <v>0.34229999999999999</v>
      </c>
      <c r="CB196" s="844" t="s">
        <v>218</v>
      </c>
      <c r="CC196" s="852" t="s">
        <v>8700</v>
      </c>
      <c r="CD196" s="857">
        <v>1</v>
      </c>
      <c r="CE196" s="839">
        <v>33.32</v>
      </c>
      <c r="CF196" s="848">
        <v>44.23</v>
      </c>
      <c r="CG196" s="853"/>
      <c r="CH196" s="7">
        <f t="shared" si="770"/>
        <v>0.3332</v>
      </c>
      <c r="CI196" s="7">
        <f t="shared" si="771"/>
        <v>0.34229999999999999</v>
      </c>
      <c r="CJ196" s="844" t="s">
        <v>7160</v>
      </c>
      <c r="CK196" s="27"/>
      <c r="CL196" s="857"/>
      <c r="CM196" s="839">
        <v>41.65</v>
      </c>
      <c r="CN196" s="848"/>
      <c r="CO196" s="847"/>
      <c r="CP196" s="7">
        <f t="shared" si="772"/>
        <v>0.41649999999999998</v>
      </c>
      <c r="CQ196" s="7">
        <f t="shared" si="773"/>
        <v>0.34229999999999999</v>
      </c>
      <c r="CR196" s="844" t="s">
        <v>7160</v>
      </c>
      <c r="CS196" s="852"/>
      <c r="CT196" s="857"/>
      <c r="CU196" s="839">
        <v>49.98</v>
      </c>
      <c r="CV196" s="848"/>
      <c r="CW196" s="853"/>
      <c r="CX196" s="7">
        <f t="shared" si="774"/>
        <v>0.49979999999999997</v>
      </c>
      <c r="CY196" s="7">
        <f t="shared" si="775"/>
        <v>0.34229999999999999</v>
      </c>
      <c r="CZ196" s="844" t="s">
        <v>7160</v>
      </c>
      <c r="DA196" s="852"/>
      <c r="DB196" s="856"/>
      <c r="DC196" s="839">
        <v>58.31</v>
      </c>
      <c r="DD196" s="848"/>
      <c r="DE196" s="853"/>
      <c r="DF196" s="7">
        <f t="shared" si="776"/>
        <v>0.58310000000000006</v>
      </c>
      <c r="DG196" s="7">
        <f t="shared" si="777"/>
        <v>0.34229999999999999</v>
      </c>
      <c r="DH196" s="844" t="s">
        <v>7160</v>
      </c>
      <c r="DI196" s="852"/>
      <c r="DJ196" s="856"/>
      <c r="DK196" s="839">
        <v>66.64</v>
      </c>
      <c r="DL196" s="848"/>
      <c r="DM196" s="853"/>
      <c r="DN196" s="7">
        <f t="shared" si="778"/>
        <v>0.66639999999999999</v>
      </c>
      <c r="DO196" s="7">
        <f t="shared" si="779"/>
        <v>0.34229999999999999</v>
      </c>
      <c r="DP196" s="844" t="s">
        <v>7160</v>
      </c>
      <c r="DQ196" s="852"/>
      <c r="DR196" s="856"/>
      <c r="DS196" s="839">
        <v>74.97</v>
      </c>
      <c r="DT196" s="848"/>
      <c r="DU196" s="853"/>
      <c r="DV196" s="7">
        <f t="shared" si="780"/>
        <v>0.74970000000000003</v>
      </c>
      <c r="DW196" s="7">
        <f t="shared" si="781"/>
        <v>0.34229999999999999</v>
      </c>
      <c r="DX196" s="844" t="s">
        <v>7160</v>
      </c>
      <c r="DY196" s="852"/>
      <c r="DZ196" s="856"/>
      <c r="EA196" s="839">
        <v>83.3</v>
      </c>
      <c r="EB196" s="848"/>
      <c r="EC196" s="853"/>
      <c r="ED196" s="7">
        <f t="shared" si="782"/>
        <v>0.83299999999999996</v>
      </c>
      <c r="EE196" s="7">
        <f t="shared" si="783"/>
        <v>0.34229999999999999</v>
      </c>
      <c r="EF196" s="844" t="s">
        <v>7160</v>
      </c>
      <c r="EG196" s="851"/>
      <c r="EH196" s="856"/>
      <c r="EI196" s="839">
        <v>91.63</v>
      </c>
      <c r="EJ196" s="848"/>
      <c r="EK196" s="853"/>
      <c r="EL196" s="7">
        <f t="shared" si="784"/>
        <v>0.9163</v>
      </c>
      <c r="EM196" s="7">
        <f t="shared" si="785"/>
        <v>0.34229999999999999</v>
      </c>
      <c r="EN196" s="844" t="s">
        <v>7160</v>
      </c>
      <c r="EO196" s="851"/>
      <c r="EP196" s="856"/>
      <c r="EQ196" s="839">
        <v>100</v>
      </c>
      <c r="ER196" s="845"/>
      <c r="ES196" s="853"/>
      <c r="ET196" s="7">
        <f t="shared" si="786"/>
        <v>1</v>
      </c>
      <c r="EU196" s="7">
        <f t="shared" si="787"/>
        <v>0.34229999999999999</v>
      </c>
      <c r="EV196" s="844" t="s">
        <v>7160</v>
      </c>
      <c r="EW196" s="849"/>
      <c r="EX196" s="849"/>
      <c r="EY196" s="546">
        <v>2023</v>
      </c>
      <c r="FA196" s="846" t="str">
        <f>+IF(EQ196=AW196,"SI","NO")</f>
        <v>SI</v>
      </c>
      <c r="FC196" s="934" t="str">
        <f t="shared" si="763"/>
        <v>subdirección de gestión administrativa</v>
      </c>
      <c r="FF196" s="862"/>
    </row>
    <row r="197" spans="1:162" s="934" customFormat="1" ht="32.25" customHeight="1" x14ac:dyDescent="0.25">
      <c r="A197" s="861" t="str">
        <f t="shared" si="737"/>
        <v>269_TRANSVERSALES_2023</v>
      </c>
      <c r="B197" s="925" t="s">
        <v>7200</v>
      </c>
      <c r="C197" s="925" t="s">
        <v>201</v>
      </c>
      <c r="D197" s="925" t="s">
        <v>1452</v>
      </c>
      <c r="E197" s="925" t="s">
        <v>7213</v>
      </c>
      <c r="F197" s="925" t="s">
        <v>1453</v>
      </c>
      <c r="G197" s="925" t="s">
        <v>1453</v>
      </c>
      <c r="H197" s="925" t="s">
        <v>204</v>
      </c>
      <c r="I197" s="969" t="s">
        <v>207</v>
      </c>
      <c r="J197" s="969" t="s">
        <v>7344</v>
      </c>
      <c r="K197" s="969" t="s">
        <v>7693</v>
      </c>
      <c r="L197" s="920">
        <v>42</v>
      </c>
      <c r="M197" s="925" t="s">
        <v>8321</v>
      </c>
      <c r="N197" s="920">
        <v>269</v>
      </c>
      <c r="O197" s="920"/>
      <c r="P197" s="1068" t="s">
        <v>7226</v>
      </c>
      <c r="Q197" s="920" t="s">
        <v>210</v>
      </c>
      <c r="R197" s="921"/>
      <c r="S197" s="921"/>
      <c r="T197" s="921"/>
      <c r="U197" s="921"/>
      <c r="V197" s="921"/>
      <c r="W197" s="921"/>
      <c r="X197" s="921"/>
      <c r="Y197" s="921"/>
      <c r="Z197" s="921"/>
      <c r="AA197" s="921"/>
      <c r="AB197" s="921"/>
      <c r="AC197" s="921"/>
      <c r="AD197" s="921"/>
      <c r="AE197" s="921"/>
      <c r="AF197" s="921"/>
      <c r="AG197" s="921"/>
      <c r="AH197" s="921"/>
      <c r="AI197" s="921"/>
      <c r="AJ197" s="921"/>
      <c r="AK197" s="921"/>
      <c r="AL197" s="921"/>
      <c r="AM197" s="921"/>
      <c r="AN197" s="921"/>
      <c r="AO197" s="920" t="s">
        <v>211</v>
      </c>
      <c r="AP197" s="920" t="s">
        <v>470</v>
      </c>
      <c r="AQ197" s="920" t="s">
        <v>213</v>
      </c>
      <c r="AR197" s="920" t="s">
        <v>214</v>
      </c>
      <c r="AS197" s="920">
        <v>0</v>
      </c>
      <c r="AT197" s="925" t="s">
        <v>7227</v>
      </c>
      <c r="AU197" s="925" t="s">
        <v>7228</v>
      </c>
      <c r="AV197" s="978">
        <v>100</v>
      </c>
      <c r="AW197" s="976">
        <v>100</v>
      </c>
      <c r="AX197" s="1035" t="s">
        <v>204</v>
      </c>
      <c r="AY197" s="1035" t="s">
        <v>7611</v>
      </c>
      <c r="AZ197" s="1036" t="s">
        <v>204</v>
      </c>
      <c r="BA197" s="1043" t="s">
        <v>204</v>
      </c>
      <c r="BB197" s="938"/>
      <c r="BC197" s="938"/>
      <c r="BD197" s="938"/>
      <c r="BE197" s="938"/>
      <c r="BF197" s="999">
        <v>100</v>
      </c>
      <c r="BG197" s="839">
        <v>0</v>
      </c>
      <c r="BH197" s="842">
        <v>0</v>
      </c>
      <c r="BI197" s="854" t="s">
        <v>8206</v>
      </c>
      <c r="BJ197" s="129">
        <f>+IF(BL197="SI",IFERROR((IF(BL197="SI",BG197,0)/AW197),"REVISAR"),0)</f>
        <v>0</v>
      </c>
      <c r="BK197" s="7">
        <f>+IF(BL197="SI",IFERROR((IF(BL197="SI",BH197,0)/AW197),"REVISAR"),0)</f>
        <v>0</v>
      </c>
      <c r="BL197" s="841" t="s">
        <v>218</v>
      </c>
      <c r="BM197" s="854" t="s">
        <v>8212</v>
      </c>
      <c r="BN197" s="859">
        <v>1</v>
      </c>
      <c r="BO197" s="839">
        <v>0</v>
      </c>
      <c r="BP197" s="842">
        <v>0</v>
      </c>
      <c r="BQ197" s="843" t="s">
        <v>8218</v>
      </c>
      <c r="BR197" s="7">
        <f>+IFERROR((BO197/$AW197),"REVISAR")</f>
        <v>0</v>
      </c>
      <c r="BS197" s="7">
        <f>+IF(BL197&lt;&gt;"SI",BK197,(IF(BT197="SI",IFERROR((IF(BT197="SI",BP197,0)/$AW197),"REVISAR"),0)))</f>
        <v>0</v>
      </c>
      <c r="BT197" s="844" t="s">
        <v>218</v>
      </c>
      <c r="BU197" s="537" t="s">
        <v>8224</v>
      </c>
      <c r="BV197" s="120">
        <v>1</v>
      </c>
      <c r="BW197" s="839">
        <v>100</v>
      </c>
      <c r="BX197" s="848">
        <v>100</v>
      </c>
      <c r="BY197" s="853" t="s">
        <v>8618</v>
      </c>
      <c r="BZ197" s="7">
        <f>+IFERROR((BW197/$AW197),"REVISAR")</f>
        <v>1</v>
      </c>
      <c r="CA197" s="7">
        <f>+IF(AND(BT197="SI",BL197="SI"),(IF(CB197="SI",IFERROR((IF(CB197="SI",BX197,0)/$AW197),"REVISAR"),0)),BS197)</f>
        <v>1</v>
      </c>
      <c r="CB197" s="844" t="s">
        <v>218</v>
      </c>
      <c r="CC197" s="852" t="s">
        <v>8701</v>
      </c>
      <c r="CD197" s="120">
        <v>1</v>
      </c>
      <c r="CE197" s="839">
        <v>100</v>
      </c>
      <c r="CF197" s="842">
        <f>IF(CB197="SI",BX197,0)</f>
        <v>100</v>
      </c>
      <c r="CG197" s="853"/>
      <c r="CH197" s="7">
        <f>+IFERROR((CE197/$AW197),"REVISAR")</f>
        <v>1</v>
      </c>
      <c r="CI197" s="7">
        <f>+IF(AND(BL197="SI",BT197="SI",CB197="SI"),(IF(CJ197="SI",IFERROR((IF(CJ197="SI",CF197,0)/$AW197),"REVISAR"),0)),CA197)</f>
        <v>0</v>
      </c>
      <c r="CJ197" s="844" t="s">
        <v>7160</v>
      </c>
      <c r="CK197" s="27"/>
      <c r="CL197" s="857"/>
      <c r="CM197" s="839">
        <v>100</v>
      </c>
      <c r="CN197" s="842">
        <f>IF(CJ197="SI",CF197,0)</f>
        <v>0</v>
      </c>
      <c r="CO197" s="847"/>
      <c r="CP197" s="7">
        <f>+IFERROR((CM197/$AW197),"REVISAR")</f>
        <v>1</v>
      </c>
      <c r="CQ197" s="7">
        <f>+IF(AND(BL197="SI",BT197="SI",CB197="SI",CJ197="SI"),(IF(CR197="SI",IFERROR((IF(CR197="SI",CN197,0)/$AW197),"REVISAR"),0)),CI197)</f>
        <v>0</v>
      </c>
      <c r="CR197" s="844" t="s">
        <v>7160</v>
      </c>
      <c r="CS197" s="852"/>
      <c r="CT197" s="857"/>
      <c r="CU197" s="839">
        <v>100</v>
      </c>
      <c r="CV197" s="848"/>
      <c r="CW197" s="853"/>
      <c r="CX197" s="7">
        <f>+IFERROR((CU197/$AW197),"REVISAR")</f>
        <v>1</v>
      </c>
      <c r="CY197" s="7">
        <f>+IF(AND(BL197="SI",BT197="SI",CB197="SI",CJ197="SI",CR197="SI"),(IF(CZ197="SI",IFERROR((IF(CZ197="SI",CV197,0)/$AW197),"REVISAR"),0)),CQ197)</f>
        <v>0</v>
      </c>
      <c r="CZ197" s="844" t="s">
        <v>7160</v>
      </c>
      <c r="DA197" s="852"/>
      <c r="DB197" s="856"/>
      <c r="DC197" s="839">
        <v>100</v>
      </c>
      <c r="DD197" s="842">
        <f>IF(CZ197="SI",CV197,0)</f>
        <v>0</v>
      </c>
      <c r="DE197" s="853"/>
      <c r="DF197" s="7">
        <f>+IFERROR((DC197/$AW197),"REVISAR")</f>
        <v>1</v>
      </c>
      <c r="DG197" s="7">
        <f>+IF(AND(BL197="SI",BT197="SI",CB197="SI",CJ197="SI",CR197="SI",CZ197="SI"),(IF(DH197="SI",IFERROR((IF(DH197="SI",DD197,0)/$AW197),"REVISAR"),0)),CY197)</f>
        <v>0</v>
      </c>
      <c r="DH197" s="844" t="s">
        <v>7160</v>
      </c>
      <c r="DI197" s="852"/>
      <c r="DJ197" s="856"/>
      <c r="DK197" s="839">
        <v>100</v>
      </c>
      <c r="DL197" s="842">
        <f>IF(DH197="SI",DD197,0)</f>
        <v>0</v>
      </c>
      <c r="DM197" s="853"/>
      <c r="DN197" s="7">
        <f>+IFERROR((DK197/$AW197),"REVISAR")</f>
        <v>1</v>
      </c>
      <c r="DO197" s="7">
        <f>+IF(AND(BL197="SI",BT197="SI",CB197="SI",CJ197="SI",CR197="SI",CZ197="SI",DH197="SI"),(IF(DP197="SI",IFERROR((IF(DP197="SI",DL197,0)/$AW197),"REVISAR"),0)),DG197)</f>
        <v>0</v>
      </c>
      <c r="DP197" s="844" t="s">
        <v>7160</v>
      </c>
      <c r="DQ197" s="852"/>
      <c r="DR197" s="856"/>
      <c r="DS197" s="839">
        <v>100</v>
      </c>
      <c r="DT197" s="848"/>
      <c r="DU197" s="853"/>
      <c r="DV197" s="7">
        <f>+IFERROR((DS197/$AW197),"REVISAR")</f>
        <v>1</v>
      </c>
      <c r="DW197" s="7">
        <f>+IF(AND(BL197="SI",BT197="SI",CB197="SI",CJ197="SI",CR197="SI",CZ197="SI",DH197="SI",DP197="SI"),(IF(DX197="SI",IFERROR((IF(DX197="SI",DT197,0)/$AW197),"REVISAR"),0)),DO197)</f>
        <v>0</v>
      </c>
      <c r="DX197" s="844" t="s">
        <v>7160</v>
      </c>
      <c r="DY197" s="852"/>
      <c r="DZ197" s="856"/>
      <c r="EA197" s="839">
        <v>100</v>
      </c>
      <c r="EB197" s="842">
        <f>IF(DX197="SI",DT197,0)</f>
        <v>0</v>
      </c>
      <c r="EC197" s="853"/>
      <c r="ED197" s="7">
        <f>+IFERROR((EA197/$AW197),"REVISAR")</f>
        <v>1</v>
      </c>
      <c r="EE197" s="7">
        <f>+IF(AND(BL197="SI",BT197="SI",CB197="SI",CJ197="SI",CR197="SI",CZ197="SI",DH197="SI",DP197="SI",DX197="SI"),(IF(EF197="SI",IFERROR((IF(EF197="SI",EB197,0)/$AW197),"REVISAR"),0)),DW197)</f>
        <v>0</v>
      </c>
      <c r="EF197" s="844" t="s">
        <v>7160</v>
      </c>
      <c r="EG197" s="851"/>
      <c r="EH197" s="856"/>
      <c r="EI197" s="839">
        <v>100</v>
      </c>
      <c r="EJ197" s="842">
        <f>IF(EF197="SI",EB197,0)</f>
        <v>0</v>
      </c>
      <c r="EK197" s="853"/>
      <c r="EL197" s="7">
        <f>+IFERROR((EI197/$AW197),"REVISAR")</f>
        <v>1</v>
      </c>
      <c r="EM197" s="7">
        <f>+IF(AND(BL197="SI",BT197="SI",CB197="SI",CJ197="SI",CR197="SI",CZ197="SI",DH197="SI",DP197="SI",DX197="SI",EF197="SI"),(IF(EN197="SI",IFERROR((IF(EN197="SI",EJ197,0)/$AW197),"REVISAR"),0)),EE197)</f>
        <v>0</v>
      </c>
      <c r="EN197" s="844" t="s">
        <v>7160</v>
      </c>
      <c r="EO197" s="851"/>
      <c r="EP197" s="856"/>
      <c r="EQ197" s="839">
        <v>100</v>
      </c>
      <c r="ER197" s="845"/>
      <c r="ES197" s="853"/>
      <c r="ET197" s="7">
        <f>+IFERROR((EQ197/$AW197),"REVISAR")</f>
        <v>1</v>
      </c>
      <c r="EU197" s="7">
        <f>+IF(AND(BL197="SI",BT197="SI",CB197="SI",CJ197="SI",CR197="SI",CZ197="SI",DH197="SI",DP197="SI",DX197="SI",EF197="SI",EN197="SI"),(IF(EV197="SI",IFERROR((IF(EV197="SI",ER197,0)/$AW197),"REVISAR"),0)),EM197)</f>
        <v>0</v>
      </c>
      <c r="EV197" s="844" t="s">
        <v>7160</v>
      </c>
      <c r="EW197" s="849"/>
      <c r="EX197" s="856"/>
      <c r="EY197" s="991">
        <v>2023</v>
      </c>
      <c r="FC197" s="934" t="str">
        <f t="shared" si="763"/>
        <v>subdirección de gestión administrativa</v>
      </c>
      <c r="FF197" s="862"/>
    </row>
    <row r="198" spans="1:162" s="934" customFormat="1" ht="32.25" customHeight="1" x14ac:dyDescent="0.25">
      <c r="A198" s="861" t="str">
        <f t="shared" si="737"/>
        <v>376_TRANSVERSALES_2023</v>
      </c>
      <c r="B198" s="925" t="s">
        <v>7200</v>
      </c>
      <c r="C198" s="925" t="s">
        <v>201</v>
      </c>
      <c r="D198" s="925" t="s">
        <v>1452</v>
      </c>
      <c r="E198" s="925" t="s">
        <v>7229</v>
      </c>
      <c r="F198" s="925" t="s">
        <v>1671</v>
      </c>
      <c r="G198" s="925" t="s">
        <v>1671</v>
      </c>
      <c r="H198" s="925" t="s">
        <v>204</v>
      </c>
      <c r="I198" s="969" t="s">
        <v>207</v>
      </c>
      <c r="J198" s="969" t="s">
        <v>7344</v>
      </c>
      <c r="K198" s="969" t="s">
        <v>7694</v>
      </c>
      <c r="L198" s="920">
        <v>43</v>
      </c>
      <c r="M198" s="925" t="s">
        <v>8322</v>
      </c>
      <c r="N198" s="920">
        <v>376</v>
      </c>
      <c r="O198" s="920"/>
      <c r="P198" s="1068" t="s">
        <v>1672</v>
      </c>
      <c r="Q198" s="920" t="s">
        <v>210</v>
      </c>
      <c r="R198" s="921"/>
      <c r="S198" s="921"/>
      <c r="T198" s="921"/>
      <c r="U198" s="921"/>
      <c r="V198" s="921"/>
      <c r="W198" s="921"/>
      <c r="X198" s="921"/>
      <c r="Y198" s="921"/>
      <c r="Z198" s="921"/>
      <c r="AA198" s="921"/>
      <c r="AB198" s="921"/>
      <c r="AC198" s="921"/>
      <c r="AD198" s="921"/>
      <c r="AE198" s="921"/>
      <c r="AF198" s="921"/>
      <c r="AG198" s="921"/>
      <c r="AH198" s="921"/>
      <c r="AI198" s="921"/>
      <c r="AJ198" s="921"/>
      <c r="AK198" s="921"/>
      <c r="AL198" s="921"/>
      <c r="AM198" s="921"/>
      <c r="AN198" s="921"/>
      <c r="AO198" s="920" t="s">
        <v>211</v>
      </c>
      <c r="AP198" s="921" t="s">
        <v>470</v>
      </c>
      <c r="AQ198" s="920" t="s">
        <v>418</v>
      </c>
      <c r="AR198" s="920" t="s">
        <v>214</v>
      </c>
      <c r="AS198" s="920">
        <v>0</v>
      </c>
      <c r="AT198" s="925" t="s">
        <v>7663</v>
      </c>
      <c r="AU198" s="925" t="s">
        <v>7664</v>
      </c>
      <c r="AV198" s="987">
        <v>98</v>
      </c>
      <c r="AW198" s="977">
        <v>98</v>
      </c>
      <c r="AX198" s="1035" t="s">
        <v>204</v>
      </c>
      <c r="AY198" s="1035" t="s">
        <v>7611</v>
      </c>
      <c r="AZ198" s="1036" t="s">
        <v>204</v>
      </c>
      <c r="BA198" s="1035" t="s">
        <v>204</v>
      </c>
      <c r="BB198" s="941"/>
      <c r="BC198" s="941"/>
      <c r="BD198" s="941"/>
      <c r="BE198" s="941"/>
      <c r="BF198" s="993">
        <f t="shared" ref="BF198:BF204" si="789">+AW198</f>
        <v>98</v>
      </c>
      <c r="BG198" s="839">
        <v>0</v>
      </c>
      <c r="BH198" s="842">
        <v>0</v>
      </c>
      <c r="BI198" s="854" t="s">
        <v>8225</v>
      </c>
      <c r="BJ198" s="129">
        <f t="shared" ref="BJ198:BJ200" si="790">+IFERROR((BG198/$AW198),"REVISAR")</f>
        <v>0</v>
      </c>
      <c r="BK198" s="7">
        <f t="shared" ref="BK198:BK200" si="791">IF(BL198="SI",IFERROR((IF(BL198="SI",BH198,0)/$AW198),"REVISAR"),0)</f>
        <v>0</v>
      </c>
      <c r="BL198" s="841" t="s">
        <v>218</v>
      </c>
      <c r="BM198" s="854" t="s">
        <v>8232</v>
      </c>
      <c r="BN198" s="859">
        <v>1</v>
      </c>
      <c r="BO198" s="839">
        <v>0</v>
      </c>
      <c r="BP198" s="842">
        <v>0</v>
      </c>
      <c r="BQ198" s="843" t="s">
        <v>8239</v>
      </c>
      <c r="BR198" s="7">
        <f t="shared" ref="BR198:BR200" si="792">+IF(BT198="SI",IFERROR((IF(BT198="SI",BO198,0)/$AW198),"REVISAR"),0)</f>
        <v>0</v>
      </c>
      <c r="BS198" s="850">
        <f t="shared" ref="BS198:BS199" si="793">+IF(BL198&lt;&gt;"SI",BK198,(IF(BT198="SI",IFERROR((IF(BT198="SI",BP198,0)/$AW198),"REVISAR"),BK198)))</f>
        <v>0</v>
      </c>
      <c r="BT198" s="844" t="s">
        <v>218</v>
      </c>
      <c r="BU198" s="537" t="s">
        <v>8246</v>
      </c>
      <c r="BV198" s="120">
        <v>1</v>
      </c>
      <c r="BW198" s="839">
        <v>25</v>
      </c>
      <c r="BX198" s="848">
        <v>51.8</v>
      </c>
      <c r="BY198" s="853" t="s">
        <v>8619</v>
      </c>
      <c r="BZ198" s="7">
        <f t="shared" ref="BZ198:BZ200" si="794">+IFERROR((BW198/$AW198),"REVISAR")</f>
        <v>0.25510204081632654</v>
      </c>
      <c r="CA198" s="7">
        <f t="shared" ref="CA198:CA200" si="795">+IF(AND(BT198="SI",BL198="SI"),(IF(CB198="SI",IFERROR((IF(CB198="SI",BX198,0)/$AW198),"REVISAR"),BS198)),BS198)</f>
        <v>0.52857142857142858</v>
      </c>
      <c r="CB198" s="844" t="s">
        <v>218</v>
      </c>
      <c r="CC198" s="1090" t="s">
        <v>8626</v>
      </c>
      <c r="CD198" s="1089">
        <v>1</v>
      </c>
      <c r="CE198" s="839">
        <v>25</v>
      </c>
      <c r="CF198" s="842">
        <f>IF(CB198="SI",BX198,0)</f>
        <v>51.8</v>
      </c>
      <c r="CG198" s="853"/>
      <c r="CH198" s="7">
        <f t="shared" ref="CH198:CH200" si="796">+IFERROR((CE198/$AW198),"REVISAR")</f>
        <v>0.25510204081632654</v>
      </c>
      <c r="CI198" s="7">
        <f t="shared" ref="CI198:CI200" si="797">+IF(AND(BL198="SI",BT198="SI",CB198="SI"),(IF(CJ198="SI",IFERROR((IF(CJ198="SI",CF198,0)/$AW198),"REVISAR"),CA198)),CA198)</f>
        <v>0.52857142857142858</v>
      </c>
      <c r="CJ198" s="844" t="s">
        <v>7160</v>
      </c>
      <c r="CK198" s="27"/>
      <c r="CL198" s="857"/>
      <c r="CM198" s="839">
        <v>25</v>
      </c>
      <c r="CN198" s="842">
        <f>IF(CJ198="SI",CF198,0)</f>
        <v>0</v>
      </c>
      <c r="CO198" s="847"/>
      <c r="CP198" s="7">
        <f t="shared" ref="CP198:CP200" si="798">+IFERROR((CM198/$AW198),"REVISAR")</f>
        <v>0.25510204081632654</v>
      </c>
      <c r="CQ198" s="7">
        <f t="shared" ref="CQ198:CQ200" si="799">+IF(AND(BL198="SI",BT198="SI",CB198="SI",CJ198="SI"),(IF(CR198="SI",IFERROR((IF(CR198="SI",CN198,0)/$AW198),"REVISAR"),CI198)),CI198)</f>
        <v>0.52857142857142858</v>
      </c>
      <c r="CR198" s="844" t="s">
        <v>7160</v>
      </c>
      <c r="CS198" s="852"/>
      <c r="CT198" s="857"/>
      <c r="CU198" s="839">
        <v>60</v>
      </c>
      <c r="CV198" s="848"/>
      <c r="CW198" s="853"/>
      <c r="CX198" s="7">
        <f t="shared" ref="CX198:CX200" si="800">+IFERROR((CU198/$AW198),"REVISAR")</f>
        <v>0.61224489795918369</v>
      </c>
      <c r="CY198" s="7">
        <f t="shared" ref="CY198:CY200" si="801">+IF(AND(BL198="SI",BT198="SI",CB198="SI",CJ198="SI",CR198="SI"),(IF(CZ198="SI",IFERROR((IF(CZ198="SI",CV198,0)/$AW198),"REVISAR"),CQ198)),CQ198)</f>
        <v>0.52857142857142858</v>
      </c>
      <c r="CZ198" s="844" t="s">
        <v>7160</v>
      </c>
      <c r="DA198" s="852"/>
      <c r="DB198" s="856"/>
      <c r="DC198" s="839">
        <v>60</v>
      </c>
      <c r="DD198" s="842">
        <f>IF(CZ198="SI",CV198,0)</f>
        <v>0</v>
      </c>
      <c r="DE198" s="853"/>
      <c r="DF198" s="7">
        <f t="shared" ref="DF198:DF200" si="802">+IFERROR((DC198/$AV198),"REVISAR")</f>
        <v>0.61224489795918369</v>
      </c>
      <c r="DG198" s="7">
        <f t="shared" ref="DG198:DG200" si="803">+IF(AND(BL198="SI",BT198="SI",CB198="SI",CJ198="SI",CR198="SI",CZ198="SI"),(IF(DH198="SI",IFERROR((IF(DH198="SI",DD198,0)/$AV198),"REVISAR"),CY198)),CY198)</f>
        <v>0.52857142857142858</v>
      </c>
      <c r="DH198" s="844" t="s">
        <v>7160</v>
      </c>
      <c r="DI198" s="852"/>
      <c r="DJ198" s="856"/>
      <c r="DK198" s="839">
        <v>60</v>
      </c>
      <c r="DL198" s="842">
        <f>IF(DH198="SI",DD198,0)</f>
        <v>0</v>
      </c>
      <c r="DM198" s="853"/>
      <c r="DN198" s="7">
        <f t="shared" ref="DN198:DN200" si="804">+IFERROR((DK198/$AW198),"REVISAR")</f>
        <v>0.61224489795918369</v>
      </c>
      <c r="DO198" s="7">
        <f t="shared" ref="DO198:DO200" si="805">+IF(AND(BL198="SI",BT198="SI",CB198="SI",CJ198="SI",CR198="SI",CZ198="SI",DH198="SI"),(IF(DP198="SI",IFERROR((IF(DP198="SI",DL198,0)/$AW198),"REVISAR"),DG198)),DG198)</f>
        <v>0.52857142857142858</v>
      </c>
      <c r="DP198" s="844" t="s">
        <v>7160</v>
      </c>
      <c r="DQ198" s="852"/>
      <c r="DR198" s="856"/>
      <c r="DS198" s="839">
        <v>80</v>
      </c>
      <c r="DT198" s="848"/>
      <c r="DU198" s="853"/>
      <c r="DV198" s="7">
        <f t="shared" ref="DV198:DV200" si="806">+IFERROR((DS198/$AW198),"REVISAR")</f>
        <v>0.81632653061224492</v>
      </c>
      <c r="DW198" s="7">
        <f t="shared" ref="DW198:DW200" si="807">+IF(AND(BL198="SI",BT198="SI",CB198="SI",CJ198="SI",CR198="SI",CZ198="SI",DH198="SI",DP198="SI"),(IF(DX198="SI",IFERROR((IF(DX198="SI",DT198,0)/$AW198),"REVISAR"),DO198)),DO198)</f>
        <v>0.52857142857142858</v>
      </c>
      <c r="DX198" s="844" t="s">
        <v>7160</v>
      </c>
      <c r="DY198" s="852"/>
      <c r="DZ198" s="856"/>
      <c r="EA198" s="839">
        <v>80</v>
      </c>
      <c r="EB198" s="842">
        <f>IF(DX198="SI",DT198,0)</f>
        <v>0</v>
      </c>
      <c r="EC198" s="853"/>
      <c r="ED198" s="7">
        <f t="shared" ref="ED198:ED200" si="808">+IFERROR((EA198/$AW198),"REVISAR")</f>
        <v>0.81632653061224492</v>
      </c>
      <c r="EE198" s="7">
        <f t="shared" ref="EE198:EE200" si="809">+IF(AND(BL198="SI",BT198="SI",CB198="SI",CJ198="SI",CR198="SI",CZ198="SI",DH198="SI",DP198="SI",DX198="SI"),(IF(EF198="SI",IFERROR((IF(EF198="SI",EB198,0)/$AW198),"REVISAR"),DW198)),DW198)</f>
        <v>0.52857142857142858</v>
      </c>
      <c r="EF198" s="844" t="s">
        <v>7160</v>
      </c>
      <c r="EG198" s="851"/>
      <c r="EH198" s="856"/>
      <c r="EI198" s="839">
        <v>80</v>
      </c>
      <c r="EJ198" s="842">
        <f>IF(EF198="SI",EB198,0)</f>
        <v>0</v>
      </c>
      <c r="EK198" s="853"/>
      <c r="EL198" s="7">
        <f t="shared" ref="EL198:EL200" si="810">+IFERROR((EI198/$AW198),"REVISAR")</f>
        <v>0.81632653061224492</v>
      </c>
      <c r="EM198" s="7">
        <f t="shared" ref="EM198:EM200" si="811">+IF(AND(BL198="SI",BT198="SI",CB198="SI",CJ198="SI",CR198="SI",CZ198="SI",DH198="SI",DP198="SI",DX198="SI",EF198="SI"),(IF(EN198="SI",IFERROR((IF(EN198="SI",EJ198,0)/$AW198),"REVISAR"),EE198)),EE198)</f>
        <v>0.52857142857142858</v>
      </c>
      <c r="EN198" s="844" t="s">
        <v>7160</v>
      </c>
      <c r="EO198" s="851"/>
      <c r="EP198" s="856"/>
      <c r="EQ198" s="839">
        <v>98</v>
      </c>
      <c r="ER198" s="845"/>
      <c r="ES198" s="853"/>
      <c r="ET198" s="7">
        <f t="shared" ref="ET198:ET200" si="812">+IFERROR((EQ198/$AW198),"REVISAR")</f>
        <v>1</v>
      </c>
      <c r="EU198" s="7">
        <f t="shared" ref="EU198:EU200" si="813">+IF(AND(BL198="SI",BT198="SI",CB198="SI",CJ198="SI",CR198="SI",CZ198="SI",DH198="SI",DP198="SI",DX198="SI",EF198="SI",EN198="SI"),(IF(EV198="SI",IFERROR((IF(EV198="SI",ER198,0)/$AW198),"REVISAR"),EM198)),EM198)</f>
        <v>0.52857142857142858</v>
      </c>
      <c r="EV198" s="844" t="s">
        <v>7160</v>
      </c>
      <c r="EW198" s="849"/>
      <c r="EX198" s="849"/>
      <c r="EY198" s="35">
        <v>2023</v>
      </c>
      <c r="FA198" s="846" t="str">
        <f t="shared" ref="FA198:FA201" si="814">+IF(EQ198=AW198,"SI","NO")</f>
        <v>SI</v>
      </c>
      <c r="FC198" s="934" t="str">
        <f t="shared" si="763"/>
        <v>subdirección de gestión financiera</v>
      </c>
      <c r="FF198" s="862"/>
    </row>
    <row r="199" spans="1:162" s="934" customFormat="1" ht="32.25" customHeight="1" x14ac:dyDescent="0.25">
      <c r="A199" s="861" t="str">
        <f t="shared" si="737"/>
        <v>378_TRANSVERSALES_2023</v>
      </c>
      <c r="B199" s="925" t="s">
        <v>7200</v>
      </c>
      <c r="C199" s="925" t="s">
        <v>201</v>
      </c>
      <c r="D199" s="925" t="s">
        <v>1452</v>
      </c>
      <c r="E199" s="925" t="s">
        <v>7229</v>
      </c>
      <c r="F199" s="925" t="s">
        <v>1671</v>
      </c>
      <c r="G199" s="925" t="s">
        <v>1671</v>
      </c>
      <c r="H199" s="925" t="s">
        <v>204</v>
      </c>
      <c r="I199" s="969" t="s">
        <v>207</v>
      </c>
      <c r="J199" s="969" t="s">
        <v>7344</v>
      </c>
      <c r="K199" s="969" t="s">
        <v>7694</v>
      </c>
      <c r="L199" s="920">
        <v>43</v>
      </c>
      <c r="M199" s="925" t="s">
        <v>8322</v>
      </c>
      <c r="N199" s="920">
        <v>378</v>
      </c>
      <c r="O199" s="920"/>
      <c r="P199" s="1068" t="s">
        <v>1699</v>
      </c>
      <c r="Q199" s="920" t="s">
        <v>210</v>
      </c>
      <c r="R199" s="921"/>
      <c r="S199" s="921"/>
      <c r="T199" s="921"/>
      <c r="U199" s="921"/>
      <c r="V199" s="921"/>
      <c r="W199" s="921"/>
      <c r="X199" s="921"/>
      <c r="Y199" s="921"/>
      <c r="Z199" s="921"/>
      <c r="AA199" s="921"/>
      <c r="AB199" s="921"/>
      <c r="AC199" s="921"/>
      <c r="AD199" s="921"/>
      <c r="AE199" s="921"/>
      <c r="AF199" s="921"/>
      <c r="AG199" s="921"/>
      <c r="AH199" s="921"/>
      <c r="AI199" s="921"/>
      <c r="AJ199" s="921"/>
      <c r="AK199" s="921"/>
      <c r="AL199" s="921"/>
      <c r="AM199" s="921"/>
      <c r="AN199" s="921"/>
      <c r="AO199" s="920" t="s">
        <v>211</v>
      </c>
      <c r="AP199" s="921" t="s">
        <v>442</v>
      </c>
      <c r="AQ199" s="920" t="s">
        <v>418</v>
      </c>
      <c r="AR199" s="920" t="s">
        <v>214</v>
      </c>
      <c r="AS199" s="920">
        <v>0</v>
      </c>
      <c r="AT199" s="925" t="s">
        <v>7665</v>
      </c>
      <c r="AU199" s="925" t="s">
        <v>7666</v>
      </c>
      <c r="AV199" s="978">
        <v>97</v>
      </c>
      <c r="AW199" s="979">
        <v>98</v>
      </c>
      <c r="AX199" s="1035" t="s">
        <v>204</v>
      </c>
      <c r="AY199" s="1035" t="s">
        <v>7611</v>
      </c>
      <c r="AZ199" s="1036" t="s">
        <v>204</v>
      </c>
      <c r="BA199" s="1035" t="s">
        <v>204</v>
      </c>
      <c r="BB199" s="941"/>
      <c r="BC199" s="941"/>
      <c r="BD199" s="941"/>
      <c r="BE199" s="941"/>
      <c r="BF199" s="993">
        <f t="shared" si="789"/>
        <v>98</v>
      </c>
      <c r="BG199" s="839">
        <v>6.96</v>
      </c>
      <c r="BH199" s="848">
        <v>9.6999999999999993</v>
      </c>
      <c r="BI199" s="854" t="s">
        <v>8226</v>
      </c>
      <c r="BJ199" s="129">
        <f t="shared" si="790"/>
        <v>7.1020408163265311E-2</v>
      </c>
      <c r="BK199" s="7">
        <f t="shared" si="791"/>
        <v>9.8979591836734687E-2</v>
      </c>
      <c r="BL199" s="841" t="s">
        <v>218</v>
      </c>
      <c r="BM199" s="854" t="s">
        <v>8233</v>
      </c>
      <c r="BN199" s="859">
        <v>1</v>
      </c>
      <c r="BO199" s="839">
        <v>14.92</v>
      </c>
      <c r="BP199" s="845">
        <v>18.5</v>
      </c>
      <c r="BQ199" s="843" t="s">
        <v>8240</v>
      </c>
      <c r="BR199" s="7">
        <f t="shared" si="792"/>
        <v>0.15224489795918367</v>
      </c>
      <c r="BS199" s="850">
        <f t="shared" si="793"/>
        <v>0.18877551020408162</v>
      </c>
      <c r="BT199" s="844" t="s">
        <v>218</v>
      </c>
      <c r="BU199" s="537" t="s">
        <v>8247</v>
      </c>
      <c r="BV199" s="120">
        <v>1</v>
      </c>
      <c r="BW199" s="839">
        <v>22.2</v>
      </c>
      <c r="BX199" s="848">
        <v>25.71</v>
      </c>
      <c r="BY199" s="853" t="s">
        <v>8620</v>
      </c>
      <c r="BZ199" s="7">
        <f t="shared" si="794"/>
        <v>0.22653061224489796</v>
      </c>
      <c r="CA199" s="7">
        <f t="shared" si="795"/>
        <v>0.26234693877551019</v>
      </c>
      <c r="CB199" s="844" t="s">
        <v>218</v>
      </c>
      <c r="CC199" s="1090" t="s">
        <v>8627</v>
      </c>
      <c r="CD199" s="1089">
        <v>1</v>
      </c>
      <c r="CE199" s="839">
        <v>29.64</v>
      </c>
      <c r="CF199" s="848">
        <v>32.28</v>
      </c>
      <c r="CG199" s="853"/>
      <c r="CH199" s="7">
        <f t="shared" si="796"/>
        <v>0.30244897959183675</v>
      </c>
      <c r="CI199" s="7">
        <f t="shared" si="797"/>
        <v>0.26234693877551019</v>
      </c>
      <c r="CJ199" s="844" t="s">
        <v>7160</v>
      </c>
      <c r="CK199" s="27"/>
      <c r="CL199" s="857"/>
      <c r="CM199" s="839">
        <v>36.71</v>
      </c>
      <c r="CN199" s="848"/>
      <c r="CO199" s="847"/>
      <c r="CP199" s="7">
        <f t="shared" si="798"/>
        <v>0.37459183673469387</v>
      </c>
      <c r="CQ199" s="7">
        <f t="shared" si="799"/>
        <v>0.26234693877551019</v>
      </c>
      <c r="CR199" s="844" t="s">
        <v>7160</v>
      </c>
      <c r="CS199" s="852"/>
      <c r="CT199" s="857"/>
      <c r="CU199" s="839">
        <v>45.51</v>
      </c>
      <c r="CV199" s="848"/>
      <c r="CW199" s="853"/>
      <c r="CX199" s="7">
        <f t="shared" si="800"/>
        <v>0.46438775510204078</v>
      </c>
      <c r="CY199" s="7">
        <f t="shared" si="801"/>
        <v>0.26234693877551019</v>
      </c>
      <c r="CZ199" s="844" t="s">
        <v>7160</v>
      </c>
      <c r="DA199" s="852"/>
      <c r="DB199" s="856"/>
      <c r="DC199" s="839">
        <v>54.88</v>
      </c>
      <c r="DD199" s="848"/>
      <c r="DE199" s="853"/>
      <c r="DF199" s="7">
        <f t="shared" si="802"/>
        <v>0.56577319587628871</v>
      </c>
      <c r="DG199" s="7">
        <f t="shared" si="803"/>
        <v>0.26234693877551019</v>
      </c>
      <c r="DH199" s="844" t="s">
        <v>7160</v>
      </c>
      <c r="DI199" s="852"/>
      <c r="DJ199" s="856"/>
      <c r="DK199" s="839">
        <v>61.22</v>
      </c>
      <c r="DL199" s="848"/>
      <c r="DM199" s="853"/>
      <c r="DN199" s="7">
        <f t="shared" si="804"/>
        <v>0.62469387755102035</v>
      </c>
      <c r="DO199" s="7">
        <f t="shared" si="805"/>
        <v>0.26234693877551019</v>
      </c>
      <c r="DP199" s="844" t="s">
        <v>7160</v>
      </c>
      <c r="DQ199" s="852"/>
      <c r="DR199" s="856"/>
      <c r="DS199" s="839">
        <v>68.44</v>
      </c>
      <c r="DT199" s="848"/>
      <c r="DU199" s="853"/>
      <c r="DV199" s="7">
        <f t="shared" si="806"/>
        <v>0.69836734693877545</v>
      </c>
      <c r="DW199" s="7">
        <f t="shared" si="807"/>
        <v>0.26234693877551019</v>
      </c>
      <c r="DX199" s="844" t="s">
        <v>7160</v>
      </c>
      <c r="DY199" s="852"/>
      <c r="DZ199" s="856"/>
      <c r="EA199" s="839">
        <v>75.28</v>
      </c>
      <c r="EB199" s="848"/>
      <c r="EC199" s="853"/>
      <c r="ED199" s="7">
        <f t="shared" si="808"/>
        <v>0.76816326530612244</v>
      </c>
      <c r="EE199" s="7">
        <f t="shared" si="809"/>
        <v>0.26234693877551019</v>
      </c>
      <c r="EF199" s="844" t="s">
        <v>7160</v>
      </c>
      <c r="EG199" s="851"/>
      <c r="EH199" s="856"/>
      <c r="EI199" s="839">
        <v>83.96</v>
      </c>
      <c r="EJ199" s="848"/>
      <c r="EK199" s="853"/>
      <c r="EL199" s="7">
        <f t="shared" si="810"/>
        <v>0.85673469387755097</v>
      </c>
      <c r="EM199" s="7">
        <f t="shared" si="811"/>
        <v>0.26234693877551019</v>
      </c>
      <c r="EN199" s="844" t="s">
        <v>7160</v>
      </c>
      <c r="EO199" s="851"/>
      <c r="EP199" s="856"/>
      <c r="EQ199" s="839">
        <v>98</v>
      </c>
      <c r="ER199" s="845"/>
      <c r="ES199" s="853"/>
      <c r="ET199" s="7">
        <f t="shared" si="812"/>
        <v>1</v>
      </c>
      <c r="EU199" s="7">
        <f t="shared" si="813"/>
        <v>0.26234693877551019</v>
      </c>
      <c r="EV199" s="844" t="s">
        <v>7160</v>
      </c>
      <c r="EW199" s="849"/>
      <c r="EX199" s="849"/>
      <c r="EY199" s="546">
        <v>2023</v>
      </c>
      <c r="FA199" s="846" t="str">
        <f t="shared" si="814"/>
        <v>SI</v>
      </c>
      <c r="FC199" s="934" t="str">
        <f t="shared" si="763"/>
        <v>subdirección de gestión financiera</v>
      </c>
      <c r="FF199" s="862"/>
    </row>
    <row r="200" spans="1:162" s="934" customFormat="1" ht="32.25" customHeight="1" x14ac:dyDescent="0.25">
      <c r="A200" s="861" t="str">
        <f t="shared" si="737"/>
        <v>381_TRANSVERSALES_2023</v>
      </c>
      <c r="B200" s="925" t="s">
        <v>7200</v>
      </c>
      <c r="C200" s="925" t="s">
        <v>201</v>
      </c>
      <c r="D200" s="925" t="s">
        <v>1452</v>
      </c>
      <c r="E200" s="925" t="s">
        <v>7229</v>
      </c>
      <c r="F200" s="925" t="s">
        <v>1671</v>
      </c>
      <c r="G200" s="925" t="s">
        <v>1671</v>
      </c>
      <c r="H200" s="925" t="s">
        <v>204</v>
      </c>
      <c r="I200" s="969" t="s">
        <v>207</v>
      </c>
      <c r="J200" s="969" t="s">
        <v>7344</v>
      </c>
      <c r="K200" s="969" t="s">
        <v>7694</v>
      </c>
      <c r="L200" s="920">
        <v>43</v>
      </c>
      <c r="M200" s="925" t="s">
        <v>8322</v>
      </c>
      <c r="N200" s="920">
        <v>381</v>
      </c>
      <c r="O200" s="920"/>
      <c r="P200" s="1068" t="s">
        <v>1776</v>
      </c>
      <c r="Q200" s="920" t="s">
        <v>210</v>
      </c>
      <c r="R200" s="921"/>
      <c r="S200" s="921"/>
      <c r="T200" s="921"/>
      <c r="U200" s="921"/>
      <c r="V200" s="921"/>
      <c r="W200" s="921"/>
      <c r="X200" s="921"/>
      <c r="Y200" s="921"/>
      <c r="Z200" s="921"/>
      <c r="AA200" s="921"/>
      <c r="AB200" s="921"/>
      <c r="AC200" s="921"/>
      <c r="AD200" s="921"/>
      <c r="AE200" s="921"/>
      <c r="AF200" s="921"/>
      <c r="AG200" s="921"/>
      <c r="AH200" s="921"/>
      <c r="AI200" s="921"/>
      <c r="AJ200" s="921"/>
      <c r="AK200" s="921"/>
      <c r="AL200" s="921"/>
      <c r="AM200" s="921"/>
      <c r="AN200" s="921"/>
      <c r="AO200" s="920" t="s">
        <v>211</v>
      </c>
      <c r="AP200" s="921" t="s">
        <v>442</v>
      </c>
      <c r="AQ200" s="920" t="s">
        <v>418</v>
      </c>
      <c r="AR200" s="920" t="s">
        <v>214</v>
      </c>
      <c r="AS200" s="920">
        <v>0</v>
      </c>
      <c r="AT200" s="925" t="s">
        <v>7667</v>
      </c>
      <c r="AU200" s="925" t="s">
        <v>7668</v>
      </c>
      <c r="AV200" s="978">
        <v>98</v>
      </c>
      <c r="AW200" s="979">
        <v>98</v>
      </c>
      <c r="AX200" s="1035" t="s">
        <v>204</v>
      </c>
      <c r="AY200" s="1035" t="s">
        <v>7611</v>
      </c>
      <c r="AZ200" s="1036" t="s">
        <v>204</v>
      </c>
      <c r="BA200" s="1035" t="s">
        <v>204</v>
      </c>
      <c r="BB200" s="941"/>
      <c r="BC200" s="941"/>
      <c r="BD200" s="941"/>
      <c r="BE200" s="941"/>
      <c r="BF200" s="993">
        <f t="shared" si="789"/>
        <v>98</v>
      </c>
      <c r="BG200" s="839">
        <v>31.63</v>
      </c>
      <c r="BH200" s="848">
        <v>37.93</v>
      </c>
      <c r="BI200" s="854" t="s">
        <v>8227</v>
      </c>
      <c r="BJ200" s="129">
        <f t="shared" si="790"/>
        <v>0.32275510204081631</v>
      </c>
      <c r="BK200" s="7">
        <f t="shared" si="791"/>
        <v>0.38704081632653059</v>
      </c>
      <c r="BL200" s="841" t="s">
        <v>218</v>
      </c>
      <c r="BM200" s="854" t="s">
        <v>8234</v>
      </c>
      <c r="BN200" s="859">
        <v>1</v>
      </c>
      <c r="BO200" s="839">
        <v>38.29</v>
      </c>
      <c r="BP200" s="845">
        <v>43.43</v>
      </c>
      <c r="BQ200" s="843" t="s">
        <v>8241</v>
      </c>
      <c r="BR200" s="7">
        <f t="shared" si="792"/>
        <v>0.39071428571428568</v>
      </c>
      <c r="BS200" s="850">
        <f>+IF(BL200&lt;&gt;"SI",BK200,(IF(BT200="SI",IFERROR((IF(BT200="SI",BP200,0)/$AW200),"REVISAR"),BK200)))</f>
        <v>0.44316326530612243</v>
      </c>
      <c r="BT200" s="844" t="s">
        <v>218</v>
      </c>
      <c r="BU200" s="537" t="s">
        <v>8248</v>
      </c>
      <c r="BV200" s="120">
        <v>1</v>
      </c>
      <c r="BW200" s="839">
        <v>43.69</v>
      </c>
      <c r="BX200" s="848">
        <v>48.78</v>
      </c>
      <c r="BY200" s="853" t="s">
        <v>8621</v>
      </c>
      <c r="BZ200" s="7">
        <f t="shared" si="794"/>
        <v>0.44581632653061221</v>
      </c>
      <c r="CA200" s="7">
        <f t="shared" si="795"/>
        <v>0.49775510204081636</v>
      </c>
      <c r="CB200" s="844" t="s">
        <v>218</v>
      </c>
      <c r="CC200" s="1090" t="s">
        <v>8628</v>
      </c>
      <c r="CD200" s="1089">
        <v>1</v>
      </c>
      <c r="CE200" s="839">
        <v>48.65</v>
      </c>
      <c r="CF200" s="848">
        <v>53.28</v>
      </c>
      <c r="CG200" s="853"/>
      <c r="CH200" s="7">
        <f t="shared" si="796"/>
        <v>0.49642857142857144</v>
      </c>
      <c r="CI200" s="7">
        <f t="shared" si="797"/>
        <v>0.49775510204081636</v>
      </c>
      <c r="CJ200" s="844" t="s">
        <v>7160</v>
      </c>
      <c r="CK200" s="27"/>
      <c r="CL200" s="857"/>
      <c r="CM200" s="839">
        <v>54.64</v>
      </c>
      <c r="CN200" s="848"/>
      <c r="CO200" s="847"/>
      <c r="CP200" s="7">
        <f t="shared" si="798"/>
        <v>0.55755102040816329</v>
      </c>
      <c r="CQ200" s="7">
        <f t="shared" si="799"/>
        <v>0.49775510204081636</v>
      </c>
      <c r="CR200" s="844" t="s">
        <v>7160</v>
      </c>
      <c r="CS200" s="852"/>
      <c r="CT200" s="857"/>
      <c r="CU200" s="839">
        <v>60.47</v>
      </c>
      <c r="CV200" s="848"/>
      <c r="CW200" s="853"/>
      <c r="CX200" s="7">
        <f t="shared" si="800"/>
        <v>0.61704081632653063</v>
      </c>
      <c r="CY200" s="7">
        <f t="shared" si="801"/>
        <v>0.49775510204081636</v>
      </c>
      <c r="CZ200" s="844" t="s">
        <v>7160</v>
      </c>
      <c r="DA200" s="852"/>
      <c r="DB200" s="856"/>
      <c r="DC200" s="839">
        <v>67.209999999999994</v>
      </c>
      <c r="DD200" s="848"/>
      <c r="DE200" s="853"/>
      <c r="DF200" s="7">
        <f t="shared" si="802"/>
        <v>0.6858163265306122</v>
      </c>
      <c r="DG200" s="7">
        <f t="shared" si="803"/>
        <v>0.49775510204081636</v>
      </c>
      <c r="DH200" s="844" t="s">
        <v>7160</v>
      </c>
      <c r="DI200" s="852"/>
      <c r="DJ200" s="856"/>
      <c r="DK200" s="839">
        <v>72.58</v>
      </c>
      <c r="DL200" s="848"/>
      <c r="DM200" s="853"/>
      <c r="DN200" s="7">
        <f t="shared" si="804"/>
        <v>0.74061224489795918</v>
      </c>
      <c r="DO200" s="7">
        <f t="shared" si="805"/>
        <v>0.49775510204081636</v>
      </c>
      <c r="DP200" s="844" t="s">
        <v>7160</v>
      </c>
      <c r="DQ200" s="852"/>
      <c r="DR200" s="856"/>
      <c r="DS200" s="839">
        <v>77.87</v>
      </c>
      <c r="DT200" s="848"/>
      <c r="DU200" s="853"/>
      <c r="DV200" s="7">
        <f t="shared" si="806"/>
        <v>0.79459183673469391</v>
      </c>
      <c r="DW200" s="7">
        <f t="shared" si="807"/>
        <v>0.49775510204081636</v>
      </c>
      <c r="DX200" s="844" t="s">
        <v>7160</v>
      </c>
      <c r="DY200" s="852"/>
      <c r="DZ200" s="856"/>
      <c r="EA200" s="839">
        <v>82.75</v>
      </c>
      <c r="EB200" s="848"/>
      <c r="EC200" s="853"/>
      <c r="ED200" s="7">
        <f t="shared" si="808"/>
        <v>0.84438775510204078</v>
      </c>
      <c r="EE200" s="7">
        <f t="shared" si="809"/>
        <v>0.49775510204081636</v>
      </c>
      <c r="EF200" s="844" t="s">
        <v>7160</v>
      </c>
      <c r="EG200" s="851"/>
      <c r="EH200" s="856"/>
      <c r="EI200" s="839">
        <v>89.42</v>
      </c>
      <c r="EJ200" s="848"/>
      <c r="EK200" s="853"/>
      <c r="EL200" s="7">
        <f t="shared" si="810"/>
        <v>0.9124489795918368</v>
      </c>
      <c r="EM200" s="7">
        <f t="shared" si="811"/>
        <v>0.49775510204081636</v>
      </c>
      <c r="EN200" s="844" t="s">
        <v>7160</v>
      </c>
      <c r="EO200" s="851"/>
      <c r="EP200" s="856"/>
      <c r="EQ200" s="839">
        <v>98</v>
      </c>
      <c r="ER200" s="845"/>
      <c r="ES200" s="853"/>
      <c r="ET200" s="7">
        <f t="shared" si="812"/>
        <v>1</v>
      </c>
      <c r="EU200" s="7">
        <f t="shared" si="813"/>
        <v>0.49775510204081636</v>
      </c>
      <c r="EV200" s="844" t="s">
        <v>7160</v>
      </c>
      <c r="EW200" s="849"/>
      <c r="EX200" s="849"/>
      <c r="EY200" s="546">
        <v>2023</v>
      </c>
      <c r="FA200" s="846" t="str">
        <f t="shared" si="814"/>
        <v>SI</v>
      </c>
      <c r="FC200" s="934" t="str">
        <f t="shared" si="763"/>
        <v>subdirección de gestión financiera</v>
      </c>
      <c r="FF200" s="862"/>
    </row>
    <row r="201" spans="1:162" s="934" customFormat="1" ht="32.25" customHeight="1" x14ac:dyDescent="0.25">
      <c r="A201" s="861" t="str">
        <f t="shared" si="737"/>
        <v>382_TRANSVERSALES_2023</v>
      </c>
      <c r="B201" s="925" t="s">
        <v>7200</v>
      </c>
      <c r="C201" s="925" t="s">
        <v>201</v>
      </c>
      <c r="D201" s="925" t="s">
        <v>1452</v>
      </c>
      <c r="E201" s="925" t="s">
        <v>7229</v>
      </c>
      <c r="F201" s="925" t="s">
        <v>1671</v>
      </c>
      <c r="G201" s="925" t="s">
        <v>1671</v>
      </c>
      <c r="H201" s="925" t="s">
        <v>204</v>
      </c>
      <c r="I201" s="969" t="s">
        <v>207</v>
      </c>
      <c r="J201" s="969" t="s">
        <v>7344</v>
      </c>
      <c r="K201" s="969" t="s">
        <v>7694</v>
      </c>
      <c r="L201" s="920">
        <v>43</v>
      </c>
      <c r="M201" s="925" t="s">
        <v>8322</v>
      </c>
      <c r="N201" s="920">
        <v>382</v>
      </c>
      <c r="O201" s="920"/>
      <c r="P201" s="1068" t="s">
        <v>1801</v>
      </c>
      <c r="Q201" s="920" t="s">
        <v>210</v>
      </c>
      <c r="R201" s="921"/>
      <c r="S201" s="921"/>
      <c r="T201" s="921"/>
      <c r="U201" s="921"/>
      <c r="V201" s="921"/>
      <c r="W201" s="921"/>
      <c r="X201" s="921"/>
      <c r="Y201" s="921"/>
      <c r="Z201" s="921"/>
      <c r="AA201" s="921"/>
      <c r="AB201" s="921"/>
      <c r="AC201" s="921"/>
      <c r="AD201" s="921"/>
      <c r="AE201" s="921"/>
      <c r="AF201" s="921"/>
      <c r="AG201" s="921"/>
      <c r="AH201" s="921"/>
      <c r="AI201" s="921"/>
      <c r="AJ201" s="921"/>
      <c r="AK201" s="921"/>
      <c r="AL201" s="921"/>
      <c r="AM201" s="921"/>
      <c r="AN201" s="921"/>
      <c r="AO201" s="920" t="s">
        <v>211</v>
      </c>
      <c r="AP201" s="921" t="s">
        <v>442</v>
      </c>
      <c r="AQ201" s="920" t="s">
        <v>213</v>
      </c>
      <c r="AR201" s="920" t="s">
        <v>214</v>
      </c>
      <c r="AS201" s="920">
        <v>0</v>
      </c>
      <c r="AT201" s="925" t="s">
        <v>7669</v>
      </c>
      <c r="AU201" s="925" t="s">
        <v>7670</v>
      </c>
      <c r="AV201" s="978">
        <v>95</v>
      </c>
      <c r="AW201" s="979">
        <v>98</v>
      </c>
      <c r="AX201" s="1035" t="s">
        <v>204</v>
      </c>
      <c r="AY201" s="1035" t="s">
        <v>7611</v>
      </c>
      <c r="AZ201" s="1036" t="s">
        <v>204</v>
      </c>
      <c r="BA201" s="1035" t="s">
        <v>204</v>
      </c>
      <c r="BB201" s="941"/>
      <c r="BC201" s="941"/>
      <c r="BD201" s="941"/>
      <c r="BE201" s="941"/>
      <c r="BF201" s="993">
        <f t="shared" si="789"/>
        <v>98</v>
      </c>
      <c r="BG201" s="839">
        <v>98</v>
      </c>
      <c r="BH201" s="848">
        <v>95.82</v>
      </c>
      <c r="BI201" s="854" t="s">
        <v>8228</v>
      </c>
      <c r="BJ201" s="129">
        <f>+IF(BL201="SI",IFERROR((IF(BL201="SI",BG201,0)/AW201),"REVISAR"),0)</f>
        <v>1</v>
      </c>
      <c r="BK201" s="7">
        <f>+IF(BL201="SI",IFERROR((IF(BL201="SI",BH201,0)/AW201),"REVISAR"),0)</f>
        <v>0.97775510204081628</v>
      </c>
      <c r="BL201" s="841" t="s">
        <v>218</v>
      </c>
      <c r="BM201" s="854" t="s">
        <v>8235</v>
      </c>
      <c r="BN201" s="859">
        <v>1</v>
      </c>
      <c r="BO201" s="839">
        <v>98</v>
      </c>
      <c r="BP201" s="845">
        <v>99.97</v>
      </c>
      <c r="BQ201" s="843" t="s">
        <v>8242</v>
      </c>
      <c r="BR201" s="7">
        <f>+IFERROR((BO201/$AW201),"REVISAR")</f>
        <v>1</v>
      </c>
      <c r="BS201" s="7">
        <f>+IF(BL201&lt;&gt;"SI",BK201,(IF(BT201="SI",IFERROR((IF(BT201="SI",BP201,0)/$AW201),"REVISAR"),0)))</f>
        <v>1.0201020408163266</v>
      </c>
      <c r="BT201" s="844" t="s">
        <v>218</v>
      </c>
      <c r="BU201" s="537" t="s">
        <v>8249</v>
      </c>
      <c r="BV201" s="120">
        <v>1</v>
      </c>
      <c r="BW201" s="839">
        <v>98</v>
      </c>
      <c r="BX201" s="848">
        <v>99.99</v>
      </c>
      <c r="BY201" s="853" t="s">
        <v>8622</v>
      </c>
      <c r="BZ201" s="7">
        <f>+IFERROR((BW201/$AW201),"REVISAR")</f>
        <v>1</v>
      </c>
      <c r="CA201" s="7">
        <f>+IF(AND(BT201="SI",BL201="SI"),(IF(CB201="SI",IFERROR((IF(CB201="SI",BX201,0)/$AW201),"REVISAR"),0)),BS201)</f>
        <v>1.0203061224489796</v>
      </c>
      <c r="CB201" s="844" t="s">
        <v>218</v>
      </c>
      <c r="CC201" s="1090" t="s">
        <v>8629</v>
      </c>
      <c r="CD201" s="1088">
        <v>1</v>
      </c>
      <c r="CE201" s="839">
        <v>98</v>
      </c>
      <c r="CF201" s="848">
        <v>99.66</v>
      </c>
      <c r="CG201" s="853"/>
      <c r="CH201" s="7">
        <f>+IFERROR((CE201/$AW201),"REVISAR")</f>
        <v>1</v>
      </c>
      <c r="CI201" s="7">
        <f>+IF(AND(BL201="SI",BT201="SI",CB201="SI"),(IF(CJ201="SI",IFERROR((IF(CJ201="SI",CF201,0)/$AW201),"REVISAR"),0)),CA201)</f>
        <v>0</v>
      </c>
      <c r="CJ201" s="844" t="s">
        <v>7160</v>
      </c>
      <c r="CK201" s="27"/>
      <c r="CL201" s="857"/>
      <c r="CM201" s="839">
        <v>98</v>
      </c>
      <c r="CN201" s="848"/>
      <c r="CO201" s="847"/>
      <c r="CP201" s="7">
        <f>+IFERROR((CM201/$AW201),"REVISAR")</f>
        <v>1</v>
      </c>
      <c r="CQ201" s="7">
        <f>+IF(AND(BL201="SI",BT201="SI",CB201="SI",CJ201="SI"),(IF(CR201="SI",IFERROR((IF(CR201="SI",CN201,0)/$AW201),"REVISAR"),0)),CI201)</f>
        <v>0</v>
      </c>
      <c r="CR201" s="844" t="s">
        <v>7160</v>
      </c>
      <c r="CS201" s="852"/>
      <c r="CT201" s="857"/>
      <c r="CU201" s="839">
        <v>98</v>
      </c>
      <c r="CV201" s="848"/>
      <c r="CW201" s="853"/>
      <c r="CX201" s="7">
        <f>+IFERROR((CU201/$AW201),"REVISAR")</f>
        <v>1</v>
      </c>
      <c r="CY201" s="7">
        <f>+IF(AND(BL201="SI",BT201="SI",CB201="SI",CJ201="SI",CR201="SI"),(IF(CZ201="SI",IFERROR((IF(CZ201="SI",CV201,0)/$AW201),"REVISAR"),0)),CQ201)</f>
        <v>0</v>
      </c>
      <c r="CZ201" s="844" t="s">
        <v>7160</v>
      </c>
      <c r="DA201" s="852"/>
      <c r="DB201" s="856"/>
      <c r="DC201" s="839">
        <v>98</v>
      </c>
      <c r="DD201" s="848"/>
      <c r="DE201" s="853"/>
      <c r="DF201" s="7">
        <f>+IFERROR((DC201/$AW201),"REVISAR")</f>
        <v>1</v>
      </c>
      <c r="DG201" s="7">
        <f>+IF(AND(BL201="SI",BT201="SI",CB201="SI",CJ201="SI",CR201="SI",CZ201="SI"),(IF(DH201="SI",IFERROR((IF(DH201="SI",DD201,0)/$AW201),"REVISAR"),0)),CY201)</f>
        <v>0</v>
      </c>
      <c r="DH201" s="844" t="s">
        <v>7160</v>
      </c>
      <c r="DI201" s="852"/>
      <c r="DJ201" s="856"/>
      <c r="DK201" s="839">
        <v>98</v>
      </c>
      <c r="DL201" s="848"/>
      <c r="DM201" s="853"/>
      <c r="DN201" s="7">
        <f>+IFERROR((DK201/$AW201),"REVISAR")</f>
        <v>1</v>
      </c>
      <c r="DO201" s="7">
        <f>+IF(AND(BL201="SI",BT201="SI",CB201="SI",CJ201="SI",CR201="SI",CZ201="SI",DH201="SI"),(IF(DP201="SI",IFERROR((IF(DP201="SI",DL201,0)/$AW201),"REVISAR"),0)),DG201)</f>
        <v>0</v>
      </c>
      <c r="DP201" s="844" t="s">
        <v>7160</v>
      </c>
      <c r="DQ201" s="852"/>
      <c r="DR201" s="856"/>
      <c r="DS201" s="839">
        <v>98</v>
      </c>
      <c r="DT201" s="848"/>
      <c r="DU201" s="853"/>
      <c r="DV201" s="7">
        <f>+IFERROR((DS201/$AW201),"REVISAR")</f>
        <v>1</v>
      </c>
      <c r="DW201" s="7">
        <f>+IF(AND(BL201="SI",BT201="SI",CB201="SI",CJ201="SI",CR201="SI",CZ201="SI",DH201="SI",DP201="SI"),(IF(DX201="SI",IFERROR((IF(DX201="SI",DT201,0)/$AW201),"REVISAR"),0)),DO201)</f>
        <v>0</v>
      </c>
      <c r="DX201" s="844" t="s">
        <v>7160</v>
      </c>
      <c r="DY201" s="852"/>
      <c r="DZ201" s="856"/>
      <c r="EA201" s="839">
        <v>98</v>
      </c>
      <c r="EB201" s="848"/>
      <c r="EC201" s="853"/>
      <c r="ED201" s="7">
        <f>+IFERROR((EA201/$AW201),"REVISAR")</f>
        <v>1</v>
      </c>
      <c r="EE201" s="7">
        <f>+IF(AND(BL201="SI",BT201="SI",CB201="SI",CJ201="SI",CR201="SI",CZ201="SI",DH201="SI",DP201="SI",DX201="SI"),(IF(EF201="SI",IFERROR((IF(EF201="SI",EB201,0)/$AW201),"REVISAR"),0)),DW201)</f>
        <v>0</v>
      </c>
      <c r="EF201" s="844" t="s">
        <v>7160</v>
      </c>
      <c r="EG201" s="851"/>
      <c r="EH201" s="856"/>
      <c r="EI201" s="839">
        <v>98</v>
      </c>
      <c r="EJ201" s="848"/>
      <c r="EK201" s="853"/>
      <c r="EL201" s="7">
        <f>+IFERROR((EI201/$AW201),"REVISAR")</f>
        <v>1</v>
      </c>
      <c r="EM201" s="7">
        <f>+IF(AND(BL201="SI",BT201="SI",CB201="SI",CJ201="SI",CR201="SI",CZ201="SI",DH201="SI",DP201="SI",DX201="SI",EF201="SI"),(IF(EN201="SI",IFERROR((IF(EN201="SI",EJ201,0)/$AW201),"REVISAR"),0)),EE201)</f>
        <v>0</v>
      </c>
      <c r="EN201" s="844" t="s">
        <v>7160</v>
      </c>
      <c r="EO201" s="851"/>
      <c r="EP201" s="856"/>
      <c r="EQ201" s="839">
        <v>98</v>
      </c>
      <c r="ER201" s="845"/>
      <c r="ES201" s="853"/>
      <c r="ET201" s="7">
        <f>+IFERROR((EQ201/$AW201),"REVISAR")</f>
        <v>1</v>
      </c>
      <c r="EU201" s="7">
        <f>+IF(AND(BL201="SI",BT201="SI",CB201="SI",CJ201="SI",CR201="SI",CZ201="SI",DH201="SI",DP201="SI",DX201="SI",EF201="SI",EN201="SI"),(IF(EV201="SI",IFERROR((IF(EV201="SI",ER201,0)/$AW201),"REVISAR"),0)),EM201)</f>
        <v>0</v>
      </c>
      <c r="EV201" s="844" t="s">
        <v>7160</v>
      </c>
      <c r="EW201" s="849"/>
      <c r="EX201" s="856"/>
      <c r="EY201" s="546">
        <v>2023</v>
      </c>
      <c r="FA201" s="846" t="str">
        <f t="shared" si="814"/>
        <v>SI</v>
      </c>
      <c r="FC201" s="934" t="str">
        <f t="shared" si="763"/>
        <v>subdirección de gestión financiera</v>
      </c>
      <c r="FF201" s="862"/>
    </row>
    <row r="202" spans="1:162" s="934" customFormat="1" ht="32.25" customHeight="1" x14ac:dyDescent="0.25">
      <c r="A202" s="861" t="str">
        <f t="shared" si="737"/>
        <v>145_TRANSVERSALES_2023</v>
      </c>
      <c r="B202" s="925" t="s">
        <v>7200</v>
      </c>
      <c r="C202" s="925" t="s">
        <v>201</v>
      </c>
      <c r="D202" s="925" t="s">
        <v>1452</v>
      </c>
      <c r="E202" s="925" t="s">
        <v>7229</v>
      </c>
      <c r="F202" s="925" t="s">
        <v>1671</v>
      </c>
      <c r="G202" s="925" t="s">
        <v>1671</v>
      </c>
      <c r="H202" s="925" t="s">
        <v>204</v>
      </c>
      <c r="I202" s="969" t="s">
        <v>207</v>
      </c>
      <c r="J202" s="969" t="s">
        <v>7344</v>
      </c>
      <c r="K202" s="969" t="s">
        <v>7694</v>
      </c>
      <c r="L202" s="920">
        <v>43</v>
      </c>
      <c r="M202" s="925" t="s">
        <v>8322</v>
      </c>
      <c r="N202" s="920">
        <v>145</v>
      </c>
      <c r="O202" s="920"/>
      <c r="P202" s="1068" t="s">
        <v>1852</v>
      </c>
      <c r="Q202" s="920" t="s">
        <v>210</v>
      </c>
      <c r="R202" s="921"/>
      <c r="S202" s="921"/>
      <c r="T202" s="921"/>
      <c r="U202" s="921"/>
      <c r="V202" s="921"/>
      <c r="W202" s="921"/>
      <c r="X202" s="921"/>
      <c r="Y202" s="921"/>
      <c r="Z202" s="921"/>
      <c r="AA202" s="921"/>
      <c r="AB202" s="921"/>
      <c r="AC202" s="921"/>
      <c r="AD202" s="921"/>
      <c r="AE202" s="921"/>
      <c r="AF202" s="921"/>
      <c r="AG202" s="921"/>
      <c r="AH202" s="921"/>
      <c r="AI202" s="921"/>
      <c r="AJ202" s="921"/>
      <c r="AK202" s="921"/>
      <c r="AL202" s="921"/>
      <c r="AM202" s="921"/>
      <c r="AN202" s="921"/>
      <c r="AO202" s="920" t="s">
        <v>211</v>
      </c>
      <c r="AP202" s="921" t="s">
        <v>470</v>
      </c>
      <c r="AQ202" s="920" t="s">
        <v>418</v>
      </c>
      <c r="AR202" s="920" t="s">
        <v>214</v>
      </c>
      <c r="AS202" s="920">
        <v>0</v>
      </c>
      <c r="AT202" s="925" t="s">
        <v>7671</v>
      </c>
      <c r="AU202" s="925" t="s">
        <v>1854</v>
      </c>
      <c r="AV202" s="978">
        <v>100</v>
      </c>
      <c r="AW202" s="979">
        <v>100</v>
      </c>
      <c r="AX202" s="1035" t="s">
        <v>204</v>
      </c>
      <c r="AY202" s="1035" t="s">
        <v>7611</v>
      </c>
      <c r="AZ202" s="1036" t="s">
        <v>204</v>
      </c>
      <c r="BA202" s="1035" t="s">
        <v>204</v>
      </c>
      <c r="BB202" s="941"/>
      <c r="BC202" s="941"/>
      <c r="BD202" s="941"/>
      <c r="BE202" s="941"/>
      <c r="BF202" s="993">
        <f t="shared" si="789"/>
        <v>100</v>
      </c>
      <c r="BG202" s="839">
        <v>0</v>
      </c>
      <c r="BH202" s="842">
        <v>0</v>
      </c>
      <c r="BI202" s="854" t="s">
        <v>8229</v>
      </c>
      <c r="BJ202" s="129">
        <f t="shared" ref="BJ202:BJ203" si="815">+IFERROR((BG202/$AW202),"REVISAR")</f>
        <v>0</v>
      </c>
      <c r="BK202" s="7">
        <f t="shared" ref="BK202:BK203" si="816">IF(BL202="SI",IFERROR((IF(BL202="SI",BH202,0)/$AW202),"REVISAR"),0)</f>
        <v>0</v>
      </c>
      <c r="BL202" s="841" t="s">
        <v>218</v>
      </c>
      <c r="BM202" s="854" t="s">
        <v>8236</v>
      </c>
      <c r="BN202" s="859">
        <v>1</v>
      </c>
      <c r="BO202" s="839">
        <v>0</v>
      </c>
      <c r="BP202" s="842">
        <v>0</v>
      </c>
      <c r="BQ202" s="843" t="s">
        <v>8243</v>
      </c>
      <c r="BR202" s="7">
        <f t="shared" ref="BR202:BR203" si="817">+IF(BT202="SI",IFERROR((IF(BT202="SI",BO202,0)/$AW202),"REVISAR"),0)</f>
        <v>0</v>
      </c>
      <c r="BS202" s="850">
        <f t="shared" ref="BS202:BS203" si="818">+IF(BL202&lt;&gt;"SI",BK202,(IF(BT202="SI",IFERROR((IF(BT202="SI",BP202,0)/$AW202),"REVISAR"),BK202)))</f>
        <v>0</v>
      </c>
      <c r="BT202" s="844" t="s">
        <v>218</v>
      </c>
      <c r="BU202" s="537" t="s">
        <v>8250</v>
      </c>
      <c r="BV202" s="120">
        <v>1</v>
      </c>
      <c r="BW202" s="839">
        <v>19.54</v>
      </c>
      <c r="BX202" s="848">
        <v>18.98</v>
      </c>
      <c r="BY202" s="853" t="s">
        <v>8623</v>
      </c>
      <c r="BZ202" s="7">
        <f t="shared" ref="BZ202:BZ205" si="819">+IFERROR((BW202/$AW202),"REVISAR")</f>
        <v>0.19539999999999999</v>
      </c>
      <c r="CA202" s="7">
        <f t="shared" ref="CA202:CA203" si="820">+IF(AND(BT202="SI",BL202="SI"),(IF(CB202="SI",IFERROR((IF(CB202="SI",BX202,0)/$AW202),"REVISAR"),BS202)),BS202)</f>
        <v>0.1898</v>
      </c>
      <c r="CB202" s="844" t="s">
        <v>218</v>
      </c>
      <c r="CC202" s="1090" t="s">
        <v>8630</v>
      </c>
      <c r="CD202" s="1089">
        <v>1</v>
      </c>
      <c r="CE202" s="839">
        <v>19.54</v>
      </c>
      <c r="CF202" s="842">
        <f>IF(CB202="SI",BX202,0)</f>
        <v>18.98</v>
      </c>
      <c r="CG202" s="853"/>
      <c r="CH202" s="7">
        <f t="shared" ref="CH202:CH205" si="821">+IFERROR((CE202/$AW202),"REVISAR")</f>
        <v>0.19539999999999999</v>
      </c>
      <c r="CI202" s="7">
        <f t="shared" ref="CI202:CI203" si="822">+IF(AND(BL202="SI",BT202="SI",CB202="SI"),(IF(CJ202="SI",IFERROR((IF(CJ202="SI",CF202,0)/$AW202),"REVISAR"),CA202)),CA202)</f>
        <v>0.1898</v>
      </c>
      <c r="CJ202" s="844" t="s">
        <v>7160</v>
      </c>
      <c r="CK202" s="27"/>
      <c r="CL202" s="857"/>
      <c r="CM202" s="839">
        <v>19.54</v>
      </c>
      <c r="CN202" s="842">
        <f t="shared" ref="CN202:CN205" si="823">IF(CJ202="SI",CF202,0)</f>
        <v>0</v>
      </c>
      <c r="CO202" s="847"/>
      <c r="CP202" s="7">
        <f t="shared" ref="CP202:CP205" si="824">+IFERROR((CM202/$AW202),"REVISAR")</f>
        <v>0.19539999999999999</v>
      </c>
      <c r="CQ202" s="7">
        <f t="shared" ref="CQ202:CQ203" si="825">+IF(AND(BL202="SI",BT202="SI",CB202="SI",CJ202="SI"),(IF(CR202="SI",IFERROR((IF(CR202="SI",CN202,0)/$AW202),"REVISAR"),CI202)),CI202)</f>
        <v>0.1898</v>
      </c>
      <c r="CR202" s="844" t="s">
        <v>7160</v>
      </c>
      <c r="CS202" s="852"/>
      <c r="CT202" s="857"/>
      <c r="CU202" s="839">
        <v>44.53</v>
      </c>
      <c r="CV202" s="848"/>
      <c r="CW202" s="853"/>
      <c r="CX202" s="7">
        <f t="shared" ref="CX202:CX205" si="826">+IFERROR((CU202/$AW202),"REVISAR")</f>
        <v>0.44530000000000003</v>
      </c>
      <c r="CY202" s="7">
        <f t="shared" ref="CY202:CY203" si="827">+IF(AND(BL202="SI",BT202="SI",CB202="SI",CJ202="SI",CR202="SI"),(IF(CZ202="SI",IFERROR((IF(CZ202="SI",CV202,0)/$AW202),"REVISAR"),CQ202)),CQ202)</f>
        <v>0.1898</v>
      </c>
      <c r="CZ202" s="844" t="s">
        <v>7160</v>
      </c>
      <c r="DA202" s="852"/>
      <c r="DB202" s="856"/>
      <c r="DC202" s="839">
        <v>44.53</v>
      </c>
      <c r="DD202" s="842">
        <f t="shared" ref="DD202:DD205" si="828">IF(CZ202="SI",CV202,0)</f>
        <v>0</v>
      </c>
      <c r="DE202" s="853"/>
      <c r="DF202" s="7">
        <f t="shared" ref="DF202:DF203" si="829">+IFERROR((DC202/$AV202),"REVISAR")</f>
        <v>0.44530000000000003</v>
      </c>
      <c r="DG202" s="7">
        <f t="shared" ref="DG202:DG203" si="830">+IF(AND(BL202="SI",BT202="SI",CB202="SI",CJ202="SI",CR202="SI",CZ202="SI"),(IF(DH202="SI",IFERROR((IF(DH202="SI",DD202,0)/$AV202),"REVISAR"),CY202)),CY202)</f>
        <v>0.1898</v>
      </c>
      <c r="DH202" s="844" t="s">
        <v>7160</v>
      </c>
      <c r="DI202" s="852"/>
      <c r="DJ202" s="856"/>
      <c r="DK202" s="839">
        <v>44.53</v>
      </c>
      <c r="DL202" s="842">
        <f t="shared" ref="DL202:DL205" si="831">IF(DH202="SI",DD202,0)</f>
        <v>0</v>
      </c>
      <c r="DM202" s="853"/>
      <c r="DN202" s="7">
        <f t="shared" ref="DN202:DN205" si="832">+IFERROR((DK202/$AW202),"REVISAR")</f>
        <v>0.44530000000000003</v>
      </c>
      <c r="DO202" s="7">
        <f t="shared" ref="DO202:DO203" si="833">+IF(AND(BL202="SI",BT202="SI",CB202="SI",CJ202="SI",CR202="SI",CZ202="SI",DH202="SI"),(IF(DP202="SI",IFERROR((IF(DP202="SI",DL202,0)/$AW202),"REVISAR"),DG202)),DG202)</f>
        <v>0.1898</v>
      </c>
      <c r="DP202" s="844" t="s">
        <v>7160</v>
      </c>
      <c r="DQ202" s="852"/>
      <c r="DR202" s="856"/>
      <c r="DS202" s="839">
        <v>72.16</v>
      </c>
      <c r="DT202" s="848"/>
      <c r="DU202" s="853"/>
      <c r="DV202" s="7">
        <f t="shared" ref="DV202:DV205" si="834">+IFERROR((DS202/$AW202),"REVISAR")</f>
        <v>0.72160000000000002</v>
      </c>
      <c r="DW202" s="7">
        <f t="shared" ref="DW202:DW203" si="835">+IF(AND(BL202="SI",BT202="SI",CB202="SI",CJ202="SI",CR202="SI",CZ202="SI",DH202="SI",DP202="SI"),(IF(DX202="SI",IFERROR((IF(DX202="SI",DT202,0)/$AW202),"REVISAR"),DO202)),DO202)</f>
        <v>0.1898</v>
      </c>
      <c r="DX202" s="844" t="s">
        <v>7160</v>
      </c>
      <c r="DY202" s="852"/>
      <c r="DZ202" s="856"/>
      <c r="EA202" s="839">
        <v>72.16</v>
      </c>
      <c r="EB202" s="842">
        <f t="shared" ref="EB202:EB205" si="836">IF(DX202="SI",DT202,0)</f>
        <v>0</v>
      </c>
      <c r="EC202" s="853"/>
      <c r="ED202" s="7">
        <f t="shared" ref="ED202:ED205" si="837">+IFERROR((EA202/$AW202),"REVISAR")</f>
        <v>0.72160000000000002</v>
      </c>
      <c r="EE202" s="7">
        <f t="shared" ref="EE202:EE203" si="838">+IF(AND(BL202="SI",BT202="SI",CB202="SI",CJ202="SI",CR202="SI",CZ202="SI",DH202="SI",DP202="SI",DX202="SI"),(IF(EF202="SI",IFERROR((IF(EF202="SI",EB202,0)/$AW202),"REVISAR"),DW202)),DW202)</f>
        <v>0.1898</v>
      </c>
      <c r="EF202" s="844" t="s">
        <v>7160</v>
      </c>
      <c r="EG202" s="851"/>
      <c r="EH202" s="856"/>
      <c r="EI202" s="839">
        <v>72.16</v>
      </c>
      <c r="EJ202" s="842">
        <f t="shared" ref="EJ202:EJ205" si="839">IF(EF202="SI",EB202,0)</f>
        <v>0</v>
      </c>
      <c r="EK202" s="853"/>
      <c r="EL202" s="7">
        <f t="shared" ref="EL202:EL205" si="840">+IFERROR((EI202/$AW202),"REVISAR")</f>
        <v>0.72160000000000002</v>
      </c>
      <c r="EM202" s="7">
        <f t="shared" ref="EM202:EM203" si="841">+IF(AND(BL202="SI",BT202="SI",CB202="SI",CJ202="SI",CR202="SI",CZ202="SI",DH202="SI",DP202="SI",DX202="SI",EF202="SI"),(IF(EN202="SI",IFERROR((IF(EN202="SI",EJ202,0)/$AW202),"REVISAR"),EE202)),EE202)</f>
        <v>0.1898</v>
      </c>
      <c r="EN202" s="844" t="s">
        <v>7160</v>
      </c>
      <c r="EO202" s="851"/>
      <c r="EP202" s="856"/>
      <c r="EQ202" s="839">
        <v>100</v>
      </c>
      <c r="ER202" s="845"/>
      <c r="ES202" s="853"/>
      <c r="ET202" s="7">
        <f t="shared" ref="ET202:ET205" si="842">+IFERROR((EQ202/$AW202),"REVISAR")</f>
        <v>1</v>
      </c>
      <c r="EU202" s="7">
        <f t="shared" ref="EU202:EU203" si="843">+IF(AND(BL202="SI",BT202="SI",CB202="SI",CJ202="SI",CR202="SI",CZ202="SI",DH202="SI",DP202="SI",DX202="SI",EF202="SI",EN202="SI"),(IF(EV202="SI",IFERROR((IF(EV202="SI",ER202,0)/$AW202),"REVISAR"),EM202)),EM202)</f>
        <v>0.1898</v>
      </c>
      <c r="EV202" s="844" t="s">
        <v>7160</v>
      </c>
      <c r="EW202" s="849"/>
      <c r="EX202" s="849"/>
      <c r="EY202" s="35">
        <v>2023</v>
      </c>
      <c r="FA202" s="846" t="str">
        <f t="shared" ref="FA202:FA204" si="844">+IF(EQ202=AW202,"SI","NO")</f>
        <v>SI</v>
      </c>
      <c r="FC202" s="934" t="str">
        <f t="shared" si="763"/>
        <v>subdirección de gestión financiera</v>
      </c>
      <c r="FF202" s="862"/>
    </row>
    <row r="203" spans="1:162" s="934" customFormat="1" ht="32.25" customHeight="1" x14ac:dyDescent="0.25">
      <c r="A203" s="861" t="str">
        <f t="shared" si="737"/>
        <v>124_TRANSVERSALES_2023</v>
      </c>
      <c r="B203" s="925" t="s">
        <v>7200</v>
      </c>
      <c r="C203" s="925" t="s">
        <v>201</v>
      </c>
      <c r="D203" s="925" t="s">
        <v>1452</v>
      </c>
      <c r="E203" s="925" t="s">
        <v>7229</v>
      </c>
      <c r="F203" s="925" t="s">
        <v>1671</v>
      </c>
      <c r="G203" s="925" t="s">
        <v>1671</v>
      </c>
      <c r="H203" s="925" t="s">
        <v>204</v>
      </c>
      <c r="I203" s="969" t="s">
        <v>207</v>
      </c>
      <c r="J203" s="969" t="s">
        <v>7344</v>
      </c>
      <c r="K203" s="969" t="s">
        <v>7694</v>
      </c>
      <c r="L203" s="920">
        <v>43</v>
      </c>
      <c r="M203" s="925" t="s">
        <v>8322</v>
      </c>
      <c r="N203" s="920">
        <v>124</v>
      </c>
      <c r="O203" s="920"/>
      <c r="P203" s="1068" t="s">
        <v>1879</v>
      </c>
      <c r="Q203" s="920" t="s">
        <v>210</v>
      </c>
      <c r="R203" s="921"/>
      <c r="S203" s="921"/>
      <c r="T203" s="921"/>
      <c r="U203" s="921"/>
      <c r="V203" s="921"/>
      <c r="W203" s="921"/>
      <c r="X203" s="921"/>
      <c r="Y203" s="921"/>
      <c r="Z203" s="921"/>
      <c r="AA203" s="921"/>
      <c r="AB203" s="921"/>
      <c r="AC203" s="921"/>
      <c r="AD203" s="921"/>
      <c r="AE203" s="921"/>
      <c r="AF203" s="921"/>
      <c r="AG203" s="921"/>
      <c r="AH203" s="921"/>
      <c r="AI203" s="921"/>
      <c r="AJ203" s="921"/>
      <c r="AK203" s="921"/>
      <c r="AL203" s="921"/>
      <c r="AM203" s="921"/>
      <c r="AN203" s="921"/>
      <c r="AO203" s="920" t="s">
        <v>211</v>
      </c>
      <c r="AP203" s="921" t="s">
        <v>299</v>
      </c>
      <c r="AQ203" s="920" t="s">
        <v>418</v>
      </c>
      <c r="AR203" s="920" t="s">
        <v>214</v>
      </c>
      <c r="AS203" s="920">
        <v>0</v>
      </c>
      <c r="AT203" s="925" t="s">
        <v>7671</v>
      </c>
      <c r="AU203" s="925" t="s">
        <v>1854</v>
      </c>
      <c r="AV203" s="978">
        <v>100</v>
      </c>
      <c r="AW203" s="979">
        <v>100</v>
      </c>
      <c r="AX203" s="1035" t="s">
        <v>204</v>
      </c>
      <c r="AY203" s="1035" t="s">
        <v>7611</v>
      </c>
      <c r="AZ203" s="1036" t="s">
        <v>204</v>
      </c>
      <c r="BA203" s="1035" t="s">
        <v>204</v>
      </c>
      <c r="BB203" s="941"/>
      <c r="BC203" s="941"/>
      <c r="BD203" s="941"/>
      <c r="BE203" s="941"/>
      <c r="BF203" s="993">
        <f t="shared" si="789"/>
        <v>100</v>
      </c>
      <c r="BG203" s="839">
        <v>0</v>
      </c>
      <c r="BH203" s="842">
        <v>0</v>
      </c>
      <c r="BI203" s="854" t="s">
        <v>8230</v>
      </c>
      <c r="BJ203" s="129">
        <f t="shared" si="815"/>
        <v>0</v>
      </c>
      <c r="BK203" s="7">
        <f t="shared" si="816"/>
        <v>0</v>
      </c>
      <c r="BL203" s="841" t="s">
        <v>218</v>
      </c>
      <c r="BM203" s="854" t="s">
        <v>8237</v>
      </c>
      <c r="BN203" s="859">
        <v>1</v>
      </c>
      <c r="BO203" s="839">
        <v>0</v>
      </c>
      <c r="BP203" s="842">
        <v>0</v>
      </c>
      <c r="BQ203" s="843" t="s">
        <v>8244</v>
      </c>
      <c r="BR203" s="7">
        <f t="shared" si="817"/>
        <v>0</v>
      </c>
      <c r="BS203" s="850">
        <f t="shared" si="818"/>
        <v>0</v>
      </c>
      <c r="BT203" s="844" t="s">
        <v>218</v>
      </c>
      <c r="BU203" s="537" t="s">
        <v>8251</v>
      </c>
      <c r="BV203" s="120">
        <v>1</v>
      </c>
      <c r="BW203" s="839">
        <v>0</v>
      </c>
      <c r="BX203" s="842">
        <f>IF(BT203="SI",BP203,0)</f>
        <v>0</v>
      </c>
      <c r="BY203" s="853" t="s">
        <v>8624</v>
      </c>
      <c r="BZ203" s="7">
        <f t="shared" si="819"/>
        <v>0</v>
      </c>
      <c r="CA203" s="7">
        <f t="shared" si="820"/>
        <v>0</v>
      </c>
      <c r="CB203" s="844" t="s">
        <v>218</v>
      </c>
      <c r="CC203" s="1090" t="s">
        <v>8631</v>
      </c>
      <c r="CD203" s="1089">
        <v>1</v>
      </c>
      <c r="CE203" s="839">
        <v>0</v>
      </c>
      <c r="CF203" s="842">
        <f>IF(CB203="SI",BX203,0)</f>
        <v>0</v>
      </c>
      <c r="CG203" s="853"/>
      <c r="CH203" s="7">
        <f t="shared" si="821"/>
        <v>0</v>
      </c>
      <c r="CI203" s="7">
        <f t="shared" si="822"/>
        <v>0</v>
      </c>
      <c r="CJ203" s="844" t="s">
        <v>7160</v>
      </c>
      <c r="CK203" s="27"/>
      <c r="CL203" s="857"/>
      <c r="CM203" s="839">
        <v>0</v>
      </c>
      <c r="CN203" s="842">
        <f t="shared" si="823"/>
        <v>0</v>
      </c>
      <c r="CO203" s="847"/>
      <c r="CP203" s="7">
        <f t="shared" si="824"/>
        <v>0</v>
      </c>
      <c r="CQ203" s="7">
        <f t="shared" si="825"/>
        <v>0</v>
      </c>
      <c r="CR203" s="844" t="s">
        <v>7160</v>
      </c>
      <c r="CS203" s="852"/>
      <c r="CT203" s="857"/>
      <c r="CU203" s="839">
        <v>39</v>
      </c>
      <c r="CV203" s="848"/>
      <c r="CW203" s="853"/>
      <c r="CX203" s="7">
        <f t="shared" si="826"/>
        <v>0.39</v>
      </c>
      <c r="CY203" s="7">
        <f t="shared" si="827"/>
        <v>0</v>
      </c>
      <c r="CZ203" s="844" t="s">
        <v>7160</v>
      </c>
      <c r="DA203" s="852"/>
      <c r="DB203" s="856"/>
      <c r="DC203" s="839">
        <v>39</v>
      </c>
      <c r="DD203" s="842">
        <f t="shared" si="828"/>
        <v>0</v>
      </c>
      <c r="DE203" s="853"/>
      <c r="DF203" s="7">
        <f t="shared" si="829"/>
        <v>0.39</v>
      </c>
      <c r="DG203" s="7">
        <f t="shared" si="830"/>
        <v>0</v>
      </c>
      <c r="DH203" s="844" t="s">
        <v>7160</v>
      </c>
      <c r="DI203" s="852"/>
      <c r="DJ203" s="856"/>
      <c r="DK203" s="839">
        <v>39</v>
      </c>
      <c r="DL203" s="842">
        <f t="shared" si="831"/>
        <v>0</v>
      </c>
      <c r="DM203" s="853"/>
      <c r="DN203" s="7">
        <f t="shared" si="832"/>
        <v>0.39</v>
      </c>
      <c r="DO203" s="7">
        <f t="shared" si="833"/>
        <v>0</v>
      </c>
      <c r="DP203" s="844" t="s">
        <v>7160</v>
      </c>
      <c r="DQ203" s="852"/>
      <c r="DR203" s="856"/>
      <c r="DS203" s="839">
        <v>39</v>
      </c>
      <c r="DT203" s="842">
        <f>IF(DP203="SI",DL203,0)</f>
        <v>0</v>
      </c>
      <c r="DU203" s="853"/>
      <c r="DV203" s="7">
        <f t="shared" si="834"/>
        <v>0.39</v>
      </c>
      <c r="DW203" s="7">
        <f t="shared" si="835"/>
        <v>0</v>
      </c>
      <c r="DX203" s="844" t="s">
        <v>7160</v>
      </c>
      <c r="DY203" s="852"/>
      <c r="DZ203" s="856"/>
      <c r="EA203" s="839">
        <v>39</v>
      </c>
      <c r="EB203" s="842">
        <f t="shared" si="836"/>
        <v>0</v>
      </c>
      <c r="EC203" s="853"/>
      <c r="ED203" s="7">
        <f t="shared" si="837"/>
        <v>0.39</v>
      </c>
      <c r="EE203" s="7">
        <f t="shared" si="838"/>
        <v>0</v>
      </c>
      <c r="EF203" s="844" t="s">
        <v>7160</v>
      </c>
      <c r="EG203" s="851"/>
      <c r="EH203" s="856"/>
      <c r="EI203" s="839">
        <v>39</v>
      </c>
      <c r="EJ203" s="842">
        <f t="shared" si="839"/>
        <v>0</v>
      </c>
      <c r="EK203" s="853"/>
      <c r="EL203" s="7">
        <f t="shared" si="840"/>
        <v>0.39</v>
      </c>
      <c r="EM203" s="7">
        <f t="shared" si="841"/>
        <v>0</v>
      </c>
      <c r="EN203" s="844" t="s">
        <v>7160</v>
      </c>
      <c r="EO203" s="851"/>
      <c r="EP203" s="856"/>
      <c r="EQ203" s="839">
        <v>100</v>
      </c>
      <c r="ER203" s="845"/>
      <c r="ES203" s="853"/>
      <c r="ET203" s="7">
        <f t="shared" si="842"/>
        <v>1</v>
      </c>
      <c r="EU203" s="7">
        <f t="shared" si="843"/>
        <v>0</v>
      </c>
      <c r="EV203" s="844" t="s">
        <v>7160</v>
      </c>
      <c r="EW203" s="849"/>
      <c r="EX203" s="849"/>
      <c r="EY203" s="546">
        <v>2023</v>
      </c>
      <c r="FA203" s="846" t="str">
        <f>+IF(EQ203=AW203,"SI","NO")</f>
        <v>SI</v>
      </c>
      <c r="FC203" s="934" t="str">
        <f t="shared" si="763"/>
        <v>subdirección de gestión financiera</v>
      </c>
      <c r="FF203" s="862"/>
    </row>
    <row r="204" spans="1:162" s="934" customFormat="1" ht="32.25" customHeight="1" x14ac:dyDescent="0.25">
      <c r="A204" s="861" t="str">
        <f t="shared" si="737"/>
        <v>610_TRANSVERSALES_2023</v>
      </c>
      <c r="B204" s="925" t="s">
        <v>7200</v>
      </c>
      <c r="C204" s="925" t="s">
        <v>201</v>
      </c>
      <c r="D204" s="925" t="s">
        <v>1452</v>
      </c>
      <c r="E204" s="925" t="s">
        <v>7229</v>
      </c>
      <c r="F204" s="925" t="s">
        <v>1671</v>
      </c>
      <c r="G204" s="925" t="s">
        <v>1671</v>
      </c>
      <c r="H204" s="925" t="s">
        <v>204</v>
      </c>
      <c r="I204" s="969" t="s">
        <v>207</v>
      </c>
      <c r="J204" s="969" t="s">
        <v>7344</v>
      </c>
      <c r="K204" s="969" t="s">
        <v>7694</v>
      </c>
      <c r="L204" s="920">
        <v>43</v>
      </c>
      <c r="M204" s="925" t="s">
        <v>8322</v>
      </c>
      <c r="N204" s="971">
        <v>610</v>
      </c>
      <c r="O204" s="920"/>
      <c r="P204" s="1068" t="s">
        <v>7672</v>
      </c>
      <c r="Q204" s="920" t="s">
        <v>210</v>
      </c>
      <c r="R204" s="921"/>
      <c r="S204" s="921"/>
      <c r="T204" s="921"/>
      <c r="U204" s="921"/>
      <c r="V204" s="921"/>
      <c r="W204" s="921"/>
      <c r="X204" s="921"/>
      <c r="Y204" s="921"/>
      <c r="Z204" s="921"/>
      <c r="AA204" s="921"/>
      <c r="AB204" s="921"/>
      <c r="AC204" s="921"/>
      <c r="AD204" s="921"/>
      <c r="AE204" s="921"/>
      <c r="AF204" s="921"/>
      <c r="AG204" s="921"/>
      <c r="AH204" s="921"/>
      <c r="AI204" s="921"/>
      <c r="AJ204" s="921"/>
      <c r="AK204" s="921"/>
      <c r="AL204" s="921"/>
      <c r="AM204" s="921"/>
      <c r="AN204" s="921"/>
      <c r="AO204" s="920" t="s">
        <v>211</v>
      </c>
      <c r="AP204" s="921" t="s">
        <v>470</v>
      </c>
      <c r="AQ204" s="920" t="s">
        <v>213</v>
      </c>
      <c r="AR204" s="920" t="s">
        <v>214</v>
      </c>
      <c r="AS204" s="920">
        <v>0</v>
      </c>
      <c r="AT204" s="925" t="s">
        <v>7673</v>
      </c>
      <c r="AU204" s="925" t="s">
        <v>7674</v>
      </c>
      <c r="AV204" s="919">
        <v>0</v>
      </c>
      <c r="AW204" s="979">
        <v>85</v>
      </c>
      <c r="AX204" s="1035" t="s">
        <v>204</v>
      </c>
      <c r="AY204" s="1035" t="s">
        <v>7611</v>
      </c>
      <c r="AZ204" s="1036" t="s">
        <v>204</v>
      </c>
      <c r="BA204" s="1035" t="s">
        <v>204</v>
      </c>
      <c r="BB204" s="941"/>
      <c r="BC204" s="941"/>
      <c r="BD204" s="941"/>
      <c r="BE204" s="941"/>
      <c r="BF204" s="999">
        <f t="shared" si="789"/>
        <v>85</v>
      </c>
      <c r="BG204" s="839">
        <v>0</v>
      </c>
      <c r="BH204" s="842">
        <v>0</v>
      </c>
      <c r="BI204" s="854" t="s">
        <v>8231</v>
      </c>
      <c r="BJ204" s="129">
        <f t="shared" ref="BJ204:BJ205" si="845">+IF(BL204="SI",IFERROR((IF(BL204="SI",BG204,0)/AW204),"REVISAR"),0)</f>
        <v>0</v>
      </c>
      <c r="BK204" s="7">
        <f t="shared" ref="BK204:BK205" si="846">+IF(BL204="SI",IFERROR((IF(BL204="SI",BH204,0)/AW204),"REVISAR"),0)</f>
        <v>0</v>
      </c>
      <c r="BL204" s="841" t="s">
        <v>218</v>
      </c>
      <c r="BM204" s="854" t="s">
        <v>8238</v>
      </c>
      <c r="BN204" s="859">
        <v>1</v>
      </c>
      <c r="BO204" s="839">
        <v>0</v>
      </c>
      <c r="BP204" s="842">
        <v>0</v>
      </c>
      <c r="BQ204" s="843" t="s">
        <v>8245</v>
      </c>
      <c r="BR204" s="7">
        <f t="shared" ref="BR204:BR205" si="847">+IFERROR((BO204/$AW204),"REVISAR")</f>
        <v>0</v>
      </c>
      <c r="BS204" s="7">
        <f t="shared" ref="BS204:BS205" si="848">+IF(BL204&lt;&gt;"SI",BK204,(IF(BT204="SI",IFERROR((IF(BT204="SI",BP204,0)/$AW204),"REVISAR"),0)))</f>
        <v>0</v>
      </c>
      <c r="BT204" s="844" t="s">
        <v>218</v>
      </c>
      <c r="BU204" s="537" t="s">
        <v>8252</v>
      </c>
      <c r="BV204" s="120">
        <v>1</v>
      </c>
      <c r="BW204" s="839">
        <v>85</v>
      </c>
      <c r="BX204" s="848">
        <v>85.37</v>
      </c>
      <c r="BY204" s="853" t="s">
        <v>8625</v>
      </c>
      <c r="BZ204" s="7">
        <f t="shared" si="819"/>
        <v>1</v>
      </c>
      <c r="CA204" s="7">
        <f t="shared" ref="CA204:CA205" si="849">+IF(AND(BT204="SI",BL204="SI"),(IF(CB204="SI",IFERROR((IF(CB204="SI",BX204,0)/$AW204),"REVISAR"),0)),BS204)</f>
        <v>1.0043529411764707</v>
      </c>
      <c r="CB204" s="844" t="s">
        <v>218</v>
      </c>
      <c r="CC204" s="1090" t="s">
        <v>8632</v>
      </c>
      <c r="CD204" s="1088">
        <v>1</v>
      </c>
      <c r="CE204" s="839">
        <v>85</v>
      </c>
      <c r="CF204" s="842">
        <f t="shared" ref="CF204:CF205" si="850">IF(CB204="SI",BX204,0)</f>
        <v>85.37</v>
      </c>
      <c r="CG204" s="853"/>
      <c r="CH204" s="7">
        <f t="shared" si="821"/>
        <v>1</v>
      </c>
      <c r="CI204" s="7">
        <f t="shared" ref="CI204:CI205" si="851">+IF(AND(BL204="SI",BT204="SI",CB204="SI"),(IF(CJ204="SI",IFERROR((IF(CJ204="SI",CF204,0)/$AW204),"REVISAR"),0)),CA204)</f>
        <v>0</v>
      </c>
      <c r="CJ204" s="844" t="s">
        <v>7160</v>
      </c>
      <c r="CK204" s="27"/>
      <c r="CL204" s="857"/>
      <c r="CM204" s="839">
        <v>85</v>
      </c>
      <c r="CN204" s="842">
        <f t="shared" si="823"/>
        <v>0</v>
      </c>
      <c r="CO204" s="847"/>
      <c r="CP204" s="7">
        <f t="shared" si="824"/>
        <v>1</v>
      </c>
      <c r="CQ204" s="7">
        <f t="shared" ref="CQ204:CQ205" si="852">+IF(AND(BL204="SI",BT204="SI",CB204="SI",CJ204="SI"),(IF(CR204="SI",IFERROR((IF(CR204="SI",CN204,0)/$AW204),"REVISAR"),0)),CI204)</f>
        <v>0</v>
      </c>
      <c r="CR204" s="844" t="s">
        <v>7160</v>
      </c>
      <c r="CS204" s="852"/>
      <c r="CT204" s="857"/>
      <c r="CU204" s="839">
        <v>85</v>
      </c>
      <c r="CV204" s="848"/>
      <c r="CW204" s="853"/>
      <c r="CX204" s="7">
        <f t="shared" si="826"/>
        <v>1</v>
      </c>
      <c r="CY204" s="7">
        <f t="shared" ref="CY204:CY205" si="853">+IF(AND(BL204="SI",BT204="SI",CB204="SI",CJ204="SI",CR204="SI"),(IF(CZ204="SI",IFERROR((IF(CZ204="SI",CV204,0)/$AW204),"REVISAR"),0)),CQ204)</f>
        <v>0</v>
      </c>
      <c r="CZ204" s="844" t="s">
        <v>7160</v>
      </c>
      <c r="DA204" s="852"/>
      <c r="DB204" s="856"/>
      <c r="DC204" s="839">
        <v>85</v>
      </c>
      <c r="DD204" s="842">
        <f t="shared" si="828"/>
        <v>0</v>
      </c>
      <c r="DE204" s="853"/>
      <c r="DF204" s="7">
        <f t="shared" ref="DF204:DF205" si="854">+IFERROR((DC204/$AW204),"REVISAR")</f>
        <v>1</v>
      </c>
      <c r="DG204" s="7">
        <f t="shared" ref="DG204:DG205" si="855">+IF(AND(BL204="SI",BT204="SI",CB204="SI",CJ204="SI",CR204="SI",CZ204="SI"),(IF(DH204="SI",IFERROR((IF(DH204="SI",DD204,0)/$AW204),"REVISAR"),0)),CY204)</f>
        <v>0</v>
      </c>
      <c r="DH204" s="844" t="s">
        <v>7160</v>
      </c>
      <c r="DI204" s="852"/>
      <c r="DJ204" s="856"/>
      <c r="DK204" s="839">
        <v>85</v>
      </c>
      <c r="DL204" s="842">
        <f t="shared" si="831"/>
        <v>0</v>
      </c>
      <c r="DM204" s="853"/>
      <c r="DN204" s="7">
        <f t="shared" si="832"/>
        <v>1</v>
      </c>
      <c r="DO204" s="7">
        <f t="shared" ref="DO204:DO205" si="856">+IF(AND(BL204="SI",BT204="SI",CB204="SI",CJ204="SI",CR204="SI",CZ204="SI",DH204="SI"),(IF(DP204="SI",IFERROR((IF(DP204="SI",DL204,0)/$AW204),"REVISAR"),0)),DG204)</f>
        <v>0</v>
      </c>
      <c r="DP204" s="844" t="s">
        <v>7160</v>
      </c>
      <c r="DQ204" s="852"/>
      <c r="DR204" s="856"/>
      <c r="DS204" s="839">
        <v>85</v>
      </c>
      <c r="DT204" s="848"/>
      <c r="DU204" s="853"/>
      <c r="DV204" s="7">
        <f t="shared" si="834"/>
        <v>1</v>
      </c>
      <c r="DW204" s="7">
        <f t="shared" ref="DW204:DW205" si="857">+IF(AND(BL204="SI",BT204="SI",CB204="SI",CJ204="SI",CR204="SI",CZ204="SI",DH204="SI",DP204="SI"),(IF(DX204="SI",IFERROR((IF(DX204="SI",DT204,0)/$AW204),"REVISAR"),0)),DO204)</f>
        <v>0</v>
      </c>
      <c r="DX204" s="844" t="s">
        <v>7160</v>
      </c>
      <c r="DY204" s="852"/>
      <c r="DZ204" s="856"/>
      <c r="EA204" s="839">
        <v>85</v>
      </c>
      <c r="EB204" s="842">
        <f t="shared" si="836"/>
        <v>0</v>
      </c>
      <c r="EC204" s="853"/>
      <c r="ED204" s="7">
        <f t="shared" si="837"/>
        <v>1</v>
      </c>
      <c r="EE204" s="7">
        <f t="shared" ref="EE204:EE205" si="858">+IF(AND(BL204="SI",BT204="SI",CB204="SI",CJ204="SI",CR204="SI",CZ204="SI",DH204="SI",DP204="SI",DX204="SI"),(IF(EF204="SI",IFERROR((IF(EF204="SI",EB204,0)/$AW204),"REVISAR"),0)),DW204)</f>
        <v>0</v>
      </c>
      <c r="EF204" s="844" t="s">
        <v>7160</v>
      </c>
      <c r="EG204" s="851"/>
      <c r="EH204" s="856"/>
      <c r="EI204" s="839">
        <v>85</v>
      </c>
      <c r="EJ204" s="842">
        <f t="shared" si="839"/>
        <v>0</v>
      </c>
      <c r="EK204" s="853"/>
      <c r="EL204" s="7">
        <f t="shared" si="840"/>
        <v>1</v>
      </c>
      <c r="EM204" s="7">
        <f t="shared" ref="EM204:EM205" si="859">+IF(AND(BL204="SI",BT204="SI",CB204="SI",CJ204="SI",CR204="SI",CZ204="SI",DH204="SI",DP204="SI",DX204="SI",EF204="SI"),(IF(EN204="SI",IFERROR((IF(EN204="SI",EJ204,0)/$AW204),"REVISAR"),0)),EE204)</f>
        <v>0</v>
      </c>
      <c r="EN204" s="844" t="s">
        <v>7160</v>
      </c>
      <c r="EO204" s="851"/>
      <c r="EP204" s="856"/>
      <c r="EQ204" s="839">
        <v>85</v>
      </c>
      <c r="ER204" s="845"/>
      <c r="ES204" s="853"/>
      <c r="ET204" s="7">
        <f t="shared" si="842"/>
        <v>1</v>
      </c>
      <c r="EU204" s="7">
        <f t="shared" ref="EU204:EU205" si="860">+IF(AND(BL204="SI",BT204="SI",CB204="SI",CJ204="SI",CR204="SI",CZ204="SI",DH204="SI",DP204="SI",DX204="SI",EF204="SI",EN204="SI"),(IF(EV204="SI",IFERROR((IF(EV204="SI",ER204,0)/$AW204),"REVISAR"),0)),EM204)</f>
        <v>0</v>
      </c>
      <c r="EV204" s="844" t="s">
        <v>7160</v>
      </c>
      <c r="EW204" s="849"/>
      <c r="EX204" s="856"/>
      <c r="EY204" s="991">
        <v>2023</v>
      </c>
      <c r="FA204" s="846" t="str">
        <f t="shared" si="844"/>
        <v>SI</v>
      </c>
      <c r="FC204" s="934" t="str">
        <f t="shared" si="763"/>
        <v>subdirección de gestión financiera</v>
      </c>
      <c r="FF204" s="862"/>
    </row>
    <row r="205" spans="1:162" s="934" customFormat="1" ht="32.25" customHeight="1" x14ac:dyDescent="0.25">
      <c r="A205" s="861" t="str">
        <f t="shared" si="737"/>
        <v>183_TRANSVERSALES_2023</v>
      </c>
      <c r="B205" s="927" t="s">
        <v>7200</v>
      </c>
      <c r="C205" s="927" t="s">
        <v>1361</v>
      </c>
      <c r="D205" s="927" t="s">
        <v>519</v>
      </c>
      <c r="E205" s="927" t="s">
        <v>7230</v>
      </c>
      <c r="F205" s="927" t="s">
        <v>1904</v>
      </c>
      <c r="G205" s="927" t="s">
        <v>1904</v>
      </c>
      <c r="H205" s="927" t="s">
        <v>204</v>
      </c>
      <c r="I205" s="969" t="s">
        <v>207</v>
      </c>
      <c r="J205" s="970" t="s">
        <v>7426</v>
      </c>
      <c r="K205" s="969" t="s">
        <v>7695</v>
      </c>
      <c r="L205" s="930">
        <v>28</v>
      </c>
      <c r="M205" s="927" t="s">
        <v>8323</v>
      </c>
      <c r="N205" s="919">
        <v>183</v>
      </c>
      <c r="O205" s="919"/>
      <c r="P205" s="1062" t="s">
        <v>2069</v>
      </c>
      <c r="Q205" s="919" t="s">
        <v>210</v>
      </c>
      <c r="R205" s="919" t="s">
        <v>7287</v>
      </c>
      <c r="S205" s="919" t="s">
        <v>7287</v>
      </c>
      <c r="T205" s="919" t="s">
        <v>7287</v>
      </c>
      <c r="U205" s="919" t="s">
        <v>7287</v>
      </c>
      <c r="V205" s="919" t="s">
        <v>7287</v>
      </c>
      <c r="W205" s="919" t="s">
        <v>7287</v>
      </c>
      <c r="X205" s="919" t="s">
        <v>7287</v>
      </c>
      <c r="Y205" s="919" t="s">
        <v>7287</v>
      </c>
      <c r="Z205" s="919" t="s">
        <v>7287</v>
      </c>
      <c r="AA205" s="919" t="s">
        <v>7287</v>
      </c>
      <c r="AB205" s="919" t="s">
        <v>7287</v>
      </c>
      <c r="AC205" s="919" t="s">
        <v>7287</v>
      </c>
      <c r="AD205" s="919" t="s">
        <v>7287</v>
      </c>
      <c r="AE205" s="919"/>
      <c r="AF205" s="919"/>
      <c r="AG205" s="919" t="s">
        <v>7287</v>
      </c>
      <c r="AH205" s="919" t="s">
        <v>7287</v>
      </c>
      <c r="AI205" s="919" t="s">
        <v>7287</v>
      </c>
      <c r="AJ205" s="919" t="s">
        <v>7287</v>
      </c>
      <c r="AK205" s="919" t="s">
        <v>7287</v>
      </c>
      <c r="AL205" s="919" t="s">
        <v>7287</v>
      </c>
      <c r="AM205" s="919" t="s">
        <v>7287</v>
      </c>
      <c r="AN205" s="919"/>
      <c r="AO205" s="919" t="s">
        <v>211</v>
      </c>
      <c r="AP205" s="919" t="s">
        <v>470</v>
      </c>
      <c r="AQ205" s="919" t="s">
        <v>213</v>
      </c>
      <c r="AR205" s="919" t="s">
        <v>214</v>
      </c>
      <c r="AS205" s="919">
        <v>0</v>
      </c>
      <c r="AT205" s="927" t="s">
        <v>7675</v>
      </c>
      <c r="AU205" s="927" t="s">
        <v>7676</v>
      </c>
      <c r="AV205" s="919">
        <v>87</v>
      </c>
      <c r="AW205" s="919">
        <v>90</v>
      </c>
      <c r="AX205" s="919">
        <v>90</v>
      </c>
      <c r="AY205" s="919">
        <v>90</v>
      </c>
      <c r="AZ205" s="919">
        <v>87</v>
      </c>
      <c r="BA205" s="919">
        <v>90</v>
      </c>
      <c r="BB205" s="927"/>
      <c r="BC205" s="927"/>
      <c r="BD205" s="927"/>
      <c r="BE205" s="927"/>
      <c r="BF205" s="992">
        <v>90</v>
      </c>
      <c r="BG205" s="839">
        <v>0</v>
      </c>
      <c r="BH205" s="842">
        <v>0</v>
      </c>
      <c r="BI205" s="854" t="s">
        <v>8253</v>
      </c>
      <c r="BJ205" s="129">
        <f t="shared" si="845"/>
        <v>0</v>
      </c>
      <c r="BK205" s="7">
        <f t="shared" si="846"/>
        <v>0</v>
      </c>
      <c r="BL205" s="841" t="s">
        <v>218</v>
      </c>
      <c r="BM205" s="854" t="s">
        <v>8259</v>
      </c>
      <c r="BN205" s="859">
        <v>1</v>
      </c>
      <c r="BO205" s="839">
        <v>0</v>
      </c>
      <c r="BP205" s="842">
        <v>0</v>
      </c>
      <c r="BQ205" s="843" t="s">
        <v>8265</v>
      </c>
      <c r="BR205" s="7">
        <f t="shared" si="847"/>
        <v>0</v>
      </c>
      <c r="BS205" s="7">
        <f t="shared" si="848"/>
        <v>0</v>
      </c>
      <c r="BT205" s="844" t="s">
        <v>218</v>
      </c>
      <c r="BU205" s="537" t="s">
        <v>8271</v>
      </c>
      <c r="BV205" s="120">
        <v>1</v>
      </c>
      <c r="BW205" s="839">
        <v>90</v>
      </c>
      <c r="BX205" s="848">
        <v>88.77</v>
      </c>
      <c r="BY205" s="853" t="s">
        <v>8633</v>
      </c>
      <c r="BZ205" s="7">
        <f t="shared" si="819"/>
        <v>1</v>
      </c>
      <c r="CA205" s="7">
        <f t="shared" si="849"/>
        <v>0.98633333333333328</v>
      </c>
      <c r="CB205" s="844" t="s">
        <v>218</v>
      </c>
      <c r="CC205" s="852" t="s">
        <v>8639</v>
      </c>
      <c r="CD205" s="120">
        <v>1</v>
      </c>
      <c r="CE205" s="839">
        <v>90</v>
      </c>
      <c r="CF205" s="842">
        <f t="shared" si="850"/>
        <v>88.77</v>
      </c>
      <c r="CG205" s="853"/>
      <c r="CH205" s="7">
        <f t="shared" si="821"/>
        <v>1</v>
      </c>
      <c r="CI205" s="7">
        <f t="shared" si="851"/>
        <v>0</v>
      </c>
      <c r="CJ205" s="844" t="s">
        <v>7160</v>
      </c>
      <c r="CK205" s="27"/>
      <c r="CL205" s="857"/>
      <c r="CM205" s="839">
        <v>90</v>
      </c>
      <c r="CN205" s="842">
        <f t="shared" si="823"/>
        <v>0</v>
      </c>
      <c r="CO205" s="847"/>
      <c r="CP205" s="7">
        <f t="shared" si="824"/>
        <v>1</v>
      </c>
      <c r="CQ205" s="7">
        <f t="shared" si="852"/>
        <v>0</v>
      </c>
      <c r="CR205" s="844" t="s">
        <v>7160</v>
      </c>
      <c r="CS205" s="852"/>
      <c r="CT205" s="857"/>
      <c r="CU205" s="839">
        <v>90</v>
      </c>
      <c r="CV205" s="848"/>
      <c r="CW205" s="853"/>
      <c r="CX205" s="7">
        <f t="shared" si="826"/>
        <v>1</v>
      </c>
      <c r="CY205" s="7">
        <f t="shared" si="853"/>
        <v>0</v>
      </c>
      <c r="CZ205" s="844" t="s">
        <v>7160</v>
      </c>
      <c r="DA205" s="852"/>
      <c r="DB205" s="856"/>
      <c r="DC205" s="839">
        <v>90</v>
      </c>
      <c r="DD205" s="842">
        <f t="shared" si="828"/>
        <v>0</v>
      </c>
      <c r="DE205" s="853"/>
      <c r="DF205" s="7">
        <f t="shared" si="854"/>
        <v>1</v>
      </c>
      <c r="DG205" s="7">
        <f t="shared" si="855"/>
        <v>0</v>
      </c>
      <c r="DH205" s="844" t="s">
        <v>7160</v>
      </c>
      <c r="DI205" s="852"/>
      <c r="DJ205" s="856"/>
      <c r="DK205" s="839">
        <v>90</v>
      </c>
      <c r="DL205" s="842">
        <f t="shared" si="831"/>
        <v>0</v>
      </c>
      <c r="DM205" s="853"/>
      <c r="DN205" s="7">
        <f t="shared" si="832"/>
        <v>1</v>
      </c>
      <c r="DO205" s="7">
        <f t="shared" si="856"/>
        <v>0</v>
      </c>
      <c r="DP205" s="844" t="s">
        <v>7160</v>
      </c>
      <c r="DQ205" s="852"/>
      <c r="DR205" s="856"/>
      <c r="DS205" s="839">
        <v>90</v>
      </c>
      <c r="DT205" s="848"/>
      <c r="DU205" s="853"/>
      <c r="DV205" s="7">
        <f t="shared" si="834"/>
        <v>1</v>
      </c>
      <c r="DW205" s="7">
        <f t="shared" si="857"/>
        <v>0</v>
      </c>
      <c r="DX205" s="844" t="s">
        <v>7160</v>
      </c>
      <c r="DY205" s="852"/>
      <c r="DZ205" s="856"/>
      <c r="EA205" s="839">
        <v>90</v>
      </c>
      <c r="EB205" s="842">
        <f t="shared" si="836"/>
        <v>0</v>
      </c>
      <c r="EC205" s="853"/>
      <c r="ED205" s="7">
        <f t="shared" si="837"/>
        <v>1</v>
      </c>
      <c r="EE205" s="7">
        <f t="shared" si="858"/>
        <v>0</v>
      </c>
      <c r="EF205" s="844" t="s">
        <v>7160</v>
      </c>
      <c r="EG205" s="851"/>
      <c r="EH205" s="856"/>
      <c r="EI205" s="839">
        <v>90</v>
      </c>
      <c r="EJ205" s="842">
        <f t="shared" si="839"/>
        <v>0</v>
      </c>
      <c r="EK205" s="853"/>
      <c r="EL205" s="7">
        <f t="shared" si="840"/>
        <v>1</v>
      </c>
      <c r="EM205" s="7">
        <f t="shared" si="859"/>
        <v>0</v>
      </c>
      <c r="EN205" s="844" t="s">
        <v>7160</v>
      </c>
      <c r="EO205" s="851"/>
      <c r="EP205" s="856"/>
      <c r="EQ205" s="839">
        <v>90</v>
      </c>
      <c r="ER205" s="845"/>
      <c r="ES205" s="853"/>
      <c r="ET205" s="7">
        <f t="shared" si="842"/>
        <v>1</v>
      </c>
      <c r="EU205" s="7">
        <f t="shared" si="860"/>
        <v>0</v>
      </c>
      <c r="EV205" s="844" t="s">
        <v>7160</v>
      </c>
      <c r="EW205" s="849"/>
      <c r="EX205" s="856"/>
      <c r="EY205" s="991">
        <v>2023</v>
      </c>
      <c r="FC205" s="934" t="str">
        <f t="shared" si="763"/>
        <v>subdirección de talento humano</v>
      </c>
      <c r="FF205" s="862"/>
    </row>
    <row r="206" spans="1:162" s="934" customFormat="1" ht="32.25" customHeight="1" x14ac:dyDescent="0.25">
      <c r="A206" s="861" t="str">
        <f t="shared" si="737"/>
        <v>337_TRANSVERSALES_2023</v>
      </c>
      <c r="B206" s="927" t="s">
        <v>7200</v>
      </c>
      <c r="C206" s="927" t="s">
        <v>1361</v>
      </c>
      <c r="D206" s="927" t="s">
        <v>519</v>
      </c>
      <c r="E206" s="927" t="s">
        <v>7230</v>
      </c>
      <c r="F206" s="927" t="s">
        <v>1904</v>
      </c>
      <c r="G206" s="927" t="s">
        <v>1904</v>
      </c>
      <c r="H206" s="927" t="s">
        <v>204</v>
      </c>
      <c r="I206" s="969" t="s">
        <v>207</v>
      </c>
      <c r="J206" s="970" t="s">
        <v>7426</v>
      </c>
      <c r="K206" s="969" t="s">
        <v>7695</v>
      </c>
      <c r="L206" s="930">
        <v>28</v>
      </c>
      <c r="M206" s="927" t="s">
        <v>8323</v>
      </c>
      <c r="N206" s="919">
        <v>337</v>
      </c>
      <c r="O206" s="919"/>
      <c r="P206" s="1062" t="s">
        <v>1935</v>
      </c>
      <c r="Q206" s="919" t="s">
        <v>210</v>
      </c>
      <c r="R206" s="919" t="s">
        <v>7287</v>
      </c>
      <c r="S206" s="919" t="s">
        <v>7287</v>
      </c>
      <c r="T206" s="919" t="s">
        <v>7287</v>
      </c>
      <c r="U206" s="919" t="s">
        <v>7287</v>
      </c>
      <c r="V206" s="919" t="s">
        <v>7287</v>
      </c>
      <c r="W206" s="919" t="s">
        <v>7287</v>
      </c>
      <c r="X206" s="919" t="s">
        <v>7287</v>
      </c>
      <c r="Y206" s="919" t="s">
        <v>7287</v>
      </c>
      <c r="Z206" s="919" t="s">
        <v>7287</v>
      </c>
      <c r="AA206" s="919" t="s">
        <v>7287</v>
      </c>
      <c r="AB206" s="919" t="s">
        <v>7287</v>
      </c>
      <c r="AC206" s="919" t="s">
        <v>7287</v>
      </c>
      <c r="AD206" s="919" t="s">
        <v>7287</v>
      </c>
      <c r="AE206" s="919"/>
      <c r="AF206" s="919"/>
      <c r="AG206" s="919" t="s">
        <v>7287</v>
      </c>
      <c r="AH206" s="919" t="s">
        <v>7287</v>
      </c>
      <c r="AI206" s="919" t="s">
        <v>7287</v>
      </c>
      <c r="AJ206" s="919" t="s">
        <v>7287</v>
      </c>
      <c r="AK206" s="919" t="s">
        <v>7287</v>
      </c>
      <c r="AL206" s="919" t="s">
        <v>7287</v>
      </c>
      <c r="AM206" s="919" t="s">
        <v>7287</v>
      </c>
      <c r="AN206" s="919"/>
      <c r="AO206" s="919" t="s">
        <v>211</v>
      </c>
      <c r="AP206" s="919" t="s">
        <v>470</v>
      </c>
      <c r="AQ206" s="919" t="s">
        <v>418</v>
      </c>
      <c r="AR206" s="919" t="s">
        <v>214</v>
      </c>
      <c r="AS206" s="919">
        <v>0</v>
      </c>
      <c r="AT206" s="927" t="s">
        <v>1936</v>
      </c>
      <c r="AU206" s="927" t="s">
        <v>1937</v>
      </c>
      <c r="AV206" s="919">
        <v>100</v>
      </c>
      <c r="AW206" s="919">
        <v>100</v>
      </c>
      <c r="AX206" s="919">
        <v>100</v>
      </c>
      <c r="AY206" s="919">
        <v>100</v>
      </c>
      <c r="AZ206" s="919">
        <v>100</v>
      </c>
      <c r="BA206" s="919">
        <v>100</v>
      </c>
      <c r="BB206" s="927"/>
      <c r="BC206" s="927"/>
      <c r="BD206" s="927"/>
      <c r="BE206" s="927"/>
      <c r="BF206" s="992">
        <v>100</v>
      </c>
      <c r="BG206" s="839">
        <v>0</v>
      </c>
      <c r="BH206" s="842">
        <v>0</v>
      </c>
      <c r="BI206" s="854" t="s">
        <v>8254</v>
      </c>
      <c r="BJ206" s="129">
        <f t="shared" ref="BJ206:BJ209" si="861">+IFERROR((BG206/$AW206),"REVISAR")</f>
        <v>0</v>
      </c>
      <c r="BK206" s="7">
        <f t="shared" ref="BK206:BK209" si="862">IF(BL206="SI",IFERROR((IF(BL206="SI",BH206,0)/$AW206),"REVISAR"),0)</f>
        <v>0</v>
      </c>
      <c r="BL206" s="841" t="s">
        <v>218</v>
      </c>
      <c r="BM206" s="854" t="s">
        <v>8260</v>
      </c>
      <c r="BN206" s="859">
        <v>1</v>
      </c>
      <c r="BO206" s="839">
        <v>0</v>
      </c>
      <c r="BP206" s="842">
        <v>0</v>
      </c>
      <c r="BQ206" s="843" t="s">
        <v>8266</v>
      </c>
      <c r="BR206" s="7">
        <f t="shared" ref="BR206:BR209" si="863">+IF(BT206="SI",IFERROR((IF(BT206="SI",BO206,0)/$AW206),"REVISAR"),0)</f>
        <v>0</v>
      </c>
      <c r="BS206" s="850">
        <f t="shared" ref="BS206:BS209" si="864">+IF(BL206&lt;&gt;"SI",BK206,(IF(BT206="SI",IFERROR((IF(BT206="SI",BP206,0)/$AW206),"REVISAR"),BK206)))</f>
        <v>0</v>
      </c>
      <c r="BT206" s="844" t="s">
        <v>218</v>
      </c>
      <c r="BU206" s="537" t="s">
        <v>8272</v>
      </c>
      <c r="BV206" s="120">
        <v>1</v>
      </c>
      <c r="BW206" s="839">
        <v>20</v>
      </c>
      <c r="BX206" s="848">
        <v>11</v>
      </c>
      <c r="BY206" s="853" t="s">
        <v>8634</v>
      </c>
      <c r="BZ206" s="7">
        <f t="shared" ref="BZ206:BZ209" si="865">+IFERROR((BW206/$AW206),"REVISAR")</f>
        <v>0.2</v>
      </c>
      <c r="CA206" s="7">
        <f t="shared" ref="CA206:CA209" si="866">+IF(AND(BT206="SI",BL206="SI"),(IF(CB206="SI",IFERROR((IF(CB206="SI",BX206,0)/$AW206),"REVISAR"),BS206)),BS206)</f>
        <v>0.11</v>
      </c>
      <c r="CB206" s="844" t="s">
        <v>218</v>
      </c>
      <c r="CC206" s="852" t="s">
        <v>8640</v>
      </c>
      <c r="CD206" s="857">
        <v>1</v>
      </c>
      <c r="CE206" s="839">
        <v>20</v>
      </c>
      <c r="CF206" s="842">
        <f>IF(CB206="SI",BX206,0)</f>
        <v>11</v>
      </c>
      <c r="CG206" s="853"/>
      <c r="CH206" s="7">
        <f t="shared" ref="CH206:CH209" si="867">+IFERROR((CE206/$AW206),"REVISAR")</f>
        <v>0.2</v>
      </c>
      <c r="CI206" s="7">
        <f t="shared" ref="CI206:CI209" si="868">+IF(AND(BL206="SI",BT206="SI",CB206="SI"),(IF(CJ206="SI",IFERROR((IF(CJ206="SI",CF206,0)/$AW206),"REVISAR"),CA206)),CA206)</f>
        <v>0.11</v>
      </c>
      <c r="CJ206" s="844" t="s">
        <v>7160</v>
      </c>
      <c r="CK206" s="27"/>
      <c r="CL206" s="857"/>
      <c r="CM206" s="839">
        <v>20</v>
      </c>
      <c r="CN206" s="842">
        <f t="shared" ref="CN206:CN209" si="869">IF(CJ206="SI",CF206,0)</f>
        <v>0</v>
      </c>
      <c r="CO206" s="847"/>
      <c r="CP206" s="7">
        <f t="shared" ref="CP206:CP209" si="870">+IFERROR((CM206/$AW206),"REVISAR")</f>
        <v>0.2</v>
      </c>
      <c r="CQ206" s="7">
        <f t="shared" ref="CQ206:CQ209" si="871">+IF(AND(BL206="SI",BT206="SI",CB206="SI",CJ206="SI"),(IF(CR206="SI",IFERROR((IF(CR206="SI",CN206,0)/$AW206),"REVISAR"),CI206)),CI206)</f>
        <v>0.11</v>
      </c>
      <c r="CR206" s="844" t="s">
        <v>7160</v>
      </c>
      <c r="CS206" s="852"/>
      <c r="CT206" s="857"/>
      <c r="CU206" s="839">
        <v>50</v>
      </c>
      <c r="CV206" s="848"/>
      <c r="CW206" s="853"/>
      <c r="CX206" s="7">
        <f t="shared" ref="CX206:CX209" si="872">+IFERROR((CU206/$AW206),"REVISAR")</f>
        <v>0.5</v>
      </c>
      <c r="CY206" s="7">
        <f t="shared" ref="CY206:CY209" si="873">+IF(AND(BL206="SI",BT206="SI",CB206="SI",CJ206="SI",CR206="SI"),(IF(CZ206="SI",IFERROR((IF(CZ206="SI",CV206,0)/$AW206),"REVISAR"),CQ206)),CQ206)</f>
        <v>0.11</v>
      </c>
      <c r="CZ206" s="844" t="s">
        <v>7160</v>
      </c>
      <c r="DA206" s="852"/>
      <c r="DB206" s="856"/>
      <c r="DC206" s="839">
        <v>50</v>
      </c>
      <c r="DD206" s="842">
        <f t="shared" ref="DD206:DD209" si="874">IF(CZ206="SI",CV206,0)</f>
        <v>0</v>
      </c>
      <c r="DE206" s="853"/>
      <c r="DF206" s="7">
        <f t="shared" ref="DF206:DF209" si="875">+IFERROR((DC206/$AV206),"REVISAR")</f>
        <v>0.5</v>
      </c>
      <c r="DG206" s="7">
        <f t="shared" ref="DG206:DG209" si="876">+IF(AND(BL206="SI",BT206="SI",CB206="SI",CJ206="SI",CR206="SI",CZ206="SI"),(IF(DH206="SI",IFERROR((IF(DH206="SI",DD206,0)/$AV206),"REVISAR"),CY206)),CY206)</f>
        <v>0.11</v>
      </c>
      <c r="DH206" s="844" t="s">
        <v>7160</v>
      </c>
      <c r="DI206" s="852"/>
      <c r="DJ206" s="856"/>
      <c r="DK206" s="839">
        <v>50</v>
      </c>
      <c r="DL206" s="842">
        <f t="shared" ref="DL206:DL209" si="877">IF(DH206="SI",DD206,0)</f>
        <v>0</v>
      </c>
      <c r="DM206" s="853"/>
      <c r="DN206" s="7">
        <f t="shared" ref="DN206:DN209" si="878">+IFERROR((DK206/$AW206),"REVISAR")</f>
        <v>0.5</v>
      </c>
      <c r="DO206" s="7">
        <f t="shared" ref="DO206:DO209" si="879">+IF(AND(BL206="SI",BT206="SI",CB206="SI",CJ206="SI",CR206="SI",CZ206="SI",DH206="SI"),(IF(DP206="SI",IFERROR((IF(DP206="SI",DL206,0)/$AW206),"REVISAR"),DG206)),DG206)</f>
        <v>0.11</v>
      </c>
      <c r="DP206" s="844" t="s">
        <v>7160</v>
      </c>
      <c r="DQ206" s="852"/>
      <c r="DR206" s="856"/>
      <c r="DS206" s="839">
        <v>70</v>
      </c>
      <c r="DT206" s="848"/>
      <c r="DU206" s="853"/>
      <c r="DV206" s="7">
        <f t="shared" ref="DV206:DV209" si="880">+IFERROR((DS206/$AW206),"REVISAR")</f>
        <v>0.7</v>
      </c>
      <c r="DW206" s="7">
        <f t="shared" ref="DW206:DW209" si="881">+IF(AND(BL206="SI",BT206="SI",CB206="SI",CJ206="SI",CR206="SI",CZ206="SI",DH206="SI",DP206="SI"),(IF(DX206="SI",IFERROR((IF(DX206="SI",DT206,0)/$AW206),"REVISAR"),DO206)),DO206)</f>
        <v>0.11</v>
      </c>
      <c r="DX206" s="844" t="s">
        <v>7160</v>
      </c>
      <c r="DY206" s="852"/>
      <c r="DZ206" s="856"/>
      <c r="EA206" s="839">
        <v>70</v>
      </c>
      <c r="EB206" s="842">
        <f t="shared" ref="EB206:EB209" si="882">IF(DX206="SI",DT206,0)</f>
        <v>0</v>
      </c>
      <c r="EC206" s="853"/>
      <c r="ED206" s="7">
        <f t="shared" ref="ED206:ED209" si="883">+IFERROR((EA206/$AW206),"REVISAR")</f>
        <v>0.7</v>
      </c>
      <c r="EE206" s="7">
        <f t="shared" ref="EE206:EE209" si="884">+IF(AND(BL206="SI",BT206="SI",CB206="SI",CJ206="SI",CR206="SI",CZ206="SI",DH206="SI",DP206="SI",DX206="SI"),(IF(EF206="SI",IFERROR((IF(EF206="SI",EB206,0)/$AW206),"REVISAR"),DW206)),DW206)</f>
        <v>0.11</v>
      </c>
      <c r="EF206" s="844" t="s">
        <v>7160</v>
      </c>
      <c r="EG206" s="851"/>
      <c r="EH206" s="856"/>
      <c r="EI206" s="839">
        <v>70</v>
      </c>
      <c r="EJ206" s="842">
        <f t="shared" ref="EJ206:EJ209" si="885">IF(EF206="SI",EB206,0)</f>
        <v>0</v>
      </c>
      <c r="EK206" s="853"/>
      <c r="EL206" s="7">
        <f t="shared" ref="EL206:EL209" si="886">+IFERROR((EI206/$AW206),"REVISAR")</f>
        <v>0.7</v>
      </c>
      <c r="EM206" s="7">
        <f t="shared" ref="EM206:EM209" si="887">+IF(AND(BL206="SI",BT206="SI",CB206="SI",CJ206="SI",CR206="SI",CZ206="SI",DH206="SI",DP206="SI",DX206="SI",EF206="SI"),(IF(EN206="SI",IFERROR((IF(EN206="SI",EJ206,0)/$AW206),"REVISAR"),EE206)),EE206)</f>
        <v>0.11</v>
      </c>
      <c r="EN206" s="844" t="s">
        <v>7160</v>
      </c>
      <c r="EO206" s="851"/>
      <c r="EP206" s="856"/>
      <c r="EQ206" s="839">
        <v>100</v>
      </c>
      <c r="ER206" s="845"/>
      <c r="ES206" s="853"/>
      <c r="ET206" s="7">
        <f t="shared" ref="ET206:ET209" si="888">+IFERROR((EQ206/$AW206),"REVISAR")</f>
        <v>1</v>
      </c>
      <c r="EU206" s="7">
        <f t="shared" ref="EU206:EU209" si="889">+IF(AND(BL206="SI",BT206="SI",CB206="SI",CJ206="SI",CR206="SI",CZ206="SI",DH206="SI",DP206="SI",DX206="SI",EF206="SI",EN206="SI"),(IF(EV206="SI",IFERROR((IF(EV206="SI",ER206,0)/$AW206),"REVISAR"),EM206)),EM206)</f>
        <v>0.11</v>
      </c>
      <c r="EV206" s="844" t="s">
        <v>7160</v>
      </c>
      <c r="EW206" s="849"/>
      <c r="EX206" s="849"/>
      <c r="EY206" s="35">
        <v>2023</v>
      </c>
      <c r="FA206" s="846" t="str">
        <f t="shared" ref="FA206:FA209" si="890">+IF(EQ206=AW206,"SI","NO")</f>
        <v>SI</v>
      </c>
      <c r="FC206" s="934" t="str">
        <f t="shared" si="763"/>
        <v>subdirección de talento humano</v>
      </c>
      <c r="FF206" s="862"/>
    </row>
    <row r="207" spans="1:162" s="934" customFormat="1" ht="32.25" customHeight="1" x14ac:dyDescent="0.25">
      <c r="A207" s="861" t="str">
        <f t="shared" si="737"/>
        <v>338_TRANSVERSALES_2023</v>
      </c>
      <c r="B207" s="927" t="s">
        <v>7200</v>
      </c>
      <c r="C207" s="927" t="s">
        <v>1361</v>
      </c>
      <c r="D207" s="927" t="s">
        <v>519</v>
      </c>
      <c r="E207" s="927" t="s">
        <v>7230</v>
      </c>
      <c r="F207" s="927" t="s">
        <v>1904</v>
      </c>
      <c r="G207" s="927" t="s">
        <v>1904</v>
      </c>
      <c r="H207" s="927" t="s">
        <v>204</v>
      </c>
      <c r="I207" s="969" t="s">
        <v>207</v>
      </c>
      <c r="J207" s="970" t="s">
        <v>7426</v>
      </c>
      <c r="K207" s="969" t="s">
        <v>7695</v>
      </c>
      <c r="L207" s="930">
        <v>28</v>
      </c>
      <c r="M207" s="927" t="s">
        <v>8323</v>
      </c>
      <c r="N207" s="919">
        <v>338</v>
      </c>
      <c r="O207" s="930"/>
      <c r="P207" s="1062" t="s">
        <v>1962</v>
      </c>
      <c r="Q207" s="919" t="s">
        <v>210</v>
      </c>
      <c r="R207" s="919" t="s">
        <v>7287</v>
      </c>
      <c r="S207" s="919" t="s">
        <v>7287</v>
      </c>
      <c r="T207" s="919" t="s">
        <v>7287</v>
      </c>
      <c r="U207" s="919" t="s">
        <v>7287</v>
      </c>
      <c r="V207" s="919" t="s">
        <v>7287</v>
      </c>
      <c r="W207" s="919" t="s">
        <v>7287</v>
      </c>
      <c r="X207" s="919" t="s">
        <v>7287</v>
      </c>
      <c r="Y207" s="919" t="s">
        <v>7287</v>
      </c>
      <c r="Z207" s="919" t="s">
        <v>7287</v>
      </c>
      <c r="AA207" s="919" t="s">
        <v>7287</v>
      </c>
      <c r="AB207" s="919" t="s">
        <v>7287</v>
      </c>
      <c r="AC207" s="919" t="s">
        <v>7287</v>
      </c>
      <c r="AD207" s="919" t="s">
        <v>7287</v>
      </c>
      <c r="AE207" s="919"/>
      <c r="AF207" s="919"/>
      <c r="AG207" s="919" t="s">
        <v>7287</v>
      </c>
      <c r="AH207" s="919" t="s">
        <v>7287</v>
      </c>
      <c r="AI207" s="919" t="s">
        <v>7287</v>
      </c>
      <c r="AJ207" s="919" t="s">
        <v>7287</v>
      </c>
      <c r="AK207" s="919" t="s">
        <v>7287</v>
      </c>
      <c r="AL207" s="919" t="s">
        <v>7287</v>
      </c>
      <c r="AM207" s="919" t="s">
        <v>7287</v>
      </c>
      <c r="AN207" s="919"/>
      <c r="AO207" s="919" t="s">
        <v>211</v>
      </c>
      <c r="AP207" s="919" t="s">
        <v>2635</v>
      </c>
      <c r="AQ207" s="919" t="s">
        <v>418</v>
      </c>
      <c r="AR207" s="919" t="s">
        <v>214</v>
      </c>
      <c r="AS207" s="919">
        <v>0</v>
      </c>
      <c r="AT207" s="927" t="s">
        <v>1963</v>
      </c>
      <c r="AU207" s="927" t="s">
        <v>1964</v>
      </c>
      <c r="AV207" s="919">
        <v>16</v>
      </c>
      <c r="AW207" s="919">
        <v>16</v>
      </c>
      <c r="AX207" s="919">
        <v>16</v>
      </c>
      <c r="AY207" s="919">
        <v>16</v>
      </c>
      <c r="AZ207" s="919">
        <v>16</v>
      </c>
      <c r="BA207" s="919">
        <v>16</v>
      </c>
      <c r="BB207" s="927"/>
      <c r="BC207" s="927"/>
      <c r="BD207" s="927"/>
      <c r="BE207" s="927"/>
      <c r="BF207" s="992">
        <v>16</v>
      </c>
      <c r="BG207" s="839">
        <v>0</v>
      </c>
      <c r="BH207" s="842">
        <v>0</v>
      </c>
      <c r="BI207" s="854" t="s">
        <v>8255</v>
      </c>
      <c r="BJ207" s="129">
        <f t="shared" si="861"/>
        <v>0</v>
      </c>
      <c r="BK207" s="7">
        <f t="shared" si="862"/>
        <v>0</v>
      </c>
      <c r="BL207" s="841" t="s">
        <v>218</v>
      </c>
      <c r="BM207" s="854" t="s">
        <v>8261</v>
      </c>
      <c r="BN207" s="859">
        <v>0</v>
      </c>
      <c r="BO207" s="839">
        <v>0</v>
      </c>
      <c r="BP207" s="842">
        <v>0</v>
      </c>
      <c r="BQ207" s="843" t="s">
        <v>8267</v>
      </c>
      <c r="BR207" s="7">
        <f t="shared" si="863"/>
        <v>0</v>
      </c>
      <c r="BS207" s="850">
        <f t="shared" si="864"/>
        <v>0</v>
      </c>
      <c r="BT207" s="844" t="s">
        <v>218</v>
      </c>
      <c r="BU207" s="537" t="s">
        <v>8273</v>
      </c>
      <c r="BV207" s="120">
        <v>1</v>
      </c>
      <c r="BW207" s="839">
        <v>0</v>
      </c>
      <c r="BX207" s="842">
        <f>IF(BT207="SI",BP207,0)</f>
        <v>0</v>
      </c>
      <c r="BY207" s="853" t="s">
        <v>8635</v>
      </c>
      <c r="BZ207" s="7">
        <f t="shared" si="865"/>
        <v>0</v>
      </c>
      <c r="CA207" s="7">
        <f t="shared" si="866"/>
        <v>0</v>
      </c>
      <c r="CB207" s="844" t="s">
        <v>218</v>
      </c>
      <c r="CC207" s="852" t="s">
        <v>8641</v>
      </c>
      <c r="CD207" s="857">
        <v>1</v>
      </c>
      <c r="CE207" s="839">
        <v>0</v>
      </c>
      <c r="CF207" s="842">
        <f>IF(CB207="SI",BX207,0)</f>
        <v>0</v>
      </c>
      <c r="CG207" s="853"/>
      <c r="CH207" s="7">
        <f t="shared" si="867"/>
        <v>0</v>
      </c>
      <c r="CI207" s="7">
        <f t="shared" si="868"/>
        <v>0</v>
      </c>
      <c r="CJ207" s="844" t="s">
        <v>7160</v>
      </c>
      <c r="CK207" s="27"/>
      <c r="CL207" s="857"/>
      <c r="CM207" s="839">
        <v>0</v>
      </c>
      <c r="CN207" s="842">
        <f t="shared" si="869"/>
        <v>0</v>
      </c>
      <c r="CO207" s="847"/>
      <c r="CP207" s="7">
        <f t="shared" si="870"/>
        <v>0</v>
      </c>
      <c r="CQ207" s="7">
        <f t="shared" si="871"/>
        <v>0</v>
      </c>
      <c r="CR207" s="844" t="s">
        <v>7160</v>
      </c>
      <c r="CS207" s="852"/>
      <c r="CT207" s="857"/>
      <c r="CU207" s="839">
        <v>0</v>
      </c>
      <c r="CV207" s="842">
        <f>IF(CR207="SI",CN207,0)</f>
        <v>0</v>
      </c>
      <c r="CW207" s="853"/>
      <c r="CX207" s="7">
        <f t="shared" si="872"/>
        <v>0</v>
      </c>
      <c r="CY207" s="7">
        <f t="shared" si="873"/>
        <v>0</v>
      </c>
      <c r="CZ207" s="844" t="s">
        <v>7160</v>
      </c>
      <c r="DA207" s="852"/>
      <c r="DB207" s="856"/>
      <c r="DC207" s="839">
        <v>0</v>
      </c>
      <c r="DD207" s="842">
        <f t="shared" si="874"/>
        <v>0</v>
      </c>
      <c r="DE207" s="853"/>
      <c r="DF207" s="7">
        <f t="shared" si="875"/>
        <v>0</v>
      </c>
      <c r="DG207" s="7">
        <f t="shared" si="876"/>
        <v>0</v>
      </c>
      <c r="DH207" s="844" t="s">
        <v>7160</v>
      </c>
      <c r="DI207" s="852"/>
      <c r="DJ207" s="856"/>
      <c r="DK207" s="839">
        <v>0</v>
      </c>
      <c r="DL207" s="842">
        <f t="shared" si="877"/>
        <v>0</v>
      </c>
      <c r="DM207" s="853"/>
      <c r="DN207" s="7">
        <f t="shared" si="878"/>
        <v>0</v>
      </c>
      <c r="DO207" s="7">
        <f t="shared" si="879"/>
        <v>0</v>
      </c>
      <c r="DP207" s="844" t="s">
        <v>7160</v>
      </c>
      <c r="DQ207" s="852"/>
      <c r="DR207" s="856"/>
      <c r="DS207" s="839">
        <v>0</v>
      </c>
      <c r="DT207" s="842">
        <f>IF(DP207="SI",DL207,0)</f>
        <v>0</v>
      </c>
      <c r="DU207" s="853"/>
      <c r="DV207" s="7">
        <f t="shared" si="880"/>
        <v>0</v>
      </c>
      <c r="DW207" s="7">
        <f t="shared" si="881"/>
        <v>0</v>
      </c>
      <c r="DX207" s="844" t="s">
        <v>7160</v>
      </c>
      <c r="DY207" s="852"/>
      <c r="DZ207" s="856"/>
      <c r="EA207" s="839">
        <v>0</v>
      </c>
      <c r="EB207" s="842">
        <f t="shared" si="882"/>
        <v>0</v>
      </c>
      <c r="EC207" s="853"/>
      <c r="ED207" s="7">
        <f t="shared" si="883"/>
        <v>0</v>
      </c>
      <c r="EE207" s="7">
        <f t="shared" si="884"/>
        <v>0</v>
      </c>
      <c r="EF207" s="844" t="s">
        <v>7160</v>
      </c>
      <c r="EG207" s="851"/>
      <c r="EH207" s="856"/>
      <c r="EI207" s="839">
        <v>0</v>
      </c>
      <c r="EJ207" s="842">
        <f t="shared" si="885"/>
        <v>0</v>
      </c>
      <c r="EK207" s="853"/>
      <c r="EL207" s="7">
        <f t="shared" si="886"/>
        <v>0</v>
      </c>
      <c r="EM207" s="7">
        <f t="shared" si="887"/>
        <v>0</v>
      </c>
      <c r="EN207" s="844" t="s">
        <v>7160</v>
      </c>
      <c r="EO207" s="851"/>
      <c r="EP207" s="856"/>
      <c r="EQ207" s="839">
        <v>16</v>
      </c>
      <c r="ER207" s="845"/>
      <c r="ES207" s="853"/>
      <c r="ET207" s="7">
        <f t="shared" si="888"/>
        <v>1</v>
      </c>
      <c r="EU207" s="7">
        <f t="shared" si="889"/>
        <v>0</v>
      </c>
      <c r="EV207" s="844" t="s">
        <v>7160</v>
      </c>
      <c r="EW207" s="849"/>
      <c r="EX207" s="849"/>
      <c r="EY207" s="546">
        <v>2023</v>
      </c>
      <c r="FA207" s="846" t="str">
        <f>+IF(EQ207=AW207,"SI","NO")</f>
        <v>SI</v>
      </c>
      <c r="FC207" s="934" t="str">
        <f t="shared" si="763"/>
        <v>subdirección de talento humano</v>
      </c>
      <c r="FF207" s="862"/>
    </row>
    <row r="208" spans="1:162" s="934" customFormat="1" ht="32.25" customHeight="1" x14ac:dyDescent="0.25">
      <c r="A208" s="861" t="str">
        <f t="shared" si="737"/>
        <v>339_TRANSVERSALES_2023</v>
      </c>
      <c r="B208" s="927" t="s">
        <v>7200</v>
      </c>
      <c r="C208" s="927" t="s">
        <v>1361</v>
      </c>
      <c r="D208" s="927" t="s">
        <v>519</v>
      </c>
      <c r="E208" s="927" t="s">
        <v>7230</v>
      </c>
      <c r="F208" s="927" t="s">
        <v>1904</v>
      </c>
      <c r="G208" s="927" t="s">
        <v>1904</v>
      </c>
      <c r="H208" s="927" t="s">
        <v>204</v>
      </c>
      <c r="I208" s="969" t="s">
        <v>207</v>
      </c>
      <c r="J208" s="970" t="s">
        <v>7426</v>
      </c>
      <c r="K208" s="969" t="s">
        <v>7695</v>
      </c>
      <c r="L208" s="930">
        <v>28</v>
      </c>
      <c r="M208" s="927" t="s">
        <v>8323</v>
      </c>
      <c r="N208" s="919">
        <v>339</v>
      </c>
      <c r="O208" s="930"/>
      <c r="P208" s="1062" t="s">
        <v>1989</v>
      </c>
      <c r="Q208" s="919" t="s">
        <v>210</v>
      </c>
      <c r="R208" s="919" t="s">
        <v>7287</v>
      </c>
      <c r="S208" s="919" t="s">
        <v>7287</v>
      </c>
      <c r="T208" s="919" t="s">
        <v>7287</v>
      </c>
      <c r="U208" s="919" t="s">
        <v>7287</v>
      </c>
      <c r="V208" s="919" t="s">
        <v>7287</v>
      </c>
      <c r="W208" s="919" t="s">
        <v>7287</v>
      </c>
      <c r="X208" s="919" t="s">
        <v>7287</v>
      </c>
      <c r="Y208" s="919" t="s">
        <v>7287</v>
      </c>
      <c r="Z208" s="919" t="s">
        <v>7287</v>
      </c>
      <c r="AA208" s="919" t="s">
        <v>7287</v>
      </c>
      <c r="AB208" s="919" t="s">
        <v>7287</v>
      </c>
      <c r="AC208" s="919" t="s">
        <v>7287</v>
      </c>
      <c r="AD208" s="919" t="s">
        <v>7287</v>
      </c>
      <c r="AE208" s="919"/>
      <c r="AF208" s="919"/>
      <c r="AG208" s="919" t="s">
        <v>7287</v>
      </c>
      <c r="AH208" s="919" t="s">
        <v>7287</v>
      </c>
      <c r="AI208" s="919" t="s">
        <v>7287</v>
      </c>
      <c r="AJ208" s="919" t="s">
        <v>7287</v>
      </c>
      <c r="AK208" s="919" t="s">
        <v>7287</v>
      </c>
      <c r="AL208" s="919" t="s">
        <v>7287</v>
      </c>
      <c r="AM208" s="919" t="s">
        <v>7287</v>
      </c>
      <c r="AN208" s="919"/>
      <c r="AO208" s="919" t="s">
        <v>211</v>
      </c>
      <c r="AP208" s="919" t="s">
        <v>470</v>
      </c>
      <c r="AQ208" s="919" t="s">
        <v>418</v>
      </c>
      <c r="AR208" s="919" t="s">
        <v>214</v>
      </c>
      <c r="AS208" s="919">
        <v>0</v>
      </c>
      <c r="AT208" s="927" t="s">
        <v>1990</v>
      </c>
      <c r="AU208" s="927" t="s">
        <v>1991</v>
      </c>
      <c r="AV208" s="919">
        <v>100</v>
      </c>
      <c r="AW208" s="919">
        <v>100</v>
      </c>
      <c r="AX208" s="919">
        <v>100</v>
      </c>
      <c r="AY208" s="919">
        <v>100</v>
      </c>
      <c r="AZ208" s="919">
        <v>100</v>
      </c>
      <c r="BA208" s="919">
        <v>100</v>
      </c>
      <c r="BB208" s="927"/>
      <c r="BC208" s="927"/>
      <c r="BD208" s="927"/>
      <c r="BE208" s="927"/>
      <c r="BF208" s="992">
        <v>100</v>
      </c>
      <c r="BG208" s="839">
        <v>0</v>
      </c>
      <c r="BH208" s="842">
        <v>0</v>
      </c>
      <c r="BI208" s="854" t="s">
        <v>8256</v>
      </c>
      <c r="BJ208" s="129">
        <f t="shared" si="861"/>
        <v>0</v>
      </c>
      <c r="BK208" s="7">
        <f t="shared" si="862"/>
        <v>0</v>
      </c>
      <c r="BL208" s="841" t="s">
        <v>218</v>
      </c>
      <c r="BM208" s="854" t="s">
        <v>8262</v>
      </c>
      <c r="BN208" s="859">
        <v>1</v>
      </c>
      <c r="BO208" s="839">
        <v>0</v>
      </c>
      <c r="BP208" s="842">
        <v>0</v>
      </c>
      <c r="BQ208" s="843" t="s">
        <v>8268</v>
      </c>
      <c r="BR208" s="7">
        <f t="shared" si="863"/>
        <v>0</v>
      </c>
      <c r="BS208" s="850">
        <f t="shared" si="864"/>
        <v>0</v>
      </c>
      <c r="BT208" s="844" t="s">
        <v>218</v>
      </c>
      <c r="BU208" s="537" t="s">
        <v>8274</v>
      </c>
      <c r="BV208" s="120">
        <v>1</v>
      </c>
      <c r="BW208" s="839">
        <v>25</v>
      </c>
      <c r="BX208" s="848">
        <v>20</v>
      </c>
      <c r="BY208" s="853" t="s">
        <v>8636</v>
      </c>
      <c r="BZ208" s="7">
        <f t="shared" si="865"/>
        <v>0.25</v>
      </c>
      <c r="CA208" s="7">
        <f t="shared" si="866"/>
        <v>0.2</v>
      </c>
      <c r="CB208" s="844" t="s">
        <v>218</v>
      </c>
      <c r="CC208" s="852" t="s">
        <v>8642</v>
      </c>
      <c r="CD208" s="857">
        <v>1</v>
      </c>
      <c r="CE208" s="839">
        <v>25</v>
      </c>
      <c r="CF208" s="842">
        <f>IF(CB208="SI",BX208,0)</f>
        <v>20</v>
      </c>
      <c r="CG208" s="853"/>
      <c r="CH208" s="7">
        <f t="shared" si="867"/>
        <v>0.25</v>
      </c>
      <c r="CI208" s="7">
        <f t="shared" si="868"/>
        <v>0.2</v>
      </c>
      <c r="CJ208" s="844" t="s">
        <v>7160</v>
      </c>
      <c r="CK208" s="27"/>
      <c r="CL208" s="857"/>
      <c r="CM208" s="839">
        <v>25</v>
      </c>
      <c r="CN208" s="842">
        <f t="shared" si="869"/>
        <v>0</v>
      </c>
      <c r="CO208" s="847"/>
      <c r="CP208" s="7">
        <f t="shared" si="870"/>
        <v>0.25</v>
      </c>
      <c r="CQ208" s="7">
        <f t="shared" si="871"/>
        <v>0.2</v>
      </c>
      <c r="CR208" s="844" t="s">
        <v>7160</v>
      </c>
      <c r="CS208" s="852"/>
      <c r="CT208" s="857"/>
      <c r="CU208" s="839">
        <v>50</v>
      </c>
      <c r="CV208" s="848"/>
      <c r="CW208" s="853"/>
      <c r="CX208" s="7">
        <f t="shared" si="872"/>
        <v>0.5</v>
      </c>
      <c r="CY208" s="7">
        <f t="shared" si="873"/>
        <v>0.2</v>
      </c>
      <c r="CZ208" s="844" t="s">
        <v>7160</v>
      </c>
      <c r="DA208" s="852"/>
      <c r="DB208" s="856"/>
      <c r="DC208" s="839">
        <v>50</v>
      </c>
      <c r="DD208" s="842">
        <f t="shared" si="874"/>
        <v>0</v>
      </c>
      <c r="DE208" s="853"/>
      <c r="DF208" s="7">
        <f t="shared" si="875"/>
        <v>0.5</v>
      </c>
      <c r="DG208" s="7">
        <f t="shared" si="876"/>
        <v>0.2</v>
      </c>
      <c r="DH208" s="844" t="s">
        <v>7160</v>
      </c>
      <c r="DI208" s="852"/>
      <c r="DJ208" s="856"/>
      <c r="DK208" s="839">
        <v>50</v>
      </c>
      <c r="DL208" s="842">
        <f t="shared" si="877"/>
        <v>0</v>
      </c>
      <c r="DM208" s="853"/>
      <c r="DN208" s="7">
        <f t="shared" si="878"/>
        <v>0.5</v>
      </c>
      <c r="DO208" s="7">
        <f t="shared" si="879"/>
        <v>0.2</v>
      </c>
      <c r="DP208" s="844" t="s">
        <v>7160</v>
      </c>
      <c r="DQ208" s="852"/>
      <c r="DR208" s="856"/>
      <c r="DS208" s="839">
        <v>75</v>
      </c>
      <c r="DT208" s="848"/>
      <c r="DU208" s="853"/>
      <c r="DV208" s="7">
        <f t="shared" si="880"/>
        <v>0.75</v>
      </c>
      <c r="DW208" s="7">
        <f t="shared" si="881"/>
        <v>0.2</v>
      </c>
      <c r="DX208" s="844" t="s">
        <v>7160</v>
      </c>
      <c r="DY208" s="852"/>
      <c r="DZ208" s="856"/>
      <c r="EA208" s="839">
        <v>75</v>
      </c>
      <c r="EB208" s="842">
        <f t="shared" si="882"/>
        <v>0</v>
      </c>
      <c r="EC208" s="853"/>
      <c r="ED208" s="7">
        <f t="shared" si="883"/>
        <v>0.75</v>
      </c>
      <c r="EE208" s="7">
        <f t="shared" si="884"/>
        <v>0.2</v>
      </c>
      <c r="EF208" s="844" t="s">
        <v>7160</v>
      </c>
      <c r="EG208" s="851"/>
      <c r="EH208" s="856"/>
      <c r="EI208" s="839">
        <v>75</v>
      </c>
      <c r="EJ208" s="842">
        <f t="shared" si="885"/>
        <v>0</v>
      </c>
      <c r="EK208" s="853"/>
      <c r="EL208" s="7">
        <f t="shared" si="886"/>
        <v>0.75</v>
      </c>
      <c r="EM208" s="7">
        <f t="shared" si="887"/>
        <v>0.2</v>
      </c>
      <c r="EN208" s="844" t="s">
        <v>7160</v>
      </c>
      <c r="EO208" s="851"/>
      <c r="EP208" s="856"/>
      <c r="EQ208" s="839">
        <v>100</v>
      </c>
      <c r="ER208" s="845"/>
      <c r="ES208" s="853"/>
      <c r="ET208" s="7">
        <f t="shared" si="888"/>
        <v>1</v>
      </c>
      <c r="EU208" s="7">
        <f t="shared" si="889"/>
        <v>0.2</v>
      </c>
      <c r="EV208" s="844" t="s">
        <v>7160</v>
      </c>
      <c r="EW208" s="849"/>
      <c r="EX208" s="849"/>
      <c r="EY208" s="35">
        <v>2023</v>
      </c>
      <c r="FA208" s="846" t="str">
        <f t="shared" si="890"/>
        <v>SI</v>
      </c>
      <c r="FC208" s="934" t="str">
        <f t="shared" si="763"/>
        <v>subdirección de talento humano</v>
      </c>
      <c r="FF208" s="862"/>
    </row>
    <row r="209" spans="1:162" s="934" customFormat="1" ht="32.25" customHeight="1" x14ac:dyDescent="0.25">
      <c r="A209" s="861" t="str">
        <f t="shared" si="737"/>
        <v>358_TRANSVERSALES_2023</v>
      </c>
      <c r="B209" s="927" t="s">
        <v>7200</v>
      </c>
      <c r="C209" s="927" t="s">
        <v>1361</v>
      </c>
      <c r="D209" s="927" t="s">
        <v>519</v>
      </c>
      <c r="E209" s="927" t="s">
        <v>7230</v>
      </c>
      <c r="F209" s="927" t="s">
        <v>1904</v>
      </c>
      <c r="G209" s="927" t="s">
        <v>1904</v>
      </c>
      <c r="H209" s="927" t="s">
        <v>204</v>
      </c>
      <c r="I209" s="969" t="s">
        <v>207</v>
      </c>
      <c r="J209" s="970" t="s">
        <v>7426</v>
      </c>
      <c r="K209" s="969" t="s">
        <v>7695</v>
      </c>
      <c r="L209" s="930">
        <v>28</v>
      </c>
      <c r="M209" s="927" t="s">
        <v>8323</v>
      </c>
      <c r="N209" s="919">
        <v>358</v>
      </c>
      <c r="O209" s="930"/>
      <c r="P209" s="1062" t="s">
        <v>2016</v>
      </c>
      <c r="Q209" s="919" t="s">
        <v>210</v>
      </c>
      <c r="R209" s="919" t="s">
        <v>7287</v>
      </c>
      <c r="S209" s="919" t="s">
        <v>7287</v>
      </c>
      <c r="T209" s="919" t="s">
        <v>7287</v>
      </c>
      <c r="U209" s="919" t="s">
        <v>7287</v>
      </c>
      <c r="V209" s="919" t="s">
        <v>7287</v>
      </c>
      <c r="W209" s="919" t="s">
        <v>7287</v>
      </c>
      <c r="X209" s="919" t="s">
        <v>7287</v>
      </c>
      <c r="Y209" s="919" t="s">
        <v>7287</v>
      </c>
      <c r="Z209" s="919" t="s">
        <v>7287</v>
      </c>
      <c r="AA209" s="919" t="s">
        <v>7287</v>
      </c>
      <c r="AB209" s="919" t="s">
        <v>7287</v>
      </c>
      <c r="AC209" s="919" t="s">
        <v>7287</v>
      </c>
      <c r="AD209" s="919" t="s">
        <v>7287</v>
      </c>
      <c r="AE209" s="919"/>
      <c r="AF209" s="919"/>
      <c r="AG209" s="919" t="s">
        <v>7287</v>
      </c>
      <c r="AH209" s="919" t="s">
        <v>7287</v>
      </c>
      <c r="AI209" s="919" t="s">
        <v>7287</v>
      </c>
      <c r="AJ209" s="919" t="s">
        <v>7287</v>
      </c>
      <c r="AK209" s="919" t="s">
        <v>7287</v>
      </c>
      <c r="AL209" s="919" t="s">
        <v>7287</v>
      </c>
      <c r="AM209" s="919" t="s">
        <v>7287</v>
      </c>
      <c r="AN209" s="919"/>
      <c r="AO209" s="919" t="s">
        <v>211</v>
      </c>
      <c r="AP209" s="919" t="s">
        <v>470</v>
      </c>
      <c r="AQ209" s="919" t="s">
        <v>418</v>
      </c>
      <c r="AR209" s="919" t="s">
        <v>214</v>
      </c>
      <c r="AS209" s="919">
        <v>0</v>
      </c>
      <c r="AT209" s="927" t="s">
        <v>2017</v>
      </c>
      <c r="AU209" s="927" t="s">
        <v>2018</v>
      </c>
      <c r="AV209" s="919">
        <v>95</v>
      </c>
      <c r="AW209" s="919">
        <v>100</v>
      </c>
      <c r="AX209" s="919">
        <v>100</v>
      </c>
      <c r="AY209" s="919">
        <v>100</v>
      </c>
      <c r="AZ209" s="919">
        <v>100</v>
      </c>
      <c r="BA209" s="919">
        <v>100</v>
      </c>
      <c r="BB209" s="927"/>
      <c r="BC209" s="927"/>
      <c r="BD209" s="927"/>
      <c r="BE209" s="927"/>
      <c r="BF209" s="992">
        <v>100</v>
      </c>
      <c r="BG209" s="839">
        <v>0</v>
      </c>
      <c r="BH209" s="842">
        <v>0</v>
      </c>
      <c r="BI209" s="854" t="s">
        <v>8257</v>
      </c>
      <c r="BJ209" s="129">
        <f t="shared" si="861"/>
        <v>0</v>
      </c>
      <c r="BK209" s="7">
        <f t="shared" si="862"/>
        <v>0</v>
      </c>
      <c r="BL209" s="841" t="s">
        <v>218</v>
      </c>
      <c r="BM209" s="854" t="s">
        <v>8263</v>
      </c>
      <c r="BN209" s="859">
        <v>0</v>
      </c>
      <c r="BO209" s="839">
        <v>0</v>
      </c>
      <c r="BP209" s="842">
        <v>0</v>
      </c>
      <c r="BQ209" s="843" t="s">
        <v>8269</v>
      </c>
      <c r="BR209" s="7">
        <f t="shared" si="863"/>
        <v>0</v>
      </c>
      <c r="BS209" s="850">
        <f t="shared" si="864"/>
        <v>0</v>
      </c>
      <c r="BT209" s="844" t="s">
        <v>218</v>
      </c>
      <c r="BU209" s="537" t="s">
        <v>8275</v>
      </c>
      <c r="BV209" s="120">
        <v>1</v>
      </c>
      <c r="BW209" s="839">
        <v>20</v>
      </c>
      <c r="BX209" s="848">
        <v>19</v>
      </c>
      <c r="BY209" s="853" t="s">
        <v>8637</v>
      </c>
      <c r="BZ209" s="7">
        <f t="shared" si="865"/>
        <v>0.2</v>
      </c>
      <c r="CA209" s="7">
        <f t="shared" si="866"/>
        <v>0.19</v>
      </c>
      <c r="CB209" s="844" t="s">
        <v>218</v>
      </c>
      <c r="CC209" s="852" t="s">
        <v>8643</v>
      </c>
      <c r="CD209" s="857">
        <v>1</v>
      </c>
      <c r="CE209" s="839">
        <v>20</v>
      </c>
      <c r="CF209" s="842">
        <f>IF(CB209="SI",BX209,0)</f>
        <v>19</v>
      </c>
      <c r="CG209" s="853"/>
      <c r="CH209" s="7">
        <f t="shared" si="867"/>
        <v>0.2</v>
      </c>
      <c r="CI209" s="7">
        <f t="shared" si="868"/>
        <v>0.19</v>
      </c>
      <c r="CJ209" s="844" t="s">
        <v>7160</v>
      </c>
      <c r="CK209" s="27"/>
      <c r="CL209" s="857"/>
      <c r="CM209" s="839">
        <v>20</v>
      </c>
      <c r="CN209" s="842">
        <f t="shared" si="869"/>
        <v>0</v>
      </c>
      <c r="CO209" s="847"/>
      <c r="CP209" s="7">
        <f t="shared" si="870"/>
        <v>0.2</v>
      </c>
      <c r="CQ209" s="7">
        <f t="shared" si="871"/>
        <v>0.19</v>
      </c>
      <c r="CR209" s="844" t="s">
        <v>7160</v>
      </c>
      <c r="CS209" s="852"/>
      <c r="CT209" s="857"/>
      <c r="CU209" s="839">
        <v>50</v>
      </c>
      <c r="CV209" s="848"/>
      <c r="CW209" s="853"/>
      <c r="CX209" s="7">
        <f t="shared" si="872"/>
        <v>0.5</v>
      </c>
      <c r="CY209" s="7">
        <f t="shared" si="873"/>
        <v>0.19</v>
      </c>
      <c r="CZ209" s="844" t="s">
        <v>7160</v>
      </c>
      <c r="DA209" s="852"/>
      <c r="DB209" s="856"/>
      <c r="DC209" s="839">
        <v>50</v>
      </c>
      <c r="DD209" s="842">
        <f t="shared" si="874"/>
        <v>0</v>
      </c>
      <c r="DE209" s="853"/>
      <c r="DF209" s="7">
        <f t="shared" si="875"/>
        <v>0.52631578947368418</v>
      </c>
      <c r="DG209" s="7">
        <f t="shared" si="876"/>
        <v>0.19</v>
      </c>
      <c r="DH209" s="844" t="s">
        <v>7160</v>
      </c>
      <c r="DI209" s="852"/>
      <c r="DJ209" s="856"/>
      <c r="DK209" s="839">
        <v>50</v>
      </c>
      <c r="DL209" s="842">
        <f t="shared" si="877"/>
        <v>0</v>
      </c>
      <c r="DM209" s="853"/>
      <c r="DN209" s="7">
        <f t="shared" si="878"/>
        <v>0.5</v>
      </c>
      <c r="DO209" s="7">
        <f t="shared" si="879"/>
        <v>0.19</v>
      </c>
      <c r="DP209" s="844" t="s">
        <v>7160</v>
      </c>
      <c r="DQ209" s="852"/>
      <c r="DR209" s="856"/>
      <c r="DS209" s="839">
        <v>70</v>
      </c>
      <c r="DT209" s="848"/>
      <c r="DU209" s="853"/>
      <c r="DV209" s="7">
        <f t="shared" si="880"/>
        <v>0.7</v>
      </c>
      <c r="DW209" s="7">
        <f t="shared" si="881"/>
        <v>0.19</v>
      </c>
      <c r="DX209" s="844" t="s">
        <v>7160</v>
      </c>
      <c r="DY209" s="852"/>
      <c r="DZ209" s="856"/>
      <c r="EA209" s="839">
        <v>70</v>
      </c>
      <c r="EB209" s="842">
        <f t="shared" si="882"/>
        <v>0</v>
      </c>
      <c r="EC209" s="853"/>
      <c r="ED209" s="7">
        <f t="shared" si="883"/>
        <v>0.7</v>
      </c>
      <c r="EE209" s="7">
        <f t="shared" si="884"/>
        <v>0.19</v>
      </c>
      <c r="EF209" s="844" t="s">
        <v>7160</v>
      </c>
      <c r="EG209" s="851"/>
      <c r="EH209" s="856"/>
      <c r="EI209" s="839">
        <v>70</v>
      </c>
      <c r="EJ209" s="842">
        <f t="shared" si="885"/>
        <v>0</v>
      </c>
      <c r="EK209" s="853"/>
      <c r="EL209" s="7">
        <f t="shared" si="886"/>
        <v>0.7</v>
      </c>
      <c r="EM209" s="7">
        <f t="shared" si="887"/>
        <v>0.19</v>
      </c>
      <c r="EN209" s="844" t="s">
        <v>7160</v>
      </c>
      <c r="EO209" s="851"/>
      <c r="EP209" s="856"/>
      <c r="EQ209" s="839">
        <v>100</v>
      </c>
      <c r="ER209" s="845"/>
      <c r="ES209" s="853"/>
      <c r="ET209" s="7">
        <f t="shared" si="888"/>
        <v>1</v>
      </c>
      <c r="EU209" s="7">
        <f t="shared" si="889"/>
        <v>0.19</v>
      </c>
      <c r="EV209" s="844" t="s">
        <v>7160</v>
      </c>
      <c r="EW209" s="849"/>
      <c r="EX209" s="849"/>
      <c r="EY209" s="35">
        <v>2023</v>
      </c>
      <c r="FA209" s="846" t="str">
        <f t="shared" si="890"/>
        <v>SI</v>
      </c>
      <c r="FC209" s="934" t="str">
        <f t="shared" si="763"/>
        <v>subdirección de talento humano</v>
      </c>
      <c r="FF209" s="862"/>
    </row>
    <row r="210" spans="1:162" s="934" customFormat="1" ht="32.25" customHeight="1" x14ac:dyDescent="0.25">
      <c r="A210" s="861" t="str">
        <f t="shared" si="737"/>
        <v>611_TRANSVERSALES_2023</v>
      </c>
      <c r="B210" s="927" t="s">
        <v>7200</v>
      </c>
      <c r="C210" s="927" t="s">
        <v>1361</v>
      </c>
      <c r="D210" s="927" t="s">
        <v>519</v>
      </c>
      <c r="E210" s="927" t="s">
        <v>7230</v>
      </c>
      <c r="F210" s="927" t="s">
        <v>1904</v>
      </c>
      <c r="G210" s="927" t="s">
        <v>1904</v>
      </c>
      <c r="H210" s="927" t="s">
        <v>204</v>
      </c>
      <c r="I210" s="969" t="s">
        <v>207</v>
      </c>
      <c r="J210" s="970" t="s">
        <v>7426</v>
      </c>
      <c r="K210" s="969" t="s">
        <v>7695</v>
      </c>
      <c r="L210" s="930">
        <v>28</v>
      </c>
      <c r="M210" s="927" t="s">
        <v>8323</v>
      </c>
      <c r="N210" s="972">
        <v>611</v>
      </c>
      <c r="O210" s="930"/>
      <c r="P210" s="1062" t="s">
        <v>7677</v>
      </c>
      <c r="Q210" s="919" t="s">
        <v>210</v>
      </c>
      <c r="R210" s="919" t="s">
        <v>7287</v>
      </c>
      <c r="S210" s="919" t="s">
        <v>7287</v>
      </c>
      <c r="T210" s="919" t="s">
        <v>7287</v>
      </c>
      <c r="U210" s="919" t="s">
        <v>7287</v>
      </c>
      <c r="V210" s="919" t="s">
        <v>7287</v>
      </c>
      <c r="W210" s="919" t="s">
        <v>7287</v>
      </c>
      <c r="X210" s="919" t="s">
        <v>7287</v>
      </c>
      <c r="Y210" s="919" t="s">
        <v>7287</v>
      </c>
      <c r="Z210" s="919" t="s">
        <v>7287</v>
      </c>
      <c r="AA210" s="919" t="s">
        <v>7287</v>
      </c>
      <c r="AB210" s="919" t="s">
        <v>7287</v>
      </c>
      <c r="AC210" s="919" t="s">
        <v>7287</v>
      </c>
      <c r="AD210" s="919" t="s">
        <v>7287</v>
      </c>
      <c r="AE210" s="919"/>
      <c r="AF210" s="919"/>
      <c r="AG210" s="919" t="s">
        <v>7287</v>
      </c>
      <c r="AH210" s="919" t="s">
        <v>7287</v>
      </c>
      <c r="AI210" s="919" t="s">
        <v>7287</v>
      </c>
      <c r="AJ210" s="919" t="s">
        <v>7287</v>
      </c>
      <c r="AK210" s="919" t="s">
        <v>7287</v>
      </c>
      <c r="AL210" s="919" t="s">
        <v>7287</v>
      </c>
      <c r="AM210" s="919" t="s">
        <v>7287</v>
      </c>
      <c r="AN210" s="919"/>
      <c r="AO210" s="919" t="s">
        <v>211</v>
      </c>
      <c r="AP210" s="919" t="s">
        <v>243</v>
      </c>
      <c r="AQ210" s="919" t="s">
        <v>213</v>
      </c>
      <c r="AR210" s="919" t="s">
        <v>214</v>
      </c>
      <c r="AS210" s="919">
        <v>0</v>
      </c>
      <c r="AT210" s="927" t="s">
        <v>7678</v>
      </c>
      <c r="AU210" s="927" t="s">
        <v>7679</v>
      </c>
      <c r="AV210" s="919">
        <v>0</v>
      </c>
      <c r="AW210" s="919">
        <v>100</v>
      </c>
      <c r="AX210" s="919">
        <v>100</v>
      </c>
      <c r="AY210" s="919">
        <v>100</v>
      </c>
      <c r="AZ210" s="919">
        <v>100</v>
      </c>
      <c r="BA210" s="919">
        <v>100</v>
      </c>
      <c r="BB210" s="927"/>
      <c r="BC210" s="927"/>
      <c r="BD210" s="927"/>
      <c r="BE210" s="927"/>
      <c r="BF210" s="992">
        <v>100</v>
      </c>
      <c r="BG210" s="839">
        <v>0</v>
      </c>
      <c r="BH210" s="842">
        <v>0</v>
      </c>
      <c r="BI210" s="854" t="s">
        <v>8258</v>
      </c>
      <c r="BJ210" s="129">
        <f>+IF(BL210="SI",IFERROR((IF(BL210="SI",BG210,0)/AW210),"REVISAR"),0)</f>
        <v>0</v>
      </c>
      <c r="BK210" s="7">
        <f>+IF(BL210="SI",IFERROR((IF(BL210="SI",BH210,0)/AW210),"REVISAR"),0)</f>
        <v>0</v>
      </c>
      <c r="BL210" s="841" t="s">
        <v>218</v>
      </c>
      <c r="BM210" s="854" t="s">
        <v>8264</v>
      </c>
      <c r="BN210" s="859">
        <v>1</v>
      </c>
      <c r="BO210" s="839">
        <v>100</v>
      </c>
      <c r="BP210" s="845">
        <v>100</v>
      </c>
      <c r="BQ210" s="843" t="s">
        <v>8270</v>
      </c>
      <c r="BR210" s="7">
        <f>+IFERROR((BO210/$AW210),"REVISAR")</f>
        <v>1</v>
      </c>
      <c r="BS210" s="7">
        <f>+IF(BL210&lt;&gt;"SI",BK210,(IF(BT210="SI",IFERROR((IF(BT210="SI",BP210,0)/$AW210),"REVISAR"),0)))</f>
        <v>1</v>
      </c>
      <c r="BT210" s="844" t="s">
        <v>218</v>
      </c>
      <c r="BU210" s="537" t="s">
        <v>8645</v>
      </c>
      <c r="BV210" s="120">
        <v>1</v>
      </c>
      <c r="BW210" s="839">
        <f>+BO210</f>
        <v>100</v>
      </c>
      <c r="BX210" s="842">
        <f>IF(BT210="SI",BP210,0)</f>
        <v>100</v>
      </c>
      <c r="BY210" s="853" t="s">
        <v>8638</v>
      </c>
      <c r="BZ210" s="7">
        <f>+IFERROR((BW210/$AW210),"REVISAR")</f>
        <v>1</v>
      </c>
      <c r="CA210" s="7">
        <f>+IF(AND(BT210="SI",BL210="SI"),(IF(CB210="SI",IFERROR((IF(CB210="SI",BX210,0)/$AW210),"REVISAR"),0)),BS210)</f>
        <v>1</v>
      </c>
      <c r="CB210" s="844" t="s">
        <v>218</v>
      </c>
      <c r="CC210" s="852" t="s">
        <v>8644</v>
      </c>
      <c r="CD210" s="120">
        <v>1</v>
      </c>
      <c r="CE210" s="839">
        <v>100</v>
      </c>
      <c r="CF210" s="845">
        <v>100</v>
      </c>
      <c r="CG210" s="853"/>
      <c r="CH210" s="7">
        <f>+IFERROR((CE210/$AW210),"REVISAR")</f>
        <v>1</v>
      </c>
      <c r="CI210" s="7">
        <f>+IF(AND(BL210="SI",BT210="SI",CB210="SI"),(IF(CJ210="SI",IFERROR((IF(CJ210="SI",CF210,0)/$AW210),"REVISAR"),0)),CA210)</f>
        <v>0</v>
      </c>
      <c r="CJ210" s="844" t="s">
        <v>7160</v>
      </c>
      <c r="CK210" s="27"/>
      <c r="CL210" s="857"/>
      <c r="CM210" s="839">
        <f>+CE210</f>
        <v>100</v>
      </c>
      <c r="CN210" s="842">
        <f>IF(CJ210="SI",CF210,0)</f>
        <v>0</v>
      </c>
      <c r="CO210" s="847"/>
      <c r="CP210" s="7">
        <f>+IFERROR((CM210/$AW210),"REVISAR")</f>
        <v>1</v>
      </c>
      <c r="CQ210" s="7">
        <f>+IF(AND(BL210="SI",BT210="SI",CB210="SI",CJ210="SI"),(IF(CR210="SI",IFERROR((IF(CR210="SI",CN210,0)/$AW210),"REVISAR"),0)),CI210)</f>
        <v>0</v>
      </c>
      <c r="CR210" s="844" t="s">
        <v>7160</v>
      </c>
      <c r="CS210" s="852"/>
      <c r="CT210" s="857"/>
      <c r="CU210" s="839">
        <v>100</v>
      </c>
      <c r="CV210" s="845"/>
      <c r="CW210" s="853"/>
      <c r="CX210" s="7">
        <f>+IFERROR((CU210/$AW210),"REVISAR")</f>
        <v>1</v>
      </c>
      <c r="CY210" s="7">
        <f>+IF(AND(BL210="SI",BT210="SI",CB210="SI",CJ210="SI",CR210="SI"),(IF(CZ210="SI",IFERROR((IF(CZ210="SI",CV210,0)/$AW210),"REVISAR"),0)),CQ210)</f>
        <v>0</v>
      </c>
      <c r="CZ210" s="844" t="s">
        <v>7160</v>
      </c>
      <c r="DA210" s="852"/>
      <c r="DB210" s="856"/>
      <c r="DC210" s="839">
        <f>+CU210</f>
        <v>100</v>
      </c>
      <c r="DD210" s="842">
        <f>IF(CZ210="SI",CV210,0)</f>
        <v>0</v>
      </c>
      <c r="DE210" s="853"/>
      <c r="DF210" s="7">
        <f>+IFERROR((DC210/$AW210),"REVISAR")</f>
        <v>1</v>
      </c>
      <c r="DG210" s="7">
        <f>+IF(AND(BL210="SI",BT210="SI",CB210="SI",CJ210="SI",CR210="SI",CZ210="SI"),(IF(DH210="SI",IFERROR((IF(DH210="SI",DD210,0)/$AW210),"REVISAR"),0)),CY210)</f>
        <v>0</v>
      </c>
      <c r="DH210" s="844" t="s">
        <v>7160</v>
      </c>
      <c r="DI210" s="852"/>
      <c r="DJ210" s="856"/>
      <c r="DK210" s="839">
        <v>100</v>
      </c>
      <c r="DL210" s="845"/>
      <c r="DM210" s="853"/>
      <c r="DN210" s="7">
        <f>+IFERROR((DK210/$AW210),"REVISAR")</f>
        <v>1</v>
      </c>
      <c r="DO210" s="7">
        <f>+IF(AND(BL210="SI",BT210="SI",CB210="SI",CJ210="SI",CR210="SI",CZ210="SI",DH210="SI"),(IF(DP210="SI",IFERROR((IF(DP210="SI",DL210,0)/$AW210),"REVISAR"),0)),DG210)</f>
        <v>0</v>
      </c>
      <c r="DP210" s="844" t="s">
        <v>7160</v>
      </c>
      <c r="DQ210" s="852"/>
      <c r="DR210" s="856"/>
      <c r="DS210" s="839">
        <f>+DK210</f>
        <v>100</v>
      </c>
      <c r="DT210" s="842">
        <f>IF(DP210="SI",DL210,0)</f>
        <v>0</v>
      </c>
      <c r="DU210" s="853"/>
      <c r="DV210" s="7">
        <f>+IFERROR((DS210/$AW210),"REVISAR")</f>
        <v>1</v>
      </c>
      <c r="DW210" s="7">
        <f>+IF(AND(BL210="SI",BT210="SI",CB210="SI",CJ210="SI",CR210="SI",CZ210="SI",DH210="SI",DP210="SI"),(IF(DX210="SI",IFERROR((IF(DX210="SI",DT210,0)/$AW210),"REVISAR"),0)),DO210)</f>
        <v>0</v>
      </c>
      <c r="DX210" s="844" t="s">
        <v>7160</v>
      </c>
      <c r="DY210" s="852"/>
      <c r="DZ210" s="856"/>
      <c r="EA210" s="839">
        <v>100</v>
      </c>
      <c r="EB210" s="845"/>
      <c r="EC210" s="853"/>
      <c r="ED210" s="7">
        <f>+IFERROR((EA210/$AW210),"REVISAR")</f>
        <v>1</v>
      </c>
      <c r="EE210" s="7">
        <f>+IF(AND(BL210="SI",BT210="SI",CB210="SI",CJ210="SI",CR210="SI",CZ210="SI",DH210="SI",DP210="SI",DX210="SI"),(IF(EF210="SI",IFERROR((IF(EF210="SI",EB210,0)/$AW210),"REVISAR"),0)),DW210)</f>
        <v>0</v>
      </c>
      <c r="EF210" s="844" t="s">
        <v>7160</v>
      </c>
      <c r="EG210" s="851"/>
      <c r="EH210" s="856"/>
      <c r="EI210" s="839">
        <f>+EA210</f>
        <v>100</v>
      </c>
      <c r="EJ210" s="842">
        <f>IF(EF210="SI",EB210,0)</f>
        <v>0</v>
      </c>
      <c r="EK210" s="853"/>
      <c r="EL210" s="7">
        <f>+IFERROR((EI210/$AW210),"REVISAR")</f>
        <v>1</v>
      </c>
      <c r="EM210" s="7">
        <f>+IF(AND(BL210="SI",BT210="SI",CB210="SI",CJ210="SI",CR210="SI",CZ210="SI",DH210="SI",DP210="SI",DX210="SI",EF210="SI"),(IF(EN210="SI",IFERROR((IF(EN210="SI",EJ210,0)/$AW210),"REVISAR"),0)),EE210)</f>
        <v>0</v>
      </c>
      <c r="EN210" s="844" t="s">
        <v>7160</v>
      </c>
      <c r="EO210" s="851"/>
      <c r="EP210" s="856"/>
      <c r="EQ210" s="839">
        <v>100</v>
      </c>
      <c r="ER210" s="845"/>
      <c r="ES210" s="853"/>
      <c r="ET210" s="7">
        <f>+IFERROR((EQ210/$AW210),"REVISAR")</f>
        <v>1</v>
      </c>
      <c r="EU210" s="7">
        <f>+IF(AND(BL210="SI",BT210="SI",CB210="SI",CJ210="SI",CR210="SI",CZ210="SI",DH210="SI",DP210="SI",DX210="SI",EF210="SI",EN210="SI"),(IF(EV210="SI",IFERROR((IF(EV210="SI",ER210,0)/$AW210),"REVISAR"),0)),EM210)</f>
        <v>0</v>
      </c>
      <c r="EV210" s="844" t="s">
        <v>7160</v>
      </c>
      <c r="EW210" s="849"/>
      <c r="EX210" s="856"/>
      <c r="EY210" s="991">
        <v>2023</v>
      </c>
      <c r="FA210" s="846" t="str">
        <f>+IF(EQ210=AW210,"SI","NO")</f>
        <v>SI</v>
      </c>
      <c r="FC210" s="934" t="str">
        <f t="shared" si="763"/>
        <v>subdirección de talento humano</v>
      </c>
      <c r="FF210" s="862"/>
    </row>
    <row r="211" spans="1:162" s="934" customFormat="1" ht="32.25" customHeight="1" x14ac:dyDescent="0.25">
      <c r="A211" s="861" t="str">
        <f t="shared" si="737"/>
        <v>314_TRANSVERSALES_2023</v>
      </c>
      <c r="B211" s="925" t="s">
        <v>7200</v>
      </c>
      <c r="C211" s="925" t="s">
        <v>201</v>
      </c>
      <c r="D211" s="925" t="s">
        <v>519</v>
      </c>
      <c r="E211" s="925" t="s">
        <v>7231</v>
      </c>
      <c r="F211" s="925" t="s">
        <v>2096</v>
      </c>
      <c r="G211" s="925" t="s">
        <v>2096</v>
      </c>
      <c r="H211" s="925" t="s">
        <v>204</v>
      </c>
      <c r="I211" s="969" t="s">
        <v>207</v>
      </c>
      <c r="J211" s="969" t="s">
        <v>7344</v>
      </c>
      <c r="K211" s="969" t="s">
        <v>7696</v>
      </c>
      <c r="L211" s="920">
        <v>26</v>
      </c>
      <c r="M211" s="925" t="s">
        <v>8324</v>
      </c>
      <c r="N211" s="920">
        <v>314</v>
      </c>
      <c r="O211" s="920"/>
      <c r="P211" s="1062" t="s">
        <v>2099</v>
      </c>
      <c r="Q211" s="1028" t="s">
        <v>210</v>
      </c>
      <c r="R211" s="921"/>
      <c r="S211" s="921"/>
      <c r="T211" s="921"/>
      <c r="U211" s="921"/>
      <c r="V211" s="921"/>
      <c r="W211" s="921"/>
      <c r="X211" s="921"/>
      <c r="Y211" s="921"/>
      <c r="Z211" s="921"/>
      <c r="AA211" s="921"/>
      <c r="AB211" s="921"/>
      <c r="AC211" s="921"/>
      <c r="AD211" s="921"/>
      <c r="AE211" s="921"/>
      <c r="AF211" s="921"/>
      <c r="AG211" s="921"/>
      <c r="AH211" s="921"/>
      <c r="AI211" s="921"/>
      <c r="AJ211" s="921"/>
      <c r="AK211" s="921"/>
      <c r="AL211" s="921"/>
      <c r="AM211" s="921"/>
      <c r="AN211" s="921"/>
      <c r="AO211" s="920" t="s">
        <v>211</v>
      </c>
      <c r="AP211" s="919" t="s">
        <v>470</v>
      </c>
      <c r="AQ211" s="919" t="s">
        <v>418</v>
      </c>
      <c r="AR211" s="919" t="s">
        <v>214</v>
      </c>
      <c r="AS211" s="919">
        <v>0</v>
      </c>
      <c r="AT211" s="927" t="s">
        <v>2100</v>
      </c>
      <c r="AU211" s="927" t="s">
        <v>2101</v>
      </c>
      <c r="AV211" s="919">
        <v>0</v>
      </c>
      <c r="AW211" s="919">
        <v>100</v>
      </c>
      <c r="AX211" s="1043"/>
      <c r="AY211" s="1043"/>
      <c r="AZ211" s="1036"/>
      <c r="BA211" s="1036"/>
      <c r="BB211" s="939"/>
      <c r="BC211" s="939"/>
      <c r="BD211" s="939"/>
      <c r="BE211" s="939"/>
      <c r="BF211" s="999">
        <v>100</v>
      </c>
      <c r="BG211" s="839">
        <v>0</v>
      </c>
      <c r="BH211" s="842">
        <v>0</v>
      </c>
      <c r="BI211" s="854" t="s">
        <v>8276</v>
      </c>
      <c r="BJ211" s="129">
        <f t="shared" ref="BJ211:BJ215" si="891">+IFERROR((BG211/$AW211),"REVISAR")</f>
        <v>0</v>
      </c>
      <c r="BK211" s="7">
        <f t="shared" ref="BK211:BK215" si="892">IF(BL211="SI",IFERROR((IF(BL211="SI",BH211,0)/$AW211),"REVISAR"),0)</f>
        <v>0</v>
      </c>
      <c r="BL211" s="841" t="s">
        <v>218</v>
      </c>
      <c r="BM211" s="854" t="s">
        <v>8280</v>
      </c>
      <c r="BN211" s="859">
        <v>1</v>
      </c>
      <c r="BO211" s="839">
        <v>0</v>
      </c>
      <c r="BP211" s="842">
        <v>0</v>
      </c>
      <c r="BQ211" s="843" t="s">
        <v>8281</v>
      </c>
      <c r="BR211" s="7">
        <f t="shared" ref="BR211:BR215" si="893">+IF(BT211="SI",IFERROR((IF(BT211="SI",BO211,0)/$AW211),"REVISAR"),0)</f>
        <v>0</v>
      </c>
      <c r="BS211" s="850">
        <f t="shared" ref="BS211:BS215" si="894">+IF(BL211&lt;&gt;"SI",BK211,(IF(BT211="SI",IFERROR((IF(BT211="SI",BP211,0)/$AW211),"REVISAR"),BK211)))</f>
        <v>0</v>
      </c>
      <c r="BT211" s="844" t="s">
        <v>218</v>
      </c>
      <c r="BU211" s="537" t="s">
        <v>8289</v>
      </c>
      <c r="BV211" s="120">
        <v>1</v>
      </c>
      <c r="BW211" s="839">
        <v>10</v>
      </c>
      <c r="BX211" s="848">
        <v>10</v>
      </c>
      <c r="BY211" s="853" t="s">
        <v>8646</v>
      </c>
      <c r="BZ211" s="7">
        <f t="shared" ref="BZ211:BZ215" si="895">+IFERROR((BW211/$AW211),"REVISAR")</f>
        <v>0.1</v>
      </c>
      <c r="CA211" s="7">
        <f t="shared" ref="CA211:CA215" si="896">+IF(AND(BT211="SI",BL211="SI"),(IF(CB211="SI",IFERROR((IF(CB211="SI",BX211,0)/$AW211),"REVISAR"),BS211)),BS211)</f>
        <v>0.1</v>
      </c>
      <c r="CB211" s="844" t="s">
        <v>218</v>
      </c>
      <c r="CC211" s="852" t="s">
        <v>8650</v>
      </c>
      <c r="CD211" s="857">
        <v>1</v>
      </c>
      <c r="CE211" s="839">
        <v>10</v>
      </c>
      <c r="CF211" s="842">
        <f>IF(CB211="SI",BX211,0)</f>
        <v>10</v>
      </c>
      <c r="CG211" s="853"/>
      <c r="CH211" s="7">
        <f t="shared" ref="CH211:CH215" si="897">+IFERROR((CE211/$AW211),"REVISAR")</f>
        <v>0.1</v>
      </c>
      <c r="CI211" s="7">
        <f t="shared" ref="CI211:CI215" si="898">+IF(AND(BL211="SI",BT211="SI",CB211="SI"),(IF(CJ211="SI",IFERROR((IF(CJ211="SI",CF211,0)/$AW211),"REVISAR"),CA211)),CA211)</f>
        <v>0.1</v>
      </c>
      <c r="CJ211" s="844" t="s">
        <v>7160</v>
      </c>
      <c r="CK211" s="27"/>
      <c r="CL211" s="857"/>
      <c r="CM211" s="839">
        <v>10</v>
      </c>
      <c r="CN211" s="842">
        <f>IF(CJ211="SI",CF211,0)</f>
        <v>0</v>
      </c>
      <c r="CO211" s="847"/>
      <c r="CP211" s="7">
        <f t="shared" ref="CP211:CP215" si="899">+IFERROR((CM211/$AW211),"REVISAR")</f>
        <v>0.1</v>
      </c>
      <c r="CQ211" s="7">
        <f t="shared" ref="CQ211:CQ215" si="900">+IF(AND(BL211="SI",BT211="SI",CB211="SI",CJ211="SI"),(IF(CR211="SI",IFERROR((IF(CR211="SI",CN211,0)/$AW211),"REVISAR"),CI211)),CI211)</f>
        <v>0.1</v>
      </c>
      <c r="CR211" s="844" t="s">
        <v>7160</v>
      </c>
      <c r="CS211" s="852"/>
      <c r="CT211" s="857"/>
      <c r="CU211" s="839">
        <v>50</v>
      </c>
      <c r="CV211" s="848"/>
      <c r="CW211" s="853"/>
      <c r="CX211" s="7">
        <f t="shared" ref="CX211:CX215" si="901">+IFERROR((CU211/$AW211),"REVISAR")</f>
        <v>0.5</v>
      </c>
      <c r="CY211" s="7">
        <f t="shared" ref="CY211:CY215" si="902">+IF(AND(BL211="SI",BT211="SI",CB211="SI",CJ211="SI",CR211="SI"),(IF(CZ211="SI",IFERROR((IF(CZ211="SI",CV211,0)/$AW211),"REVISAR"),CQ211)),CQ211)</f>
        <v>0.1</v>
      </c>
      <c r="CZ211" s="844" t="s">
        <v>7160</v>
      </c>
      <c r="DA211" s="852"/>
      <c r="DB211" s="856"/>
      <c r="DC211" s="839">
        <v>50</v>
      </c>
      <c r="DD211" s="842">
        <f>IF(CZ211="SI",CV211,0)</f>
        <v>0</v>
      </c>
      <c r="DE211" s="853"/>
      <c r="DF211" s="7" t="str">
        <f t="shared" ref="DF211:DF215" si="903">+IFERROR((DC211/$AV211),"REVISAR")</f>
        <v>REVISAR</v>
      </c>
      <c r="DG211" s="7">
        <f t="shared" ref="DG211:DG215" si="904">+IF(AND(BL211="SI",BT211="SI",CB211="SI",CJ211="SI",CR211="SI",CZ211="SI"),(IF(DH211="SI",IFERROR((IF(DH211="SI",DD211,0)/$AV211),"REVISAR"),CY211)),CY211)</f>
        <v>0.1</v>
      </c>
      <c r="DH211" s="844" t="s">
        <v>7160</v>
      </c>
      <c r="DI211" s="852"/>
      <c r="DJ211" s="856"/>
      <c r="DK211" s="839">
        <v>50</v>
      </c>
      <c r="DL211" s="842">
        <f>IF(DH211="SI",DD211,0)</f>
        <v>0</v>
      </c>
      <c r="DM211" s="853"/>
      <c r="DN211" s="7">
        <f t="shared" ref="DN211:DN215" si="905">+IFERROR((DK211/$AW211),"REVISAR")</f>
        <v>0.5</v>
      </c>
      <c r="DO211" s="7">
        <f t="shared" ref="DO211:DO215" si="906">+IF(AND(BL211="SI",BT211="SI",CB211="SI",CJ211="SI",CR211="SI",CZ211="SI",DH211="SI"),(IF(DP211="SI",IFERROR((IF(DP211="SI",DL211,0)/$AW211),"REVISAR"),DG211)),DG211)</f>
        <v>0.1</v>
      </c>
      <c r="DP211" s="844" t="s">
        <v>7160</v>
      </c>
      <c r="DQ211" s="852"/>
      <c r="DR211" s="856"/>
      <c r="DS211" s="839">
        <v>60</v>
      </c>
      <c r="DT211" s="848"/>
      <c r="DU211" s="853"/>
      <c r="DV211" s="7">
        <f t="shared" ref="DV211:DV215" si="907">+IFERROR((DS211/$AW211),"REVISAR")</f>
        <v>0.6</v>
      </c>
      <c r="DW211" s="7">
        <f t="shared" ref="DW211:DW215" si="908">+IF(AND(BL211="SI",BT211="SI",CB211="SI",CJ211="SI",CR211="SI",CZ211="SI",DH211="SI",DP211="SI"),(IF(DX211="SI",IFERROR((IF(DX211="SI",DT211,0)/$AW211),"REVISAR"),DO211)),DO211)</f>
        <v>0.1</v>
      </c>
      <c r="DX211" s="844" t="s">
        <v>7160</v>
      </c>
      <c r="DY211" s="852"/>
      <c r="DZ211" s="856"/>
      <c r="EA211" s="839">
        <v>60</v>
      </c>
      <c r="EB211" s="842">
        <f>IF(DX211="SI",DT211,0)</f>
        <v>0</v>
      </c>
      <c r="EC211" s="853"/>
      <c r="ED211" s="7">
        <f t="shared" ref="ED211:ED215" si="909">+IFERROR((EA211/$AW211),"REVISAR")</f>
        <v>0.6</v>
      </c>
      <c r="EE211" s="7">
        <f t="shared" ref="EE211:EE215" si="910">+IF(AND(BL211="SI",BT211="SI",CB211="SI",CJ211="SI",CR211="SI",CZ211="SI",DH211="SI",DP211="SI",DX211="SI"),(IF(EF211="SI",IFERROR((IF(EF211="SI",EB211,0)/$AW211),"REVISAR"),DW211)),DW211)</f>
        <v>0.1</v>
      </c>
      <c r="EF211" s="844" t="s">
        <v>7160</v>
      </c>
      <c r="EG211" s="851"/>
      <c r="EH211" s="856"/>
      <c r="EI211" s="839">
        <v>60</v>
      </c>
      <c r="EJ211" s="842">
        <f>IF(EF211="SI",EB211,0)</f>
        <v>0</v>
      </c>
      <c r="EK211" s="853"/>
      <c r="EL211" s="7">
        <f t="shared" ref="EL211:EL215" si="911">+IFERROR((EI211/$AW211),"REVISAR")</f>
        <v>0.6</v>
      </c>
      <c r="EM211" s="7">
        <f t="shared" ref="EM211:EM215" si="912">+IF(AND(BL211="SI",BT211="SI",CB211="SI",CJ211="SI",CR211="SI",CZ211="SI",DH211="SI",DP211="SI",DX211="SI",EF211="SI"),(IF(EN211="SI",IFERROR((IF(EN211="SI",EJ211,0)/$AW211),"REVISAR"),EE211)),EE211)</f>
        <v>0.1</v>
      </c>
      <c r="EN211" s="844" t="s">
        <v>7160</v>
      </c>
      <c r="EO211" s="851"/>
      <c r="EP211" s="856"/>
      <c r="EQ211" s="839">
        <v>100</v>
      </c>
      <c r="ER211" s="845"/>
      <c r="ES211" s="853"/>
      <c r="ET211" s="7">
        <f t="shared" ref="ET211:ET215" si="913">+IFERROR((EQ211/$AW211),"REVISAR")</f>
        <v>1</v>
      </c>
      <c r="EU211" s="7">
        <f t="shared" ref="EU211:EU215" si="914">+IF(AND(BL211="SI",BT211="SI",CB211="SI",CJ211="SI",CR211="SI",CZ211="SI",DH211="SI",DP211="SI",DX211="SI",EF211="SI",EN211="SI"),(IF(EV211="SI",IFERROR((IF(EV211="SI",ER211,0)/$AW211),"REVISAR"),EM211)),EM211)</f>
        <v>0.1</v>
      </c>
      <c r="EV211" s="844" t="s">
        <v>7160</v>
      </c>
      <c r="EW211" s="849"/>
      <c r="EX211" s="849"/>
      <c r="EY211" s="35">
        <v>2023</v>
      </c>
      <c r="FA211" s="846" t="str">
        <f t="shared" ref="FA211:FA214" si="915">+IF(EQ211=AW211,"SI","NO")</f>
        <v>SI</v>
      </c>
      <c r="FC211" s="934" t="str">
        <f t="shared" si="763"/>
        <v>unidad de atención al ciudadano</v>
      </c>
      <c r="FF211" s="862"/>
    </row>
    <row r="212" spans="1:162" s="934" customFormat="1" ht="32.25" customHeight="1" x14ac:dyDescent="0.25">
      <c r="A212" s="861" t="str">
        <f t="shared" si="737"/>
        <v>315_TRANSVERSALES_2023</v>
      </c>
      <c r="B212" s="925" t="s">
        <v>7200</v>
      </c>
      <c r="C212" s="925" t="s">
        <v>201</v>
      </c>
      <c r="D212" s="925" t="s">
        <v>519</v>
      </c>
      <c r="E212" s="925" t="s">
        <v>7231</v>
      </c>
      <c r="F212" s="925" t="s">
        <v>2096</v>
      </c>
      <c r="G212" s="925" t="s">
        <v>2096</v>
      </c>
      <c r="H212" s="925" t="s">
        <v>204</v>
      </c>
      <c r="I212" s="969" t="s">
        <v>207</v>
      </c>
      <c r="J212" s="969" t="s">
        <v>7344</v>
      </c>
      <c r="K212" s="969" t="s">
        <v>7696</v>
      </c>
      <c r="L212" s="920">
        <v>26</v>
      </c>
      <c r="M212" s="925" t="s">
        <v>8324</v>
      </c>
      <c r="N212" s="920">
        <v>315</v>
      </c>
      <c r="O212" s="920"/>
      <c r="P212" s="1062" t="s">
        <v>7264</v>
      </c>
      <c r="Q212" s="920" t="s">
        <v>210</v>
      </c>
      <c r="R212" s="921"/>
      <c r="S212" s="921"/>
      <c r="T212" s="921"/>
      <c r="U212" s="921"/>
      <c r="V212" s="921"/>
      <c r="W212" s="921"/>
      <c r="X212" s="921"/>
      <c r="Y212" s="921"/>
      <c r="Z212" s="921" t="s">
        <v>870</v>
      </c>
      <c r="AA212" s="921"/>
      <c r="AB212" s="921"/>
      <c r="AC212" s="921"/>
      <c r="AD212" s="921"/>
      <c r="AE212" s="921"/>
      <c r="AF212" s="921"/>
      <c r="AG212" s="921"/>
      <c r="AH212" s="921"/>
      <c r="AI212" s="921"/>
      <c r="AJ212" s="921"/>
      <c r="AK212" s="921"/>
      <c r="AL212" s="921"/>
      <c r="AM212" s="921"/>
      <c r="AN212" s="921"/>
      <c r="AO212" s="920" t="s">
        <v>211</v>
      </c>
      <c r="AP212" s="919" t="s">
        <v>442</v>
      </c>
      <c r="AQ212" s="919" t="s">
        <v>418</v>
      </c>
      <c r="AR212" s="919" t="s">
        <v>214</v>
      </c>
      <c r="AS212" s="919">
        <v>0</v>
      </c>
      <c r="AT212" s="927" t="s">
        <v>7680</v>
      </c>
      <c r="AU212" s="927" t="s">
        <v>2129</v>
      </c>
      <c r="AV212" s="919">
        <v>0</v>
      </c>
      <c r="AW212" s="919">
        <v>100</v>
      </c>
      <c r="AX212" s="1035"/>
      <c r="AY212" s="1035"/>
      <c r="AZ212" s="1036"/>
      <c r="BA212" s="1036"/>
      <c r="BB212" s="939"/>
      <c r="BC212" s="939"/>
      <c r="BD212" s="939"/>
      <c r="BE212" s="939"/>
      <c r="BF212" s="999">
        <v>100</v>
      </c>
      <c r="BG212" s="839">
        <v>0</v>
      </c>
      <c r="BH212" s="848">
        <v>0</v>
      </c>
      <c r="BI212" s="854" t="s">
        <v>8277</v>
      </c>
      <c r="BJ212" s="129">
        <f t="shared" si="891"/>
        <v>0</v>
      </c>
      <c r="BK212" s="7">
        <f t="shared" si="892"/>
        <v>0</v>
      </c>
      <c r="BL212" s="841" t="s">
        <v>218</v>
      </c>
      <c r="BM212" s="854" t="s">
        <v>8282</v>
      </c>
      <c r="BN212" s="859">
        <v>1</v>
      </c>
      <c r="BO212" s="839">
        <v>6</v>
      </c>
      <c r="BP212" s="845">
        <v>6</v>
      </c>
      <c r="BQ212" s="843" t="s">
        <v>8283</v>
      </c>
      <c r="BR212" s="7">
        <f t="shared" si="893"/>
        <v>0.06</v>
      </c>
      <c r="BS212" s="850">
        <f t="shared" si="894"/>
        <v>0.06</v>
      </c>
      <c r="BT212" s="844" t="s">
        <v>218</v>
      </c>
      <c r="BU212" s="537" t="s">
        <v>8290</v>
      </c>
      <c r="BV212" s="120">
        <v>1</v>
      </c>
      <c r="BW212" s="839">
        <v>15</v>
      </c>
      <c r="BX212" s="845">
        <v>15</v>
      </c>
      <c r="BY212" s="853" t="s">
        <v>8647</v>
      </c>
      <c r="BZ212" s="7">
        <f t="shared" si="895"/>
        <v>0.15</v>
      </c>
      <c r="CA212" s="7">
        <f t="shared" si="896"/>
        <v>0.15</v>
      </c>
      <c r="CB212" s="844" t="s">
        <v>218</v>
      </c>
      <c r="CC212" s="852" t="s">
        <v>8651</v>
      </c>
      <c r="CD212" s="857">
        <v>1</v>
      </c>
      <c r="CE212" s="839">
        <v>24</v>
      </c>
      <c r="CF212" s="848">
        <v>24</v>
      </c>
      <c r="CG212" s="853"/>
      <c r="CH212" s="7">
        <f t="shared" si="897"/>
        <v>0.24</v>
      </c>
      <c r="CI212" s="7">
        <f t="shared" si="898"/>
        <v>0.15</v>
      </c>
      <c r="CJ212" s="844" t="s">
        <v>7160</v>
      </c>
      <c r="CK212" s="27"/>
      <c r="CL212" s="857"/>
      <c r="CM212" s="839">
        <v>36</v>
      </c>
      <c r="CN212" s="848"/>
      <c r="CO212" s="847"/>
      <c r="CP212" s="7">
        <f t="shared" si="899"/>
        <v>0.36</v>
      </c>
      <c r="CQ212" s="7">
        <f t="shared" si="900"/>
        <v>0.15</v>
      </c>
      <c r="CR212" s="844" t="s">
        <v>7160</v>
      </c>
      <c r="CS212" s="852"/>
      <c r="CT212" s="857"/>
      <c r="CU212" s="839">
        <v>47</v>
      </c>
      <c r="CV212" s="848"/>
      <c r="CW212" s="853"/>
      <c r="CX212" s="7">
        <f t="shared" si="901"/>
        <v>0.47</v>
      </c>
      <c r="CY212" s="7">
        <f t="shared" si="902"/>
        <v>0.15</v>
      </c>
      <c r="CZ212" s="844" t="s">
        <v>7160</v>
      </c>
      <c r="DA212" s="852"/>
      <c r="DB212" s="856"/>
      <c r="DC212" s="839">
        <v>59</v>
      </c>
      <c r="DD212" s="848"/>
      <c r="DE212" s="853"/>
      <c r="DF212" s="7" t="str">
        <f t="shared" si="903"/>
        <v>REVISAR</v>
      </c>
      <c r="DG212" s="7">
        <f t="shared" si="904"/>
        <v>0.15</v>
      </c>
      <c r="DH212" s="844" t="s">
        <v>7160</v>
      </c>
      <c r="DI212" s="852"/>
      <c r="DJ212" s="856"/>
      <c r="DK212" s="839">
        <v>70</v>
      </c>
      <c r="DL212" s="848"/>
      <c r="DM212" s="853"/>
      <c r="DN212" s="7">
        <f t="shared" si="905"/>
        <v>0.7</v>
      </c>
      <c r="DO212" s="7">
        <f t="shared" si="906"/>
        <v>0.15</v>
      </c>
      <c r="DP212" s="844" t="s">
        <v>7160</v>
      </c>
      <c r="DQ212" s="852"/>
      <c r="DR212" s="856"/>
      <c r="DS212" s="839">
        <v>82</v>
      </c>
      <c r="DT212" s="848"/>
      <c r="DU212" s="853"/>
      <c r="DV212" s="7">
        <f t="shared" si="907"/>
        <v>0.82</v>
      </c>
      <c r="DW212" s="7">
        <f t="shared" si="908"/>
        <v>0.15</v>
      </c>
      <c r="DX212" s="844" t="s">
        <v>7160</v>
      </c>
      <c r="DY212" s="852"/>
      <c r="DZ212" s="856"/>
      <c r="EA212" s="839">
        <v>91</v>
      </c>
      <c r="EB212" s="848"/>
      <c r="EC212" s="853"/>
      <c r="ED212" s="7">
        <f t="shared" si="909"/>
        <v>0.91</v>
      </c>
      <c r="EE212" s="7">
        <f t="shared" si="910"/>
        <v>0.15</v>
      </c>
      <c r="EF212" s="844" t="s">
        <v>7160</v>
      </c>
      <c r="EG212" s="851"/>
      <c r="EH212" s="856"/>
      <c r="EI212" s="839">
        <v>100</v>
      </c>
      <c r="EJ212" s="848"/>
      <c r="EK212" s="853"/>
      <c r="EL212" s="7">
        <f t="shared" si="911"/>
        <v>1</v>
      </c>
      <c r="EM212" s="7">
        <f t="shared" si="912"/>
        <v>0.15</v>
      </c>
      <c r="EN212" s="844" t="s">
        <v>7160</v>
      </c>
      <c r="EO212" s="851"/>
      <c r="EP212" s="856"/>
      <c r="EQ212" s="839">
        <v>100</v>
      </c>
      <c r="ER212" s="845"/>
      <c r="ES212" s="853"/>
      <c r="ET212" s="7">
        <f t="shared" si="913"/>
        <v>1</v>
      </c>
      <c r="EU212" s="7">
        <f t="shared" si="914"/>
        <v>0.15</v>
      </c>
      <c r="EV212" s="844" t="s">
        <v>7160</v>
      </c>
      <c r="EW212" s="849"/>
      <c r="EX212" s="849"/>
      <c r="EY212" s="546">
        <v>2023</v>
      </c>
      <c r="FA212" s="846" t="str">
        <f>+IF(EQ212=AW212,"SI","NO")</f>
        <v>SI</v>
      </c>
      <c r="FC212" s="934" t="str">
        <f t="shared" si="763"/>
        <v>unidad de atención al ciudadano</v>
      </c>
      <c r="FF212" s="862"/>
    </row>
    <row r="213" spans="1:162" s="934" customFormat="1" ht="32.25" customHeight="1" x14ac:dyDescent="0.25">
      <c r="A213" s="861" t="str">
        <f t="shared" si="737"/>
        <v>316_TRANSVERSALES_2023</v>
      </c>
      <c r="B213" s="925" t="s">
        <v>7200</v>
      </c>
      <c r="C213" s="925" t="s">
        <v>201</v>
      </c>
      <c r="D213" s="925" t="s">
        <v>519</v>
      </c>
      <c r="E213" s="925" t="s">
        <v>7231</v>
      </c>
      <c r="F213" s="925" t="s">
        <v>2096</v>
      </c>
      <c r="G213" s="925" t="s">
        <v>2096</v>
      </c>
      <c r="H213" s="925" t="s">
        <v>204</v>
      </c>
      <c r="I213" s="969" t="s">
        <v>207</v>
      </c>
      <c r="J213" s="969" t="s">
        <v>7344</v>
      </c>
      <c r="K213" s="969" t="s">
        <v>7696</v>
      </c>
      <c r="L213" s="920">
        <v>26</v>
      </c>
      <c r="M213" s="925" t="s">
        <v>8324</v>
      </c>
      <c r="N213" s="920">
        <v>316</v>
      </c>
      <c r="O213" s="920"/>
      <c r="P213" s="1062" t="s">
        <v>2154</v>
      </c>
      <c r="Q213" s="920" t="s">
        <v>210</v>
      </c>
      <c r="R213" s="921"/>
      <c r="S213" s="921"/>
      <c r="T213" s="921"/>
      <c r="U213" s="921"/>
      <c r="V213" s="921"/>
      <c r="W213" s="921"/>
      <c r="X213" s="921"/>
      <c r="Y213" s="921"/>
      <c r="Z213" s="921"/>
      <c r="AA213" s="921"/>
      <c r="AB213" s="921"/>
      <c r="AC213" s="921"/>
      <c r="AD213" s="921"/>
      <c r="AE213" s="921"/>
      <c r="AF213" s="921"/>
      <c r="AG213" s="921"/>
      <c r="AH213" s="921"/>
      <c r="AI213" s="921"/>
      <c r="AJ213" s="921"/>
      <c r="AK213" s="921"/>
      <c r="AL213" s="921"/>
      <c r="AM213" s="921"/>
      <c r="AN213" s="921"/>
      <c r="AO213" s="920" t="s">
        <v>211</v>
      </c>
      <c r="AP213" s="919" t="s">
        <v>470</v>
      </c>
      <c r="AQ213" s="919" t="s">
        <v>418</v>
      </c>
      <c r="AR213" s="919" t="s">
        <v>214</v>
      </c>
      <c r="AS213" s="919">
        <v>0</v>
      </c>
      <c r="AT213" s="927" t="s">
        <v>2155</v>
      </c>
      <c r="AU213" s="927" t="s">
        <v>2156</v>
      </c>
      <c r="AV213" s="919">
        <v>0</v>
      </c>
      <c r="AW213" s="919">
        <v>100</v>
      </c>
      <c r="AX213" s="1035"/>
      <c r="AY213" s="1035"/>
      <c r="AZ213" s="1036"/>
      <c r="BA213" s="1036"/>
      <c r="BB213" s="939"/>
      <c r="BC213" s="939"/>
      <c r="BD213" s="939"/>
      <c r="BE213" s="939"/>
      <c r="BF213" s="999">
        <v>100</v>
      </c>
      <c r="BG213" s="839">
        <v>0</v>
      </c>
      <c r="BH213" s="842">
        <v>0</v>
      </c>
      <c r="BI213" s="854" t="s">
        <v>8278</v>
      </c>
      <c r="BJ213" s="129">
        <f t="shared" si="891"/>
        <v>0</v>
      </c>
      <c r="BK213" s="7">
        <f t="shared" si="892"/>
        <v>0</v>
      </c>
      <c r="BL213" s="841" t="s">
        <v>218</v>
      </c>
      <c r="BM213" s="854" t="s">
        <v>8284</v>
      </c>
      <c r="BN213" s="859">
        <v>1</v>
      </c>
      <c r="BO213" s="839">
        <v>0</v>
      </c>
      <c r="BP213" s="842">
        <v>0</v>
      </c>
      <c r="BQ213" s="843" t="s">
        <v>8285</v>
      </c>
      <c r="BR213" s="7">
        <f t="shared" si="893"/>
        <v>0</v>
      </c>
      <c r="BS213" s="850">
        <f t="shared" si="894"/>
        <v>0</v>
      </c>
      <c r="BT213" s="844" t="s">
        <v>218</v>
      </c>
      <c r="BU213" s="537" t="s">
        <v>8291</v>
      </c>
      <c r="BV213" s="120">
        <v>1</v>
      </c>
      <c r="BW213" s="839">
        <v>0</v>
      </c>
      <c r="BX213" s="848">
        <v>0</v>
      </c>
      <c r="BY213" s="853" t="s">
        <v>8648</v>
      </c>
      <c r="BZ213" s="7">
        <f t="shared" si="895"/>
        <v>0</v>
      </c>
      <c r="CA213" s="7">
        <f t="shared" si="896"/>
        <v>0</v>
      </c>
      <c r="CB213" s="844" t="s">
        <v>218</v>
      </c>
      <c r="CC213" s="852" t="s">
        <v>8652</v>
      </c>
      <c r="CD213" s="857">
        <v>1</v>
      </c>
      <c r="CE213" s="839">
        <v>0</v>
      </c>
      <c r="CF213" s="842">
        <f>IF(CB213="SI",BX213,0)</f>
        <v>0</v>
      </c>
      <c r="CG213" s="853"/>
      <c r="CH213" s="7">
        <f t="shared" si="897"/>
        <v>0</v>
      </c>
      <c r="CI213" s="7">
        <f t="shared" si="898"/>
        <v>0</v>
      </c>
      <c r="CJ213" s="844" t="s">
        <v>7160</v>
      </c>
      <c r="CK213" s="27"/>
      <c r="CL213" s="857"/>
      <c r="CM213" s="839">
        <v>0</v>
      </c>
      <c r="CN213" s="842">
        <f t="shared" ref="CN213:CN215" si="916">IF(CJ213="SI",CF213,0)</f>
        <v>0</v>
      </c>
      <c r="CO213" s="847"/>
      <c r="CP213" s="7">
        <f t="shared" si="899"/>
        <v>0</v>
      </c>
      <c r="CQ213" s="7">
        <f t="shared" si="900"/>
        <v>0</v>
      </c>
      <c r="CR213" s="844" t="s">
        <v>7160</v>
      </c>
      <c r="CS213" s="852"/>
      <c r="CT213" s="857"/>
      <c r="CU213" s="839">
        <v>33</v>
      </c>
      <c r="CV213" s="848"/>
      <c r="CW213" s="853"/>
      <c r="CX213" s="7">
        <f t="shared" si="901"/>
        <v>0.33</v>
      </c>
      <c r="CY213" s="7">
        <f t="shared" si="902"/>
        <v>0</v>
      </c>
      <c r="CZ213" s="844" t="s">
        <v>7160</v>
      </c>
      <c r="DA213" s="852"/>
      <c r="DB213" s="856"/>
      <c r="DC213" s="839">
        <v>33</v>
      </c>
      <c r="DD213" s="842">
        <f t="shared" ref="DD213:DD215" si="917">IF(CZ213="SI",CV213,0)</f>
        <v>0</v>
      </c>
      <c r="DE213" s="853"/>
      <c r="DF213" s="7" t="str">
        <f t="shared" si="903"/>
        <v>REVISAR</v>
      </c>
      <c r="DG213" s="7">
        <f t="shared" si="904"/>
        <v>0</v>
      </c>
      <c r="DH213" s="844" t="s">
        <v>7160</v>
      </c>
      <c r="DI213" s="852"/>
      <c r="DJ213" s="856"/>
      <c r="DK213" s="839">
        <v>33</v>
      </c>
      <c r="DL213" s="842">
        <f t="shared" ref="DL213:DL215" si="918">IF(DH213="SI",DD213,0)</f>
        <v>0</v>
      </c>
      <c r="DM213" s="853"/>
      <c r="DN213" s="7">
        <f t="shared" si="905"/>
        <v>0.33</v>
      </c>
      <c r="DO213" s="7">
        <f t="shared" si="906"/>
        <v>0</v>
      </c>
      <c r="DP213" s="844" t="s">
        <v>7160</v>
      </c>
      <c r="DQ213" s="852"/>
      <c r="DR213" s="856"/>
      <c r="DS213" s="839">
        <v>67</v>
      </c>
      <c r="DT213" s="848"/>
      <c r="DU213" s="853"/>
      <c r="DV213" s="7">
        <f t="shared" si="907"/>
        <v>0.67</v>
      </c>
      <c r="DW213" s="7">
        <f t="shared" si="908"/>
        <v>0</v>
      </c>
      <c r="DX213" s="844" t="s">
        <v>7160</v>
      </c>
      <c r="DY213" s="852"/>
      <c r="DZ213" s="856"/>
      <c r="EA213" s="839">
        <v>67</v>
      </c>
      <c r="EB213" s="842">
        <f t="shared" ref="EB213:EB215" si="919">IF(DX213="SI",DT213,0)</f>
        <v>0</v>
      </c>
      <c r="EC213" s="853"/>
      <c r="ED213" s="7">
        <f t="shared" si="909"/>
        <v>0.67</v>
      </c>
      <c r="EE213" s="7">
        <f t="shared" si="910"/>
        <v>0</v>
      </c>
      <c r="EF213" s="844" t="s">
        <v>7160</v>
      </c>
      <c r="EG213" s="851"/>
      <c r="EH213" s="856"/>
      <c r="EI213" s="839">
        <v>67</v>
      </c>
      <c r="EJ213" s="842">
        <f t="shared" ref="EJ213:EJ215" si="920">IF(EF213="SI",EB213,0)</f>
        <v>0</v>
      </c>
      <c r="EK213" s="853"/>
      <c r="EL213" s="7">
        <f t="shared" si="911"/>
        <v>0.67</v>
      </c>
      <c r="EM213" s="7">
        <f t="shared" si="912"/>
        <v>0</v>
      </c>
      <c r="EN213" s="844" t="s">
        <v>7160</v>
      </c>
      <c r="EO213" s="851"/>
      <c r="EP213" s="856"/>
      <c r="EQ213" s="839">
        <v>100</v>
      </c>
      <c r="ER213" s="845"/>
      <c r="ES213" s="853"/>
      <c r="ET213" s="7">
        <f t="shared" si="913"/>
        <v>1</v>
      </c>
      <c r="EU213" s="7">
        <f t="shared" si="914"/>
        <v>0</v>
      </c>
      <c r="EV213" s="844" t="s">
        <v>7160</v>
      </c>
      <c r="EW213" s="849"/>
      <c r="EX213" s="849"/>
      <c r="EY213" s="35">
        <v>2023</v>
      </c>
      <c r="FA213" s="846" t="str">
        <f t="shared" si="915"/>
        <v>SI</v>
      </c>
      <c r="FC213" s="934" t="str">
        <f t="shared" si="763"/>
        <v>unidad de atención al ciudadano</v>
      </c>
      <c r="FF213" s="862"/>
    </row>
    <row r="214" spans="1:162" s="934" customFormat="1" ht="32.25" customHeight="1" x14ac:dyDescent="0.25">
      <c r="A214" s="861" t="str">
        <f t="shared" si="737"/>
        <v>317_TRANSVERSALES_2023</v>
      </c>
      <c r="B214" s="925" t="s">
        <v>7200</v>
      </c>
      <c r="C214" s="925" t="s">
        <v>201</v>
      </c>
      <c r="D214" s="925" t="s">
        <v>519</v>
      </c>
      <c r="E214" s="925" t="s">
        <v>7231</v>
      </c>
      <c r="F214" s="925" t="s">
        <v>2096</v>
      </c>
      <c r="G214" s="925" t="s">
        <v>2096</v>
      </c>
      <c r="H214" s="925" t="s">
        <v>204</v>
      </c>
      <c r="I214" s="969" t="s">
        <v>207</v>
      </c>
      <c r="J214" s="969" t="s">
        <v>7344</v>
      </c>
      <c r="K214" s="969" t="s">
        <v>7696</v>
      </c>
      <c r="L214" s="920">
        <v>26</v>
      </c>
      <c r="M214" s="925" t="s">
        <v>8324</v>
      </c>
      <c r="N214" s="920">
        <v>317</v>
      </c>
      <c r="O214" s="920"/>
      <c r="P214" s="1062" t="s">
        <v>2181</v>
      </c>
      <c r="Q214" s="920" t="s">
        <v>210</v>
      </c>
      <c r="R214" s="921"/>
      <c r="S214" s="921"/>
      <c r="T214" s="921"/>
      <c r="U214" s="921"/>
      <c r="V214" s="921"/>
      <c r="W214" s="921"/>
      <c r="X214" s="921"/>
      <c r="Y214" s="921"/>
      <c r="Z214" s="921"/>
      <c r="AA214" s="921"/>
      <c r="AB214" s="921"/>
      <c r="AC214" s="921"/>
      <c r="AD214" s="921"/>
      <c r="AE214" s="921"/>
      <c r="AF214" s="921"/>
      <c r="AG214" s="921"/>
      <c r="AH214" s="921"/>
      <c r="AI214" s="921"/>
      <c r="AJ214" s="921"/>
      <c r="AK214" s="921"/>
      <c r="AL214" s="921"/>
      <c r="AM214" s="921"/>
      <c r="AN214" s="921"/>
      <c r="AO214" s="920" t="s">
        <v>211</v>
      </c>
      <c r="AP214" s="919" t="s">
        <v>470</v>
      </c>
      <c r="AQ214" s="919" t="s">
        <v>418</v>
      </c>
      <c r="AR214" s="919" t="s">
        <v>214</v>
      </c>
      <c r="AS214" s="919">
        <v>0</v>
      </c>
      <c r="AT214" s="927" t="s">
        <v>2182</v>
      </c>
      <c r="AU214" s="927" t="s">
        <v>2183</v>
      </c>
      <c r="AV214" s="919">
        <v>0</v>
      </c>
      <c r="AW214" s="919">
        <v>100</v>
      </c>
      <c r="AX214" s="1035"/>
      <c r="AY214" s="1035"/>
      <c r="AZ214" s="1036"/>
      <c r="BA214" s="1036"/>
      <c r="BB214" s="939"/>
      <c r="BC214" s="939"/>
      <c r="BD214" s="939"/>
      <c r="BE214" s="939"/>
      <c r="BF214" s="999">
        <v>100</v>
      </c>
      <c r="BG214" s="839">
        <v>0</v>
      </c>
      <c r="BH214" s="842">
        <v>0</v>
      </c>
      <c r="BI214" s="854" t="s">
        <v>8278</v>
      </c>
      <c r="BJ214" s="129">
        <f t="shared" si="891"/>
        <v>0</v>
      </c>
      <c r="BK214" s="7">
        <f t="shared" si="892"/>
        <v>0</v>
      </c>
      <c r="BL214" s="841" t="s">
        <v>218</v>
      </c>
      <c r="BM214" s="854" t="s">
        <v>8286</v>
      </c>
      <c r="BN214" s="859">
        <v>1</v>
      </c>
      <c r="BO214" s="839">
        <v>0</v>
      </c>
      <c r="BP214" s="842">
        <v>0</v>
      </c>
      <c r="BQ214" s="843" t="s">
        <v>8285</v>
      </c>
      <c r="BR214" s="7">
        <f t="shared" si="893"/>
        <v>0</v>
      </c>
      <c r="BS214" s="850">
        <f t="shared" si="894"/>
        <v>0</v>
      </c>
      <c r="BT214" s="844" t="s">
        <v>218</v>
      </c>
      <c r="BU214" s="537" t="s">
        <v>8292</v>
      </c>
      <c r="BV214" s="120">
        <v>1</v>
      </c>
      <c r="BW214" s="839">
        <v>0</v>
      </c>
      <c r="BX214" s="848">
        <v>0</v>
      </c>
      <c r="BY214" s="853" t="s">
        <v>8648</v>
      </c>
      <c r="BZ214" s="7">
        <f t="shared" si="895"/>
        <v>0</v>
      </c>
      <c r="CA214" s="7">
        <f t="shared" si="896"/>
        <v>0</v>
      </c>
      <c r="CB214" s="844" t="s">
        <v>218</v>
      </c>
      <c r="CC214" s="852" t="s">
        <v>8652</v>
      </c>
      <c r="CD214" s="857">
        <v>1</v>
      </c>
      <c r="CE214" s="839">
        <v>0</v>
      </c>
      <c r="CF214" s="842">
        <f>IF(CB214="SI",BX214,0)</f>
        <v>0</v>
      </c>
      <c r="CG214" s="853"/>
      <c r="CH214" s="7">
        <f t="shared" si="897"/>
        <v>0</v>
      </c>
      <c r="CI214" s="7">
        <f t="shared" si="898"/>
        <v>0</v>
      </c>
      <c r="CJ214" s="844" t="s">
        <v>7160</v>
      </c>
      <c r="CK214" s="27"/>
      <c r="CL214" s="857"/>
      <c r="CM214" s="839">
        <v>0</v>
      </c>
      <c r="CN214" s="842">
        <f t="shared" si="916"/>
        <v>0</v>
      </c>
      <c r="CO214" s="847"/>
      <c r="CP214" s="7">
        <f t="shared" si="899"/>
        <v>0</v>
      </c>
      <c r="CQ214" s="7">
        <f t="shared" si="900"/>
        <v>0</v>
      </c>
      <c r="CR214" s="844" t="s">
        <v>7160</v>
      </c>
      <c r="CS214" s="852"/>
      <c r="CT214" s="857"/>
      <c r="CU214" s="839">
        <v>33</v>
      </c>
      <c r="CV214" s="848"/>
      <c r="CW214" s="853"/>
      <c r="CX214" s="7">
        <f t="shared" si="901"/>
        <v>0.33</v>
      </c>
      <c r="CY214" s="7">
        <f t="shared" si="902"/>
        <v>0</v>
      </c>
      <c r="CZ214" s="844" t="s">
        <v>7160</v>
      </c>
      <c r="DA214" s="852"/>
      <c r="DB214" s="856"/>
      <c r="DC214" s="839">
        <v>33</v>
      </c>
      <c r="DD214" s="842">
        <f t="shared" si="917"/>
        <v>0</v>
      </c>
      <c r="DE214" s="853"/>
      <c r="DF214" s="7" t="str">
        <f t="shared" si="903"/>
        <v>REVISAR</v>
      </c>
      <c r="DG214" s="7">
        <f t="shared" si="904"/>
        <v>0</v>
      </c>
      <c r="DH214" s="844" t="s">
        <v>7160</v>
      </c>
      <c r="DI214" s="852"/>
      <c r="DJ214" s="856"/>
      <c r="DK214" s="839">
        <v>33</v>
      </c>
      <c r="DL214" s="842">
        <f t="shared" si="918"/>
        <v>0</v>
      </c>
      <c r="DM214" s="853"/>
      <c r="DN214" s="7">
        <f t="shared" si="905"/>
        <v>0.33</v>
      </c>
      <c r="DO214" s="7">
        <f t="shared" si="906"/>
        <v>0</v>
      </c>
      <c r="DP214" s="844" t="s">
        <v>7160</v>
      </c>
      <c r="DQ214" s="852"/>
      <c r="DR214" s="856"/>
      <c r="DS214" s="839">
        <v>67</v>
      </c>
      <c r="DT214" s="848"/>
      <c r="DU214" s="853"/>
      <c r="DV214" s="7">
        <f t="shared" si="907"/>
        <v>0.67</v>
      </c>
      <c r="DW214" s="7">
        <f t="shared" si="908"/>
        <v>0</v>
      </c>
      <c r="DX214" s="844" t="s">
        <v>7160</v>
      </c>
      <c r="DY214" s="852"/>
      <c r="DZ214" s="856"/>
      <c r="EA214" s="839">
        <v>67</v>
      </c>
      <c r="EB214" s="842">
        <f t="shared" si="919"/>
        <v>0</v>
      </c>
      <c r="EC214" s="853"/>
      <c r="ED214" s="7">
        <f t="shared" si="909"/>
        <v>0.67</v>
      </c>
      <c r="EE214" s="7">
        <f t="shared" si="910"/>
        <v>0</v>
      </c>
      <c r="EF214" s="844" t="s">
        <v>7160</v>
      </c>
      <c r="EG214" s="851"/>
      <c r="EH214" s="856"/>
      <c r="EI214" s="839">
        <v>67</v>
      </c>
      <c r="EJ214" s="842">
        <f t="shared" si="920"/>
        <v>0</v>
      </c>
      <c r="EK214" s="853"/>
      <c r="EL214" s="7">
        <f t="shared" si="911"/>
        <v>0.67</v>
      </c>
      <c r="EM214" s="7">
        <f t="shared" si="912"/>
        <v>0</v>
      </c>
      <c r="EN214" s="844" t="s">
        <v>7160</v>
      </c>
      <c r="EO214" s="851"/>
      <c r="EP214" s="856"/>
      <c r="EQ214" s="839">
        <v>100</v>
      </c>
      <c r="ER214" s="845"/>
      <c r="ES214" s="853"/>
      <c r="ET214" s="7">
        <f t="shared" si="913"/>
        <v>1</v>
      </c>
      <c r="EU214" s="7">
        <f t="shared" si="914"/>
        <v>0</v>
      </c>
      <c r="EV214" s="844" t="s">
        <v>7160</v>
      </c>
      <c r="EW214" s="849"/>
      <c r="EX214" s="849"/>
      <c r="EY214" s="35">
        <v>2023</v>
      </c>
      <c r="FA214" s="846" t="str">
        <f t="shared" si="915"/>
        <v>SI</v>
      </c>
      <c r="FC214" s="934" t="str">
        <f t="shared" si="763"/>
        <v>unidad de atención al ciudadano</v>
      </c>
      <c r="FF214" s="862"/>
    </row>
    <row r="215" spans="1:162" s="934" customFormat="1" ht="32.25" customHeight="1" x14ac:dyDescent="0.25">
      <c r="A215" s="861" t="str">
        <f t="shared" si="737"/>
        <v>360_TRANSVERSALES_2023</v>
      </c>
      <c r="B215" s="925" t="s">
        <v>7200</v>
      </c>
      <c r="C215" s="925" t="s">
        <v>201</v>
      </c>
      <c r="D215" s="925" t="s">
        <v>519</v>
      </c>
      <c r="E215" s="925" t="s">
        <v>7231</v>
      </c>
      <c r="F215" s="925" t="s">
        <v>2096</v>
      </c>
      <c r="G215" s="925" t="s">
        <v>2096</v>
      </c>
      <c r="H215" s="925" t="s">
        <v>204</v>
      </c>
      <c r="I215" s="969" t="s">
        <v>207</v>
      </c>
      <c r="J215" s="969" t="s">
        <v>7344</v>
      </c>
      <c r="K215" s="969" t="s">
        <v>7696</v>
      </c>
      <c r="L215" s="920">
        <v>26</v>
      </c>
      <c r="M215" s="925" t="s">
        <v>8324</v>
      </c>
      <c r="N215" s="920">
        <v>360</v>
      </c>
      <c r="O215" s="920"/>
      <c r="P215" s="1062" t="s">
        <v>2200</v>
      </c>
      <c r="Q215" s="1028" t="s">
        <v>210</v>
      </c>
      <c r="R215" s="921"/>
      <c r="S215" s="921"/>
      <c r="T215" s="921"/>
      <c r="U215" s="921"/>
      <c r="V215" s="921"/>
      <c r="W215" s="921"/>
      <c r="X215" s="921"/>
      <c r="Y215" s="921"/>
      <c r="Z215" s="921"/>
      <c r="AA215" s="921"/>
      <c r="AB215" s="921"/>
      <c r="AC215" s="921"/>
      <c r="AD215" s="921"/>
      <c r="AE215" s="921"/>
      <c r="AF215" s="921"/>
      <c r="AG215" s="921"/>
      <c r="AH215" s="921"/>
      <c r="AI215" s="921"/>
      <c r="AJ215" s="921"/>
      <c r="AK215" s="921"/>
      <c r="AL215" s="921"/>
      <c r="AM215" s="921"/>
      <c r="AN215" s="921"/>
      <c r="AO215" s="920" t="s">
        <v>211</v>
      </c>
      <c r="AP215" s="919" t="s">
        <v>299</v>
      </c>
      <c r="AQ215" s="919" t="s">
        <v>418</v>
      </c>
      <c r="AR215" s="919" t="s">
        <v>214</v>
      </c>
      <c r="AS215" s="919">
        <v>0</v>
      </c>
      <c r="AT215" s="927" t="s">
        <v>7681</v>
      </c>
      <c r="AU215" s="927" t="s">
        <v>2202</v>
      </c>
      <c r="AV215" s="919">
        <v>0</v>
      </c>
      <c r="AW215" s="919">
        <v>100</v>
      </c>
      <c r="AX215" s="1035"/>
      <c r="AY215" s="1035"/>
      <c r="AZ215" s="1036"/>
      <c r="BA215" s="1036"/>
      <c r="BB215" s="939"/>
      <c r="BC215" s="939"/>
      <c r="BD215" s="939"/>
      <c r="BE215" s="939"/>
      <c r="BF215" s="999">
        <v>100</v>
      </c>
      <c r="BG215" s="839">
        <v>0</v>
      </c>
      <c r="BH215" s="842">
        <v>0</v>
      </c>
      <c r="BI215" s="854" t="s">
        <v>8279</v>
      </c>
      <c r="BJ215" s="129">
        <f t="shared" si="891"/>
        <v>0</v>
      </c>
      <c r="BK215" s="7">
        <f t="shared" si="892"/>
        <v>0</v>
      </c>
      <c r="BL215" s="841" t="s">
        <v>218</v>
      </c>
      <c r="BM215" s="854" t="s">
        <v>8287</v>
      </c>
      <c r="BN215" s="859">
        <v>1</v>
      </c>
      <c r="BO215" s="839">
        <v>0</v>
      </c>
      <c r="BP215" s="842">
        <v>0</v>
      </c>
      <c r="BQ215" s="843" t="s">
        <v>8288</v>
      </c>
      <c r="BR215" s="7">
        <f t="shared" si="893"/>
        <v>0</v>
      </c>
      <c r="BS215" s="850">
        <f t="shared" si="894"/>
        <v>0</v>
      </c>
      <c r="BT215" s="844" t="s">
        <v>218</v>
      </c>
      <c r="BU215" s="537" t="s">
        <v>8293</v>
      </c>
      <c r="BV215" s="120">
        <v>1</v>
      </c>
      <c r="BW215" s="839">
        <v>0</v>
      </c>
      <c r="BX215" s="842">
        <f>IF(BT215="SI",BP215,0)</f>
        <v>0</v>
      </c>
      <c r="BY215" s="853" t="s">
        <v>8649</v>
      </c>
      <c r="BZ215" s="7">
        <f t="shared" si="895"/>
        <v>0</v>
      </c>
      <c r="CA215" s="7">
        <f t="shared" si="896"/>
        <v>0</v>
      </c>
      <c r="CB215" s="844" t="s">
        <v>218</v>
      </c>
      <c r="CC215" s="852" t="s">
        <v>8653</v>
      </c>
      <c r="CD215" s="857">
        <v>1</v>
      </c>
      <c r="CE215" s="839">
        <v>0</v>
      </c>
      <c r="CF215" s="842">
        <f>IF(CB215="SI",BX215,0)</f>
        <v>0</v>
      </c>
      <c r="CG215" s="853"/>
      <c r="CH215" s="7">
        <f t="shared" si="897"/>
        <v>0</v>
      </c>
      <c r="CI215" s="7">
        <f t="shared" si="898"/>
        <v>0</v>
      </c>
      <c r="CJ215" s="844" t="s">
        <v>7160</v>
      </c>
      <c r="CK215" s="27"/>
      <c r="CL215" s="857"/>
      <c r="CM215" s="839">
        <v>0</v>
      </c>
      <c r="CN215" s="842">
        <f t="shared" si="916"/>
        <v>0</v>
      </c>
      <c r="CO215" s="847"/>
      <c r="CP215" s="7">
        <f t="shared" si="899"/>
        <v>0</v>
      </c>
      <c r="CQ215" s="7">
        <f t="shared" si="900"/>
        <v>0</v>
      </c>
      <c r="CR215" s="844" t="s">
        <v>7160</v>
      </c>
      <c r="CS215" s="852"/>
      <c r="CT215" s="857"/>
      <c r="CU215" s="839">
        <v>50</v>
      </c>
      <c r="CV215" s="848"/>
      <c r="CW215" s="853"/>
      <c r="CX215" s="7">
        <f t="shared" si="901"/>
        <v>0.5</v>
      </c>
      <c r="CY215" s="7">
        <f t="shared" si="902"/>
        <v>0</v>
      </c>
      <c r="CZ215" s="844" t="s">
        <v>7160</v>
      </c>
      <c r="DA215" s="852"/>
      <c r="DB215" s="856"/>
      <c r="DC215" s="839">
        <v>50</v>
      </c>
      <c r="DD215" s="842">
        <f t="shared" si="917"/>
        <v>0</v>
      </c>
      <c r="DE215" s="853"/>
      <c r="DF215" s="7" t="str">
        <f t="shared" si="903"/>
        <v>REVISAR</v>
      </c>
      <c r="DG215" s="7">
        <f t="shared" si="904"/>
        <v>0</v>
      </c>
      <c r="DH215" s="844" t="s">
        <v>7160</v>
      </c>
      <c r="DI215" s="852"/>
      <c r="DJ215" s="856"/>
      <c r="DK215" s="839">
        <v>50</v>
      </c>
      <c r="DL215" s="842">
        <f t="shared" si="918"/>
        <v>0</v>
      </c>
      <c r="DM215" s="853"/>
      <c r="DN215" s="7">
        <f t="shared" si="905"/>
        <v>0.5</v>
      </c>
      <c r="DO215" s="7">
        <f t="shared" si="906"/>
        <v>0</v>
      </c>
      <c r="DP215" s="844" t="s">
        <v>7160</v>
      </c>
      <c r="DQ215" s="852"/>
      <c r="DR215" s="856"/>
      <c r="DS215" s="839">
        <v>50</v>
      </c>
      <c r="DT215" s="842">
        <f>IF(DP215="SI",DL215,0)</f>
        <v>0</v>
      </c>
      <c r="DU215" s="853"/>
      <c r="DV215" s="7">
        <f t="shared" si="907"/>
        <v>0.5</v>
      </c>
      <c r="DW215" s="7">
        <f t="shared" si="908"/>
        <v>0</v>
      </c>
      <c r="DX215" s="844" t="s">
        <v>7160</v>
      </c>
      <c r="DY215" s="852"/>
      <c r="DZ215" s="856"/>
      <c r="EA215" s="839">
        <v>50</v>
      </c>
      <c r="EB215" s="842">
        <f t="shared" si="919"/>
        <v>0</v>
      </c>
      <c r="EC215" s="853"/>
      <c r="ED215" s="7">
        <f t="shared" si="909"/>
        <v>0.5</v>
      </c>
      <c r="EE215" s="7">
        <f t="shared" si="910"/>
        <v>0</v>
      </c>
      <c r="EF215" s="844" t="s">
        <v>7160</v>
      </c>
      <c r="EG215" s="851"/>
      <c r="EH215" s="856"/>
      <c r="EI215" s="839">
        <v>50</v>
      </c>
      <c r="EJ215" s="842">
        <f t="shared" si="920"/>
        <v>0</v>
      </c>
      <c r="EK215" s="853"/>
      <c r="EL215" s="7">
        <f t="shared" si="911"/>
        <v>0.5</v>
      </c>
      <c r="EM215" s="7">
        <f t="shared" si="912"/>
        <v>0</v>
      </c>
      <c r="EN215" s="844" t="s">
        <v>7160</v>
      </c>
      <c r="EO215" s="851"/>
      <c r="EP215" s="856"/>
      <c r="EQ215" s="839">
        <v>100</v>
      </c>
      <c r="ER215" s="845"/>
      <c r="ES215" s="853"/>
      <c r="ET215" s="7">
        <f t="shared" si="913"/>
        <v>1</v>
      </c>
      <c r="EU215" s="7">
        <f t="shared" si="914"/>
        <v>0</v>
      </c>
      <c r="EV215" s="844" t="s">
        <v>7160</v>
      </c>
      <c r="EW215" s="849"/>
      <c r="EX215" s="849"/>
      <c r="EY215" s="546">
        <v>2023</v>
      </c>
      <c r="FA215" s="846" t="str">
        <f>+IF(EQ215=AW215,"SI","NO")</f>
        <v>SI</v>
      </c>
      <c r="FC215" s="934" t="str">
        <f t="shared" si="763"/>
        <v>unidad de atención al ciudadano</v>
      </c>
      <c r="FF215" s="862"/>
    </row>
  </sheetData>
  <sheetProtection formatCells="0" formatColumns="0" formatRows="0" sort="0" autoFilter="0" pivotTables="0"/>
  <autoFilter ref="A1:EY215" xr:uid="{C9A0AAF1-5332-4CEB-8F79-67AA55FABFA2}"/>
  <phoneticPr fontId="45" type="noConversion"/>
  <conditionalFormatting sqref="BL2:BL215">
    <cfRule type="cellIs" dxfId="169" priority="145" operator="equal">
      <formula>"Pendiente Validar"</formula>
    </cfRule>
    <cfRule type="cellIs" dxfId="168" priority="146" operator="equal">
      <formula>"NO"</formula>
    </cfRule>
    <cfRule type="cellIs" dxfId="167" priority="147" operator="equal">
      <formula>"SI"</formula>
    </cfRule>
  </conditionalFormatting>
  <conditionalFormatting sqref="BT2:BT215">
    <cfRule type="cellIs" dxfId="166" priority="28" operator="equal">
      <formula>"Pendiente Validar"</formula>
    </cfRule>
    <cfRule type="cellIs" dxfId="165" priority="29" operator="equal">
      <formula>"NO"</formula>
    </cfRule>
    <cfRule type="cellIs" dxfId="164" priority="30" operator="equal">
      <formula>"SI"</formula>
    </cfRule>
  </conditionalFormatting>
  <conditionalFormatting sqref="CB2:CB215">
    <cfRule type="cellIs" dxfId="163" priority="34" operator="equal">
      <formula>"Pendiente Validar"</formula>
    </cfRule>
    <cfRule type="cellIs" dxfId="162" priority="35" operator="equal">
      <formula>"NO"</formula>
    </cfRule>
    <cfRule type="cellIs" dxfId="161" priority="36" operator="equal">
      <formula>"SI"</formula>
    </cfRule>
  </conditionalFormatting>
  <conditionalFormatting sqref="CD53:CD69">
    <cfRule type="cellIs" dxfId="160" priority="31" operator="equal">
      <formula>"Pendiente Validar"</formula>
    </cfRule>
    <cfRule type="cellIs" dxfId="159" priority="32" operator="equal">
      <formula>"NO"</formula>
    </cfRule>
    <cfRule type="cellIs" dxfId="158" priority="33" operator="equal">
      <formula>"SI"</formula>
    </cfRule>
  </conditionalFormatting>
  <conditionalFormatting sqref="CJ2:CJ215">
    <cfRule type="cellIs" dxfId="157" priority="25" operator="equal">
      <formula>"Pendiente Validar"</formula>
    </cfRule>
    <cfRule type="cellIs" dxfId="156" priority="26" operator="equal">
      <formula>"NO"</formula>
    </cfRule>
    <cfRule type="cellIs" dxfId="155" priority="27" operator="equal">
      <formula>"SI"</formula>
    </cfRule>
  </conditionalFormatting>
  <conditionalFormatting sqref="CL2:CL215">
    <cfRule type="cellIs" dxfId="154" priority="180" operator="equal">
      <formula>"Pendiente Validar"</formula>
    </cfRule>
    <cfRule type="cellIs" dxfId="153" priority="181" operator="equal">
      <formula>"NO"</formula>
    </cfRule>
    <cfRule type="cellIs" dxfId="152" priority="182" operator="equal">
      <formula>"SI"</formula>
    </cfRule>
  </conditionalFormatting>
  <conditionalFormatting sqref="CR2:CR215">
    <cfRule type="cellIs" dxfId="151" priority="22" operator="equal">
      <formula>"Pendiente Validar"</formula>
    </cfRule>
    <cfRule type="cellIs" dxfId="150" priority="23" operator="equal">
      <formula>"NO"</formula>
    </cfRule>
    <cfRule type="cellIs" dxfId="149" priority="24" operator="equal">
      <formula>"SI"</formula>
    </cfRule>
  </conditionalFormatting>
  <conditionalFormatting sqref="CZ2:CZ215">
    <cfRule type="cellIs" dxfId="148" priority="19" operator="equal">
      <formula>"Pendiente Validar"</formula>
    </cfRule>
    <cfRule type="cellIs" dxfId="147" priority="20" operator="equal">
      <formula>"NO"</formula>
    </cfRule>
    <cfRule type="cellIs" dxfId="146" priority="21" operator="equal">
      <formula>"SI"</formula>
    </cfRule>
  </conditionalFormatting>
  <conditionalFormatting sqref="DH2:DH215">
    <cfRule type="cellIs" dxfId="145" priority="16" operator="equal">
      <formula>"Pendiente Validar"</formula>
    </cfRule>
    <cfRule type="cellIs" dxfId="144" priority="17" operator="equal">
      <formula>"NO"</formula>
    </cfRule>
    <cfRule type="cellIs" dxfId="143" priority="18" operator="equal">
      <formula>"SI"</formula>
    </cfRule>
  </conditionalFormatting>
  <conditionalFormatting sqref="DP2:DP215">
    <cfRule type="cellIs" dxfId="142" priority="13" operator="equal">
      <formula>"Pendiente Validar"</formula>
    </cfRule>
    <cfRule type="cellIs" dxfId="141" priority="14" operator="equal">
      <formula>"NO"</formula>
    </cfRule>
    <cfRule type="cellIs" dxfId="140" priority="15" operator="equal">
      <formula>"SI"</formula>
    </cfRule>
  </conditionalFormatting>
  <conditionalFormatting sqref="DX2:DX215">
    <cfRule type="cellIs" dxfId="139" priority="10" operator="equal">
      <formula>"Pendiente Validar"</formula>
    </cfRule>
    <cfRule type="cellIs" dxfId="138" priority="11" operator="equal">
      <formula>"NO"</formula>
    </cfRule>
    <cfRule type="cellIs" dxfId="137" priority="12" operator="equal">
      <formula>"SI"</formula>
    </cfRule>
  </conditionalFormatting>
  <conditionalFormatting sqref="EF2:EF215">
    <cfRule type="cellIs" dxfId="136" priority="7" operator="equal">
      <formula>"Pendiente Validar"</formula>
    </cfRule>
    <cfRule type="cellIs" dxfId="135" priority="8" operator="equal">
      <formula>"NO"</formula>
    </cfRule>
    <cfRule type="cellIs" dxfId="134" priority="9" operator="equal">
      <formula>"SI"</formula>
    </cfRule>
  </conditionalFormatting>
  <conditionalFormatting sqref="EN2:EN215">
    <cfRule type="cellIs" dxfId="133" priority="4" operator="equal">
      <formula>"Pendiente Validar"</formula>
    </cfRule>
    <cfRule type="cellIs" dxfId="132" priority="5" operator="equal">
      <formula>"NO"</formula>
    </cfRule>
    <cfRule type="cellIs" dxfId="131" priority="6" operator="equal">
      <formula>"SI"</formula>
    </cfRule>
  </conditionalFormatting>
  <conditionalFormatting sqref="EV2:EV215">
    <cfRule type="cellIs" dxfId="130" priority="1" operator="equal">
      <formula>"Pendiente Validar"</formula>
    </cfRule>
    <cfRule type="cellIs" dxfId="129" priority="2" operator="equal">
      <formula>"NO"</formula>
    </cfRule>
    <cfRule type="cellIs" dxfId="128" priority="3" operator="equal">
      <formula>"SI"</formula>
    </cfRule>
  </conditionalFormatting>
  <conditionalFormatting sqref="FA2:FA10">
    <cfRule type="cellIs" dxfId="127" priority="71" operator="equal">
      <formula>"NO"</formula>
    </cfRule>
    <cfRule type="cellIs" dxfId="126" priority="72" operator="equal">
      <formula>"SI"</formula>
    </cfRule>
  </conditionalFormatting>
  <conditionalFormatting sqref="FA14:FA46 FA80:FA83 FA91:FA127 FA147:FA165">
    <cfRule type="cellIs" dxfId="125" priority="55" operator="equal">
      <formula>"NO"</formula>
    </cfRule>
    <cfRule type="cellIs" dxfId="124" priority="56" operator="equal">
      <formula>"SI"</formula>
    </cfRule>
  </conditionalFormatting>
  <conditionalFormatting sqref="FA48">
    <cfRule type="cellIs" dxfId="123" priority="151" operator="equal">
      <formula>"NO"</formula>
    </cfRule>
    <cfRule type="cellIs" dxfId="122" priority="152" operator="equal">
      <formula>"SI"</formula>
    </cfRule>
  </conditionalFormatting>
  <conditionalFormatting sqref="FA50:FA65 FA67:FA71 FA77:FA78 FA89 FA183:FA187 FA206:FA215">
    <cfRule type="cellIs" dxfId="121" priority="67" operator="equal">
      <formula>"NO"</formula>
    </cfRule>
    <cfRule type="cellIs" dxfId="120" priority="68" operator="equal">
      <formula>"SI"</formula>
    </cfRule>
  </conditionalFormatting>
  <conditionalFormatting sqref="FA73:FA75 FA138:FA142 FA167:FA181 FA191:FA193 FA195:FA196 FA198:FA204">
    <cfRule type="cellIs" dxfId="119" priority="240" operator="equal">
      <formula>"NO"</formula>
    </cfRule>
    <cfRule type="cellIs" dxfId="118" priority="241" operator="equal">
      <formula>"SI"</formula>
    </cfRule>
  </conditionalFormatting>
  <conditionalFormatting sqref="FA144">
    <cfRule type="cellIs" dxfId="117" priority="59" operator="equal">
      <formula>"NO"</formula>
    </cfRule>
    <cfRule type="cellIs" dxfId="116" priority="60" operator="equal">
      <formula>"SI"</formula>
    </cfRule>
  </conditionalFormatting>
  <dataValidations xWindow="758" yWindow="497" count="3">
    <dataValidation allowBlank="1" showInputMessage="1" showErrorMessage="1" promptTitle="Meta 2021 Total" prompt="Corresponde a la Meta 2021 + Rezago en Meta 2020_x000a__x000a_" sqref="BF1 BF149:BF150 BG150 EQ16:EQ18" xr:uid="{EA610060-B2FA-4604-ABA0-67D4F26DE9B2}"/>
    <dataValidation allowBlank="1" showErrorMessage="1" promptTitle="Mín 300 máx 4000" prompt="Recuerda que debes escribir mínimo 300 caractateres y máximo 4000" sqref="DS47 CM16:CM43 EA47 CL47:CM47 DK47 CE47 DC47 CU47 CC171:CD1048576 EI47 CE203:CE215 DK2:DK43 CE16:CE43 CU16:CU43 BU211:BU1048576 DC2:DC43 EA2:EA43 EI2:EI43 CC53:CC82 EQ2:EQ14 CC92:CC170 DS2:DS43 CE2:CE14 CM2:CM14 CU2:CU14 BU2:BU51 CC2:CC51 CK2:CK51 CL2:CL46 EQ16:EQ85 CK53:CK85 BV2:BV85 CE49:CE85 CL48:CL85 BU53:BU85 EG2:EH85 DQ2:DR85 DY2:DZ85 DI2:DJ85 CS2:CT85 DA2:DB85 DK49:DK85 EO2:EP85 DC49:DC85 EI49:EI85 EA49:EA85 CD2:CD85 DS49:DS85 CU49:CU85 CM49:CM85 CE90:CE201 CM90:CM215 DK90:DK215 CD90:CD170 DS90:DS215 EA90:EA215 CU90:CU215 FF1:FH215 EO90:EP1048576 DC90:DC215 DA86:DC89 DA90:DB1048576 CS86:CU89 CS90:CT1048576 EI90:EI215 DI86:DK89 DI90:DJ1048576 DY86:EA89 DY90:DZ1048576 DQ86:DS89 DQ90:DR1048576 EG86:EI89 EG90:EH1048576 BU90:BU209 CK86:CM89 CK90:CL1048576 CD86:CE89 EQ90:EQ215 BU86:BV89 BV90:BV1048576 EO86:EQ89 EW2:EY1048576" xr:uid="{368AED0A-C80D-4A3A-8037-756A8C60E2C4}"/>
    <dataValidation type="list" allowBlank="1" showInputMessage="1" showErrorMessage="1" sqref="EF2:EF215 DX2:DX215 DP2:DP215 DH2:DH215 CZ2:CZ215 CJ2:CJ215 EV2:EV215 CB2:CB215 BL2:BL215 EN2:EN215 BT2:BT215 CR2:CR215" xr:uid="{F20C2027-E12D-4B06-90A7-5A74EDF5963A}">
      <formula1>"SI,NO,Pendiente Validar"</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D4BBC-BE3D-46B6-A3E6-680AA4C34C0B}">
  <dimension ref="B1:D14"/>
  <sheetViews>
    <sheetView showGridLines="0" workbookViewId="0">
      <selection activeCell="F3" sqref="F3"/>
    </sheetView>
  </sheetViews>
  <sheetFormatPr baseColWidth="10" defaultRowHeight="15" x14ac:dyDescent="0.25"/>
  <cols>
    <col min="1" max="1" width="11.42578125" style="1097"/>
    <col min="2" max="2" width="43.7109375" style="1097" customWidth="1"/>
    <col min="3" max="3" width="17.5703125" style="1097" customWidth="1"/>
    <col min="4" max="4" width="17.28515625" style="1097" customWidth="1"/>
    <col min="5" max="16384" width="11.42578125" style="1097"/>
  </cols>
  <sheetData>
    <row r="1" spans="2:4" ht="21.75" customHeight="1" x14ac:dyDescent="0.25">
      <c r="B1" s="1096" t="s">
        <v>8727</v>
      </c>
      <c r="C1" s="1096"/>
      <c r="D1" s="1096"/>
    </row>
    <row r="2" spans="2:4" x14ac:dyDescent="0.25">
      <c r="B2" s="1098" t="s">
        <v>8728</v>
      </c>
      <c r="C2" s="1098"/>
      <c r="D2" s="1098"/>
    </row>
    <row r="3" spans="2:4" ht="26.25" x14ac:dyDescent="0.25">
      <c r="B3" s="1099" t="s">
        <v>1</v>
      </c>
      <c r="C3" s="1100" t="s">
        <v>8729</v>
      </c>
      <c r="D3" s="1100" t="s">
        <v>8730</v>
      </c>
    </row>
    <row r="4" spans="2:4" x14ac:dyDescent="0.25">
      <c r="B4" s="1101" t="s">
        <v>350</v>
      </c>
      <c r="C4" s="1102">
        <v>0.625</v>
      </c>
      <c r="D4" s="1102">
        <v>0.625</v>
      </c>
    </row>
    <row r="5" spans="2:4" x14ac:dyDescent="0.25">
      <c r="B5" s="1103" t="s">
        <v>653</v>
      </c>
      <c r="C5" s="1104">
        <v>0.55621491229227771</v>
      </c>
      <c r="D5" s="1104">
        <v>0.30311751509334051</v>
      </c>
    </row>
    <row r="6" spans="2:4" x14ac:dyDescent="0.25">
      <c r="B6" s="1103" t="s">
        <v>684</v>
      </c>
      <c r="C6" s="1104">
        <v>0.55909090909090908</v>
      </c>
      <c r="D6" s="1104">
        <v>0.58333333333333337</v>
      </c>
    </row>
    <row r="7" spans="2:4" x14ac:dyDescent="0.25">
      <c r="B7" s="1103" t="s">
        <v>5893</v>
      </c>
      <c r="C7" s="1104">
        <v>0.50733425600125059</v>
      </c>
      <c r="D7" s="1104">
        <v>0.40889407565370212</v>
      </c>
    </row>
    <row r="8" spans="2:4" x14ac:dyDescent="0.25">
      <c r="B8" s="1103" t="s">
        <v>5032</v>
      </c>
      <c r="C8" s="1104">
        <v>0.15714285714285717</v>
      </c>
      <c r="D8" s="1104">
        <v>0.21428571428571427</v>
      </c>
    </row>
    <row r="9" spans="2:4" x14ac:dyDescent="0.25">
      <c r="B9" s="1103" t="s">
        <v>518</v>
      </c>
      <c r="C9" s="1104">
        <v>0.49731888299256022</v>
      </c>
      <c r="D9" s="1104">
        <v>0.52104159613833834</v>
      </c>
    </row>
    <row r="10" spans="2:4" x14ac:dyDescent="0.25">
      <c r="B10" s="1103" t="s">
        <v>1361</v>
      </c>
      <c r="C10" s="1104">
        <v>0.7</v>
      </c>
      <c r="D10" s="1104">
        <v>0.1</v>
      </c>
    </row>
    <row r="11" spans="2:4" ht="15.75" thickBot="1" x14ac:dyDescent="0.3">
      <c r="B11" s="1105" t="s">
        <v>1393</v>
      </c>
      <c r="C11" s="1106">
        <v>1</v>
      </c>
      <c r="D11" s="1106">
        <v>1</v>
      </c>
    </row>
    <row r="12" spans="2:4" ht="15.75" thickTop="1" x14ac:dyDescent="0.25">
      <c r="B12" s="1107" t="s">
        <v>7294</v>
      </c>
      <c r="C12" s="1108">
        <v>0.53423130909847638</v>
      </c>
      <c r="D12" s="1108">
        <v>0.38258666826658405</v>
      </c>
    </row>
    <row r="14" spans="2:4" ht="44.25" customHeight="1" x14ac:dyDescent="0.25">
      <c r="B14" s="1109" t="s">
        <v>10020</v>
      </c>
      <c r="C14" s="1109"/>
      <c r="D14" s="1109"/>
    </row>
  </sheetData>
  <mergeCells count="3">
    <mergeCell ref="B1:D1"/>
    <mergeCell ref="B2:D2"/>
    <mergeCell ref="B14:D1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42EF7-D667-49FC-8726-FFCB0FD7975F}">
  <sheetPr>
    <tabColor theme="9" tint="0.79998168889431442"/>
  </sheetPr>
  <dimension ref="A1:FB6"/>
  <sheetViews>
    <sheetView tabSelected="1" topLeftCell="H1" zoomScale="85" zoomScaleNormal="85" workbookViewId="0">
      <selection activeCell="J7" sqref="J7"/>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10.42578125" customWidth="1"/>
    <col min="6" max="6" width="25.42578125" customWidth="1"/>
    <col min="7" max="7" width="29.42578125" customWidth="1"/>
    <col min="8" max="8" width="21.5703125" customWidth="1"/>
    <col min="9" max="10" width="40.7109375" customWidth="1"/>
    <col min="11" max="11" width="20.28515625" customWidth="1"/>
    <col min="12" max="12" width="15.140625" customWidth="1"/>
    <col min="13" max="13" width="23.85546875" customWidth="1"/>
    <col min="14" max="14" width="10.42578125" customWidth="1"/>
    <col min="15" max="15" width="10.28515625" hidden="1" customWidth="1"/>
    <col min="16" max="16" width="39.42578125" style="1067"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4" customWidth="1"/>
    <col min="42" max="42" width="15.5703125" style="764" customWidth="1"/>
    <col min="43" max="43" width="16.28515625" style="764" customWidth="1"/>
    <col min="44" max="44" width="12.42578125" style="764" customWidth="1"/>
    <col min="45" max="45" width="9.140625" style="764" customWidth="1"/>
    <col min="46" max="46" width="33.28515625" customWidth="1"/>
    <col min="47" max="47" width="35.5703125" customWidth="1"/>
    <col min="48" max="48" width="22" style="764" customWidth="1"/>
    <col min="49" max="49" width="25.42578125" style="764" customWidth="1"/>
    <col min="50" max="50" width="19.140625" style="764" bestFit="1" customWidth="1"/>
    <col min="51" max="51" width="20.7109375" style="764" bestFit="1" customWidth="1"/>
    <col min="52" max="52" width="19.140625" style="764" bestFit="1" customWidth="1"/>
    <col min="53" max="53" width="23.42578125" style="764"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88" bestFit="1" customWidth="1"/>
    <col min="61" max="61" width="39.85546875" style="9" customWidth="1"/>
    <col min="62" max="62" width="10.5703125" customWidth="1"/>
    <col min="63" max="63" width="12.140625" customWidth="1"/>
    <col min="64" max="64" width="10.7109375" style="5" customWidth="1"/>
    <col min="65" max="65" width="45.42578125" style="5" customWidth="1"/>
    <col min="66" max="66" width="15" style="5" customWidth="1"/>
    <col min="67" max="67" width="20.28515625" style="5" customWidth="1"/>
    <col min="68" max="68" width="20.7109375" style="5" bestFit="1" customWidth="1"/>
    <col min="69" max="69" width="47.85546875" style="5" customWidth="1"/>
    <col min="70" max="70" width="10.5703125" style="5" customWidth="1"/>
    <col min="71" max="71" width="11.140625" style="5" customWidth="1"/>
    <col min="72" max="72" width="12.140625" style="35" customWidth="1"/>
    <col min="73" max="73" width="41.5703125" style="5" customWidth="1"/>
    <col min="74" max="74" width="17.7109375" style="35" customWidth="1"/>
    <col min="75" max="75" width="21.140625" style="5" bestFit="1" customWidth="1"/>
    <col min="76" max="76" width="18.42578125" style="5" bestFit="1"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19.140625"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17.42578125" style="5" customWidth="1"/>
    <col min="92" max="92" width="16" style="5"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19.5703125" style="5"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19.140625" style="5" bestFit="1" customWidth="1"/>
    <col min="108" max="108" width="15.85546875" style="5"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0" style="5" customWidth="1"/>
    <col min="116" max="116" width="19.140625" style="5" customWidth="1"/>
    <col min="117" max="117" width="47" style="5" customWidth="1"/>
    <col min="118" max="118" width="15" style="5" customWidth="1"/>
    <col min="119" max="119" width="14.85546875" style="5" customWidth="1"/>
    <col min="120" max="120" width="11.7109375" style="35" customWidth="1"/>
    <col min="121" max="121" width="39.140625" style="5" customWidth="1"/>
    <col min="122" max="122" width="9.140625" style="5" customWidth="1"/>
    <col min="123" max="123" width="19.14062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19.140625" style="5"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0.140625" style="5" bestFit="1" customWidth="1"/>
    <col min="148" max="148" width="16.5703125" style="5" customWidth="1"/>
    <col min="149" max="149" width="61" style="5" customWidth="1"/>
    <col min="150" max="150" width="18.5703125" style="5" bestFit="1" customWidth="1"/>
    <col min="151" max="151" width="10.5703125" style="5" customWidth="1"/>
    <col min="152" max="152" width="12.28515625" style="5" customWidth="1"/>
    <col min="153" max="153" width="35.7109375" style="862" customWidth="1"/>
    <col min="154" max="154" width="12.85546875" style="5" customWidth="1"/>
    <col min="155" max="155" width="14.7109375" style="5" customWidth="1"/>
    <col min="156" max="156" width="13" style="5" customWidth="1"/>
    <col min="157" max="157" width="11.42578125" style="5" customWidth="1"/>
    <col min="158" max="158" width="9.140625" style="5" customWidth="1"/>
    <col min="159" max="16384" width="9.140625" style="5"/>
  </cols>
  <sheetData>
    <row r="1" spans="1:158" ht="59.25" customHeight="1" x14ac:dyDescent="0.25">
      <c r="A1" s="836" t="s">
        <v>7075</v>
      </c>
      <c r="B1" s="913" t="s">
        <v>0</v>
      </c>
      <c r="C1" s="913" t="s">
        <v>1</v>
      </c>
      <c r="D1" s="913" t="s">
        <v>2</v>
      </c>
      <c r="E1" s="913" t="s">
        <v>7076</v>
      </c>
      <c r="F1" s="913" t="s">
        <v>3</v>
      </c>
      <c r="G1" s="913" t="s">
        <v>4</v>
      </c>
      <c r="H1" s="914" t="s">
        <v>5</v>
      </c>
      <c r="I1" s="1066" t="s">
        <v>6</v>
      </c>
      <c r="J1" s="914" t="s">
        <v>7</v>
      </c>
      <c r="K1" s="914" t="s">
        <v>9</v>
      </c>
      <c r="L1" s="914" t="s">
        <v>12</v>
      </c>
      <c r="M1" s="915" t="s">
        <v>7077</v>
      </c>
      <c r="N1" s="914" t="s">
        <v>16</v>
      </c>
      <c r="O1" s="779" t="s">
        <v>7078</v>
      </c>
      <c r="P1" s="914" t="s">
        <v>17</v>
      </c>
      <c r="Q1" s="914" t="s">
        <v>18</v>
      </c>
      <c r="R1" s="916" t="s">
        <v>19</v>
      </c>
      <c r="S1" s="916" t="s">
        <v>20</v>
      </c>
      <c r="T1" s="916" t="s">
        <v>21</v>
      </c>
      <c r="U1" s="916" t="s">
        <v>22</v>
      </c>
      <c r="V1" s="916" t="s">
        <v>23</v>
      </c>
      <c r="W1" s="916" t="s">
        <v>7079</v>
      </c>
      <c r="X1" s="916" t="s">
        <v>7080</v>
      </c>
      <c r="Y1" s="916" t="s">
        <v>25</v>
      </c>
      <c r="Z1" s="916" t="s">
        <v>7336</v>
      </c>
      <c r="AA1" s="916" t="s">
        <v>7081</v>
      </c>
      <c r="AB1" s="916" t="s">
        <v>26</v>
      </c>
      <c r="AC1" s="916" t="s">
        <v>27</v>
      </c>
      <c r="AD1" s="916" t="s">
        <v>7337</v>
      </c>
      <c r="AE1" s="6" t="s">
        <v>29</v>
      </c>
      <c r="AF1" s="6" t="s">
        <v>30</v>
      </c>
      <c r="AG1" s="916" t="s">
        <v>31</v>
      </c>
      <c r="AH1" s="916" t="s">
        <v>7338</v>
      </c>
      <c r="AI1" s="916" t="s">
        <v>7082</v>
      </c>
      <c r="AJ1" s="916" t="s">
        <v>7083</v>
      </c>
      <c r="AK1" s="916" t="s">
        <v>7084</v>
      </c>
      <c r="AL1" s="916" t="s">
        <v>7085</v>
      </c>
      <c r="AM1" s="916" t="s">
        <v>7086</v>
      </c>
      <c r="AN1" s="6" t="s">
        <v>7087</v>
      </c>
      <c r="AO1" s="781" t="s">
        <v>33</v>
      </c>
      <c r="AP1" s="781" t="s">
        <v>34</v>
      </c>
      <c r="AQ1" s="917" t="s">
        <v>35</v>
      </c>
      <c r="AR1" s="917" t="s">
        <v>36</v>
      </c>
      <c r="AS1" s="917" t="s">
        <v>7088</v>
      </c>
      <c r="AT1" s="917" t="s">
        <v>37</v>
      </c>
      <c r="AU1" s="917" t="s">
        <v>38</v>
      </c>
      <c r="AV1" s="917" t="s">
        <v>7339</v>
      </c>
      <c r="AW1" s="917" t="s">
        <v>7340</v>
      </c>
      <c r="AX1" s="917" t="s">
        <v>7341</v>
      </c>
      <c r="AY1" s="917" t="s">
        <v>7342</v>
      </c>
      <c r="AZ1" s="918" t="s">
        <v>7343</v>
      </c>
      <c r="BA1" s="918" t="s">
        <v>7089</v>
      </c>
      <c r="BB1" s="918" t="s">
        <v>7697</v>
      </c>
      <c r="BC1" s="918" t="s">
        <v>7698</v>
      </c>
      <c r="BD1" s="918" t="s">
        <v>7699</v>
      </c>
      <c r="BE1" s="918" t="s">
        <v>8294</v>
      </c>
      <c r="BF1" s="1000" t="s">
        <v>7700</v>
      </c>
      <c r="BG1" s="782" t="s">
        <v>48</v>
      </c>
      <c r="BH1" s="784" t="s">
        <v>49</v>
      </c>
      <c r="BI1" s="784" t="s">
        <v>50</v>
      </c>
      <c r="BJ1" s="784" t="s">
        <v>7094</v>
      </c>
      <c r="BK1" s="784" t="s">
        <v>7095</v>
      </c>
      <c r="BL1" s="785" t="s">
        <v>53</v>
      </c>
      <c r="BM1" s="785" t="s">
        <v>7096</v>
      </c>
      <c r="BN1" s="2" t="s">
        <v>7097</v>
      </c>
      <c r="BO1" s="782" t="s">
        <v>55</v>
      </c>
      <c r="BP1" s="786" t="s">
        <v>56</v>
      </c>
      <c r="BQ1" s="786" t="s">
        <v>57</v>
      </c>
      <c r="BR1" s="786" t="s">
        <v>7098</v>
      </c>
      <c r="BS1" s="786" t="s">
        <v>7099</v>
      </c>
      <c r="BT1" s="786" t="s">
        <v>60</v>
      </c>
      <c r="BU1" s="2" t="s">
        <v>7100</v>
      </c>
      <c r="BV1" s="2" t="s">
        <v>7101</v>
      </c>
      <c r="BW1" s="782" t="s">
        <v>62</v>
      </c>
      <c r="BX1" s="785" t="s">
        <v>63</v>
      </c>
      <c r="BY1" s="785" t="s">
        <v>64</v>
      </c>
      <c r="BZ1" s="785" t="s">
        <v>7102</v>
      </c>
      <c r="CA1" s="785" t="s">
        <v>7103</v>
      </c>
      <c r="CB1" s="785" t="s">
        <v>67</v>
      </c>
      <c r="CC1" s="1" t="s">
        <v>7104</v>
      </c>
      <c r="CD1" s="2" t="s">
        <v>7105</v>
      </c>
      <c r="CE1" s="782" t="s">
        <v>69</v>
      </c>
      <c r="CF1" s="786" t="s">
        <v>70</v>
      </c>
      <c r="CG1" s="786" t="s">
        <v>71</v>
      </c>
      <c r="CH1" s="786" t="s">
        <v>7106</v>
      </c>
      <c r="CI1" s="786" t="s">
        <v>7107</v>
      </c>
      <c r="CJ1" s="786" t="s">
        <v>74</v>
      </c>
      <c r="CK1" s="2" t="s">
        <v>7108</v>
      </c>
      <c r="CL1" s="2" t="s">
        <v>7109</v>
      </c>
      <c r="CM1" s="782" t="s">
        <v>76</v>
      </c>
      <c r="CN1" s="785" t="s">
        <v>77</v>
      </c>
      <c r="CO1" s="785" t="s">
        <v>78</v>
      </c>
      <c r="CP1" s="785" t="s">
        <v>7110</v>
      </c>
      <c r="CQ1" s="785" t="s">
        <v>7111</v>
      </c>
      <c r="CR1" s="785" t="s">
        <v>81</v>
      </c>
      <c r="CS1" s="1" t="s">
        <v>7112</v>
      </c>
      <c r="CT1" s="1" t="s">
        <v>7113</v>
      </c>
      <c r="CU1" s="782" t="s">
        <v>83</v>
      </c>
      <c r="CV1" s="786" t="s">
        <v>7114</v>
      </c>
      <c r="CW1" s="786" t="s">
        <v>85</v>
      </c>
      <c r="CX1" s="786" t="s">
        <v>7115</v>
      </c>
      <c r="CY1" s="786" t="s">
        <v>7116</v>
      </c>
      <c r="CZ1" s="786" t="s">
        <v>88</v>
      </c>
      <c r="DA1" s="2" t="s">
        <v>7117</v>
      </c>
      <c r="DB1" s="2" t="s">
        <v>7118</v>
      </c>
      <c r="DC1" s="782" t="s">
        <v>90</v>
      </c>
      <c r="DD1" s="785" t="s">
        <v>7119</v>
      </c>
      <c r="DE1" s="785" t="s">
        <v>92</v>
      </c>
      <c r="DF1" s="785" t="s">
        <v>7120</v>
      </c>
      <c r="DG1" s="785" t="s">
        <v>7121</v>
      </c>
      <c r="DH1" s="785" t="s">
        <v>95</v>
      </c>
      <c r="DI1" s="1" t="s">
        <v>7122</v>
      </c>
      <c r="DJ1" s="1" t="s">
        <v>7123</v>
      </c>
      <c r="DK1" s="782" t="s">
        <v>97</v>
      </c>
      <c r="DL1" s="786" t="s">
        <v>7124</v>
      </c>
      <c r="DM1" s="786" t="s">
        <v>99</v>
      </c>
      <c r="DN1" s="786" t="s">
        <v>7125</v>
      </c>
      <c r="DO1" s="786" t="s">
        <v>7126</v>
      </c>
      <c r="DP1" s="786" t="s">
        <v>102</v>
      </c>
      <c r="DQ1" s="2" t="s">
        <v>7127</v>
      </c>
      <c r="DR1" s="2" t="s">
        <v>7128</v>
      </c>
      <c r="DS1" s="782" t="s">
        <v>104</v>
      </c>
      <c r="DT1" s="785" t="s">
        <v>7129</v>
      </c>
      <c r="DU1" s="785" t="s">
        <v>106</v>
      </c>
      <c r="DV1" s="785" t="s">
        <v>7130</v>
      </c>
      <c r="DW1" s="785" t="s">
        <v>7131</v>
      </c>
      <c r="DX1" s="785" t="s">
        <v>109</v>
      </c>
      <c r="DY1" s="1" t="s">
        <v>7132</v>
      </c>
      <c r="DZ1" s="1" t="s">
        <v>7133</v>
      </c>
      <c r="EA1" s="782" t="s">
        <v>111</v>
      </c>
      <c r="EB1" s="786" t="s">
        <v>7134</v>
      </c>
      <c r="EC1" s="786" t="s">
        <v>113</v>
      </c>
      <c r="ED1" s="786" t="s">
        <v>7135</v>
      </c>
      <c r="EE1" s="786" t="s">
        <v>7136</v>
      </c>
      <c r="EF1" s="786" t="s">
        <v>116</v>
      </c>
      <c r="EG1" s="2" t="s">
        <v>7137</v>
      </c>
      <c r="EH1" s="2" t="s">
        <v>7138</v>
      </c>
      <c r="EI1" s="782" t="s">
        <v>118</v>
      </c>
      <c r="EJ1" s="785" t="s">
        <v>7139</v>
      </c>
      <c r="EK1" s="785" t="s">
        <v>120</v>
      </c>
      <c r="EL1" s="785" t="s">
        <v>7140</v>
      </c>
      <c r="EM1" s="785" t="s">
        <v>7141</v>
      </c>
      <c r="EN1" s="785" t="s">
        <v>123</v>
      </c>
      <c r="EO1" s="1" t="s">
        <v>7142</v>
      </c>
      <c r="EP1" s="1" t="s">
        <v>7143</v>
      </c>
      <c r="EQ1" s="782" t="s">
        <v>125</v>
      </c>
      <c r="ER1" s="786" t="s">
        <v>7144</v>
      </c>
      <c r="ES1" s="786" t="s">
        <v>127</v>
      </c>
      <c r="ET1" s="786" t="s">
        <v>7145</v>
      </c>
      <c r="EU1" s="786" t="s">
        <v>7146</v>
      </c>
      <c r="EV1" s="786" t="s">
        <v>130</v>
      </c>
      <c r="EW1" s="2" t="s">
        <v>7147</v>
      </c>
      <c r="EX1" s="2" t="s">
        <v>7148</v>
      </c>
      <c r="EY1" s="2" t="s">
        <v>7149</v>
      </c>
      <c r="FB1" s="862"/>
    </row>
    <row r="2" spans="1:158" s="934" customFormat="1" ht="32.25" customHeight="1" x14ac:dyDescent="0.25">
      <c r="A2" s="861" t="s">
        <v>8731</v>
      </c>
      <c r="B2" s="925" t="s">
        <v>7200</v>
      </c>
      <c r="C2" s="925" t="s">
        <v>350</v>
      </c>
      <c r="D2" s="925" t="s">
        <v>351</v>
      </c>
      <c r="E2" s="925" t="s">
        <v>7209</v>
      </c>
      <c r="F2" s="925" t="s">
        <v>352</v>
      </c>
      <c r="G2" s="925" t="s">
        <v>352</v>
      </c>
      <c r="H2" s="925" t="s">
        <v>204</v>
      </c>
      <c r="I2" s="969" t="s">
        <v>7344</v>
      </c>
      <c r="J2" s="969" t="s">
        <v>7235</v>
      </c>
      <c r="K2" s="969" t="s">
        <v>7688</v>
      </c>
      <c r="L2" s="920">
        <v>35</v>
      </c>
      <c r="M2" s="925" t="s">
        <v>8311</v>
      </c>
      <c r="N2" s="920">
        <v>413</v>
      </c>
      <c r="O2" s="920"/>
      <c r="P2" s="1068" t="s">
        <v>375</v>
      </c>
      <c r="Q2" s="920" t="s">
        <v>210</v>
      </c>
      <c r="R2" s="920"/>
      <c r="S2" s="921"/>
      <c r="T2" s="921"/>
      <c r="U2" s="921"/>
      <c r="V2" s="921"/>
      <c r="W2" s="921"/>
      <c r="X2" s="921"/>
      <c r="Y2" s="921"/>
      <c r="Z2" s="921"/>
      <c r="AA2" s="921"/>
      <c r="AB2" s="921"/>
      <c r="AC2" s="921"/>
      <c r="AD2" s="921"/>
      <c r="AE2" s="921"/>
      <c r="AF2" s="921"/>
      <c r="AG2" s="921"/>
      <c r="AH2" s="921"/>
      <c r="AI2" s="921"/>
      <c r="AJ2" s="921"/>
      <c r="AK2" s="921"/>
      <c r="AL2" s="921"/>
      <c r="AM2" s="921"/>
      <c r="AN2" s="921"/>
      <c r="AO2" s="920" t="s">
        <v>270</v>
      </c>
      <c r="AP2" s="920" t="s">
        <v>299</v>
      </c>
      <c r="AQ2" s="920" t="s">
        <v>244</v>
      </c>
      <c r="AR2" s="920" t="s">
        <v>271</v>
      </c>
      <c r="AS2" s="920">
        <v>0</v>
      </c>
      <c r="AT2" s="925" t="s">
        <v>376</v>
      </c>
      <c r="AU2" s="925" t="s">
        <v>7624</v>
      </c>
      <c r="AV2" s="987">
        <v>2</v>
      </c>
      <c r="AW2" s="976">
        <v>2</v>
      </c>
      <c r="AX2" s="976">
        <v>2</v>
      </c>
      <c r="AY2" s="976">
        <v>2</v>
      </c>
      <c r="AZ2" s="977">
        <v>2</v>
      </c>
      <c r="BA2" s="977">
        <v>10</v>
      </c>
      <c r="BB2" s="939"/>
      <c r="BC2" s="939"/>
      <c r="BD2" s="939"/>
      <c r="BE2" s="939"/>
      <c r="BF2" s="993">
        <v>2</v>
      </c>
      <c r="BG2" s="839">
        <v>0</v>
      </c>
      <c r="BH2" s="842">
        <v>0</v>
      </c>
      <c r="BI2" s="854" t="s">
        <v>8078</v>
      </c>
      <c r="BJ2" s="129">
        <v>0</v>
      </c>
      <c r="BK2" s="7">
        <v>0</v>
      </c>
      <c r="BL2" s="841" t="s">
        <v>218</v>
      </c>
      <c r="BM2" s="854" t="s">
        <v>8083</v>
      </c>
      <c r="BN2" s="860">
        <v>1</v>
      </c>
      <c r="BO2" s="839">
        <v>0</v>
      </c>
      <c r="BP2" s="842">
        <v>0</v>
      </c>
      <c r="BQ2" s="843" t="s">
        <v>8088</v>
      </c>
      <c r="BR2" s="7">
        <v>0</v>
      </c>
      <c r="BS2" s="7">
        <v>0</v>
      </c>
      <c r="BT2" s="844" t="s">
        <v>218</v>
      </c>
      <c r="BU2" s="537" t="s">
        <v>8093</v>
      </c>
      <c r="BV2" s="120">
        <v>1</v>
      </c>
      <c r="BW2" s="839">
        <v>0</v>
      </c>
      <c r="BX2" s="842">
        <v>0</v>
      </c>
      <c r="BY2" s="853" t="s">
        <v>8555</v>
      </c>
      <c r="BZ2" s="7">
        <v>0</v>
      </c>
      <c r="CA2" s="7">
        <v>0</v>
      </c>
      <c r="CB2" s="844" t="s">
        <v>218</v>
      </c>
      <c r="CC2" s="852" t="s">
        <v>8560</v>
      </c>
      <c r="CD2" s="857">
        <v>1</v>
      </c>
      <c r="CE2" s="839">
        <v>0</v>
      </c>
      <c r="CF2" s="842">
        <v>0</v>
      </c>
      <c r="CG2" s="853" t="s">
        <v>8736</v>
      </c>
      <c r="CH2" s="7">
        <v>0</v>
      </c>
      <c r="CI2" s="7">
        <v>0</v>
      </c>
      <c r="CJ2" s="844" t="s">
        <v>218</v>
      </c>
      <c r="CK2" s="27" t="s">
        <v>8737</v>
      </c>
      <c r="CL2" s="857">
        <v>1</v>
      </c>
      <c r="CM2" s="839">
        <v>0</v>
      </c>
      <c r="CN2" s="842">
        <v>0</v>
      </c>
      <c r="CO2" s="847" t="s">
        <v>8738</v>
      </c>
      <c r="CP2" s="7">
        <v>0</v>
      </c>
      <c r="CQ2" s="7">
        <v>0</v>
      </c>
      <c r="CR2" s="844" t="s">
        <v>218</v>
      </c>
      <c r="CS2" s="852" t="s">
        <v>8739</v>
      </c>
      <c r="CT2" s="857">
        <v>1</v>
      </c>
      <c r="CU2" s="839">
        <v>1</v>
      </c>
      <c r="CV2" s="848">
        <v>1</v>
      </c>
      <c r="CW2" s="853" t="s">
        <v>8740</v>
      </c>
      <c r="CX2" s="7">
        <v>0.5</v>
      </c>
      <c r="CY2" s="7">
        <v>0.5</v>
      </c>
      <c r="CZ2" s="844" t="s">
        <v>218</v>
      </c>
      <c r="DA2" s="852" t="s">
        <v>8741</v>
      </c>
      <c r="DB2" s="856">
        <v>1</v>
      </c>
      <c r="DC2" s="839">
        <v>1</v>
      </c>
      <c r="DD2" s="842">
        <v>1</v>
      </c>
      <c r="DE2" s="853"/>
      <c r="DF2" s="7">
        <v>0.5</v>
      </c>
      <c r="DG2" s="7">
        <v>0.5</v>
      </c>
      <c r="DH2" s="844" t="s">
        <v>7160</v>
      </c>
      <c r="DI2" s="852"/>
      <c r="DJ2" s="856"/>
      <c r="DK2" s="839">
        <v>1</v>
      </c>
      <c r="DL2" s="842">
        <v>0</v>
      </c>
      <c r="DM2" s="853"/>
      <c r="DN2" s="7">
        <v>0.5</v>
      </c>
      <c r="DO2" s="7">
        <v>0.5</v>
      </c>
      <c r="DP2" s="844" t="s">
        <v>7160</v>
      </c>
      <c r="DQ2" s="852"/>
      <c r="DR2" s="856"/>
      <c r="DS2" s="839">
        <v>1</v>
      </c>
      <c r="DT2" s="842">
        <v>0</v>
      </c>
      <c r="DU2" s="853"/>
      <c r="DV2" s="7">
        <v>0.5</v>
      </c>
      <c r="DW2" s="7">
        <v>0.5</v>
      </c>
      <c r="DX2" s="844" t="s">
        <v>7160</v>
      </c>
      <c r="DY2" s="852"/>
      <c r="DZ2" s="856"/>
      <c r="EA2" s="839">
        <v>1</v>
      </c>
      <c r="EB2" s="842">
        <v>0</v>
      </c>
      <c r="EC2" s="853"/>
      <c r="ED2" s="7">
        <v>0.5</v>
      </c>
      <c r="EE2" s="7">
        <v>0.5</v>
      </c>
      <c r="EF2" s="844" t="s">
        <v>7160</v>
      </c>
      <c r="EG2" s="851"/>
      <c r="EH2" s="856"/>
      <c r="EI2" s="839">
        <v>1</v>
      </c>
      <c r="EJ2" s="842">
        <v>0</v>
      </c>
      <c r="EK2" s="853"/>
      <c r="EL2" s="7">
        <v>0.5</v>
      </c>
      <c r="EM2" s="7">
        <v>0.5</v>
      </c>
      <c r="EN2" s="844" t="s">
        <v>7160</v>
      </c>
      <c r="EO2" s="851"/>
      <c r="EP2" s="856"/>
      <c r="EQ2" s="839">
        <v>2</v>
      </c>
      <c r="ER2" s="845"/>
      <c r="ES2" s="853"/>
      <c r="ET2" s="7">
        <v>1</v>
      </c>
      <c r="EU2" s="7">
        <v>0.5</v>
      </c>
      <c r="EV2" s="844" t="s">
        <v>7160</v>
      </c>
      <c r="EW2" s="849"/>
      <c r="EX2" s="849"/>
      <c r="EY2" s="546">
        <v>2023</v>
      </c>
      <c r="FB2" s="862"/>
    </row>
    <row r="3" spans="1:158" s="934" customFormat="1" ht="32.25" customHeight="1" x14ac:dyDescent="0.25">
      <c r="A3" s="861" t="s">
        <v>8732</v>
      </c>
      <c r="B3" s="925" t="s">
        <v>7200</v>
      </c>
      <c r="C3" s="925" t="s">
        <v>350</v>
      </c>
      <c r="D3" s="925" t="s">
        <v>351</v>
      </c>
      <c r="E3" s="925" t="s">
        <v>7209</v>
      </c>
      <c r="F3" s="925" t="s">
        <v>352</v>
      </c>
      <c r="G3" s="925" t="s">
        <v>352</v>
      </c>
      <c r="H3" s="925" t="s">
        <v>204</v>
      </c>
      <c r="I3" s="969" t="s">
        <v>7344</v>
      </c>
      <c r="J3" s="969" t="s">
        <v>7235</v>
      </c>
      <c r="K3" s="969" t="s">
        <v>7688</v>
      </c>
      <c r="L3" s="920">
        <v>35</v>
      </c>
      <c r="M3" s="925" t="s">
        <v>8311</v>
      </c>
      <c r="N3" s="920">
        <v>415</v>
      </c>
      <c r="O3" s="920"/>
      <c r="P3" s="1068" t="s">
        <v>416</v>
      </c>
      <c r="Q3" s="920" t="s">
        <v>210</v>
      </c>
      <c r="R3" s="920"/>
      <c r="S3" s="921"/>
      <c r="T3" s="921"/>
      <c r="U3" s="921"/>
      <c r="V3" s="921"/>
      <c r="W3" s="921"/>
      <c r="X3" s="921"/>
      <c r="Y3" s="921"/>
      <c r="Z3" s="921"/>
      <c r="AA3" s="921"/>
      <c r="AB3" s="921"/>
      <c r="AC3" s="921"/>
      <c r="AD3" s="921"/>
      <c r="AE3" s="921"/>
      <c r="AF3" s="921"/>
      <c r="AG3" s="921"/>
      <c r="AH3" s="921"/>
      <c r="AI3" s="921"/>
      <c r="AJ3" s="921"/>
      <c r="AK3" s="921"/>
      <c r="AL3" s="921"/>
      <c r="AM3" s="921"/>
      <c r="AN3" s="921"/>
      <c r="AO3" s="920" t="s">
        <v>270</v>
      </c>
      <c r="AP3" s="920" t="s">
        <v>2635</v>
      </c>
      <c r="AQ3" s="920" t="s">
        <v>418</v>
      </c>
      <c r="AR3" s="920" t="s">
        <v>271</v>
      </c>
      <c r="AS3" s="920">
        <v>0</v>
      </c>
      <c r="AT3" s="925" t="s">
        <v>419</v>
      </c>
      <c r="AU3" s="925" t="s">
        <v>7255</v>
      </c>
      <c r="AV3" s="978">
        <v>1</v>
      </c>
      <c r="AW3" s="979">
        <v>1</v>
      </c>
      <c r="AX3" s="979">
        <v>1</v>
      </c>
      <c r="AY3" s="979">
        <v>1</v>
      </c>
      <c r="AZ3" s="977">
        <v>1</v>
      </c>
      <c r="BA3" s="977">
        <v>5</v>
      </c>
      <c r="BB3" s="939"/>
      <c r="BC3" s="939"/>
      <c r="BD3" s="939"/>
      <c r="BE3" s="939"/>
      <c r="BF3" s="999">
        <v>1</v>
      </c>
      <c r="BG3" s="839">
        <v>0</v>
      </c>
      <c r="BH3" s="842">
        <v>0</v>
      </c>
      <c r="BI3" s="854" t="s">
        <v>8079</v>
      </c>
      <c r="BJ3" s="129">
        <v>0</v>
      </c>
      <c r="BK3" s="7">
        <v>0</v>
      </c>
      <c r="BL3" s="841" t="s">
        <v>218</v>
      </c>
      <c r="BM3" s="854" t="s">
        <v>8084</v>
      </c>
      <c r="BN3" s="859">
        <v>1</v>
      </c>
      <c r="BO3" s="839">
        <v>0</v>
      </c>
      <c r="BP3" s="842">
        <v>0</v>
      </c>
      <c r="BQ3" s="843" t="s">
        <v>8089</v>
      </c>
      <c r="BR3" s="7">
        <v>0</v>
      </c>
      <c r="BS3" s="850">
        <v>0</v>
      </c>
      <c r="BT3" s="844" t="s">
        <v>218</v>
      </c>
      <c r="BU3" s="537" t="s">
        <v>8094</v>
      </c>
      <c r="BV3" s="120">
        <v>1</v>
      </c>
      <c r="BW3" s="839">
        <v>0</v>
      </c>
      <c r="BX3" s="842">
        <v>0</v>
      </c>
      <c r="BY3" s="853" t="s">
        <v>8556</v>
      </c>
      <c r="BZ3" s="7">
        <v>0</v>
      </c>
      <c r="CA3" s="7">
        <v>0</v>
      </c>
      <c r="CB3" s="844" t="s">
        <v>218</v>
      </c>
      <c r="CC3" s="852" t="s">
        <v>8561</v>
      </c>
      <c r="CD3" s="857">
        <v>1</v>
      </c>
      <c r="CE3" s="839">
        <v>0</v>
      </c>
      <c r="CF3" s="842">
        <v>0</v>
      </c>
      <c r="CG3" s="853" t="s">
        <v>8742</v>
      </c>
      <c r="CH3" s="7">
        <v>0</v>
      </c>
      <c r="CI3" s="7">
        <v>0</v>
      </c>
      <c r="CJ3" s="844" t="s">
        <v>218</v>
      </c>
      <c r="CK3" s="27" t="s">
        <v>8743</v>
      </c>
      <c r="CL3" s="857">
        <v>1</v>
      </c>
      <c r="CM3" s="839">
        <v>0</v>
      </c>
      <c r="CN3" s="842">
        <v>0</v>
      </c>
      <c r="CO3" s="847" t="s">
        <v>8744</v>
      </c>
      <c r="CP3" s="7">
        <v>0</v>
      </c>
      <c r="CQ3" s="7">
        <v>0</v>
      </c>
      <c r="CR3" s="844" t="s">
        <v>218</v>
      </c>
      <c r="CS3" s="852" t="s">
        <v>8745</v>
      </c>
      <c r="CT3" s="857">
        <v>1</v>
      </c>
      <c r="CU3" s="839">
        <v>0</v>
      </c>
      <c r="CV3" s="842">
        <v>0</v>
      </c>
      <c r="CW3" s="853" t="s">
        <v>8746</v>
      </c>
      <c r="CX3" s="7">
        <v>0</v>
      </c>
      <c r="CY3" s="7">
        <v>0</v>
      </c>
      <c r="CZ3" s="844" t="s">
        <v>218</v>
      </c>
      <c r="DA3" s="852" t="s">
        <v>8747</v>
      </c>
      <c r="DB3" s="856">
        <v>1</v>
      </c>
      <c r="DC3" s="839">
        <v>0</v>
      </c>
      <c r="DD3" s="842">
        <v>0</v>
      </c>
      <c r="DE3" s="853"/>
      <c r="DF3" s="7">
        <v>0</v>
      </c>
      <c r="DG3" s="7">
        <v>0</v>
      </c>
      <c r="DH3" s="844" t="s">
        <v>7160</v>
      </c>
      <c r="DI3" s="852"/>
      <c r="DJ3" s="856"/>
      <c r="DK3" s="839">
        <v>0</v>
      </c>
      <c r="DL3" s="842">
        <v>0</v>
      </c>
      <c r="DM3" s="853"/>
      <c r="DN3" s="7">
        <v>0</v>
      </c>
      <c r="DO3" s="7">
        <v>0</v>
      </c>
      <c r="DP3" s="844" t="s">
        <v>7160</v>
      </c>
      <c r="DQ3" s="852"/>
      <c r="DR3" s="856"/>
      <c r="DS3" s="839">
        <v>0</v>
      </c>
      <c r="DT3" s="842">
        <v>0</v>
      </c>
      <c r="DU3" s="853"/>
      <c r="DV3" s="7">
        <v>0</v>
      </c>
      <c r="DW3" s="7">
        <v>0</v>
      </c>
      <c r="DX3" s="844" t="s">
        <v>7160</v>
      </c>
      <c r="DY3" s="852"/>
      <c r="DZ3" s="856"/>
      <c r="EA3" s="839">
        <v>0</v>
      </c>
      <c r="EB3" s="842">
        <v>0</v>
      </c>
      <c r="EC3" s="853"/>
      <c r="ED3" s="7">
        <v>0</v>
      </c>
      <c r="EE3" s="7">
        <v>0</v>
      </c>
      <c r="EF3" s="844" t="s">
        <v>7160</v>
      </c>
      <c r="EG3" s="851"/>
      <c r="EH3" s="856"/>
      <c r="EI3" s="839">
        <v>0</v>
      </c>
      <c r="EJ3" s="842">
        <v>0</v>
      </c>
      <c r="EK3" s="853"/>
      <c r="EL3" s="7">
        <v>0</v>
      </c>
      <c r="EM3" s="7">
        <v>0</v>
      </c>
      <c r="EN3" s="844" t="s">
        <v>7160</v>
      </c>
      <c r="EO3" s="851"/>
      <c r="EP3" s="856"/>
      <c r="EQ3" s="839">
        <v>1</v>
      </c>
      <c r="ER3" s="845"/>
      <c r="ES3" s="853"/>
      <c r="ET3" s="7">
        <v>1</v>
      </c>
      <c r="EU3" s="7">
        <v>0</v>
      </c>
      <c r="EV3" s="844" t="s">
        <v>7160</v>
      </c>
      <c r="EW3" s="849"/>
      <c r="EX3" s="849"/>
      <c r="EY3" s="546">
        <v>2023</v>
      </c>
      <c r="FB3" s="862"/>
    </row>
    <row r="4" spans="1:158" s="934" customFormat="1" ht="32.25" customHeight="1" x14ac:dyDescent="0.25">
      <c r="A4" s="861" t="s">
        <v>8733</v>
      </c>
      <c r="B4" s="925" t="s">
        <v>7200</v>
      </c>
      <c r="C4" s="925" t="s">
        <v>350</v>
      </c>
      <c r="D4" s="925" t="s">
        <v>351</v>
      </c>
      <c r="E4" s="925" t="s">
        <v>7209</v>
      </c>
      <c r="F4" s="925" t="s">
        <v>352</v>
      </c>
      <c r="G4" s="925" t="s">
        <v>352</v>
      </c>
      <c r="H4" s="925" t="s">
        <v>204</v>
      </c>
      <c r="I4" s="969" t="s">
        <v>7344</v>
      </c>
      <c r="J4" s="969" t="s">
        <v>7235</v>
      </c>
      <c r="K4" s="969" t="s">
        <v>7688</v>
      </c>
      <c r="L4" s="920">
        <v>35</v>
      </c>
      <c r="M4" s="925" t="s">
        <v>8311</v>
      </c>
      <c r="N4" s="920">
        <v>416</v>
      </c>
      <c r="O4" s="920"/>
      <c r="P4" s="1068" t="s">
        <v>441</v>
      </c>
      <c r="Q4" s="920" t="s">
        <v>210</v>
      </c>
      <c r="R4" s="920"/>
      <c r="S4" s="921"/>
      <c r="T4" s="921"/>
      <c r="U4" s="921"/>
      <c r="V4" s="921"/>
      <c r="W4" s="921"/>
      <c r="X4" s="921"/>
      <c r="Y4" s="921"/>
      <c r="Z4" s="921"/>
      <c r="AA4" s="921"/>
      <c r="AB4" s="921"/>
      <c r="AC4" s="921"/>
      <c r="AD4" s="921"/>
      <c r="AE4" s="921"/>
      <c r="AF4" s="921"/>
      <c r="AG4" s="921"/>
      <c r="AH4" s="921"/>
      <c r="AI4" s="921"/>
      <c r="AJ4" s="921"/>
      <c r="AK4" s="921"/>
      <c r="AL4" s="921"/>
      <c r="AM4" s="921"/>
      <c r="AN4" s="921"/>
      <c r="AO4" s="920" t="s">
        <v>211</v>
      </c>
      <c r="AP4" s="920" t="s">
        <v>442</v>
      </c>
      <c r="AQ4" s="920" t="s">
        <v>213</v>
      </c>
      <c r="AR4" s="920" t="s">
        <v>214</v>
      </c>
      <c r="AS4" s="920">
        <v>0</v>
      </c>
      <c r="AT4" s="925" t="s">
        <v>443</v>
      </c>
      <c r="AU4" s="925" t="s">
        <v>444</v>
      </c>
      <c r="AV4" s="978">
        <v>100</v>
      </c>
      <c r="AW4" s="979">
        <v>100</v>
      </c>
      <c r="AX4" s="979">
        <v>100</v>
      </c>
      <c r="AY4" s="979">
        <v>100</v>
      </c>
      <c r="AZ4" s="977">
        <v>100</v>
      </c>
      <c r="BA4" s="977">
        <v>100</v>
      </c>
      <c r="BB4" s="939"/>
      <c r="BC4" s="939"/>
      <c r="BD4" s="939"/>
      <c r="BE4" s="939"/>
      <c r="BF4" s="999">
        <v>100</v>
      </c>
      <c r="BG4" s="839">
        <v>100</v>
      </c>
      <c r="BH4" s="848">
        <v>100</v>
      </c>
      <c r="BI4" s="854" t="s">
        <v>8080</v>
      </c>
      <c r="BJ4" s="129">
        <v>1</v>
      </c>
      <c r="BK4" s="7">
        <v>1</v>
      </c>
      <c r="BL4" s="841" t="s">
        <v>218</v>
      </c>
      <c r="BM4" s="854" t="s">
        <v>8085</v>
      </c>
      <c r="BN4" s="859">
        <v>1</v>
      </c>
      <c r="BO4" s="839">
        <v>100</v>
      </c>
      <c r="BP4" s="845">
        <v>100</v>
      </c>
      <c r="BQ4" s="843" t="s">
        <v>8090</v>
      </c>
      <c r="BR4" s="7">
        <v>1</v>
      </c>
      <c r="BS4" s="7">
        <v>1</v>
      </c>
      <c r="BT4" s="844" t="s">
        <v>218</v>
      </c>
      <c r="BU4" s="537" t="s">
        <v>8095</v>
      </c>
      <c r="BV4" s="120">
        <v>1</v>
      </c>
      <c r="BW4" s="839">
        <v>100</v>
      </c>
      <c r="BX4" s="848">
        <v>100</v>
      </c>
      <c r="BY4" s="853" t="s">
        <v>8557</v>
      </c>
      <c r="BZ4" s="7">
        <v>1</v>
      </c>
      <c r="CA4" s="7">
        <v>1</v>
      </c>
      <c r="CB4" s="844" t="s">
        <v>218</v>
      </c>
      <c r="CC4" s="852" t="s">
        <v>8562</v>
      </c>
      <c r="CD4" s="120">
        <v>1</v>
      </c>
      <c r="CE4" s="839">
        <v>100</v>
      </c>
      <c r="CF4" s="848">
        <v>100</v>
      </c>
      <c r="CG4" s="853" t="s">
        <v>8748</v>
      </c>
      <c r="CH4" s="7">
        <v>1</v>
      </c>
      <c r="CI4" s="7">
        <v>1</v>
      </c>
      <c r="CJ4" s="844" t="s">
        <v>218</v>
      </c>
      <c r="CK4" s="27" t="s">
        <v>8749</v>
      </c>
      <c r="CL4" s="857">
        <v>1</v>
      </c>
      <c r="CM4" s="839">
        <v>100</v>
      </c>
      <c r="CN4" s="848">
        <v>100</v>
      </c>
      <c r="CO4" s="847" t="s">
        <v>8750</v>
      </c>
      <c r="CP4" s="7">
        <v>1</v>
      </c>
      <c r="CQ4" s="7">
        <v>1</v>
      </c>
      <c r="CR4" s="844" t="s">
        <v>218</v>
      </c>
      <c r="CS4" s="852" t="s">
        <v>8751</v>
      </c>
      <c r="CT4" s="857">
        <v>1</v>
      </c>
      <c r="CU4" s="839">
        <v>100</v>
      </c>
      <c r="CV4" s="848">
        <v>100</v>
      </c>
      <c r="CW4" s="853" t="s">
        <v>8752</v>
      </c>
      <c r="CX4" s="7">
        <v>1</v>
      </c>
      <c r="CY4" s="7">
        <v>1</v>
      </c>
      <c r="CZ4" s="844" t="s">
        <v>218</v>
      </c>
      <c r="DA4" s="852" t="s">
        <v>8753</v>
      </c>
      <c r="DB4" s="856">
        <v>1</v>
      </c>
      <c r="DC4" s="839">
        <v>100</v>
      </c>
      <c r="DD4" s="848"/>
      <c r="DE4" s="853"/>
      <c r="DF4" s="7">
        <v>1</v>
      </c>
      <c r="DG4" s="7">
        <v>0</v>
      </c>
      <c r="DH4" s="844" t="s">
        <v>7160</v>
      </c>
      <c r="DI4" s="852"/>
      <c r="DJ4" s="856"/>
      <c r="DK4" s="839">
        <v>100</v>
      </c>
      <c r="DL4" s="848"/>
      <c r="DM4" s="853"/>
      <c r="DN4" s="7">
        <v>1</v>
      </c>
      <c r="DO4" s="7">
        <v>0</v>
      </c>
      <c r="DP4" s="844" t="s">
        <v>7160</v>
      </c>
      <c r="DQ4" s="852"/>
      <c r="DR4" s="856"/>
      <c r="DS4" s="839">
        <v>100</v>
      </c>
      <c r="DT4" s="848"/>
      <c r="DU4" s="853"/>
      <c r="DV4" s="7">
        <v>1</v>
      </c>
      <c r="DW4" s="7">
        <v>0</v>
      </c>
      <c r="DX4" s="844" t="s">
        <v>7160</v>
      </c>
      <c r="DY4" s="852"/>
      <c r="DZ4" s="856"/>
      <c r="EA4" s="839">
        <v>100</v>
      </c>
      <c r="EB4" s="848"/>
      <c r="EC4" s="853"/>
      <c r="ED4" s="7">
        <v>1</v>
      </c>
      <c r="EE4" s="7">
        <v>0</v>
      </c>
      <c r="EF4" s="844" t="s">
        <v>7160</v>
      </c>
      <c r="EG4" s="851"/>
      <c r="EH4" s="856"/>
      <c r="EI4" s="839">
        <v>100</v>
      </c>
      <c r="EJ4" s="848"/>
      <c r="EK4" s="853"/>
      <c r="EL4" s="7">
        <v>1</v>
      </c>
      <c r="EM4" s="7">
        <v>0</v>
      </c>
      <c r="EN4" s="844" t="s">
        <v>7160</v>
      </c>
      <c r="EO4" s="851"/>
      <c r="EP4" s="856"/>
      <c r="EQ4" s="839">
        <v>100</v>
      </c>
      <c r="ER4" s="845"/>
      <c r="ES4" s="853"/>
      <c r="ET4" s="7">
        <v>1</v>
      </c>
      <c r="EU4" s="7">
        <v>0</v>
      </c>
      <c r="EV4" s="844" t="s">
        <v>7160</v>
      </c>
      <c r="EW4" s="849"/>
      <c r="EX4" s="849"/>
      <c r="EY4" s="546">
        <v>2023</v>
      </c>
      <c r="FB4" s="862"/>
    </row>
    <row r="5" spans="1:158" s="934" customFormat="1" ht="32.25" customHeight="1" x14ac:dyDescent="0.25">
      <c r="A5" s="861" t="s">
        <v>8734</v>
      </c>
      <c r="B5" s="925" t="s">
        <v>7200</v>
      </c>
      <c r="C5" s="925" t="s">
        <v>350</v>
      </c>
      <c r="D5" s="925" t="s">
        <v>351</v>
      </c>
      <c r="E5" s="925" t="s">
        <v>7209</v>
      </c>
      <c r="F5" s="925" t="s">
        <v>352</v>
      </c>
      <c r="G5" s="925" t="s">
        <v>352</v>
      </c>
      <c r="H5" s="925" t="s">
        <v>204</v>
      </c>
      <c r="I5" s="969" t="s">
        <v>7344</v>
      </c>
      <c r="J5" s="969" t="s">
        <v>7235</v>
      </c>
      <c r="K5" s="969" t="s">
        <v>7688</v>
      </c>
      <c r="L5" s="920">
        <v>35</v>
      </c>
      <c r="M5" s="925" t="s">
        <v>8311</v>
      </c>
      <c r="N5" s="920">
        <v>417</v>
      </c>
      <c r="O5" s="920"/>
      <c r="P5" s="1068" t="s">
        <v>469</v>
      </c>
      <c r="Q5" s="920" t="s">
        <v>210</v>
      </c>
      <c r="R5" s="920"/>
      <c r="S5" s="921"/>
      <c r="T5" s="921"/>
      <c r="U5" s="921"/>
      <c r="V5" s="921"/>
      <c r="W5" s="921"/>
      <c r="X5" s="921"/>
      <c r="Y5" s="921"/>
      <c r="Z5" s="921"/>
      <c r="AA5" s="921"/>
      <c r="AB5" s="921"/>
      <c r="AC5" s="921"/>
      <c r="AD5" s="921"/>
      <c r="AE5" s="921"/>
      <c r="AF5" s="921"/>
      <c r="AG5" s="921"/>
      <c r="AH5" s="921"/>
      <c r="AI5" s="921"/>
      <c r="AJ5" s="921"/>
      <c r="AK5" s="921"/>
      <c r="AL5" s="921"/>
      <c r="AM5" s="921"/>
      <c r="AN5" s="921"/>
      <c r="AO5" s="920" t="s">
        <v>211</v>
      </c>
      <c r="AP5" s="920" t="s">
        <v>470</v>
      </c>
      <c r="AQ5" s="920" t="s">
        <v>213</v>
      </c>
      <c r="AR5" s="920" t="s">
        <v>214</v>
      </c>
      <c r="AS5" s="920">
        <v>0</v>
      </c>
      <c r="AT5" s="925" t="s">
        <v>471</v>
      </c>
      <c r="AU5" s="925" t="s">
        <v>7625</v>
      </c>
      <c r="AV5" s="978">
        <v>100</v>
      </c>
      <c r="AW5" s="979">
        <v>100</v>
      </c>
      <c r="AX5" s="979">
        <v>100</v>
      </c>
      <c r="AY5" s="979">
        <v>100</v>
      </c>
      <c r="AZ5" s="977">
        <v>100</v>
      </c>
      <c r="BA5" s="977">
        <v>100</v>
      </c>
      <c r="BB5" s="939"/>
      <c r="BC5" s="939"/>
      <c r="BD5" s="939"/>
      <c r="BE5" s="939"/>
      <c r="BF5" s="999">
        <v>100</v>
      </c>
      <c r="BG5" s="839">
        <v>0</v>
      </c>
      <c r="BH5" s="842">
        <v>0</v>
      </c>
      <c r="BI5" s="854" t="s">
        <v>8081</v>
      </c>
      <c r="BJ5" s="129">
        <v>0</v>
      </c>
      <c r="BK5" s="7">
        <v>0</v>
      </c>
      <c r="BL5" s="841" t="s">
        <v>218</v>
      </c>
      <c r="BM5" s="854" t="s">
        <v>8086</v>
      </c>
      <c r="BN5" s="859">
        <v>1</v>
      </c>
      <c r="BO5" s="839">
        <v>0</v>
      </c>
      <c r="BP5" s="842">
        <v>0</v>
      </c>
      <c r="BQ5" s="843" t="s">
        <v>8091</v>
      </c>
      <c r="BR5" s="7">
        <v>0</v>
      </c>
      <c r="BS5" s="7">
        <v>0</v>
      </c>
      <c r="BT5" s="844" t="s">
        <v>218</v>
      </c>
      <c r="BU5" s="537" t="s">
        <v>8096</v>
      </c>
      <c r="BV5" s="120">
        <v>1</v>
      </c>
      <c r="BW5" s="839">
        <v>25</v>
      </c>
      <c r="BX5" s="848">
        <v>25</v>
      </c>
      <c r="BY5" s="853" t="s">
        <v>8558</v>
      </c>
      <c r="BZ5" s="7">
        <v>0.25</v>
      </c>
      <c r="CA5" s="7">
        <v>0.25</v>
      </c>
      <c r="CB5" s="844" t="s">
        <v>218</v>
      </c>
      <c r="CC5" s="852" t="s">
        <v>8563</v>
      </c>
      <c r="CD5" s="120">
        <v>1</v>
      </c>
      <c r="CE5" s="839">
        <v>25</v>
      </c>
      <c r="CF5" s="842">
        <v>25</v>
      </c>
      <c r="CG5" s="853" t="s">
        <v>8754</v>
      </c>
      <c r="CH5" s="7">
        <v>0.25</v>
      </c>
      <c r="CI5" s="7">
        <v>0.25</v>
      </c>
      <c r="CJ5" s="844" t="s">
        <v>218</v>
      </c>
      <c r="CK5" s="27" t="s">
        <v>8755</v>
      </c>
      <c r="CL5" s="857">
        <v>1</v>
      </c>
      <c r="CM5" s="839">
        <v>25</v>
      </c>
      <c r="CN5" s="842">
        <v>25</v>
      </c>
      <c r="CO5" s="847" t="s">
        <v>8756</v>
      </c>
      <c r="CP5" s="7">
        <v>0.25</v>
      </c>
      <c r="CQ5" s="7">
        <v>0.25</v>
      </c>
      <c r="CR5" s="844" t="s">
        <v>218</v>
      </c>
      <c r="CS5" s="852" t="s">
        <v>8757</v>
      </c>
      <c r="CT5" s="857">
        <v>1</v>
      </c>
      <c r="CU5" s="839">
        <v>50</v>
      </c>
      <c r="CV5" s="848">
        <v>50</v>
      </c>
      <c r="CW5" s="853" t="s">
        <v>8758</v>
      </c>
      <c r="CX5" s="7">
        <v>0.5</v>
      </c>
      <c r="CY5" s="7">
        <v>0.5</v>
      </c>
      <c r="CZ5" s="844" t="s">
        <v>218</v>
      </c>
      <c r="DA5" s="852" t="s">
        <v>8759</v>
      </c>
      <c r="DB5" s="856">
        <v>1</v>
      </c>
      <c r="DC5" s="839">
        <v>50</v>
      </c>
      <c r="DD5" s="842">
        <v>50</v>
      </c>
      <c r="DE5" s="853"/>
      <c r="DF5" s="7">
        <v>0.5</v>
      </c>
      <c r="DG5" s="7">
        <v>0</v>
      </c>
      <c r="DH5" s="844" t="s">
        <v>7160</v>
      </c>
      <c r="DI5" s="852"/>
      <c r="DJ5" s="856"/>
      <c r="DK5" s="839">
        <v>50</v>
      </c>
      <c r="DL5" s="842">
        <v>0</v>
      </c>
      <c r="DM5" s="853"/>
      <c r="DN5" s="7">
        <v>0.5</v>
      </c>
      <c r="DO5" s="7">
        <v>0</v>
      </c>
      <c r="DP5" s="844" t="s">
        <v>7160</v>
      </c>
      <c r="DQ5" s="852"/>
      <c r="DR5" s="856"/>
      <c r="DS5" s="839">
        <v>75</v>
      </c>
      <c r="DT5" s="848"/>
      <c r="DU5" s="853"/>
      <c r="DV5" s="7">
        <v>0.75</v>
      </c>
      <c r="DW5" s="7">
        <v>0</v>
      </c>
      <c r="DX5" s="844" t="s">
        <v>7160</v>
      </c>
      <c r="DY5" s="852"/>
      <c r="DZ5" s="856"/>
      <c r="EA5" s="839">
        <v>75</v>
      </c>
      <c r="EB5" s="842">
        <v>0</v>
      </c>
      <c r="EC5" s="853"/>
      <c r="ED5" s="7">
        <v>0.75</v>
      </c>
      <c r="EE5" s="7">
        <v>0</v>
      </c>
      <c r="EF5" s="844" t="s">
        <v>7160</v>
      </c>
      <c r="EG5" s="851"/>
      <c r="EH5" s="856"/>
      <c r="EI5" s="839">
        <v>75</v>
      </c>
      <c r="EJ5" s="842">
        <v>0</v>
      </c>
      <c r="EK5" s="853"/>
      <c r="EL5" s="7">
        <v>0.75</v>
      </c>
      <c r="EM5" s="7">
        <v>0</v>
      </c>
      <c r="EN5" s="844" t="s">
        <v>7160</v>
      </c>
      <c r="EO5" s="851"/>
      <c r="EP5" s="856"/>
      <c r="EQ5" s="839">
        <v>100</v>
      </c>
      <c r="ER5" s="845"/>
      <c r="ES5" s="853"/>
      <c r="ET5" s="7">
        <v>1</v>
      </c>
      <c r="EU5" s="7">
        <v>0</v>
      </c>
      <c r="EV5" s="844" t="s">
        <v>7160</v>
      </c>
      <c r="EW5" s="849"/>
      <c r="EX5" s="849"/>
      <c r="EY5" s="546">
        <v>2023</v>
      </c>
      <c r="FB5" s="862"/>
    </row>
    <row r="6" spans="1:158" s="934" customFormat="1" ht="32.25" customHeight="1" x14ac:dyDescent="0.25">
      <c r="A6" s="861" t="s">
        <v>8735</v>
      </c>
      <c r="B6" s="925" t="s">
        <v>7200</v>
      </c>
      <c r="C6" s="925" t="s">
        <v>350</v>
      </c>
      <c r="D6" s="925" t="s">
        <v>351</v>
      </c>
      <c r="E6" s="925" t="s">
        <v>7209</v>
      </c>
      <c r="F6" s="925" t="s">
        <v>352</v>
      </c>
      <c r="G6" s="925" t="s">
        <v>352</v>
      </c>
      <c r="H6" s="925" t="s">
        <v>204</v>
      </c>
      <c r="I6" s="969" t="s">
        <v>7344</v>
      </c>
      <c r="J6" s="969" t="s">
        <v>7235</v>
      </c>
      <c r="K6" s="969" t="s">
        <v>7688</v>
      </c>
      <c r="L6" s="920">
        <v>35</v>
      </c>
      <c r="M6" s="925" t="s">
        <v>8311</v>
      </c>
      <c r="N6" s="920">
        <v>418</v>
      </c>
      <c r="O6" s="920"/>
      <c r="P6" s="1068" t="s">
        <v>493</v>
      </c>
      <c r="Q6" s="920" t="s">
        <v>210</v>
      </c>
      <c r="R6" s="920"/>
      <c r="S6" s="921"/>
      <c r="T6" s="921"/>
      <c r="U6" s="921"/>
      <c r="V6" s="921"/>
      <c r="W6" s="921"/>
      <c r="X6" s="921"/>
      <c r="Y6" s="921"/>
      <c r="Z6" s="921"/>
      <c r="AA6" s="921"/>
      <c r="AB6" s="921"/>
      <c r="AC6" s="921"/>
      <c r="AD6" s="921"/>
      <c r="AE6" s="921"/>
      <c r="AF6" s="921"/>
      <c r="AG6" s="921"/>
      <c r="AH6" s="921"/>
      <c r="AI6" s="921"/>
      <c r="AJ6" s="921"/>
      <c r="AK6" s="921"/>
      <c r="AL6" s="921"/>
      <c r="AM6" s="921"/>
      <c r="AN6" s="921"/>
      <c r="AO6" s="920" t="s">
        <v>211</v>
      </c>
      <c r="AP6" s="920" t="s">
        <v>299</v>
      </c>
      <c r="AQ6" s="920" t="s">
        <v>213</v>
      </c>
      <c r="AR6" s="920" t="s">
        <v>214</v>
      </c>
      <c r="AS6" s="920">
        <v>0</v>
      </c>
      <c r="AT6" s="925" t="s">
        <v>494</v>
      </c>
      <c r="AU6" s="925" t="s">
        <v>495</v>
      </c>
      <c r="AV6" s="978">
        <v>100</v>
      </c>
      <c r="AW6" s="979">
        <v>100</v>
      </c>
      <c r="AX6" s="979">
        <v>100</v>
      </c>
      <c r="AY6" s="979">
        <v>100</v>
      </c>
      <c r="AZ6" s="977">
        <v>100</v>
      </c>
      <c r="BA6" s="977">
        <v>100</v>
      </c>
      <c r="BB6" s="939"/>
      <c r="BC6" s="939"/>
      <c r="BD6" s="939"/>
      <c r="BE6" s="939"/>
      <c r="BF6" s="999">
        <v>100</v>
      </c>
      <c r="BG6" s="839">
        <v>0</v>
      </c>
      <c r="BH6" s="842">
        <v>0</v>
      </c>
      <c r="BI6" s="854" t="s">
        <v>8082</v>
      </c>
      <c r="BJ6" s="129">
        <v>0</v>
      </c>
      <c r="BK6" s="7">
        <v>0</v>
      </c>
      <c r="BL6" s="841" t="s">
        <v>218</v>
      </c>
      <c r="BM6" s="854" t="s">
        <v>8087</v>
      </c>
      <c r="BN6" s="859">
        <v>1</v>
      </c>
      <c r="BO6" s="839">
        <v>0</v>
      </c>
      <c r="BP6" s="842">
        <v>0</v>
      </c>
      <c r="BQ6" s="843" t="s">
        <v>8092</v>
      </c>
      <c r="BR6" s="7">
        <v>0</v>
      </c>
      <c r="BS6" s="7">
        <v>0</v>
      </c>
      <c r="BT6" s="844" t="s">
        <v>218</v>
      </c>
      <c r="BU6" s="537" t="s">
        <v>8097</v>
      </c>
      <c r="BV6" s="120">
        <v>1</v>
      </c>
      <c r="BW6" s="839">
        <v>0</v>
      </c>
      <c r="BX6" s="842">
        <v>0</v>
      </c>
      <c r="BY6" s="853" t="s">
        <v>8559</v>
      </c>
      <c r="BZ6" s="7">
        <v>0</v>
      </c>
      <c r="CA6" s="7">
        <v>0</v>
      </c>
      <c r="CB6" s="844" t="s">
        <v>218</v>
      </c>
      <c r="CC6" s="852" t="s">
        <v>8564</v>
      </c>
      <c r="CD6" s="120">
        <v>1</v>
      </c>
      <c r="CE6" s="839">
        <v>0</v>
      </c>
      <c r="CF6" s="842">
        <v>0</v>
      </c>
      <c r="CG6" s="853" t="s">
        <v>8760</v>
      </c>
      <c r="CH6" s="7">
        <v>0</v>
      </c>
      <c r="CI6" s="7">
        <v>0</v>
      </c>
      <c r="CJ6" s="844" t="s">
        <v>218</v>
      </c>
      <c r="CK6" s="27" t="s">
        <v>8761</v>
      </c>
      <c r="CL6" s="857">
        <v>1</v>
      </c>
      <c r="CM6" s="839">
        <v>0</v>
      </c>
      <c r="CN6" s="842">
        <v>0</v>
      </c>
      <c r="CO6" s="847" t="s">
        <v>8762</v>
      </c>
      <c r="CP6" s="7">
        <v>0</v>
      </c>
      <c r="CQ6" s="7">
        <v>0</v>
      </c>
      <c r="CR6" s="844" t="s">
        <v>218</v>
      </c>
      <c r="CS6" s="852" t="s">
        <v>8763</v>
      </c>
      <c r="CT6" s="857">
        <v>1</v>
      </c>
      <c r="CU6" s="839">
        <v>50</v>
      </c>
      <c r="CV6" s="848">
        <v>50</v>
      </c>
      <c r="CW6" s="853" t="s">
        <v>8764</v>
      </c>
      <c r="CX6" s="7">
        <v>0.5</v>
      </c>
      <c r="CY6" s="7">
        <v>0.5</v>
      </c>
      <c r="CZ6" s="844" t="s">
        <v>218</v>
      </c>
      <c r="DA6" s="852" t="s">
        <v>8765</v>
      </c>
      <c r="DB6" s="856">
        <v>1</v>
      </c>
      <c r="DC6" s="839">
        <v>50</v>
      </c>
      <c r="DD6" s="842">
        <v>50</v>
      </c>
      <c r="DE6" s="853"/>
      <c r="DF6" s="7">
        <v>0.5</v>
      </c>
      <c r="DG6" s="7">
        <v>0</v>
      </c>
      <c r="DH6" s="844" t="s">
        <v>7160</v>
      </c>
      <c r="DI6" s="852"/>
      <c r="DJ6" s="856"/>
      <c r="DK6" s="839">
        <v>50</v>
      </c>
      <c r="DL6" s="842">
        <v>0</v>
      </c>
      <c r="DM6" s="853"/>
      <c r="DN6" s="7">
        <v>0.5</v>
      </c>
      <c r="DO6" s="7">
        <v>0</v>
      </c>
      <c r="DP6" s="844" t="s">
        <v>7160</v>
      </c>
      <c r="DQ6" s="852"/>
      <c r="DR6" s="856"/>
      <c r="DS6" s="839">
        <v>50</v>
      </c>
      <c r="DT6" s="842">
        <v>0</v>
      </c>
      <c r="DU6" s="853"/>
      <c r="DV6" s="7">
        <v>0.5</v>
      </c>
      <c r="DW6" s="7">
        <v>0</v>
      </c>
      <c r="DX6" s="844" t="s">
        <v>7160</v>
      </c>
      <c r="DY6" s="852"/>
      <c r="DZ6" s="856"/>
      <c r="EA6" s="839">
        <v>50</v>
      </c>
      <c r="EB6" s="842">
        <v>0</v>
      </c>
      <c r="EC6" s="853"/>
      <c r="ED6" s="7">
        <v>0.5</v>
      </c>
      <c r="EE6" s="7">
        <v>0</v>
      </c>
      <c r="EF6" s="844" t="s">
        <v>7160</v>
      </c>
      <c r="EG6" s="851"/>
      <c r="EH6" s="856"/>
      <c r="EI6" s="839">
        <v>50</v>
      </c>
      <c r="EJ6" s="842">
        <v>0</v>
      </c>
      <c r="EK6" s="853"/>
      <c r="EL6" s="7">
        <v>0.5</v>
      </c>
      <c r="EM6" s="7">
        <v>0</v>
      </c>
      <c r="EN6" s="844" t="s">
        <v>7160</v>
      </c>
      <c r="EO6" s="851"/>
      <c r="EP6" s="856"/>
      <c r="EQ6" s="839">
        <v>100</v>
      </c>
      <c r="ER6" s="845"/>
      <c r="ES6" s="853"/>
      <c r="ET6" s="7">
        <v>1</v>
      </c>
      <c r="EU6" s="7">
        <v>0</v>
      </c>
      <c r="EV6" s="844" t="s">
        <v>7160</v>
      </c>
      <c r="EW6" s="849"/>
      <c r="EX6" s="849"/>
      <c r="EY6" s="546">
        <v>2023</v>
      </c>
      <c r="FB6" s="862"/>
    </row>
  </sheetData>
  <sheetProtection formatCells="0" formatColumns="0" formatRows="0" sort="0" autoFilter="0" pivotTables="0"/>
  <autoFilter ref="A1:EY6" xr:uid="{C9A0AAF1-5332-4CEB-8F79-67AA55FABFA2}"/>
  <conditionalFormatting sqref="BL2:BL6 BT2:BT6 CB2:CB6 CJ2:CJ6 CL2:CL6 CR2:CR6 CZ2:CZ6 DH2:DH6 DP2:DP6 DX2:DX6 EF2:EF6 EN2:EN6 EV2:EV6">
    <cfRule type="cellIs" dxfId="115" priority="45" operator="equal">
      <formula>"Pendiente Validar"</formula>
    </cfRule>
    <cfRule type="cellIs" dxfId="114" priority="46" operator="equal">
      <formula>"NO"</formula>
    </cfRule>
    <cfRule type="cellIs" dxfId="113" priority="47" operator="equal">
      <formula>"SI"</formula>
    </cfRule>
  </conditionalFormatting>
  <dataValidations count="3">
    <dataValidation allowBlank="1" showErrorMessage="1" promptTitle="Mín 300 máx 4000" prompt="Recuerda que debes escribir mínimo 300 caractateres y máximo 4000" sqref="CC7:CD1048576 EO2:EP1048576 DA2:DB1048576 CS2:CT1048576 DI2:DJ1048576 DY2:DZ1048576 DQ2:DR1048576 EG2:EH1048576 CK2:CL1048576 BU2:BV1048576 EW2:EY1048576 EQ2:EQ6 EI2:EI6 DC2:DC6 FB1:FD6 CU2:CU6 EA2:EA6 DS2:DS6 DK2:DK6 CM2:CM6 CC2:CE6" xr:uid="{D19C9F93-93D4-467B-92A5-26EC814502DF}"/>
    <dataValidation allowBlank="1" showInputMessage="1" showErrorMessage="1" promptTitle="Meta 2021 Total" prompt="Corresponde a la Meta 2021 + Rezago en Meta 2020_x000a__x000a_" sqref="BF1" xr:uid="{BFCFD612-72B8-454F-B8F4-F5C044DCABA6}"/>
    <dataValidation type="list" allowBlank="1" showInputMessage="1" showErrorMessage="1" sqref="EF2:EF6 CR2:CR6 BT2:BT6 EN2:EN6 BL2:BL6 CB2:CB6 EV2:EV6 CJ2:CJ6 CZ2:CZ6 DH2:DH6 DP2:DP6 DX2:DX6" xr:uid="{05C5C2DD-AD37-4C57-A212-3F70E2477EC5}">
      <formula1>"SI,NO,Pendiente Validar"</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2A7F8-1373-4A50-B495-0237841F135A}">
  <sheetPr>
    <tabColor theme="9" tint="0.79998168889431442"/>
  </sheetPr>
  <dimension ref="A1:FA102"/>
  <sheetViews>
    <sheetView topLeftCell="CR1" zoomScale="85" zoomScaleNormal="85" workbookViewId="0">
      <selection activeCell="EW6" sqref="EW6"/>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10.42578125" customWidth="1"/>
    <col min="6" max="6" width="25.42578125" customWidth="1"/>
    <col min="7" max="7" width="29.42578125" customWidth="1"/>
    <col min="8" max="8" width="21.5703125" customWidth="1"/>
    <col min="9" max="10" width="40.7109375" customWidth="1"/>
    <col min="11" max="11" width="20.28515625" customWidth="1"/>
    <col min="12" max="12" width="15.140625" customWidth="1"/>
    <col min="13" max="13" width="23.85546875" customWidth="1"/>
    <col min="14" max="14" width="10.42578125" customWidth="1"/>
    <col min="15" max="15" width="10.28515625" hidden="1" customWidth="1"/>
    <col min="16" max="16" width="39.42578125" style="1067"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4" customWidth="1"/>
    <col min="42" max="42" width="15.5703125" style="764" customWidth="1"/>
    <col min="43" max="43" width="16.28515625" style="764" customWidth="1"/>
    <col min="44" max="44" width="12.42578125" style="764" customWidth="1"/>
    <col min="45" max="45" width="9.140625" style="764" customWidth="1"/>
    <col min="46" max="46" width="33.28515625" customWidth="1"/>
    <col min="47" max="47" width="35.5703125" customWidth="1"/>
    <col min="48" max="48" width="22" style="764" customWidth="1"/>
    <col min="49" max="49" width="25.42578125" style="764" customWidth="1"/>
    <col min="50" max="50" width="19.140625" style="764" bestFit="1" customWidth="1"/>
    <col min="51" max="51" width="20.7109375" style="764" bestFit="1" customWidth="1"/>
    <col min="52" max="52" width="19.140625" style="764" bestFit="1" customWidth="1"/>
    <col min="53" max="53" width="23.42578125" style="764"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88" bestFit="1" customWidth="1"/>
    <col min="61" max="61" width="39.85546875" style="9" customWidth="1"/>
    <col min="62" max="62" width="10.5703125" customWidth="1"/>
    <col min="63" max="63" width="12.140625" customWidth="1"/>
    <col min="64" max="64" width="10.7109375" style="5" customWidth="1"/>
    <col min="65" max="65" width="45.42578125" style="5" customWidth="1"/>
    <col min="66" max="66" width="15" style="5" customWidth="1"/>
    <col min="67" max="67" width="20.28515625" style="5" customWidth="1"/>
    <col min="68" max="68" width="20.7109375" style="5" bestFit="1" customWidth="1"/>
    <col min="69" max="69" width="47.85546875" style="5" customWidth="1"/>
    <col min="70" max="70" width="10.5703125" style="5" customWidth="1"/>
    <col min="71" max="71" width="11.140625" style="5" customWidth="1"/>
    <col min="72" max="72" width="12.140625" style="35" customWidth="1"/>
    <col min="73" max="73" width="41.5703125" style="5" customWidth="1"/>
    <col min="74" max="74" width="17.7109375" style="35" customWidth="1"/>
    <col min="75" max="75" width="21.140625" style="5" bestFit="1" customWidth="1"/>
    <col min="76" max="76" width="18.42578125" style="5" bestFit="1"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19.140625"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17.42578125" style="5" customWidth="1"/>
    <col min="92" max="92" width="16" style="5"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19.5703125" style="5"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19.140625" style="5" bestFit="1" customWidth="1"/>
    <col min="108" max="108" width="15.85546875" style="5"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0" style="5" customWidth="1"/>
    <col min="116" max="116" width="19.140625" style="5" customWidth="1"/>
    <col min="117" max="117" width="47" style="5" customWidth="1"/>
    <col min="118" max="118" width="15" style="5" customWidth="1"/>
    <col min="119" max="119" width="14.85546875" style="5" customWidth="1"/>
    <col min="120" max="120" width="11.7109375" style="35" customWidth="1"/>
    <col min="121" max="121" width="39.140625" style="5" customWidth="1"/>
    <col min="122" max="122" width="9.140625" style="5" customWidth="1"/>
    <col min="123" max="123" width="19.14062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19.140625" style="5"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0.140625" style="5" bestFit="1" customWidth="1"/>
    <col min="148" max="148" width="16.5703125" style="5" customWidth="1"/>
    <col min="149" max="149" width="61" style="5" customWidth="1"/>
    <col min="150" max="150" width="18.5703125" style="5" bestFit="1" customWidth="1"/>
    <col min="151" max="151" width="10.5703125" style="5" customWidth="1"/>
    <col min="152" max="152" width="12.28515625" style="5" customWidth="1"/>
    <col min="153" max="153" width="35.7109375" style="862" customWidth="1"/>
    <col min="154" max="154" width="12.85546875" style="5" customWidth="1"/>
    <col min="155" max="155" width="14.7109375" style="5" customWidth="1"/>
    <col min="156" max="156" width="13" style="5" customWidth="1"/>
    <col min="157" max="157" width="9.140625" style="5" customWidth="1"/>
    <col min="158" max="16384" width="9.140625" style="5"/>
  </cols>
  <sheetData>
    <row r="1" spans="1:157" ht="59.25" customHeight="1" x14ac:dyDescent="0.25">
      <c r="A1" s="836" t="s">
        <v>7075</v>
      </c>
      <c r="B1" s="913" t="s">
        <v>0</v>
      </c>
      <c r="C1" s="913" t="s">
        <v>1</v>
      </c>
      <c r="D1" s="913" t="s">
        <v>2</v>
      </c>
      <c r="E1" s="913" t="s">
        <v>7076</v>
      </c>
      <c r="F1" s="913" t="s">
        <v>3</v>
      </c>
      <c r="G1" s="913" t="s">
        <v>4</v>
      </c>
      <c r="H1" s="914" t="s">
        <v>5</v>
      </c>
      <c r="I1" s="1066" t="s">
        <v>6</v>
      </c>
      <c r="J1" s="914" t="s">
        <v>7</v>
      </c>
      <c r="K1" s="914" t="s">
        <v>9</v>
      </c>
      <c r="L1" s="914" t="s">
        <v>12</v>
      </c>
      <c r="M1" s="915" t="s">
        <v>7077</v>
      </c>
      <c r="N1" s="914" t="s">
        <v>16</v>
      </c>
      <c r="O1" s="779" t="s">
        <v>7078</v>
      </c>
      <c r="P1" s="914" t="s">
        <v>17</v>
      </c>
      <c r="Q1" s="914" t="s">
        <v>18</v>
      </c>
      <c r="R1" s="916" t="s">
        <v>19</v>
      </c>
      <c r="S1" s="916" t="s">
        <v>20</v>
      </c>
      <c r="T1" s="916" t="s">
        <v>21</v>
      </c>
      <c r="U1" s="916" t="s">
        <v>22</v>
      </c>
      <c r="V1" s="916" t="s">
        <v>23</v>
      </c>
      <c r="W1" s="916" t="s">
        <v>7079</v>
      </c>
      <c r="X1" s="916" t="s">
        <v>7080</v>
      </c>
      <c r="Y1" s="916" t="s">
        <v>25</v>
      </c>
      <c r="Z1" s="916" t="s">
        <v>7336</v>
      </c>
      <c r="AA1" s="916" t="s">
        <v>7081</v>
      </c>
      <c r="AB1" s="916" t="s">
        <v>26</v>
      </c>
      <c r="AC1" s="916" t="s">
        <v>27</v>
      </c>
      <c r="AD1" s="916" t="s">
        <v>7337</v>
      </c>
      <c r="AE1" s="6" t="s">
        <v>29</v>
      </c>
      <c r="AF1" s="6" t="s">
        <v>30</v>
      </c>
      <c r="AG1" s="916" t="s">
        <v>31</v>
      </c>
      <c r="AH1" s="916" t="s">
        <v>7338</v>
      </c>
      <c r="AI1" s="916" t="s">
        <v>7082</v>
      </c>
      <c r="AJ1" s="916" t="s">
        <v>7083</v>
      </c>
      <c r="AK1" s="916" t="s">
        <v>7084</v>
      </c>
      <c r="AL1" s="916" t="s">
        <v>7085</v>
      </c>
      <c r="AM1" s="916" t="s">
        <v>7086</v>
      </c>
      <c r="AN1" s="6" t="s">
        <v>7087</v>
      </c>
      <c r="AO1" s="781" t="s">
        <v>33</v>
      </c>
      <c r="AP1" s="781" t="s">
        <v>34</v>
      </c>
      <c r="AQ1" s="917" t="s">
        <v>35</v>
      </c>
      <c r="AR1" s="917" t="s">
        <v>36</v>
      </c>
      <c r="AS1" s="917" t="s">
        <v>7088</v>
      </c>
      <c r="AT1" s="917" t="s">
        <v>37</v>
      </c>
      <c r="AU1" s="917" t="s">
        <v>38</v>
      </c>
      <c r="AV1" s="917" t="s">
        <v>7339</v>
      </c>
      <c r="AW1" s="917" t="s">
        <v>7340</v>
      </c>
      <c r="AX1" s="917" t="s">
        <v>7341</v>
      </c>
      <c r="AY1" s="917" t="s">
        <v>7342</v>
      </c>
      <c r="AZ1" s="918" t="s">
        <v>7343</v>
      </c>
      <c r="BA1" s="918" t="s">
        <v>7089</v>
      </c>
      <c r="BB1" s="918" t="s">
        <v>7697</v>
      </c>
      <c r="BC1" s="918" t="s">
        <v>7698</v>
      </c>
      <c r="BD1" s="918" t="s">
        <v>7699</v>
      </c>
      <c r="BE1" s="918" t="s">
        <v>8294</v>
      </c>
      <c r="BF1" s="1000" t="s">
        <v>7700</v>
      </c>
      <c r="BG1" s="782" t="s">
        <v>48</v>
      </c>
      <c r="BH1" s="784" t="s">
        <v>49</v>
      </c>
      <c r="BI1" s="784" t="s">
        <v>50</v>
      </c>
      <c r="BJ1" s="784" t="s">
        <v>7094</v>
      </c>
      <c r="BK1" s="784" t="s">
        <v>7095</v>
      </c>
      <c r="BL1" s="785" t="s">
        <v>53</v>
      </c>
      <c r="BM1" s="785" t="s">
        <v>7096</v>
      </c>
      <c r="BN1" s="2" t="s">
        <v>7097</v>
      </c>
      <c r="BO1" s="782" t="s">
        <v>55</v>
      </c>
      <c r="BP1" s="786" t="s">
        <v>56</v>
      </c>
      <c r="BQ1" s="786" t="s">
        <v>57</v>
      </c>
      <c r="BR1" s="786" t="s">
        <v>7098</v>
      </c>
      <c r="BS1" s="786" t="s">
        <v>7099</v>
      </c>
      <c r="BT1" s="786" t="s">
        <v>60</v>
      </c>
      <c r="BU1" s="2" t="s">
        <v>7100</v>
      </c>
      <c r="BV1" s="2" t="s">
        <v>7101</v>
      </c>
      <c r="BW1" s="782" t="s">
        <v>62</v>
      </c>
      <c r="BX1" s="785" t="s">
        <v>63</v>
      </c>
      <c r="BY1" s="785" t="s">
        <v>64</v>
      </c>
      <c r="BZ1" s="785" t="s">
        <v>7102</v>
      </c>
      <c r="CA1" s="785" t="s">
        <v>7103</v>
      </c>
      <c r="CB1" s="785" t="s">
        <v>67</v>
      </c>
      <c r="CC1" s="1" t="s">
        <v>7104</v>
      </c>
      <c r="CD1" s="2" t="s">
        <v>7105</v>
      </c>
      <c r="CE1" s="782" t="s">
        <v>69</v>
      </c>
      <c r="CF1" s="786" t="s">
        <v>70</v>
      </c>
      <c r="CG1" s="786" t="s">
        <v>71</v>
      </c>
      <c r="CH1" s="786" t="s">
        <v>7106</v>
      </c>
      <c r="CI1" s="786" t="s">
        <v>7107</v>
      </c>
      <c r="CJ1" s="786" t="s">
        <v>74</v>
      </c>
      <c r="CK1" s="2" t="s">
        <v>7108</v>
      </c>
      <c r="CL1" s="2" t="s">
        <v>7109</v>
      </c>
      <c r="CM1" s="782" t="s">
        <v>76</v>
      </c>
      <c r="CN1" s="785" t="s">
        <v>77</v>
      </c>
      <c r="CO1" s="785" t="s">
        <v>78</v>
      </c>
      <c r="CP1" s="785" t="s">
        <v>7110</v>
      </c>
      <c r="CQ1" s="785" t="s">
        <v>7111</v>
      </c>
      <c r="CR1" s="785" t="s">
        <v>81</v>
      </c>
      <c r="CS1" s="1" t="s">
        <v>7112</v>
      </c>
      <c r="CT1" s="1" t="s">
        <v>7113</v>
      </c>
      <c r="CU1" s="782" t="s">
        <v>83</v>
      </c>
      <c r="CV1" s="786" t="s">
        <v>7114</v>
      </c>
      <c r="CW1" s="786" t="s">
        <v>85</v>
      </c>
      <c r="CX1" s="786" t="s">
        <v>7115</v>
      </c>
      <c r="CY1" s="786" t="s">
        <v>7116</v>
      </c>
      <c r="CZ1" s="786" t="s">
        <v>88</v>
      </c>
      <c r="DA1" s="2" t="s">
        <v>7117</v>
      </c>
      <c r="DB1" s="2" t="s">
        <v>7118</v>
      </c>
      <c r="DC1" s="782" t="s">
        <v>90</v>
      </c>
      <c r="DD1" s="785" t="s">
        <v>7119</v>
      </c>
      <c r="DE1" s="785" t="s">
        <v>92</v>
      </c>
      <c r="DF1" s="785" t="s">
        <v>7120</v>
      </c>
      <c r="DG1" s="785" t="s">
        <v>7121</v>
      </c>
      <c r="DH1" s="785" t="s">
        <v>95</v>
      </c>
      <c r="DI1" s="1" t="s">
        <v>7122</v>
      </c>
      <c r="DJ1" s="1" t="s">
        <v>7123</v>
      </c>
      <c r="DK1" s="782" t="s">
        <v>97</v>
      </c>
      <c r="DL1" s="786" t="s">
        <v>7124</v>
      </c>
      <c r="DM1" s="786" t="s">
        <v>99</v>
      </c>
      <c r="DN1" s="786" t="s">
        <v>7125</v>
      </c>
      <c r="DO1" s="786" t="s">
        <v>7126</v>
      </c>
      <c r="DP1" s="786" t="s">
        <v>102</v>
      </c>
      <c r="DQ1" s="2" t="s">
        <v>7127</v>
      </c>
      <c r="DR1" s="2" t="s">
        <v>7128</v>
      </c>
      <c r="DS1" s="782" t="s">
        <v>104</v>
      </c>
      <c r="DT1" s="785" t="s">
        <v>7129</v>
      </c>
      <c r="DU1" s="785" t="s">
        <v>106</v>
      </c>
      <c r="DV1" s="785" t="s">
        <v>7130</v>
      </c>
      <c r="DW1" s="785" t="s">
        <v>7131</v>
      </c>
      <c r="DX1" s="785" t="s">
        <v>109</v>
      </c>
      <c r="DY1" s="1" t="s">
        <v>7132</v>
      </c>
      <c r="DZ1" s="1" t="s">
        <v>7133</v>
      </c>
      <c r="EA1" s="782" t="s">
        <v>111</v>
      </c>
      <c r="EB1" s="786" t="s">
        <v>7134</v>
      </c>
      <c r="EC1" s="786" t="s">
        <v>113</v>
      </c>
      <c r="ED1" s="786" t="s">
        <v>7135</v>
      </c>
      <c r="EE1" s="786" t="s">
        <v>7136</v>
      </c>
      <c r="EF1" s="786" t="s">
        <v>116</v>
      </c>
      <c r="EG1" s="2" t="s">
        <v>7137</v>
      </c>
      <c r="EH1" s="2" t="s">
        <v>7138</v>
      </c>
      <c r="EI1" s="782" t="s">
        <v>118</v>
      </c>
      <c r="EJ1" s="785" t="s">
        <v>7139</v>
      </c>
      <c r="EK1" s="785" t="s">
        <v>120</v>
      </c>
      <c r="EL1" s="785" t="s">
        <v>7140</v>
      </c>
      <c r="EM1" s="785" t="s">
        <v>7141</v>
      </c>
      <c r="EN1" s="785" t="s">
        <v>123</v>
      </c>
      <c r="EO1" s="1" t="s">
        <v>7142</v>
      </c>
      <c r="EP1" s="1" t="s">
        <v>7143</v>
      </c>
      <c r="EQ1" s="782" t="s">
        <v>125</v>
      </c>
      <c r="ER1" s="786" t="s">
        <v>7144</v>
      </c>
      <c r="ES1" s="786" t="s">
        <v>127</v>
      </c>
      <c r="ET1" s="786" t="s">
        <v>7145</v>
      </c>
      <c r="EU1" s="786" t="s">
        <v>7146</v>
      </c>
      <c r="EV1" s="786" t="s">
        <v>130</v>
      </c>
      <c r="EW1" s="2" t="s">
        <v>7147</v>
      </c>
      <c r="EX1" s="2" t="s">
        <v>7148</v>
      </c>
      <c r="EY1" s="2" t="s">
        <v>7149</v>
      </c>
      <c r="FA1" s="862"/>
    </row>
    <row r="2" spans="1:157" s="934" customFormat="1" ht="32.25" customHeight="1" x14ac:dyDescent="0.25">
      <c r="A2" s="861" t="s">
        <v>8766</v>
      </c>
      <c r="B2" s="925" t="s">
        <v>2227</v>
      </c>
      <c r="C2" s="925" t="s">
        <v>653</v>
      </c>
      <c r="D2" s="925" t="s">
        <v>4460</v>
      </c>
      <c r="E2" s="925" t="s">
        <v>7155</v>
      </c>
      <c r="F2" s="925" t="s">
        <v>2228</v>
      </c>
      <c r="G2" s="925" t="s">
        <v>2228</v>
      </c>
      <c r="H2" s="925" t="s">
        <v>2352</v>
      </c>
      <c r="I2" s="969" t="s">
        <v>7344</v>
      </c>
      <c r="J2" s="969" t="s">
        <v>7344</v>
      </c>
      <c r="K2" s="969" t="s">
        <v>8767</v>
      </c>
      <c r="L2" s="920">
        <v>51</v>
      </c>
      <c r="M2" s="925" t="s">
        <v>8325</v>
      </c>
      <c r="N2" s="920">
        <v>29</v>
      </c>
      <c r="O2" s="920"/>
      <c r="P2" s="1068" t="s">
        <v>7732</v>
      </c>
      <c r="Q2" s="920" t="s">
        <v>2904</v>
      </c>
      <c r="R2" s="921"/>
      <c r="S2" s="921"/>
      <c r="T2" s="921"/>
      <c r="U2" s="921"/>
      <c r="V2" s="921"/>
      <c r="W2" s="921"/>
      <c r="X2" s="921"/>
      <c r="Y2" s="921"/>
      <c r="Z2" s="921"/>
      <c r="AA2" s="921" t="s">
        <v>2982</v>
      </c>
      <c r="AB2" s="921"/>
      <c r="AC2" s="921"/>
      <c r="AD2" s="921"/>
      <c r="AE2" s="921"/>
      <c r="AF2" s="921"/>
      <c r="AG2" s="921"/>
      <c r="AH2" s="921"/>
      <c r="AI2" s="921"/>
      <c r="AJ2" s="921"/>
      <c r="AK2" s="921"/>
      <c r="AL2" s="921"/>
      <c r="AM2" s="921"/>
      <c r="AN2" s="921"/>
      <c r="AO2" s="920" t="s">
        <v>270</v>
      </c>
      <c r="AP2" s="921" t="s">
        <v>2635</v>
      </c>
      <c r="AQ2" s="920" t="s">
        <v>871</v>
      </c>
      <c r="AR2" s="920" t="s">
        <v>214</v>
      </c>
      <c r="AS2" s="920">
        <v>30</v>
      </c>
      <c r="AT2" s="925" t="s">
        <v>2905</v>
      </c>
      <c r="AU2" s="925" t="s">
        <v>7161</v>
      </c>
      <c r="AV2" s="919">
        <v>0</v>
      </c>
      <c r="AW2" s="975">
        <v>70.599999999999994</v>
      </c>
      <c r="AX2" s="975">
        <v>73.5</v>
      </c>
      <c r="AY2" s="975">
        <v>76.5</v>
      </c>
      <c r="AZ2" s="975">
        <v>79.400000000000006</v>
      </c>
      <c r="BA2" s="975">
        <v>79.400000000000006</v>
      </c>
      <c r="BB2" s="936"/>
      <c r="BC2" s="936"/>
      <c r="BD2" s="936"/>
      <c r="BE2" s="936"/>
      <c r="BF2" s="1001">
        <v>79.400000000000006</v>
      </c>
      <c r="BG2" s="839">
        <v>0</v>
      </c>
      <c r="BH2" s="842">
        <v>0</v>
      </c>
      <c r="BI2" s="854" t="s">
        <v>7758</v>
      </c>
      <c r="BJ2" s="840">
        <v>0</v>
      </c>
      <c r="BK2" s="7">
        <v>0</v>
      </c>
      <c r="BL2" s="841" t="s">
        <v>7160</v>
      </c>
      <c r="BM2" s="854" t="s">
        <v>7784</v>
      </c>
      <c r="BN2" s="859"/>
      <c r="BO2" s="839">
        <v>0</v>
      </c>
      <c r="BP2" s="842">
        <v>0</v>
      </c>
      <c r="BQ2" s="843" t="s">
        <v>7786</v>
      </c>
      <c r="BR2" s="7">
        <v>0</v>
      </c>
      <c r="BS2" s="7">
        <v>0</v>
      </c>
      <c r="BT2" s="844" t="s">
        <v>7160</v>
      </c>
      <c r="BU2" s="537" t="s">
        <v>7812</v>
      </c>
      <c r="BV2" s="120"/>
      <c r="BW2" s="839">
        <v>0</v>
      </c>
      <c r="BX2" s="842">
        <v>0</v>
      </c>
      <c r="BY2" s="853" t="s">
        <v>8341</v>
      </c>
      <c r="BZ2" s="7">
        <v>0</v>
      </c>
      <c r="CA2" s="7">
        <v>0</v>
      </c>
      <c r="CB2" s="844" t="s">
        <v>7160</v>
      </c>
      <c r="CC2" s="852" t="s">
        <v>8366</v>
      </c>
      <c r="CD2" s="857"/>
      <c r="CE2" s="839">
        <v>0</v>
      </c>
      <c r="CF2" s="842">
        <v>0</v>
      </c>
      <c r="CG2" s="853" t="s">
        <v>8768</v>
      </c>
      <c r="CH2" s="7">
        <v>0</v>
      </c>
      <c r="CI2" s="7">
        <v>0</v>
      </c>
      <c r="CJ2" s="844" t="s">
        <v>7160</v>
      </c>
      <c r="CK2" s="27" t="s">
        <v>8769</v>
      </c>
      <c r="CL2" s="857"/>
      <c r="CM2" s="839">
        <v>0</v>
      </c>
      <c r="CN2" s="842">
        <v>0</v>
      </c>
      <c r="CO2" s="847" t="s">
        <v>8770</v>
      </c>
      <c r="CP2" s="7">
        <v>0</v>
      </c>
      <c r="CQ2" s="7">
        <v>0</v>
      </c>
      <c r="CR2" s="844" t="s">
        <v>7160</v>
      </c>
      <c r="CS2" s="852" t="s">
        <v>8771</v>
      </c>
      <c r="CT2" s="857"/>
      <c r="CU2" s="839">
        <v>0</v>
      </c>
      <c r="CV2" s="842">
        <v>0</v>
      </c>
      <c r="CW2" s="853" t="s">
        <v>8772</v>
      </c>
      <c r="CX2" s="7">
        <v>0</v>
      </c>
      <c r="CY2" s="7">
        <v>0</v>
      </c>
      <c r="CZ2" s="844" t="s">
        <v>7160</v>
      </c>
      <c r="DA2" s="852" t="s">
        <v>8773</v>
      </c>
      <c r="DB2" s="856"/>
      <c r="DC2" s="839">
        <v>0</v>
      </c>
      <c r="DD2" s="842">
        <v>0</v>
      </c>
      <c r="DE2" s="853"/>
      <c r="DF2" s="7">
        <v>0</v>
      </c>
      <c r="DG2" s="7">
        <v>0</v>
      </c>
      <c r="DH2" s="844" t="s">
        <v>7160</v>
      </c>
      <c r="DI2" s="852"/>
      <c r="DJ2" s="856"/>
      <c r="DK2" s="839">
        <v>0</v>
      </c>
      <c r="DL2" s="842">
        <v>0</v>
      </c>
      <c r="DM2" s="853"/>
      <c r="DN2" s="7">
        <v>0</v>
      </c>
      <c r="DO2" s="7">
        <v>0</v>
      </c>
      <c r="DP2" s="844" t="s">
        <v>7160</v>
      </c>
      <c r="DQ2" s="852"/>
      <c r="DR2" s="856"/>
      <c r="DS2" s="839">
        <v>0</v>
      </c>
      <c r="DT2" s="842">
        <v>0</v>
      </c>
      <c r="DU2" s="853"/>
      <c r="DV2" s="7">
        <v>0</v>
      </c>
      <c r="DW2" s="7">
        <v>0</v>
      </c>
      <c r="DX2" s="844" t="s">
        <v>7160</v>
      </c>
      <c r="DY2" s="852"/>
      <c r="DZ2" s="856"/>
      <c r="EA2" s="839">
        <v>0</v>
      </c>
      <c r="EB2" s="842">
        <v>0</v>
      </c>
      <c r="EC2" s="853"/>
      <c r="ED2" s="7">
        <v>0</v>
      </c>
      <c r="EE2" s="7">
        <v>0</v>
      </c>
      <c r="EF2" s="844" t="s">
        <v>7160</v>
      </c>
      <c r="EG2" s="851"/>
      <c r="EH2" s="856"/>
      <c r="EI2" s="839">
        <v>0</v>
      </c>
      <c r="EJ2" s="842">
        <v>0</v>
      </c>
      <c r="EK2" s="853"/>
      <c r="EL2" s="7">
        <v>0</v>
      </c>
      <c r="EM2" s="7">
        <v>0</v>
      </c>
      <c r="EN2" s="844" t="s">
        <v>7160</v>
      </c>
      <c r="EO2" s="851"/>
      <c r="EP2" s="856"/>
      <c r="EQ2" s="839">
        <v>70.599999999999994</v>
      </c>
      <c r="ER2" s="845"/>
      <c r="ES2" s="853"/>
      <c r="ET2" s="7">
        <v>1</v>
      </c>
      <c r="EU2" s="7">
        <v>0</v>
      </c>
      <c r="EV2" s="844" t="s">
        <v>7160</v>
      </c>
      <c r="EW2" s="849"/>
      <c r="EX2" s="849"/>
      <c r="EY2" s="546">
        <v>2023</v>
      </c>
      <c r="FA2" s="862"/>
    </row>
    <row r="3" spans="1:157" s="934" customFormat="1" ht="32.25" customHeight="1" x14ac:dyDescent="0.25">
      <c r="A3" s="861" t="s">
        <v>8774</v>
      </c>
      <c r="B3" s="925" t="s">
        <v>2227</v>
      </c>
      <c r="C3" s="925" t="s">
        <v>653</v>
      </c>
      <c r="D3" s="925" t="s">
        <v>4460</v>
      </c>
      <c r="E3" s="925" t="s">
        <v>7155</v>
      </c>
      <c r="F3" s="925" t="s">
        <v>2228</v>
      </c>
      <c r="G3" s="925" t="s">
        <v>2228</v>
      </c>
      <c r="H3" s="925" t="s">
        <v>2352</v>
      </c>
      <c r="I3" s="969" t="s">
        <v>7344</v>
      </c>
      <c r="J3" s="969" t="s">
        <v>7344</v>
      </c>
      <c r="K3" s="969" t="s">
        <v>7345</v>
      </c>
      <c r="L3" s="920">
        <v>51</v>
      </c>
      <c r="M3" s="925" t="s">
        <v>8325</v>
      </c>
      <c r="N3" s="920">
        <v>506</v>
      </c>
      <c r="O3" s="920"/>
      <c r="P3" s="1068" t="s">
        <v>3045</v>
      </c>
      <c r="Q3" s="920" t="s">
        <v>2904</v>
      </c>
      <c r="R3" s="921"/>
      <c r="S3" s="921"/>
      <c r="T3" s="921"/>
      <c r="U3" s="921"/>
      <c r="V3" s="921"/>
      <c r="W3" s="921"/>
      <c r="X3" s="921"/>
      <c r="Y3" s="921"/>
      <c r="Z3" s="921"/>
      <c r="AA3" s="921" t="s">
        <v>2982</v>
      </c>
      <c r="AB3" s="921"/>
      <c r="AC3" s="921"/>
      <c r="AD3" s="921"/>
      <c r="AE3" s="921"/>
      <c r="AF3" s="921"/>
      <c r="AG3" s="921"/>
      <c r="AH3" s="921"/>
      <c r="AI3" s="921"/>
      <c r="AJ3" s="921"/>
      <c r="AK3" s="921"/>
      <c r="AL3" s="921"/>
      <c r="AM3" s="921"/>
      <c r="AN3" s="921"/>
      <c r="AO3" s="920" t="s">
        <v>270</v>
      </c>
      <c r="AP3" s="921" t="s">
        <v>2635</v>
      </c>
      <c r="AQ3" s="920" t="s">
        <v>871</v>
      </c>
      <c r="AR3" s="920" t="s">
        <v>214</v>
      </c>
      <c r="AS3" s="920">
        <v>30</v>
      </c>
      <c r="AT3" s="925" t="s">
        <v>3046</v>
      </c>
      <c r="AU3" s="925" t="s">
        <v>7346</v>
      </c>
      <c r="AV3" s="919">
        <v>0</v>
      </c>
      <c r="AW3" s="975">
        <v>93.5</v>
      </c>
      <c r="AX3" s="975">
        <v>94.4</v>
      </c>
      <c r="AY3" s="975">
        <v>95.4</v>
      </c>
      <c r="AZ3" s="975">
        <v>96.3</v>
      </c>
      <c r="BA3" s="975">
        <v>96.3</v>
      </c>
      <c r="BB3" s="936"/>
      <c r="BC3" s="936"/>
      <c r="BD3" s="936"/>
      <c r="BE3" s="936"/>
      <c r="BF3" s="1001">
        <v>96.3</v>
      </c>
      <c r="BG3" s="839">
        <v>0</v>
      </c>
      <c r="BH3" s="842">
        <v>0</v>
      </c>
      <c r="BI3" s="854" t="s">
        <v>7759</v>
      </c>
      <c r="BJ3" s="840">
        <v>0</v>
      </c>
      <c r="BK3" s="7">
        <v>0</v>
      </c>
      <c r="BL3" s="841" t="s">
        <v>7160</v>
      </c>
      <c r="BM3" s="854" t="s">
        <v>7784</v>
      </c>
      <c r="BN3" s="859"/>
      <c r="BO3" s="839">
        <v>0</v>
      </c>
      <c r="BP3" s="842">
        <v>0</v>
      </c>
      <c r="BQ3" s="843" t="s">
        <v>7787</v>
      </c>
      <c r="BR3" s="7">
        <v>0</v>
      </c>
      <c r="BS3" s="7">
        <v>0</v>
      </c>
      <c r="BT3" s="844" t="s">
        <v>7160</v>
      </c>
      <c r="BU3" s="537" t="s">
        <v>7812</v>
      </c>
      <c r="BV3" s="120"/>
      <c r="BW3" s="839">
        <v>0</v>
      </c>
      <c r="BX3" s="842">
        <v>0</v>
      </c>
      <c r="BY3" s="853" t="s">
        <v>8342</v>
      </c>
      <c r="BZ3" s="7">
        <v>0</v>
      </c>
      <c r="CA3" s="7">
        <v>0</v>
      </c>
      <c r="CB3" s="844" t="s">
        <v>7160</v>
      </c>
      <c r="CC3" s="852" t="s">
        <v>8366</v>
      </c>
      <c r="CD3" s="857"/>
      <c r="CE3" s="839">
        <v>0</v>
      </c>
      <c r="CF3" s="842">
        <v>0</v>
      </c>
      <c r="CG3" s="853" t="s">
        <v>8775</v>
      </c>
      <c r="CH3" s="7">
        <v>0</v>
      </c>
      <c r="CI3" s="7">
        <v>0</v>
      </c>
      <c r="CJ3" s="844" t="s">
        <v>7160</v>
      </c>
      <c r="CK3" s="27" t="s">
        <v>8776</v>
      </c>
      <c r="CL3" s="857"/>
      <c r="CM3" s="839">
        <v>0</v>
      </c>
      <c r="CN3" s="842">
        <v>0</v>
      </c>
      <c r="CO3" s="847" t="s">
        <v>8777</v>
      </c>
      <c r="CP3" s="7">
        <v>0</v>
      </c>
      <c r="CQ3" s="7">
        <v>0</v>
      </c>
      <c r="CR3" s="844" t="s">
        <v>7160</v>
      </c>
      <c r="CS3" s="852" t="s">
        <v>8778</v>
      </c>
      <c r="CT3" s="857"/>
      <c r="CU3" s="839">
        <v>0</v>
      </c>
      <c r="CV3" s="842">
        <v>0</v>
      </c>
      <c r="CW3" s="853" t="s">
        <v>8779</v>
      </c>
      <c r="CX3" s="7">
        <v>0</v>
      </c>
      <c r="CY3" s="7">
        <v>0</v>
      </c>
      <c r="CZ3" s="844" t="s">
        <v>7160</v>
      </c>
      <c r="DA3" s="852" t="s">
        <v>8780</v>
      </c>
      <c r="DB3" s="856"/>
      <c r="DC3" s="839">
        <v>0</v>
      </c>
      <c r="DD3" s="842">
        <v>0</v>
      </c>
      <c r="DE3" s="853"/>
      <c r="DF3" s="7">
        <v>0</v>
      </c>
      <c r="DG3" s="7">
        <v>0</v>
      </c>
      <c r="DH3" s="844" t="s">
        <v>7160</v>
      </c>
      <c r="DI3" s="852"/>
      <c r="DJ3" s="856"/>
      <c r="DK3" s="839">
        <v>0</v>
      </c>
      <c r="DL3" s="842">
        <v>0</v>
      </c>
      <c r="DM3" s="853"/>
      <c r="DN3" s="7">
        <v>0</v>
      </c>
      <c r="DO3" s="7">
        <v>0</v>
      </c>
      <c r="DP3" s="844" t="s">
        <v>7160</v>
      </c>
      <c r="DQ3" s="852"/>
      <c r="DR3" s="856"/>
      <c r="DS3" s="839">
        <v>0</v>
      </c>
      <c r="DT3" s="842">
        <v>0</v>
      </c>
      <c r="DU3" s="853"/>
      <c r="DV3" s="7">
        <v>0</v>
      </c>
      <c r="DW3" s="7">
        <v>0</v>
      </c>
      <c r="DX3" s="844" t="s">
        <v>7160</v>
      </c>
      <c r="DY3" s="852"/>
      <c r="DZ3" s="856"/>
      <c r="EA3" s="839">
        <v>0</v>
      </c>
      <c r="EB3" s="842">
        <v>0</v>
      </c>
      <c r="EC3" s="853"/>
      <c r="ED3" s="7">
        <v>0</v>
      </c>
      <c r="EE3" s="7">
        <v>0</v>
      </c>
      <c r="EF3" s="844" t="s">
        <v>7160</v>
      </c>
      <c r="EG3" s="851"/>
      <c r="EH3" s="856"/>
      <c r="EI3" s="839">
        <v>0</v>
      </c>
      <c r="EJ3" s="842">
        <v>0</v>
      </c>
      <c r="EK3" s="853"/>
      <c r="EL3" s="7">
        <v>0</v>
      </c>
      <c r="EM3" s="7">
        <v>0</v>
      </c>
      <c r="EN3" s="844" t="s">
        <v>7160</v>
      </c>
      <c r="EO3" s="851"/>
      <c r="EP3" s="856"/>
      <c r="EQ3" s="839">
        <v>93.5</v>
      </c>
      <c r="ER3" s="845"/>
      <c r="ES3" s="853"/>
      <c r="ET3" s="7">
        <v>1</v>
      </c>
      <c r="EU3" s="7">
        <v>0</v>
      </c>
      <c r="EV3" s="844" t="s">
        <v>7160</v>
      </c>
      <c r="EW3" s="849"/>
      <c r="EX3" s="849"/>
      <c r="EY3" s="546">
        <v>2023</v>
      </c>
      <c r="FA3" s="862"/>
    </row>
    <row r="4" spans="1:157" s="934" customFormat="1" ht="32.25" customHeight="1" x14ac:dyDescent="0.25">
      <c r="A4" s="861" t="s">
        <v>8781</v>
      </c>
      <c r="B4" s="925" t="s">
        <v>2227</v>
      </c>
      <c r="C4" s="925" t="s">
        <v>653</v>
      </c>
      <c r="D4" s="925" t="s">
        <v>4460</v>
      </c>
      <c r="E4" s="925" t="s">
        <v>7155</v>
      </c>
      <c r="F4" s="925" t="s">
        <v>2228</v>
      </c>
      <c r="G4" s="925" t="s">
        <v>2267</v>
      </c>
      <c r="H4" s="925" t="s">
        <v>7347</v>
      </c>
      <c r="I4" s="969" t="s">
        <v>7344</v>
      </c>
      <c r="J4" s="969" t="s">
        <v>7344</v>
      </c>
      <c r="K4" s="969" t="s">
        <v>7348</v>
      </c>
      <c r="L4" s="920"/>
      <c r="M4" s="925" t="s">
        <v>8326</v>
      </c>
      <c r="N4" s="971">
        <v>510</v>
      </c>
      <c r="O4" s="920"/>
      <c r="P4" s="1068" t="s">
        <v>7733</v>
      </c>
      <c r="Q4" s="920" t="s">
        <v>7349</v>
      </c>
      <c r="R4" s="921"/>
      <c r="S4" s="921"/>
      <c r="T4" s="921"/>
      <c r="U4" s="921"/>
      <c r="V4" s="921"/>
      <c r="W4" s="921"/>
      <c r="X4" s="921"/>
      <c r="Y4" s="921"/>
      <c r="Z4" s="921"/>
      <c r="AA4" s="921"/>
      <c r="AB4" s="921"/>
      <c r="AC4" s="921"/>
      <c r="AD4" s="921"/>
      <c r="AE4" s="921"/>
      <c r="AF4" s="921"/>
      <c r="AG4" s="921"/>
      <c r="AH4" s="921"/>
      <c r="AI4" s="921"/>
      <c r="AJ4" s="921"/>
      <c r="AK4" s="921"/>
      <c r="AL4" s="921"/>
      <c r="AM4" s="921"/>
      <c r="AN4" s="921"/>
      <c r="AO4" s="919" t="s">
        <v>270</v>
      </c>
      <c r="AP4" s="919" t="s">
        <v>2635</v>
      </c>
      <c r="AQ4" s="863" t="s">
        <v>244</v>
      </c>
      <c r="AR4" s="919" t="s">
        <v>271</v>
      </c>
      <c r="AS4" s="919">
        <v>60</v>
      </c>
      <c r="AT4" s="927" t="s">
        <v>7350</v>
      </c>
      <c r="AU4" s="927" t="s">
        <v>7351</v>
      </c>
      <c r="AV4" s="919">
        <v>1500</v>
      </c>
      <c r="AW4" s="919">
        <v>1042</v>
      </c>
      <c r="AX4" s="919">
        <v>1000</v>
      </c>
      <c r="AY4" s="919">
        <v>1000</v>
      </c>
      <c r="AZ4" s="919">
        <v>1000</v>
      </c>
      <c r="BA4" s="919">
        <v>4042</v>
      </c>
      <c r="BB4" s="927"/>
      <c r="BC4" s="927"/>
      <c r="BD4" s="927"/>
      <c r="BE4" s="927"/>
      <c r="BF4" s="1001">
        <v>4042</v>
      </c>
      <c r="BG4" s="839">
        <v>0</v>
      </c>
      <c r="BH4" s="842">
        <v>0</v>
      </c>
      <c r="BI4" s="854" t="s">
        <v>7760</v>
      </c>
      <c r="BJ4" s="129">
        <v>0</v>
      </c>
      <c r="BK4" s="7">
        <v>0</v>
      </c>
      <c r="BL4" s="841" t="s">
        <v>2913</v>
      </c>
      <c r="BM4" s="854" t="s">
        <v>7784</v>
      </c>
      <c r="BN4" s="860"/>
      <c r="BO4" s="839">
        <v>0</v>
      </c>
      <c r="BP4" s="842">
        <v>0</v>
      </c>
      <c r="BQ4" s="843" t="s">
        <v>7788</v>
      </c>
      <c r="BR4" s="7">
        <v>0</v>
      </c>
      <c r="BS4" s="7">
        <v>0</v>
      </c>
      <c r="BT4" s="844" t="s">
        <v>218</v>
      </c>
      <c r="BU4" s="537" t="s">
        <v>7812</v>
      </c>
      <c r="BV4" s="120"/>
      <c r="BW4" s="839">
        <v>0</v>
      </c>
      <c r="BX4" s="842">
        <v>0</v>
      </c>
      <c r="BY4" s="853" t="s">
        <v>8343</v>
      </c>
      <c r="BZ4" s="7">
        <v>0</v>
      </c>
      <c r="CA4" s="7">
        <v>0</v>
      </c>
      <c r="CB4" s="844" t="s">
        <v>7160</v>
      </c>
      <c r="CC4" s="852" t="s">
        <v>8366</v>
      </c>
      <c r="CD4" s="857"/>
      <c r="CE4" s="839">
        <v>0</v>
      </c>
      <c r="CF4" s="842">
        <v>0</v>
      </c>
      <c r="CG4" s="853" t="s">
        <v>8782</v>
      </c>
      <c r="CH4" s="7">
        <v>0</v>
      </c>
      <c r="CI4" s="7">
        <v>0</v>
      </c>
      <c r="CJ4" s="844" t="s">
        <v>7160</v>
      </c>
      <c r="CK4" s="27"/>
      <c r="CL4" s="857"/>
      <c r="CM4" s="839">
        <v>0</v>
      </c>
      <c r="CN4" s="842">
        <v>0</v>
      </c>
      <c r="CO4" s="847" t="s">
        <v>8783</v>
      </c>
      <c r="CP4" s="7">
        <v>0</v>
      </c>
      <c r="CQ4" s="7">
        <v>0</v>
      </c>
      <c r="CR4" s="844" t="s">
        <v>2913</v>
      </c>
      <c r="CS4" s="852" t="s">
        <v>8784</v>
      </c>
      <c r="CT4" s="857"/>
      <c r="CU4" s="839">
        <v>0</v>
      </c>
      <c r="CV4" s="858">
        <v>0</v>
      </c>
      <c r="CW4" s="853" t="s">
        <v>8785</v>
      </c>
      <c r="CX4" s="7">
        <v>0</v>
      </c>
      <c r="CY4" s="7">
        <v>0</v>
      </c>
      <c r="CZ4" s="844" t="s">
        <v>7160</v>
      </c>
      <c r="DA4" s="852" t="s">
        <v>8780</v>
      </c>
      <c r="DB4" s="856"/>
      <c r="DC4" s="839">
        <v>0</v>
      </c>
      <c r="DD4" s="842">
        <v>0</v>
      </c>
      <c r="DE4" s="853"/>
      <c r="DF4" s="7">
        <v>0</v>
      </c>
      <c r="DG4" s="7">
        <v>0</v>
      </c>
      <c r="DH4" s="844" t="s">
        <v>7160</v>
      </c>
      <c r="DI4" s="852"/>
      <c r="DJ4" s="856"/>
      <c r="DK4" s="839">
        <v>0</v>
      </c>
      <c r="DL4" s="842">
        <v>0</v>
      </c>
      <c r="DM4" s="853"/>
      <c r="DN4" s="7">
        <v>0</v>
      </c>
      <c r="DO4" s="7">
        <v>0</v>
      </c>
      <c r="DP4" s="844" t="s">
        <v>7160</v>
      </c>
      <c r="DQ4" s="852"/>
      <c r="DR4" s="856"/>
      <c r="DS4" s="839">
        <v>0</v>
      </c>
      <c r="DT4" s="842">
        <v>0</v>
      </c>
      <c r="DU4" s="853"/>
      <c r="DV4" s="7">
        <v>0</v>
      </c>
      <c r="DW4" s="7">
        <v>0</v>
      </c>
      <c r="DX4" s="844" t="s">
        <v>7160</v>
      </c>
      <c r="DY4" s="852"/>
      <c r="DZ4" s="856"/>
      <c r="EA4" s="839">
        <v>0</v>
      </c>
      <c r="EB4" s="842">
        <v>0</v>
      </c>
      <c r="EC4" s="853"/>
      <c r="ED4" s="7">
        <v>0</v>
      </c>
      <c r="EE4" s="7">
        <v>0</v>
      </c>
      <c r="EF4" s="844" t="s">
        <v>7160</v>
      </c>
      <c r="EG4" s="851"/>
      <c r="EH4" s="856"/>
      <c r="EI4" s="839">
        <v>0</v>
      </c>
      <c r="EJ4" s="842">
        <v>0</v>
      </c>
      <c r="EK4" s="853"/>
      <c r="EL4" s="7">
        <v>0</v>
      </c>
      <c r="EM4" s="7">
        <v>0</v>
      </c>
      <c r="EN4" s="844" t="s">
        <v>7160</v>
      </c>
      <c r="EO4" s="851"/>
      <c r="EP4" s="856"/>
      <c r="EQ4" s="839">
        <v>1042</v>
      </c>
      <c r="ER4" s="845"/>
      <c r="ES4" s="853"/>
      <c r="ET4" s="7">
        <v>1</v>
      </c>
      <c r="EU4" s="7">
        <v>0</v>
      </c>
      <c r="EV4" s="844" t="s">
        <v>7160</v>
      </c>
      <c r="EW4" s="849"/>
      <c r="EX4" s="849"/>
      <c r="EY4" s="546">
        <v>2023</v>
      </c>
      <c r="FA4" s="862"/>
    </row>
    <row r="5" spans="1:157" s="934" customFormat="1" ht="32.25" customHeight="1" x14ac:dyDescent="0.25">
      <c r="A5" s="861" t="s">
        <v>8786</v>
      </c>
      <c r="B5" s="925" t="s">
        <v>2227</v>
      </c>
      <c r="C5" s="925" t="s">
        <v>653</v>
      </c>
      <c r="D5" s="925" t="s">
        <v>4460</v>
      </c>
      <c r="E5" s="925" t="s">
        <v>7155</v>
      </c>
      <c r="F5" s="925" t="s">
        <v>2228</v>
      </c>
      <c r="G5" s="925" t="s">
        <v>2267</v>
      </c>
      <c r="H5" s="925" t="s">
        <v>7347</v>
      </c>
      <c r="I5" s="969" t="s">
        <v>7344</v>
      </c>
      <c r="J5" s="969" t="s">
        <v>7344</v>
      </c>
      <c r="K5" s="969" t="s">
        <v>7348</v>
      </c>
      <c r="L5" s="920"/>
      <c r="M5" s="925" t="s">
        <v>8326</v>
      </c>
      <c r="N5" s="971">
        <v>511</v>
      </c>
      <c r="O5" s="920"/>
      <c r="P5" s="1068" t="s">
        <v>7352</v>
      </c>
      <c r="Q5" s="920" t="s">
        <v>210</v>
      </c>
      <c r="R5" s="920" t="s">
        <v>2982</v>
      </c>
      <c r="S5" s="920"/>
      <c r="T5" s="920"/>
      <c r="U5" s="920"/>
      <c r="V5" s="920"/>
      <c r="W5" s="920"/>
      <c r="X5" s="921"/>
      <c r="Y5" s="921"/>
      <c r="Z5" s="921"/>
      <c r="AA5" s="921"/>
      <c r="AB5" s="921"/>
      <c r="AC5" s="921"/>
      <c r="AD5" s="921"/>
      <c r="AE5" s="921"/>
      <c r="AF5" s="921"/>
      <c r="AG5" s="921"/>
      <c r="AH5" s="921"/>
      <c r="AI5" s="921"/>
      <c r="AJ5" s="921"/>
      <c r="AK5" s="921"/>
      <c r="AL5" s="921"/>
      <c r="AM5" s="921"/>
      <c r="AN5" s="921"/>
      <c r="AO5" s="919" t="s">
        <v>270</v>
      </c>
      <c r="AP5" s="919" t="s">
        <v>2635</v>
      </c>
      <c r="AQ5" s="919" t="s">
        <v>244</v>
      </c>
      <c r="AR5" s="919" t="s">
        <v>271</v>
      </c>
      <c r="AS5" s="919">
        <v>0</v>
      </c>
      <c r="AT5" s="927" t="s">
        <v>7353</v>
      </c>
      <c r="AU5" s="927" t="s">
        <v>2570</v>
      </c>
      <c r="AV5" s="1051">
        <v>261</v>
      </c>
      <c r="AW5" s="1051">
        <v>95</v>
      </c>
      <c r="AX5" s="1051">
        <v>150</v>
      </c>
      <c r="AY5" s="1051">
        <v>150</v>
      </c>
      <c r="AZ5" s="1051">
        <v>100</v>
      </c>
      <c r="BA5" s="1051">
        <v>495</v>
      </c>
      <c r="BB5" s="927"/>
      <c r="BC5" s="927"/>
      <c r="BD5" s="927"/>
      <c r="BE5" s="927"/>
      <c r="BF5" s="1001">
        <v>495</v>
      </c>
      <c r="BG5" s="839">
        <v>0</v>
      </c>
      <c r="BH5" s="842">
        <v>0</v>
      </c>
      <c r="BI5" s="854" t="s">
        <v>7761</v>
      </c>
      <c r="BJ5" s="129">
        <v>0</v>
      </c>
      <c r="BK5" s="7">
        <v>0</v>
      </c>
      <c r="BL5" s="841" t="s">
        <v>218</v>
      </c>
      <c r="BM5" s="854" t="s">
        <v>7785</v>
      </c>
      <c r="BN5" s="860">
        <v>1</v>
      </c>
      <c r="BO5" s="839">
        <v>0</v>
      </c>
      <c r="BP5" s="842">
        <v>0</v>
      </c>
      <c r="BQ5" s="843" t="s">
        <v>7789</v>
      </c>
      <c r="BR5" s="7">
        <v>0</v>
      </c>
      <c r="BS5" s="7">
        <v>0</v>
      </c>
      <c r="BT5" s="844" t="s">
        <v>218</v>
      </c>
      <c r="BU5" s="537" t="s">
        <v>7812</v>
      </c>
      <c r="BV5" s="120">
        <v>1</v>
      </c>
      <c r="BW5" s="839">
        <v>0</v>
      </c>
      <c r="BX5" s="842">
        <v>0</v>
      </c>
      <c r="BY5" s="853" t="s">
        <v>8344</v>
      </c>
      <c r="BZ5" s="7">
        <v>0</v>
      </c>
      <c r="CA5" s="7">
        <v>0</v>
      </c>
      <c r="CB5" s="844" t="s">
        <v>218</v>
      </c>
      <c r="CC5" s="852" t="s">
        <v>8367</v>
      </c>
      <c r="CD5" s="857">
        <v>1</v>
      </c>
      <c r="CE5" s="839">
        <v>0</v>
      </c>
      <c r="CF5" s="842">
        <v>0</v>
      </c>
      <c r="CG5" s="853" t="s">
        <v>8787</v>
      </c>
      <c r="CH5" s="7">
        <v>0</v>
      </c>
      <c r="CI5" s="7">
        <v>0</v>
      </c>
      <c r="CJ5" s="844" t="s">
        <v>218</v>
      </c>
      <c r="CK5" s="27" t="s">
        <v>8788</v>
      </c>
      <c r="CL5" s="857"/>
      <c r="CM5" s="839">
        <v>0</v>
      </c>
      <c r="CN5" s="842">
        <v>0</v>
      </c>
      <c r="CO5" s="847" t="s">
        <v>8789</v>
      </c>
      <c r="CP5" s="7">
        <v>0</v>
      </c>
      <c r="CQ5" s="7">
        <v>0</v>
      </c>
      <c r="CR5" s="844" t="s">
        <v>218</v>
      </c>
      <c r="CS5" s="852" t="s">
        <v>8790</v>
      </c>
      <c r="CT5" s="857"/>
      <c r="CU5" s="839">
        <v>0</v>
      </c>
      <c r="CV5" s="858">
        <v>0</v>
      </c>
      <c r="CW5" s="853" t="s">
        <v>8791</v>
      </c>
      <c r="CX5" s="7">
        <v>0</v>
      </c>
      <c r="CY5" s="7">
        <v>0</v>
      </c>
      <c r="CZ5" s="844" t="s">
        <v>218</v>
      </c>
      <c r="DA5" s="852" t="s">
        <v>8792</v>
      </c>
      <c r="DB5" s="856"/>
      <c r="DC5" s="839">
        <v>0</v>
      </c>
      <c r="DD5" s="842">
        <v>0</v>
      </c>
      <c r="DE5" s="853"/>
      <c r="DF5" s="7">
        <v>0</v>
      </c>
      <c r="DG5" s="7">
        <v>0</v>
      </c>
      <c r="DH5" s="844" t="s">
        <v>7160</v>
      </c>
      <c r="DI5" s="852"/>
      <c r="DJ5" s="856"/>
      <c r="DK5" s="839">
        <v>0</v>
      </c>
      <c r="DL5" s="842">
        <v>0</v>
      </c>
      <c r="DM5" s="853"/>
      <c r="DN5" s="7">
        <v>0</v>
      </c>
      <c r="DO5" s="7">
        <v>0</v>
      </c>
      <c r="DP5" s="844" t="s">
        <v>7160</v>
      </c>
      <c r="DQ5" s="852"/>
      <c r="DR5" s="856"/>
      <c r="DS5" s="839">
        <v>0</v>
      </c>
      <c r="DT5" s="842">
        <v>0</v>
      </c>
      <c r="DU5" s="853"/>
      <c r="DV5" s="7">
        <v>0</v>
      </c>
      <c r="DW5" s="7">
        <v>0</v>
      </c>
      <c r="DX5" s="844" t="s">
        <v>7160</v>
      </c>
      <c r="DY5" s="852"/>
      <c r="DZ5" s="856"/>
      <c r="EA5" s="839">
        <v>0</v>
      </c>
      <c r="EB5" s="842">
        <v>0</v>
      </c>
      <c r="EC5" s="853"/>
      <c r="ED5" s="7">
        <v>0</v>
      </c>
      <c r="EE5" s="7">
        <v>0</v>
      </c>
      <c r="EF5" s="844" t="s">
        <v>7160</v>
      </c>
      <c r="EG5" s="851"/>
      <c r="EH5" s="856"/>
      <c r="EI5" s="839">
        <v>0</v>
      </c>
      <c r="EJ5" s="842">
        <v>0</v>
      </c>
      <c r="EK5" s="853"/>
      <c r="EL5" s="7">
        <v>0</v>
      </c>
      <c r="EM5" s="7">
        <v>0</v>
      </c>
      <c r="EN5" s="844" t="s">
        <v>7160</v>
      </c>
      <c r="EO5" s="851"/>
      <c r="EP5" s="856"/>
      <c r="EQ5" s="839">
        <v>88</v>
      </c>
      <c r="ER5" s="845"/>
      <c r="ES5" s="853"/>
      <c r="ET5" s="7">
        <v>0.9263157894736842</v>
      </c>
      <c r="EU5" s="7">
        <v>0</v>
      </c>
      <c r="EV5" s="844" t="s">
        <v>7160</v>
      </c>
      <c r="EW5" s="849"/>
      <c r="EX5" s="849"/>
      <c r="EY5" s="546">
        <v>2023</v>
      </c>
      <c r="FA5" s="862"/>
    </row>
    <row r="6" spans="1:157" s="934" customFormat="1" ht="32.25" customHeight="1" x14ac:dyDescent="0.25">
      <c r="A6" s="861" t="s">
        <v>8793</v>
      </c>
      <c r="B6" s="925" t="s">
        <v>2227</v>
      </c>
      <c r="C6" s="925" t="s">
        <v>653</v>
      </c>
      <c r="D6" s="925" t="s">
        <v>4460</v>
      </c>
      <c r="E6" s="925" t="s">
        <v>7155</v>
      </c>
      <c r="F6" s="925" t="s">
        <v>2228</v>
      </c>
      <c r="G6" s="925" t="s">
        <v>2267</v>
      </c>
      <c r="H6" s="925" t="s">
        <v>7347</v>
      </c>
      <c r="I6" s="969" t="s">
        <v>7344</v>
      </c>
      <c r="J6" s="969" t="s">
        <v>7344</v>
      </c>
      <c r="K6" s="969" t="s">
        <v>7348</v>
      </c>
      <c r="L6" s="920"/>
      <c r="M6" s="925" t="s">
        <v>8326</v>
      </c>
      <c r="N6" s="971">
        <v>512</v>
      </c>
      <c r="O6" s="920"/>
      <c r="P6" s="1068" t="s">
        <v>7354</v>
      </c>
      <c r="Q6" s="920" t="s">
        <v>210</v>
      </c>
      <c r="R6" s="920" t="s">
        <v>2982</v>
      </c>
      <c r="S6" s="920"/>
      <c r="T6" s="920"/>
      <c r="U6" s="920"/>
      <c r="V6" s="920"/>
      <c r="W6" s="920"/>
      <c r="X6" s="921"/>
      <c r="Y6" s="921"/>
      <c r="Z6" s="921"/>
      <c r="AA6" s="921"/>
      <c r="AB6" s="921"/>
      <c r="AC6" s="921"/>
      <c r="AD6" s="921"/>
      <c r="AE6" s="921"/>
      <c r="AF6" s="921"/>
      <c r="AG6" s="921"/>
      <c r="AH6" s="921"/>
      <c r="AI6" s="921"/>
      <c r="AJ6" s="921"/>
      <c r="AK6" s="921"/>
      <c r="AL6" s="921"/>
      <c r="AM6" s="921"/>
      <c r="AN6" s="921"/>
      <c r="AO6" s="919" t="s">
        <v>270</v>
      </c>
      <c r="AP6" s="919" t="s">
        <v>2635</v>
      </c>
      <c r="AQ6" s="919" t="s">
        <v>244</v>
      </c>
      <c r="AR6" s="919" t="s">
        <v>271</v>
      </c>
      <c r="AS6" s="919">
        <v>0</v>
      </c>
      <c r="AT6" s="927" t="s">
        <v>7355</v>
      </c>
      <c r="AU6" s="927" t="s">
        <v>2570</v>
      </c>
      <c r="AV6" s="1051">
        <v>3215</v>
      </c>
      <c r="AW6" s="1051">
        <v>427</v>
      </c>
      <c r="AX6" s="1051">
        <v>2714</v>
      </c>
      <c r="AY6" s="1051">
        <v>2714</v>
      </c>
      <c r="AZ6" s="1051">
        <v>930</v>
      </c>
      <c r="BA6" s="1051">
        <v>6785</v>
      </c>
      <c r="BB6" s="937"/>
      <c r="BC6" s="937"/>
      <c r="BD6" s="937"/>
      <c r="BE6" s="937"/>
      <c r="BF6" s="1001">
        <v>6785</v>
      </c>
      <c r="BG6" s="839">
        <v>0</v>
      </c>
      <c r="BH6" s="842">
        <v>0</v>
      </c>
      <c r="BI6" s="854" t="s">
        <v>7762</v>
      </c>
      <c r="BJ6" s="129">
        <v>0</v>
      </c>
      <c r="BK6" s="7">
        <v>0</v>
      </c>
      <c r="BL6" s="841" t="s">
        <v>218</v>
      </c>
      <c r="BM6" s="854" t="s">
        <v>7785</v>
      </c>
      <c r="BN6" s="860">
        <v>1</v>
      </c>
      <c r="BO6" s="839">
        <v>0</v>
      </c>
      <c r="BP6" s="842">
        <v>0</v>
      </c>
      <c r="BQ6" s="843" t="s">
        <v>7790</v>
      </c>
      <c r="BR6" s="7">
        <v>0</v>
      </c>
      <c r="BS6" s="7">
        <v>0</v>
      </c>
      <c r="BT6" s="844" t="s">
        <v>218</v>
      </c>
      <c r="BU6" s="537" t="s">
        <v>7812</v>
      </c>
      <c r="BV6" s="120">
        <v>1</v>
      </c>
      <c r="BW6" s="839">
        <v>0</v>
      </c>
      <c r="BX6" s="842">
        <v>0</v>
      </c>
      <c r="BY6" s="853" t="s">
        <v>8345</v>
      </c>
      <c r="BZ6" s="7">
        <v>0</v>
      </c>
      <c r="CA6" s="7">
        <v>0</v>
      </c>
      <c r="CB6" s="844" t="s">
        <v>218</v>
      </c>
      <c r="CC6" s="852" t="s">
        <v>8367</v>
      </c>
      <c r="CD6" s="857">
        <v>1</v>
      </c>
      <c r="CE6" s="839">
        <v>0</v>
      </c>
      <c r="CF6" s="842">
        <v>0</v>
      </c>
      <c r="CG6" s="853" t="s">
        <v>8794</v>
      </c>
      <c r="CH6" s="7">
        <v>0</v>
      </c>
      <c r="CI6" s="7">
        <v>0</v>
      </c>
      <c r="CJ6" s="844" t="s">
        <v>218</v>
      </c>
      <c r="CK6" s="27" t="s">
        <v>8788</v>
      </c>
      <c r="CL6" s="857"/>
      <c r="CM6" s="839">
        <v>0</v>
      </c>
      <c r="CN6" s="842">
        <v>0</v>
      </c>
      <c r="CO6" s="847" t="s">
        <v>8795</v>
      </c>
      <c r="CP6" s="7">
        <v>0</v>
      </c>
      <c r="CQ6" s="7">
        <v>0</v>
      </c>
      <c r="CR6" s="844" t="s">
        <v>218</v>
      </c>
      <c r="CS6" s="852" t="s">
        <v>8790</v>
      </c>
      <c r="CT6" s="857"/>
      <c r="CU6" s="839">
        <v>0</v>
      </c>
      <c r="CV6" s="858">
        <v>0</v>
      </c>
      <c r="CW6" s="853" t="s">
        <v>8796</v>
      </c>
      <c r="CX6" s="7">
        <v>0</v>
      </c>
      <c r="CY6" s="7">
        <v>0</v>
      </c>
      <c r="CZ6" s="844" t="s">
        <v>218</v>
      </c>
      <c r="DA6" s="852" t="s">
        <v>8792</v>
      </c>
      <c r="DB6" s="856"/>
      <c r="DC6" s="839">
        <v>0</v>
      </c>
      <c r="DD6" s="842">
        <v>0</v>
      </c>
      <c r="DE6" s="853"/>
      <c r="DF6" s="7">
        <v>0</v>
      </c>
      <c r="DG6" s="7">
        <v>0</v>
      </c>
      <c r="DH6" s="844" t="s">
        <v>7160</v>
      </c>
      <c r="DI6" s="852"/>
      <c r="DJ6" s="856"/>
      <c r="DK6" s="839">
        <v>0</v>
      </c>
      <c r="DL6" s="842">
        <v>0</v>
      </c>
      <c r="DM6" s="853"/>
      <c r="DN6" s="7">
        <v>0</v>
      </c>
      <c r="DO6" s="7">
        <v>0</v>
      </c>
      <c r="DP6" s="844" t="s">
        <v>7160</v>
      </c>
      <c r="DQ6" s="852"/>
      <c r="DR6" s="856"/>
      <c r="DS6" s="839">
        <v>0</v>
      </c>
      <c r="DT6" s="842">
        <v>0</v>
      </c>
      <c r="DU6" s="853"/>
      <c r="DV6" s="7">
        <v>0</v>
      </c>
      <c r="DW6" s="7">
        <v>0</v>
      </c>
      <c r="DX6" s="844" t="s">
        <v>7160</v>
      </c>
      <c r="DY6" s="852"/>
      <c r="DZ6" s="856"/>
      <c r="EA6" s="839">
        <v>0</v>
      </c>
      <c r="EB6" s="842">
        <v>0</v>
      </c>
      <c r="EC6" s="853"/>
      <c r="ED6" s="7">
        <v>0</v>
      </c>
      <c r="EE6" s="7">
        <v>0</v>
      </c>
      <c r="EF6" s="844" t="s">
        <v>7160</v>
      </c>
      <c r="EG6" s="851"/>
      <c r="EH6" s="856"/>
      <c r="EI6" s="839">
        <v>0</v>
      </c>
      <c r="EJ6" s="842">
        <v>0</v>
      </c>
      <c r="EK6" s="853"/>
      <c r="EL6" s="7">
        <v>0</v>
      </c>
      <c r="EM6" s="7">
        <v>0</v>
      </c>
      <c r="EN6" s="844" t="s">
        <v>7160</v>
      </c>
      <c r="EO6" s="851"/>
      <c r="EP6" s="856"/>
      <c r="EQ6" s="839">
        <v>427</v>
      </c>
      <c r="ER6" s="845"/>
      <c r="ES6" s="853"/>
      <c r="ET6" s="7">
        <v>1</v>
      </c>
      <c r="EU6" s="7">
        <v>0</v>
      </c>
      <c r="EV6" s="844" t="s">
        <v>7160</v>
      </c>
      <c r="EW6" s="849"/>
      <c r="EX6" s="849"/>
      <c r="EY6" s="546">
        <v>2023</v>
      </c>
      <c r="FA6" s="862"/>
    </row>
    <row r="7" spans="1:157" s="934" customFormat="1" ht="32.25" customHeight="1" x14ac:dyDescent="0.25">
      <c r="A7" s="861" t="s">
        <v>8797</v>
      </c>
      <c r="B7" s="925" t="s">
        <v>2227</v>
      </c>
      <c r="C7" s="925" t="s">
        <v>653</v>
      </c>
      <c r="D7" s="925" t="s">
        <v>4460</v>
      </c>
      <c r="E7" s="925" t="s">
        <v>7155</v>
      </c>
      <c r="F7" s="925" t="s">
        <v>2228</v>
      </c>
      <c r="G7" s="925" t="s">
        <v>2267</v>
      </c>
      <c r="H7" s="925" t="s">
        <v>7347</v>
      </c>
      <c r="I7" s="969" t="s">
        <v>7344</v>
      </c>
      <c r="J7" s="969" t="s">
        <v>7344</v>
      </c>
      <c r="K7" s="969" t="s">
        <v>7348</v>
      </c>
      <c r="L7" s="920"/>
      <c r="M7" s="925" t="s">
        <v>8326</v>
      </c>
      <c r="N7" s="920">
        <v>33</v>
      </c>
      <c r="O7" s="920"/>
      <c r="P7" s="1068" t="s">
        <v>3002</v>
      </c>
      <c r="Q7" s="920" t="s">
        <v>210</v>
      </c>
      <c r="R7" s="921" t="s">
        <v>2982</v>
      </c>
      <c r="S7" s="921"/>
      <c r="T7" s="921"/>
      <c r="U7" s="921"/>
      <c r="V7" s="921"/>
      <c r="W7" s="921"/>
      <c r="X7" s="921"/>
      <c r="Y7" s="921"/>
      <c r="Z7" s="921"/>
      <c r="AA7" s="921"/>
      <c r="AB7" s="921"/>
      <c r="AC7" s="921"/>
      <c r="AD7" s="921"/>
      <c r="AE7" s="921"/>
      <c r="AF7" s="921"/>
      <c r="AG7" s="921"/>
      <c r="AH7" s="921"/>
      <c r="AI7" s="921"/>
      <c r="AJ7" s="921"/>
      <c r="AK7" s="921"/>
      <c r="AL7" s="921"/>
      <c r="AM7" s="921"/>
      <c r="AN7" s="921"/>
      <c r="AO7" s="919" t="s">
        <v>270</v>
      </c>
      <c r="AP7" s="919" t="s">
        <v>2635</v>
      </c>
      <c r="AQ7" s="919" t="s">
        <v>213</v>
      </c>
      <c r="AR7" s="919" t="s">
        <v>271</v>
      </c>
      <c r="AS7" s="919">
        <v>0</v>
      </c>
      <c r="AT7" s="927" t="s">
        <v>3003</v>
      </c>
      <c r="AU7" s="927" t="s">
        <v>3004</v>
      </c>
      <c r="AV7" s="1051">
        <v>129</v>
      </c>
      <c r="AW7" s="1052">
        <v>20</v>
      </c>
      <c r="AX7" s="1052">
        <v>20</v>
      </c>
      <c r="AY7" s="1052">
        <v>20</v>
      </c>
      <c r="AZ7" s="1052">
        <v>20</v>
      </c>
      <c r="BA7" s="1052">
        <v>20</v>
      </c>
      <c r="BB7" s="927"/>
      <c r="BC7" s="927"/>
      <c r="BD7" s="927"/>
      <c r="BE7" s="927"/>
      <c r="BF7" s="1001">
        <v>20</v>
      </c>
      <c r="BG7" s="839">
        <v>0</v>
      </c>
      <c r="BH7" s="842">
        <v>0</v>
      </c>
      <c r="BI7" s="854" t="s">
        <v>7763</v>
      </c>
      <c r="BJ7" s="129">
        <v>0</v>
      </c>
      <c r="BK7" s="7">
        <v>0</v>
      </c>
      <c r="BL7" s="841" t="s">
        <v>218</v>
      </c>
      <c r="BM7" s="854" t="s">
        <v>7785</v>
      </c>
      <c r="BN7" s="859">
        <v>1</v>
      </c>
      <c r="BO7" s="839">
        <v>0</v>
      </c>
      <c r="BP7" s="842">
        <v>0</v>
      </c>
      <c r="BQ7" s="843" t="s">
        <v>7791</v>
      </c>
      <c r="BR7" s="7">
        <v>0</v>
      </c>
      <c r="BS7" s="7">
        <v>0</v>
      </c>
      <c r="BT7" s="844" t="s">
        <v>218</v>
      </c>
      <c r="BU7" s="537" t="s">
        <v>7812</v>
      </c>
      <c r="BV7" s="120">
        <v>1</v>
      </c>
      <c r="BW7" s="839">
        <v>0</v>
      </c>
      <c r="BX7" s="842">
        <v>0</v>
      </c>
      <c r="BY7" s="853" t="s">
        <v>8346</v>
      </c>
      <c r="BZ7" s="7">
        <v>0</v>
      </c>
      <c r="CA7" s="7">
        <v>0</v>
      </c>
      <c r="CB7" s="844" t="s">
        <v>218</v>
      </c>
      <c r="CC7" s="852" t="s">
        <v>8367</v>
      </c>
      <c r="CD7" s="120">
        <v>1</v>
      </c>
      <c r="CE7" s="839">
        <v>0</v>
      </c>
      <c r="CF7" s="842">
        <v>0</v>
      </c>
      <c r="CG7" s="853" t="s">
        <v>8798</v>
      </c>
      <c r="CH7" s="7">
        <v>0</v>
      </c>
      <c r="CI7" s="7">
        <v>0</v>
      </c>
      <c r="CJ7" s="844" t="s">
        <v>218</v>
      </c>
      <c r="CK7" s="27" t="s">
        <v>8788</v>
      </c>
      <c r="CL7" s="857"/>
      <c r="CM7" s="839">
        <v>0</v>
      </c>
      <c r="CN7" s="842">
        <v>0</v>
      </c>
      <c r="CO7" s="847" t="s">
        <v>8799</v>
      </c>
      <c r="CP7" s="7">
        <v>0</v>
      </c>
      <c r="CQ7" s="7">
        <v>0</v>
      </c>
      <c r="CR7" s="844" t="s">
        <v>218</v>
      </c>
      <c r="CS7" s="852" t="s">
        <v>8790</v>
      </c>
      <c r="CT7" s="857"/>
      <c r="CU7" s="839">
        <v>0</v>
      </c>
      <c r="CV7" s="842">
        <v>0</v>
      </c>
      <c r="CW7" s="853" t="s">
        <v>8800</v>
      </c>
      <c r="CX7" s="7">
        <v>0</v>
      </c>
      <c r="CY7" s="7">
        <v>0</v>
      </c>
      <c r="CZ7" s="844" t="s">
        <v>218</v>
      </c>
      <c r="DA7" s="852" t="s">
        <v>8792</v>
      </c>
      <c r="DB7" s="856"/>
      <c r="DC7" s="839">
        <v>0</v>
      </c>
      <c r="DD7" s="842">
        <v>0</v>
      </c>
      <c r="DE7" s="853"/>
      <c r="DF7" s="7">
        <v>0</v>
      </c>
      <c r="DG7" s="7">
        <v>0</v>
      </c>
      <c r="DH7" s="844" t="s">
        <v>7160</v>
      </c>
      <c r="DI7" s="852"/>
      <c r="DJ7" s="856"/>
      <c r="DK7" s="839">
        <v>0</v>
      </c>
      <c r="DL7" s="842">
        <v>0</v>
      </c>
      <c r="DM7" s="853"/>
      <c r="DN7" s="7">
        <v>0</v>
      </c>
      <c r="DO7" s="7">
        <v>0</v>
      </c>
      <c r="DP7" s="844" t="s">
        <v>7160</v>
      </c>
      <c r="DQ7" s="852"/>
      <c r="DR7" s="856"/>
      <c r="DS7" s="839">
        <v>0</v>
      </c>
      <c r="DT7" s="842">
        <v>0</v>
      </c>
      <c r="DU7" s="853"/>
      <c r="DV7" s="7">
        <v>0</v>
      </c>
      <c r="DW7" s="7">
        <v>0</v>
      </c>
      <c r="DX7" s="844" t="s">
        <v>7160</v>
      </c>
      <c r="DY7" s="852"/>
      <c r="DZ7" s="856"/>
      <c r="EA7" s="839">
        <v>0</v>
      </c>
      <c r="EB7" s="842">
        <v>0</v>
      </c>
      <c r="EC7" s="853"/>
      <c r="ED7" s="7">
        <v>0</v>
      </c>
      <c r="EE7" s="7">
        <v>0</v>
      </c>
      <c r="EF7" s="844" t="s">
        <v>7160</v>
      </c>
      <c r="EG7" s="851"/>
      <c r="EH7" s="856"/>
      <c r="EI7" s="839">
        <v>0</v>
      </c>
      <c r="EJ7" s="842">
        <v>0</v>
      </c>
      <c r="EK7" s="853"/>
      <c r="EL7" s="7">
        <v>0</v>
      </c>
      <c r="EM7" s="7">
        <v>0</v>
      </c>
      <c r="EN7" s="844" t="s">
        <v>7160</v>
      </c>
      <c r="EO7" s="851"/>
      <c r="EP7" s="856"/>
      <c r="EQ7" s="839">
        <v>20</v>
      </c>
      <c r="ER7" s="845"/>
      <c r="ES7" s="853"/>
      <c r="ET7" s="7">
        <v>1</v>
      </c>
      <c r="EU7" s="7">
        <v>0</v>
      </c>
      <c r="EV7" s="844" t="s">
        <v>7160</v>
      </c>
      <c r="EW7" s="849"/>
      <c r="EX7" s="849"/>
      <c r="EY7" s="546">
        <v>2023</v>
      </c>
      <c r="FA7" s="862"/>
    </row>
    <row r="8" spans="1:157" s="934" customFormat="1" ht="32.25" customHeight="1" x14ac:dyDescent="0.25">
      <c r="A8" s="861" t="s">
        <v>8801</v>
      </c>
      <c r="B8" s="925" t="s">
        <v>2227</v>
      </c>
      <c r="C8" s="925" t="s">
        <v>653</v>
      </c>
      <c r="D8" s="925" t="s">
        <v>4460</v>
      </c>
      <c r="E8" s="925" t="s">
        <v>7155</v>
      </c>
      <c r="F8" s="925" t="s">
        <v>2228</v>
      </c>
      <c r="G8" s="925" t="s">
        <v>2267</v>
      </c>
      <c r="H8" s="925" t="s">
        <v>7347</v>
      </c>
      <c r="I8" s="969" t="s">
        <v>7344</v>
      </c>
      <c r="J8" s="969" t="s">
        <v>7344</v>
      </c>
      <c r="K8" s="969" t="s">
        <v>7348</v>
      </c>
      <c r="L8" s="920"/>
      <c r="M8" s="925" t="s">
        <v>8326</v>
      </c>
      <c r="N8" s="971">
        <v>513</v>
      </c>
      <c r="O8" s="920"/>
      <c r="P8" s="1068" t="s">
        <v>7734</v>
      </c>
      <c r="Q8" s="920" t="s">
        <v>210</v>
      </c>
      <c r="R8" s="921" t="s">
        <v>2982</v>
      </c>
      <c r="S8" s="921"/>
      <c r="T8" s="921"/>
      <c r="U8" s="921"/>
      <c r="V8" s="921"/>
      <c r="W8" s="921"/>
      <c r="X8" s="921"/>
      <c r="Y8" s="921"/>
      <c r="Z8" s="921"/>
      <c r="AA8" s="921"/>
      <c r="AB8" s="921"/>
      <c r="AC8" s="921"/>
      <c r="AD8" s="921"/>
      <c r="AE8" s="921"/>
      <c r="AF8" s="921"/>
      <c r="AG8" s="921"/>
      <c r="AH8" s="921"/>
      <c r="AI8" s="921"/>
      <c r="AJ8" s="921"/>
      <c r="AK8" s="921"/>
      <c r="AL8" s="921"/>
      <c r="AM8" s="921"/>
      <c r="AN8" s="921"/>
      <c r="AO8" s="919" t="s">
        <v>270</v>
      </c>
      <c r="AP8" s="919" t="s">
        <v>2635</v>
      </c>
      <c r="AQ8" s="919" t="s">
        <v>244</v>
      </c>
      <c r="AR8" s="919" t="s">
        <v>271</v>
      </c>
      <c r="AS8" s="919">
        <v>0</v>
      </c>
      <c r="AT8" s="1057" t="s">
        <v>7720</v>
      </c>
      <c r="AU8" s="927" t="s">
        <v>7748</v>
      </c>
      <c r="AV8" s="1051">
        <v>0</v>
      </c>
      <c r="AW8" s="1059">
        <v>20</v>
      </c>
      <c r="AX8" s="1059">
        <v>50</v>
      </c>
      <c r="AY8" s="1059">
        <v>80</v>
      </c>
      <c r="AZ8" s="1059">
        <v>100</v>
      </c>
      <c r="BA8" s="1059">
        <v>100</v>
      </c>
      <c r="BB8" s="927"/>
      <c r="BC8" s="927"/>
      <c r="BD8" s="927"/>
      <c r="BE8" s="927"/>
      <c r="BF8" s="1001">
        <v>100</v>
      </c>
      <c r="BG8" s="839">
        <v>0</v>
      </c>
      <c r="BH8" s="842">
        <v>0</v>
      </c>
      <c r="BI8" s="854" t="s">
        <v>7764</v>
      </c>
      <c r="BJ8" s="129">
        <v>0</v>
      </c>
      <c r="BK8" s="7">
        <v>0</v>
      </c>
      <c r="BL8" s="841" t="s">
        <v>218</v>
      </c>
      <c r="BM8" s="854" t="s">
        <v>7785</v>
      </c>
      <c r="BN8" s="860">
        <v>1</v>
      </c>
      <c r="BO8" s="839">
        <v>0</v>
      </c>
      <c r="BP8" s="842">
        <v>0</v>
      </c>
      <c r="BQ8" s="843" t="s">
        <v>7792</v>
      </c>
      <c r="BR8" s="7">
        <v>0</v>
      </c>
      <c r="BS8" s="7">
        <v>0</v>
      </c>
      <c r="BT8" s="844" t="s">
        <v>218</v>
      </c>
      <c r="BU8" s="537" t="s">
        <v>7812</v>
      </c>
      <c r="BV8" s="120">
        <v>1</v>
      </c>
      <c r="BW8" s="839">
        <v>0</v>
      </c>
      <c r="BX8" s="842">
        <v>0</v>
      </c>
      <c r="BY8" s="853" t="s">
        <v>8347</v>
      </c>
      <c r="BZ8" s="7">
        <v>0</v>
      </c>
      <c r="CA8" s="7">
        <v>0</v>
      </c>
      <c r="CB8" s="844" t="s">
        <v>218</v>
      </c>
      <c r="CC8" s="852" t="s">
        <v>8367</v>
      </c>
      <c r="CD8" s="857">
        <v>1</v>
      </c>
      <c r="CE8" s="839">
        <v>0</v>
      </c>
      <c r="CF8" s="842">
        <v>0</v>
      </c>
      <c r="CG8" s="853" t="s">
        <v>8802</v>
      </c>
      <c r="CH8" s="7">
        <v>0</v>
      </c>
      <c r="CI8" s="7">
        <v>0</v>
      </c>
      <c r="CJ8" s="844" t="s">
        <v>218</v>
      </c>
      <c r="CK8" s="27" t="s">
        <v>8788</v>
      </c>
      <c r="CL8" s="857"/>
      <c r="CM8" s="839">
        <v>0</v>
      </c>
      <c r="CN8" s="842">
        <v>0</v>
      </c>
      <c r="CO8" s="847" t="s">
        <v>8803</v>
      </c>
      <c r="CP8" s="7">
        <v>0</v>
      </c>
      <c r="CQ8" s="7">
        <v>0</v>
      </c>
      <c r="CR8" s="844" t="s">
        <v>2913</v>
      </c>
      <c r="CS8" s="852" t="s">
        <v>8804</v>
      </c>
      <c r="CT8" s="857"/>
      <c r="CU8" s="839">
        <v>0</v>
      </c>
      <c r="CV8" s="858">
        <v>0</v>
      </c>
      <c r="CW8" s="853" t="s">
        <v>8805</v>
      </c>
      <c r="CX8" s="7">
        <v>0</v>
      </c>
      <c r="CY8" s="7">
        <v>0</v>
      </c>
      <c r="CZ8" s="844" t="s">
        <v>2913</v>
      </c>
      <c r="DA8" s="852" t="s">
        <v>8806</v>
      </c>
      <c r="DB8" s="856"/>
      <c r="DC8" s="839">
        <v>0</v>
      </c>
      <c r="DD8" s="842">
        <v>0</v>
      </c>
      <c r="DE8" s="853"/>
      <c r="DF8" s="7">
        <v>0</v>
      </c>
      <c r="DG8" s="7">
        <v>0</v>
      </c>
      <c r="DH8" s="844" t="s">
        <v>7160</v>
      </c>
      <c r="DI8" s="852"/>
      <c r="DJ8" s="856"/>
      <c r="DK8" s="839">
        <v>0</v>
      </c>
      <c r="DL8" s="842">
        <v>0</v>
      </c>
      <c r="DM8" s="853"/>
      <c r="DN8" s="7">
        <v>0</v>
      </c>
      <c r="DO8" s="7">
        <v>0</v>
      </c>
      <c r="DP8" s="844" t="s">
        <v>7160</v>
      </c>
      <c r="DQ8" s="852"/>
      <c r="DR8" s="856"/>
      <c r="DS8" s="839">
        <v>0</v>
      </c>
      <c r="DT8" s="842">
        <v>0</v>
      </c>
      <c r="DU8" s="853"/>
      <c r="DV8" s="7">
        <v>0</v>
      </c>
      <c r="DW8" s="7">
        <v>0</v>
      </c>
      <c r="DX8" s="844" t="s">
        <v>7160</v>
      </c>
      <c r="DY8" s="852"/>
      <c r="DZ8" s="856"/>
      <c r="EA8" s="839">
        <v>0</v>
      </c>
      <c r="EB8" s="842">
        <v>0</v>
      </c>
      <c r="EC8" s="853"/>
      <c r="ED8" s="7">
        <v>0</v>
      </c>
      <c r="EE8" s="7">
        <v>0</v>
      </c>
      <c r="EF8" s="844" t="s">
        <v>7160</v>
      </c>
      <c r="EG8" s="851"/>
      <c r="EH8" s="856"/>
      <c r="EI8" s="839">
        <v>0</v>
      </c>
      <c r="EJ8" s="842">
        <v>0</v>
      </c>
      <c r="EK8" s="853"/>
      <c r="EL8" s="7">
        <v>0</v>
      </c>
      <c r="EM8" s="7">
        <v>0</v>
      </c>
      <c r="EN8" s="844" t="s">
        <v>7160</v>
      </c>
      <c r="EO8" s="851"/>
      <c r="EP8" s="856"/>
      <c r="EQ8" s="839">
        <v>4000</v>
      </c>
      <c r="ER8" s="845"/>
      <c r="ES8" s="853"/>
      <c r="ET8" s="7">
        <v>200</v>
      </c>
      <c r="EU8" s="7">
        <v>0</v>
      </c>
      <c r="EV8" s="844" t="s">
        <v>7160</v>
      </c>
      <c r="EW8" s="849"/>
      <c r="EX8" s="849"/>
      <c r="EY8" s="546">
        <v>2023</v>
      </c>
      <c r="FA8" s="862"/>
    </row>
    <row r="9" spans="1:157" s="934" customFormat="1" ht="32.25" customHeight="1" x14ac:dyDescent="0.25">
      <c r="A9" s="861" t="s">
        <v>8807</v>
      </c>
      <c r="B9" s="925" t="s">
        <v>2227</v>
      </c>
      <c r="C9" s="925" t="s">
        <v>653</v>
      </c>
      <c r="D9" s="925" t="s">
        <v>4460</v>
      </c>
      <c r="E9" s="925" t="s">
        <v>7155</v>
      </c>
      <c r="F9" s="925" t="s">
        <v>2228</v>
      </c>
      <c r="G9" s="925" t="s">
        <v>2267</v>
      </c>
      <c r="H9" s="925" t="s">
        <v>7347</v>
      </c>
      <c r="I9" s="969" t="s">
        <v>7344</v>
      </c>
      <c r="J9" s="969" t="s">
        <v>7344</v>
      </c>
      <c r="K9" s="969" t="s">
        <v>7348</v>
      </c>
      <c r="L9" s="920"/>
      <c r="M9" s="925" t="s">
        <v>8326</v>
      </c>
      <c r="N9" s="972">
        <v>514</v>
      </c>
      <c r="O9" s="919"/>
      <c r="P9" s="1062" t="s">
        <v>7356</v>
      </c>
      <c r="Q9" s="919" t="s">
        <v>210</v>
      </c>
      <c r="R9" s="921"/>
      <c r="S9" s="921"/>
      <c r="T9" s="921"/>
      <c r="U9" s="921"/>
      <c r="V9" s="921"/>
      <c r="W9" s="921"/>
      <c r="X9" s="921"/>
      <c r="Y9" s="921"/>
      <c r="Z9" s="921"/>
      <c r="AA9" s="921"/>
      <c r="AB9" s="921"/>
      <c r="AC9" s="921"/>
      <c r="AD9" s="921"/>
      <c r="AE9" s="921"/>
      <c r="AF9" s="921"/>
      <c r="AG9" s="921"/>
      <c r="AH9" s="921"/>
      <c r="AI9" s="921"/>
      <c r="AJ9" s="921"/>
      <c r="AK9" s="921"/>
      <c r="AL9" s="921"/>
      <c r="AM9" s="921"/>
      <c r="AN9" s="921"/>
      <c r="AO9" s="919" t="s">
        <v>270</v>
      </c>
      <c r="AP9" s="919" t="s">
        <v>2635</v>
      </c>
      <c r="AQ9" s="919" t="s">
        <v>244</v>
      </c>
      <c r="AR9" s="919" t="s">
        <v>271</v>
      </c>
      <c r="AS9" s="919">
        <v>0</v>
      </c>
      <c r="AT9" s="927" t="s">
        <v>7721</v>
      </c>
      <c r="AU9" s="927" t="s">
        <v>2570</v>
      </c>
      <c r="AV9" s="1051">
        <v>512</v>
      </c>
      <c r="AW9" s="1052">
        <v>150</v>
      </c>
      <c r="AX9" s="1052">
        <v>150</v>
      </c>
      <c r="AY9" s="1052">
        <v>150</v>
      </c>
      <c r="AZ9" s="1052">
        <v>150</v>
      </c>
      <c r="BA9" s="1052">
        <v>600</v>
      </c>
      <c r="BB9" s="927"/>
      <c r="BC9" s="927"/>
      <c r="BD9" s="927"/>
      <c r="BE9" s="927"/>
      <c r="BF9" s="1001">
        <v>600</v>
      </c>
      <c r="BG9" s="839">
        <v>0</v>
      </c>
      <c r="BH9" s="842">
        <v>0</v>
      </c>
      <c r="BI9" s="854" t="s">
        <v>7765</v>
      </c>
      <c r="BJ9" s="129">
        <v>0</v>
      </c>
      <c r="BK9" s="7">
        <v>0</v>
      </c>
      <c r="BL9" s="841" t="s">
        <v>218</v>
      </c>
      <c r="BM9" s="854" t="s">
        <v>7785</v>
      </c>
      <c r="BN9" s="860">
        <v>1</v>
      </c>
      <c r="BO9" s="839">
        <v>0</v>
      </c>
      <c r="BP9" s="842">
        <v>0</v>
      </c>
      <c r="BQ9" s="843" t="s">
        <v>7793</v>
      </c>
      <c r="BR9" s="7">
        <v>0</v>
      </c>
      <c r="BS9" s="7">
        <v>0</v>
      </c>
      <c r="BT9" s="844" t="s">
        <v>218</v>
      </c>
      <c r="BU9" s="537" t="s">
        <v>7812</v>
      </c>
      <c r="BV9" s="120">
        <v>1</v>
      </c>
      <c r="BW9" s="839">
        <v>0</v>
      </c>
      <c r="BX9" s="842">
        <v>0</v>
      </c>
      <c r="BY9" s="853" t="s">
        <v>8348</v>
      </c>
      <c r="BZ9" s="7">
        <v>0</v>
      </c>
      <c r="CA9" s="7">
        <v>0</v>
      </c>
      <c r="CB9" s="844" t="s">
        <v>218</v>
      </c>
      <c r="CC9" s="852" t="s">
        <v>8367</v>
      </c>
      <c r="CD9" s="857">
        <v>1</v>
      </c>
      <c r="CE9" s="839">
        <v>0</v>
      </c>
      <c r="CF9" s="842">
        <v>0</v>
      </c>
      <c r="CG9" s="853" t="s">
        <v>8808</v>
      </c>
      <c r="CH9" s="7">
        <v>0</v>
      </c>
      <c r="CI9" s="7">
        <v>0</v>
      </c>
      <c r="CJ9" s="844" t="s">
        <v>218</v>
      </c>
      <c r="CK9" s="27" t="s">
        <v>8788</v>
      </c>
      <c r="CL9" s="857"/>
      <c r="CM9" s="839">
        <v>0</v>
      </c>
      <c r="CN9" s="842">
        <v>0</v>
      </c>
      <c r="CO9" s="847" t="s">
        <v>8809</v>
      </c>
      <c r="CP9" s="7">
        <v>0</v>
      </c>
      <c r="CQ9" s="7">
        <v>0</v>
      </c>
      <c r="CR9" s="844" t="s">
        <v>218</v>
      </c>
      <c r="CS9" s="852" t="s">
        <v>8790</v>
      </c>
      <c r="CT9" s="857"/>
      <c r="CU9" s="839">
        <v>0</v>
      </c>
      <c r="CV9" s="858">
        <v>0</v>
      </c>
      <c r="CW9" s="853" t="s">
        <v>8810</v>
      </c>
      <c r="CX9" s="7">
        <v>0</v>
      </c>
      <c r="CY9" s="7">
        <v>0</v>
      </c>
      <c r="CZ9" s="844" t="s">
        <v>218</v>
      </c>
      <c r="DA9" s="852" t="s">
        <v>8792</v>
      </c>
      <c r="DB9" s="856"/>
      <c r="DC9" s="839">
        <v>0</v>
      </c>
      <c r="DD9" s="842">
        <v>0</v>
      </c>
      <c r="DE9" s="853"/>
      <c r="DF9" s="7">
        <v>0</v>
      </c>
      <c r="DG9" s="7">
        <v>0</v>
      </c>
      <c r="DH9" s="844" t="s">
        <v>7160</v>
      </c>
      <c r="DI9" s="852"/>
      <c r="DJ9" s="856"/>
      <c r="DK9" s="839">
        <v>0</v>
      </c>
      <c r="DL9" s="842">
        <v>0</v>
      </c>
      <c r="DM9" s="853"/>
      <c r="DN9" s="7">
        <v>0</v>
      </c>
      <c r="DO9" s="7">
        <v>0</v>
      </c>
      <c r="DP9" s="844" t="s">
        <v>7160</v>
      </c>
      <c r="DQ9" s="852"/>
      <c r="DR9" s="856"/>
      <c r="DS9" s="839">
        <v>0</v>
      </c>
      <c r="DT9" s="842">
        <v>0</v>
      </c>
      <c r="DU9" s="853"/>
      <c r="DV9" s="7">
        <v>0</v>
      </c>
      <c r="DW9" s="7">
        <v>0</v>
      </c>
      <c r="DX9" s="844" t="s">
        <v>7160</v>
      </c>
      <c r="DY9" s="852"/>
      <c r="DZ9" s="856"/>
      <c r="EA9" s="839">
        <v>0</v>
      </c>
      <c r="EB9" s="842">
        <v>0</v>
      </c>
      <c r="EC9" s="853"/>
      <c r="ED9" s="7">
        <v>0</v>
      </c>
      <c r="EE9" s="7">
        <v>0</v>
      </c>
      <c r="EF9" s="844" t="s">
        <v>7160</v>
      </c>
      <c r="EG9" s="851"/>
      <c r="EH9" s="856"/>
      <c r="EI9" s="839">
        <v>0</v>
      </c>
      <c r="EJ9" s="842">
        <v>0</v>
      </c>
      <c r="EK9" s="853"/>
      <c r="EL9" s="7">
        <v>0</v>
      </c>
      <c r="EM9" s="7">
        <v>0</v>
      </c>
      <c r="EN9" s="844" t="s">
        <v>7160</v>
      </c>
      <c r="EO9" s="851"/>
      <c r="EP9" s="856"/>
      <c r="EQ9" s="839">
        <v>500</v>
      </c>
      <c r="ER9" s="845"/>
      <c r="ES9" s="853"/>
      <c r="ET9" s="7">
        <v>3.3333333333333335</v>
      </c>
      <c r="EU9" s="7">
        <v>0</v>
      </c>
      <c r="EV9" s="844" t="s">
        <v>7160</v>
      </c>
      <c r="EW9" s="849"/>
      <c r="EX9" s="849"/>
      <c r="EY9" s="546">
        <v>2023</v>
      </c>
      <c r="FA9" s="862"/>
    </row>
    <row r="10" spans="1:157" s="934" customFormat="1" ht="32.25" customHeight="1" x14ac:dyDescent="0.25">
      <c r="A10" s="861" t="s">
        <v>8811</v>
      </c>
      <c r="B10" s="925" t="s">
        <v>2227</v>
      </c>
      <c r="C10" s="925" t="s">
        <v>653</v>
      </c>
      <c r="D10" s="925" t="s">
        <v>4460</v>
      </c>
      <c r="E10" s="925" t="s">
        <v>7357</v>
      </c>
      <c r="F10" s="925" t="s">
        <v>2228</v>
      </c>
      <c r="G10" s="925" t="s">
        <v>2228</v>
      </c>
      <c r="H10" s="925" t="s">
        <v>7347</v>
      </c>
      <c r="I10" s="969" t="s">
        <v>7344</v>
      </c>
      <c r="J10" s="969" t="s">
        <v>7344</v>
      </c>
      <c r="K10" s="969" t="s">
        <v>7345</v>
      </c>
      <c r="L10" s="920"/>
      <c r="M10" s="925" t="s">
        <v>8325</v>
      </c>
      <c r="N10" s="971">
        <v>516</v>
      </c>
      <c r="O10" s="920"/>
      <c r="P10" s="1068" t="s">
        <v>7735</v>
      </c>
      <c r="Q10" s="920" t="s">
        <v>210</v>
      </c>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0" t="s">
        <v>270</v>
      </c>
      <c r="AP10" s="921" t="s">
        <v>470</v>
      </c>
      <c r="AQ10" s="920" t="s">
        <v>418</v>
      </c>
      <c r="AR10" s="920" t="s">
        <v>214</v>
      </c>
      <c r="AS10" s="920">
        <v>0</v>
      </c>
      <c r="AT10" s="925" t="s">
        <v>7358</v>
      </c>
      <c r="AU10" s="925" t="s">
        <v>7749</v>
      </c>
      <c r="AV10" s="919">
        <v>0</v>
      </c>
      <c r="AW10" s="976">
        <v>100</v>
      </c>
      <c r="AX10" s="977">
        <v>0</v>
      </c>
      <c r="AY10" s="977">
        <v>0</v>
      </c>
      <c r="AZ10" s="977">
        <v>0</v>
      </c>
      <c r="BA10" s="977">
        <v>100</v>
      </c>
      <c r="BB10" s="939"/>
      <c r="BC10" s="939"/>
      <c r="BD10" s="939"/>
      <c r="BE10" s="939"/>
      <c r="BF10" s="1001">
        <v>100</v>
      </c>
      <c r="BG10" s="839">
        <v>0</v>
      </c>
      <c r="BH10" s="842">
        <v>0</v>
      </c>
      <c r="BI10" s="854" t="s">
        <v>7766</v>
      </c>
      <c r="BJ10" s="129">
        <v>0</v>
      </c>
      <c r="BK10" s="7">
        <v>0</v>
      </c>
      <c r="BL10" s="841" t="s">
        <v>218</v>
      </c>
      <c r="BM10" s="854" t="s">
        <v>7785</v>
      </c>
      <c r="BN10" s="859">
        <v>1</v>
      </c>
      <c r="BO10" s="839">
        <v>0</v>
      </c>
      <c r="BP10" s="842">
        <v>0</v>
      </c>
      <c r="BQ10" s="843" t="s">
        <v>7794</v>
      </c>
      <c r="BR10" s="7">
        <v>0</v>
      </c>
      <c r="BS10" s="850">
        <v>0</v>
      </c>
      <c r="BT10" s="844" t="s">
        <v>218</v>
      </c>
      <c r="BU10" s="537" t="s">
        <v>7812</v>
      </c>
      <c r="BV10" s="120">
        <v>1</v>
      </c>
      <c r="BW10" s="839">
        <v>10</v>
      </c>
      <c r="BX10" s="848">
        <v>10</v>
      </c>
      <c r="BY10" s="853" t="s">
        <v>8349</v>
      </c>
      <c r="BZ10" s="7">
        <v>0.1</v>
      </c>
      <c r="CA10" s="7">
        <v>0.1</v>
      </c>
      <c r="CB10" s="844" t="s">
        <v>218</v>
      </c>
      <c r="CC10" s="852" t="s">
        <v>8367</v>
      </c>
      <c r="CD10" s="857">
        <v>1</v>
      </c>
      <c r="CE10" s="839">
        <v>10</v>
      </c>
      <c r="CF10" s="842">
        <v>10</v>
      </c>
      <c r="CG10" s="853" t="s">
        <v>8812</v>
      </c>
      <c r="CH10" s="7">
        <v>0.1</v>
      </c>
      <c r="CI10" s="7">
        <v>0.1</v>
      </c>
      <c r="CJ10" s="844" t="s">
        <v>218</v>
      </c>
      <c r="CK10" s="27" t="s">
        <v>8788</v>
      </c>
      <c r="CL10" s="857"/>
      <c r="CM10" s="839">
        <v>10</v>
      </c>
      <c r="CN10" s="842">
        <v>10</v>
      </c>
      <c r="CO10" s="847" t="s">
        <v>8813</v>
      </c>
      <c r="CP10" s="7">
        <v>0.1</v>
      </c>
      <c r="CQ10" s="7">
        <v>0.1</v>
      </c>
      <c r="CR10" s="844" t="s">
        <v>218</v>
      </c>
      <c r="CS10" s="852" t="s">
        <v>8814</v>
      </c>
      <c r="CT10" s="857"/>
      <c r="CU10" s="839">
        <v>50</v>
      </c>
      <c r="CV10" s="848">
        <v>20</v>
      </c>
      <c r="CW10" s="853" t="s">
        <v>8815</v>
      </c>
      <c r="CX10" s="7">
        <v>0.5</v>
      </c>
      <c r="CY10" s="7">
        <v>0.2</v>
      </c>
      <c r="CZ10" s="844" t="s">
        <v>218</v>
      </c>
      <c r="DA10" s="852" t="s">
        <v>8792</v>
      </c>
      <c r="DB10" s="856"/>
      <c r="DC10" s="839">
        <v>50</v>
      </c>
      <c r="DD10" s="842">
        <v>20</v>
      </c>
      <c r="DE10" s="853"/>
      <c r="DF10" s="7">
        <v>0.5</v>
      </c>
      <c r="DG10" s="7">
        <v>0.2</v>
      </c>
      <c r="DH10" s="844" t="s">
        <v>7160</v>
      </c>
      <c r="DI10" s="852"/>
      <c r="DJ10" s="856"/>
      <c r="DK10" s="839">
        <v>50</v>
      </c>
      <c r="DL10" s="842">
        <v>0</v>
      </c>
      <c r="DM10" s="853"/>
      <c r="DN10" s="7">
        <v>0.5</v>
      </c>
      <c r="DO10" s="7">
        <v>0.2</v>
      </c>
      <c r="DP10" s="844" t="s">
        <v>7160</v>
      </c>
      <c r="DQ10" s="852"/>
      <c r="DR10" s="856"/>
      <c r="DS10" s="839">
        <v>75</v>
      </c>
      <c r="DT10" s="848"/>
      <c r="DU10" s="853"/>
      <c r="DV10" s="7">
        <v>0.75</v>
      </c>
      <c r="DW10" s="7">
        <v>0.2</v>
      </c>
      <c r="DX10" s="844" t="s">
        <v>7160</v>
      </c>
      <c r="DY10" s="852"/>
      <c r="DZ10" s="856"/>
      <c r="EA10" s="839">
        <v>75</v>
      </c>
      <c r="EB10" s="842">
        <v>0</v>
      </c>
      <c r="EC10" s="853"/>
      <c r="ED10" s="7">
        <v>0.75</v>
      </c>
      <c r="EE10" s="7">
        <v>0.2</v>
      </c>
      <c r="EF10" s="844" t="s">
        <v>7160</v>
      </c>
      <c r="EG10" s="851"/>
      <c r="EH10" s="856"/>
      <c r="EI10" s="839">
        <v>75</v>
      </c>
      <c r="EJ10" s="842">
        <v>0</v>
      </c>
      <c r="EK10" s="853"/>
      <c r="EL10" s="7">
        <v>0.75</v>
      </c>
      <c r="EM10" s="7">
        <v>0.2</v>
      </c>
      <c r="EN10" s="844" t="s">
        <v>7160</v>
      </c>
      <c r="EO10" s="851"/>
      <c r="EP10" s="856"/>
      <c r="EQ10" s="839">
        <v>100</v>
      </c>
      <c r="ER10" s="845"/>
      <c r="ES10" s="853"/>
      <c r="ET10" s="7">
        <v>1</v>
      </c>
      <c r="EU10" s="7">
        <v>0.2</v>
      </c>
      <c r="EV10" s="844" t="s">
        <v>7160</v>
      </c>
      <c r="EW10" s="849"/>
      <c r="EX10" s="849"/>
      <c r="EY10" s="546">
        <v>2023</v>
      </c>
      <c r="FA10" s="862"/>
    </row>
    <row r="11" spans="1:157" s="934" customFormat="1" ht="32.25" customHeight="1" x14ac:dyDescent="0.25">
      <c r="A11" s="861" t="s">
        <v>8816</v>
      </c>
      <c r="B11" s="925" t="s">
        <v>2227</v>
      </c>
      <c r="C11" s="925" t="s">
        <v>653</v>
      </c>
      <c r="D11" s="925" t="s">
        <v>4460</v>
      </c>
      <c r="E11" s="925" t="s">
        <v>7357</v>
      </c>
      <c r="F11" s="925" t="s">
        <v>2228</v>
      </c>
      <c r="G11" s="925" t="s">
        <v>2229</v>
      </c>
      <c r="H11" s="925" t="s">
        <v>7347</v>
      </c>
      <c r="I11" s="969" t="s">
        <v>7344</v>
      </c>
      <c r="J11" s="969" t="s">
        <v>7344</v>
      </c>
      <c r="K11" s="969" t="s">
        <v>7348</v>
      </c>
      <c r="L11" s="920"/>
      <c r="M11" s="925" t="s">
        <v>8326</v>
      </c>
      <c r="N11" s="971">
        <v>517</v>
      </c>
      <c r="O11" s="920"/>
      <c r="P11" s="1068" t="s">
        <v>7736</v>
      </c>
      <c r="Q11" s="920" t="s">
        <v>210</v>
      </c>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1"/>
      <c r="AO11" s="920" t="s">
        <v>270</v>
      </c>
      <c r="AP11" s="921" t="s">
        <v>470</v>
      </c>
      <c r="AQ11" s="920" t="s">
        <v>871</v>
      </c>
      <c r="AR11" s="920" t="s">
        <v>214</v>
      </c>
      <c r="AS11" s="920">
        <v>0</v>
      </c>
      <c r="AT11" s="925" t="s">
        <v>7722</v>
      </c>
      <c r="AU11" s="925" t="s">
        <v>7750</v>
      </c>
      <c r="AV11" s="919">
        <v>0</v>
      </c>
      <c r="AW11" s="976">
        <v>100</v>
      </c>
      <c r="AX11" s="976">
        <v>0</v>
      </c>
      <c r="AY11" s="976">
        <v>0</v>
      </c>
      <c r="AZ11" s="977">
        <v>0</v>
      </c>
      <c r="BA11" s="977">
        <v>100</v>
      </c>
      <c r="BB11" s="939"/>
      <c r="BC11" s="939"/>
      <c r="BD11" s="939"/>
      <c r="BE11" s="939"/>
      <c r="BF11" s="1001">
        <v>100</v>
      </c>
      <c r="BG11" s="839">
        <v>0</v>
      </c>
      <c r="BH11" s="842">
        <v>0</v>
      </c>
      <c r="BI11" s="854" t="s">
        <v>7767</v>
      </c>
      <c r="BJ11" s="840">
        <v>0</v>
      </c>
      <c r="BK11" s="7">
        <v>0</v>
      </c>
      <c r="BL11" s="841" t="s">
        <v>218</v>
      </c>
      <c r="BM11" s="854" t="s">
        <v>7785</v>
      </c>
      <c r="BN11" s="859">
        <v>1</v>
      </c>
      <c r="BO11" s="839">
        <v>0</v>
      </c>
      <c r="BP11" s="842">
        <v>0</v>
      </c>
      <c r="BQ11" s="843" t="s">
        <v>7795</v>
      </c>
      <c r="BR11" s="7">
        <v>0</v>
      </c>
      <c r="BS11" s="7">
        <v>0</v>
      </c>
      <c r="BT11" s="844" t="s">
        <v>218</v>
      </c>
      <c r="BU11" s="537" t="s">
        <v>7812</v>
      </c>
      <c r="BV11" s="120">
        <v>1</v>
      </c>
      <c r="BW11" s="839">
        <v>20</v>
      </c>
      <c r="BX11" s="848">
        <v>20</v>
      </c>
      <c r="BY11" s="853" t="s">
        <v>8350</v>
      </c>
      <c r="BZ11" s="7">
        <v>0.2</v>
      </c>
      <c r="CA11" s="7">
        <v>0.2</v>
      </c>
      <c r="CB11" s="844" t="s">
        <v>218</v>
      </c>
      <c r="CC11" s="852" t="s">
        <v>8367</v>
      </c>
      <c r="CD11" s="857">
        <v>1</v>
      </c>
      <c r="CE11" s="839">
        <v>20</v>
      </c>
      <c r="CF11" s="842">
        <v>20</v>
      </c>
      <c r="CG11" s="853" t="s">
        <v>8817</v>
      </c>
      <c r="CH11" s="7">
        <v>0.2</v>
      </c>
      <c r="CI11" s="7">
        <v>0.2</v>
      </c>
      <c r="CJ11" s="844" t="s">
        <v>218</v>
      </c>
      <c r="CK11" s="27" t="s">
        <v>8788</v>
      </c>
      <c r="CL11" s="857"/>
      <c r="CM11" s="839">
        <v>20</v>
      </c>
      <c r="CN11" s="842">
        <v>20</v>
      </c>
      <c r="CO11" s="847" t="s">
        <v>8818</v>
      </c>
      <c r="CP11" s="7">
        <v>0.2</v>
      </c>
      <c r="CQ11" s="7">
        <v>0.2</v>
      </c>
      <c r="CR11" s="844" t="s">
        <v>218</v>
      </c>
      <c r="CS11" s="852" t="s">
        <v>8814</v>
      </c>
      <c r="CT11" s="857"/>
      <c r="CU11" s="839">
        <v>80</v>
      </c>
      <c r="CV11" s="848">
        <v>30</v>
      </c>
      <c r="CW11" s="853" t="s">
        <v>8819</v>
      </c>
      <c r="CX11" s="7">
        <v>0.8</v>
      </c>
      <c r="CY11" s="7">
        <v>0.3</v>
      </c>
      <c r="CZ11" s="844" t="s">
        <v>218</v>
      </c>
      <c r="DA11" s="852" t="s">
        <v>8792</v>
      </c>
      <c r="DB11" s="856"/>
      <c r="DC11" s="839">
        <v>80</v>
      </c>
      <c r="DD11" s="842">
        <v>30</v>
      </c>
      <c r="DE11" s="853"/>
      <c r="DF11" s="7">
        <v>0.8</v>
      </c>
      <c r="DG11" s="7">
        <v>0.3</v>
      </c>
      <c r="DH11" s="844" t="s">
        <v>7160</v>
      </c>
      <c r="DI11" s="852"/>
      <c r="DJ11" s="856"/>
      <c r="DK11" s="839">
        <v>80</v>
      </c>
      <c r="DL11" s="842">
        <v>0</v>
      </c>
      <c r="DM11" s="853"/>
      <c r="DN11" s="7">
        <v>0.8</v>
      </c>
      <c r="DO11" s="7">
        <v>0.3</v>
      </c>
      <c r="DP11" s="844" t="s">
        <v>7160</v>
      </c>
      <c r="DQ11" s="852"/>
      <c r="DR11" s="856"/>
      <c r="DS11" s="839">
        <v>90</v>
      </c>
      <c r="DT11" s="848"/>
      <c r="DU11" s="853"/>
      <c r="DV11" s="7">
        <v>0.9</v>
      </c>
      <c r="DW11" s="7">
        <v>0.3</v>
      </c>
      <c r="DX11" s="844" t="s">
        <v>7160</v>
      </c>
      <c r="DY11" s="852"/>
      <c r="DZ11" s="856"/>
      <c r="EA11" s="839">
        <v>90</v>
      </c>
      <c r="EB11" s="842">
        <v>0</v>
      </c>
      <c r="EC11" s="853"/>
      <c r="ED11" s="7">
        <v>0.9</v>
      </c>
      <c r="EE11" s="7">
        <v>0.3</v>
      </c>
      <c r="EF11" s="844" t="s">
        <v>7160</v>
      </c>
      <c r="EG11" s="851"/>
      <c r="EH11" s="856"/>
      <c r="EI11" s="839">
        <v>90</v>
      </c>
      <c r="EJ11" s="842">
        <v>0</v>
      </c>
      <c r="EK11" s="853"/>
      <c r="EL11" s="7">
        <v>0.9</v>
      </c>
      <c r="EM11" s="7">
        <v>0.3</v>
      </c>
      <c r="EN11" s="844" t="s">
        <v>7160</v>
      </c>
      <c r="EO11" s="851"/>
      <c r="EP11" s="856"/>
      <c r="EQ11" s="839">
        <v>100</v>
      </c>
      <c r="ER11" s="845"/>
      <c r="ES11" s="853"/>
      <c r="ET11" s="7">
        <v>1</v>
      </c>
      <c r="EU11" s="7">
        <v>0.3</v>
      </c>
      <c r="EV11" s="844" t="s">
        <v>7160</v>
      </c>
      <c r="EW11" s="849"/>
      <c r="EX11" s="849"/>
      <c r="EY11" s="546">
        <v>2023</v>
      </c>
      <c r="FA11" s="862"/>
    </row>
    <row r="12" spans="1:157" s="934" customFormat="1" ht="32.25" customHeight="1" x14ac:dyDescent="0.25">
      <c r="A12" s="861" t="s">
        <v>8820</v>
      </c>
      <c r="B12" s="925" t="s">
        <v>2227</v>
      </c>
      <c r="C12" s="925" t="s">
        <v>653</v>
      </c>
      <c r="D12" s="925" t="s">
        <v>4460</v>
      </c>
      <c r="E12" s="925" t="s">
        <v>7357</v>
      </c>
      <c r="F12" s="925" t="s">
        <v>2228</v>
      </c>
      <c r="G12" s="925" t="s">
        <v>2229</v>
      </c>
      <c r="H12" s="925" t="s">
        <v>7347</v>
      </c>
      <c r="I12" s="969" t="s">
        <v>7344</v>
      </c>
      <c r="J12" s="969"/>
      <c r="K12" s="969" t="s">
        <v>7360</v>
      </c>
      <c r="L12" s="920"/>
      <c r="M12" s="925" t="s">
        <v>8327</v>
      </c>
      <c r="N12" s="971">
        <v>518</v>
      </c>
      <c r="O12" s="920"/>
      <c r="P12" s="1068" t="s">
        <v>7361</v>
      </c>
      <c r="Q12" s="920" t="s">
        <v>210</v>
      </c>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21"/>
      <c r="AO12" s="920" t="s">
        <v>270</v>
      </c>
      <c r="AP12" s="921" t="s">
        <v>470</v>
      </c>
      <c r="AQ12" s="920" t="s">
        <v>244</v>
      </c>
      <c r="AR12" s="920" t="s">
        <v>7362</v>
      </c>
      <c r="AS12" s="920">
        <v>0</v>
      </c>
      <c r="AT12" s="925" t="s">
        <v>7363</v>
      </c>
      <c r="AU12" s="925" t="s">
        <v>7364</v>
      </c>
      <c r="AV12" s="919">
        <v>0</v>
      </c>
      <c r="AW12" s="976">
        <v>50</v>
      </c>
      <c r="AX12" s="976">
        <v>47</v>
      </c>
      <c r="AY12" s="976">
        <v>0</v>
      </c>
      <c r="AZ12" s="977">
        <v>0</v>
      </c>
      <c r="BA12" s="977">
        <v>97</v>
      </c>
      <c r="BB12" s="939"/>
      <c r="BC12" s="939"/>
      <c r="BD12" s="939"/>
      <c r="BE12" s="939"/>
      <c r="BF12" s="1001">
        <v>97</v>
      </c>
      <c r="BG12" s="839">
        <v>0</v>
      </c>
      <c r="BH12" s="842">
        <v>0</v>
      </c>
      <c r="BI12" s="854" t="s">
        <v>7768</v>
      </c>
      <c r="BJ12" s="129">
        <v>0</v>
      </c>
      <c r="BK12" s="7">
        <v>0</v>
      </c>
      <c r="BL12" s="841" t="s">
        <v>218</v>
      </c>
      <c r="BM12" s="854" t="s">
        <v>7785</v>
      </c>
      <c r="BN12" s="860">
        <v>1</v>
      </c>
      <c r="BO12" s="839">
        <v>0</v>
      </c>
      <c r="BP12" s="842">
        <v>0</v>
      </c>
      <c r="BQ12" s="843" t="s">
        <v>7796</v>
      </c>
      <c r="BR12" s="7">
        <v>0</v>
      </c>
      <c r="BS12" s="7">
        <v>0</v>
      </c>
      <c r="BT12" s="844" t="s">
        <v>218</v>
      </c>
      <c r="BU12" s="537" t="s">
        <v>7812</v>
      </c>
      <c r="BV12" s="120">
        <v>1</v>
      </c>
      <c r="BW12" s="839">
        <v>5</v>
      </c>
      <c r="BX12" s="848">
        <v>58</v>
      </c>
      <c r="BY12" s="853" t="s">
        <v>8351</v>
      </c>
      <c r="BZ12" s="7">
        <v>0.1</v>
      </c>
      <c r="CA12" s="7">
        <v>1.1599999999999999</v>
      </c>
      <c r="CB12" s="844" t="s">
        <v>218</v>
      </c>
      <c r="CC12" s="852" t="s">
        <v>8367</v>
      </c>
      <c r="CD12" s="857">
        <v>1</v>
      </c>
      <c r="CE12" s="839">
        <v>5</v>
      </c>
      <c r="CF12" s="842">
        <v>58</v>
      </c>
      <c r="CG12" s="853" t="s">
        <v>8821</v>
      </c>
      <c r="CH12" s="7">
        <v>0.1</v>
      </c>
      <c r="CI12" s="7">
        <v>1.1599999999999999</v>
      </c>
      <c r="CJ12" s="844" t="s">
        <v>218</v>
      </c>
      <c r="CK12" s="27" t="s">
        <v>8788</v>
      </c>
      <c r="CL12" s="857"/>
      <c r="CM12" s="839">
        <v>5</v>
      </c>
      <c r="CN12" s="842">
        <v>58</v>
      </c>
      <c r="CO12" s="847" t="s">
        <v>8822</v>
      </c>
      <c r="CP12" s="7">
        <v>0.1</v>
      </c>
      <c r="CQ12" s="7">
        <v>1.1599999999999999</v>
      </c>
      <c r="CR12" s="844" t="s">
        <v>218</v>
      </c>
      <c r="CS12" s="852" t="s">
        <v>8814</v>
      </c>
      <c r="CT12" s="857"/>
      <c r="CU12" s="839">
        <v>20</v>
      </c>
      <c r="CV12" s="848">
        <v>74</v>
      </c>
      <c r="CW12" s="853" t="s">
        <v>8823</v>
      </c>
      <c r="CX12" s="7">
        <v>0.4</v>
      </c>
      <c r="CY12" s="7">
        <v>1.48</v>
      </c>
      <c r="CZ12" s="844" t="s">
        <v>218</v>
      </c>
      <c r="DA12" s="852" t="s">
        <v>8824</v>
      </c>
      <c r="DB12" s="856"/>
      <c r="DC12" s="839">
        <v>20</v>
      </c>
      <c r="DD12" s="842">
        <v>74</v>
      </c>
      <c r="DE12" s="853"/>
      <c r="DF12" s="7">
        <v>0.4</v>
      </c>
      <c r="DG12" s="7">
        <v>1.48</v>
      </c>
      <c r="DH12" s="844" t="s">
        <v>7160</v>
      </c>
      <c r="DI12" s="852"/>
      <c r="DJ12" s="856"/>
      <c r="DK12" s="839">
        <v>20</v>
      </c>
      <c r="DL12" s="842">
        <v>0</v>
      </c>
      <c r="DM12" s="853"/>
      <c r="DN12" s="7">
        <v>0.4</v>
      </c>
      <c r="DO12" s="7">
        <v>1.48</v>
      </c>
      <c r="DP12" s="844" t="s">
        <v>7160</v>
      </c>
      <c r="DQ12" s="852"/>
      <c r="DR12" s="856"/>
      <c r="DS12" s="839">
        <v>30</v>
      </c>
      <c r="DT12" s="848"/>
      <c r="DU12" s="853"/>
      <c r="DV12" s="7">
        <v>0.6</v>
      </c>
      <c r="DW12" s="7">
        <v>1.48</v>
      </c>
      <c r="DX12" s="844" t="s">
        <v>7160</v>
      </c>
      <c r="DY12" s="852"/>
      <c r="DZ12" s="856"/>
      <c r="EA12" s="839">
        <v>30</v>
      </c>
      <c r="EB12" s="842">
        <v>0</v>
      </c>
      <c r="EC12" s="853"/>
      <c r="ED12" s="7">
        <v>0.6</v>
      </c>
      <c r="EE12" s="7">
        <v>1.48</v>
      </c>
      <c r="EF12" s="844" t="s">
        <v>7160</v>
      </c>
      <c r="EG12" s="851"/>
      <c r="EH12" s="856"/>
      <c r="EI12" s="839">
        <v>30</v>
      </c>
      <c r="EJ12" s="842">
        <v>0</v>
      </c>
      <c r="EK12" s="853"/>
      <c r="EL12" s="7">
        <v>0.6</v>
      </c>
      <c r="EM12" s="7">
        <v>1.48</v>
      </c>
      <c r="EN12" s="844" t="s">
        <v>7160</v>
      </c>
      <c r="EO12" s="851"/>
      <c r="EP12" s="856"/>
      <c r="EQ12" s="839">
        <v>50</v>
      </c>
      <c r="ER12" s="845"/>
      <c r="ES12" s="853"/>
      <c r="ET12" s="7">
        <v>1</v>
      </c>
      <c r="EU12" s="7">
        <v>1.48</v>
      </c>
      <c r="EV12" s="844" t="s">
        <v>7160</v>
      </c>
      <c r="EW12" s="849"/>
      <c r="EX12" s="849"/>
      <c r="EY12" s="546">
        <v>2023</v>
      </c>
      <c r="FA12" s="862"/>
    </row>
    <row r="13" spans="1:157" s="934" customFormat="1" ht="32.25" customHeight="1" x14ac:dyDescent="0.25">
      <c r="A13" s="861" t="s">
        <v>8825</v>
      </c>
      <c r="B13" s="925" t="s">
        <v>2227</v>
      </c>
      <c r="C13" s="925" t="s">
        <v>653</v>
      </c>
      <c r="D13" s="925" t="s">
        <v>4460</v>
      </c>
      <c r="E13" s="925" t="s">
        <v>7357</v>
      </c>
      <c r="F13" s="925" t="s">
        <v>2228</v>
      </c>
      <c r="G13" s="925" t="s">
        <v>2229</v>
      </c>
      <c r="H13" s="925" t="s">
        <v>7347</v>
      </c>
      <c r="I13" s="969" t="s">
        <v>7344</v>
      </c>
      <c r="J13" s="969" t="s">
        <v>7344</v>
      </c>
      <c r="K13" s="969" t="s">
        <v>7365</v>
      </c>
      <c r="L13" s="920"/>
      <c r="M13" s="925" t="s">
        <v>8328</v>
      </c>
      <c r="N13" s="920">
        <v>328</v>
      </c>
      <c r="O13" s="920"/>
      <c r="P13" s="1068" t="s">
        <v>7737</v>
      </c>
      <c r="Q13" s="920" t="s">
        <v>210</v>
      </c>
      <c r="R13" s="921"/>
      <c r="S13" s="921"/>
      <c r="T13" s="921"/>
      <c r="U13" s="921"/>
      <c r="V13" s="921"/>
      <c r="W13" s="921"/>
      <c r="X13" s="921"/>
      <c r="Y13" s="921"/>
      <c r="Z13" s="921"/>
      <c r="AA13" s="921"/>
      <c r="AB13" s="921"/>
      <c r="AC13" s="921"/>
      <c r="AD13" s="921"/>
      <c r="AE13" s="921"/>
      <c r="AF13" s="921"/>
      <c r="AG13" s="921"/>
      <c r="AH13" s="921"/>
      <c r="AI13" s="921"/>
      <c r="AJ13" s="921"/>
      <c r="AK13" s="921"/>
      <c r="AL13" s="921"/>
      <c r="AM13" s="921"/>
      <c r="AN13" s="921"/>
      <c r="AO13" s="920" t="s">
        <v>270</v>
      </c>
      <c r="AP13" s="919" t="s">
        <v>470</v>
      </c>
      <c r="AQ13" s="920" t="s">
        <v>871</v>
      </c>
      <c r="AR13" s="920" t="s">
        <v>214</v>
      </c>
      <c r="AS13" s="920">
        <v>0</v>
      </c>
      <c r="AT13" s="925" t="s">
        <v>7366</v>
      </c>
      <c r="AU13" s="925" t="s">
        <v>7367</v>
      </c>
      <c r="AV13" s="919">
        <v>0</v>
      </c>
      <c r="AW13" s="976">
        <v>62</v>
      </c>
      <c r="AX13" s="976">
        <v>26</v>
      </c>
      <c r="AY13" s="976">
        <v>12</v>
      </c>
      <c r="AZ13" s="977">
        <v>0</v>
      </c>
      <c r="BA13" s="977">
        <v>100</v>
      </c>
      <c r="BB13" s="939"/>
      <c r="BC13" s="939"/>
      <c r="BD13" s="939"/>
      <c r="BE13" s="939"/>
      <c r="BF13" s="1001">
        <v>100</v>
      </c>
      <c r="BG13" s="839">
        <v>0</v>
      </c>
      <c r="BH13" s="842">
        <v>0</v>
      </c>
      <c r="BI13" s="854" t="s">
        <v>7769</v>
      </c>
      <c r="BJ13" s="840">
        <v>0</v>
      </c>
      <c r="BK13" s="7">
        <v>0</v>
      </c>
      <c r="BL13" s="841" t="s">
        <v>218</v>
      </c>
      <c r="BM13" s="854" t="s">
        <v>7785</v>
      </c>
      <c r="BN13" s="859">
        <v>1</v>
      </c>
      <c r="BO13" s="839">
        <v>0</v>
      </c>
      <c r="BP13" s="842">
        <v>0</v>
      </c>
      <c r="BQ13" s="843" t="s">
        <v>7797</v>
      </c>
      <c r="BR13" s="7">
        <v>0</v>
      </c>
      <c r="BS13" s="7">
        <v>0</v>
      </c>
      <c r="BT13" s="844" t="s">
        <v>218</v>
      </c>
      <c r="BU13" s="537" t="s">
        <v>7812</v>
      </c>
      <c r="BV13" s="120">
        <v>1</v>
      </c>
      <c r="BW13" s="839">
        <v>15</v>
      </c>
      <c r="BX13" s="848">
        <v>0</v>
      </c>
      <c r="BY13" s="853" t="s">
        <v>8352</v>
      </c>
      <c r="BZ13" s="7">
        <v>0.24193548387096775</v>
      </c>
      <c r="CA13" s="7">
        <v>0</v>
      </c>
      <c r="CB13" s="844" t="s">
        <v>218</v>
      </c>
      <c r="CC13" s="852" t="s">
        <v>8367</v>
      </c>
      <c r="CD13" s="857">
        <v>1</v>
      </c>
      <c r="CE13" s="839">
        <v>15</v>
      </c>
      <c r="CF13" s="842">
        <v>0</v>
      </c>
      <c r="CG13" s="853" t="s">
        <v>8826</v>
      </c>
      <c r="CH13" s="7">
        <v>0.24193548387096775</v>
      </c>
      <c r="CI13" s="7">
        <v>0</v>
      </c>
      <c r="CJ13" s="844" t="s">
        <v>218</v>
      </c>
      <c r="CK13" s="27" t="s">
        <v>8788</v>
      </c>
      <c r="CL13" s="857"/>
      <c r="CM13" s="839">
        <v>15</v>
      </c>
      <c r="CN13" s="842">
        <v>0</v>
      </c>
      <c r="CO13" s="847" t="s">
        <v>8827</v>
      </c>
      <c r="CP13" s="7">
        <v>0.24193548387096775</v>
      </c>
      <c r="CQ13" s="7">
        <v>0</v>
      </c>
      <c r="CR13" s="844" t="s">
        <v>218</v>
      </c>
      <c r="CS13" s="852" t="s">
        <v>8814</v>
      </c>
      <c r="CT13" s="857"/>
      <c r="CU13" s="839">
        <v>30</v>
      </c>
      <c r="CV13" s="848">
        <v>25</v>
      </c>
      <c r="CW13" s="853" t="s">
        <v>8828</v>
      </c>
      <c r="CX13" s="7">
        <v>0.4838709677419355</v>
      </c>
      <c r="CY13" s="7">
        <v>0.40322580645161288</v>
      </c>
      <c r="CZ13" s="844" t="s">
        <v>218</v>
      </c>
      <c r="DA13" s="852" t="s">
        <v>8829</v>
      </c>
      <c r="DB13" s="856"/>
      <c r="DC13" s="839">
        <v>30</v>
      </c>
      <c r="DD13" s="842">
        <v>25</v>
      </c>
      <c r="DE13" s="853"/>
      <c r="DF13" s="7">
        <v>0.4838709677419355</v>
      </c>
      <c r="DG13" s="7">
        <v>0.40322580645161288</v>
      </c>
      <c r="DH13" s="844" t="s">
        <v>7160</v>
      </c>
      <c r="DI13" s="852"/>
      <c r="DJ13" s="856"/>
      <c r="DK13" s="839">
        <v>30</v>
      </c>
      <c r="DL13" s="842">
        <v>0</v>
      </c>
      <c r="DM13" s="853"/>
      <c r="DN13" s="7">
        <v>0.4838709677419355</v>
      </c>
      <c r="DO13" s="7">
        <v>0.40322580645161288</v>
      </c>
      <c r="DP13" s="844" t="s">
        <v>7160</v>
      </c>
      <c r="DQ13" s="852"/>
      <c r="DR13" s="856"/>
      <c r="DS13" s="839">
        <v>50</v>
      </c>
      <c r="DT13" s="848"/>
      <c r="DU13" s="853"/>
      <c r="DV13" s="7">
        <v>0.80645161290322576</v>
      </c>
      <c r="DW13" s="7">
        <v>0.40322580645161288</v>
      </c>
      <c r="DX13" s="844" t="s">
        <v>7160</v>
      </c>
      <c r="DY13" s="852"/>
      <c r="DZ13" s="856"/>
      <c r="EA13" s="839">
        <v>50</v>
      </c>
      <c r="EB13" s="842">
        <v>0</v>
      </c>
      <c r="EC13" s="853"/>
      <c r="ED13" s="7">
        <v>0.80645161290322576</v>
      </c>
      <c r="EE13" s="7">
        <v>0.40322580645161288</v>
      </c>
      <c r="EF13" s="844" t="s">
        <v>7160</v>
      </c>
      <c r="EG13" s="851"/>
      <c r="EH13" s="856"/>
      <c r="EI13" s="839">
        <v>50</v>
      </c>
      <c r="EJ13" s="842">
        <v>0</v>
      </c>
      <c r="EK13" s="853"/>
      <c r="EL13" s="7">
        <v>0.80645161290322576</v>
      </c>
      <c r="EM13" s="7">
        <v>0.40322580645161288</v>
      </c>
      <c r="EN13" s="844" t="s">
        <v>7160</v>
      </c>
      <c r="EO13" s="851"/>
      <c r="EP13" s="856"/>
      <c r="EQ13" s="839">
        <v>70</v>
      </c>
      <c r="ER13" s="845"/>
      <c r="ES13" s="853"/>
      <c r="ET13" s="7">
        <v>1.1290322580645162</v>
      </c>
      <c r="EU13" s="7">
        <v>0.40322580645161288</v>
      </c>
      <c r="EV13" s="844" t="s">
        <v>7160</v>
      </c>
      <c r="EW13" s="849"/>
      <c r="EX13" s="849"/>
      <c r="EY13" s="546">
        <v>2023</v>
      </c>
      <c r="FA13" s="862"/>
    </row>
    <row r="14" spans="1:157" s="934" customFormat="1" ht="32.25" customHeight="1" x14ac:dyDescent="0.25">
      <c r="A14" s="861" t="s">
        <v>8830</v>
      </c>
      <c r="B14" s="925" t="s">
        <v>2227</v>
      </c>
      <c r="C14" s="925" t="s">
        <v>653</v>
      </c>
      <c r="D14" s="925" t="s">
        <v>4460</v>
      </c>
      <c r="E14" s="925" t="s">
        <v>7155</v>
      </c>
      <c r="F14" s="925" t="s">
        <v>2228</v>
      </c>
      <c r="G14" s="925" t="s">
        <v>2267</v>
      </c>
      <c r="H14" s="925" t="s">
        <v>7347</v>
      </c>
      <c r="I14" s="969" t="s">
        <v>7344</v>
      </c>
      <c r="J14" s="969"/>
      <c r="K14" s="969" t="s">
        <v>7368</v>
      </c>
      <c r="L14" s="920"/>
      <c r="M14" s="925" t="s">
        <v>8306</v>
      </c>
      <c r="N14" s="971">
        <v>519</v>
      </c>
      <c r="O14" s="920"/>
      <c r="P14" s="1062" t="s">
        <v>7738</v>
      </c>
      <c r="Q14" s="919" t="s">
        <v>210</v>
      </c>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21"/>
      <c r="AO14" s="919" t="s">
        <v>270</v>
      </c>
      <c r="AP14" s="919" t="s">
        <v>2635</v>
      </c>
      <c r="AQ14" s="919" t="s">
        <v>244</v>
      </c>
      <c r="AR14" s="919" t="s">
        <v>271</v>
      </c>
      <c r="AS14" s="919">
        <v>0</v>
      </c>
      <c r="AT14" s="927" t="s">
        <v>7723</v>
      </c>
      <c r="AU14" s="927" t="s">
        <v>7751</v>
      </c>
      <c r="AV14" s="919">
        <v>0</v>
      </c>
      <c r="AW14" s="984">
        <v>500</v>
      </c>
      <c r="AX14" s="984">
        <v>500</v>
      </c>
      <c r="AY14" s="984">
        <v>500</v>
      </c>
      <c r="AZ14" s="984">
        <v>500</v>
      </c>
      <c r="BA14" s="984">
        <v>2000</v>
      </c>
      <c r="BB14" s="940"/>
      <c r="BC14" s="940"/>
      <c r="BD14" s="940"/>
      <c r="BE14" s="940"/>
      <c r="BF14" s="1001">
        <v>2000</v>
      </c>
      <c r="BG14" s="839">
        <v>0</v>
      </c>
      <c r="BH14" s="842">
        <v>0</v>
      </c>
      <c r="BI14" s="854" t="s">
        <v>7770</v>
      </c>
      <c r="BJ14" s="129">
        <v>0</v>
      </c>
      <c r="BK14" s="7">
        <v>0</v>
      </c>
      <c r="BL14" s="841" t="s">
        <v>218</v>
      </c>
      <c r="BM14" s="854" t="s">
        <v>7785</v>
      </c>
      <c r="BN14" s="860">
        <v>1</v>
      </c>
      <c r="BO14" s="839">
        <v>0</v>
      </c>
      <c r="BP14" s="842">
        <v>0</v>
      </c>
      <c r="BQ14" s="843" t="s">
        <v>7798</v>
      </c>
      <c r="BR14" s="7">
        <v>0</v>
      </c>
      <c r="BS14" s="7">
        <v>0</v>
      </c>
      <c r="BT14" s="844" t="s">
        <v>218</v>
      </c>
      <c r="BU14" s="537" t="s">
        <v>7812</v>
      </c>
      <c r="BV14" s="120">
        <v>1</v>
      </c>
      <c r="BW14" s="839">
        <v>0</v>
      </c>
      <c r="BX14" s="842">
        <v>0</v>
      </c>
      <c r="BY14" s="853" t="s">
        <v>8353</v>
      </c>
      <c r="BZ14" s="7">
        <v>0</v>
      </c>
      <c r="CA14" s="7">
        <v>0</v>
      </c>
      <c r="CB14" s="844" t="s">
        <v>218</v>
      </c>
      <c r="CC14" s="852" t="s">
        <v>8367</v>
      </c>
      <c r="CD14" s="857">
        <v>1</v>
      </c>
      <c r="CE14" s="839">
        <v>0</v>
      </c>
      <c r="CF14" s="842">
        <v>0</v>
      </c>
      <c r="CG14" s="853" t="s">
        <v>8831</v>
      </c>
      <c r="CH14" s="7">
        <v>0</v>
      </c>
      <c r="CI14" s="7">
        <v>0</v>
      </c>
      <c r="CJ14" s="844" t="s">
        <v>218</v>
      </c>
      <c r="CK14" s="27" t="s">
        <v>8788</v>
      </c>
      <c r="CL14" s="857"/>
      <c r="CM14" s="839">
        <v>0</v>
      </c>
      <c r="CN14" s="842">
        <v>0</v>
      </c>
      <c r="CO14" s="847" t="s">
        <v>8832</v>
      </c>
      <c r="CP14" s="7">
        <v>0</v>
      </c>
      <c r="CQ14" s="7">
        <v>0</v>
      </c>
      <c r="CR14" s="844" t="s">
        <v>218</v>
      </c>
      <c r="CS14" s="852" t="s">
        <v>8790</v>
      </c>
      <c r="CT14" s="857"/>
      <c r="CU14" s="839">
        <v>3</v>
      </c>
      <c r="CV14" s="848">
        <v>0</v>
      </c>
      <c r="CW14" s="853" t="s">
        <v>8833</v>
      </c>
      <c r="CX14" s="7">
        <v>6.0000000000000001E-3</v>
      </c>
      <c r="CY14" s="7">
        <v>0</v>
      </c>
      <c r="CZ14" s="844" t="s">
        <v>218</v>
      </c>
      <c r="DA14" s="852" t="s">
        <v>8829</v>
      </c>
      <c r="DB14" s="856"/>
      <c r="DC14" s="839">
        <v>3</v>
      </c>
      <c r="DD14" s="842">
        <v>0</v>
      </c>
      <c r="DE14" s="853"/>
      <c r="DF14" s="7">
        <v>6.0000000000000001E-3</v>
      </c>
      <c r="DG14" s="7">
        <v>0</v>
      </c>
      <c r="DH14" s="844" t="s">
        <v>7160</v>
      </c>
      <c r="DI14" s="852"/>
      <c r="DJ14" s="856"/>
      <c r="DK14" s="839">
        <v>3</v>
      </c>
      <c r="DL14" s="842">
        <v>0</v>
      </c>
      <c r="DM14" s="853"/>
      <c r="DN14" s="7">
        <v>6.0000000000000001E-3</v>
      </c>
      <c r="DO14" s="7">
        <v>0</v>
      </c>
      <c r="DP14" s="844" t="s">
        <v>7160</v>
      </c>
      <c r="DQ14" s="852"/>
      <c r="DR14" s="856"/>
      <c r="DS14" s="839">
        <v>3</v>
      </c>
      <c r="DT14" s="842">
        <v>0</v>
      </c>
      <c r="DU14" s="853"/>
      <c r="DV14" s="7">
        <v>6.0000000000000001E-3</v>
      </c>
      <c r="DW14" s="7">
        <v>0</v>
      </c>
      <c r="DX14" s="844" t="s">
        <v>7160</v>
      </c>
      <c r="DY14" s="852"/>
      <c r="DZ14" s="856"/>
      <c r="EA14" s="839">
        <v>3</v>
      </c>
      <c r="EB14" s="842">
        <v>0</v>
      </c>
      <c r="EC14" s="853"/>
      <c r="ED14" s="7">
        <v>6.0000000000000001E-3</v>
      </c>
      <c r="EE14" s="7">
        <v>0</v>
      </c>
      <c r="EF14" s="844" t="s">
        <v>7160</v>
      </c>
      <c r="EG14" s="851"/>
      <c r="EH14" s="856"/>
      <c r="EI14" s="839">
        <v>3</v>
      </c>
      <c r="EJ14" s="842">
        <v>0</v>
      </c>
      <c r="EK14" s="853"/>
      <c r="EL14" s="7">
        <v>6.0000000000000001E-3</v>
      </c>
      <c r="EM14" s="7">
        <v>0</v>
      </c>
      <c r="EN14" s="844" t="s">
        <v>7160</v>
      </c>
      <c r="EO14" s="851"/>
      <c r="EP14" s="856"/>
      <c r="EQ14" s="839">
        <v>11</v>
      </c>
      <c r="ER14" s="845"/>
      <c r="ES14" s="853"/>
      <c r="ET14" s="7">
        <v>2.1999999999999999E-2</v>
      </c>
      <c r="EU14" s="7">
        <v>0</v>
      </c>
      <c r="EV14" s="844" t="s">
        <v>7160</v>
      </c>
      <c r="EW14" s="849"/>
      <c r="EX14" s="849"/>
      <c r="EY14" s="546">
        <v>2023</v>
      </c>
      <c r="FA14" s="862"/>
    </row>
    <row r="15" spans="1:157" s="934" customFormat="1" ht="32.25" customHeight="1" x14ac:dyDescent="0.25">
      <c r="A15" s="861" t="s">
        <v>8834</v>
      </c>
      <c r="B15" s="925" t="s">
        <v>2227</v>
      </c>
      <c r="C15" s="925" t="s">
        <v>653</v>
      </c>
      <c r="D15" s="925" t="s">
        <v>4460</v>
      </c>
      <c r="E15" s="925" t="s">
        <v>7155</v>
      </c>
      <c r="F15" s="925" t="s">
        <v>2228</v>
      </c>
      <c r="G15" s="925" t="s">
        <v>2267</v>
      </c>
      <c r="H15" s="925" t="s">
        <v>7347</v>
      </c>
      <c r="I15" s="969" t="s">
        <v>7344</v>
      </c>
      <c r="J15" s="969" t="s">
        <v>7344</v>
      </c>
      <c r="K15" s="969" t="s">
        <v>7368</v>
      </c>
      <c r="L15" s="920"/>
      <c r="M15" s="925" t="s">
        <v>8306</v>
      </c>
      <c r="N15" s="971">
        <v>520</v>
      </c>
      <c r="O15" s="920"/>
      <c r="P15" s="1062" t="s">
        <v>7739</v>
      </c>
      <c r="Q15" s="919" t="s">
        <v>210</v>
      </c>
      <c r="R15" s="921" t="s">
        <v>2982</v>
      </c>
      <c r="S15" s="921"/>
      <c r="T15" s="921"/>
      <c r="U15" s="921"/>
      <c r="V15" s="921"/>
      <c r="W15" s="921"/>
      <c r="X15" s="921"/>
      <c r="Y15" s="921"/>
      <c r="Z15" s="921"/>
      <c r="AA15" s="921"/>
      <c r="AB15" s="921"/>
      <c r="AC15" s="921"/>
      <c r="AD15" s="921"/>
      <c r="AE15" s="921"/>
      <c r="AF15" s="921"/>
      <c r="AG15" s="921"/>
      <c r="AH15" s="921"/>
      <c r="AI15" s="921"/>
      <c r="AJ15" s="921"/>
      <c r="AK15" s="921"/>
      <c r="AL15" s="921"/>
      <c r="AM15" s="921"/>
      <c r="AN15" s="921"/>
      <c r="AO15" s="919" t="s">
        <v>270</v>
      </c>
      <c r="AP15" s="919" t="s">
        <v>2635</v>
      </c>
      <c r="AQ15" s="919" t="s">
        <v>871</v>
      </c>
      <c r="AR15" s="919" t="s">
        <v>271</v>
      </c>
      <c r="AS15" s="919">
        <v>15</v>
      </c>
      <c r="AT15" s="927" t="s">
        <v>7724</v>
      </c>
      <c r="AU15" s="927" t="s">
        <v>7752</v>
      </c>
      <c r="AV15" s="1051">
        <v>4403</v>
      </c>
      <c r="AW15" s="1060">
        <v>4589</v>
      </c>
      <c r="AX15" s="1060">
        <v>4939</v>
      </c>
      <c r="AY15" s="1060">
        <v>5339</v>
      </c>
      <c r="AZ15" s="1060">
        <v>5739</v>
      </c>
      <c r="BA15" s="1060">
        <v>5739</v>
      </c>
      <c r="BB15" s="927"/>
      <c r="BC15" s="927"/>
      <c r="BD15" s="927"/>
      <c r="BE15" s="927"/>
      <c r="BF15" s="1001">
        <v>5739</v>
      </c>
      <c r="BG15" s="839">
        <v>4403</v>
      </c>
      <c r="BH15" s="842">
        <v>4403</v>
      </c>
      <c r="BI15" s="854" t="s">
        <v>7771</v>
      </c>
      <c r="BJ15" s="840">
        <v>0</v>
      </c>
      <c r="BK15" s="7">
        <v>0</v>
      </c>
      <c r="BL15" s="841" t="s">
        <v>218</v>
      </c>
      <c r="BM15" s="854" t="s">
        <v>7785</v>
      </c>
      <c r="BN15" s="859">
        <v>1</v>
      </c>
      <c r="BO15" s="839">
        <v>4403</v>
      </c>
      <c r="BP15" s="842">
        <v>4403</v>
      </c>
      <c r="BQ15" s="843" t="s">
        <v>7799</v>
      </c>
      <c r="BR15" s="7">
        <v>0</v>
      </c>
      <c r="BS15" s="7">
        <v>0</v>
      </c>
      <c r="BT15" s="844" t="s">
        <v>218</v>
      </c>
      <c r="BU15" s="537" t="s">
        <v>7812</v>
      </c>
      <c r="BV15" s="120">
        <v>1</v>
      </c>
      <c r="BW15" s="839">
        <v>4403</v>
      </c>
      <c r="BX15" s="842">
        <v>4403</v>
      </c>
      <c r="BY15" s="853" t="s">
        <v>8354</v>
      </c>
      <c r="BZ15" s="7">
        <v>0</v>
      </c>
      <c r="CA15" s="7">
        <v>0</v>
      </c>
      <c r="CB15" s="844" t="s">
        <v>218</v>
      </c>
      <c r="CC15" s="852" t="s">
        <v>8367</v>
      </c>
      <c r="CD15" s="857">
        <v>1</v>
      </c>
      <c r="CE15" s="839">
        <v>4403</v>
      </c>
      <c r="CF15" s="842">
        <v>4403</v>
      </c>
      <c r="CG15" s="853" t="s">
        <v>8835</v>
      </c>
      <c r="CH15" s="7">
        <v>0</v>
      </c>
      <c r="CI15" s="7">
        <v>0</v>
      </c>
      <c r="CJ15" s="844" t="s">
        <v>218</v>
      </c>
      <c r="CK15" s="27" t="s">
        <v>8788</v>
      </c>
      <c r="CL15" s="857"/>
      <c r="CM15" s="839">
        <v>4403</v>
      </c>
      <c r="CN15" s="842">
        <v>4403</v>
      </c>
      <c r="CO15" s="847" t="s">
        <v>8836</v>
      </c>
      <c r="CP15" s="7">
        <v>0</v>
      </c>
      <c r="CQ15" s="7">
        <v>0</v>
      </c>
      <c r="CR15" s="844" t="s">
        <v>218</v>
      </c>
      <c r="CS15" s="852" t="s">
        <v>8790</v>
      </c>
      <c r="CT15" s="857"/>
      <c r="CU15" s="839">
        <v>4403</v>
      </c>
      <c r="CV15" s="848">
        <v>4403</v>
      </c>
      <c r="CW15" s="853" t="s">
        <v>8837</v>
      </c>
      <c r="CX15" s="7">
        <v>0</v>
      </c>
      <c r="CY15" s="7">
        <v>0</v>
      </c>
      <c r="CZ15" s="844" t="s">
        <v>218</v>
      </c>
      <c r="DA15" s="852" t="s">
        <v>8829</v>
      </c>
      <c r="DB15" s="856"/>
      <c r="DC15" s="839">
        <v>4403</v>
      </c>
      <c r="DD15" s="842">
        <v>4403</v>
      </c>
      <c r="DE15" s="853"/>
      <c r="DF15" s="7">
        <v>0</v>
      </c>
      <c r="DG15" s="7">
        <v>0</v>
      </c>
      <c r="DH15" s="844" t="s">
        <v>7160</v>
      </c>
      <c r="DI15" s="852"/>
      <c r="DJ15" s="856"/>
      <c r="DK15" s="839">
        <v>4403</v>
      </c>
      <c r="DL15" s="842">
        <v>0</v>
      </c>
      <c r="DM15" s="853"/>
      <c r="DN15" s="7">
        <v>0</v>
      </c>
      <c r="DO15" s="7">
        <v>0</v>
      </c>
      <c r="DP15" s="844" t="s">
        <v>7160</v>
      </c>
      <c r="DQ15" s="852"/>
      <c r="DR15" s="856"/>
      <c r="DS15" s="839">
        <v>4403</v>
      </c>
      <c r="DT15" s="842">
        <v>0</v>
      </c>
      <c r="DU15" s="853"/>
      <c r="DV15" s="7">
        <v>0</v>
      </c>
      <c r="DW15" s="7">
        <v>0</v>
      </c>
      <c r="DX15" s="844" t="s">
        <v>7160</v>
      </c>
      <c r="DY15" s="852"/>
      <c r="DZ15" s="856"/>
      <c r="EA15" s="839">
        <v>4403</v>
      </c>
      <c r="EB15" s="842">
        <v>0</v>
      </c>
      <c r="EC15" s="853"/>
      <c r="ED15" s="7">
        <v>0</v>
      </c>
      <c r="EE15" s="7">
        <v>0</v>
      </c>
      <c r="EF15" s="844" t="s">
        <v>7160</v>
      </c>
      <c r="EG15" s="851"/>
      <c r="EH15" s="856"/>
      <c r="EI15" s="839">
        <v>4403</v>
      </c>
      <c r="EJ15" s="842">
        <v>0</v>
      </c>
      <c r="EK15" s="853"/>
      <c r="EL15" s="7">
        <v>0</v>
      </c>
      <c r="EM15" s="7">
        <v>0</v>
      </c>
      <c r="EN15" s="844" t="s">
        <v>7160</v>
      </c>
      <c r="EO15" s="851"/>
      <c r="EP15" s="856"/>
      <c r="EQ15" s="839">
        <v>4589</v>
      </c>
      <c r="ER15" s="845"/>
      <c r="ES15" s="853"/>
      <c r="ET15" s="7">
        <v>1</v>
      </c>
      <c r="EU15" s="7">
        <v>0</v>
      </c>
      <c r="EV15" s="844" t="s">
        <v>7160</v>
      </c>
      <c r="EW15" s="849"/>
      <c r="EX15" s="849"/>
      <c r="EY15" s="546">
        <v>2023</v>
      </c>
      <c r="FA15" s="862"/>
    </row>
    <row r="16" spans="1:157" s="934" customFormat="1" ht="32.25" customHeight="1" x14ac:dyDescent="0.25">
      <c r="A16" s="861" t="s">
        <v>8838</v>
      </c>
      <c r="B16" s="925" t="s">
        <v>2227</v>
      </c>
      <c r="C16" s="925" t="s">
        <v>653</v>
      </c>
      <c r="D16" s="925" t="s">
        <v>4460</v>
      </c>
      <c r="E16" s="925" t="s">
        <v>7155</v>
      </c>
      <c r="F16" s="925" t="s">
        <v>2228</v>
      </c>
      <c r="G16" s="925" t="s">
        <v>2267</v>
      </c>
      <c r="H16" s="925" t="s">
        <v>7347</v>
      </c>
      <c r="I16" s="969" t="s">
        <v>7344</v>
      </c>
      <c r="J16" s="969" t="s">
        <v>7344</v>
      </c>
      <c r="K16" s="969" t="s">
        <v>7369</v>
      </c>
      <c r="L16" s="920"/>
      <c r="M16" s="925" t="s">
        <v>8314</v>
      </c>
      <c r="N16" s="920">
        <v>25</v>
      </c>
      <c r="O16" s="920"/>
      <c r="P16" s="1062" t="s">
        <v>2807</v>
      </c>
      <c r="Q16" s="919" t="s">
        <v>210</v>
      </c>
      <c r="R16" s="921"/>
      <c r="S16" s="921" t="s">
        <v>2982</v>
      </c>
      <c r="T16" s="921"/>
      <c r="U16" s="921"/>
      <c r="V16" s="921"/>
      <c r="W16" s="921"/>
      <c r="X16" s="921"/>
      <c r="Y16" s="921"/>
      <c r="Z16" s="921"/>
      <c r="AA16" s="921"/>
      <c r="AB16" s="921"/>
      <c r="AC16" s="921"/>
      <c r="AD16" s="921"/>
      <c r="AE16" s="921"/>
      <c r="AF16" s="921"/>
      <c r="AG16" s="921"/>
      <c r="AH16" s="921"/>
      <c r="AI16" s="921"/>
      <c r="AJ16" s="921"/>
      <c r="AK16" s="921"/>
      <c r="AL16" s="921"/>
      <c r="AM16" s="921"/>
      <c r="AN16" s="921"/>
      <c r="AO16" s="920" t="s">
        <v>270</v>
      </c>
      <c r="AP16" s="919" t="s">
        <v>2635</v>
      </c>
      <c r="AQ16" s="920" t="s">
        <v>244</v>
      </c>
      <c r="AR16" s="920" t="s">
        <v>271</v>
      </c>
      <c r="AS16" s="920">
        <v>30</v>
      </c>
      <c r="AT16" s="927" t="s">
        <v>7159</v>
      </c>
      <c r="AU16" s="927" t="s">
        <v>2809</v>
      </c>
      <c r="AV16" s="1053">
        <v>1000</v>
      </c>
      <c r="AW16" s="1053">
        <v>1500</v>
      </c>
      <c r="AX16" s="1053">
        <v>2000</v>
      </c>
      <c r="AY16" s="1053">
        <v>2500</v>
      </c>
      <c r="AZ16" s="1053">
        <v>3000</v>
      </c>
      <c r="BA16" s="1054">
        <v>9000</v>
      </c>
      <c r="BB16" s="942"/>
      <c r="BC16" s="942"/>
      <c r="BD16" s="942"/>
      <c r="BE16" s="942"/>
      <c r="BF16" s="1001">
        <v>9000</v>
      </c>
      <c r="BG16" s="839">
        <v>0</v>
      </c>
      <c r="BH16" s="842">
        <v>0</v>
      </c>
      <c r="BI16" s="854" t="s">
        <v>7772</v>
      </c>
      <c r="BJ16" s="129">
        <v>0</v>
      </c>
      <c r="BK16" s="7">
        <v>0</v>
      </c>
      <c r="BL16" s="841" t="s">
        <v>218</v>
      </c>
      <c r="BM16" s="854" t="s">
        <v>7785</v>
      </c>
      <c r="BN16" s="860">
        <v>1</v>
      </c>
      <c r="BO16" s="839">
        <v>0</v>
      </c>
      <c r="BP16" s="842">
        <v>0</v>
      </c>
      <c r="BQ16" s="843" t="s">
        <v>7800</v>
      </c>
      <c r="BR16" s="7">
        <v>0</v>
      </c>
      <c r="BS16" s="7">
        <v>0</v>
      </c>
      <c r="BT16" s="844" t="s">
        <v>218</v>
      </c>
      <c r="BU16" s="537" t="s">
        <v>7812</v>
      </c>
      <c r="BV16" s="120">
        <v>1</v>
      </c>
      <c r="BW16" s="839">
        <v>0</v>
      </c>
      <c r="BX16" s="842">
        <v>0</v>
      </c>
      <c r="BY16" s="853" t="s">
        <v>8355</v>
      </c>
      <c r="BZ16" s="7">
        <v>0</v>
      </c>
      <c r="CA16" s="7">
        <v>0</v>
      </c>
      <c r="CB16" s="844" t="s">
        <v>218</v>
      </c>
      <c r="CC16" s="852" t="s">
        <v>8367</v>
      </c>
      <c r="CD16" s="857">
        <v>1</v>
      </c>
      <c r="CE16" s="839">
        <v>0</v>
      </c>
      <c r="CF16" s="842">
        <v>0</v>
      </c>
      <c r="CG16" s="853" t="s">
        <v>8839</v>
      </c>
      <c r="CH16" s="7">
        <v>0</v>
      </c>
      <c r="CI16" s="7">
        <v>0</v>
      </c>
      <c r="CJ16" s="844" t="s">
        <v>218</v>
      </c>
      <c r="CK16" s="27" t="s">
        <v>8788</v>
      </c>
      <c r="CL16" s="857"/>
      <c r="CM16" s="839">
        <v>0</v>
      </c>
      <c r="CN16" s="842">
        <v>0</v>
      </c>
      <c r="CO16" s="847" t="s">
        <v>8840</v>
      </c>
      <c r="CP16" s="7">
        <v>0</v>
      </c>
      <c r="CQ16" s="7">
        <v>0</v>
      </c>
      <c r="CR16" s="844" t="s">
        <v>218</v>
      </c>
      <c r="CS16" s="852" t="s">
        <v>8790</v>
      </c>
      <c r="CT16" s="857"/>
      <c r="CU16" s="839">
        <v>0</v>
      </c>
      <c r="CV16" s="858">
        <v>0</v>
      </c>
      <c r="CW16" s="853" t="s">
        <v>8841</v>
      </c>
      <c r="CX16" s="7">
        <v>0</v>
      </c>
      <c r="CY16" s="7">
        <v>0</v>
      </c>
      <c r="CZ16" s="844" t="s">
        <v>218</v>
      </c>
      <c r="DA16" s="852" t="s">
        <v>8829</v>
      </c>
      <c r="DB16" s="856"/>
      <c r="DC16" s="839">
        <v>0</v>
      </c>
      <c r="DD16" s="842">
        <v>0</v>
      </c>
      <c r="DE16" s="853"/>
      <c r="DF16" s="7">
        <v>0</v>
      </c>
      <c r="DG16" s="7">
        <v>0</v>
      </c>
      <c r="DH16" s="844" t="s">
        <v>7160</v>
      </c>
      <c r="DI16" s="852"/>
      <c r="DJ16" s="856"/>
      <c r="DK16" s="839">
        <v>0</v>
      </c>
      <c r="DL16" s="842">
        <v>0</v>
      </c>
      <c r="DM16" s="853"/>
      <c r="DN16" s="7">
        <v>0</v>
      </c>
      <c r="DO16" s="7">
        <v>0</v>
      </c>
      <c r="DP16" s="844" t="s">
        <v>7160</v>
      </c>
      <c r="DQ16" s="852"/>
      <c r="DR16" s="856"/>
      <c r="DS16" s="839">
        <v>0</v>
      </c>
      <c r="DT16" s="842">
        <v>0</v>
      </c>
      <c r="DU16" s="853"/>
      <c r="DV16" s="7">
        <v>0</v>
      </c>
      <c r="DW16" s="7">
        <v>0</v>
      </c>
      <c r="DX16" s="844" t="s">
        <v>7160</v>
      </c>
      <c r="DY16" s="852"/>
      <c r="DZ16" s="856"/>
      <c r="EA16" s="839">
        <v>0</v>
      </c>
      <c r="EB16" s="842">
        <v>0</v>
      </c>
      <c r="EC16" s="853"/>
      <c r="ED16" s="7">
        <v>0</v>
      </c>
      <c r="EE16" s="7">
        <v>0</v>
      </c>
      <c r="EF16" s="844" t="s">
        <v>7160</v>
      </c>
      <c r="EG16" s="851"/>
      <c r="EH16" s="856"/>
      <c r="EI16" s="839">
        <v>0</v>
      </c>
      <c r="EJ16" s="842">
        <v>0</v>
      </c>
      <c r="EK16" s="853"/>
      <c r="EL16" s="7">
        <v>0</v>
      </c>
      <c r="EM16" s="7">
        <v>0</v>
      </c>
      <c r="EN16" s="844" t="s">
        <v>7160</v>
      </c>
      <c r="EO16" s="851"/>
      <c r="EP16" s="856"/>
      <c r="EQ16" s="839">
        <v>2500</v>
      </c>
      <c r="ER16" s="845"/>
      <c r="ES16" s="853"/>
      <c r="ET16" s="7">
        <v>1.6666666666666667</v>
      </c>
      <c r="EU16" s="7">
        <v>0</v>
      </c>
      <c r="EV16" s="844" t="s">
        <v>7160</v>
      </c>
      <c r="EW16" s="849"/>
      <c r="EX16" s="849"/>
      <c r="EY16" s="546">
        <v>2023</v>
      </c>
      <c r="FA16" s="862"/>
    </row>
    <row r="17" spans="1:157" s="934" customFormat="1" ht="32.25" customHeight="1" x14ac:dyDescent="0.25">
      <c r="A17" s="861" t="s">
        <v>8842</v>
      </c>
      <c r="B17" s="925" t="s">
        <v>2227</v>
      </c>
      <c r="C17" s="925" t="s">
        <v>653</v>
      </c>
      <c r="D17" s="925" t="s">
        <v>4460</v>
      </c>
      <c r="E17" s="925" t="s">
        <v>7155</v>
      </c>
      <c r="F17" s="925" t="s">
        <v>2228</v>
      </c>
      <c r="G17" s="925" t="s">
        <v>2267</v>
      </c>
      <c r="H17" s="925" t="s">
        <v>7347</v>
      </c>
      <c r="I17" s="969" t="s">
        <v>7344</v>
      </c>
      <c r="J17" s="969" t="s">
        <v>7344</v>
      </c>
      <c r="K17" s="969" t="s">
        <v>7369</v>
      </c>
      <c r="L17" s="920"/>
      <c r="M17" s="925" t="s">
        <v>8314</v>
      </c>
      <c r="N17" s="920">
        <v>24</v>
      </c>
      <c r="O17" s="920"/>
      <c r="P17" s="1062" t="s">
        <v>7740</v>
      </c>
      <c r="Q17" s="1028" t="s">
        <v>210</v>
      </c>
      <c r="R17" s="921"/>
      <c r="S17" s="921"/>
      <c r="T17" s="921"/>
      <c r="U17" s="921"/>
      <c r="V17" s="921"/>
      <c r="W17" s="921"/>
      <c r="X17" s="921"/>
      <c r="Y17" s="921"/>
      <c r="Z17" s="921"/>
      <c r="AA17" s="921"/>
      <c r="AB17" s="921"/>
      <c r="AC17" s="921"/>
      <c r="AD17" s="921"/>
      <c r="AE17" s="921"/>
      <c r="AF17" s="921"/>
      <c r="AG17" s="921"/>
      <c r="AH17" s="921"/>
      <c r="AI17" s="921"/>
      <c r="AJ17" s="921"/>
      <c r="AK17" s="921"/>
      <c r="AL17" s="921"/>
      <c r="AM17" s="921"/>
      <c r="AN17" s="921"/>
      <c r="AO17" s="920" t="s">
        <v>270</v>
      </c>
      <c r="AP17" s="919" t="s">
        <v>2635</v>
      </c>
      <c r="AQ17" s="920" t="s">
        <v>244</v>
      </c>
      <c r="AR17" s="920" t="s">
        <v>271</v>
      </c>
      <c r="AS17" s="920">
        <v>15</v>
      </c>
      <c r="AT17" s="925" t="s">
        <v>7158</v>
      </c>
      <c r="AU17" s="925" t="s">
        <v>2787</v>
      </c>
      <c r="AV17" s="1055">
        <v>3000</v>
      </c>
      <c r="AW17" s="1055">
        <v>3500</v>
      </c>
      <c r="AX17" s="1055">
        <v>4000</v>
      </c>
      <c r="AY17" s="1055">
        <v>4500</v>
      </c>
      <c r="AZ17" s="1055">
        <v>5000</v>
      </c>
      <c r="BA17" s="1056">
        <v>17000</v>
      </c>
      <c r="BB17" s="942"/>
      <c r="BC17" s="942"/>
      <c r="BD17" s="942"/>
      <c r="BE17" s="942"/>
      <c r="BF17" s="1001">
        <v>17000</v>
      </c>
      <c r="BG17" s="839">
        <v>0</v>
      </c>
      <c r="BH17" s="842">
        <v>0</v>
      </c>
      <c r="BI17" s="854" t="s">
        <v>7773</v>
      </c>
      <c r="BJ17" s="129">
        <v>0</v>
      </c>
      <c r="BK17" s="7">
        <v>0</v>
      </c>
      <c r="BL17" s="841" t="s">
        <v>218</v>
      </c>
      <c r="BM17" s="854" t="s">
        <v>7785</v>
      </c>
      <c r="BN17" s="860">
        <v>1</v>
      </c>
      <c r="BO17" s="839">
        <v>0</v>
      </c>
      <c r="BP17" s="842">
        <v>0</v>
      </c>
      <c r="BQ17" s="843" t="s">
        <v>7801</v>
      </c>
      <c r="BR17" s="7">
        <v>0</v>
      </c>
      <c r="BS17" s="7">
        <v>0</v>
      </c>
      <c r="BT17" s="844" t="s">
        <v>218</v>
      </c>
      <c r="BU17" s="537" t="s">
        <v>7812</v>
      </c>
      <c r="BV17" s="120">
        <v>1</v>
      </c>
      <c r="BW17" s="839">
        <v>0</v>
      </c>
      <c r="BX17" s="842">
        <v>0</v>
      </c>
      <c r="BY17" s="853" t="s">
        <v>8356</v>
      </c>
      <c r="BZ17" s="7">
        <v>0</v>
      </c>
      <c r="CA17" s="7">
        <v>0</v>
      </c>
      <c r="CB17" s="844" t="s">
        <v>218</v>
      </c>
      <c r="CC17" s="852" t="s">
        <v>8367</v>
      </c>
      <c r="CD17" s="857">
        <v>1</v>
      </c>
      <c r="CE17" s="839">
        <v>0</v>
      </c>
      <c r="CF17" s="842">
        <v>0</v>
      </c>
      <c r="CG17" s="853" t="s">
        <v>8843</v>
      </c>
      <c r="CH17" s="7">
        <v>0</v>
      </c>
      <c r="CI17" s="7">
        <v>0</v>
      </c>
      <c r="CJ17" s="844" t="s">
        <v>218</v>
      </c>
      <c r="CK17" s="27" t="s">
        <v>8788</v>
      </c>
      <c r="CL17" s="857"/>
      <c r="CM17" s="839">
        <v>0</v>
      </c>
      <c r="CN17" s="842">
        <v>0</v>
      </c>
      <c r="CO17" s="847" t="s">
        <v>8844</v>
      </c>
      <c r="CP17" s="7">
        <v>0</v>
      </c>
      <c r="CQ17" s="7">
        <v>0</v>
      </c>
      <c r="CR17" s="844" t="s">
        <v>218</v>
      </c>
      <c r="CS17" s="852" t="s">
        <v>8790</v>
      </c>
      <c r="CT17" s="857"/>
      <c r="CU17" s="839">
        <v>0</v>
      </c>
      <c r="CV17" s="858">
        <v>0</v>
      </c>
      <c r="CW17" s="853" t="s">
        <v>8845</v>
      </c>
      <c r="CX17" s="7">
        <v>0</v>
      </c>
      <c r="CY17" s="7">
        <v>0</v>
      </c>
      <c r="CZ17" s="844" t="s">
        <v>218</v>
      </c>
      <c r="DA17" s="852" t="s">
        <v>8829</v>
      </c>
      <c r="DB17" s="856"/>
      <c r="DC17" s="839">
        <v>0</v>
      </c>
      <c r="DD17" s="842">
        <v>0</v>
      </c>
      <c r="DE17" s="853"/>
      <c r="DF17" s="7">
        <v>0</v>
      </c>
      <c r="DG17" s="7">
        <v>0</v>
      </c>
      <c r="DH17" s="844" t="s">
        <v>7160</v>
      </c>
      <c r="DI17" s="852"/>
      <c r="DJ17" s="856"/>
      <c r="DK17" s="839">
        <v>0</v>
      </c>
      <c r="DL17" s="842">
        <v>0</v>
      </c>
      <c r="DM17" s="853"/>
      <c r="DN17" s="7">
        <v>0</v>
      </c>
      <c r="DO17" s="7">
        <v>0</v>
      </c>
      <c r="DP17" s="844" t="s">
        <v>7160</v>
      </c>
      <c r="DQ17" s="852"/>
      <c r="DR17" s="856"/>
      <c r="DS17" s="839">
        <v>0</v>
      </c>
      <c r="DT17" s="842">
        <v>0</v>
      </c>
      <c r="DU17" s="853"/>
      <c r="DV17" s="7">
        <v>0</v>
      </c>
      <c r="DW17" s="7">
        <v>0</v>
      </c>
      <c r="DX17" s="844" t="s">
        <v>7160</v>
      </c>
      <c r="DY17" s="852"/>
      <c r="DZ17" s="856"/>
      <c r="EA17" s="839">
        <v>0</v>
      </c>
      <c r="EB17" s="842">
        <v>0</v>
      </c>
      <c r="EC17" s="853"/>
      <c r="ED17" s="7">
        <v>0</v>
      </c>
      <c r="EE17" s="7">
        <v>0</v>
      </c>
      <c r="EF17" s="844" t="s">
        <v>7160</v>
      </c>
      <c r="EG17" s="851"/>
      <c r="EH17" s="856"/>
      <c r="EI17" s="839">
        <v>0</v>
      </c>
      <c r="EJ17" s="842">
        <v>0</v>
      </c>
      <c r="EK17" s="853"/>
      <c r="EL17" s="7">
        <v>0</v>
      </c>
      <c r="EM17" s="7">
        <v>0</v>
      </c>
      <c r="EN17" s="844" t="s">
        <v>7160</v>
      </c>
      <c r="EO17" s="851"/>
      <c r="EP17" s="856"/>
      <c r="EQ17" s="839">
        <v>3500</v>
      </c>
      <c r="ER17" s="845"/>
      <c r="ES17" s="853"/>
      <c r="ET17" s="7">
        <v>1</v>
      </c>
      <c r="EU17" s="7">
        <v>0</v>
      </c>
      <c r="EV17" s="844" t="s">
        <v>7160</v>
      </c>
      <c r="EW17" s="849"/>
      <c r="EX17" s="849"/>
      <c r="EY17" s="546">
        <v>2023</v>
      </c>
      <c r="FA17" s="862"/>
    </row>
    <row r="18" spans="1:157" s="934" customFormat="1" ht="32.25" customHeight="1" x14ac:dyDescent="0.25">
      <c r="A18" s="861" t="s">
        <v>8846</v>
      </c>
      <c r="B18" s="925" t="s">
        <v>2227</v>
      </c>
      <c r="C18" s="925" t="s">
        <v>653</v>
      </c>
      <c r="D18" s="925" t="s">
        <v>4460</v>
      </c>
      <c r="E18" s="925" t="s">
        <v>7155</v>
      </c>
      <c r="F18" s="925" t="s">
        <v>2228</v>
      </c>
      <c r="G18" s="925" t="s">
        <v>2267</v>
      </c>
      <c r="H18" s="925" t="s">
        <v>7347</v>
      </c>
      <c r="I18" s="969" t="s">
        <v>7344</v>
      </c>
      <c r="J18" s="969" t="s">
        <v>7344</v>
      </c>
      <c r="K18" s="969" t="s">
        <v>7369</v>
      </c>
      <c r="L18" s="920"/>
      <c r="M18" s="925" t="s">
        <v>8314</v>
      </c>
      <c r="N18" s="971">
        <v>521</v>
      </c>
      <c r="O18" s="920"/>
      <c r="P18" s="1062" t="s">
        <v>7719</v>
      </c>
      <c r="Q18" s="919" t="s">
        <v>3516</v>
      </c>
      <c r="R18" s="921"/>
      <c r="S18" s="921" t="s">
        <v>2982</v>
      </c>
      <c r="T18" s="921" t="s">
        <v>2982</v>
      </c>
      <c r="U18" s="921" t="s">
        <v>2982</v>
      </c>
      <c r="V18" s="921" t="s">
        <v>2982</v>
      </c>
      <c r="W18" s="921"/>
      <c r="X18" s="921"/>
      <c r="Y18" s="921"/>
      <c r="Z18" s="921"/>
      <c r="AA18" s="921"/>
      <c r="AB18" s="921"/>
      <c r="AC18" s="921"/>
      <c r="AD18" s="921"/>
      <c r="AE18" s="921"/>
      <c r="AF18" s="921"/>
      <c r="AG18" s="921"/>
      <c r="AH18" s="921"/>
      <c r="AI18" s="921"/>
      <c r="AJ18" s="921"/>
      <c r="AK18" s="921"/>
      <c r="AL18" s="921"/>
      <c r="AM18" s="921"/>
      <c r="AN18" s="921"/>
      <c r="AO18" s="920" t="s">
        <v>270</v>
      </c>
      <c r="AP18" s="919" t="s">
        <v>2635</v>
      </c>
      <c r="AQ18" s="920" t="s">
        <v>244</v>
      </c>
      <c r="AR18" s="920" t="s">
        <v>271</v>
      </c>
      <c r="AS18" s="920">
        <v>0</v>
      </c>
      <c r="AT18" s="927" t="s">
        <v>7725</v>
      </c>
      <c r="AU18" s="927" t="s">
        <v>7370</v>
      </c>
      <c r="AV18" s="1055">
        <v>3</v>
      </c>
      <c r="AW18" s="1055">
        <v>3</v>
      </c>
      <c r="AX18" s="1055">
        <v>3</v>
      </c>
      <c r="AY18" s="1055">
        <v>3</v>
      </c>
      <c r="AZ18" s="1055">
        <v>3</v>
      </c>
      <c r="BA18" s="1056">
        <v>12</v>
      </c>
      <c r="BB18" s="942"/>
      <c r="BC18" s="942"/>
      <c r="BD18" s="942"/>
      <c r="BE18" s="942"/>
      <c r="BF18" s="1001">
        <v>12</v>
      </c>
      <c r="BG18" s="839">
        <v>0</v>
      </c>
      <c r="BH18" s="842">
        <v>0</v>
      </c>
      <c r="BI18" s="854" t="s">
        <v>7774</v>
      </c>
      <c r="BJ18" s="129">
        <v>0</v>
      </c>
      <c r="BK18" s="7">
        <v>0</v>
      </c>
      <c r="BL18" s="841" t="s">
        <v>218</v>
      </c>
      <c r="BM18" s="854" t="s">
        <v>7785</v>
      </c>
      <c r="BN18" s="860">
        <v>1</v>
      </c>
      <c r="BO18" s="839">
        <v>0</v>
      </c>
      <c r="BP18" s="842">
        <v>0</v>
      </c>
      <c r="BQ18" s="843" t="s">
        <v>7802</v>
      </c>
      <c r="BR18" s="7">
        <v>0</v>
      </c>
      <c r="BS18" s="7">
        <v>0</v>
      </c>
      <c r="BT18" s="844" t="s">
        <v>218</v>
      </c>
      <c r="BU18" s="537" t="s">
        <v>7812</v>
      </c>
      <c r="BV18" s="120">
        <v>1</v>
      </c>
      <c r="BW18" s="839">
        <v>0</v>
      </c>
      <c r="BX18" s="842">
        <v>0</v>
      </c>
      <c r="BY18" s="853" t="s">
        <v>8356</v>
      </c>
      <c r="BZ18" s="7">
        <v>0</v>
      </c>
      <c r="CA18" s="7">
        <v>0</v>
      </c>
      <c r="CB18" s="844" t="s">
        <v>218</v>
      </c>
      <c r="CC18" s="852" t="s">
        <v>8367</v>
      </c>
      <c r="CD18" s="857">
        <v>1</v>
      </c>
      <c r="CE18" s="839">
        <v>0</v>
      </c>
      <c r="CF18" s="842">
        <v>0</v>
      </c>
      <c r="CG18" s="853" t="s">
        <v>8843</v>
      </c>
      <c r="CH18" s="7">
        <v>0</v>
      </c>
      <c r="CI18" s="7">
        <v>0</v>
      </c>
      <c r="CJ18" s="844" t="s">
        <v>218</v>
      </c>
      <c r="CK18" s="27" t="s">
        <v>8788</v>
      </c>
      <c r="CL18" s="857"/>
      <c r="CM18" s="839">
        <v>0</v>
      </c>
      <c r="CN18" s="842">
        <v>0</v>
      </c>
      <c r="CO18" s="847" t="s">
        <v>8847</v>
      </c>
      <c r="CP18" s="7">
        <v>0</v>
      </c>
      <c r="CQ18" s="7">
        <v>0</v>
      </c>
      <c r="CR18" s="844" t="s">
        <v>218</v>
      </c>
      <c r="CS18" s="852" t="s">
        <v>8790</v>
      </c>
      <c r="CT18" s="857"/>
      <c r="CU18" s="839">
        <v>0</v>
      </c>
      <c r="CV18" s="858">
        <v>0</v>
      </c>
      <c r="CW18" s="853" t="s">
        <v>8848</v>
      </c>
      <c r="CX18" s="7">
        <v>0</v>
      </c>
      <c r="CY18" s="7">
        <v>0</v>
      </c>
      <c r="CZ18" s="844" t="s">
        <v>218</v>
      </c>
      <c r="DA18" s="852" t="s">
        <v>8829</v>
      </c>
      <c r="DB18" s="856"/>
      <c r="DC18" s="839">
        <v>0</v>
      </c>
      <c r="DD18" s="842">
        <v>0</v>
      </c>
      <c r="DE18" s="853"/>
      <c r="DF18" s="7">
        <v>0</v>
      </c>
      <c r="DG18" s="7">
        <v>0</v>
      </c>
      <c r="DH18" s="844" t="s">
        <v>7160</v>
      </c>
      <c r="DI18" s="852"/>
      <c r="DJ18" s="856"/>
      <c r="DK18" s="839">
        <v>0</v>
      </c>
      <c r="DL18" s="842">
        <v>0</v>
      </c>
      <c r="DM18" s="853"/>
      <c r="DN18" s="7">
        <v>0</v>
      </c>
      <c r="DO18" s="7">
        <v>0</v>
      </c>
      <c r="DP18" s="844" t="s">
        <v>7160</v>
      </c>
      <c r="DQ18" s="852"/>
      <c r="DR18" s="856"/>
      <c r="DS18" s="839">
        <v>0</v>
      </c>
      <c r="DT18" s="842">
        <v>0</v>
      </c>
      <c r="DU18" s="853"/>
      <c r="DV18" s="7">
        <v>0</v>
      </c>
      <c r="DW18" s="7">
        <v>0</v>
      </c>
      <c r="DX18" s="844" t="s">
        <v>7160</v>
      </c>
      <c r="DY18" s="852"/>
      <c r="DZ18" s="856"/>
      <c r="EA18" s="839">
        <v>0</v>
      </c>
      <c r="EB18" s="842">
        <v>0</v>
      </c>
      <c r="EC18" s="853"/>
      <c r="ED18" s="7">
        <v>0</v>
      </c>
      <c r="EE18" s="7">
        <v>0</v>
      </c>
      <c r="EF18" s="844" t="s">
        <v>7160</v>
      </c>
      <c r="EG18" s="851"/>
      <c r="EH18" s="856"/>
      <c r="EI18" s="839">
        <v>0</v>
      </c>
      <c r="EJ18" s="842">
        <v>0</v>
      </c>
      <c r="EK18" s="853"/>
      <c r="EL18" s="7">
        <v>0</v>
      </c>
      <c r="EM18" s="7">
        <v>0</v>
      </c>
      <c r="EN18" s="844" t="s">
        <v>7160</v>
      </c>
      <c r="EO18" s="851"/>
      <c r="EP18" s="856"/>
      <c r="EQ18" s="839">
        <v>3</v>
      </c>
      <c r="ER18" s="845"/>
      <c r="ES18" s="853"/>
      <c r="ET18" s="7">
        <v>1</v>
      </c>
      <c r="EU18" s="7">
        <v>0</v>
      </c>
      <c r="EV18" s="844" t="s">
        <v>7160</v>
      </c>
      <c r="EW18" s="849"/>
      <c r="EX18" s="849"/>
      <c r="EY18" s="546">
        <v>2023</v>
      </c>
      <c r="FA18" s="862"/>
    </row>
    <row r="19" spans="1:157" s="934" customFormat="1" ht="32.25" customHeight="1" x14ac:dyDescent="0.25">
      <c r="A19" s="861" t="s">
        <v>8849</v>
      </c>
      <c r="B19" s="925" t="s">
        <v>2227</v>
      </c>
      <c r="C19" s="925" t="s">
        <v>653</v>
      </c>
      <c r="D19" s="925" t="s">
        <v>4460</v>
      </c>
      <c r="E19" s="925" t="s">
        <v>7155</v>
      </c>
      <c r="F19" s="925" t="s">
        <v>2228</v>
      </c>
      <c r="G19" s="925" t="s">
        <v>2267</v>
      </c>
      <c r="H19" s="925" t="s">
        <v>7347</v>
      </c>
      <c r="I19" s="969" t="s">
        <v>7344</v>
      </c>
      <c r="J19" s="969" t="s">
        <v>7344</v>
      </c>
      <c r="K19" s="969" t="s">
        <v>7365</v>
      </c>
      <c r="L19" s="920"/>
      <c r="M19" s="925" t="s">
        <v>8328</v>
      </c>
      <c r="N19" s="971">
        <v>522</v>
      </c>
      <c r="O19" s="920"/>
      <c r="P19" s="1062" t="s">
        <v>7741</v>
      </c>
      <c r="Q19" s="919" t="s">
        <v>210</v>
      </c>
      <c r="R19" s="921"/>
      <c r="S19" s="921"/>
      <c r="T19" s="921"/>
      <c r="U19" s="921"/>
      <c r="V19" s="921"/>
      <c r="W19" s="921"/>
      <c r="X19" s="921"/>
      <c r="Y19" s="921"/>
      <c r="Z19" s="921"/>
      <c r="AA19" s="921"/>
      <c r="AB19" s="921"/>
      <c r="AC19" s="921"/>
      <c r="AD19" s="921"/>
      <c r="AE19" s="921"/>
      <c r="AF19" s="921"/>
      <c r="AG19" s="921"/>
      <c r="AH19" s="921"/>
      <c r="AI19" s="921"/>
      <c r="AJ19" s="921"/>
      <c r="AK19" s="921"/>
      <c r="AL19" s="921"/>
      <c r="AM19" s="921"/>
      <c r="AN19" s="921"/>
      <c r="AO19" s="919" t="s">
        <v>270</v>
      </c>
      <c r="AP19" s="919" t="s">
        <v>299</v>
      </c>
      <c r="AQ19" s="919" t="s">
        <v>244</v>
      </c>
      <c r="AR19" s="919" t="s">
        <v>271</v>
      </c>
      <c r="AS19" s="919">
        <v>0</v>
      </c>
      <c r="AT19" s="927" t="s">
        <v>7726</v>
      </c>
      <c r="AU19" s="927" t="s">
        <v>7753</v>
      </c>
      <c r="AV19" s="1051">
        <v>0</v>
      </c>
      <c r="AW19" s="1051">
        <v>20</v>
      </c>
      <c r="AX19" s="1051">
        <v>30</v>
      </c>
      <c r="AY19" s="1051">
        <v>30</v>
      </c>
      <c r="AZ19" s="1051">
        <v>20</v>
      </c>
      <c r="BA19" s="1051">
        <v>100</v>
      </c>
      <c r="BB19" s="927"/>
      <c r="BC19" s="927"/>
      <c r="BD19" s="927"/>
      <c r="BE19" s="927"/>
      <c r="BF19" s="1001">
        <v>100</v>
      </c>
      <c r="BG19" s="839">
        <v>0</v>
      </c>
      <c r="BH19" s="842">
        <v>0</v>
      </c>
      <c r="BI19" s="854" t="s">
        <v>7775</v>
      </c>
      <c r="BJ19" s="129">
        <v>0</v>
      </c>
      <c r="BK19" s="7">
        <v>0</v>
      </c>
      <c r="BL19" s="841" t="s">
        <v>218</v>
      </c>
      <c r="BM19" s="854" t="s">
        <v>7785</v>
      </c>
      <c r="BN19" s="860">
        <v>1</v>
      </c>
      <c r="BO19" s="839">
        <v>0</v>
      </c>
      <c r="BP19" s="842">
        <v>0</v>
      </c>
      <c r="BQ19" s="843" t="s">
        <v>7803</v>
      </c>
      <c r="BR19" s="7">
        <v>0</v>
      </c>
      <c r="BS19" s="7">
        <v>0</v>
      </c>
      <c r="BT19" s="844" t="s">
        <v>218</v>
      </c>
      <c r="BU19" s="537" t="s">
        <v>7812</v>
      </c>
      <c r="BV19" s="120">
        <v>1</v>
      </c>
      <c r="BW19" s="839">
        <v>0</v>
      </c>
      <c r="BX19" s="842">
        <v>0</v>
      </c>
      <c r="BY19" s="853" t="s">
        <v>8357</v>
      </c>
      <c r="BZ19" s="7">
        <v>0</v>
      </c>
      <c r="CA19" s="7">
        <v>0</v>
      </c>
      <c r="CB19" s="844" t="s">
        <v>218</v>
      </c>
      <c r="CC19" s="852" t="s">
        <v>8367</v>
      </c>
      <c r="CD19" s="857">
        <v>1</v>
      </c>
      <c r="CE19" s="839">
        <v>0</v>
      </c>
      <c r="CF19" s="842">
        <v>0</v>
      </c>
      <c r="CG19" s="853" t="s">
        <v>8850</v>
      </c>
      <c r="CH19" s="7">
        <v>0</v>
      </c>
      <c r="CI19" s="7">
        <v>0</v>
      </c>
      <c r="CJ19" s="844" t="s">
        <v>218</v>
      </c>
      <c r="CK19" s="27" t="s">
        <v>8788</v>
      </c>
      <c r="CL19" s="857"/>
      <c r="CM19" s="839">
        <v>0</v>
      </c>
      <c r="CN19" s="842">
        <v>0</v>
      </c>
      <c r="CO19" s="847" t="s">
        <v>8851</v>
      </c>
      <c r="CP19" s="7">
        <v>0</v>
      </c>
      <c r="CQ19" s="7">
        <v>0</v>
      </c>
      <c r="CR19" s="844" t="s">
        <v>218</v>
      </c>
      <c r="CS19" s="852" t="s">
        <v>8790</v>
      </c>
      <c r="CT19" s="857"/>
      <c r="CU19" s="839">
        <v>10</v>
      </c>
      <c r="CV19" s="848">
        <v>0</v>
      </c>
      <c r="CW19" s="853" t="s">
        <v>8852</v>
      </c>
      <c r="CX19" s="7">
        <v>0.5</v>
      </c>
      <c r="CY19" s="7">
        <v>0</v>
      </c>
      <c r="CZ19" s="844" t="s">
        <v>218</v>
      </c>
      <c r="DA19" s="852" t="s">
        <v>8829</v>
      </c>
      <c r="DB19" s="856"/>
      <c r="DC19" s="839">
        <v>10</v>
      </c>
      <c r="DD19" s="842">
        <v>0</v>
      </c>
      <c r="DE19" s="853"/>
      <c r="DF19" s="7">
        <v>0.5</v>
      </c>
      <c r="DG19" s="7">
        <v>0</v>
      </c>
      <c r="DH19" s="844" t="s">
        <v>7160</v>
      </c>
      <c r="DI19" s="852"/>
      <c r="DJ19" s="856"/>
      <c r="DK19" s="839">
        <v>10</v>
      </c>
      <c r="DL19" s="842">
        <v>0</v>
      </c>
      <c r="DM19" s="853"/>
      <c r="DN19" s="7">
        <v>0.5</v>
      </c>
      <c r="DO19" s="7">
        <v>0</v>
      </c>
      <c r="DP19" s="844" t="s">
        <v>7160</v>
      </c>
      <c r="DQ19" s="852"/>
      <c r="DR19" s="856"/>
      <c r="DS19" s="839">
        <v>10</v>
      </c>
      <c r="DT19" s="842">
        <v>0</v>
      </c>
      <c r="DU19" s="853"/>
      <c r="DV19" s="7">
        <v>0.5</v>
      </c>
      <c r="DW19" s="7">
        <v>0</v>
      </c>
      <c r="DX19" s="844" t="s">
        <v>7160</v>
      </c>
      <c r="DY19" s="852"/>
      <c r="DZ19" s="856"/>
      <c r="EA19" s="839">
        <v>10</v>
      </c>
      <c r="EB19" s="842">
        <v>0</v>
      </c>
      <c r="EC19" s="853"/>
      <c r="ED19" s="7">
        <v>0.5</v>
      </c>
      <c r="EE19" s="7">
        <v>0</v>
      </c>
      <c r="EF19" s="844" t="s">
        <v>7160</v>
      </c>
      <c r="EG19" s="851"/>
      <c r="EH19" s="856"/>
      <c r="EI19" s="839">
        <v>10</v>
      </c>
      <c r="EJ19" s="842">
        <v>0</v>
      </c>
      <c r="EK19" s="853"/>
      <c r="EL19" s="7">
        <v>0.5</v>
      </c>
      <c r="EM19" s="7">
        <v>0</v>
      </c>
      <c r="EN19" s="844" t="s">
        <v>7160</v>
      </c>
      <c r="EO19" s="851"/>
      <c r="EP19" s="856"/>
      <c r="EQ19" s="839">
        <v>20</v>
      </c>
      <c r="ER19" s="845"/>
      <c r="ES19" s="853"/>
      <c r="ET19" s="7">
        <v>1</v>
      </c>
      <c r="EU19" s="7">
        <v>0</v>
      </c>
      <c r="EV19" s="844" t="s">
        <v>7160</v>
      </c>
      <c r="EW19" s="849"/>
      <c r="EX19" s="849"/>
      <c r="EY19" s="546">
        <v>2023</v>
      </c>
      <c r="FA19" s="862"/>
    </row>
    <row r="20" spans="1:157" s="934" customFormat="1" ht="32.25" customHeight="1" x14ac:dyDescent="0.25">
      <c r="A20" s="861" t="s">
        <v>8853</v>
      </c>
      <c r="B20" s="925" t="s">
        <v>2227</v>
      </c>
      <c r="C20" s="925" t="s">
        <v>653</v>
      </c>
      <c r="D20" s="925" t="s">
        <v>4460</v>
      </c>
      <c r="E20" s="925" t="s">
        <v>7155</v>
      </c>
      <c r="F20" s="925" t="s">
        <v>2228</v>
      </c>
      <c r="G20" s="925" t="s">
        <v>2267</v>
      </c>
      <c r="H20" s="925" t="s">
        <v>7347</v>
      </c>
      <c r="I20" s="969" t="s">
        <v>7344</v>
      </c>
      <c r="J20" s="969" t="s">
        <v>7344</v>
      </c>
      <c r="K20" s="969" t="s">
        <v>7365</v>
      </c>
      <c r="L20" s="920"/>
      <c r="M20" s="925" t="s">
        <v>8328</v>
      </c>
      <c r="N20" s="971">
        <v>523</v>
      </c>
      <c r="O20" s="920"/>
      <c r="P20" s="1062" t="s">
        <v>7742</v>
      </c>
      <c r="Q20" s="919" t="s">
        <v>210</v>
      </c>
      <c r="R20" s="921"/>
      <c r="S20" s="921"/>
      <c r="T20" s="921"/>
      <c r="U20" s="921"/>
      <c r="V20" s="921"/>
      <c r="W20" s="921"/>
      <c r="X20" s="921"/>
      <c r="Y20" s="921"/>
      <c r="Z20" s="921"/>
      <c r="AA20" s="921"/>
      <c r="AB20" s="921"/>
      <c r="AC20" s="921"/>
      <c r="AD20" s="921"/>
      <c r="AE20" s="921"/>
      <c r="AF20" s="921"/>
      <c r="AG20" s="921"/>
      <c r="AH20" s="921"/>
      <c r="AI20" s="921"/>
      <c r="AJ20" s="921"/>
      <c r="AK20" s="921"/>
      <c r="AL20" s="921"/>
      <c r="AM20" s="921"/>
      <c r="AN20" s="921"/>
      <c r="AO20" s="919" t="s">
        <v>270</v>
      </c>
      <c r="AP20" s="919" t="s">
        <v>299</v>
      </c>
      <c r="AQ20" s="919" t="s">
        <v>244</v>
      </c>
      <c r="AR20" s="919" t="s">
        <v>271</v>
      </c>
      <c r="AS20" s="919">
        <v>0</v>
      </c>
      <c r="AT20" s="927" t="s">
        <v>7727</v>
      </c>
      <c r="AU20" s="927" t="s">
        <v>7754</v>
      </c>
      <c r="AV20" s="1051">
        <v>0</v>
      </c>
      <c r="AW20" s="1051">
        <v>300</v>
      </c>
      <c r="AX20" s="1051">
        <v>600</v>
      </c>
      <c r="AY20" s="1051">
        <v>600</v>
      </c>
      <c r="AZ20" s="1051">
        <v>400</v>
      </c>
      <c r="BA20" s="1051">
        <v>1900</v>
      </c>
      <c r="BB20" s="927"/>
      <c r="BC20" s="927"/>
      <c r="BD20" s="927"/>
      <c r="BE20" s="927"/>
      <c r="BF20" s="1001">
        <v>1900</v>
      </c>
      <c r="BG20" s="839">
        <v>0</v>
      </c>
      <c r="BH20" s="842">
        <v>0</v>
      </c>
      <c r="BI20" s="854" t="s">
        <v>7776</v>
      </c>
      <c r="BJ20" s="129">
        <v>0</v>
      </c>
      <c r="BK20" s="7">
        <v>0</v>
      </c>
      <c r="BL20" s="841" t="s">
        <v>218</v>
      </c>
      <c r="BM20" s="854" t="s">
        <v>7785</v>
      </c>
      <c r="BN20" s="860">
        <v>1</v>
      </c>
      <c r="BO20" s="839">
        <v>0</v>
      </c>
      <c r="BP20" s="842">
        <v>0</v>
      </c>
      <c r="BQ20" s="843" t="s">
        <v>7804</v>
      </c>
      <c r="BR20" s="7">
        <v>0</v>
      </c>
      <c r="BS20" s="7">
        <v>0</v>
      </c>
      <c r="BT20" s="844" t="s">
        <v>218</v>
      </c>
      <c r="BU20" s="537" t="s">
        <v>7812</v>
      </c>
      <c r="BV20" s="120">
        <v>1</v>
      </c>
      <c r="BW20" s="839">
        <v>0</v>
      </c>
      <c r="BX20" s="842">
        <v>0</v>
      </c>
      <c r="BY20" s="853" t="s">
        <v>8358</v>
      </c>
      <c r="BZ20" s="7">
        <v>0</v>
      </c>
      <c r="CA20" s="7">
        <v>0</v>
      </c>
      <c r="CB20" s="844" t="s">
        <v>218</v>
      </c>
      <c r="CC20" s="852" t="s">
        <v>8367</v>
      </c>
      <c r="CD20" s="857">
        <v>1</v>
      </c>
      <c r="CE20" s="839">
        <v>0</v>
      </c>
      <c r="CF20" s="842">
        <v>0</v>
      </c>
      <c r="CG20" s="853" t="s">
        <v>8854</v>
      </c>
      <c r="CH20" s="7">
        <v>0</v>
      </c>
      <c r="CI20" s="7">
        <v>0</v>
      </c>
      <c r="CJ20" s="844" t="s">
        <v>218</v>
      </c>
      <c r="CK20" s="27" t="s">
        <v>8788</v>
      </c>
      <c r="CL20" s="857"/>
      <c r="CM20" s="839">
        <v>0</v>
      </c>
      <c r="CN20" s="842">
        <v>0</v>
      </c>
      <c r="CO20" s="847" t="s">
        <v>8855</v>
      </c>
      <c r="CP20" s="7">
        <v>0</v>
      </c>
      <c r="CQ20" s="7">
        <v>0</v>
      </c>
      <c r="CR20" s="844" t="s">
        <v>218</v>
      </c>
      <c r="CS20" s="852" t="s">
        <v>8790</v>
      </c>
      <c r="CT20" s="857"/>
      <c r="CU20" s="839">
        <v>150</v>
      </c>
      <c r="CV20" s="848">
        <v>0</v>
      </c>
      <c r="CW20" s="853" t="s">
        <v>8856</v>
      </c>
      <c r="CX20" s="7">
        <v>0.5</v>
      </c>
      <c r="CY20" s="7">
        <v>0</v>
      </c>
      <c r="CZ20" s="844" t="s">
        <v>218</v>
      </c>
      <c r="DA20" s="852" t="s">
        <v>8829</v>
      </c>
      <c r="DB20" s="856"/>
      <c r="DC20" s="839">
        <v>150</v>
      </c>
      <c r="DD20" s="842">
        <v>0</v>
      </c>
      <c r="DE20" s="853"/>
      <c r="DF20" s="7">
        <v>0.5</v>
      </c>
      <c r="DG20" s="7">
        <v>0</v>
      </c>
      <c r="DH20" s="844" t="s">
        <v>7160</v>
      </c>
      <c r="DI20" s="852"/>
      <c r="DJ20" s="856"/>
      <c r="DK20" s="839">
        <v>150</v>
      </c>
      <c r="DL20" s="842">
        <v>0</v>
      </c>
      <c r="DM20" s="853"/>
      <c r="DN20" s="7">
        <v>0.5</v>
      </c>
      <c r="DO20" s="7">
        <v>0</v>
      </c>
      <c r="DP20" s="844" t="s">
        <v>7160</v>
      </c>
      <c r="DQ20" s="852"/>
      <c r="DR20" s="856"/>
      <c r="DS20" s="839">
        <v>150</v>
      </c>
      <c r="DT20" s="842">
        <v>0</v>
      </c>
      <c r="DU20" s="853"/>
      <c r="DV20" s="7">
        <v>0.5</v>
      </c>
      <c r="DW20" s="7">
        <v>0</v>
      </c>
      <c r="DX20" s="844" t="s">
        <v>7160</v>
      </c>
      <c r="DY20" s="852"/>
      <c r="DZ20" s="856"/>
      <c r="EA20" s="839">
        <v>150</v>
      </c>
      <c r="EB20" s="842">
        <v>0</v>
      </c>
      <c r="EC20" s="853"/>
      <c r="ED20" s="7">
        <v>0.5</v>
      </c>
      <c r="EE20" s="7">
        <v>0</v>
      </c>
      <c r="EF20" s="844" t="s">
        <v>7160</v>
      </c>
      <c r="EG20" s="851"/>
      <c r="EH20" s="856"/>
      <c r="EI20" s="839">
        <v>150</v>
      </c>
      <c r="EJ20" s="842">
        <v>0</v>
      </c>
      <c r="EK20" s="853"/>
      <c r="EL20" s="7">
        <v>0.5</v>
      </c>
      <c r="EM20" s="7">
        <v>0</v>
      </c>
      <c r="EN20" s="844" t="s">
        <v>7160</v>
      </c>
      <c r="EO20" s="851"/>
      <c r="EP20" s="856"/>
      <c r="EQ20" s="839">
        <v>300</v>
      </c>
      <c r="ER20" s="845"/>
      <c r="ES20" s="853"/>
      <c r="ET20" s="7">
        <v>1</v>
      </c>
      <c r="EU20" s="7">
        <v>0</v>
      </c>
      <c r="EV20" s="844" t="s">
        <v>7160</v>
      </c>
      <c r="EW20" s="849"/>
      <c r="EX20" s="849"/>
      <c r="EY20" s="546">
        <v>2023</v>
      </c>
      <c r="FA20" s="862"/>
    </row>
    <row r="21" spans="1:157" s="934" customFormat="1" ht="32.25" customHeight="1" x14ac:dyDescent="0.25">
      <c r="A21" s="861" t="s">
        <v>8857</v>
      </c>
      <c r="B21" s="925" t="s">
        <v>2227</v>
      </c>
      <c r="C21" s="925" t="s">
        <v>653</v>
      </c>
      <c r="D21" s="925" t="s">
        <v>4460</v>
      </c>
      <c r="E21" s="925" t="s">
        <v>7155</v>
      </c>
      <c r="F21" s="925" t="s">
        <v>2228</v>
      </c>
      <c r="G21" s="925" t="s">
        <v>2267</v>
      </c>
      <c r="H21" s="925" t="s">
        <v>7347</v>
      </c>
      <c r="I21" s="969" t="s">
        <v>7344</v>
      </c>
      <c r="J21" s="969" t="s">
        <v>7344</v>
      </c>
      <c r="K21" s="969" t="s">
        <v>7360</v>
      </c>
      <c r="L21" s="920"/>
      <c r="M21" s="925" t="s">
        <v>8327</v>
      </c>
      <c r="N21" s="920">
        <v>479</v>
      </c>
      <c r="O21" s="920"/>
      <c r="P21" s="1062" t="s">
        <v>3367</v>
      </c>
      <c r="Q21" s="919" t="s">
        <v>7371</v>
      </c>
      <c r="R21" s="921"/>
      <c r="S21" s="921"/>
      <c r="T21" s="921" t="s">
        <v>2982</v>
      </c>
      <c r="U21" s="921"/>
      <c r="V21" s="921"/>
      <c r="W21" s="921"/>
      <c r="X21" s="921"/>
      <c r="Y21" s="921"/>
      <c r="Z21" s="921"/>
      <c r="AA21" s="921"/>
      <c r="AB21" s="921"/>
      <c r="AC21" s="921"/>
      <c r="AD21" s="921"/>
      <c r="AE21" s="921"/>
      <c r="AF21" s="921"/>
      <c r="AG21" s="921"/>
      <c r="AH21" s="921"/>
      <c r="AI21" s="921"/>
      <c r="AJ21" s="921"/>
      <c r="AK21" s="921"/>
      <c r="AL21" s="921"/>
      <c r="AM21" s="921"/>
      <c r="AN21" s="921"/>
      <c r="AO21" s="920" t="s">
        <v>270</v>
      </c>
      <c r="AP21" s="920" t="s">
        <v>2635</v>
      </c>
      <c r="AQ21" s="920" t="s">
        <v>213</v>
      </c>
      <c r="AR21" s="920" t="s">
        <v>271</v>
      </c>
      <c r="AS21" s="920">
        <v>0</v>
      </c>
      <c r="AT21" s="925" t="s">
        <v>3368</v>
      </c>
      <c r="AU21" s="925" t="s">
        <v>7372</v>
      </c>
      <c r="AV21" s="1051">
        <v>60</v>
      </c>
      <c r="AW21" s="1051">
        <v>60</v>
      </c>
      <c r="AX21" s="1051">
        <v>60</v>
      </c>
      <c r="AY21" s="1051">
        <v>60</v>
      </c>
      <c r="AZ21" s="1051">
        <v>60</v>
      </c>
      <c r="BA21" s="1051">
        <v>60</v>
      </c>
      <c r="BB21" s="945"/>
      <c r="BC21" s="945"/>
      <c r="BD21" s="945"/>
      <c r="BE21" s="945"/>
      <c r="BF21" s="1001">
        <v>60</v>
      </c>
      <c r="BG21" s="839">
        <v>0</v>
      </c>
      <c r="BH21" s="842">
        <v>0</v>
      </c>
      <c r="BI21" s="854" t="s">
        <v>7777</v>
      </c>
      <c r="BJ21" s="129">
        <v>0</v>
      </c>
      <c r="BK21" s="7">
        <v>0</v>
      </c>
      <c r="BL21" s="841" t="s">
        <v>218</v>
      </c>
      <c r="BM21" s="854" t="s">
        <v>7785</v>
      </c>
      <c r="BN21" s="859">
        <v>1</v>
      </c>
      <c r="BO21" s="839">
        <v>0</v>
      </c>
      <c r="BP21" s="842">
        <v>0</v>
      </c>
      <c r="BQ21" s="843" t="s">
        <v>7805</v>
      </c>
      <c r="BR21" s="7">
        <v>0</v>
      </c>
      <c r="BS21" s="7">
        <v>0</v>
      </c>
      <c r="BT21" s="844" t="s">
        <v>218</v>
      </c>
      <c r="BU21" s="537" t="s">
        <v>7812</v>
      </c>
      <c r="BV21" s="120">
        <v>1</v>
      </c>
      <c r="BW21" s="839">
        <v>0</v>
      </c>
      <c r="BX21" s="842">
        <v>0</v>
      </c>
      <c r="BY21" s="853" t="s">
        <v>8359</v>
      </c>
      <c r="BZ21" s="7">
        <v>0</v>
      </c>
      <c r="CA21" s="7">
        <v>0</v>
      </c>
      <c r="CB21" s="844" t="s">
        <v>218</v>
      </c>
      <c r="CC21" s="852" t="s">
        <v>8367</v>
      </c>
      <c r="CD21" s="120">
        <v>1</v>
      </c>
      <c r="CE21" s="839">
        <v>0</v>
      </c>
      <c r="CF21" s="842">
        <v>0</v>
      </c>
      <c r="CG21" s="853" t="s">
        <v>8858</v>
      </c>
      <c r="CH21" s="7">
        <v>0</v>
      </c>
      <c r="CI21" s="7">
        <v>0</v>
      </c>
      <c r="CJ21" s="844" t="s">
        <v>218</v>
      </c>
      <c r="CK21" s="27" t="s">
        <v>8859</v>
      </c>
      <c r="CL21" s="857"/>
      <c r="CM21" s="839">
        <v>0</v>
      </c>
      <c r="CN21" s="842">
        <v>0</v>
      </c>
      <c r="CO21" s="847" t="s">
        <v>8860</v>
      </c>
      <c r="CP21" s="7">
        <v>0</v>
      </c>
      <c r="CQ21" s="7">
        <v>0</v>
      </c>
      <c r="CR21" s="844" t="s">
        <v>218</v>
      </c>
      <c r="CS21" s="852" t="s">
        <v>8790</v>
      </c>
      <c r="CT21" s="857"/>
      <c r="CU21" s="839">
        <v>0</v>
      </c>
      <c r="CV21" s="842">
        <v>0</v>
      </c>
      <c r="CW21" s="853" t="s">
        <v>8861</v>
      </c>
      <c r="CX21" s="7">
        <v>0</v>
      </c>
      <c r="CY21" s="7">
        <v>0</v>
      </c>
      <c r="CZ21" s="844" t="s">
        <v>218</v>
      </c>
      <c r="DA21" s="852" t="s">
        <v>8829</v>
      </c>
      <c r="DB21" s="856"/>
      <c r="DC21" s="839">
        <v>0</v>
      </c>
      <c r="DD21" s="842">
        <v>0</v>
      </c>
      <c r="DE21" s="853"/>
      <c r="DF21" s="7">
        <v>0</v>
      </c>
      <c r="DG21" s="7">
        <v>0</v>
      </c>
      <c r="DH21" s="844" t="s">
        <v>7160</v>
      </c>
      <c r="DI21" s="852"/>
      <c r="DJ21" s="856"/>
      <c r="DK21" s="839">
        <v>0</v>
      </c>
      <c r="DL21" s="842">
        <v>0</v>
      </c>
      <c r="DM21" s="853"/>
      <c r="DN21" s="7">
        <v>0</v>
      </c>
      <c r="DO21" s="7">
        <v>0</v>
      </c>
      <c r="DP21" s="844" t="s">
        <v>7160</v>
      </c>
      <c r="DQ21" s="852"/>
      <c r="DR21" s="856"/>
      <c r="DS21" s="839">
        <v>0</v>
      </c>
      <c r="DT21" s="842">
        <v>0</v>
      </c>
      <c r="DU21" s="853"/>
      <c r="DV21" s="7">
        <v>0</v>
      </c>
      <c r="DW21" s="7">
        <v>0</v>
      </c>
      <c r="DX21" s="844" t="s">
        <v>7160</v>
      </c>
      <c r="DY21" s="852"/>
      <c r="DZ21" s="856"/>
      <c r="EA21" s="839">
        <v>0</v>
      </c>
      <c r="EB21" s="842">
        <v>0</v>
      </c>
      <c r="EC21" s="853"/>
      <c r="ED21" s="7">
        <v>0</v>
      </c>
      <c r="EE21" s="7">
        <v>0</v>
      </c>
      <c r="EF21" s="844" t="s">
        <v>7160</v>
      </c>
      <c r="EG21" s="851"/>
      <c r="EH21" s="856"/>
      <c r="EI21" s="839">
        <v>0</v>
      </c>
      <c r="EJ21" s="842">
        <v>0</v>
      </c>
      <c r="EK21" s="853"/>
      <c r="EL21" s="7">
        <v>0</v>
      </c>
      <c r="EM21" s="7">
        <v>0</v>
      </c>
      <c r="EN21" s="844" t="s">
        <v>7160</v>
      </c>
      <c r="EO21" s="851"/>
      <c r="EP21" s="856"/>
      <c r="EQ21" s="839">
        <v>60</v>
      </c>
      <c r="ER21" s="845"/>
      <c r="ES21" s="853"/>
      <c r="ET21" s="7">
        <v>1</v>
      </c>
      <c r="EU21" s="7">
        <v>0</v>
      </c>
      <c r="EV21" s="844" t="s">
        <v>7160</v>
      </c>
      <c r="EW21" s="849"/>
      <c r="EX21" s="849"/>
      <c r="EY21" s="546">
        <v>2023</v>
      </c>
      <c r="FA21" s="862"/>
    </row>
    <row r="22" spans="1:157" s="934" customFormat="1" ht="32.25" customHeight="1" x14ac:dyDescent="0.25">
      <c r="A22" s="861" t="s">
        <v>8862</v>
      </c>
      <c r="B22" s="925" t="s">
        <v>2227</v>
      </c>
      <c r="C22" s="925" t="s">
        <v>653</v>
      </c>
      <c r="D22" s="925" t="s">
        <v>4460</v>
      </c>
      <c r="E22" s="925" t="s">
        <v>7155</v>
      </c>
      <c r="F22" s="925" t="s">
        <v>2228</v>
      </c>
      <c r="G22" s="925" t="s">
        <v>2267</v>
      </c>
      <c r="H22" s="925" t="s">
        <v>7347</v>
      </c>
      <c r="I22" s="969" t="s">
        <v>7344</v>
      </c>
      <c r="J22" s="969" t="s">
        <v>7344</v>
      </c>
      <c r="K22" s="969" t="s">
        <v>7365</v>
      </c>
      <c r="L22" s="920"/>
      <c r="M22" s="925" t="s">
        <v>8328</v>
      </c>
      <c r="N22" s="920">
        <v>494</v>
      </c>
      <c r="O22" s="920"/>
      <c r="P22" s="1062" t="s">
        <v>7743</v>
      </c>
      <c r="Q22" s="919" t="s">
        <v>3516</v>
      </c>
      <c r="R22" s="921"/>
      <c r="S22" s="921"/>
      <c r="T22" s="921"/>
      <c r="U22" s="921" t="s">
        <v>2982</v>
      </c>
      <c r="V22" s="921"/>
      <c r="W22" s="921"/>
      <c r="X22" s="921"/>
      <c r="Y22" s="921"/>
      <c r="Z22" s="921"/>
      <c r="AA22" s="921"/>
      <c r="AB22" s="921"/>
      <c r="AC22" s="921"/>
      <c r="AD22" s="921"/>
      <c r="AE22" s="921"/>
      <c r="AF22" s="921"/>
      <c r="AG22" s="921"/>
      <c r="AH22" s="921"/>
      <c r="AI22" s="921"/>
      <c r="AJ22" s="921"/>
      <c r="AK22" s="921"/>
      <c r="AL22" s="921"/>
      <c r="AM22" s="921"/>
      <c r="AN22" s="921"/>
      <c r="AO22" s="920" t="s">
        <v>211</v>
      </c>
      <c r="AP22" s="920" t="s">
        <v>470</v>
      </c>
      <c r="AQ22" s="920" t="s">
        <v>244</v>
      </c>
      <c r="AR22" s="920" t="s">
        <v>271</v>
      </c>
      <c r="AS22" s="920">
        <v>0</v>
      </c>
      <c r="AT22" s="927" t="s">
        <v>7728</v>
      </c>
      <c r="AU22" s="927" t="s">
        <v>7755</v>
      </c>
      <c r="AV22" s="1051">
        <v>48</v>
      </c>
      <c r="AW22" s="1051">
        <v>48</v>
      </c>
      <c r="AX22" s="1051">
        <v>48</v>
      </c>
      <c r="AY22" s="1051">
        <v>97</v>
      </c>
      <c r="AZ22" s="1051">
        <v>97</v>
      </c>
      <c r="BA22" s="1051">
        <v>97</v>
      </c>
      <c r="BB22" s="945"/>
      <c r="BC22" s="945"/>
      <c r="BD22" s="945"/>
      <c r="BE22" s="945"/>
      <c r="BF22" s="1001">
        <v>97</v>
      </c>
      <c r="BG22" s="839">
        <v>0</v>
      </c>
      <c r="BH22" s="842">
        <v>0</v>
      </c>
      <c r="BI22" s="854" t="s">
        <v>7778</v>
      </c>
      <c r="BJ22" s="129">
        <v>0</v>
      </c>
      <c r="BK22" s="7">
        <v>0</v>
      </c>
      <c r="BL22" s="841" t="s">
        <v>218</v>
      </c>
      <c r="BM22" s="854" t="s">
        <v>7785</v>
      </c>
      <c r="BN22" s="860">
        <v>1</v>
      </c>
      <c r="BO22" s="839">
        <v>0</v>
      </c>
      <c r="BP22" s="842">
        <v>0</v>
      </c>
      <c r="BQ22" s="843" t="s">
        <v>7806</v>
      </c>
      <c r="BR22" s="7">
        <v>0</v>
      </c>
      <c r="BS22" s="7">
        <v>0</v>
      </c>
      <c r="BT22" s="844" t="s">
        <v>218</v>
      </c>
      <c r="BU22" s="537" t="s">
        <v>7812</v>
      </c>
      <c r="BV22" s="120">
        <v>1</v>
      </c>
      <c r="BW22" s="839">
        <v>48</v>
      </c>
      <c r="BX22" s="848">
        <v>0</v>
      </c>
      <c r="BY22" s="853" t="s">
        <v>8360</v>
      </c>
      <c r="BZ22" s="7">
        <v>1</v>
      </c>
      <c r="CA22" s="7">
        <v>0</v>
      </c>
      <c r="CB22" s="844" t="s">
        <v>218</v>
      </c>
      <c r="CC22" s="852" t="s">
        <v>8367</v>
      </c>
      <c r="CD22" s="857">
        <v>1</v>
      </c>
      <c r="CE22" s="839">
        <v>48</v>
      </c>
      <c r="CF22" s="842">
        <v>0</v>
      </c>
      <c r="CG22" s="853" t="s">
        <v>8863</v>
      </c>
      <c r="CH22" s="7">
        <v>1</v>
      </c>
      <c r="CI22" s="7">
        <v>0</v>
      </c>
      <c r="CJ22" s="844" t="s">
        <v>218</v>
      </c>
      <c r="CK22" s="27" t="s">
        <v>8859</v>
      </c>
      <c r="CL22" s="857"/>
      <c r="CM22" s="839">
        <v>48</v>
      </c>
      <c r="CN22" s="842">
        <v>0</v>
      </c>
      <c r="CO22" s="847" t="s">
        <v>8864</v>
      </c>
      <c r="CP22" s="7">
        <v>1</v>
      </c>
      <c r="CQ22" s="7">
        <v>0</v>
      </c>
      <c r="CR22" s="844" t="s">
        <v>218</v>
      </c>
      <c r="CS22" s="852" t="s">
        <v>8790</v>
      </c>
      <c r="CT22" s="857"/>
      <c r="CU22" s="839">
        <v>48</v>
      </c>
      <c r="CV22" s="848">
        <v>0</v>
      </c>
      <c r="CW22" s="853" t="s">
        <v>8865</v>
      </c>
      <c r="CX22" s="7">
        <v>1</v>
      </c>
      <c r="CY22" s="7">
        <v>0</v>
      </c>
      <c r="CZ22" s="844" t="s">
        <v>218</v>
      </c>
      <c r="DA22" s="852" t="s">
        <v>8829</v>
      </c>
      <c r="DB22" s="856"/>
      <c r="DC22" s="839">
        <v>48</v>
      </c>
      <c r="DD22" s="842">
        <v>0</v>
      </c>
      <c r="DE22" s="853"/>
      <c r="DF22" s="7">
        <v>1</v>
      </c>
      <c r="DG22" s="7">
        <v>0</v>
      </c>
      <c r="DH22" s="844" t="s">
        <v>7160</v>
      </c>
      <c r="DI22" s="852"/>
      <c r="DJ22" s="856"/>
      <c r="DK22" s="839">
        <v>48</v>
      </c>
      <c r="DL22" s="842">
        <v>0</v>
      </c>
      <c r="DM22" s="853"/>
      <c r="DN22" s="7">
        <v>1</v>
      </c>
      <c r="DO22" s="7">
        <v>0</v>
      </c>
      <c r="DP22" s="844" t="s">
        <v>7160</v>
      </c>
      <c r="DQ22" s="852"/>
      <c r="DR22" s="856"/>
      <c r="DS22" s="839">
        <v>48</v>
      </c>
      <c r="DT22" s="848"/>
      <c r="DU22" s="853"/>
      <c r="DV22" s="7">
        <v>1</v>
      </c>
      <c r="DW22" s="7">
        <v>0</v>
      </c>
      <c r="DX22" s="844" t="s">
        <v>7160</v>
      </c>
      <c r="DY22" s="852"/>
      <c r="DZ22" s="856"/>
      <c r="EA22" s="839">
        <v>48</v>
      </c>
      <c r="EB22" s="842">
        <v>0</v>
      </c>
      <c r="EC22" s="853"/>
      <c r="ED22" s="7">
        <v>1</v>
      </c>
      <c r="EE22" s="7">
        <v>0</v>
      </c>
      <c r="EF22" s="844" t="s">
        <v>7160</v>
      </c>
      <c r="EG22" s="851"/>
      <c r="EH22" s="856"/>
      <c r="EI22" s="839">
        <v>48</v>
      </c>
      <c r="EJ22" s="842">
        <v>0</v>
      </c>
      <c r="EK22" s="853"/>
      <c r="EL22" s="7">
        <v>1</v>
      </c>
      <c r="EM22" s="7">
        <v>0</v>
      </c>
      <c r="EN22" s="844" t="s">
        <v>7160</v>
      </c>
      <c r="EO22" s="851"/>
      <c r="EP22" s="856"/>
      <c r="EQ22" s="839">
        <v>48</v>
      </c>
      <c r="ER22" s="845"/>
      <c r="ES22" s="853"/>
      <c r="ET22" s="7">
        <v>1</v>
      </c>
      <c r="EU22" s="7">
        <v>0</v>
      </c>
      <c r="EV22" s="844" t="s">
        <v>7160</v>
      </c>
      <c r="EW22" s="849"/>
      <c r="EX22" s="849"/>
      <c r="EY22" s="546">
        <v>2023</v>
      </c>
      <c r="FA22" s="862"/>
    </row>
    <row r="23" spans="1:157" s="934" customFormat="1" ht="32.25" customHeight="1" x14ac:dyDescent="0.25">
      <c r="A23" s="861" t="s">
        <v>8866</v>
      </c>
      <c r="B23" s="925" t="s">
        <v>2227</v>
      </c>
      <c r="C23" s="925" t="s">
        <v>653</v>
      </c>
      <c r="D23" s="925" t="s">
        <v>4460</v>
      </c>
      <c r="E23" s="925" t="s">
        <v>7155</v>
      </c>
      <c r="F23" s="925" t="s">
        <v>2228</v>
      </c>
      <c r="G23" s="925" t="s">
        <v>2267</v>
      </c>
      <c r="H23" s="925" t="s">
        <v>7347</v>
      </c>
      <c r="I23" s="969" t="s">
        <v>7344</v>
      </c>
      <c r="J23" s="969" t="s">
        <v>7344</v>
      </c>
      <c r="K23" s="969" t="s">
        <v>7360</v>
      </c>
      <c r="L23" s="920"/>
      <c r="M23" s="925" t="s">
        <v>8327</v>
      </c>
      <c r="N23" s="971">
        <v>524</v>
      </c>
      <c r="O23" s="920"/>
      <c r="P23" s="1062" t="s">
        <v>7744</v>
      </c>
      <c r="Q23" s="919" t="s">
        <v>210</v>
      </c>
      <c r="R23" s="921"/>
      <c r="S23" s="921" t="s">
        <v>2982</v>
      </c>
      <c r="T23" s="921"/>
      <c r="U23" s="921"/>
      <c r="V23" s="921"/>
      <c r="W23" s="921"/>
      <c r="X23" s="921"/>
      <c r="Y23" s="921"/>
      <c r="Z23" s="921"/>
      <c r="AA23" s="921"/>
      <c r="AB23" s="921"/>
      <c r="AC23" s="921"/>
      <c r="AD23" s="921"/>
      <c r="AE23" s="921"/>
      <c r="AF23" s="921"/>
      <c r="AG23" s="921"/>
      <c r="AH23" s="921"/>
      <c r="AI23" s="921"/>
      <c r="AJ23" s="921"/>
      <c r="AK23" s="921"/>
      <c r="AL23" s="921"/>
      <c r="AM23" s="921"/>
      <c r="AN23" s="921"/>
      <c r="AO23" s="919" t="s">
        <v>270</v>
      </c>
      <c r="AP23" s="919" t="s">
        <v>470</v>
      </c>
      <c r="AQ23" s="919" t="s">
        <v>244</v>
      </c>
      <c r="AR23" s="919" t="s">
        <v>271</v>
      </c>
      <c r="AS23" s="919">
        <v>0</v>
      </c>
      <c r="AT23" s="927" t="s">
        <v>7729</v>
      </c>
      <c r="AU23" s="927" t="s">
        <v>7756</v>
      </c>
      <c r="AV23" s="1051">
        <v>0</v>
      </c>
      <c r="AW23" s="1061">
        <v>30</v>
      </c>
      <c r="AX23" s="1061">
        <v>50</v>
      </c>
      <c r="AY23" s="1061">
        <v>75</v>
      </c>
      <c r="AZ23" s="1061">
        <v>97</v>
      </c>
      <c r="BA23" s="1061">
        <v>97</v>
      </c>
      <c r="BB23" s="927"/>
      <c r="BC23" s="927"/>
      <c r="BD23" s="927"/>
      <c r="BE23" s="927"/>
      <c r="BF23" s="1001">
        <v>97</v>
      </c>
      <c r="BG23" s="839">
        <v>0</v>
      </c>
      <c r="BH23" s="842">
        <v>0</v>
      </c>
      <c r="BI23" s="854" t="s">
        <v>7779</v>
      </c>
      <c r="BJ23" s="129">
        <v>0</v>
      </c>
      <c r="BK23" s="7">
        <v>0</v>
      </c>
      <c r="BL23" s="841" t="s">
        <v>218</v>
      </c>
      <c r="BM23" s="854" t="s">
        <v>7785</v>
      </c>
      <c r="BN23" s="859">
        <v>1</v>
      </c>
      <c r="BO23" s="839">
        <v>0</v>
      </c>
      <c r="BP23" s="842">
        <v>0</v>
      </c>
      <c r="BQ23" s="843" t="s">
        <v>7807</v>
      </c>
      <c r="BR23" s="7">
        <v>0</v>
      </c>
      <c r="BS23" s="850">
        <v>0</v>
      </c>
      <c r="BT23" s="844" t="s">
        <v>218</v>
      </c>
      <c r="BU23" s="537" t="s">
        <v>7812</v>
      </c>
      <c r="BV23" s="120">
        <v>1</v>
      </c>
      <c r="BW23" s="839">
        <v>5</v>
      </c>
      <c r="BX23" s="848">
        <v>1</v>
      </c>
      <c r="BY23" s="853" t="s">
        <v>8361</v>
      </c>
      <c r="BZ23" s="7">
        <v>0.16666666666666666</v>
      </c>
      <c r="CA23" s="7">
        <v>3.3333333333333333E-2</v>
      </c>
      <c r="CB23" s="844" t="s">
        <v>218</v>
      </c>
      <c r="CC23" s="852" t="s">
        <v>8367</v>
      </c>
      <c r="CD23" s="857">
        <v>1</v>
      </c>
      <c r="CE23" s="839">
        <v>5</v>
      </c>
      <c r="CF23" s="842">
        <v>1</v>
      </c>
      <c r="CG23" s="853" t="s">
        <v>8867</v>
      </c>
      <c r="CH23" s="7">
        <v>0.16666666666666666</v>
      </c>
      <c r="CI23" s="7">
        <v>3.3333333333333333E-2</v>
      </c>
      <c r="CJ23" s="844" t="s">
        <v>218</v>
      </c>
      <c r="CK23" s="27" t="s">
        <v>8868</v>
      </c>
      <c r="CL23" s="857"/>
      <c r="CM23" s="839">
        <v>5</v>
      </c>
      <c r="CN23" s="842">
        <v>1</v>
      </c>
      <c r="CO23" s="847" t="s">
        <v>8869</v>
      </c>
      <c r="CP23" s="7">
        <v>0.16666666666666666</v>
      </c>
      <c r="CQ23" s="7">
        <v>3.3333333333333333E-2</v>
      </c>
      <c r="CR23" s="844" t="s">
        <v>218</v>
      </c>
      <c r="CS23" s="852" t="s">
        <v>8790</v>
      </c>
      <c r="CT23" s="857"/>
      <c r="CU23" s="839">
        <v>10</v>
      </c>
      <c r="CV23" s="848">
        <v>4</v>
      </c>
      <c r="CW23" s="853" t="s">
        <v>8870</v>
      </c>
      <c r="CX23" s="7">
        <v>0.33333333333333331</v>
      </c>
      <c r="CY23" s="7">
        <v>0.13333333333333333</v>
      </c>
      <c r="CZ23" s="844" t="s">
        <v>218</v>
      </c>
      <c r="DA23" s="852" t="s">
        <v>8829</v>
      </c>
      <c r="DB23" s="856"/>
      <c r="DC23" s="839">
        <v>10</v>
      </c>
      <c r="DD23" s="842">
        <v>4</v>
      </c>
      <c r="DE23" s="853"/>
      <c r="DF23" s="7">
        <v>0</v>
      </c>
      <c r="DG23" s="7">
        <v>0.13333333333333333</v>
      </c>
      <c r="DH23" s="844" t="s">
        <v>7160</v>
      </c>
      <c r="DI23" s="852"/>
      <c r="DJ23" s="856"/>
      <c r="DK23" s="839">
        <v>10</v>
      </c>
      <c r="DL23" s="842">
        <v>0</v>
      </c>
      <c r="DM23" s="853"/>
      <c r="DN23" s="7">
        <v>0.33333333333333331</v>
      </c>
      <c r="DO23" s="7">
        <v>0.13333333333333333</v>
      </c>
      <c r="DP23" s="844" t="s">
        <v>7160</v>
      </c>
      <c r="DQ23" s="852"/>
      <c r="DR23" s="856"/>
      <c r="DS23" s="839">
        <v>15</v>
      </c>
      <c r="DT23" s="848"/>
      <c r="DU23" s="853"/>
      <c r="DV23" s="7">
        <v>0.5</v>
      </c>
      <c r="DW23" s="7">
        <v>0.13333333333333333</v>
      </c>
      <c r="DX23" s="844" t="s">
        <v>7160</v>
      </c>
      <c r="DY23" s="852"/>
      <c r="DZ23" s="856"/>
      <c r="EA23" s="839">
        <v>15</v>
      </c>
      <c r="EB23" s="842">
        <v>0</v>
      </c>
      <c r="EC23" s="853"/>
      <c r="ED23" s="7">
        <v>0.5</v>
      </c>
      <c r="EE23" s="7">
        <v>0.13333333333333333</v>
      </c>
      <c r="EF23" s="844" t="s">
        <v>7160</v>
      </c>
      <c r="EG23" s="851"/>
      <c r="EH23" s="856"/>
      <c r="EI23" s="839">
        <v>15</v>
      </c>
      <c r="EJ23" s="842">
        <v>0</v>
      </c>
      <c r="EK23" s="853"/>
      <c r="EL23" s="7">
        <v>0.5</v>
      </c>
      <c r="EM23" s="7">
        <v>0.13333333333333333</v>
      </c>
      <c r="EN23" s="844" t="s">
        <v>7160</v>
      </c>
      <c r="EO23" s="851"/>
      <c r="EP23" s="856"/>
      <c r="EQ23" s="839">
        <v>30</v>
      </c>
      <c r="ER23" s="845"/>
      <c r="ES23" s="853"/>
      <c r="ET23" s="7">
        <v>1</v>
      </c>
      <c r="EU23" s="7">
        <v>0.13333333333333333</v>
      </c>
      <c r="EV23" s="844" t="s">
        <v>7160</v>
      </c>
      <c r="EW23" s="849"/>
      <c r="EX23" s="849"/>
      <c r="EY23" s="546">
        <v>2023</v>
      </c>
      <c r="FA23" s="862"/>
    </row>
    <row r="24" spans="1:157" s="934" customFormat="1" ht="32.25" customHeight="1" x14ac:dyDescent="0.25">
      <c r="A24" s="861" t="s">
        <v>8871</v>
      </c>
      <c r="B24" s="925" t="s">
        <v>2227</v>
      </c>
      <c r="C24" s="925" t="s">
        <v>653</v>
      </c>
      <c r="D24" s="925" t="s">
        <v>4460</v>
      </c>
      <c r="E24" s="925" t="s">
        <v>7155</v>
      </c>
      <c r="F24" s="925" t="s">
        <v>2228</v>
      </c>
      <c r="G24" s="925" t="s">
        <v>2267</v>
      </c>
      <c r="H24" s="925" t="s">
        <v>7347</v>
      </c>
      <c r="I24" s="969" t="s">
        <v>7344</v>
      </c>
      <c r="J24" s="969" t="s">
        <v>7344</v>
      </c>
      <c r="K24" s="969" t="s">
        <v>7360</v>
      </c>
      <c r="L24" s="920"/>
      <c r="M24" s="925" t="s">
        <v>8327</v>
      </c>
      <c r="N24" s="971">
        <v>525</v>
      </c>
      <c r="O24" s="920"/>
      <c r="P24" s="1068" t="s">
        <v>7745</v>
      </c>
      <c r="Q24" s="920" t="s">
        <v>210</v>
      </c>
      <c r="R24" s="921"/>
      <c r="S24" s="921" t="s">
        <v>2982</v>
      </c>
      <c r="T24" s="921"/>
      <c r="U24" s="921"/>
      <c r="V24" s="921"/>
      <c r="W24" s="921"/>
      <c r="X24" s="921"/>
      <c r="Y24" s="921"/>
      <c r="Z24" s="921"/>
      <c r="AA24" s="921"/>
      <c r="AB24" s="921"/>
      <c r="AC24" s="921"/>
      <c r="AD24" s="921"/>
      <c r="AE24" s="921"/>
      <c r="AF24" s="921"/>
      <c r="AG24" s="921"/>
      <c r="AH24" s="921"/>
      <c r="AI24" s="921"/>
      <c r="AJ24" s="921"/>
      <c r="AK24" s="921"/>
      <c r="AL24" s="921"/>
      <c r="AM24" s="921"/>
      <c r="AN24" s="921"/>
      <c r="AO24" s="919" t="s">
        <v>270</v>
      </c>
      <c r="AP24" s="919" t="s">
        <v>299</v>
      </c>
      <c r="AQ24" s="919" t="s">
        <v>871</v>
      </c>
      <c r="AR24" s="919" t="s">
        <v>271</v>
      </c>
      <c r="AS24" s="919">
        <v>15</v>
      </c>
      <c r="AT24" s="927" t="s">
        <v>7373</v>
      </c>
      <c r="AU24" s="927" t="s">
        <v>2440</v>
      </c>
      <c r="AV24" s="1051">
        <v>10112</v>
      </c>
      <c r="AW24" s="1051">
        <v>12112</v>
      </c>
      <c r="AX24" s="1051">
        <v>13112</v>
      </c>
      <c r="AY24" s="1051">
        <v>14112</v>
      </c>
      <c r="AZ24" s="1051">
        <v>15875</v>
      </c>
      <c r="BA24" s="1051">
        <v>15875</v>
      </c>
      <c r="BB24" s="927"/>
      <c r="BC24" s="927"/>
      <c r="BD24" s="927"/>
      <c r="BE24" s="927"/>
      <c r="BF24" s="1001">
        <v>15875</v>
      </c>
      <c r="BG24" s="839">
        <v>10112</v>
      </c>
      <c r="BH24" s="842">
        <v>10112</v>
      </c>
      <c r="BI24" s="854" t="s">
        <v>7780</v>
      </c>
      <c r="BJ24" s="840">
        <v>0</v>
      </c>
      <c r="BK24" s="7">
        <v>0</v>
      </c>
      <c r="BL24" s="841" t="s">
        <v>218</v>
      </c>
      <c r="BM24" s="854" t="s">
        <v>7785</v>
      </c>
      <c r="BN24" s="859">
        <v>1</v>
      </c>
      <c r="BO24" s="839">
        <v>10112</v>
      </c>
      <c r="BP24" s="842">
        <v>10112</v>
      </c>
      <c r="BQ24" s="843" t="s">
        <v>7808</v>
      </c>
      <c r="BR24" s="7">
        <v>0</v>
      </c>
      <c r="BS24" s="7">
        <v>0</v>
      </c>
      <c r="BT24" s="844" t="s">
        <v>218</v>
      </c>
      <c r="BU24" s="537" t="s">
        <v>7812</v>
      </c>
      <c r="BV24" s="120">
        <v>1</v>
      </c>
      <c r="BW24" s="839">
        <v>10112</v>
      </c>
      <c r="BX24" s="842">
        <v>10112</v>
      </c>
      <c r="BY24" s="853" t="s">
        <v>8362</v>
      </c>
      <c r="BZ24" s="7">
        <v>0</v>
      </c>
      <c r="CA24" s="7">
        <v>0</v>
      </c>
      <c r="CB24" s="844" t="s">
        <v>218</v>
      </c>
      <c r="CC24" s="852" t="s">
        <v>8367</v>
      </c>
      <c r="CD24" s="857">
        <v>1</v>
      </c>
      <c r="CE24" s="839">
        <v>10112</v>
      </c>
      <c r="CF24" s="842">
        <v>10112</v>
      </c>
      <c r="CG24" s="853" t="s">
        <v>8872</v>
      </c>
      <c r="CH24" s="7">
        <v>0</v>
      </c>
      <c r="CI24" s="7">
        <v>0</v>
      </c>
      <c r="CJ24" s="844" t="s">
        <v>218</v>
      </c>
      <c r="CK24" s="27" t="s">
        <v>8859</v>
      </c>
      <c r="CL24" s="857"/>
      <c r="CM24" s="839">
        <v>10112</v>
      </c>
      <c r="CN24" s="842">
        <v>10112</v>
      </c>
      <c r="CO24" s="847" t="s">
        <v>8873</v>
      </c>
      <c r="CP24" s="7">
        <v>0</v>
      </c>
      <c r="CQ24" s="7">
        <v>0</v>
      </c>
      <c r="CR24" s="844" t="s">
        <v>218</v>
      </c>
      <c r="CS24" s="852" t="s">
        <v>8784</v>
      </c>
      <c r="CT24" s="857"/>
      <c r="CU24" s="839">
        <v>11112</v>
      </c>
      <c r="CV24" s="848">
        <v>10162</v>
      </c>
      <c r="CW24" s="853" t="s">
        <v>8874</v>
      </c>
      <c r="CX24" s="7">
        <v>0.5</v>
      </c>
      <c r="CY24" s="7">
        <v>4.1281373844121536E-3</v>
      </c>
      <c r="CZ24" s="844" t="s">
        <v>218</v>
      </c>
      <c r="DA24" s="852" t="s">
        <v>8829</v>
      </c>
      <c r="DB24" s="856"/>
      <c r="DC24" s="839">
        <v>1112</v>
      </c>
      <c r="DD24" s="842">
        <v>10162</v>
      </c>
      <c r="DE24" s="853"/>
      <c r="DF24" s="7">
        <v>-4.5</v>
      </c>
      <c r="DG24" s="7">
        <v>4.1281373844121536E-3</v>
      </c>
      <c r="DH24" s="844" t="s">
        <v>7160</v>
      </c>
      <c r="DI24" s="852"/>
      <c r="DJ24" s="856"/>
      <c r="DK24" s="839">
        <v>1112</v>
      </c>
      <c r="DL24" s="842">
        <v>0</v>
      </c>
      <c r="DM24" s="853"/>
      <c r="DN24" s="7">
        <v>-4.5</v>
      </c>
      <c r="DO24" s="7">
        <v>4.1281373844121536E-3</v>
      </c>
      <c r="DP24" s="844" t="s">
        <v>7160</v>
      </c>
      <c r="DQ24" s="852"/>
      <c r="DR24" s="856"/>
      <c r="DS24" s="839">
        <v>1112</v>
      </c>
      <c r="DT24" s="842">
        <v>0</v>
      </c>
      <c r="DU24" s="853"/>
      <c r="DV24" s="7">
        <v>-4.5</v>
      </c>
      <c r="DW24" s="7">
        <v>4.1281373844121536E-3</v>
      </c>
      <c r="DX24" s="844" t="s">
        <v>7160</v>
      </c>
      <c r="DY24" s="852"/>
      <c r="DZ24" s="856"/>
      <c r="EA24" s="839">
        <v>1112</v>
      </c>
      <c r="EB24" s="842">
        <v>0</v>
      </c>
      <c r="EC24" s="853"/>
      <c r="ED24" s="7">
        <v>-4.5</v>
      </c>
      <c r="EE24" s="7">
        <v>4.1281373844121536E-3</v>
      </c>
      <c r="EF24" s="844" t="s">
        <v>7160</v>
      </c>
      <c r="EG24" s="851"/>
      <c r="EH24" s="856"/>
      <c r="EI24" s="839">
        <v>1112</v>
      </c>
      <c r="EJ24" s="842">
        <v>0</v>
      </c>
      <c r="EK24" s="853"/>
      <c r="EL24" s="7">
        <v>-4.5</v>
      </c>
      <c r="EM24" s="7">
        <v>4.1281373844121536E-3</v>
      </c>
      <c r="EN24" s="844" t="s">
        <v>7160</v>
      </c>
      <c r="EO24" s="851"/>
      <c r="EP24" s="856"/>
      <c r="EQ24" s="839">
        <v>12112</v>
      </c>
      <c r="ER24" s="845"/>
      <c r="ES24" s="853"/>
      <c r="ET24" s="7">
        <v>1</v>
      </c>
      <c r="EU24" s="7">
        <v>4.1281373844121536E-3</v>
      </c>
      <c r="EV24" s="844" t="s">
        <v>7160</v>
      </c>
      <c r="EW24" s="849"/>
      <c r="EX24" s="849"/>
      <c r="EY24" s="546">
        <v>2023</v>
      </c>
      <c r="FA24" s="862"/>
    </row>
    <row r="25" spans="1:157" s="934" customFormat="1" ht="32.25" customHeight="1" x14ac:dyDescent="0.25">
      <c r="A25" s="861" t="s">
        <v>8875</v>
      </c>
      <c r="B25" s="925" t="s">
        <v>2227</v>
      </c>
      <c r="C25" s="925" t="s">
        <v>653</v>
      </c>
      <c r="D25" s="925" t="s">
        <v>4460</v>
      </c>
      <c r="E25" s="925" t="s">
        <v>7155</v>
      </c>
      <c r="F25" s="925" t="s">
        <v>2228</v>
      </c>
      <c r="G25" s="925" t="s">
        <v>2228</v>
      </c>
      <c r="H25" s="925" t="s">
        <v>7347</v>
      </c>
      <c r="I25" s="969" t="s">
        <v>7344</v>
      </c>
      <c r="J25" s="969" t="s">
        <v>7344</v>
      </c>
      <c r="K25" s="969" t="s">
        <v>7374</v>
      </c>
      <c r="L25" s="922"/>
      <c r="M25" s="925" t="s">
        <v>8329</v>
      </c>
      <c r="N25" s="920">
        <v>18</v>
      </c>
      <c r="O25" s="920"/>
      <c r="P25" s="1068" t="s">
        <v>7746</v>
      </c>
      <c r="Q25" s="919" t="s">
        <v>210</v>
      </c>
      <c r="R25" s="921"/>
      <c r="S25" s="921"/>
      <c r="T25" s="921"/>
      <c r="U25" s="921"/>
      <c r="V25" s="921"/>
      <c r="W25" s="921"/>
      <c r="X25" s="921"/>
      <c r="Y25" s="921"/>
      <c r="Z25" s="921"/>
      <c r="AA25" s="921"/>
      <c r="AB25" s="921"/>
      <c r="AC25" s="921"/>
      <c r="AD25" s="921"/>
      <c r="AE25" s="921"/>
      <c r="AF25" s="921"/>
      <c r="AG25" s="921"/>
      <c r="AH25" s="921"/>
      <c r="AI25" s="921"/>
      <c r="AJ25" s="921"/>
      <c r="AK25" s="921"/>
      <c r="AL25" s="921"/>
      <c r="AM25" s="921"/>
      <c r="AN25" s="921"/>
      <c r="AO25" s="920" t="s">
        <v>270</v>
      </c>
      <c r="AP25" s="920" t="s">
        <v>470</v>
      </c>
      <c r="AQ25" s="920" t="s">
        <v>244</v>
      </c>
      <c r="AR25" s="920" t="s">
        <v>271</v>
      </c>
      <c r="AS25" s="920">
        <v>0</v>
      </c>
      <c r="AT25" s="925" t="s">
        <v>7375</v>
      </c>
      <c r="AU25" s="925" t="s">
        <v>7157</v>
      </c>
      <c r="AV25" s="919">
        <v>0</v>
      </c>
      <c r="AW25" s="1028">
        <v>40000</v>
      </c>
      <c r="AX25" s="1028">
        <v>40000</v>
      </c>
      <c r="AY25" s="1028">
        <v>80000</v>
      </c>
      <c r="AZ25" s="1049">
        <v>80000</v>
      </c>
      <c r="BA25" s="1049">
        <v>80000</v>
      </c>
      <c r="BB25" s="935"/>
      <c r="BC25" s="935"/>
      <c r="BD25" s="935"/>
      <c r="BE25" s="935"/>
      <c r="BF25" s="1001">
        <v>80000</v>
      </c>
      <c r="BG25" s="839">
        <v>0</v>
      </c>
      <c r="BH25" s="842">
        <v>0</v>
      </c>
      <c r="BI25" s="854" t="s">
        <v>7781</v>
      </c>
      <c r="BJ25" s="129">
        <v>0</v>
      </c>
      <c r="BK25" s="7">
        <v>0</v>
      </c>
      <c r="BL25" s="841" t="s">
        <v>218</v>
      </c>
      <c r="BM25" s="854" t="s">
        <v>7785</v>
      </c>
      <c r="BN25" s="860">
        <v>1</v>
      </c>
      <c r="BO25" s="839">
        <v>0</v>
      </c>
      <c r="BP25" s="842">
        <v>0</v>
      </c>
      <c r="BQ25" s="843" t="s">
        <v>7809</v>
      </c>
      <c r="BR25" s="7">
        <v>0</v>
      </c>
      <c r="BS25" s="7">
        <v>0</v>
      </c>
      <c r="BT25" s="844" t="s">
        <v>218</v>
      </c>
      <c r="BU25" s="537" t="s">
        <v>7812</v>
      </c>
      <c r="BV25" s="120">
        <v>1</v>
      </c>
      <c r="BW25" s="839">
        <v>50</v>
      </c>
      <c r="BX25" s="848">
        <v>0</v>
      </c>
      <c r="BY25" s="853" t="s">
        <v>8363</v>
      </c>
      <c r="BZ25" s="7">
        <v>1.25E-3</v>
      </c>
      <c r="CA25" s="7">
        <v>0</v>
      </c>
      <c r="CB25" s="844" t="s">
        <v>218</v>
      </c>
      <c r="CC25" s="852" t="s">
        <v>8367</v>
      </c>
      <c r="CD25" s="857">
        <v>1</v>
      </c>
      <c r="CE25" s="839">
        <v>50</v>
      </c>
      <c r="CF25" s="842">
        <v>0</v>
      </c>
      <c r="CG25" s="853" t="s">
        <v>8876</v>
      </c>
      <c r="CH25" s="7">
        <v>1.25E-3</v>
      </c>
      <c r="CI25" s="7">
        <v>0</v>
      </c>
      <c r="CJ25" s="844" t="s">
        <v>218</v>
      </c>
      <c r="CK25" s="27" t="s">
        <v>8788</v>
      </c>
      <c r="CL25" s="857"/>
      <c r="CM25" s="839">
        <v>50</v>
      </c>
      <c r="CN25" s="842">
        <v>0</v>
      </c>
      <c r="CO25" s="847" t="s">
        <v>8877</v>
      </c>
      <c r="CP25" s="7">
        <v>1.25E-3</v>
      </c>
      <c r="CQ25" s="7">
        <v>0</v>
      </c>
      <c r="CR25" s="844" t="s">
        <v>218</v>
      </c>
      <c r="CS25" s="852" t="s">
        <v>8814</v>
      </c>
      <c r="CT25" s="857"/>
      <c r="CU25" s="839">
        <v>20000</v>
      </c>
      <c r="CV25" s="848">
        <v>0</v>
      </c>
      <c r="CW25" s="853" t="s">
        <v>8878</v>
      </c>
      <c r="CX25" s="7">
        <v>0.5</v>
      </c>
      <c r="CY25" s="7">
        <v>0</v>
      </c>
      <c r="CZ25" s="844" t="s">
        <v>218</v>
      </c>
      <c r="DA25" s="852" t="s">
        <v>8829</v>
      </c>
      <c r="DB25" s="856"/>
      <c r="DC25" s="839">
        <v>20000</v>
      </c>
      <c r="DD25" s="842">
        <v>0</v>
      </c>
      <c r="DE25" s="853"/>
      <c r="DF25" s="7">
        <v>0.5</v>
      </c>
      <c r="DG25" s="7">
        <v>0</v>
      </c>
      <c r="DH25" s="844" t="s">
        <v>7160</v>
      </c>
      <c r="DI25" s="852"/>
      <c r="DJ25" s="856"/>
      <c r="DK25" s="839">
        <v>20000</v>
      </c>
      <c r="DL25" s="842">
        <v>0</v>
      </c>
      <c r="DM25" s="853"/>
      <c r="DN25" s="7">
        <v>0.5</v>
      </c>
      <c r="DO25" s="7">
        <v>0</v>
      </c>
      <c r="DP25" s="844" t="s">
        <v>7160</v>
      </c>
      <c r="DQ25" s="852"/>
      <c r="DR25" s="856"/>
      <c r="DS25" s="839">
        <v>30000</v>
      </c>
      <c r="DT25" s="848"/>
      <c r="DU25" s="853"/>
      <c r="DV25" s="7">
        <v>0.75</v>
      </c>
      <c r="DW25" s="7">
        <v>0</v>
      </c>
      <c r="DX25" s="844" t="s">
        <v>7160</v>
      </c>
      <c r="DY25" s="852"/>
      <c r="DZ25" s="856"/>
      <c r="EA25" s="839">
        <v>30000</v>
      </c>
      <c r="EB25" s="842">
        <v>0</v>
      </c>
      <c r="EC25" s="853"/>
      <c r="ED25" s="7">
        <v>0.75</v>
      </c>
      <c r="EE25" s="7">
        <v>0</v>
      </c>
      <c r="EF25" s="844" t="s">
        <v>7160</v>
      </c>
      <c r="EG25" s="851"/>
      <c r="EH25" s="856"/>
      <c r="EI25" s="839">
        <v>30000</v>
      </c>
      <c r="EJ25" s="842">
        <v>0</v>
      </c>
      <c r="EK25" s="853"/>
      <c r="EL25" s="7">
        <v>0.75</v>
      </c>
      <c r="EM25" s="7">
        <v>0</v>
      </c>
      <c r="EN25" s="844" t="s">
        <v>7160</v>
      </c>
      <c r="EO25" s="851"/>
      <c r="EP25" s="856"/>
      <c r="EQ25" s="839">
        <v>40000</v>
      </c>
      <c r="ER25" s="845"/>
      <c r="ES25" s="853"/>
      <c r="ET25" s="7">
        <v>1</v>
      </c>
      <c r="EU25" s="7">
        <v>0</v>
      </c>
      <c r="EV25" s="844" t="s">
        <v>7160</v>
      </c>
      <c r="EW25" s="849"/>
      <c r="EX25" s="849"/>
      <c r="EY25" s="546">
        <v>2023</v>
      </c>
      <c r="FA25" s="862"/>
    </row>
    <row r="26" spans="1:157" s="934" customFormat="1" ht="32.25" customHeight="1" x14ac:dyDescent="0.25">
      <c r="A26" s="861" t="s">
        <v>8879</v>
      </c>
      <c r="B26" s="925" t="s">
        <v>2227</v>
      </c>
      <c r="C26" s="925" t="s">
        <v>653</v>
      </c>
      <c r="D26" s="925" t="s">
        <v>4460</v>
      </c>
      <c r="E26" s="925" t="s">
        <v>7155</v>
      </c>
      <c r="F26" s="925" t="s">
        <v>2228</v>
      </c>
      <c r="G26" s="925" t="s">
        <v>2228</v>
      </c>
      <c r="H26" s="925" t="s">
        <v>7347</v>
      </c>
      <c r="I26" s="969" t="s">
        <v>7344</v>
      </c>
      <c r="J26" s="969" t="s">
        <v>7344</v>
      </c>
      <c r="K26" s="969" t="s">
        <v>7682</v>
      </c>
      <c r="L26" s="920"/>
      <c r="M26" s="925" t="s">
        <v>8308</v>
      </c>
      <c r="N26" s="971">
        <v>526</v>
      </c>
      <c r="O26" s="920"/>
      <c r="P26" s="1068" t="s">
        <v>7747</v>
      </c>
      <c r="Q26" s="920" t="s">
        <v>2589</v>
      </c>
      <c r="R26" s="921"/>
      <c r="S26" s="921"/>
      <c r="T26" s="921"/>
      <c r="U26" s="921"/>
      <c r="V26" s="921"/>
      <c r="W26" s="921"/>
      <c r="X26" s="921"/>
      <c r="Y26" s="921"/>
      <c r="Z26" s="921"/>
      <c r="AA26" s="921"/>
      <c r="AB26" s="921"/>
      <c r="AC26" s="921"/>
      <c r="AD26" s="921"/>
      <c r="AE26" s="921"/>
      <c r="AF26" s="921"/>
      <c r="AG26" s="921"/>
      <c r="AH26" s="921"/>
      <c r="AI26" s="921"/>
      <c r="AJ26" s="921"/>
      <c r="AK26" s="921"/>
      <c r="AL26" s="921"/>
      <c r="AM26" s="921"/>
      <c r="AN26" s="921"/>
      <c r="AO26" s="920" t="s">
        <v>270</v>
      </c>
      <c r="AP26" s="921" t="s">
        <v>2635</v>
      </c>
      <c r="AQ26" s="920" t="s">
        <v>244</v>
      </c>
      <c r="AR26" s="920" t="s">
        <v>3405</v>
      </c>
      <c r="AS26" s="920">
        <v>0</v>
      </c>
      <c r="AT26" s="925" t="s">
        <v>7730</v>
      </c>
      <c r="AU26" s="925" t="s">
        <v>7376</v>
      </c>
      <c r="AV26" s="1028">
        <v>0</v>
      </c>
      <c r="AW26" s="1058">
        <v>2.2000000000000002</v>
      </c>
      <c r="AX26" s="1058">
        <v>3.5</v>
      </c>
      <c r="AY26" s="1058">
        <v>2.2999999999999998</v>
      </c>
      <c r="AZ26" s="1049">
        <v>0</v>
      </c>
      <c r="BA26" s="1049">
        <v>8</v>
      </c>
      <c r="BB26" s="946"/>
      <c r="BC26" s="946"/>
      <c r="BD26" s="946"/>
      <c r="BE26" s="946"/>
      <c r="BF26" s="1001">
        <v>8</v>
      </c>
      <c r="BG26" s="839">
        <v>0</v>
      </c>
      <c r="BH26" s="842">
        <v>0</v>
      </c>
      <c r="BI26" s="854" t="s">
        <v>7782</v>
      </c>
      <c r="BJ26" s="129">
        <v>0</v>
      </c>
      <c r="BK26" s="7">
        <v>0</v>
      </c>
      <c r="BL26" s="841" t="s">
        <v>218</v>
      </c>
      <c r="BM26" s="854" t="s">
        <v>8367</v>
      </c>
      <c r="BN26" s="860"/>
      <c r="BO26" s="839">
        <v>0</v>
      </c>
      <c r="BP26" s="842">
        <v>0</v>
      </c>
      <c r="BQ26" s="843" t="s">
        <v>7810</v>
      </c>
      <c r="BR26" s="7">
        <v>0</v>
      </c>
      <c r="BS26" s="7">
        <v>0</v>
      </c>
      <c r="BT26" s="844" t="s">
        <v>218</v>
      </c>
      <c r="BU26" s="537" t="s">
        <v>7812</v>
      </c>
      <c r="BV26" s="120"/>
      <c r="BW26" s="839">
        <v>0</v>
      </c>
      <c r="BX26" s="842">
        <v>0</v>
      </c>
      <c r="BY26" s="853" t="s">
        <v>8364</v>
      </c>
      <c r="BZ26" s="7">
        <v>0</v>
      </c>
      <c r="CA26" s="7">
        <v>0</v>
      </c>
      <c r="CB26" s="844" t="s">
        <v>218</v>
      </c>
      <c r="CC26" s="852" t="s">
        <v>8367</v>
      </c>
      <c r="CD26" s="857">
        <v>1</v>
      </c>
      <c r="CE26" s="839">
        <v>0</v>
      </c>
      <c r="CF26" s="842">
        <v>0</v>
      </c>
      <c r="CG26" s="853" t="s">
        <v>8880</v>
      </c>
      <c r="CH26" s="7">
        <v>0</v>
      </c>
      <c r="CI26" s="7">
        <v>0</v>
      </c>
      <c r="CJ26" s="844" t="s">
        <v>218</v>
      </c>
      <c r="CK26" s="27" t="s">
        <v>8788</v>
      </c>
      <c r="CL26" s="857"/>
      <c r="CM26" s="839">
        <v>0</v>
      </c>
      <c r="CN26" s="842">
        <v>0</v>
      </c>
      <c r="CO26" s="847" t="s">
        <v>8881</v>
      </c>
      <c r="CP26" s="7">
        <v>0</v>
      </c>
      <c r="CQ26" s="7">
        <v>0</v>
      </c>
      <c r="CR26" s="844" t="s">
        <v>218</v>
      </c>
      <c r="CS26" s="852" t="s">
        <v>8814</v>
      </c>
      <c r="CT26" s="857"/>
      <c r="CU26" s="839">
        <v>0</v>
      </c>
      <c r="CV26" s="858">
        <v>0</v>
      </c>
      <c r="CW26" s="853" t="s">
        <v>8882</v>
      </c>
      <c r="CX26" s="7">
        <v>0</v>
      </c>
      <c r="CY26" s="7">
        <v>0</v>
      </c>
      <c r="CZ26" s="844" t="s">
        <v>218</v>
      </c>
      <c r="DA26" s="852" t="s">
        <v>8829</v>
      </c>
      <c r="DB26" s="856"/>
      <c r="DC26" s="839">
        <v>0</v>
      </c>
      <c r="DD26" s="842">
        <v>0</v>
      </c>
      <c r="DE26" s="853"/>
      <c r="DF26" s="7">
        <v>0</v>
      </c>
      <c r="DG26" s="7">
        <v>0</v>
      </c>
      <c r="DH26" s="844" t="s">
        <v>7160</v>
      </c>
      <c r="DI26" s="852"/>
      <c r="DJ26" s="856"/>
      <c r="DK26" s="839">
        <v>0</v>
      </c>
      <c r="DL26" s="842">
        <v>0</v>
      </c>
      <c r="DM26" s="853"/>
      <c r="DN26" s="7">
        <v>0</v>
      </c>
      <c r="DO26" s="7">
        <v>0</v>
      </c>
      <c r="DP26" s="844" t="s">
        <v>7160</v>
      </c>
      <c r="DQ26" s="852"/>
      <c r="DR26" s="856"/>
      <c r="DS26" s="839">
        <v>0</v>
      </c>
      <c r="DT26" s="842">
        <v>0</v>
      </c>
      <c r="DU26" s="853"/>
      <c r="DV26" s="7">
        <v>0</v>
      </c>
      <c r="DW26" s="7">
        <v>0</v>
      </c>
      <c r="DX26" s="844" t="s">
        <v>7160</v>
      </c>
      <c r="DY26" s="852"/>
      <c r="DZ26" s="856"/>
      <c r="EA26" s="839">
        <v>0</v>
      </c>
      <c r="EB26" s="842">
        <v>0</v>
      </c>
      <c r="EC26" s="853"/>
      <c r="ED26" s="7">
        <v>0</v>
      </c>
      <c r="EE26" s="7">
        <v>0</v>
      </c>
      <c r="EF26" s="844" t="s">
        <v>7160</v>
      </c>
      <c r="EG26" s="851"/>
      <c r="EH26" s="856"/>
      <c r="EI26" s="839">
        <v>0</v>
      </c>
      <c r="EJ26" s="842">
        <v>0</v>
      </c>
      <c r="EK26" s="853"/>
      <c r="EL26" s="7">
        <v>0</v>
      </c>
      <c r="EM26" s="7">
        <v>0</v>
      </c>
      <c r="EN26" s="844" t="s">
        <v>7160</v>
      </c>
      <c r="EO26" s="851"/>
      <c r="EP26" s="856"/>
      <c r="EQ26" s="839">
        <v>15</v>
      </c>
      <c r="ER26" s="845"/>
      <c r="ES26" s="853"/>
      <c r="ET26" s="7">
        <v>6.8181818181818175</v>
      </c>
      <c r="EU26" s="7">
        <v>0</v>
      </c>
      <c r="EV26" s="844" t="s">
        <v>7160</v>
      </c>
      <c r="EW26" s="849"/>
      <c r="EX26" s="849"/>
      <c r="EY26" s="546">
        <v>2023</v>
      </c>
      <c r="FA26" s="862"/>
    </row>
    <row r="27" spans="1:157" s="934" customFormat="1" ht="32.25" customHeight="1" x14ac:dyDescent="0.25">
      <c r="A27" s="861" t="s">
        <v>8883</v>
      </c>
      <c r="B27" s="925" t="s">
        <v>2227</v>
      </c>
      <c r="C27" s="925" t="s">
        <v>653</v>
      </c>
      <c r="D27" s="925" t="s">
        <v>4460</v>
      </c>
      <c r="E27" s="925" t="s">
        <v>7155</v>
      </c>
      <c r="F27" s="925" t="s">
        <v>2228</v>
      </c>
      <c r="G27" s="925" t="s">
        <v>2228</v>
      </c>
      <c r="H27" s="925" t="s">
        <v>7347</v>
      </c>
      <c r="I27" s="969" t="s">
        <v>7344</v>
      </c>
      <c r="J27" s="969" t="s">
        <v>7344</v>
      </c>
      <c r="K27" s="969" t="s">
        <v>7360</v>
      </c>
      <c r="L27" s="922"/>
      <c r="M27" s="925" t="s">
        <v>8327</v>
      </c>
      <c r="N27" s="971">
        <v>528</v>
      </c>
      <c r="O27" s="920"/>
      <c r="P27" s="1068" t="s">
        <v>7377</v>
      </c>
      <c r="Q27" s="920" t="s">
        <v>210</v>
      </c>
      <c r="R27" s="921"/>
      <c r="S27" s="921"/>
      <c r="T27" s="921"/>
      <c r="U27" s="921"/>
      <c r="V27" s="921"/>
      <c r="W27" s="921"/>
      <c r="X27" s="921"/>
      <c r="Y27" s="921"/>
      <c r="Z27" s="921"/>
      <c r="AA27" s="921"/>
      <c r="AB27" s="921"/>
      <c r="AC27" s="921"/>
      <c r="AD27" s="921"/>
      <c r="AE27" s="921"/>
      <c r="AF27" s="921"/>
      <c r="AG27" s="921"/>
      <c r="AH27" s="921"/>
      <c r="AI27" s="921"/>
      <c r="AJ27" s="921"/>
      <c r="AK27" s="921"/>
      <c r="AL27" s="921"/>
      <c r="AM27" s="921"/>
      <c r="AN27" s="921"/>
      <c r="AO27" s="920" t="s">
        <v>270</v>
      </c>
      <c r="AP27" s="921" t="s">
        <v>299</v>
      </c>
      <c r="AQ27" s="920" t="s">
        <v>244</v>
      </c>
      <c r="AR27" s="920" t="s">
        <v>214</v>
      </c>
      <c r="AS27" s="920">
        <v>0</v>
      </c>
      <c r="AT27" s="927" t="s">
        <v>7731</v>
      </c>
      <c r="AU27" s="928" t="s">
        <v>7757</v>
      </c>
      <c r="AV27" s="919">
        <v>0</v>
      </c>
      <c r="AW27" s="978">
        <v>40</v>
      </c>
      <c r="AX27" s="978">
        <v>20</v>
      </c>
      <c r="AY27" s="978">
        <v>20</v>
      </c>
      <c r="AZ27" s="978">
        <v>20</v>
      </c>
      <c r="BA27" s="978">
        <v>100</v>
      </c>
      <c r="BB27" s="947"/>
      <c r="BC27" s="947"/>
      <c r="BD27" s="947"/>
      <c r="BE27" s="947"/>
      <c r="BF27" s="1001">
        <v>100</v>
      </c>
      <c r="BG27" s="839">
        <v>0</v>
      </c>
      <c r="BH27" s="842">
        <v>0</v>
      </c>
      <c r="BI27" s="854" t="s">
        <v>7783</v>
      </c>
      <c r="BJ27" s="129">
        <v>0</v>
      </c>
      <c r="BK27" s="7">
        <v>0</v>
      </c>
      <c r="BL27" s="841" t="s">
        <v>218</v>
      </c>
      <c r="BM27" s="854" t="s">
        <v>7785</v>
      </c>
      <c r="BN27" s="860">
        <v>1</v>
      </c>
      <c r="BO27" s="839">
        <v>0</v>
      </c>
      <c r="BP27" s="842">
        <v>0</v>
      </c>
      <c r="BQ27" s="843" t="s">
        <v>7811</v>
      </c>
      <c r="BR27" s="7">
        <v>0</v>
      </c>
      <c r="BS27" s="7">
        <v>0</v>
      </c>
      <c r="BT27" s="844" t="s">
        <v>218</v>
      </c>
      <c r="BU27" s="537" t="s">
        <v>7812</v>
      </c>
      <c r="BV27" s="120">
        <v>1</v>
      </c>
      <c r="BW27" s="839">
        <v>0</v>
      </c>
      <c r="BX27" s="842">
        <v>0</v>
      </c>
      <c r="BY27" s="853" t="s">
        <v>8365</v>
      </c>
      <c r="BZ27" s="7">
        <v>0</v>
      </c>
      <c r="CA27" s="7">
        <v>0</v>
      </c>
      <c r="CB27" s="844" t="s">
        <v>218</v>
      </c>
      <c r="CC27" s="852" t="s">
        <v>8367</v>
      </c>
      <c r="CD27" s="857">
        <v>1</v>
      </c>
      <c r="CE27" s="839">
        <v>0</v>
      </c>
      <c r="CF27" s="842">
        <v>0</v>
      </c>
      <c r="CG27" s="853" t="s">
        <v>8884</v>
      </c>
      <c r="CH27" s="7">
        <v>0</v>
      </c>
      <c r="CI27" s="7">
        <v>0</v>
      </c>
      <c r="CJ27" s="844" t="s">
        <v>218</v>
      </c>
      <c r="CK27" s="27" t="s">
        <v>8859</v>
      </c>
      <c r="CL27" s="857"/>
      <c r="CM27" s="839">
        <v>0</v>
      </c>
      <c r="CN27" s="842">
        <v>0</v>
      </c>
      <c r="CO27" s="847" t="s">
        <v>8884</v>
      </c>
      <c r="CP27" s="7">
        <v>0</v>
      </c>
      <c r="CQ27" s="7">
        <v>0</v>
      </c>
      <c r="CR27" s="844" t="s">
        <v>218</v>
      </c>
      <c r="CS27" s="852" t="s">
        <v>8885</v>
      </c>
      <c r="CT27" s="857"/>
      <c r="CU27" s="839">
        <v>20</v>
      </c>
      <c r="CV27" s="848">
        <v>0</v>
      </c>
      <c r="CW27" s="853" t="s">
        <v>8884</v>
      </c>
      <c r="CX27" s="7">
        <v>0.5</v>
      </c>
      <c r="CY27" s="7">
        <v>0</v>
      </c>
      <c r="CZ27" s="844" t="s">
        <v>218</v>
      </c>
      <c r="DA27" s="852" t="s">
        <v>8829</v>
      </c>
      <c r="DB27" s="856"/>
      <c r="DC27" s="839">
        <v>20</v>
      </c>
      <c r="DD27" s="842">
        <v>0</v>
      </c>
      <c r="DE27" s="853"/>
      <c r="DF27" s="7">
        <v>0.5</v>
      </c>
      <c r="DG27" s="7">
        <v>0</v>
      </c>
      <c r="DH27" s="844" t="s">
        <v>7160</v>
      </c>
      <c r="DI27" s="852"/>
      <c r="DJ27" s="856"/>
      <c r="DK27" s="839">
        <v>20</v>
      </c>
      <c r="DL27" s="842">
        <v>0</v>
      </c>
      <c r="DM27" s="853"/>
      <c r="DN27" s="7">
        <v>0.5</v>
      </c>
      <c r="DO27" s="7">
        <v>0</v>
      </c>
      <c r="DP27" s="844" t="s">
        <v>7160</v>
      </c>
      <c r="DQ27" s="852"/>
      <c r="DR27" s="856"/>
      <c r="DS27" s="839">
        <v>20</v>
      </c>
      <c r="DT27" s="842">
        <v>0</v>
      </c>
      <c r="DU27" s="853"/>
      <c r="DV27" s="7">
        <v>0.5</v>
      </c>
      <c r="DW27" s="7">
        <v>0</v>
      </c>
      <c r="DX27" s="844" t="s">
        <v>7160</v>
      </c>
      <c r="DY27" s="852"/>
      <c r="DZ27" s="856"/>
      <c r="EA27" s="839">
        <v>20</v>
      </c>
      <c r="EB27" s="842">
        <v>0</v>
      </c>
      <c r="EC27" s="853"/>
      <c r="ED27" s="7">
        <v>0.5</v>
      </c>
      <c r="EE27" s="7">
        <v>0</v>
      </c>
      <c r="EF27" s="844" t="s">
        <v>7160</v>
      </c>
      <c r="EG27" s="851"/>
      <c r="EH27" s="856"/>
      <c r="EI27" s="839">
        <v>20</v>
      </c>
      <c r="EJ27" s="842">
        <v>0</v>
      </c>
      <c r="EK27" s="853"/>
      <c r="EL27" s="7">
        <v>0.5</v>
      </c>
      <c r="EM27" s="7">
        <v>0</v>
      </c>
      <c r="EN27" s="844" t="s">
        <v>7160</v>
      </c>
      <c r="EO27" s="851"/>
      <c r="EP27" s="856"/>
      <c r="EQ27" s="839">
        <v>40</v>
      </c>
      <c r="ER27" s="845"/>
      <c r="ES27" s="853"/>
      <c r="ET27" s="7">
        <v>1</v>
      </c>
      <c r="EU27" s="7">
        <v>0</v>
      </c>
      <c r="EV27" s="844" t="s">
        <v>7160</v>
      </c>
      <c r="EW27" s="849"/>
      <c r="EX27" s="849"/>
      <c r="EY27" s="546">
        <v>2023</v>
      </c>
      <c r="FA27" s="862"/>
    </row>
    <row r="28" spans="1:157" s="934" customFormat="1" ht="32.25" customHeight="1" x14ac:dyDescent="0.25">
      <c r="A28" s="861" t="s">
        <v>8886</v>
      </c>
      <c r="B28" s="927" t="s">
        <v>2227</v>
      </c>
      <c r="C28" s="927" t="s">
        <v>653</v>
      </c>
      <c r="D28" s="927" t="s">
        <v>4460</v>
      </c>
      <c r="E28" s="927" t="s">
        <v>7170</v>
      </c>
      <c r="F28" s="927" t="s">
        <v>3888</v>
      </c>
      <c r="G28" s="927" t="s">
        <v>3889</v>
      </c>
      <c r="H28" s="927" t="s">
        <v>3343</v>
      </c>
      <c r="I28" s="969" t="s">
        <v>7344</v>
      </c>
      <c r="J28" s="969" t="s">
        <v>7378</v>
      </c>
      <c r="K28" s="969" t="s">
        <v>7379</v>
      </c>
      <c r="L28" s="919"/>
      <c r="M28" s="927" t="s">
        <v>8295</v>
      </c>
      <c r="N28" s="919">
        <v>52</v>
      </c>
      <c r="O28" s="919"/>
      <c r="P28" s="1069" t="s">
        <v>3895</v>
      </c>
      <c r="Q28" s="919" t="s">
        <v>2904</v>
      </c>
      <c r="R28" s="919" t="s">
        <v>2904</v>
      </c>
      <c r="S28" s="919" t="s">
        <v>7287</v>
      </c>
      <c r="T28" s="919" t="s">
        <v>870</v>
      </c>
      <c r="U28" s="919" t="s">
        <v>870</v>
      </c>
      <c r="V28" s="919" t="s">
        <v>870</v>
      </c>
      <c r="W28" s="919" t="s">
        <v>7287</v>
      </c>
      <c r="X28" s="919" t="s">
        <v>7287</v>
      </c>
      <c r="Y28" s="919" t="s">
        <v>870</v>
      </c>
      <c r="Z28" s="919" t="s">
        <v>7287</v>
      </c>
      <c r="AA28" s="919" t="s">
        <v>7287</v>
      </c>
      <c r="AB28" s="919" t="s">
        <v>7287</v>
      </c>
      <c r="AC28" s="919" t="s">
        <v>7287</v>
      </c>
      <c r="AD28" s="919" t="s">
        <v>7287</v>
      </c>
      <c r="AE28" s="919"/>
      <c r="AF28" s="919"/>
      <c r="AG28" s="919" t="s">
        <v>7287</v>
      </c>
      <c r="AH28" s="919" t="s">
        <v>7287</v>
      </c>
      <c r="AI28" s="919" t="s">
        <v>7287</v>
      </c>
      <c r="AJ28" s="919" t="s">
        <v>870</v>
      </c>
      <c r="AK28" s="919" t="s">
        <v>870</v>
      </c>
      <c r="AL28" s="919" t="s">
        <v>7287</v>
      </c>
      <c r="AM28" s="919" t="s">
        <v>7287</v>
      </c>
      <c r="AN28" s="919"/>
      <c r="AO28" s="919" t="s">
        <v>270</v>
      </c>
      <c r="AP28" s="919" t="s">
        <v>299</v>
      </c>
      <c r="AQ28" s="919" t="s">
        <v>244</v>
      </c>
      <c r="AR28" s="919" t="s">
        <v>271</v>
      </c>
      <c r="AS28" s="919">
        <v>0</v>
      </c>
      <c r="AT28" s="927" t="s">
        <v>7380</v>
      </c>
      <c r="AU28" s="927" t="s">
        <v>3897</v>
      </c>
      <c r="AV28" s="983">
        <v>683</v>
      </c>
      <c r="AW28" s="919">
        <v>651</v>
      </c>
      <c r="AX28" s="919">
        <v>904</v>
      </c>
      <c r="AY28" s="919">
        <v>1265</v>
      </c>
      <c r="AZ28" s="919">
        <v>795</v>
      </c>
      <c r="BA28" s="919">
        <v>3615</v>
      </c>
      <c r="BB28" s="927"/>
      <c r="BC28" s="927"/>
      <c r="BD28" s="927"/>
      <c r="BE28" s="927"/>
      <c r="BF28" s="992">
        <v>651</v>
      </c>
      <c r="BG28" s="839">
        <v>0</v>
      </c>
      <c r="BH28" s="842">
        <v>0</v>
      </c>
      <c r="BI28" s="854" t="s">
        <v>7868</v>
      </c>
      <c r="BJ28" s="129">
        <v>0</v>
      </c>
      <c r="BK28" s="7">
        <v>0</v>
      </c>
      <c r="BL28" s="841" t="s">
        <v>7160</v>
      </c>
      <c r="BM28" s="854" t="s">
        <v>8438</v>
      </c>
      <c r="BN28" s="860">
        <v>0</v>
      </c>
      <c r="BO28" s="839">
        <v>0</v>
      </c>
      <c r="BP28" s="842">
        <v>0</v>
      </c>
      <c r="BQ28" s="843" t="s">
        <v>8443</v>
      </c>
      <c r="BR28" s="7">
        <v>0</v>
      </c>
      <c r="BS28" s="7">
        <v>0</v>
      </c>
      <c r="BT28" s="844" t="s">
        <v>7160</v>
      </c>
      <c r="BU28" s="537" t="s">
        <v>8887</v>
      </c>
      <c r="BV28" s="120">
        <v>0</v>
      </c>
      <c r="BW28" s="839">
        <v>0</v>
      </c>
      <c r="BX28" s="842">
        <v>0</v>
      </c>
      <c r="BY28" s="853" t="s">
        <v>8406</v>
      </c>
      <c r="BZ28" s="7">
        <v>0</v>
      </c>
      <c r="CA28" s="7">
        <v>0</v>
      </c>
      <c r="CB28" s="844" t="s">
        <v>7160</v>
      </c>
      <c r="CC28" s="852" t="s">
        <v>8888</v>
      </c>
      <c r="CD28" s="857"/>
      <c r="CE28" s="839">
        <v>0</v>
      </c>
      <c r="CF28" s="842">
        <v>0</v>
      </c>
      <c r="CG28" s="853" t="s">
        <v>8889</v>
      </c>
      <c r="CH28" s="7">
        <v>0</v>
      </c>
      <c r="CI28" s="7">
        <v>0</v>
      </c>
      <c r="CJ28" s="844" t="s">
        <v>7160</v>
      </c>
      <c r="CK28" s="27" t="s">
        <v>8888</v>
      </c>
      <c r="CL28" s="857"/>
      <c r="CM28" s="839">
        <v>0</v>
      </c>
      <c r="CN28" s="842">
        <v>0</v>
      </c>
      <c r="CO28" s="847" t="s">
        <v>8890</v>
      </c>
      <c r="CP28" s="7">
        <v>0</v>
      </c>
      <c r="CQ28" s="7">
        <v>0</v>
      </c>
      <c r="CR28" s="844" t="s">
        <v>7160</v>
      </c>
      <c r="CS28" s="852" t="s">
        <v>8891</v>
      </c>
      <c r="CT28" s="857">
        <v>0</v>
      </c>
      <c r="CU28" s="839">
        <v>260</v>
      </c>
      <c r="CV28" s="848">
        <v>90</v>
      </c>
      <c r="CW28" s="853" t="s">
        <v>8892</v>
      </c>
      <c r="CX28" s="7">
        <v>0.39938556067588327</v>
      </c>
      <c r="CY28" s="7">
        <v>0</v>
      </c>
      <c r="CZ28" s="844" t="s">
        <v>2913</v>
      </c>
      <c r="DA28" s="852" t="s">
        <v>8893</v>
      </c>
      <c r="DB28" s="856"/>
      <c r="DC28" s="839">
        <v>0</v>
      </c>
      <c r="DD28" s="842">
        <v>0</v>
      </c>
      <c r="DE28" s="853"/>
      <c r="DF28" s="7">
        <v>0</v>
      </c>
      <c r="DG28" s="7">
        <v>0</v>
      </c>
      <c r="DH28" s="844" t="s">
        <v>7160</v>
      </c>
      <c r="DI28" s="852"/>
      <c r="DJ28" s="856"/>
      <c r="DK28" s="839">
        <v>0</v>
      </c>
      <c r="DL28" s="842">
        <v>0</v>
      </c>
      <c r="DM28" s="853"/>
      <c r="DN28" s="7">
        <v>0</v>
      </c>
      <c r="DO28" s="7">
        <v>0</v>
      </c>
      <c r="DP28" s="844" t="s">
        <v>7160</v>
      </c>
      <c r="DQ28" s="852"/>
      <c r="DR28" s="856"/>
      <c r="DS28" s="839">
        <v>0</v>
      </c>
      <c r="DT28" s="842">
        <v>0</v>
      </c>
      <c r="DU28" s="853"/>
      <c r="DV28" s="7">
        <v>0</v>
      </c>
      <c r="DW28" s="7">
        <v>0</v>
      </c>
      <c r="DX28" s="844" t="s">
        <v>7160</v>
      </c>
      <c r="DY28" s="852"/>
      <c r="DZ28" s="856"/>
      <c r="EA28" s="839">
        <v>0</v>
      </c>
      <c r="EB28" s="842">
        <v>0</v>
      </c>
      <c r="EC28" s="853"/>
      <c r="ED28" s="7">
        <v>0</v>
      </c>
      <c r="EE28" s="7">
        <v>0</v>
      </c>
      <c r="EF28" s="844" t="s">
        <v>7160</v>
      </c>
      <c r="EG28" s="851"/>
      <c r="EH28" s="856"/>
      <c r="EI28" s="839">
        <v>0</v>
      </c>
      <c r="EJ28" s="842">
        <v>0</v>
      </c>
      <c r="EK28" s="853"/>
      <c r="EL28" s="7">
        <v>0</v>
      </c>
      <c r="EM28" s="7">
        <v>0</v>
      </c>
      <c r="EN28" s="844" t="s">
        <v>7160</v>
      </c>
      <c r="EO28" s="851"/>
      <c r="EP28" s="856"/>
      <c r="EQ28" s="839">
        <v>651</v>
      </c>
      <c r="ER28" s="845"/>
      <c r="ES28" s="853"/>
      <c r="ET28" s="7">
        <v>1</v>
      </c>
      <c r="EU28" s="7">
        <v>0</v>
      </c>
      <c r="EV28" s="844" t="s">
        <v>7160</v>
      </c>
      <c r="EW28" s="849"/>
      <c r="EX28" s="849"/>
      <c r="EY28" s="546">
        <v>2023</v>
      </c>
      <c r="FA28" s="862"/>
    </row>
    <row r="29" spans="1:157" s="934" customFormat="1" ht="32.25" customHeight="1" x14ac:dyDescent="0.25">
      <c r="A29" s="861" t="s">
        <v>8894</v>
      </c>
      <c r="B29" s="927" t="s">
        <v>2227</v>
      </c>
      <c r="C29" s="927" t="s">
        <v>653</v>
      </c>
      <c r="D29" s="927" t="s">
        <v>4460</v>
      </c>
      <c r="E29" s="927" t="s">
        <v>7170</v>
      </c>
      <c r="F29" s="927" t="s">
        <v>3888</v>
      </c>
      <c r="G29" s="927" t="s">
        <v>3889</v>
      </c>
      <c r="H29" s="927" t="s">
        <v>3343</v>
      </c>
      <c r="I29" s="969" t="s">
        <v>7344</v>
      </c>
      <c r="J29" s="969" t="s">
        <v>7378</v>
      </c>
      <c r="K29" s="969" t="s">
        <v>7379</v>
      </c>
      <c r="L29" s="919"/>
      <c r="M29" s="927" t="s">
        <v>8295</v>
      </c>
      <c r="N29" s="919">
        <v>53</v>
      </c>
      <c r="O29" s="919"/>
      <c r="P29" s="1069" t="s">
        <v>3920</v>
      </c>
      <c r="Q29" s="919" t="s">
        <v>2904</v>
      </c>
      <c r="R29" s="919" t="s">
        <v>2904</v>
      </c>
      <c r="S29" s="919" t="s">
        <v>7287</v>
      </c>
      <c r="T29" s="919" t="s">
        <v>870</v>
      </c>
      <c r="U29" s="919" t="s">
        <v>870</v>
      </c>
      <c r="V29" s="919" t="s">
        <v>870</v>
      </c>
      <c r="W29" s="919" t="s">
        <v>7287</v>
      </c>
      <c r="X29" s="919" t="s">
        <v>7287</v>
      </c>
      <c r="Y29" s="919" t="s">
        <v>870</v>
      </c>
      <c r="Z29" s="919" t="s">
        <v>7287</v>
      </c>
      <c r="AA29" s="919" t="s">
        <v>7287</v>
      </c>
      <c r="AB29" s="919" t="s">
        <v>7287</v>
      </c>
      <c r="AC29" s="919" t="s">
        <v>7287</v>
      </c>
      <c r="AD29" s="919" t="s">
        <v>7287</v>
      </c>
      <c r="AE29" s="919"/>
      <c r="AF29" s="919"/>
      <c r="AG29" s="919" t="s">
        <v>7287</v>
      </c>
      <c r="AH29" s="919" t="s">
        <v>7287</v>
      </c>
      <c r="AI29" s="919" t="s">
        <v>7287</v>
      </c>
      <c r="AJ29" s="919" t="s">
        <v>870</v>
      </c>
      <c r="AK29" s="919" t="s">
        <v>870</v>
      </c>
      <c r="AL29" s="919" t="s">
        <v>3439</v>
      </c>
      <c r="AM29" s="919" t="s">
        <v>7287</v>
      </c>
      <c r="AN29" s="919"/>
      <c r="AO29" s="919" t="s">
        <v>270</v>
      </c>
      <c r="AP29" s="919" t="s">
        <v>299</v>
      </c>
      <c r="AQ29" s="919" t="s">
        <v>244</v>
      </c>
      <c r="AR29" s="919" t="s">
        <v>271</v>
      </c>
      <c r="AS29" s="919">
        <v>0</v>
      </c>
      <c r="AT29" s="927" t="s">
        <v>7381</v>
      </c>
      <c r="AU29" s="927" t="s">
        <v>3897</v>
      </c>
      <c r="AV29" s="983">
        <v>834</v>
      </c>
      <c r="AW29" s="919">
        <v>1175</v>
      </c>
      <c r="AX29" s="919">
        <v>1632</v>
      </c>
      <c r="AY29" s="919">
        <v>2285</v>
      </c>
      <c r="AZ29" s="919">
        <v>1436</v>
      </c>
      <c r="BA29" s="919">
        <v>6528</v>
      </c>
      <c r="BB29" s="927"/>
      <c r="BC29" s="927"/>
      <c r="BD29" s="927"/>
      <c r="BE29" s="927"/>
      <c r="BF29" s="1002">
        <v>1175</v>
      </c>
      <c r="BG29" s="839">
        <v>0</v>
      </c>
      <c r="BH29" s="842">
        <v>0</v>
      </c>
      <c r="BI29" s="854" t="s">
        <v>7869</v>
      </c>
      <c r="BJ29" s="129">
        <v>0</v>
      </c>
      <c r="BK29" s="7">
        <v>0</v>
      </c>
      <c r="BL29" s="841" t="s">
        <v>7160</v>
      </c>
      <c r="BM29" s="854" t="s">
        <v>8438</v>
      </c>
      <c r="BN29" s="860">
        <v>0</v>
      </c>
      <c r="BO29" s="839">
        <v>0</v>
      </c>
      <c r="BP29" s="842">
        <v>0</v>
      </c>
      <c r="BQ29" s="843" t="s">
        <v>8444</v>
      </c>
      <c r="BR29" s="7">
        <v>0</v>
      </c>
      <c r="BS29" s="7">
        <v>0</v>
      </c>
      <c r="BT29" s="844" t="s">
        <v>7160</v>
      </c>
      <c r="BU29" s="537" t="s">
        <v>8887</v>
      </c>
      <c r="BV29" s="120">
        <v>0</v>
      </c>
      <c r="BW29" s="839">
        <v>0</v>
      </c>
      <c r="BX29" s="842">
        <v>0</v>
      </c>
      <c r="BY29" s="853" t="s">
        <v>8407</v>
      </c>
      <c r="BZ29" s="7">
        <v>0</v>
      </c>
      <c r="CA29" s="7">
        <v>0</v>
      </c>
      <c r="CB29" s="844" t="s">
        <v>7160</v>
      </c>
      <c r="CC29" s="852" t="s">
        <v>8888</v>
      </c>
      <c r="CD29" s="857"/>
      <c r="CE29" s="839">
        <v>0</v>
      </c>
      <c r="CF29" s="842">
        <v>0</v>
      </c>
      <c r="CG29" s="853" t="s">
        <v>8895</v>
      </c>
      <c r="CH29" s="7">
        <v>0</v>
      </c>
      <c r="CI29" s="7">
        <v>0</v>
      </c>
      <c r="CJ29" s="844" t="s">
        <v>7160</v>
      </c>
      <c r="CK29" s="27" t="s">
        <v>8888</v>
      </c>
      <c r="CL29" s="857"/>
      <c r="CM29" s="839">
        <v>0</v>
      </c>
      <c r="CN29" s="842">
        <v>0</v>
      </c>
      <c r="CO29" s="847" t="s">
        <v>8896</v>
      </c>
      <c r="CP29" s="7">
        <v>0</v>
      </c>
      <c r="CQ29" s="7">
        <v>0</v>
      </c>
      <c r="CR29" s="844" t="s">
        <v>7160</v>
      </c>
      <c r="CS29" s="852" t="s">
        <v>8891</v>
      </c>
      <c r="CT29" s="857">
        <v>0</v>
      </c>
      <c r="CU29" s="839">
        <v>470</v>
      </c>
      <c r="CV29" s="848">
        <v>213</v>
      </c>
      <c r="CW29" s="853" t="s">
        <v>8897</v>
      </c>
      <c r="CX29" s="7">
        <v>0.4</v>
      </c>
      <c r="CY29" s="7">
        <v>0</v>
      </c>
      <c r="CZ29" s="844" t="s">
        <v>2913</v>
      </c>
      <c r="DA29" s="852" t="s">
        <v>8893</v>
      </c>
      <c r="DB29" s="856"/>
      <c r="DC29" s="839">
        <v>0</v>
      </c>
      <c r="DD29" s="842">
        <v>0</v>
      </c>
      <c r="DE29" s="853"/>
      <c r="DF29" s="7">
        <v>0</v>
      </c>
      <c r="DG29" s="7">
        <v>0</v>
      </c>
      <c r="DH29" s="844" t="s">
        <v>7160</v>
      </c>
      <c r="DI29" s="852"/>
      <c r="DJ29" s="856"/>
      <c r="DK29" s="839">
        <v>0</v>
      </c>
      <c r="DL29" s="842">
        <v>0</v>
      </c>
      <c r="DM29" s="853"/>
      <c r="DN29" s="7">
        <v>0</v>
      </c>
      <c r="DO29" s="7">
        <v>0</v>
      </c>
      <c r="DP29" s="844" t="s">
        <v>7160</v>
      </c>
      <c r="DQ29" s="852"/>
      <c r="DR29" s="856"/>
      <c r="DS29" s="839">
        <v>0</v>
      </c>
      <c r="DT29" s="842">
        <v>0</v>
      </c>
      <c r="DU29" s="853"/>
      <c r="DV29" s="7">
        <v>0</v>
      </c>
      <c r="DW29" s="7">
        <v>0</v>
      </c>
      <c r="DX29" s="844" t="s">
        <v>7160</v>
      </c>
      <c r="DY29" s="852"/>
      <c r="DZ29" s="856"/>
      <c r="EA29" s="839">
        <v>0</v>
      </c>
      <c r="EB29" s="842">
        <v>0</v>
      </c>
      <c r="EC29" s="853"/>
      <c r="ED29" s="7">
        <v>0</v>
      </c>
      <c r="EE29" s="7">
        <v>0</v>
      </c>
      <c r="EF29" s="844" t="s">
        <v>7160</v>
      </c>
      <c r="EG29" s="851"/>
      <c r="EH29" s="856"/>
      <c r="EI29" s="839">
        <v>0</v>
      </c>
      <c r="EJ29" s="842">
        <v>0</v>
      </c>
      <c r="EK29" s="853"/>
      <c r="EL29" s="7">
        <v>0</v>
      </c>
      <c r="EM29" s="7">
        <v>0</v>
      </c>
      <c r="EN29" s="844" t="s">
        <v>7160</v>
      </c>
      <c r="EO29" s="851"/>
      <c r="EP29" s="856"/>
      <c r="EQ29" s="839">
        <v>1175</v>
      </c>
      <c r="ER29" s="845"/>
      <c r="ES29" s="853"/>
      <c r="ET29" s="7">
        <v>1</v>
      </c>
      <c r="EU29" s="7">
        <v>0</v>
      </c>
      <c r="EV29" s="844" t="s">
        <v>7160</v>
      </c>
      <c r="EW29" s="849"/>
      <c r="EX29" s="849"/>
      <c r="EY29" s="546">
        <v>2023</v>
      </c>
      <c r="FA29" s="862"/>
    </row>
    <row r="30" spans="1:157" s="934" customFormat="1" ht="32.25" customHeight="1" x14ac:dyDescent="0.25">
      <c r="A30" s="861" t="s">
        <v>8898</v>
      </c>
      <c r="B30" s="927" t="s">
        <v>2227</v>
      </c>
      <c r="C30" s="927" t="s">
        <v>653</v>
      </c>
      <c r="D30" s="927" t="s">
        <v>4460</v>
      </c>
      <c r="E30" s="927" t="s">
        <v>7170</v>
      </c>
      <c r="F30" s="927" t="s">
        <v>3888</v>
      </c>
      <c r="G30" s="927" t="s">
        <v>3889</v>
      </c>
      <c r="H30" s="927" t="s">
        <v>3343</v>
      </c>
      <c r="I30" s="969" t="s">
        <v>7344</v>
      </c>
      <c r="J30" s="969" t="s">
        <v>7378</v>
      </c>
      <c r="K30" s="969" t="s">
        <v>7379</v>
      </c>
      <c r="L30" s="919"/>
      <c r="M30" s="927" t="s">
        <v>8295</v>
      </c>
      <c r="N30" s="972">
        <v>529</v>
      </c>
      <c r="O30" s="919"/>
      <c r="P30" s="1069" t="s">
        <v>7382</v>
      </c>
      <c r="Q30" s="919" t="s">
        <v>210</v>
      </c>
      <c r="R30" s="919" t="s">
        <v>210</v>
      </c>
      <c r="S30" s="919" t="s">
        <v>7287</v>
      </c>
      <c r="T30" s="919" t="s">
        <v>870</v>
      </c>
      <c r="U30" s="919" t="s">
        <v>870</v>
      </c>
      <c r="V30" s="919" t="s">
        <v>870</v>
      </c>
      <c r="W30" s="919" t="s">
        <v>7287</v>
      </c>
      <c r="X30" s="919" t="s">
        <v>7287</v>
      </c>
      <c r="Y30" s="919" t="s">
        <v>870</v>
      </c>
      <c r="Z30" s="919" t="s">
        <v>7287</v>
      </c>
      <c r="AA30" s="919" t="s">
        <v>7287</v>
      </c>
      <c r="AB30" s="919" t="s">
        <v>870</v>
      </c>
      <c r="AC30" s="919" t="s">
        <v>7287</v>
      </c>
      <c r="AD30" s="919" t="s">
        <v>7287</v>
      </c>
      <c r="AE30" s="919"/>
      <c r="AF30" s="919"/>
      <c r="AG30" s="919" t="s">
        <v>7287</v>
      </c>
      <c r="AH30" s="919" t="s">
        <v>7287</v>
      </c>
      <c r="AI30" s="919" t="s">
        <v>7287</v>
      </c>
      <c r="AJ30" s="919" t="s">
        <v>870</v>
      </c>
      <c r="AK30" s="919" t="s">
        <v>870</v>
      </c>
      <c r="AL30" s="919" t="s">
        <v>7287</v>
      </c>
      <c r="AM30" s="919" t="s">
        <v>7287</v>
      </c>
      <c r="AN30" s="919"/>
      <c r="AO30" s="919" t="s">
        <v>270</v>
      </c>
      <c r="AP30" s="919" t="s">
        <v>442</v>
      </c>
      <c r="AQ30" s="919" t="s">
        <v>244</v>
      </c>
      <c r="AR30" s="919" t="s">
        <v>271</v>
      </c>
      <c r="AS30" s="919">
        <v>0</v>
      </c>
      <c r="AT30" s="992" t="s">
        <v>7383</v>
      </c>
      <c r="AU30" s="927" t="s">
        <v>7384</v>
      </c>
      <c r="AV30" s="919">
        <v>12193</v>
      </c>
      <c r="AW30" s="919">
        <v>4365</v>
      </c>
      <c r="AX30" s="919">
        <v>6062</v>
      </c>
      <c r="AY30" s="919">
        <v>8488</v>
      </c>
      <c r="AZ30" s="919">
        <v>5335</v>
      </c>
      <c r="BA30" s="919">
        <v>24250</v>
      </c>
      <c r="BB30" s="927"/>
      <c r="BC30" s="927"/>
      <c r="BD30" s="927"/>
      <c r="BE30" s="927"/>
      <c r="BF30" s="992">
        <v>6229</v>
      </c>
      <c r="BG30" s="839">
        <v>397</v>
      </c>
      <c r="BH30" s="848">
        <v>36</v>
      </c>
      <c r="BI30" s="854" t="s">
        <v>7870</v>
      </c>
      <c r="BJ30" s="129">
        <v>9.0950744558991978E-2</v>
      </c>
      <c r="BK30" s="7">
        <v>8.2474226804123713E-3</v>
      </c>
      <c r="BL30" s="841" t="s">
        <v>218</v>
      </c>
      <c r="BM30" s="854" t="s">
        <v>7891</v>
      </c>
      <c r="BN30" s="860">
        <v>0</v>
      </c>
      <c r="BO30" s="839">
        <v>829</v>
      </c>
      <c r="BP30" s="848">
        <v>142</v>
      </c>
      <c r="BQ30" s="843" t="s">
        <v>7898</v>
      </c>
      <c r="BR30" s="7">
        <v>0.18991981672394043</v>
      </c>
      <c r="BS30" s="7">
        <v>3.2531500572737689E-2</v>
      </c>
      <c r="BT30" s="844" t="s">
        <v>218</v>
      </c>
      <c r="BU30" s="537" t="s">
        <v>7917</v>
      </c>
      <c r="BV30" s="120">
        <v>0</v>
      </c>
      <c r="BW30" s="839">
        <v>1411</v>
      </c>
      <c r="BX30" s="848">
        <v>481</v>
      </c>
      <c r="BY30" s="853" t="s">
        <v>8408</v>
      </c>
      <c r="BZ30" s="7">
        <v>0.32325315005727379</v>
      </c>
      <c r="CA30" s="7">
        <v>3.2531500572737689E-2</v>
      </c>
      <c r="CB30" s="844" t="s">
        <v>2913</v>
      </c>
      <c r="CC30" s="852" t="s">
        <v>8425</v>
      </c>
      <c r="CD30" s="857"/>
      <c r="CE30" s="839">
        <v>1922</v>
      </c>
      <c r="CF30" s="848">
        <v>786</v>
      </c>
      <c r="CG30" s="853" t="s">
        <v>8899</v>
      </c>
      <c r="CH30" s="7">
        <v>0.44032073310423825</v>
      </c>
      <c r="CI30" s="7">
        <v>3.2531500572737689E-2</v>
      </c>
      <c r="CJ30" s="844" t="s">
        <v>2913</v>
      </c>
      <c r="CK30" s="27" t="s">
        <v>8900</v>
      </c>
      <c r="CL30" s="857"/>
      <c r="CM30" s="839">
        <v>2684</v>
      </c>
      <c r="CN30" s="848">
        <v>1011</v>
      </c>
      <c r="CO30" s="847" t="s">
        <v>8901</v>
      </c>
      <c r="CP30" s="7">
        <v>0.61489117983963348</v>
      </c>
      <c r="CQ30" s="7">
        <v>3.2531500572737689E-2</v>
      </c>
      <c r="CR30" s="844" t="s">
        <v>2913</v>
      </c>
      <c r="CS30" s="852" t="s">
        <v>8902</v>
      </c>
      <c r="CT30" s="857">
        <v>0</v>
      </c>
      <c r="CU30" s="839">
        <v>3188</v>
      </c>
      <c r="CV30" s="848">
        <v>1356</v>
      </c>
      <c r="CW30" s="853" t="s">
        <v>8903</v>
      </c>
      <c r="CX30" s="7">
        <v>0.7303550973654066</v>
      </c>
      <c r="CY30" s="7">
        <v>3.2531500572737689E-2</v>
      </c>
      <c r="CZ30" s="844" t="s">
        <v>2913</v>
      </c>
      <c r="DA30" s="852" t="s">
        <v>8904</v>
      </c>
      <c r="DB30" s="856">
        <v>0</v>
      </c>
      <c r="DC30" s="839">
        <v>3909</v>
      </c>
      <c r="DD30" s="848"/>
      <c r="DE30" s="853"/>
      <c r="DF30" s="7">
        <v>0.89553264604811</v>
      </c>
      <c r="DG30" s="7">
        <v>3.2531500572737689E-2</v>
      </c>
      <c r="DH30" s="844" t="s">
        <v>7160</v>
      </c>
      <c r="DI30" s="852"/>
      <c r="DJ30" s="856"/>
      <c r="DK30" s="839">
        <v>4387</v>
      </c>
      <c r="DL30" s="848"/>
      <c r="DM30" s="853"/>
      <c r="DN30" s="7">
        <v>1.0050400916380298</v>
      </c>
      <c r="DO30" s="7">
        <v>3.2531500572737689E-2</v>
      </c>
      <c r="DP30" s="844" t="s">
        <v>7160</v>
      </c>
      <c r="DQ30" s="852"/>
      <c r="DR30" s="856"/>
      <c r="DS30" s="839">
        <v>4698</v>
      </c>
      <c r="DT30" s="848"/>
      <c r="DU30" s="853"/>
      <c r="DV30" s="7">
        <v>1.0762886597938144</v>
      </c>
      <c r="DW30" s="7">
        <v>3.2531500572737689E-2</v>
      </c>
      <c r="DX30" s="844" t="s">
        <v>7160</v>
      </c>
      <c r="DY30" s="852"/>
      <c r="DZ30" s="856"/>
      <c r="EA30" s="839">
        <v>5161</v>
      </c>
      <c r="EB30" s="848"/>
      <c r="EC30" s="853"/>
      <c r="ED30" s="7">
        <v>1.1823596792668958</v>
      </c>
      <c r="EE30" s="7">
        <v>3.2531500572737689E-2</v>
      </c>
      <c r="EF30" s="844" t="s">
        <v>7160</v>
      </c>
      <c r="EG30" s="851"/>
      <c r="EH30" s="856"/>
      <c r="EI30" s="839">
        <v>5502</v>
      </c>
      <c r="EJ30" s="848"/>
      <c r="EK30" s="853"/>
      <c r="EL30" s="7">
        <v>1.2604810996563574</v>
      </c>
      <c r="EM30" s="7">
        <v>3.2531500572737689E-2</v>
      </c>
      <c r="EN30" s="844" t="s">
        <v>7160</v>
      </c>
      <c r="EO30" s="851"/>
      <c r="EP30" s="856"/>
      <c r="EQ30" s="839">
        <v>6229</v>
      </c>
      <c r="ER30" s="845"/>
      <c r="ES30" s="853"/>
      <c r="ET30" s="7">
        <v>1.4270332187857961</v>
      </c>
      <c r="EU30" s="7">
        <v>3.2531500572737689E-2</v>
      </c>
      <c r="EV30" s="844" t="s">
        <v>7160</v>
      </c>
      <c r="EW30" s="849"/>
      <c r="EX30" s="849"/>
      <c r="EY30" s="546">
        <v>2023</v>
      </c>
      <c r="FA30" s="862"/>
    </row>
    <row r="31" spans="1:157" s="934" customFormat="1" ht="32.25" customHeight="1" x14ac:dyDescent="0.25">
      <c r="A31" s="861" t="s">
        <v>8905</v>
      </c>
      <c r="B31" s="927" t="s">
        <v>2227</v>
      </c>
      <c r="C31" s="927" t="s">
        <v>653</v>
      </c>
      <c r="D31" s="927" t="s">
        <v>4460</v>
      </c>
      <c r="E31" s="927" t="s">
        <v>7170</v>
      </c>
      <c r="F31" s="927" t="s">
        <v>3888</v>
      </c>
      <c r="G31" s="927" t="s">
        <v>3889</v>
      </c>
      <c r="H31" s="927" t="s">
        <v>4073</v>
      </c>
      <c r="I31" s="969" t="s">
        <v>7344</v>
      </c>
      <c r="J31" s="969" t="s">
        <v>7378</v>
      </c>
      <c r="K31" s="969" t="s">
        <v>7379</v>
      </c>
      <c r="L31" s="919"/>
      <c r="M31" s="927" t="s">
        <v>8295</v>
      </c>
      <c r="N31" s="972">
        <v>530</v>
      </c>
      <c r="O31" s="919"/>
      <c r="P31" s="1069" t="s">
        <v>7866</v>
      </c>
      <c r="Q31" s="919" t="s">
        <v>210</v>
      </c>
      <c r="R31" s="919" t="s">
        <v>210</v>
      </c>
      <c r="S31" s="919" t="s">
        <v>7287</v>
      </c>
      <c r="T31" s="919" t="s">
        <v>7287</v>
      </c>
      <c r="U31" s="919" t="s">
        <v>870</v>
      </c>
      <c r="V31" s="919" t="s">
        <v>870</v>
      </c>
      <c r="W31" s="919" t="s">
        <v>7287</v>
      </c>
      <c r="X31" s="919" t="s">
        <v>7287</v>
      </c>
      <c r="Y31" s="919" t="s">
        <v>870</v>
      </c>
      <c r="Z31" s="919" t="s">
        <v>7287</v>
      </c>
      <c r="AA31" s="919" t="s">
        <v>7287</v>
      </c>
      <c r="AB31" s="919" t="s">
        <v>7287</v>
      </c>
      <c r="AC31" s="919" t="s">
        <v>7287</v>
      </c>
      <c r="AD31" s="919" t="s">
        <v>7287</v>
      </c>
      <c r="AE31" s="919"/>
      <c r="AF31" s="919"/>
      <c r="AG31" s="919" t="s">
        <v>7287</v>
      </c>
      <c r="AH31" s="919" t="s">
        <v>7287</v>
      </c>
      <c r="AI31" s="919" t="s">
        <v>7287</v>
      </c>
      <c r="AJ31" s="919" t="s">
        <v>7287</v>
      </c>
      <c r="AK31" s="919" t="s">
        <v>7287</v>
      </c>
      <c r="AL31" s="919" t="s">
        <v>7287</v>
      </c>
      <c r="AM31" s="919" t="s">
        <v>7287</v>
      </c>
      <c r="AN31" s="919"/>
      <c r="AO31" s="919" t="s">
        <v>270</v>
      </c>
      <c r="AP31" s="919" t="s">
        <v>442</v>
      </c>
      <c r="AQ31" s="919" t="s">
        <v>244</v>
      </c>
      <c r="AR31" s="919" t="s">
        <v>271</v>
      </c>
      <c r="AS31" s="919">
        <v>0</v>
      </c>
      <c r="AT31" s="927" t="s">
        <v>7385</v>
      </c>
      <c r="AU31" s="927" t="s">
        <v>7386</v>
      </c>
      <c r="AV31" s="919">
        <v>6973</v>
      </c>
      <c r="AW31" s="919">
        <v>2700</v>
      </c>
      <c r="AX31" s="919">
        <v>3600</v>
      </c>
      <c r="AY31" s="919">
        <v>4500</v>
      </c>
      <c r="AZ31" s="919">
        <v>7200</v>
      </c>
      <c r="BA31" s="919">
        <v>18000</v>
      </c>
      <c r="BB31" s="927"/>
      <c r="BC31" s="927"/>
      <c r="BD31" s="927"/>
      <c r="BE31" s="927"/>
      <c r="BF31" s="1002">
        <v>450</v>
      </c>
      <c r="BG31" s="839">
        <v>15</v>
      </c>
      <c r="BH31" s="848">
        <v>0</v>
      </c>
      <c r="BI31" s="854" t="s">
        <v>7871</v>
      </c>
      <c r="BJ31" s="129">
        <v>5.5555555555555558E-3</v>
      </c>
      <c r="BK31" s="7">
        <v>0</v>
      </c>
      <c r="BL31" s="841" t="s">
        <v>218</v>
      </c>
      <c r="BM31" s="854" t="s">
        <v>7892</v>
      </c>
      <c r="BN31" s="860">
        <v>0</v>
      </c>
      <c r="BO31" s="839">
        <v>51</v>
      </c>
      <c r="BP31" s="848">
        <v>0</v>
      </c>
      <c r="BQ31" s="843" t="s">
        <v>7899</v>
      </c>
      <c r="BR31" s="7">
        <v>1.8888888888888889E-2</v>
      </c>
      <c r="BS31" s="7">
        <v>0</v>
      </c>
      <c r="BT31" s="844" t="s">
        <v>218</v>
      </c>
      <c r="BU31" s="537" t="s">
        <v>7918</v>
      </c>
      <c r="BV31" s="120">
        <v>0</v>
      </c>
      <c r="BW31" s="839">
        <v>79</v>
      </c>
      <c r="BX31" s="848">
        <v>0</v>
      </c>
      <c r="BY31" s="853" t="s">
        <v>8409</v>
      </c>
      <c r="BZ31" s="7">
        <v>2.9259259259259259E-2</v>
      </c>
      <c r="CA31" s="7">
        <v>0</v>
      </c>
      <c r="CB31" s="844" t="s">
        <v>2913</v>
      </c>
      <c r="CC31" s="852" t="s">
        <v>8426</v>
      </c>
      <c r="CD31" s="857"/>
      <c r="CE31" s="839">
        <v>92</v>
      </c>
      <c r="CF31" s="848">
        <v>0</v>
      </c>
      <c r="CG31" s="853" t="s">
        <v>8906</v>
      </c>
      <c r="CH31" s="7">
        <v>3.4074074074074076E-2</v>
      </c>
      <c r="CI31" s="7">
        <v>0</v>
      </c>
      <c r="CJ31" s="844" t="s">
        <v>2913</v>
      </c>
      <c r="CK31" s="27" t="s">
        <v>8907</v>
      </c>
      <c r="CL31" s="857"/>
      <c r="CM31" s="839">
        <v>206</v>
      </c>
      <c r="CN31" s="848">
        <v>0</v>
      </c>
      <c r="CO31" s="847" t="s">
        <v>8908</v>
      </c>
      <c r="CP31" s="7">
        <v>7.6296296296296293E-2</v>
      </c>
      <c r="CQ31" s="7">
        <v>0</v>
      </c>
      <c r="CR31" s="844" t="s">
        <v>2913</v>
      </c>
      <c r="CS31" s="852" t="s">
        <v>8909</v>
      </c>
      <c r="CT31" s="857">
        <v>0</v>
      </c>
      <c r="CU31" s="839">
        <v>230</v>
      </c>
      <c r="CV31" s="848">
        <v>0</v>
      </c>
      <c r="CW31" s="853" t="s">
        <v>8910</v>
      </c>
      <c r="CX31" s="7">
        <v>8.5185185185185183E-2</v>
      </c>
      <c r="CY31" s="7">
        <v>0</v>
      </c>
      <c r="CZ31" s="844" t="s">
        <v>2913</v>
      </c>
      <c r="DA31" s="852" t="s">
        <v>8911</v>
      </c>
      <c r="DB31" s="856"/>
      <c r="DC31" s="839">
        <v>326</v>
      </c>
      <c r="DD31" s="848"/>
      <c r="DE31" s="853"/>
      <c r="DF31" s="7">
        <v>0.12074074074074075</v>
      </c>
      <c r="DG31" s="7">
        <v>0</v>
      </c>
      <c r="DH31" s="844" t="s">
        <v>7160</v>
      </c>
      <c r="DI31" s="852"/>
      <c r="DJ31" s="856"/>
      <c r="DK31" s="839">
        <v>347</v>
      </c>
      <c r="DL31" s="848"/>
      <c r="DM31" s="853"/>
      <c r="DN31" s="7">
        <v>0.12851851851851853</v>
      </c>
      <c r="DO31" s="7">
        <v>0</v>
      </c>
      <c r="DP31" s="844" t="s">
        <v>7160</v>
      </c>
      <c r="DQ31" s="852"/>
      <c r="DR31" s="856"/>
      <c r="DS31" s="839">
        <v>380</v>
      </c>
      <c r="DT31" s="848"/>
      <c r="DU31" s="853"/>
      <c r="DV31" s="7">
        <v>0.14074074074074075</v>
      </c>
      <c r="DW31" s="7">
        <v>0</v>
      </c>
      <c r="DX31" s="844" t="s">
        <v>7160</v>
      </c>
      <c r="DY31" s="852"/>
      <c r="DZ31" s="856"/>
      <c r="EA31" s="839">
        <v>408</v>
      </c>
      <c r="EB31" s="848"/>
      <c r="EC31" s="853"/>
      <c r="ED31" s="7">
        <v>0.15111111111111111</v>
      </c>
      <c r="EE31" s="7">
        <v>0</v>
      </c>
      <c r="EF31" s="844" t="s">
        <v>7160</v>
      </c>
      <c r="EG31" s="851"/>
      <c r="EH31" s="856"/>
      <c r="EI31" s="839">
        <v>426</v>
      </c>
      <c r="EJ31" s="848"/>
      <c r="EK31" s="853"/>
      <c r="EL31" s="7">
        <v>0.15777777777777777</v>
      </c>
      <c r="EM31" s="7">
        <v>0</v>
      </c>
      <c r="EN31" s="844" t="s">
        <v>7160</v>
      </c>
      <c r="EO31" s="851"/>
      <c r="EP31" s="856"/>
      <c r="EQ31" s="839">
        <v>450</v>
      </c>
      <c r="ER31" s="845"/>
      <c r="ES31" s="853"/>
      <c r="ET31" s="7">
        <v>0.16666666666666666</v>
      </c>
      <c r="EU31" s="7">
        <v>0</v>
      </c>
      <c r="EV31" s="844" t="s">
        <v>7160</v>
      </c>
      <c r="EW31" s="849"/>
      <c r="EX31" s="849"/>
      <c r="EY31" s="546">
        <v>2023</v>
      </c>
      <c r="FA31" s="862"/>
    </row>
    <row r="32" spans="1:157" s="934" customFormat="1" ht="32.25" customHeight="1" x14ac:dyDescent="0.25">
      <c r="A32" s="861" t="s">
        <v>8912</v>
      </c>
      <c r="B32" s="927" t="s">
        <v>2227</v>
      </c>
      <c r="C32" s="927" t="s">
        <v>653</v>
      </c>
      <c r="D32" s="927" t="s">
        <v>4460</v>
      </c>
      <c r="E32" s="927" t="s">
        <v>7170</v>
      </c>
      <c r="F32" s="927" t="s">
        <v>3888</v>
      </c>
      <c r="G32" s="927" t="s">
        <v>3889</v>
      </c>
      <c r="H32" s="927" t="s">
        <v>3343</v>
      </c>
      <c r="I32" s="969" t="s">
        <v>7344</v>
      </c>
      <c r="J32" s="969" t="s">
        <v>7378</v>
      </c>
      <c r="K32" s="969" t="s">
        <v>7379</v>
      </c>
      <c r="L32" s="919"/>
      <c r="M32" s="927" t="s">
        <v>8295</v>
      </c>
      <c r="N32" s="972">
        <v>531</v>
      </c>
      <c r="O32" s="919"/>
      <c r="P32" s="1069" t="s">
        <v>7387</v>
      </c>
      <c r="Q32" s="919" t="s">
        <v>210</v>
      </c>
      <c r="R32" s="919" t="s">
        <v>210</v>
      </c>
      <c r="S32" s="919" t="s">
        <v>7287</v>
      </c>
      <c r="T32" s="919" t="s">
        <v>7287</v>
      </c>
      <c r="U32" s="919" t="s">
        <v>870</v>
      </c>
      <c r="V32" s="919" t="s">
        <v>7287</v>
      </c>
      <c r="W32" s="919" t="s">
        <v>7287</v>
      </c>
      <c r="X32" s="919" t="s">
        <v>7287</v>
      </c>
      <c r="Y32" s="919" t="s">
        <v>7287</v>
      </c>
      <c r="Z32" s="919" t="s">
        <v>7287</v>
      </c>
      <c r="AA32" s="919" t="s">
        <v>7287</v>
      </c>
      <c r="AB32" s="919" t="s">
        <v>7287</v>
      </c>
      <c r="AC32" s="919" t="s">
        <v>7287</v>
      </c>
      <c r="AD32" s="919" t="s">
        <v>7287</v>
      </c>
      <c r="AE32" s="919"/>
      <c r="AF32" s="919"/>
      <c r="AG32" s="919" t="s">
        <v>7287</v>
      </c>
      <c r="AH32" s="919" t="s">
        <v>7287</v>
      </c>
      <c r="AI32" s="919" t="s">
        <v>7287</v>
      </c>
      <c r="AJ32" s="919" t="s">
        <v>7287</v>
      </c>
      <c r="AK32" s="919" t="s">
        <v>7287</v>
      </c>
      <c r="AL32" s="919" t="s">
        <v>7287</v>
      </c>
      <c r="AM32" s="919" t="s">
        <v>7287</v>
      </c>
      <c r="AN32" s="919"/>
      <c r="AO32" s="919" t="s">
        <v>270</v>
      </c>
      <c r="AP32" s="919" t="s">
        <v>442</v>
      </c>
      <c r="AQ32" s="919" t="s">
        <v>244</v>
      </c>
      <c r="AR32" s="919" t="s">
        <v>271</v>
      </c>
      <c r="AS32" s="919">
        <v>0</v>
      </c>
      <c r="AT32" s="927" t="s">
        <v>7388</v>
      </c>
      <c r="AU32" s="927" t="s">
        <v>7384</v>
      </c>
      <c r="AV32" s="919">
        <v>272</v>
      </c>
      <c r="AW32" s="919">
        <v>155</v>
      </c>
      <c r="AX32" s="919">
        <v>215</v>
      </c>
      <c r="AY32" s="919">
        <v>301</v>
      </c>
      <c r="AZ32" s="919">
        <v>189</v>
      </c>
      <c r="BA32" s="919">
        <v>860</v>
      </c>
      <c r="BB32" s="927"/>
      <c r="BC32" s="927"/>
      <c r="BD32" s="927"/>
      <c r="BE32" s="927"/>
      <c r="BF32" s="992">
        <v>155</v>
      </c>
      <c r="BG32" s="839">
        <v>13</v>
      </c>
      <c r="BH32" s="848">
        <v>1</v>
      </c>
      <c r="BI32" s="854" t="s">
        <v>7872</v>
      </c>
      <c r="BJ32" s="129">
        <v>8.387096774193549E-2</v>
      </c>
      <c r="BK32" s="7">
        <v>6.4516129032258064E-3</v>
      </c>
      <c r="BL32" s="841" t="s">
        <v>218</v>
      </c>
      <c r="BM32" s="854" t="s">
        <v>7893</v>
      </c>
      <c r="BN32" s="860">
        <v>0</v>
      </c>
      <c r="BO32" s="839">
        <v>23</v>
      </c>
      <c r="BP32" s="848">
        <v>1</v>
      </c>
      <c r="BQ32" s="843" t="s">
        <v>7900</v>
      </c>
      <c r="BR32" s="7">
        <v>0.14838709677419354</v>
      </c>
      <c r="BS32" s="7">
        <v>6.4516129032258064E-3</v>
      </c>
      <c r="BT32" s="844" t="s">
        <v>218</v>
      </c>
      <c r="BU32" s="537" t="s">
        <v>7918</v>
      </c>
      <c r="BV32" s="120">
        <v>0</v>
      </c>
      <c r="BW32" s="839">
        <v>36</v>
      </c>
      <c r="BX32" s="848">
        <v>5</v>
      </c>
      <c r="BY32" s="853" t="s">
        <v>8410</v>
      </c>
      <c r="BZ32" s="7">
        <v>0.23225806451612904</v>
      </c>
      <c r="CA32" s="7">
        <v>6.4516129032258064E-3</v>
      </c>
      <c r="CB32" s="844" t="s">
        <v>2913</v>
      </c>
      <c r="CC32" s="852" t="s">
        <v>8913</v>
      </c>
      <c r="CD32" s="857"/>
      <c r="CE32" s="839">
        <v>43</v>
      </c>
      <c r="CF32" s="848">
        <v>8</v>
      </c>
      <c r="CG32" s="853" t="s">
        <v>8914</v>
      </c>
      <c r="CH32" s="7">
        <v>0.27741935483870966</v>
      </c>
      <c r="CI32" s="7">
        <v>6.4516129032258064E-3</v>
      </c>
      <c r="CJ32" s="844" t="s">
        <v>2913</v>
      </c>
      <c r="CK32" s="27" t="s">
        <v>8915</v>
      </c>
      <c r="CL32" s="857"/>
      <c r="CM32" s="839">
        <v>64</v>
      </c>
      <c r="CN32" s="848">
        <v>11</v>
      </c>
      <c r="CO32" s="847" t="s">
        <v>8916</v>
      </c>
      <c r="CP32" s="7">
        <v>0.41290322580645161</v>
      </c>
      <c r="CQ32" s="7">
        <v>6.4516129032258064E-3</v>
      </c>
      <c r="CR32" s="844" t="s">
        <v>2913</v>
      </c>
      <c r="CS32" s="852" t="s">
        <v>8917</v>
      </c>
      <c r="CT32" s="857">
        <v>0</v>
      </c>
      <c r="CU32" s="839">
        <v>72</v>
      </c>
      <c r="CV32" s="848">
        <v>12</v>
      </c>
      <c r="CW32" s="853" t="s">
        <v>8918</v>
      </c>
      <c r="CX32" s="7">
        <v>0.46451612903225808</v>
      </c>
      <c r="CY32" s="7">
        <v>6.4516129032258064E-3</v>
      </c>
      <c r="CZ32" s="844" t="s">
        <v>2913</v>
      </c>
      <c r="DA32" s="852" t="s">
        <v>8919</v>
      </c>
      <c r="DB32" s="856">
        <v>0</v>
      </c>
      <c r="DC32" s="839">
        <v>80</v>
      </c>
      <c r="DD32" s="848"/>
      <c r="DE32" s="853"/>
      <c r="DF32" s="7">
        <v>0.5161290322580645</v>
      </c>
      <c r="DG32" s="7">
        <v>6.4516129032258064E-3</v>
      </c>
      <c r="DH32" s="844" t="s">
        <v>7160</v>
      </c>
      <c r="DI32" s="852"/>
      <c r="DJ32" s="856"/>
      <c r="DK32" s="839">
        <v>106</v>
      </c>
      <c r="DL32" s="848"/>
      <c r="DM32" s="853"/>
      <c r="DN32" s="7">
        <v>0.68387096774193545</v>
      </c>
      <c r="DO32" s="7">
        <v>6.4516129032258064E-3</v>
      </c>
      <c r="DP32" s="844" t="s">
        <v>7160</v>
      </c>
      <c r="DQ32" s="852"/>
      <c r="DR32" s="856"/>
      <c r="DS32" s="839">
        <v>115</v>
      </c>
      <c r="DT32" s="848"/>
      <c r="DU32" s="853"/>
      <c r="DV32" s="7">
        <v>0.74193548387096775</v>
      </c>
      <c r="DW32" s="7">
        <v>6.4516129032258064E-3</v>
      </c>
      <c r="DX32" s="844" t="s">
        <v>7160</v>
      </c>
      <c r="DY32" s="852"/>
      <c r="DZ32" s="856"/>
      <c r="EA32" s="839">
        <v>120</v>
      </c>
      <c r="EB32" s="848"/>
      <c r="EC32" s="853"/>
      <c r="ED32" s="7">
        <v>0.77419354838709675</v>
      </c>
      <c r="EE32" s="7">
        <v>6.4516129032258064E-3</v>
      </c>
      <c r="EF32" s="844" t="s">
        <v>7160</v>
      </c>
      <c r="EG32" s="851"/>
      <c r="EH32" s="856"/>
      <c r="EI32" s="839">
        <v>132</v>
      </c>
      <c r="EJ32" s="848"/>
      <c r="EK32" s="853"/>
      <c r="EL32" s="7">
        <v>0.85161290322580641</v>
      </c>
      <c r="EM32" s="7">
        <v>6.4516129032258064E-3</v>
      </c>
      <c r="EN32" s="844" t="s">
        <v>7160</v>
      </c>
      <c r="EO32" s="851"/>
      <c r="EP32" s="856"/>
      <c r="EQ32" s="839">
        <v>155</v>
      </c>
      <c r="ER32" s="845"/>
      <c r="ES32" s="853"/>
      <c r="ET32" s="7">
        <v>1</v>
      </c>
      <c r="EU32" s="7">
        <v>6.4516129032258064E-3</v>
      </c>
      <c r="EV32" s="844" t="s">
        <v>7160</v>
      </c>
      <c r="EW32" s="849"/>
      <c r="EX32" s="849"/>
      <c r="EY32" s="546">
        <v>2023</v>
      </c>
      <c r="FA32" s="862"/>
    </row>
    <row r="33" spans="1:157" s="934" customFormat="1" ht="32.25" customHeight="1" x14ac:dyDescent="0.25">
      <c r="A33" s="861" t="s">
        <v>8920</v>
      </c>
      <c r="B33" s="927" t="s">
        <v>2227</v>
      </c>
      <c r="C33" s="927" t="s">
        <v>653</v>
      </c>
      <c r="D33" s="927" t="s">
        <v>4460</v>
      </c>
      <c r="E33" s="927" t="s">
        <v>7170</v>
      </c>
      <c r="F33" s="927" t="s">
        <v>3888</v>
      </c>
      <c r="G33" s="927" t="s">
        <v>3889</v>
      </c>
      <c r="H33" s="927" t="s">
        <v>4073</v>
      </c>
      <c r="I33" s="969" t="s">
        <v>7344</v>
      </c>
      <c r="J33" s="969" t="s">
        <v>7378</v>
      </c>
      <c r="K33" s="969" t="s">
        <v>7379</v>
      </c>
      <c r="L33" s="919"/>
      <c r="M33" s="927" t="s">
        <v>8295</v>
      </c>
      <c r="N33" s="972">
        <v>532</v>
      </c>
      <c r="O33" s="919"/>
      <c r="P33" s="1069" t="s">
        <v>7389</v>
      </c>
      <c r="Q33" s="919" t="s">
        <v>210</v>
      </c>
      <c r="R33" s="919" t="s">
        <v>210</v>
      </c>
      <c r="S33" s="919" t="s">
        <v>7287</v>
      </c>
      <c r="T33" s="919" t="s">
        <v>7287</v>
      </c>
      <c r="U33" s="919" t="s">
        <v>870</v>
      </c>
      <c r="V33" s="919" t="s">
        <v>7287</v>
      </c>
      <c r="W33" s="919" t="s">
        <v>7287</v>
      </c>
      <c r="X33" s="919" t="s">
        <v>7287</v>
      </c>
      <c r="Y33" s="919" t="s">
        <v>7287</v>
      </c>
      <c r="Z33" s="919" t="s">
        <v>7287</v>
      </c>
      <c r="AA33" s="919" t="s">
        <v>7287</v>
      </c>
      <c r="AB33" s="919" t="s">
        <v>7287</v>
      </c>
      <c r="AC33" s="919" t="s">
        <v>7287</v>
      </c>
      <c r="AD33" s="919" t="s">
        <v>7287</v>
      </c>
      <c r="AE33" s="919"/>
      <c r="AF33" s="919"/>
      <c r="AG33" s="919" t="s">
        <v>7287</v>
      </c>
      <c r="AH33" s="919" t="s">
        <v>7287</v>
      </c>
      <c r="AI33" s="919" t="s">
        <v>7287</v>
      </c>
      <c r="AJ33" s="919" t="s">
        <v>7287</v>
      </c>
      <c r="AK33" s="919" t="s">
        <v>7287</v>
      </c>
      <c r="AL33" s="919" t="s">
        <v>7287</v>
      </c>
      <c r="AM33" s="919" t="s">
        <v>7287</v>
      </c>
      <c r="AN33" s="919"/>
      <c r="AO33" s="919" t="s">
        <v>270</v>
      </c>
      <c r="AP33" s="919" t="s">
        <v>442</v>
      </c>
      <c r="AQ33" s="919" t="s">
        <v>244</v>
      </c>
      <c r="AR33" s="919" t="s">
        <v>271</v>
      </c>
      <c r="AS33" s="919">
        <v>0</v>
      </c>
      <c r="AT33" s="927" t="s">
        <v>7390</v>
      </c>
      <c r="AU33" s="927" t="s">
        <v>7386</v>
      </c>
      <c r="AV33" s="919">
        <v>307</v>
      </c>
      <c r="AW33" s="919">
        <v>45</v>
      </c>
      <c r="AX33" s="919">
        <v>60</v>
      </c>
      <c r="AY33" s="919">
        <v>75</v>
      </c>
      <c r="AZ33" s="919">
        <v>120</v>
      </c>
      <c r="BA33" s="919">
        <v>300</v>
      </c>
      <c r="BB33" s="927"/>
      <c r="BC33" s="927"/>
      <c r="BD33" s="927"/>
      <c r="BE33" s="927"/>
      <c r="BF33" s="992">
        <v>45</v>
      </c>
      <c r="BG33" s="839">
        <v>0</v>
      </c>
      <c r="BH33" s="848">
        <v>0</v>
      </c>
      <c r="BI33" s="854" t="s">
        <v>7873</v>
      </c>
      <c r="BJ33" s="129">
        <v>0</v>
      </c>
      <c r="BK33" s="7">
        <v>0</v>
      </c>
      <c r="BL33" s="841" t="s">
        <v>218</v>
      </c>
      <c r="BM33" s="854" t="s">
        <v>7894</v>
      </c>
      <c r="BN33" s="860">
        <v>0</v>
      </c>
      <c r="BO33" s="839">
        <v>4</v>
      </c>
      <c r="BP33" s="848">
        <v>0</v>
      </c>
      <c r="BQ33" s="843" t="s">
        <v>7899</v>
      </c>
      <c r="BR33" s="7">
        <v>8.8888888888888892E-2</v>
      </c>
      <c r="BS33" s="7">
        <v>0</v>
      </c>
      <c r="BT33" s="844" t="s">
        <v>218</v>
      </c>
      <c r="BU33" s="537" t="s">
        <v>7918</v>
      </c>
      <c r="BV33" s="120">
        <v>0</v>
      </c>
      <c r="BW33" s="839">
        <v>6</v>
      </c>
      <c r="BX33" s="848">
        <v>0</v>
      </c>
      <c r="BY33" s="853" t="s">
        <v>8409</v>
      </c>
      <c r="BZ33" s="7">
        <v>0.13333333333333333</v>
      </c>
      <c r="CA33" s="7">
        <v>0</v>
      </c>
      <c r="CB33" s="844" t="s">
        <v>2913</v>
      </c>
      <c r="CC33" s="852" t="s">
        <v>8921</v>
      </c>
      <c r="CD33" s="857"/>
      <c r="CE33" s="839">
        <v>0</v>
      </c>
      <c r="CF33" s="848">
        <v>0</v>
      </c>
      <c r="CG33" s="853" t="s">
        <v>8906</v>
      </c>
      <c r="CH33" s="7">
        <v>0</v>
      </c>
      <c r="CI33" s="7">
        <v>0</v>
      </c>
      <c r="CJ33" s="844" t="s">
        <v>2913</v>
      </c>
      <c r="CK33" s="27" t="s">
        <v>8922</v>
      </c>
      <c r="CL33" s="857"/>
      <c r="CM33" s="839">
        <v>10</v>
      </c>
      <c r="CN33" s="848">
        <v>0</v>
      </c>
      <c r="CO33" s="847" t="s">
        <v>8908</v>
      </c>
      <c r="CP33" s="7">
        <v>0.22222222222222221</v>
      </c>
      <c r="CQ33" s="7">
        <v>0</v>
      </c>
      <c r="CR33" s="844" t="s">
        <v>2913</v>
      </c>
      <c r="CS33" s="852" t="s">
        <v>8923</v>
      </c>
      <c r="CT33" s="857">
        <v>0</v>
      </c>
      <c r="CU33" s="839">
        <v>19</v>
      </c>
      <c r="CV33" s="848">
        <v>0</v>
      </c>
      <c r="CW33" s="853" t="s">
        <v>8924</v>
      </c>
      <c r="CX33" s="7">
        <v>0.42222222222222222</v>
      </c>
      <c r="CY33" s="7">
        <v>0</v>
      </c>
      <c r="CZ33" s="844" t="s">
        <v>2913</v>
      </c>
      <c r="DA33" s="852" t="s">
        <v>8925</v>
      </c>
      <c r="DB33" s="856">
        <v>0</v>
      </c>
      <c r="DC33" s="839">
        <v>27</v>
      </c>
      <c r="DD33" s="848"/>
      <c r="DE33" s="853"/>
      <c r="DF33" s="7">
        <v>0.6</v>
      </c>
      <c r="DG33" s="7">
        <v>0</v>
      </c>
      <c r="DH33" s="844" t="s">
        <v>7160</v>
      </c>
      <c r="DI33" s="852"/>
      <c r="DJ33" s="856"/>
      <c r="DK33" s="839">
        <v>33</v>
      </c>
      <c r="DL33" s="848"/>
      <c r="DM33" s="853"/>
      <c r="DN33" s="7">
        <v>0.73333333333333328</v>
      </c>
      <c r="DO33" s="7">
        <v>0</v>
      </c>
      <c r="DP33" s="844" t="s">
        <v>7160</v>
      </c>
      <c r="DQ33" s="852"/>
      <c r="DR33" s="856"/>
      <c r="DS33" s="839">
        <v>35</v>
      </c>
      <c r="DT33" s="848"/>
      <c r="DU33" s="853"/>
      <c r="DV33" s="7">
        <v>0.77777777777777779</v>
      </c>
      <c r="DW33" s="7">
        <v>0</v>
      </c>
      <c r="DX33" s="844" t="s">
        <v>7160</v>
      </c>
      <c r="DY33" s="852"/>
      <c r="DZ33" s="856"/>
      <c r="EA33" s="839">
        <v>42</v>
      </c>
      <c r="EB33" s="848"/>
      <c r="EC33" s="853"/>
      <c r="ED33" s="7">
        <v>0.93333333333333335</v>
      </c>
      <c r="EE33" s="7">
        <v>0</v>
      </c>
      <c r="EF33" s="844" t="s">
        <v>7160</v>
      </c>
      <c r="EG33" s="851"/>
      <c r="EH33" s="856"/>
      <c r="EI33" s="839">
        <v>43</v>
      </c>
      <c r="EJ33" s="848"/>
      <c r="EK33" s="853"/>
      <c r="EL33" s="7">
        <v>0.9555555555555556</v>
      </c>
      <c r="EM33" s="7">
        <v>0</v>
      </c>
      <c r="EN33" s="844" t="s">
        <v>7160</v>
      </c>
      <c r="EO33" s="851"/>
      <c r="EP33" s="856"/>
      <c r="EQ33" s="839">
        <v>45</v>
      </c>
      <c r="ER33" s="845"/>
      <c r="ES33" s="853"/>
      <c r="ET33" s="7">
        <v>1</v>
      </c>
      <c r="EU33" s="7">
        <v>0</v>
      </c>
      <c r="EV33" s="844" t="s">
        <v>7160</v>
      </c>
      <c r="EW33" s="849"/>
      <c r="EX33" s="849"/>
      <c r="EY33" s="546">
        <v>2023</v>
      </c>
      <c r="FA33" s="862"/>
    </row>
    <row r="34" spans="1:157" s="934" customFormat="1" ht="32.25" customHeight="1" x14ac:dyDescent="0.25">
      <c r="A34" s="861" t="s">
        <v>8926</v>
      </c>
      <c r="B34" s="927" t="s">
        <v>2227</v>
      </c>
      <c r="C34" s="927" t="s">
        <v>653</v>
      </c>
      <c r="D34" s="927" t="s">
        <v>4460</v>
      </c>
      <c r="E34" s="927" t="s">
        <v>7170</v>
      </c>
      <c r="F34" s="927" t="s">
        <v>3888</v>
      </c>
      <c r="G34" s="927" t="s">
        <v>3889</v>
      </c>
      <c r="H34" s="927" t="s">
        <v>3343</v>
      </c>
      <c r="I34" s="969" t="s">
        <v>7344</v>
      </c>
      <c r="J34" s="969" t="s">
        <v>7378</v>
      </c>
      <c r="K34" s="969" t="s">
        <v>7379</v>
      </c>
      <c r="L34" s="919"/>
      <c r="M34" s="927" t="s">
        <v>8295</v>
      </c>
      <c r="N34" s="972">
        <v>533</v>
      </c>
      <c r="O34" s="919"/>
      <c r="P34" s="1069" t="s">
        <v>7391</v>
      </c>
      <c r="Q34" s="919" t="s">
        <v>210</v>
      </c>
      <c r="R34" s="919" t="s">
        <v>210</v>
      </c>
      <c r="S34" s="919" t="s">
        <v>7287</v>
      </c>
      <c r="T34" s="919" t="s">
        <v>7287</v>
      </c>
      <c r="U34" s="919" t="s">
        <v>7287</v>
      </c>
      <c r="V34" s="919" t="s">
        <v>870</v>
      </c>
      <c r="W34" s="919" t="s">
        <v>7287</v>
      </c>
      <c r="X34" s="919" t="s">
        <v>7287</v>
      </c>
      <c r="Y34" s="919" t="s">
        <v>7287</v>
      </c>
      <c r="Z34" s="919" t="s">
        <v>7287</v>
      </c>
      <c r="AA34" s="919" t="s">
        <v>7287</v>
      </c>
      <c r="AB34" s="919" t="s">
        <v>7287</v>
      </c>
      <c r="AC34" s="919" t="s">
        <v>7287</v>
      </c>
      <c r="AD34" s="919" t="s">
        <v>7287</v>
      </c>
      <c r="AE34" s="919"/>
      <c r="AF34" s="919"/>
      <c r="AG34" s="919" t="s">
        <v>7287</v>
      </c>
      <c r="AH34" s="919" t="s">
        <v>7287</v>
      </c>
      <c r="AI34" s="919" t="s">
        <v>7287</v>
      </c>
      <c r="AJ34" s="919" t="s">
        <v>7287</v>
      </c>
      <c r="AK34" s="919" t="s">
        <v>7287</v>
      </c>
      <c r="AL34" s="919" t="s">
        <v>7287</v>
      </c>
      <c r="AM34" s="919" t="s">
        <v>7287</v>
      </c>
      <c r="AN34" s="919"/>
      <c r="AO34" s="919" t="s">
        <v>270</v>
      </c>
      <c r="AP34" s="919" t="s">
        <v>442</v>
      </c>
      <c r="AQ34" s="919" t="s">
        <v>244</v>
      </c>
      <c r="AR34" s="919" t="s">
        <v>271</v>
      </c>
      <c r="AS34" s="919">
        <v>0</v>
      </c>
      <c r="AT34" s="927" t="s">
        <v>7392</v>
      </c>
      <c r="AU34" s="927" t="s">
        <v>7386</v>
      </c>
      <c r="AV34" s="919">
        <v>277</v>
      </c>
      <c r="AW34" s="919">
        <v>155</v>
      </c>
      <c r="AX34" s="919">
        <v>215</v>
      </c>
      <c r="AY34" s="919">
        <v>301</v>
      </c>
      <c r="AZ34" s="919">
        <v>189</v>
      </c>
      <c r="BA34" s="919">
        <v>860</v>
      </c>
      <c r="BB34" s="927"/>
      <c r="BC34" s="927"/>
      <c r="BD34" s="927"/>
      <c r="BE34" s="927"/>
      <c r="BF34" s="992">
        <v>155</v>
      </c>
      <c r="BG34" s="839">
        <v>9</v>
      </c>
      <c r="BH34" s="848">
        <v>0</v>
      </c>
      <c r="BI34" s="854" t="s">
        <v>7874</v>
      </c>
      <c r="BJ34" s="129">
        <v>5.8064516129032261E-2</v>
      </c>
      <c r="BK34" s="7">
        <v>0</v>
      </c>
      <c r="BL34" s="841" t="s">
        <v>218</v>
      </c>
      <c r="BM34" s="854" t="s">
        <v>7895</v>
      </c>
      <c r="BN34" s="860">
        <v>0</v>
      </c>
      <c r="BO34" s="839">
        <v>25</v>
      </c>
      <c r="BP34" s="848">
        <v>0</v>
      </c>
      <c r="BQ34" s="843" t="s">
        <v>7901</v>
      </c>
      <c r="BR34" s="7">
        <v>0.16129032258064516</v>
      </c>
      <c r="BS34" s="7">
        <v>0</v>
      </c>
      <c r="BT34" s="844" t="s">
        <v>218</v>
      </c>
      <c r="BU34" s="537" t="s">
        <v>7918</v>
      </c>
      <c r="BV34" s="120">
        <v>0</v>
      </c>
      <c r="BW34" s="839">
        <v>30</v>
      </c>
      <c r="BX34" s="848">
        <v>1</v>
      </c>
      <c r="BY34" s="853" t="s">
        <v>8411</v>
      </c>
      <c r="BZ34" s="7">
        <v>0.19354838709677419</v>
      </c>
      <c r="CA34" s="7">
        <v>6.4516129032258064E-3</v>
      </c>
      <c r="CB34" s="844" t="s">
        <v>218</v>
      </c>
      <c r="CC34" s="852" t="s">
        <v>8429</v>
      </c>
      <c r="CD34" s="857"/>
      <c r="CE34" s="839">
        <v>35</v>
      </c>
      <c r="CF34" s="848">
        <v>7</v>
      </c>
      <c r="CG34" s="853" t="s">
        <v>8927</v>
      </c>
      <c r="CH34" s="7">
        <v>0.22580645161290322</v>
      </c>
      <c r="CI34" s="7">
        <v>6.4516129032258064E-3</v>
      </c>
      <c r="CJ34" s="844" t="s">
        <v>2913</v>
      </c>
      <c r="CK34" s="27" t="s">
        <v>8928</v>
      </c>
      <c r="CL34" s="857"/>
      <c r="CM34" s="839">
        <v>65</v>
      </c>
      <c r="CN34" s="848">
        <v>12</v>
      </c>
      <c r="CO34" s="847" t="s">
        <v>8929</v>
      </c>
      <c r="CP34" s="7">
        <v>0.41935483870967744</v>
      </c>
      <c r="CQ34" s="7">
        <v>6.4516129032258064E-3</v>
      </c>
      <c r="CR34" s="844" t="s">
        <v>2913</v>
      </c>
      <c r="CS34" s="852" t="s">
        <v>8930</v>
      </c>
      <c r="CT34" s="857">
        <v>0</v>
      </c>
      <c r="CU34" s="839">
        <v>85</v>
      </c>
      <c r="CV34" s="848">
        <v>16</v>
      </c>
      <c r="CW34" s="853" t="s">
        <v>8931</v>
      </c>
      <c r="CX34" s="7">
        <v>0.54838709677419351</v>
      </c>
      <c r="CY34" s="7">
        <v>6.4516129032258064E-3</v>
      </c>
      <c r="CZ34" s="844" t="s">
        <v>2913</v>
      </c>
      <c r="DA34" s="852" t="s">
        <v>8932</v>
      </c>
      <c r="DB34" s="856">
        <v>0</v>
      </c>
      <c r="DC34" s="839">
        <v>103</v>
      </c>
      <c r="DD34" s="848"/>
      <c r="DE34" s="853"/>
      <c r="DF34" s="7">
        <v>0.6645161290322581</v>
      </c>
      <c r="DG34" s="7">
        <v>6.4516129032258064E-3</v>
      </c>
      <c r="DH34" s="844" t="s">
        <v>7160</v>
      </c>
      <c r="DI34" s="852"/>
      <c r="DJ34" s="856"/>
      <c r="DK34" s="839">
        <v>112</v>
      </c>
      <c r="DL34" s="848"/>
      <c r="DM34" s="853"/>
      <c r="DN34" s="7">
        <v>0.72258064516129028</v>
      </c>
      <c r="DO34" s="7">
        <v>6.4516129032258064E-3</v>
      </c>
      <c r="DP34" s="844" t="s">
        <v>7160</v>
      </c>
      <c r="DQ34" s="852"/>
      <c r="DR34" s="856"/>
      <c r="DS34" s="839">
        <v>119</v>
      </c>
      <c r="DT34" s="848"/>
      <c r="DU34" s="853"/>
      <c r="DV34" s="7">
        <v>0.76774193548387093</v>
      </c>
      <c r="DW34" s="7">
        <v>6.4516129032258064E-3</v>
      </c>
      <c r="DX34" s="844" t="s">
        <v>7160</v>
      </c>
      <c r="DY34" s="852"/>
      <c r="DZ34" s="856"/>
      <c r="EA34" s="839">
        <v>131</v>
      </c>
      <c r="EB34" s="848"/>
      <c r="EC34" s="853"/>
      <c r="ED34" s="7">
        <v>0.84516129032258069</v>
      </c>
      <c r="EE34" s="7">
        <v>6.4516129032258064E-3</v>
      </c>
      <c r="EF34" s="844" t="s">
        <v>7160</v>
      </c>
      <c r="EG34" s="851"/>
      <c r="EH34" s="856"/>
      <c r="EI34" s="839">
        <v>142</v>
      </c>
      <c r="EJ34" s="848"/>
      <c r="EK34" s="853"/>
      <c r="EL34" s="7">
        <v>0.91612903225806452</v>
      </c>
      <c r="EM34" s="7">
        <v>6.4516129032258064E-3</v>
      </c>
      <c r="EN34" s="844" t="s">
        <v>7160</v>
      </c>
      <c r="EO34" s="851"/>
      <c r="EP34" s="856"/>
      <c r="EQ34" s="839">
        <v>155</v>
      </c>
      <c r="ER34" s="845"/>
      <c r="ES34" s="853"/>
      <c r="ET34" s="7">
        <v>1</v>
      </c>
      <c r="EU34" s="7">
        <v>6.4516129032258064E-3</v>
      </c>
      <c r="EV34" s="844" t="s">
        <v>7160</v>
      </c>
      <c r="EW34" s="849"/>
      <c r="EX34" s="849"/>
      <c r="EY34" s="546">
        <v>2023</v>
      </c>
      <c r="FA34" s="862"/>
    </row>
    <row r="35" spans="1:157" s="934" customFormat="1" ht="32.25" customHeight="1" x14ac:dyDescent="0.25">
      <c r="A35" s="861" t="s">
        <v>8933</v>
      </c>
      <c r="B35" s="927" t="s">
        <v>2227</v>
      </c>
      <c r="C35" s="927" t="s">
        <v>653</v>
      </c>
      <c r="D35" s="927" t="s">
        <v>4460</v>
      </c>
      <c r="E35" s="927" t="s">
        <v>7170</v>
      </c>
      <c r="F35" s="927" t="s">
        <v>3888</v>
      </c>
      <c r="G35" s="927" t="s">
        <v>3889</v>
      </c>
      <c r="H35" s="927" t="s">
        <v>4073</v>
      </c>
      <c r="I35" s="969" t="s">
        <v>7344</v>
      </c>
      <c r="J35" s="969" t="s">
        <v>7378</v>
      </c>
      <c r="K35" s="969" t="s">
        <v>7379</v>
      </c>
      <c r="L35" s="919"/>
      <c r="M35" s="927" t="s">
        <v>8295</v>
      </c>
      <c r="N35" s="972">
        <v>534</v>
      </c>
      <c r="O35" s="919"/>
      <c r="P35" s="1069" t="s">
        <v>7393</v>
      </c>
      <c r="Q35" s="919" t="s">
        <v>210</v>
      </c>
      <c r="R35" s="919" t="s">
        <v>210</v>
      </c>
      <c r="S35" s="919" t="s">
        <v>7287</v>
      </c>
      <c r="T35" s="919" t="s">
        <v>7287</v>
      </c>
      <c r="U35" s="919" t="s">
        <v>7287</v>
      </c>
      <c r="V35" s="919" t="s">
        <v>870</v>
      </c>
      <c r="W35" s="919" t="s">
        <v>7287</v>
      </c>
      <c r="X35" s="919" t="s">
        <v>7287</v>
      </c>
      <c r="Y35" s="919" t="s">
        <v>7287</v>
      </c>
      <c r="Z35" s="919" t="s">
        <v>7287</v>
      </c>
      <c r="AA35" s="919" t="s">
        <v>7287</v>
      </c>
      <c r="AB35" s="919" t="s">
        <v>7287</v>
      </c>
      <c r="AC35" s="919" t="s">
        <v>7287</v>
      </c>
      <c r="AD35" s="919" t="s">
        <v>7287</v>
      </c>
      <c r="AE35" s="919"/>
      <c r="AF35" s="919"/>
      <c r="AG35" s="919" t="s">
        <v>7287</v>
      </c>
      <c r="AH35" s="919" t="s">
        <v>7287</v>
      </c>
      <c r="AI35" s="919" t="s">
        <v>7287</v>
      </c>
      <c r="AJ35" s="919" t="s">
        <v>7287</v>
      </c>
      <c r="AK35" s="919" t="s">
        <v>7287</v>
      </c>
      <c r="AL35" s="919" t="s">
        <v>7287</v>
      </c>
      <c r="AM35" s="919" t="s">
        <v>7287</v>
      </c>
      <c r="AN35" s="919"/>
      <c r="AO35" s="919" t="s">
        <v>270</v>
      </c>
      <c r="AP35" s="919" t="s">
        <v>442</v>
      </c>
      <c r="AQ35" s="919" t="s">
        <v>244</v>
      </c>
      <c r="AR35" s="919" t="s">
        <v>271</v>
      </c>
      <c r="AS35" s="919">
        <v>0</v>
      </c>
      <c r="AT35" s="927" t="s">
        <v>7394</v>
      </c>
      <c r="AU35" s="927" t="s">
        <v>7386</v>
      </c>
      <c r="AV35" s="919">
        <v>148</v>
      </c>
      <c r="AW35" s="919">
        <v>45</v>
      </c>
      <c r="AX35" s="919">
        <v>60</v>
      </c>
      <c r="AY35" s="919">
        <v>75</v>
      </c>
      <c r="AZ35" s="919">
        <v>120</v>
      </c>
      <c r="BA35" s="919">
        <v>300</v>
      </c>
      <c r="BB35" s="927"/>
      <c r="BC35" s="927"/>
      <c r="BD35" s="927"/>
      <c r="BE35" s="927"/>
      <c r="BF35" s="992">
        <v>45</v>
      </c>
      <c r="BG35" s="839">
        <v>0</v>
      </c>
      <c r="BH35" s="848">
        <v>0</v>
      </c>
      <c r="BI35" s="854" t="s">
        <v>7875</v>
      </c>
      <c r="BJ35" s="129">
        <v>0</v>
      </c>
      <c r="BK35" s="7">
        <v>0</v>
      </c>
      <c r="BL35" s="841" t="s">
        <v>218</v>
      </c>
      <c r="BM35" s="854" t="s">
        <v>7895</v>
      </c>
      <c r="BN35" s="860">
        <v>0</v>
      </c>
      <c r="BO35" s="839">
        <v>6</v>
      </c>
      <c r="BP35" s="848">
        <v>0</v>
      </c>
      <c r="BQ35" s="843" t="s">
        <v>7902</v>
      </c>
      <c r="BR35" s="7">
        <v>0.13333333333333333</v>
      </c>
      <c r="BS35" s="7">
        <v>0</v>
      </c>
      <c r="BT35" s="844" t="s">
        <v>218</v>
      </c>
      <c r="BU35" s="537" t="s">
        <v>7918</v>
      </c>
      <c r="BV35" s="120">
        <v>0</v>
      </c>
      <c r="BW35" s="839">
        <v>7</v>
      </c>
      <c r="BX35" s="848">
        <v>0</v>
      </c>
      <c r="BY35" s="853" t="s">
        <v>8409</v>
      </c>
      <c r="BZ35" s="7">
        <v>0.15555555555555556</v>
      </c>
      <c r="CA35" s="7">
        <v>0</v>
      </c>
      <c r="CB35" s="844" t="s">
        <v>2913</v>
      </c>
      <c r="CC35" s="852" t="s">
        <v>8934</v>
      </c>
      <c r="CD35" s="857"/>
      <c r="CE35" s="839">
        <v>8</v>
      </c>
      <c r="CF35" s="848">
        <v>0</v>
      </c>
      <c r="CG35" s="853" t="s">
        <v>8906</v>
      </c>
      <c r="CH35" s="7">
        <v>0.17777777777777778</v>
      </c>
      <c r="CI35" s="7">
        <v>0</v>
      </c>
      <c r="CJ35" s="844" t="s">
        <v>2913</v>
      </c>
      <c r="CK35" s="27" t="s">
        <v>8935</v>
      </c>
      <c r="CL35" s="857"/>
      <c r="CM35" s="839">
        <v>18</v>
      </c>
      <c r="CN35" s="848">
        <v>0</v>
      </c>
      <c r="CO35" s="847" t="s">
        <v>8908</v>
      </c>
      <c r="CP35" s="7">
        <v>0.4</v>
      </c>
      <c r="CQ35" s="7">
        <v>0</v>
      </c>
      <c r="CR35" s="844" t="s">
        <v>2913</v>
      </c>
      <c r="CS35" s="852" t="s">
        <v>8936</v>
      </c>
      <c r="CT35" s="857">
        <v>0</v>
      </c>
      <c r="CU35" s="839">
        <v>35</v>
      </c>
      <c r="CV35" s="848">
        <v>0</v>
      </c>
      <c r="CW35" s="853" t="s">
        <v>8937</v>
      </c>
      <c r="CX35" s="7">
        <v>0.77777777777777779</v>
      </c>
      <c r="CY35" s="7">
        <v>0</v>
      </c>
      <c r="CZ35" s="844" t="s">
        <v>2913</v>
      </c>
      <c r="DA35" s="852" t="s">
        <v>8938</v>
      </c>
      <c r="DB35" s="856">
        <v>0</v>
      </c>
      <c r="DC35" s="839">
        <v>37</v>
      </c>
      <c r="DD35" s="848"/>
      <c r="DE35" s="853"/>
      <c r="DF35" s="7">
        <v>0.82222222222222219</v>
      </c>
      <c r="DG35" s="7">
        <v>0</v>
      </c>
      <c r="DH35" s="844" t="s">
        <v>7160</v>
      </c>
      <c r="DI35" s="852"/>
      <c r="DJ35" s="856"/>
      <c r="DK35" s="839">
        <v>39</v>
      </c>
      <c r="DL35" s="848"/>
      <c r="DM35" s="853"/>
      <c r="DN35" s="7">
        <v>0.8666666666666667</v>
      </c>
      <c r="DO35" s="7">
        <v>0</v>
      </c>
      <c r="DP35" s="844" t="s">
        <v>7160</v>
      </c>
      <c r="DQ35" s="852"/>
      <c r="DR35" s="856"/>
      <c r="DS35" s="839">
        <v>39</v>
      </c>
      <c r="DT35" s="848"/>
      <c r="DU35" s="853"/>
      <c r="DV35" s="7">
        <v>0.8666666666666667</v>
      </c>
      <c r="DW35" s="7">
        <v>0</v>
      </c>
      <c r="DX35" s="844" t="s">
        <v>7160</v>
      </c>
      <c r="DY35" s="852"/>
      <c r="DZ35" s="856"/>
      <c r="EA35" s="839">
        <v>42</v>
      </c>
      <c r="EB35" s="848"/>
      <c r="EC35" s="853"/>
      <c r="ED35" s="7">
        <v>0.93333333333333335</v>
      </c>
      <c r="EE35" s="7">
        <v>0</v>
      </c>
      <c r="EF35" s="844" t="s">
        <v>7160</v>
      </c>
      <c r="EG35" s="851"/>
      <c r="EH35" s="856"/>
      <c r="EI35" s="839">
        <v>43</v>
      </c>
      <c r="EJ35" s="848"/>
      <c r="EK35" s="853"/>
      <c r="EL35" s="7">
        <v>0.9555555555555556</v>
      </c>
      <c r="EM35" s="7">
        <v>0</v>
      </c>
      <c r="EN35" s="844" t="s">
        <v>7160</v>
      </c>
      <c r="EO35" s="851"/>
      <c r="EP35" s="856"/>
      <c r="EQ35" s="839">
        <v>45</v>
      </c>
      <c r="ER35" s="845"/>
      <c r="ES35" s="853"/>
      <c r="ET35" s="7">
        <v>1</v>
      </c>
      <c r="EU35" s="7">
        <v>0</v>
      </c>
      <c r="EV35" s="844" t="s">
        <v>7160</v>
      </c>
      <c r="EW35" s="849"/>
      <c r="EX35" s="849"/>
      <c r="EY35" s="546">
        <v>2023</v>
      </c>
      <c r="FA35" s="862"/>
    </row>
    <row r="36" spans="1:157" s="934" customFormat="1" ht="32.25" customHeight="1" x14ac:dyDescent="0.25">
      <c r="A36" s="861" t="s">
        <v>8939</v>
      </c>
      <c r="B36" s="927" t="s">
        <v>2227</v>
      </c>
      <c r="C36" s="927" t="s">
        <v>653</v>
      </c>
      <c r="D36" s="927" t="s">
        <v>4460</v>
      </c>
      <c r="E36" s="927" t="s">
        <v>7170</v>
      </c>
      <c r="F36" s="927" t="s">
        <v>3888</v>
      </c>
      <c r="G36" s="927" t="s">
        <v>3889</v>
      </c>
      <c r="H36" s="927" t="s">
        <v>4073</v>
      </c>
      <c r="I36" s="969" t="s">
        <v>7344</v>
      </c>
      <c r="J36" s="969" t="s">
        <v>7378</v>
      </c>
      <c r="K36" s="969" t="s">
        <v>7379</v>
      </c>
      <c r="L36" s="919"/>
      <c r="M36" s="927" t="s">
        <v>8295</v>
      </c>
      <c r="N36" s="919">
        <v>536</v>
      </c>
      <c r="O36" s="919"/>
      <c r="P36" s="1069" t="s">
        <v>7178</v>
      </c>
      <c r="Q36" s="919" t="s">
        <v>210</v>
      </c>
      <c r="R36" s="919" t="s">
        <v>210</v>
      </c>
      <c r="S36" s="919" t="s">
        <v>7287</v>
      </c>
      <c r="T36" s="919" t="s">
        <v>7287</v>
      </c>
      <c r="U36" s="919" t="s">
        <v>7287</v>
      </c>
      <c r="V36" s="919" t="s">
        <v>7287</v>
      </c>
      <c r="W36" s="919" t="s">
        <v>7287</v>
      </c>
      <c r="X36" s="919" t="s">
        <v>7287</v>
      </c>
      <c r="Y36" s="919" t="s">
        <v>7287</v>
      </c>
      <c r="Z36" s="919" t="s">
        <v>7287</v>
      </c>
      <c r="AA36" s="919" t="s">
        <v>7287</v>
      </c>
      <c r="AB36" s="919" t="s">
        <v>7287</v>
      </c>
      <c r="AC36" s="919" t="s">
        <v>7287</v>
      </c>
      <c r="AD36" s="919" t="s">
        <v>7287</v>
      </c>
      <c r="AE36" s="919"/>
      <c r="AF36" s="919"/>
      <c r="AG36" s="919" t="s">
        <v>7287</v>
      </c>
      <c r="AH36" s="919" t="s">
        <v>7287</v>
      </c>
      <c r="AI36" s="919" t="s">
        <v>7287</v>
      </c>
      <c r="AJ36" s="919" t="s">
        <v>7287</v>
      </c>
      <c r="AK36" s="919" t="s">
        <v>7287</v>
      </c>
      <c r="AL36" s="919" t="s">
        <v>7287</v>
      </c>
      <c r="AM36" s="919" t="s">
        <v>7287</v>
      </c>
      <c r="AN36" s="919"/>
      <c r="AO36" s="919" t="s">
        <v>270</v>
      </c>
      <c r="AP36" s="919" t="s">
        <v>442</v>
      </c>
      <c r="AQ36" s="919" t="s">
        <v>244</v>
      </c>
      <c r="AR36" s="919" t="s">
        <v>271</v>
      </c>
      <c r="AS36" s="919">
        <v>0</v>
      </c>
      <c r="AT36" s="927" t="s">
        <v>7237</v>
      </c>
      <c r="AU36" s="927" t="s">
        <v>7395</v>
      </c>
      <c r="AV36" s="983">
        <v>72</v>
      </c>
      <c r="AW36" s="919">
        <v>38</v>
      </c>
      <c r="AX36" s="919">
        <v>63</v>
      </c>
      <c r="AY36" s="919">
        <v>100</v>
      </c>
      <c r="AZ36" s="919">
        <v>50</v>
      </c>
      <c r="BA36" s="919">
        <v>250</v>
      </c>
      <c r="BB36" s="927"/>
      <c r="BC36" s="927"/>
      <c r="BD36" s="927"/>
      <c r="BE36" s="927"/>
      <c r="BF36" s="992">
        <v>38</v>
      </c>
      <c r="BG36" s="839">
        <v>1</v>
      </c>
      <c r="BH36" s="848">
        <v>0</v>
      </c>
      <c r="BI36" s="854" t="s">
        <v>7876</v>
      </c>
      <c r="BJ36" s="129">
        <v>2.6315789473684209E-2</v>
      </c>
      <c r="BK36" s="7">
        <v>0</v>
      </c>
      <c r="BL36" s="841" t="s">
        <v>218</v>
      </c>
      <c r="BM36" s="854" t="s">
        <v>7895</v>
      </c>
      <c r="BN36" s="860">
        <v>0</v>
      </c>
      <c r="BO36" s="839">
        <v>3</v>
      </c>
      <c r="BP36" s="848">
        <v>0</v>
      </c>
      <c r="BQ36" s="843" t="s">
        <v>7903</v>
      </c>
      <c r="BR36" s="7">
        <v>7.8947368421052627E-2</v>
      </c>
      <c r="BS36" s="7">
        <v>0</v>
      </c>
      <c r="BT36" s="844" t="s">
        <v>218</v>
      </c>
      <c r="BU36" s="537" t="s">
        <v>7918</v>
      </c>
      <c r="BV36" s="120">
        <v>0</v>
      </c>
      <c r="BW36" s="839">
        <v>4</v>
      </c>
      <c r="BX36" s="848">
        <v>4</v>
      </c>
      <c r="BY36" s="853" t="s">
        <v>8412</v>
      </c>
      <c r="BZ36" s="7">
        <v>0.10526315789473684</v>
      </c>
      <c r="CA36" s="7">
        <v>0</v>
      </c>
      <c r="CB36" s="844" t="s">
        <v>2913</v>
      </c>
      <c r="CC36" s="852" t="s">
        <v>8431</v>
      </c>
      <c r="CD36" s="857"/>
      <c r="CE36" s="839">
        <v>5</v>
      </c>
      <c r="CF36" s="848">
        <v>6</v>
      </c>
      <c r="CG36" s="853" t="s">
        <v>8940</v>
      </c>
      <c r="CH36" s="7">
        <v>0.13157894736842105</v>
      </c>
      <c r="CI36" s="7">
        <v>0</v>
      </c>
      <c r="CJ36" s="844" t="s">
        <v>2913</v>
      </c>
      <c r="CK36" s="27" t="s">
        <v>8941</v>
      </c>
      <c r="CL36" s="857"/>
      <c r="CM36" s="839">
        <v>9</v>
      </c>
      <c r="CN36" s="848">
        <v>10</v>
      </c>
      <c r="CO36" s="847" t="s">
        <v>8942</v>
      </c>
      <c r="CP36" s="7">
        <v>0.23684210526315788</v>
      </c>
      <c r="CQ36" s="7">
        <v>0</v>
      </c>
      <c r="CR36" s="844" t="s">
        <v>2913</v>
      </c>
      <c r="CS36" s="852" t="s">
        <v>8943</v>
      </c>
      <c r="CT36" s="857">
        <v>0</v>
      </c>
      <c r="CU36" s="839">
        <v>11</v>
      </c>
      <c r="CV36" s="848">
        <v>13</v>
      </c>
      <c r="CW36" s="853" t="s">
        <v>8944</v>
      </c>
      <c r="CX36" s="7">
        <v>0.28947368421052633</v>
      </c>
      <c r="CY36" s="7">
        <v>0</v>
      </c>
      <c r="CZ36" s="844" t="s">
        <v>2913</v>
      </c>
      <c r="DA36" s="852" t="s">
        <v>8945</v>
      </c>
      <c r="DB36" s="856">
        <v>0</v>
      </c>
      <c r="DC36" s="839">
        <v>19</v>
      </c>
      <c r="DD36" s="848"/>
      <c r="DE36" s="853"/>
      <c r="DF36" s="7">
        <v>0.5</v>
      </c>
      <c r="DG36" s="7">
        <v>0</v>
      </c>
      <c r="DH36" s="844" t="s">
        <v>7160</v>
      </c>
      <c r="DI36" s="852"/>
      <c r="DJ36" s="856"/>
      <c r="DK36" s="839">
        <v>24</v>
      </c>
      <c r="DL36" s="848"/>
      <c r="DM36" s="853"/>
      <c r="DN36" s="7">
        <v>0.63157894736842102</v>
      </c>
      <c r="DO36" s="7">
        <v>0</v>
      </c>
      <c r="DP36" s="844" t="s">
        <v>7160</v>
      </c>
      <c r="DQ36" s="852"/>
      <c r="DR36" s="856"/>
      <c r="DS36" s="839">
        <v>27</v>
      </c>
      <c r="DT36" s="848"/>
      <c r="DU36" s="853"/>
      <c r="DV36" s="7">
        <v>0.71052631578947367</v>
      </c>
      <c r="DW36" s="7">
        <v>0</v>
      </c>
      <c r="DX36" s="844" t="s">
        <v>7160</v>
      </c>
      <c r="DY36" s="852"/>
      <c r="DZ36" s="856"/>
      <c r="EA36" s="839">
        <v>31</v>
      </c>
      <c r="EB36" s="848"/>
      <c r="EC36" s="853"/>
      <c r="ED36" s="7">
        <v>0.81578947368421051</v>
      </c>
      <c r="EE36" s="7">
        <v>0</v>
      </c>
      <c r="EF36" s="844" t="s">
        <v>7160</v>
      </c>
      <c r="EG36" s="851"/>
      <c r="EH36" s="856"/>
      <c r="EI36" s="839">
        <v>35</v>
      </c>
      <c r="EJ36" s="848"/>
      <c r="EK36" s="853"/>
      <c r="EL36" s="7">
        <v>0.92105263157894735</v>
      </c>
      <c r="EM36" s="7">
        <v>0</v>
      </c>
      <c r="EN36" s="844" t="s">
        <v>7160</v>
      </c>
      <c r="EO36" s="851"/>
      <c r="EP36" s="856"/>
      <c r="EQ36" s="839">
        <v>38</v>
      </c>
      <c r="ER36" s="845"/>
      <c r="ES36" s="853"/>
      <c r="ET36" s="7">
        <v>1</v>
      </c>
      <c r="EU36" s="7">
        <v>0</v>
      </c>
      <c r="EV36" s="844" t="s">
        <v>7160</v>
      </c>
      <c r="EW36" s="849"/>
      <c r="EX36" s="849"/>
      <c r="EY36" s="546">
        <v>2023</v>
      </c>
      <c r="FA36" s="862"/>
    </row>
    <row r="37" spans="1:157" s="934" customFormat="1" ht="32.25" customHeight="1" x14ac:dyDescent="0.25">
      <c r="A37" s="861" t="s">
        <v>8946</v>
      </c>
      <c r="B37" s="927" t="s">
        <v>2227</v>
      </c>
      <c r="C37" s="927" t="s">
        <v>653</v>
      </c>
      <c r="D37" s="927" t="s">
        <v>4460</v>
      </c>
      <c r="E37" s="927" t="s">
        <v>7170</v>
      </c>
      <c r="F37" s="927" t="s">
        <v>3888</v>
      </c>
      <c r="G37" s="927" t="s">
        <v>4022</v>
      </c>
      <c r="H37" s="927" t="s">
        <v>4096</v>
      </c>
      <c r="I37" s="969" t="s">
        <v>7344</v>
      </c>
      <c r="J37" s="969" t="s">
        <v>7396</v>
      </c>
      <c r="K37" s="969" t="s">
        <v>7359</v>
      </c>
      <c r="L37" s="919"/>
      <c r="M37" s="925" t="s">
        <v>8307</v>
      </c>
      <c r="N37" s="919">
        <v>72</v>
      </c>
      <c r="O37" s="919"/>
      <c r="P37" s="1069" t="s">
        <v>7397</v>
      </c>
      <c r="Q37" s="919" t="s">
        <v>2904</v>
      </c>
      <c r="R37" s="919" t="s">
        <v>2904</v>
      </c>
      <c r="S37" s="919" t="s">
        <v>7287</v>
      </c>
      <c r="T37" s="919">
        <v>3932</v>
      </c>
      <c r="U37" s="919" t="s">
        <v>7287</v>
      </c>
      <c r="V37" s="919" t="s">
        <v>870</v>
      </c>
      <c r="W37" s="919" t="s">
        <v>7287</v>
      </c>
      <c r="X37" s="919" t="s">
        <v>870</v>
      </c>
      <c r="Y37" s="919" t="s">
        <v>7287</v>
      </c>
      <c r="Z37" s="919" t="s">
        <v>870</v>
      </c>
      <c r="AA37" s="919" t="s">
        <v>7287</v>
      </c>
      <c r="AB37" s="919" t="s">
        <v>7287</v>
      </c>
      <c r="AC37" s="919" t="s">
        <v>7287</v>
      </c>
      <c r="AD37" s="919" t="s">
        <v>7287</v>
      </c>
      <c r="AE37" s="919"/>
      <c r="AF37" s="919"/>
      <c r="AG37" s="919" t="s">
        <v>7287</v>
      </c>
      <c r="AH37" s="919" t="s">
        <v>7287</v>
      </c>
      <c r="AI37" s="919" t="s">
        <v>7287</v>
      </c>
      <c r="AJ37" s="919" t="s">
        <v>7287</v>
      </c>
      <c r="AK37" s="919" t="s">
        <v>7287</v>
      </c>
      <c r="AL37" s="919" t="s">
        <v>7287</v>
      </c>
      <c r="AM37" s="919" t="s">
        <v>7287</v>
      </c>
      <c r="AN37" s="919"/>
      <c r="AO37" s="919" t="s">
        <v>270</v>
      </c>
      <c r="AP37" s="919" t="s">
        <v>2635</v>
      </c>
      <c r="AQ37" s="919" t="s">
        <v>244</v>
      </c>
      <c r="AR37" s="919" t="s">
        <v>271</v>
      </c>
      <c r="AS37" s="919">
        <v>120</v>
      </c>
      <c r="AT37" s="927" t="s">
        <v>4155</v>
      </c>
      <c r="AU37" s="927" t="s">
        <v>4131</v>
      </c>
      <c r="AV37" s="919">
        <v>8000</v>
      </c>
      <c r="AW37" s="919">
        <v>2000</v>
      </c>
      <c r="AX37" s="919">
        <v>2000</v>
      </c>
      <c r="AY37" s="919">
        <v>2000</v>
      </c>
      <c r="AZ37" s="919">
        <v>2000</v>
      </c>
      <c r="BA37" s="919">
        <v>8000</v>
      </c>
      <c r="BB37" s="927"/>
      <c r="BC37" s="927"/>
      <c r="BD37" s="927"/>
      <c r="BE37" s="927"/>
      <c r="BF37" s="1002">
        <v>2000</v>
      </c>
      <c r="BG37" s="839">
        <v>0</v>
      </c>
      <c r="BH37" s="842">
        <v>0</v>
      </c>
      <c r="BI37" s="854" t="s">
        <v>7877</v>
      </c>
      <c r="BJ37" s="129">
        <v>0</v>
      </c>
      <c r="BK37" s="7">
        <v>0</v>
      </c>
      <c r="BL37" s="841" t="s">
        <v>7160</v>
      </c>
      <c r="BM37" s="854" t="s">
        <v>8947</v>
      </c>
      <c r="BN37" s="860">
        <v>0</v>
      </c>
      <c r="BO37" s="839">
        <v>0</v>
      </c>
      <c r="BP37" s="842">
        <v>0</v>
      </c>
      <c r="BQ37" s="843" t="s">
        <v>7904</v>
      </c>
      <c r="BR37" s="7">
        <v>0</v>
      </c>
      <c r="BS37" s="7">
        <v>0</v>
      </c>
      <c r="BT37" s="844" t="s">
        <v>7160</v>
      </c>
      <c r="BU37" s="537" t="s">
        <v>8948</v>
      </c>
      <c r="BV37" s="120">
        <v>1</v>
      </c>
      <c r="BW37" s="839">
        <v>0</v>
      </c>
      <c r="BX37" s="842">
        <v>0</v>
      </c>
      <c r="BY37" s="853" t="s">
        <v>8413</v>
      </c>
      <c r="BZ37" s="7">
        <v>0</v>
      </c>
      <c r="CA37" s="7">
        <v>0</v>
      </c>
      <c r="CB37" s="844" t="s">
        <v>7160</v>
      </c>
      <c r="CC37" s="852" t="s">
        <v>8949</v>
      </c>
      <c r="CD37" s="857"/>
      <c r="CE37" s="839">
        <v>0</v>
      </c>
      <c r="CF37" s="842">
        <v>0</v>
      </c>
      <c r="CG37" s="853" t="s">
        <v>8950</v>
      </c>
      <c r="CH37" s="7">
        <v>0</v>
      </c>
      <c r="CI37" s="7">
        <v>0</v>
      </c>
      <c r="CJ37" s="844" t="s">
        <v>7160</v>
      </c>
      <c r="CK37" s="27" t="s">
        <v>8951</v>
      </c>
      <c r="CL37" s="857">
        <v>1</v>
      </c>
      <c r="CM37" s="839">
        <v>0</v>
      </c>
      <c r="CN37" s="842">
        <v>0</v>
      </c>
      <c r="CO37" s="847" t="s">
        <v>8952</v>
      </c>
      <c r="CP37" s="7">
        <v>0</v>
      </c>
      <c r="CQ37" s="7">
        <v>0</v>
      </c>
      <c r="CR37" s="844" t="s">
        <v>7160</v>
      </c>
      <c r="CS37" s="852" t="s">
        <v>8953</v>
      </c>
      <c r="CT37" s="857">
        <v>1</v>
      </c>
      <c r="CU37" s="839">
        <v>0</v>
      </c>
      <c r="CV37" s="858">
        <v>0</v>
      </c>
      <c r="CW37" s="853" t="s">
        <v>8954</v>
      </c>
      <c r="CX37" s="7">
        <v>0</v>
      </c>
      <c r="CY37" s="7">
        <v>0</v>
      </c>
      <c r="CZ37" s="844" t="s">
        <v>7160</v>
      </c>
      <c r="DA37" s="852" t="s">
        <v>8955</v>
      </c>
      <c r="DB37" s="856"/>
      <c r="DC37" s="839">
        <v>0</v>
      </c>
      <c r="DD37" s="842">
        <v>0</v>
      </c>
      <c r="DE37" s="853"/>
      <c r="DF37" s="7">
        <v>0</v>
      </c>
      <c r="DG37" s="7">
        <v>0</v>
      </c>
      <c r="DH37" s="844" t="s">
        <v>7160</v>
      </c>
      <c r="DI37" s="852"/>
      <c r="DJ37" s="856"/>
      <c r="DK37" s="839">
        <v>0</v>
      </c>
      <c r="DL37" s="842">
        <v>0</v>
      </c>
      <c r="DM37" s="853"/>
      <c r="DN37" s="7">
        <v>0</v>
      </c>
      <c r="DO37" s="7">
        <v>0</v>
      </c>
      <c r="DP37" s="844" t="s">
        <v>7160</v>
      </c>
      <c r="DQ37" s="852"/>
      <c r="DR37" s="856"/>
      <c r="DS37" s="839">
        <v>0</v>
      </c>
      <c r="DT37" s="842">
        <v>0</v>
      </c>
      <c r="DU37" s="853"/>
      <c r="DV37" s="7">
        <v>0</v>
      </c>
      <c r="DW37" s="7">
        <v>0</v>
      </c>
      <c r="DX37" s="844" t="s">
        <v>7160</v>
      </c>
      <c r="DY37" s="852"/>
      <c r="DZ37" s="856"/>
      <c r="EA37" s="839">
        <v>0</v>
      </c>
      <c r="EB37" s="842">
        <v>0</v>
      </c>
      <c r="EC37" s="853"/>
      <c r="ED37" s="7">
        <v>0</v>
      </c>
      <c r="EE37" s="7">
        <v>0</v>
      </c>
      <c r="EF37" s="844" t="s">
        <v>7160</v>
      </c>
      <c r="EG37" s="851"/>
      <c r="EH37" s="856"/>
      <c r="EI37" s="839">
        <v>0</v>
      </c>
      <c r="EJ37" s="842">
        <v>0</v>
      </c>
      <c r="EK37" s="853"/>
      <c r="EL37" s="7">
        <v>0</v>
      </c>
      <c r="EM37" s="7">
        <v>0</v>
      </c>
      <c r="EN37" s="844" t="s">
        <v>7160</v>
      </c>
      <c r="EO37" s="851"/>
      <c r="EP37" s="856"/>
      <c r="EQ37" s="839">
        <v>2000</v>
      </c>
      <c r="ER37" s="845"/>
      <c r="ES37" s="853"/>
      <c r="ET37" s="7">
        <v>1</v>
      </c>
      <c r="EU37" s="7">
        <v>0</v>
      </c>
      <c r="EV37" s="844" t="s">
        <v>7160</v>
      </c>
      <c r="EW37" s="849"/>
      <c r="EX37" s="849"/>
      <c r="EY37" s="546">
        <v>2023</v>
      </c>
      <c r="FA37" s="862"/>
    </row>
    <row r="38" spans="1:157" s="934" customFormat="1" ht="32.25" customHeight="1" x14ac:dyDescent="0.25">
      <c r="A38" s="861" t="s">
        <v>8956</v>
      </c>
      <c r="B38" s="927" t="s">
        <v>2227</v>
      </c>
      <c r="C38" s="927" t="s">
        <v>653</v>
      </c>
      <c r="D38" s="927" t="s">
        <v>4460</v>
      </c>
      <c r="E38" s="927" t="s">
        <v>7170</v>
      </c>
      <c r="F38" s="927" t="s">
        <v>3888</v>
      </c>
      <c r="G38" s="927" t="s">
        <v>4022</v>
      </c>
      <c r="H38" s="927" t="s">
        <v>4073</v>
      </c>
      <c r="I38" s="969" t="s">
        <v>7344</v>
      </c>
      <c r="J38" s="969" t="s">
        <v>7396</v>
      </c>
      <c r="K38" s="969" t="s">
        <v>7359</v>
      </c>
      <c r="L38" s="919"/>
      <c r="M38" s="925" t="s">
        <v>8307</v>
      </c>
      <c r="N38" s="919">
        <v>73</v>
      </c>
      <c r="O38" s="919"/>
      <c r="P38" s="1069" t="s">
        <v>7398</v>
      </c>
      <c r="Q38" s="919" t="s">
        <v>2904</v>
      </c>
      <c r="R38" s="919" t="s">
        <v>2904</v>
      </c>
      <c r="S38" s="919" t="s">
        <v>7287</v>
      </c>
      <c r="T38" s="919">
        <v>3932</v>
      </c>
      <c r="U38" s="919" t="s">
        <v>7287</v>
      </c>
      <c r="V38" s="919" t="s">
        <v>870</v>
      </c>
      <c r="W38" s="919" t="s">
        <v>7287</v>
      </c>
      <c r="X38" s="919" t="s">
        <v>870</v>
      </c>
      <c r="Y38" s="919" t="s">
        <v>7287</v>
      </c>
      <c r="Z38" s="919" t="s">
        <v>870</v>
      </c>
      <c r="AA38" s="919" t="s">
        <v>7287</v>
      </c>
      <c r="AB38" s="919" t="s">
        <v>7287</v>
      </c>
      <c r="AC38" s="919" t="s">
        <v>7287</v>
      </c>
      <c r="AD38" s="919" t="s">
        <v>7287</v>
      </c>
      <c r="AE38" s="919"/>
      <c r="AF38" s="919"/>
      <c r="AG38" s="919" t="s">
        <v>7287</v>
      </c>
      <c r="AH38" s="919" t="s">
        <v>7287</v>
      </c>
      <c r="AI38" s="919" t="s">
        <v>7287</v>
      </c>
      <c r="AJ38" s="919" t="s">
        <v>7287</v>
      </c>
      <c r="AK38" s="919" t="s">
        <v>7287</v>
      </c>
      <c r="AL38" s="919" t="s">
        <v>7287</v>
      </c>
      <c r="AM38" s="919" t="s">
        <v>7287</v>
      </c>
      <c r="AN38" s="919"/>
      <c r="AO38" s="919" t="s">
        <v>270</v>
      </c>
      <c r="AP38" s="919" t="s">
        <v>2635</v>
      </c>
      <c r="AQ38" s="919" t="s">
        <v>244</v>
      </c>
      <c r="AR38" s="919" t="s">
        <v>271</v>
      </c>
      <c r="AS38" s="919">
        <v>120</v>
      </c>
      <c r="AT38" s="927" t="s">
        <v>4176</v>
      </c>
      <c r="AU38" s="927" t="s">
        <v>4131</v>
      </c>
      <c r="AV38" s="919">
        <v>2500</v>
      </c>
      <c r="AW38" s="919">
        <v>500</v>
      </c>
      <c r="AX38" s="919">
        <v>500</v>
      </c>
      <c r="AY38" s="919">
        <v>500</v>
      </c>
      <c r="AZ38" s="919">
        <v>500</v>
      </c>
      <c r="BA38" s="919">
        <v>2000</v>
      </c>
      <c r="BB38" s="927"/>
      <c r="BC38" s="927"/>
      <c r="BD38" s="927"/>
      <c r="BE38" s="927"/>
      <c r="BF38" s="992">
        <v>500</v>
      </c>
      <c r="BG38" s="839">
        <v>0</v>
      </c>
      <c r="BH38" s="842">
        <v>0</v>
      </c>
      <c r="BI38" s="854" t="s">
        <v>7878</v>
      </c>
      <c r="BJ38" s="129">
        <v>0</v>
      </c>
      <c r="BK38" s="7">
        <v>0</v>
      </c>
      <c r="BL38" s="841" t="s">
        <v>7160</v>
      </c>
      <c r="BM38" s="854" t="s">
        <v>8947</v>
      </c>
      <c r="BN38" s="860">
        <v>0</v>
      </c>
      <c r="BO38" s="839">
        <v>0</v>
      </c>
      <c r="BP38" s="842">
        <v>0</v>
      </c>
      <c r="BQ38" s="843" t="s">
        <v>7905</v>
      </c>
      <c r="BR38" s="7">
        <v>0</v>
      </c>
      <c r="BS38" s="7">
        <v>0</v>
      </c>
      <c r="BT38" s="844" t="s">
        <v>7160</v>
      </c>
      <c r="BU38" s="537" t="s">
        <v>8957</v>
      </c>
      <c r="BV38" s="120">
        <v>1</v>
      </c>
      <c r="BW38" s="839">
        <v>0</v>
      </c>
      <c r="BX38" s="842">
        <v>0</v>
      </c>
      <c r="BY38" s="853" t="s">
        <v>8414</v>
      </c>
      <c r="BZ38" s="7">
        <v>0</v>
      </c>
      <c r="CA38" s="7">
        <v>0</v>
      </c>
      <c r="CB38" s="844" t="s">
        <v>7160</v>
      </c>
      <c r="CC38" s="852" t="s">
        <v>8949</v>
      </c>
      <c r="CD38" s="857"/>
      <c r="CE38" s="839">
        <v>0</v>
      </c>
      <c r="CF38" s="842">
        <v>0</v>
      </c>
      <c r="CG38" s="853" t="s">
        <v>8958</v>
      </c>
      <c r="CH38" s="7">
        <v>0</v>
      </c>
      <c r="CI38" s="7">
        <v>0</v>
      </c>
      <c r="CJ38" s="844" t="s">
        <v>7160</v>
      </c>
      <c r="CK38" s="27" t="s">
        <v>8951</v>
      </c>
      <c r="CL38" s="857">
        <v>1</v>
      </c>
      <c r="CM38" s="839">
        <v>0</v>
      </c>
      <c r="CN38" s="842">
        <v>0</v>
      </c>
      <c r="CO38" s="847" t="s">
        <v>8959</v>
      </c>
      <c r="CP38" s="7">
        <v>0</v>
      </c>
      <c r="CQ38" s="7">
        <v>0</v>
      </c>
      <c r="CR38" s="844" t="s">
        <v>7160</v>
      </c>
      <c r="CS38" s="852" t="s">
        <v>8953</v>
      </c>
      <c r="CT38" s="857">
        <v>1</v>
      </c>
      <c r="CU38" s="839">
        <v>0</v>
      </c>
      <c r="CV38" s="858">
        <v>0</v>
      </c>
      <c r="CW38" s="853" t="s">
        <v>8960</v>
      </c>
      <c r="CX38" s="7">
        <v>0</v>
      </c>
      <c r="CY38" s="7">
        <v>0</v>
      </c>
      <c r="CZ38" s="844" t="s">
        <v>7160</v>
      </c>
      <c r="DA38" s="852" t="s">
        <v>8955</v>
      </c>
      <c r="DB38" s="856"/>
      <c r="DC38" s="839">
        <v>0</v>
      </c>
      <c r="DD38" s="842">
        <v>0</v>
      </c>
      <c r="DE38" s="853"/>
      <c r="DF38" s="7">
        <v>0</v>
      </c>
      <c r="DG38" s="7">
        <v>0</v>
      </c>
      <c r="DH38" s="844" t="s">
        <v>7160</v>
      </c>
      <c r="DI38" s="852"/>
      <c r="DJ38" s="856"/>
      <c r="DK38" s="839">
        <v>0</v>
      </c>
      <c r="DL38" s="842">
        <v>0</v>
      </c>
      <c r="DM38" s="853"/>
      <c r="DN38" s="7">
        <v>0</v>
      </c>
      <c r="DO38" s="7">
        <v>0</v>
      </c>
      <c r="DP38" s="844" t="s">
        <v>7160</v>
      </c>
      <c r="DQ38" s="852"/>
      <c r="DR38" s="856"/>
      <c r="DS38" s="839">
        <v>0</v>
      </c>
      <c r="DT38" s="842">
        <v>0</v>
      </c>
      <c r="DU38" s="853"/>
      <c r="DV38" s="7">
        <v>0</v>
      </c>
      <c r="DW38" s="7">
        <v>0</v>
      </c>
      <c r="DX38" s="844" t="s">
        <v>7160</v>
      </c>
      <c r="DY38" s="852"/>
      <c r="DZ38" s="856"/>
      <c r="EA38" s="839">
        <v>0</v>
      </c>
      <c r="EB38" s="842">
        <v>0</v>
      </c>
      <c r="EC38" s="853"/>
      <c r="ED38" s="7">
        <v>0</v>
      </c>
      <c r="EE38" s="7">
        <v>0</v>
      </c>
      <c r="EF38" s="844" t="s">
        <v>7160</v>
      </c>
      <c r="EG38" s="851"/>
      <c r="EH38" s="856"/>
      <c r="EI38" s="839">
        <v>0</v>
      </c>
      <c r="EJ38" s="842">
        <v>0</v>
      </c>
      <c r="EK38" s="853"/>
      <c r="EL38" s="7">
        <v>0</v>
      </c>
      <c r="EM38" s="7">
        <v>0</v>
      </c>
      <c r="EN38" s="844" t="s">
        <v>7160</v>
      </c>
      <c r="EO38" s="851"/>
      <c r="EP38" s="856"/>
      <c r="EQ38" s="839">
        <v>500</v>
      </c>
      <c r="ER38" s="845"/>
      <c r="ES38" s="853"/>
      <c r="ET38" s="7">
        <v>1</v>
      </c>
      <c r="EU38" s="7">
        <v>0</v>
      </c>
      <c r="EV38" s="844" t="s">
        <v>7160</v>
      </c>
      <c r="EW38" s="849"/>
      <c r="EX38" s="849"/>
      <c r="EY38" s="546">
        <v>2023</v>
      </c>
      <c r="FA38" s="862"/>
    </row>
    <row r="39" spans="1:157" s="934" customFormat="1" ht="32.25" customHeight="1" x14ac:dyDescent="0.25">
      <c r="A39" s="861" t="s">
        <v>8961</v>
      </c>
      <c r="B39" s="927" t="s">
        <v>2227</v>
      </c>
      <c r="C39" s="927" t="s">
        <v>653</v>
      </c>
      <c r="D39" s="927" t="s">
        <v>4460</v>
      </c>
      <c r="E39" s="927" t="s">
        <v>7170</v>
      </c>
      <c r="F39" s="927" t="s">
        <v>3888</v>
      </c>
      <c r="G39" s="927" t="s">
        <v>4022</v>
      </c>
      <c r="H39" s="927" t="s">
        <v>4073</v>
      </c>
      <c r="I39" s="969" t="s">
        <v>7344</v>
      </c>
      <c r="J39" s="969" t="s">
        <v>7399</v>
      </c>
      <c r="K39" s="969" t="s">
        <v>7359</v>
      </c>
      <c r="L39" s="919"/>
      <c r="M39" s="925" t="s">
        <v>8307</v>
      </c>
      <c r="N39" s="919">
        <v>74</v>
      </c>
      <c r="O39" s="919"/>
      <c r="P39" s="1069" t="s">
        <v>7400</v>
      </c>
      <c r="Q39" s="919" t="s">
        <v>2904</v>
      </c>
      <c r="R39" s="919" t="s">
        <v>2904</v>
      </c>
      <c r="S39" s="919" t="s">
        <v>7287</v>
      </c>
      <c r="T39" s="919" t="s">
        <v>7287</v>
      </c>
      <c r="U39" s="919" t="s">
        <v>7287</v>
      </c>
      <c r="V39" s="919" t="s">
        <v>7287</v>
      </c>
      <c r="W39" s="919" t="s">
        <v>7287</v>
      </c>
      <c r="X39" s="919" t="s">
        <v>870</v>
      </c>
      <c r="Y39" s="919" t="s">
        <v>7287</v>
      </c>
      <c r="Z39" s="919" t="s">
        <v>870</v>
      </c>
      <c r="AA39" s="919" t="s">
        <v>7287</v>
      </c>
      <c r="AB39" s="919" t="s">
        <v>7287</v>
      </c>
      <c r="AC39" s="919" t="s">
        <v>7287</v>
      </c>
      <c r="AD39" s="919" t="s">
        <v>7287</v>
      </c>
      <c r="AE39" s="919"/>
      <c r="AF39" s="919"/>
      <c r="AG39" s="919" t="s">
        <v>7287</v>
      </c>
      <c r="AH39" s="919" t="s">
        <v>7287</v>
      </c>
      <c r="AI39" s="919" t="s">
        <v>7287</v>
      </c>
      <c r="AJ39" s="919" t="s">
        <v>7287</v>
      </c>
      <c r="AK39" s="919" t="s">
        <v>7287</v>
      </c>
      <c r="AL39" s="919" t="s">
        <v>7287</v>
      </c>
      <c r="AM39" s="919" t="s">
        <v>7287</v>
      </c>
      <c r="AN39" s="919"/>
      <c r="AO39" s="919" t="s">
        <v>270</v>
      </c>
      <c r="AP39" s="919" t="s">
        <v>2635</v>
      </c>
      <c r="AQ39" s="919" t="s">
        <v>871</v>
      </c>
      <c r="AR39" s="919" t="s">
        <v>214</v>
      </c>
      <c r="AS39" s="919">
        <v>120</v>
      </c>
      <c r="AT39" s="927" t="s">
        <v>4191</v>
      </c>
      <c r="AU39" s="927" t="s">
        <v>4192</v>
      </c>
      <c r="AV39" s="919">
        <v>9.1999999999999993</v>
      </c>
      <c r="AW39" s="919">
        <v>10.7</v>
      </c>
      <c r="AX39" s="919">
        <v>12.2</v>
      </c>
      <c r="AY39" s="919">
        <v>13.7</v>
      </c>
      <c r="AZ39" s="919">
        <v>15.2</v>
      </c>
      <c r="BA39" s="919">
        <v>15.2</v>
      </c>
      <c r="BB39" s="927"/>
      <c r="BC39" s="927"/>
      <c r="BD39" s="927"/>
      <c r="BE39" s="927"/>
      <c r="BF39" s="992">
        <v>10.7</v>
      </c>
      <c r="BG39" s="839">
        <v>0</v>
      </c>
      <c r="BH39" s="842">
        <v>0</v>
      </c>
      <c r="BI39" s="854" t="s">
        <v>7879</v>
      </c>
      <c r="BJ39" s="840">
        <v>0</v>
      </c>
      <c r="BK39" s="7">
        <v>0</v>
      </c>
      <c r="BL39" s="841" t="s">
        <v>7160</v>
      </c>
      <c r="BM39" s="854" t="s">
        <v>8962</v>
      </c>
      <c r="BN39" s="859">
        <v>0</v>
      </c>
      <c r="BO39" s="839">
        <v>0</v>
      </c>
      <c r="BP39" s="842">
        <v>0</v>
      </c>
      <c r="BQ39" s="843" t="s">
        <v>7906</v>
      </c>
      <c r="BR39" s="7">
        <v>-6.1333333333333329</v>
      </c>
      <c r="BS39" s="7">
        <v>0</v>
      </c>
      <c r="BT39" s="844" t="s">
        <v>7160</v>
      </c>
      <c r="BU39" s="537" t="s">
        <v>8957</v>
      </c>
      <c r="BV39" s="120">
        <v>1</v>
      </c>
      <c r="BW39" s="839">
        <v>0</v>
      </c>
      <c r="BX39" s="842">
        <v>0</v>
      </c>
      <c r="BY39" s="853" t="s">
        <v>8415</v>
      </c>
      <c r="BZ39" s="7">
        <v>-6.1333333333333329</v>
      </c>
      <c r="CA39" s="7">
        <v>0</v>
      </c>
      <c r="CB39" s="844" t="s">
        <v>7160</v>
      </c>
      <c r="CC39" s="852" t="s">
        <v>8963</v>
      </c>
      <c r="CD39" s="857"/>
      <c r="CE39" s="839">
        <v>0</v>
      </c>
      <c r="CF39" s="842">
        <v>0</v>
      </c>
      <c r="CG39" s="853" t="s">
        <v>8964</v>
      </c>
      <c r="CH39" s="7">
        <v>-6.1333333333333329</v>
      </c>
      <c r="CI39" s="7">
        <v>0</v>
      </c>
      <c r="CJ39" s="844" t="s">
        <v>7160</v>
      </c>
      <c r="CK39" s="27" t="s">
        <v>8951</v>
      </c>
      <c r="CL39" s="857">
        <v>1</v>
      </c>
      <c r="CM39" s="839">
        <v>0</v>
      </c>
      <c r="CN39" s="842">
        <v>0</v>
      </c>
      <c r="CO39" s="847" t="s">
        <v>8965</v>
      </c>
      <c r="CP39" s="7">
        <v>-6.1333333333333329</v>
      </c>
      <c r="CQ39" s="7">
        <v>0</v>
      </c>
      <c r="CR39" s="844" t="s">
        <v>7160</v>
      </c>
      <c r="CS39" s="852" t="s">
        <v>8966</v>
      </c>
      <c r="CT39" s="857">
        <v>1</v>
      </c>
      <c r="CU39" s="839">
        <v>0</v>
      </c>
      <c r="CV39" s="842">
        <v>0</v>
      </c>
      <c r="CW39" s="853" t="s">
        <v>8967</v>
      </c>
      <c r="CX39" s="7">
        <v>-6.1333333333333329</v>
      </c>
      <c r="CY39" s="7">
        <v>0</v>
      </c>
      <c r="CZ39" s="844" t="s">
        <v>2913</v>
      </c>
      <c r="DA39" s="852" t="s">
        <v>8968</v>
      </c>
      <c r="DB39" s="856"/>
      <c r="DC39" s="839">
        <v>0</v>
      </c>
      <c r="DD39" s="842">
        <v>0</v>
      </c>
      <c r="DE39" s="853"/>
      <c r="DF39" s="7">
        <v>-6.1333333333333329</v>
      </c>
      <c r="DG39" s="7">
        <v>0</v>
      </c>
      <c r="DH39" s="844" t="s">
        <v>7160</v>
      </c>
      <c r="DI39" s="852"/>
      <c r="DJ39" s="856"/>
      <c r="DK39" s="839">
        <v>0</v>
      </c>
      <c r="DL39" s="842">
        <v>0</v>
      </c>
      <c r="DM39" s="853"/>
      <c r="DN39" s="7">
        <v>-6.1333333333333329</v>
      </c>
      <c r="DO39" s="7">
        <v>0</v>
      </c>
      <c r="DP39" s="844" t="s">
        <v>7160</v>
      </c>
      <c r="DQ39" s="852"/>
      <c r="DR39" s="856"/>
      <c r="DS39" s="839">
        <v>0</v>
      </c>
      <c r="DT39" s="842">
        <v>0</v>
      </c>
      <c r="DU39" s="853"/>
      <c r="DV39" s="7">
        <v>-6.1333333333333329</v>
      </c>
      <c r="DW39" s="7">
        <v>0</v>
      </c>
      <c r="DX39" s="844" t="s">
        <v>7160</v>
      </c>
      <c r="DY39" s="852"/>
      <c r="DZ39" s="856"/>
      <c r="EA39" s="839">
        <v>0</v>
      </c>
      <c r="EB39" s="842">
        <v>0</v>
      </c>
      <c r="EC39" s="853"/>
      <c r="ED39" s="7">
        <v>-6.1333333333333329</v>
      </c>
      <c r="EE39" s="7">
        <v>0</v>
      </c>
      <c r="EF39" s="844" t="s">
        <v>7160</v>
      </c>
      <c r="EG39" s="851"/>
      <c r="EH39" s="856"/>
      <c r="EI39" s="839">
        <v>0</v>
      </c>
      <c r="EJ39" s="842">
        <v>0</v>
      </c>
      <c r="EK39" s="853"/>
      <c r="EL39" s="7">
        <v>-6.1333333333333329</v>
      </c>
      <c r="EM39" s="7">
        <v>0</v>
      </c>
      <c r="EN39" s="844" t="s">
        <v>7160</v>
      </c>
      <c r="EO39" s="851"/>
      <c r="EP39" s="856"/>
      <c r="EQ39" s="839">
        <v>10.7</v>
      </c>
      <c r="ER39" s="845"/>
      <c r="ES39" s="853"/>
      <c r="ET39" s="7">
        <v>1</v>
      </c>
      <c r="EU39" s="7">
        <v>0</v>
      </c>
      <c r="EV39" s="844" t="s">
        <v>7160</v>
      </c>
      <c r="EW39" s="849"/>
      <c r="EX39" s="849"/>
      <c r="EY39" s="546">
        <v>2023</v>
      </c>
      <c r="FA39" s="862"/>
    </row>
    <row r="40" spans="1:157" s="934" customFormat="1" ht="32.25" customHeight="1" x14ac:dyDescent="0.25">
      <c r="A40" s="861" t="s">
        <v>8969</v>
      </c>
      <c r="B40" s="927" t="s">
        <v>2227</v>
      </c>
      <c r="C40" s="927" t="s">
        <v>653</v>
      </c>
      <c r="D40" s="927" t="s">
        <v>4460</v>
      </c>
      <c r="E40" s="927" t="s">
        <v>7170</v>
      </c>
      <c r="F40" s="927" t="s">
        <v>3888</v>
      </c>
      <c r="G40" s="927" t="s">
        <v>4022</v>
      </c>
      <c r="H40" s="927" t="s">
        <v>4073</v>
      </c>
      <c r="I40" s="969" t="s">
        <v>7344</v>
      </c>
      <c r="J40" s="969" t="s">
        <v>7399</v>
      </c>
      <c r="K40" s="969" t="s">
        <v>7359</v>
      </c>
      <c r="L40" s="919"/>
      <c r="M40" s="925" t="s">
        <v>8307</v>
      </c>
      <c r="N40" s="919">
        <v>75</v>
      </c>
      <c r="O40" s="919"/>
      <c r="P40" s="1069" t="s">
        <v>7401</v>
      </c>
      <c r="Q40" s="919" t="s">
        <v>2904</v>
      </c>
      <c r="R40" s="919" t="s">
        <v>2904</v>
      </c>
      <c r="S40" s="919" t="s">
        <v>7287</v>
      </c>
      <c r="T40" s="919" t="s">
        <v>7287</v>
      </c>
      <c r="U40" s="919" t="s">
        <v>7287</v>
      </c>
      <c r="V40" s="919" t="s">
        <v>7287</v>
      </c>
      <c r="W40" s="919" t="s">
        <v>7287</v>
      </c>
      <c r="X40" s="919" t="s">
        <v>870</v>
      </c>
      <c r="Y40" s="919" t="s">
        <v>7287</v>
      </c>
      <c r="Z40" s="919" t="s">
        <v>870</v>
      </c>
      <c r="AA40" s="919" t="s">
        <v>7287</v>
      </c>
      <c r="AB40" s="919" t="s">
        <v>7287</v>
      </c>
      <c r="AC40" s="919" t="s">
        <v>7287</v>
      </c>
      <c r="AD40" s="919" t="s">
        <v>7287</v>
      </c>
      <c r="AE40" s="919"/>
      <c r="AF40" s="919"/>
      <c r="AG40" s="919" t="s">
        <v>7287</v>
      </c>
      <c r="AH40" s="919" t="s">
        <v>7287</v>
      </c>
      <c r="AI40" s="919" t="s">
        <v>7287</v>
      </c>
      <c r="AJ40" s="919" t="s">
        <v>7287</v>
      </c>
      <c r="AK40" s="919" t="s">
        <v>7287</v>
      </c>
      <c r="AL40" s="919" t="s">
        <v>7287</v>
      </c>
      <c r="AM40" s="919" t="s">
        <v>7287</v>
      </c>
      <c r="AN40" s="919"/>
      <c r="AO40" s="919" t="s">
        <v>270</v>
      </c>
      <c r="AP40" s="919" t="s">
        <v>2635</v>
      </c>
      <c r="AQ40" s="919" t="s">
        <v>871</v>
      </c>
      <c r="AR40" s="919" t="s">
        <v>214</v>
      </c>
      <c r="AS40" s="919">
        <v>120</v>
      </c>
      <c r="AT40" s="927" t="s">
        <v>4213</v>
      </c>
      <c r="AU40" s="927" t="s">
        <v>4192</v>
      </c>
      <c r="AV40" s="919">
        <v>18.899999999999999</v>
      </c>
      <c r="AW40" s="919">
        <v>21.9</v>
      </c>
      <c r="AX40" s="919">
        <v>25.9</v>
      </c>
      <c r="AY40" s="919">
        <v>28.9</v>
      </c>
      <c r="AZ40" s="919">
        <v>31</v>
      </c>
      <c r="BA40" s="919">
        <v>31</v>
      </c>
      <c r="BB40" s="927"/>
      <c r="BC40" s="927"/>
      <c r="BD40" s="927"/>
      <c r="BE40" s="927"/>
      <c r="BF40" s="992">
        <v>21.9</v>
      </c>
      <c r="BG40" s="839">
        <v>0</v>
      </c>
      <c r="BH40" s="842">
        <v>0</v>
      </c>
      <c r="BI40" s="854" t="s">
        <v>7880</v>
      </c>
      <c r="BJ40" s="840">
        <v>0</v>
      </c>
      <c r="BK40" s="7">
        <v>0</v>
      </c>
      <c r="BL40" s="841" t="s">
        <v>7160</v>
      </c>
      <c r="BM40" s="854" t="s">
        <v>8962</v>
      </c>
      <c r="BN40" s="859">
        <v>0</v>
      </c>
      <c r="BO40" s="839">
        <v>0</v>
      </c>
      <c r="BP40" s="842">
        <v>0</v>
      </c>
      <c r="BQ40" s="843" t="s">
        <v>7907</v>
      </c>
      <c r="BR40" s="7">
        <v>-6.3</v>
      </c>
      <c r="BS40" s="7">
        <v>0</v>
      </c>
      <c r="BT40" s="844" t="s">
        <v>7160</v>
      </c>
      <c r="BU40" s="537" t="s">
        <v>8948</v>
      </c>
      <c r="BV40" s="120">
        <v>1</v>
      </c>
      <c r="BW40" s="839">
        <v>0</v>
      </c>
      <c r="BX40" s="842">
        <v>0</v>
      </c>
      <c r="BY40" s="853" t="s">
        <v>8416</v>
      </c>
      <c r="BZ40" s="7">
        <v>-6.3</v>
      </c>
      <c r="CA40" s="7">
        <v>0</v>
      </c>
      <c r="CB40" s="844" t="s">
        <v>7160</v>
      </c>
      <c r="CC40" s="852" t="s">
        <v>8963</v>
      </c>
      <c r="CD40" s="857"/>
      <c r="CE40" s="839">
        <v>0</v>
      </c>
      <c r="CF40" s="842">
        <v>0</v>
      </c>
      <c r="CG40" s="853" t="s">
        <v>8970</v>
      </c>
      <c r="CH40" s="7">
        <v>-6.3</v>
      </c>
      <c r="CI40" s="7">
        <v>0</v>
      </c>
      <c r="CJ40" s="844" t="s">
        <v>7160</v>
      </c>
      <c r="CK40" s="27" t="s">
        <v>8951</v>
      </c>
      <c r="CL40" s="857">
        <v>1</v>
      </c>
      <c r="CM40" s="839">
        <v>0</v>
      </c>
      <c r="CN40" s="842">
        <v>0</v>
      </c>
      <c r="CO40" s="847" t="s">
        <v>8971</v>
      </c>
      <c r="CP40" s="7">
        <v>-6.3</v>
      </c>
      <c r="CQ40" s="7">
        <v>0</v>
      </c>
      <c r="CR40" s="844" t="s">
        <v>7160</v>
      </c>
      <c r="CS40" s="852" t="s">
        <v>8966</v>
      </c>
      <c r="CT40" s="857">
        <v>1</v>
      </c>
      <c r="CU40" s="839">
        <v>0</v>
      </c>
      <c r="CV40" s="842">
        <v>0</v>
      </c>
      <c r="CW40" s="853" t="s">
        <v>8972</v>
      </c>
      <c r="CX40" s="7">
        <v>-6.3</v>
      </c>
      <c r="CY40" s="7">
        <v>0</v>
      </c>
      <c r="CZ40" s="844" t="s">
        <v>2913</v>
      </c>
      <c r="DA40" s="852" t="s">
        <v>8968</v>
      </c>
      <c r="DB40" s="856"/>
      <c r="DC40" s="839">
        <v>0</v>
      </c>
      <c r="DD40" s="842">
        <v>0</v>
      </c>
      <c r="DE40" s="853"/>
      <c r="DF40" s="7">
        <v>-6.3</v>
      </c>
      <c r="DG40" s="7">
        <v>0</v>
      </c>
      <c r="DH40" s="844" t="s">
        <v>7160</v>
      </c>
      <c r="DI40" s="852"/>
      <c r="DJ40" s="856"/>
      <c r="DK40" s="839">
        <v>0</v>
      </c>
      <c r="DL40" s="842">
        <v>0</v>
      </c>
      <c r="DM40" s="853"/>
      <c r="DN40" s="7">
        <v>-6.3</v>
      </c>
      <c r="DO40" s="7">
        <v>0</v>
      </c>
      <c r="DP40" s="844" t="s">
        <v>7160</v>
      </c>
      <c r="DQ40" s="852"/>
      <c r="DR40" s="856"/>
      <c r="DS40" s="839">
        <v>0</v>
      </c>
      <c r="DT40" s="842">
        <v>0</v>
      </c>
      <c r="DU40" s="853"/>
      <c r="DV40" s="7">
        <v>-6.3</v>
      </c>
      <c r="DW40" s="7">
        <v>0</v>
      </c>
      <c r="DX40" s="844" t="s">
        <v>7160</v>
      </c>
      <c r="DY40" s="852"/>
      <c r="DZ40" s="856"/>
      <c r="EA40" s="839">
        <v>0</v>
      </c>
      <c r="EB40" s="842">
        <v>0</v>
      </c>
      <c r="EC40" s="853"/>
      <c r="ED40" s="7">
        <v>-6.3</v>
      </c>
      <c r="EE40" s="7">
        <v>0</v>
      </c>
      <c r="EF40" s="844" t="s">
        <v>7160</v>
      </c>
      <c r="EG40" s="851"/>
      <c r="EH40" s="856"/>
      <c r="EI40" s="839">
        <v>0</v>
      </c>
      <c r="EJ40" s="842">
        <v>0</v>
      </c>
      <c r="EK40" s="853"/>
      <c r="EL40" s="7">
        <v>-6.3</v>
      </c>
      <c r="EM40" s="7">
        <v>0</v>
      </c>
      <c r="EN40" s="844" t="s">
        <v>7160</v>
      </c>
      <c r="EO40" s="851"/>
      <c r="EP40" s="856"/>
      <c r="EQ40" s="839">
        <v>21.9</v>
      </c>
      <c r="ER40" s="845"/>
      <c r="ES40" s="853"/>
      <c r="ET40" s="7">
        <v>1</v>
      </c>
      <c r="EU40" s="7">
        <v>0</v>
      </c>
      <c r="EV40" s="844" t="s">
        <v>7160</v>
      </c>
      <c r="EW40" s="849"/>
      <c r="EX40" s="849"/>
      <c r="EY40" s="546">
        <v>2023</v>
      </c>
      <c r="FA40" s="862"/>
    </row>
    <row r="41" spans="1:157" s="934" customFormat="1" ht="32.25" customHeight="1" x14ac:dyDescent="0.25">
      <c r="A41" s="861" t="s">
        <v>8973</v>
      </c>
      <c r="B41" s="927" t="s">
        <v>2227</v>
      </c>
      <c r="C41" s="927" t="s">
        <v>653</v>
      </c>
      <c r="D41" s="927" t="s">
        <v>4460</v>
      </c>
      <c r="E41" s="927" t="s">
        <v>7170</v>
      </c>
      <c r="F41" s="927" t="s">
        <v>3888</v>
      </c>
      <c r="G41" s="927" t="s">
        <v>4022</v>
      </c>
      <c r="H41" s="927" t="s">
        <v>4247</v>
      </c>
      <c r="I41" s="969" t="s">
        <v>7344</v>
      </c>
      <c r="J41" s="969" t="s">
        <v>7378</v>
      </c>
      <c r="K41" s="969" t="s">
        <v>7402</v>
      </c>
      <c r="L41" s="919"/>
      <c r="M41" s="927" t="s">
        <v>8317</v>
      </c>
      <c r="N41" s="919">
        <v>78</v>
      </c>
      <c r="O41" s="919"/>
      <c r="P41" s="1069" t="s">
        <v>7403</v>
      </c>
      <c r="Q41" s="919" t="s">
        <v>2904</v>
      </c>
      <c r="R41" s="919" t="s">
        <v>2904</v>
      </c>
      <c r="S41" s="919" t="s">
        <v>7287</v>
      </c>
      <c r="T41" s="919" t="s">
        <v>7287</v>
      </c>
      <c r="U41" s="919" t="s">
        <v>7287</v>
      </c>
      <c r="V41" s="919" t="s">
        <v>7287</v>
      </c>
      <c r="W41" s="919" t="s">
        <v>7287</v>
      </c>
      <c r="X41" s="919" t="s">
        <v>7287</v>
      </c>
      <c r="Y41" s="919" t="s">
        <v>7287</v>
      </c>
      <c r="Z41" s="919" t="s">
        <v>7287</v>
      </c>
      <c r="AA41" s="919" t="s">
        <v>7287</v>
      </c>
      <c r="AB41" s="919" t="s">
        <v>7287</v>
      </c>
      <c r="AC41" s="919" t="s">
        <v>7287</v>
      </c>
      <c r="AD41" s="919" t="s">
        <v>7287</v>
      </c>
      <c r="AE41" s="919"/>
      <c r="AF41" s="919"/>
      <c r="AG41" s="919" t="s">
        <v>7287</v>
      </c>
      <c r="AH41" s="919" t="s">
        <v>7287</v>
      </c>
      <c r="AI41" s="919" t="s">
        <v>7287</v>
      </c>
      <c r="AJ41" s="919" t="s">
        <v>7287</v>
      </c>
      <c r="AK41" s="919" t="s">
        <v>7287</v>
      </c>
      <c r="AL41" s="919" t="s">
        <v>7287</v>
      </c>
      <c r="AM41" s="919" t="s">
        <v>7287</v>
      </c>
      <c r="AN41" s="919"/>
      <c r="AO41" s="919" t="s">
        <v>270</v>
      </c>
      <c r="AP41" s="919" t="s">
        <v>299</v>
      </c>
      <c r="AQ41" s="919" t="s">
        <v>418</v>
      </c>
      <c r="AR41" s="919" t="s">
        <v>214</v>
      </c>
      <c r="AS41" s="919">
        <v>120</v>
      </c>
      <c r="AT41" s="927" t="s">
        <v>4249</v>
      </c>
      <c r="AU41" s="927" t="s">
        <v>7238</v>
      </c>
      <c r="AV41" s="984">
        <v>100</v>
      </c>
      <c r="AW41" s="984">
        <v>100</v>
      </c>
      <c r="AX41" s="984">
        <v>100</v>
      </c>
      <c r="AY41" s="984">
        <v>100</v>
      </c>
      <c r="AZ41" s="984">
        <v>100</v>
      </c>
      <c r="BA41" s="984">
        <v>100</v>
      </c>
      <c r="BB41" s="948"/>
      <c r="BC41" s="948"/>
      <c r="BD41" s="948"/>
      <c r="BE41" s="948"/>
      <c r="BF41" s="1004">
        <v>100</v>
      </c>
      <c r="BG41" s="839">
        <v>0</v>
      </c>
      <c r="BH41" s="842">
        <v>0</v>
      </c>
      <c r="BI41" s="854" t="s">
        <v>7881</v>
      </c>
      <c r="BJ41" s="129">
        <v>0</v>
      </c>
      <c r="BK41" s="7">
        <v>0</v>
      </c>
      <c r="BL41" s="841" t="s">
        <v>7160</v>
      </c>
      <c r="BM41" s="854" t="s">
        <v>8962</v>
      </c>
      <c r="BN41" s="859">
        <v>0</v>
      </c>
      <c r="BO41" s="839" t="s">
        <v>7287</v>
      </c>
      <c r="BP41" s="842">
        <v>0</v>
      </c>
      <c r="BQ41" s="843" t="s">
        <v>7908</v>
      </c>
      <c r="BR41" s="7">
        <v>0</v>
      </c>
      <c r="BS41" s="850">
        <v>0</v>
      </c>
      <c r="BT41" s="844" t="s">
        <v>7160</v>
      </c>
      <c r="BU41" s="537" t="s">
        <v>8948</v>
      </c>
      <c r="BV41" s="120">
        <v>1</v>
      </c>
      <c r="BW41" s="839">
        <v>0</v>
      </c>
      <c r="BX41" s="842">
        <v>0</v>
      </c>
      <c r="BY41" s="853" t="s">
        <v>8417</v>
      </c>
      <c r="BZ41" s="7">
        <v>0</v>
      </c>
      <c r="CA41" s="7">
        <v>0</v>
      </c>
      <c r="CB41" s="844" t="s">
        <v>7160</v>
      </c>
      <c r="CC41" s="852" t="s">
        <v>8974</v>
      </c>
      <c r="CD41" s="857"/>
      <c r="CE41" s="839">
        <v>0</v>
      </c>
      <c r="CF41" s="842">
        <v>0</v>
      </c>
      <c r="CG41" s="853" t="s">
        <v>8975</v>
      </c>
      <c r="CH41" s="7">
        <v>0</v>
      </c>
      <c r="CI41" s="7">
        <v>0</v>
      </c>
      <c r="CJ41" s="844" t="s">
        <v>7160</v>
      </c>
      <c r="CK41" s="27" t="s">
        <v>8974</v>
      </c>
      <c r="CL41" s="857">
        <v>1</v>
      </c>
      <c r="CM41" s="839">
        <v>0</v>
      </c>
      <c r="CN41" s="842">
        <v>0</v>
      </c>
      <c r="CO41" s="847" t="s">
        <v>8976</v>
      </c>
      <c r="CP41" s="7">
        <v>0</v>
      </c>
      <c r="CQ41" s="7">
        <v>0</v>
      </c>
      <c r="CR41" s="844" t="s">
        <v>7160</v>
      </c>
      <c r="CS41" s="852" t="s">
        <v>8977</v>
      </c>
      <c r="CT41" s="857">
        <v>1</v>
      </c>
      <c r="CU41" s="839">
        <v>60</v>
      </c>
      <c r="CV41" s="848">
        <v>69</v>
      </c>
      <c r="CW41" s="853" t="s">
        <v>8978</v>
      </c>
      <c r="CX41" s="7">
        <v>0.6</v>
      </c>
      <c r="CY41" s="7">
        <v>0</v>
      </c>
      <c r="CZ41" s="844" t="s">
        <v>7160</v>
      </c>
      <c r="DA41" s="852" t="s">
        <v>8979</v>
      </c>
      <c r="DB41" s="856"/>
      <c r="DC41" s="839" t="s">
        <v>7287</v>
      </c>
      <c r="DD41" s="842">
        <v>0</v>
      </c>
      <c r="DE41" s="853"/>
      <c r="DF41" s="7">
        <v>0</v>
      </c>
      <c r="DG41" s="7">
        <v>0</v>
      </c>
      <c r="DH41" s="844" t="s">
        <v>7160</v>
      </c>
      <c r="DI41" s="852"/>
      <c r="DJ41" s="856"/>
      <c r="DK41" s="839" t="s">
        <v>7287</v>
      </c>
      <c r="DL41" s="842">
        <v>0</v>
      </c>
      <c r="DM41" s="853"/>
      <c r="DN41" s="7" t="s">
        <v>872</v>
      </c>
      <c r="DO41" s="7">
        <v>0</v>
      </c>
      <c r="DP41" s="844" t="s">
        <v>7160</v>
      </c>
      <c r="DQ41" s="852"/>
      <c r="DR41" s="856"/>
      <c r="DS41" s="839" t="s">
        <v>7287</v>
      </c>
      <c r="DT41" s="842">
        <v>0</v>
      </c>
      <c r="DU41" s="853"/>
      <c r="DV41" s="7" t="s">
        <v>872</v>
      </c>
      <c r="DW41" s="7">
        <v>0</v>
      </c>
      <c r="DX41" s="844" t="s">
        <v>7160</v>
      </c>
      <c r="DY41" s="852"/>
      <c r="DZ41" s="856"/>
      <c r="EA41" s="839" t="s">
        <v>7287</v>
      </c>
      <c r="EB41" s="842">
        <v>0</v>
      </c>
      <c r="EC41" s="853"/>
      <c r="ED41" s="7" t="s">
        <v>872</v>
      </c>
      <c r="EE41" s="7">
        <v>0</v>
      </c>
      <c r="EF41" s="844" t="s">
        <v>7160</v>
      </c>
      <c r="EG41" s="851"/>
      <c r="EH41" s="856"/>
      <c r="EI41" s="839" t="s">
        <v>7287</v>
      </c>
      <c r="EJ41" s="842">
        <v>0</v>
      </c>
      <c r="EK41" s="853"/>
      <c r="EL41" s="7" t="s">
        <v>872</v>
      </c>
      <c r="EM41" s="7">
        <v>0</v>
      </c>
      <c r="EN41" s="844" t="s">
        <v>7160</v>
      </c>
      <c r="EO41" s="851"/>
      <c r="EP41" s="856"/>
      <c r="EQ41" s="839">
        <v>100</v>
      </c>
      <c r="ER41" s="845"/>
      <c r="ES41" s="853"/>
      <c r="ET41" s="7">
        <v>1</v>
      </c>
      <c r="EU41" s="7">
        <v>0</v>
      </c>
      <c r="EV41" s="844" t="s">
        <v>7160</v>
      </c>
      <c r="EW41" s="849"/>
      <c r="EX41" s="849"/>
      <c r="EY41" s="546">
        <v>2023</v>
      </c>
      <c r="FA41" s="862"/>
    </row>
    <row r="42" spans="1:157" s="934" customFormat="1" ht="32.25" customHeight="1" x14ac:dyDescent="0.25">
      <c r="A42" s="861" t="s">
        <v>8980</v>
      </c>
      <c r="B42" s="927" t="s">
        <v>2227</v>
      </c>
      <c r="C42" s="927" t="s">
        <v>653</v>
      </c>
      <c r="D42" s="927" t="s">
        <v>4460</v>
      </c>
      <c r="E42" s="927" t="s">
        <v>7170</v>
      </c>
      <c r="F42" s="927" t="s">
        <v>3888</v>
      </c>
      <c r="G42" s="927" t="s">
        <v>4022</v>
      </c>
      <c r="H42" s="927" t="s">
        <v>4247</v>
      </c>
      <c r="I42" s="969" t="s">
        <v>7344</v>
      </c>
      <c r="J42" s="969" t="s">
        <v>7378</v>
      </c>
      <c r="K42" s="969" t="s">
        <v>7379</v>
      </c>
      <c r="L42" s="919"/>
      <c r="M42" s="927" t="s">
        <v>8295</v>
      </c>
      <c r="N42" s="919">
        <v>507</v>
      </c>
      <c r="O42" s="919"/>
      <c r="P42" s="1069" t="s">
        <v>4307</v>
      </c>
      <c r="Q42" s="919" t="s">
        <v>2904</v>
      </c>
      <c r="R42" s="919" t="s">
        <v>2904</v>
      </c>
      <c r="S42" s="919" t="s">
        <v>7287</v>
      </c>
      <c r="T42" s="919" t="s">
        <v>7287</v>
      </c>
      <c r="U42" s="919" t="s">
        <v>7287</v>
      </c>
      <c r="V42" s="919" t="s">
        <v>7287</v>
      </c>
      <c r="W42" s="919" t="s">
        <v>7287</v>
      </c>
      <c r="X42" s="919" t="s">
        <v>870</v>
      </c>
      <c r="Y42" s="919" t="s">
        <v>7287</v>
      </c>
      <c r="Z42" s="919" t="s">
        <v>870</v>
      </c>
      <c r="AA42" s="919" t="s">
        <v>7287</v>
      </c>
      <c r="AB42" s="919" t="s">
        <v>7287</v>
      </c>
      <c r="AC42" s="919" t="s">
        <v>7287</v>
      </c>
      <c r="AD42" s="919" t="s">
        <v>7287</v>
      </c>
      <c r="AE42" s="919"/>
      <c r="AF42" s="919"/>
      <c r="AG42" s="919" t="s">
        <v>7287</v>
      </c>
      <c r="AH42" s="919" t="s">
        <v>7287</v>
      </c>
      <c r="AI42" s="919" t="s">
        <v>7287</v>
      </c>
      <c r="AJ42" s="919" t="s">
        <v>7287</v>
      </c>
      <c r="AK42" s="919" t="s">
        <v>7287</v>
      </c>
      <c r="AL42" s="919" t="s">
        <v>7287</v>
      </c>
      <c r="AM42" s="919" t="s">
        <v>7287</v>
      </c>
      <c r="AN42" s="919"/>
      <c r="AO42" s="919" t="s">
        <v>270</v>
      </c>
      <c r="AP42" s="919" t="s">
        <v>2635</v>
      </c>
      <c r="AQ42" s="919" t="s">
        <v>871</v>
      </c>
      <c r="AR42" s="919" t="s">
        <v>214</v>
      </c>
      <c r="AS42" s="919">
        <v>120</v>
      </c>
      <c r="AT42" s="927" t="s">
        <v>4308</v>
      </c>
      <c r="AU42" s="927" t="s">
        <v>7179</v>
      </c>
      <c r="AV42" s="919">
        <v>9.1999999999999993</v>
      </c>
      <c r="AW42" s="919">
        <v>10.7</v>
      </c>
      <c r="AX42" s="919">
        <v>12.2</v>
      </c>
      <c r="AY42" s="919">
        <v>13.7</v>
      </c>
      <c r="AZ42" s="919">
        <v>15.2</v>
      </c>
      <c r="BA42" s="919">
        <v>15.2</v>
      </c>
      <c r="BB42" s="927"/>
      <c r="BC42" s="927"/>
      <c r="BD42" s="927"/>
      <c r="BE42" s="927"/>
      <c r="BF42" s="992">
        <v>10.7</v>
      </c>
      <c r="BG42" s="839">
        <v>0</v>
      </c>
      <c r="BH42" s="842">
        <v>0</v>
      </c>
      <c r="BI42" s="854" t="s">
        <v>7882</v>
      </c>
      <c r="BJ42" s="840">
        <v>0</v>
      </c>
      <c r="BK42" s="7">
        <v>0</v>
      </c>
      <c r="BL42" s="841" t="s">
        <v>7160</v>
      </c>
      <c r="BM42" s="854" t="s">
        <v>8981</v>
      </c>
      <c r="BN42" s="859">
        <v>0</v>
      </c>
      <c r="BO42" s="839">
        <v>0</v>
      </c>
      <c r="BP42" s="842">
        <v>0</v>
      </c>
      <c r="BQ42" s="843" t="s">
        <v>7909</v>
      </c>
      <c r="BR42" s="7">
        <v>-6.1333333333333329</v>
      </c>
      <c r="BS42" s="7">
        <v>0</v>
      </c>
      <c r="BT42" s="844" t="s">
        <v>7160</v>
      </c>
      <c r="BU42" s="537" t="s">
        <v>8948</v>
      </c>
      <c r="BV42" s="120">
        <v>1</v>
      </c>
      <c r="BW42" s="839">
        <v>0</v>
      </c>
      <c r="BX42" s="842">
        <v>0</v>
      </c>
      <c r="BY42" s="853" t="s">
        <v>8418</v>
      </c>
      <c r="BZ42" s="7">
        <v>-6.1333333333333329</v>
      </c>
      <c r="CA42" s="7">
        <v>0</v>
      </c>
      <c r="CB42" s="844" t="s">
        <v>7160</v>
      </c>
      <c r="CC42" s="852" t="s">
        <v>8982</v>
      </c>
      <c r="CD42" s="857"/>
      <c r="CE42" s="839">
        <v>0</v>
      </c>
      <c r="CF42" s="842">
        <v>0</v>
      </c>
      <c r="CG42" s="853" t="s">
        <v>8983</v>
      </c>
      <c r="CH42" s="7">
        <v>-6.1333333333333329</v>
      </c>
      <c r="CI42" s="7">
        <v>0</v>
      </c>
      <c r="CJ42" s="844" t="s">
        <v>7160</v>
      </c>
      <c r="CK42" s="27" t="s">
        <v>8951</v>
      </c>
      <c r="CL42" s="857">
        <v>1</v>
      </c>
      <c r="CM42" s="839">
        <v>0</v>
      </c>
      <c r="CN42" s="842">
        <v>0</v>
      </c>
      <c r="CO42" s="847" t="s">
        <v>8984</v>
      </c>
      <c r="CP42" s="7">
        <v>-6.1333333333333329</v>
      </c>
      <c r="CQ42" s="7">
        <v>0</v>
      </c>
      <c r="CR42" s="844" t="s">
        <v>7160</v>
      </c>
      <c r="CS42" s="852" t="s">
        <v>8985</v>
      </c>
      <c r="CT42" s="857">
        <v>1</v>
      </c>
      <c r="CU42" s="839">
        <v>0</v>
      </c>
      <c r="CV42" s="842">
        <v>0</v>
      </c>
      <c r="CW42" s="853" t="s">
        <v>8986</v>
      </c>
      <c r="CX42" s="7">
        <v>-6.1333333333333329</v>
      </c>
      <c r="CY42" s="7">
        <v>0</v>
      </c>
      <c r="CZ42" s="844" t="s">
        <v>2913</v>
      </c>
      <c r="DA42" s="852" t="s">
        <v>8987</v>
      </c>
      <c r="DB42" s="856"/>
      <c r="DC42" s="839">
        <v>0</v>
      </c>
      <c r="DD42" s="842">
        <v>0</v>
      </c>
      <c r="DE42" s="853"/>
      <c r="DF42" s="7">
        <v>-6.1333333333333329</v>
      </c>
      <c r="DG42" s="7">
        <v>0</v>
      </c>
      <c r="DH42" s="844" t="s">
        <v>7160</v>
      </c>
      <c r="DI42" s="852"/>
      <c r="DJ42" s="856"/>
      <c r="DK42" s="839">
        <v>0</v>
      </c>
      <c r="DL42" s="842">
        <v>0</v>
      </c>
      <c r="DM42" s="853"/>
      <c r="DN42" s="7">
        <v>-6.1333333333333329</v>
      </c>
      <c r="DO42" s="7">
        <v>0</v>
      </c>
      <c r="DP42" s="844" t="s">
        <v>7160</v>
      </c>
      <c r="DQ42" s="852"/>
      <c r="DR42" s="856"/>
      <c r="DS42" s="839">
        <v>0</v>
      </c>
      <c r="DT42" s="842">
        <v>0</v>
      </c>
      <c r="DU42" s="853"/>
      <c r="DV42" s="7">
        <v>-6.1333333333333329</v>
      </c>
      <c r="DW42" s="7">
        <v>0</v>
      </c>
      <c r="DX42" s="844" t="s">
        <v>7160</v>
      </c>
      <c r="DY42" s="852"/>
      <c r="DZ42" s="856"/>
      <c r="EA42" s="839">
        <v>0</v>
      </c>
      <c r="EB42" s="842">
        <v>0</v>
      </c>
      <c r="EC42" s="853"/>
      <c r="ED42" s="7">
        <v>-6.1333333333333329</v>
      </c>
      <c r="EE42" s="7">
        <v>0</v>
      </c>
      <c r="EF42" s="844" t="s">
        <v>7160</v>
      </c>
      <c r="EG42" s="851"/>
      <c r="EH42" s="856"/>
      <c r="EI42" s="839">
        <v>0</v>
      </c>
      <c r="EJ42" s="842">
        <v>0</v>
      </c>
      <c r="EK42" s="853"/>
      <c r="EL42" s="7">
        <v>-6.1333333333333329</v>
      </c>
      <c r="EM42" s="7">
        <v>0</v>
      </c>
      <c r="EN42" s="844" t="s">
        <v>7160</v>
      </c>
      <c r="EO42" s="851"/>
      <c r="EP42" s="856"/>
      <c r="EQ42" s="839">
        <v>10.7</v>
      </c>
      <c r="ER42" s="845"/>
      <c r="ES42" s="853"/>
      <c r="ET42" s="7">
        <v>1</v>
      </c>
      <c r="EU42" s="7">
        <v>0</v>
      </c>
      <c r="EV42" s="844" t="s">
        <v>7160</v>
      </c>
      <c r="EW42" s="849"/>
      <c r="EX42" s="849"/>
      <c r="EY42" s="546">
        <v>2023</v>
      </c>
      <c r="FA42" s="862"/>
    </row>
    <row r="43" spans="1:157" s="934" customFormat="1" ht="32.25" customHeight="1" x14ac:dyDescent="0.25">
      <c r="A43" s="861" t="s">
        <v>8988</v>
      </c>
      <c r="B43" s="927" t="s">
        <v>2227</v>
      </c>
      <c r="C43" s="927" t="s">
        <v>653</v>
      </c>
      <c r="D43" s="927" t="s">
        <v>4460</v>
      </c>
      <c r="E43" s="927" t="s">
        <v>7170</v>
      </c>
      <c r="F43" s="927" t="s">
        <v>3888</v>
      </c>
      <c r="G43" s="927" t="s">
        <v>4022</v>
      </c>
      <c r="H43" s="927" t="s">
        <v>4247</v>
      </c>
      <c r="I43" s="969" t="s">
        <v>7344</v>
      </c>
      <c r="J43" s="969" t="s">
        <v>7378</v>
      </c>
      <c r="K43" s="969" t="s">
        <v>7379</v>
      </c>
      <c r="L43" s="919"/>
      <c r="M43" s="927" t="s">
        <v>8295</v>
      </c>
      <c r="N43" s="919">
        <v>508</v>
      </c>
      <c r="O43" s="919"/>
      <c r="P43" s="1069" t="s">
        <v>4323</v>
      </c>
      <c r="Q43" s="919" t="s">
        <v>2904</v>
      </c>
      <c r="R43" s="919" t="s">
        <v>2904</v>
      </c>
      <c r="S43" s="919" t="s">
        <v>7287</v>
      </c>
      <c r="T43" s="919" t="s">
        <v>7287</v>
      </c>
      <c r="U43" s="919" t="s">
        <v>7287</v>
      </c>
      <c r="V43" s="919" t="s">
        <v>7287</v>
      </c>
      <c r="W43" s="919" t="s">
        <v>7287</v>
      </c>
      <c r="X43" s="919" t="s">
        <v>870</v>
      </c>
      <c r="Y43" s="919" t="s">
        <v>7287</v>
      </c>
      <c r="Z43" s="919" t="s">
        <v>870</v>
      </c>
      <c r="AA43" s="919" t="s">
        <v>7287</v>
      </c>
      <c r="AB43" s="919" t="s">
        <v>7287</v>
      </c>
      <c r="AC43" s="919" t="s">
        <v>7287</v>
      </c>
      <c r="AD43" s="919" t="s">
        <v>7287</v>
      </c>
      <c r="AE43" s="919"/>
      <c r="AF43" s="919"/>
      <c r="AG43" s="919" t="s">
        <v>7287</v>
      </c>
      <c r="AH43" s="919" t="s">
        <v>7287</v>
      </c>
      <c r="AI43" s="919" t="s">
        <v>7287</v>
      </c>
      <c r="AJ43" s="919" t="s">
        <v>7287</v>
      </c>
      <c r="AK43" s="919" t="s">
        <v>7287</v>
      </c>
      <c r="AL43" s="919" t="s">
        <v>7287</v>
      </c>
      <c r="AM43" s="919" t="s">
        <v>7287</v>
      </c>
      <c r="AN43" s="919"/>
      <c r="AO43" s="919" t="s">
        <v>270</v>
      </c>
      <c r="AP43" s="919" t="s">
        <v>2635</v>
      </c>
      <c r="AQ43" s="919" t="s">
        <v>871</v>
      </c>
      <c r="AR43" s="919" t="s">
        <v>214</v>
      </c>
      <c r="AS43" s="919">
        <v>120</v>
      </c>
      <c r="AT43" s="927" t="s">
        <v>4324</v>
      </c>
      <c r="AU43" s="927" t="s">
        <v>7180</v>
      </c>
      <c r="AV43" s="919">
        <v>18.899999999999999</v>
      </c>
      <c r="AW43" s="919">
        <v>21.9</v>
      </c>
      <c r="AX43" s="919">
        <v>25.9</v>
      </c>
      <c r="AY43" s="919">
        <v>28.9</v>
      </c>
      <c r="AZ43" s="919">
        <v>31</v>
      </c>
      <c r="BA43" s="919">
        <v>31</v>
      </c>
      <c r="BB43" s="927"/>
      <c r="BC43" s="927"/>
      <c r="BD43" s="927"/>
      <c r="BE43" s="927"/>
      <c r="BF43" s="992">
        <v>21.9</v>
      </c>
      <c r="BG43" s="839">
        <v>0</v>
      </c>
      <c r="BH43" s="842">
        <v>0</v>
      </c>
      <c r="BI43" s="854" t="s">
        <v>7883</v>
      </c>
      <c r="BJ43" s="840">
        <v>0</v>
      </c>
      <c r="BK43" s="7">
        <v>0</v>
      </c>
      <c r="BL43" s="841" t="s">
        <v>7160</v>
      </c>
      <c r="BM43" s="854" t="s">
        <v>8989</v>
      </c>
      <c r="BN43" s="859">
        <v>0</v>
      </c>
      <c r="BO43" s="839">
        <v>0</v>
      </c>
      <c r="BP43" s="842">
        <v>0</v>
      </c>
      <c r="BQ43" s="843" t="s">
        <v>7910</v>
      </c>
      <c r="BR43" s="7">
        <v>-6.3</v>
      </c>
      <c r="BS43" s="7">
        <v>0</v>
      </c>
      <c r="BT43" s="844" t="s">
        <v>7160</v>
      </c>
      <c r="BU43" s="537" t="s">
        <v>8948</v>
      </c>
      <c r="BV43" s="120">
        <v>1</v>
      </c>
      <c r="BW43" s="839">
        <v>0</v>
      </c>
      <c r="BX43" s="842">
        <v>0</v>
      </c>
      <c r="BY43" s="853" t="s">
        <v>8419</v>
      </c>
      <c r="BZ43" s="7">
        <v>-6.3</v>
      </c>
      <c r="CA43" s="7">
        <v>0</v>
      </c>
      <c r="CB43" s="844" t="s">
        <v>7160</v>
      </c>
      <c r="CC43" s="852" t="s">
        <v>8990</v>
      </c>
      <c r="CD43" s="857"/>
      <c r="CE43" s="839">
        <v>0</v>
      </c>
      <c r="CF43" s="842">
        <v>0</v>
      </c>
      <c r="CG43" s="853" t="s">
        <v>8991</v>
      </c>
      <c r="CH43" s="7">
        <v>-6.3</v>
      </c>
      <c r="CI43" s="7">
        <v>0</v>
      </c>
      <c r="CJ43" s="844" t="s">
        <v>7160</v>
      </c>
      <c r="CK43" s="27" t="s">
        <v>8951</v>
      </c>
      <c r="CL43" s="857">
        <v>1</v>
      </c>
      <c r="CM43" s="839">
        <v>0</v>
      </c>
      <c r="CN43" s="842">
        <v>0</v>
      </c>
      <c r="CO43" s="847" t="s">
        <v>8992</v>
      </c>
      <c r="CP43" s="7">
        <v>-6.3</v>
      </c>
      <c r="CQ43" s="7">
        <v>0</v>
      </c>
      <c r="CR43" s="844" t="s">
        <v>7160</v>
      </c>
      <c r="CS43" s="852" t="s">
        <v>8985</v>
      </c>
      <c r="CT43" s="857">
        <v>1</v>
      </c>
      <c r="CU43" s="839">
        <v>0</v>
      </c>
      <c r="CV43" s="842">
        <v>0</v>
      </c>
      <c r="CW43" s="853" t="s">
        <v>8993</v>
      </c>
      <c r="CX43" s="7">
        <v>-6.3</v>
      </c>
      <c r="CY43" s="7">
        <v>0</v>
      </c>
      <c r="CZ43" s="844" t="s">
        <v>2913</v>
      </c>
      <c r="DA43" s="852" t="s">
        <v>8987</v>
      </c>
      <c r="DB43" s="856"/>
      <c r="DC43" s="839">
        <v>0</v>
      </c>
      <c r="DD43" s="842">
        <v>0</v>
      </c>
      <c r="DE43" s="853"/>
      <c r="DF43" s="7">
        <v>-6.3</v>
      </c>
      <c r="DG43" s="7">
        <v>0</v>
      </c>
      <c r="DH43" s="844" t="s">
        <v>7160</v>
      </c>
      <c r="DI43" s="852"/>
      <c r="DJ43" s="856"/>
      <c r="DK43" s="839">
        <v>0</v>
      </c>
      <c r="DL43" s="842">
        <v>0</v>
      </c>
      <c r="DM43" s="853"/>
      <c r="DN43" s="7">
        <v>-6.3</v>
      </c>
      <c r="DO43" s="7">
        <v>0</v>
      </c>
      <c r="DP43" s="844" t="s">
        <v>7160</v>
      </c>
      <c r="DQ43" s="852"/>
      <c r="DR43" s="856"/>
      <c r="DS43" s="839">
        <v>0</v>
      </c>
      <c r="DT43" s="842">
        <v>0</v>
      </c>
      <c r="DU43" s="853"/>
      <c r="DV43" s="7">
        <v>-6.3</v>
      </c>
      <c r="DW43" s="7">
        <v>0</v>
      </c>
      <c r="DX43" s="844" t="s">
        <v>7160</v>
      </c>
      <c r="DY43" s="852"/>
      <c r="DZ43" s="856"/>
      <c r="EA43" s="839">
        <v>0</v>
      </c>
      <c r="EB43" s="842">
        <v>0</v>
      </c>
      <c r="EC43" s="853"/>
      <c r="ED43" s="7">
        <v>-6.3</v>
      </c>
      <c r="EE43" s="7">
        <v>0</v>
      </c>
      <c r="EF43" s="844" t="s">
        <v>7160</v>
      </c>
      <c r="EG43" s="851"/>
      <c r="EH43" s="856"/>
      <c r="EI43" s="839">
        <v>0</v>
      </c>
      <c r="EJ43" s="842">
        <v>0</v>
      </c>
      <c r="EK43" s="853"/>
      <c r="EL43" s="7">
        <v>-6.3</v>
      </c>
      <c r="EM43" s="7">
        <v>0</v>
      </c>
      <c r="EN43" s="844" t="s">
        <v>7160</v>
      </c>
      <c r="EO43" s="851"/>
      <c r="EP43" s="856"/>
      <c r="EQ43" s="839">
        <v>21.9</v>
      </c>
      <c r="ER43" s="845"/>
      <c r="ES43" s="853"/>
      <c r="ET43" s="7">
        <v>1</v>
      </c>
      <c r="EU43" s="7">
        <v>0</v>
      </c>
      <c r="EV43" s="844" t="s">
        <v>7160</v>
      </c>
      <c r="EW43" s="849"/>
      <c r="EX43" s="849"/>
      <c r="EY43" s="546">
        <v>2023</v>
      </c>
      <c r="FA43" s="862"/>
    </row>
    <row r="44" spans="1:157" s="934" customFormat="1" ht="32.25" customHeight="1" x14ac:dyDescent="0.25">
      <c r="A44" s="861" t="s">
        <v>8994</v>
      </c>
      <c r="B44" s="927" t="s">
        <v>2227</v>
      </c>
      <c r="C44" s="927" t="s">
        <v>653</v>
      </c>
      <c r="D44" s="927" t="s">
        <v>4460</v>
      </c>
      <c r="E44" s="927" t="s">
        <v>7170</v>
      </c>
      <c r="F44" s="927" t="s">
        <v>3888</v>
      </c>
      <c r="G44" s="927" t="s">
        <v>4022</v>
      </c>
      <c r="H44" s="927" t="s">
        <v>4096</v>
      </c>
      <c r="I44" s="969" t="s">
        <v>7344</v>
      </c>
      <c r="J44" s="969" t="s">
        <v>7396</v>
      </c>
      <c r="K44" s="969" t="s">
        <v>7359</v>
      </c>
      <c r="L44" s="919"/>
      <c r="M44" s="925" t="s">
        <v>8307</v>
      </c>
      <c r="N44" s="919">
        <v>240</v>
      </c>
      <c r="O44" s="919"/>
      <c r="P44" s="1069" t="s">
        <v>7404</v>
      </c>
      <c r="Q44" s="919" t="s">
        <v>2904</v>
      </c>
      <c r="R44" s="919" t="s">
        <v>2904</v>
      </c>
      <c r="S44" s="919" t="s">
        <v>7287</v>
      </c>
      <c r="T44" s="919" t="s">
        <v>7287</v>
      </c>
      <c r="U44" s="919" t="s">
        <v>7287</v>
      </c>
      <c r="V44" s="919" t="s">
        <v>870</v>
      </c>
      <c r="W44" s="919" t="s">
        <v>7287</v>
      </c>
      <c r="X44" s="919" t="s">
        <v>870</v>
      </c>
      <c r="Y44" s="919" t="s">
        <v>7287</v>
      </c>
      <c r="Z44" s="919" t="s">
        <v>870</v>
      </c>
      <c r="AA44" s="919" t="s">
        <v>7287</v>
      </c>
      <c r="AB44" s="919" t="s">
        <v>7287</v>
      </c>
      <c r="AC44" s="919" t="s">
        <v>7287</v>
      </c>
      <c r="AD44" s="919" t="s">
        <v>7287</v>
      </c>
      <c r="AE44" s="919"/>
      <c r="AF44" s="919"/>
      <c r="AG44" s="919" t="s">
        <v>7287</v>
      </c>
      <c r="AH44" s="919" t="s">
        <v>7287</v>
      </c>
      <c r="AI44" s="919" t="s">
        <v>7287</v>
      </c>
      <c r="AJ44" s="919" t="s">
        <v>7287</v>
      </c>
      <c r="AK44" s="919" t="s">
        <v>7287</v>
      </c>
      <c r="AL44" s="919" t="s">
        <v>7287</v>
      </c>
      <c r="AM44" s="919" t="s">
        <v>7287</v>
      </c>
      <c r="AN44" s="919"/>
      <c r="AO44" s="919" t="s">
        <v>1366</v>
      </c>
      <c r="AP44" s="919" t="s">
        <v>2635</v>
      </c>
      <c r="AQ44" s="919" t="s">
        <v>1908</v>
      </c>
      <c r="AR44" s="919" t="s">
        <v>214</v>
      </c>
      <c r="AS44" s="919">
        <v>120</v>
      </c>
      <c r="AT44" s="927" t="s">
        <v>7181</v>
      </c>
      <c r="AU44" s="927" t="s">
        <v>7405</v>
      </c>
      <c r="AV44" s="919">
        <v>10.6</v>
      </c>
      <c r="AW44" s="919">
        <v>10.199999999999999</v>
      </c>
      <c r="AX44" s="919">
        <v>9.8000000000000007</v>
      </c>
      <c r="AY44" s="919">
        <v>9.3000000000000007</v>
      </c>
      <c r="AZ44" s="919">
        <v>8.8000000000000007</v>
      </c>
      <c r="BA44" s="919">
        <v>8.8000000000000007</v>
      </c>
      <c r="BB44" s="927"/>
      <c r="BC44" s="927"/>
      <c r="BD44" s="927"/>
      <c r="BE44" s="927"/>
      <c r="BF44" s="992">
        <v>10.199999999999999</v>
      </c>
      <c r="BG44" s="839">
        <v>10.6</v>
      </c>
      <c r="BH44" s="842">
        <v>10.6</v>
      </c>
      <c r="BI44" s="854" t="s">
        <v>7877</v>
      </c>
      <c r="BJ44" s="129">
        <v>0</v>
      </c>
      <c r="BK44" s="7">
        <v>0</v>
      </c>
      <c r="BL44" s="841" t="s">
        <v>7160</v>
      </c>
      <c r="BM44" s="854" t="s">
        <v>8948</v>
      </c>
      <c r="BN44" s="859">
        <v>0</v>
      </c>
      <c r="BO44" s="839">
        <v>10.6</v>
      </c>
      <c r="BP44" s="842">
        <v>0</v>
      </c>
      <c r="BQ44" s="843" t="s">
        <v>7904</v>
      </c>
      <c r="BR44" s="7">
        <v>0</v>
      </c>
      <c r="BS44" s="7">
        <v>0</v>
      </c>
      <c r="BT44" s="844" t="s">
        <v>7160</v>
      </c>
      <c r="BU44" s="537" t="s">
        <v>8948</v>
      </c>
      <c r="BV44" s="120">
        <v>1</v>
      </c>
      <c r="BW44" s="839">
        <v>10.6</v>
      </c>
      <c r="BX44" s="842">
        <v>0</v>
      </c>
      <c r="BY44" s="853" t="s">
        <v>8413</v>
      </c>
      <c r="BZ44" s="7">
        <v>0</v>
      </c>
      <c r="CA44" s="7">
        <v>0</v>
      </c>
      <c r="CB44" s="844" t="s">
        <v>7160</v>
      </c>
      <c r="CC44" s="852" t="s">
        <v>8995</v>
      </c>
      <c r="CD44" s="120"/>
      <c r="CE44" s="839">
        <v>10.6</v>
      </c>
      <c r="CF44" s="842">
        <v>0</v>
      </c>
      <c r="CG44" s="853" t="s">
        <v>8950</v>
      </c>
      <c r="CH44" s="7">
        <v>0</v>
      </c>
      <c r="CI44" s="7">
        <v>0</v>
      </c>
      <c r="CJ44" s="844" t="s">
        <v>7160</v>
      </c>
      <c r="CK44" s="27" t="s">
        <v>8996</v>
      </c>
      <c r="CL44" s="857">
        <v>1</v>
      </c>
      <c r="CM44" s="839">
        <v>10.6</v>
      </c>
      <c r="CN44" s="842">
        <v>0</v>
      </c>
      <c r="CO44" s="847" t="s">
        <v>8997</v>
      </c>
      <c r="CP44" s="7">
        <v>0</v>
      </c>
      <c r="CQ44" s="7">
        <v>0</v>
      </c>
      <c r="CR44" s="844" t="s">
        <v>7160</v>
      </c>
      <c r="CS44" s="852" t="s">
        <v>8998</v>
      </c>
      <c r="CT44" s="857">
        <v>1</v>
      </c>
      <c r="CU44" s="839">
        <v>10.6</v>
      </c>
      <c r="CV44" s="842">
        <v>0</v>
      </c>
      <c r="CW44" s="853" t="s">
        <v>8954</v>
      </c>
      <c r="CX44" s="7">
        <v>0</v>
      </c>
      <c r="CY44" s="7">
        <v>0</v>
      </c>
      <c r="CZ44" s="844" t="s">
        <v>7160</v>
      </c>
      <c r="DA44" s="852" t="s">
        <v>8955</v>
      </c>
      <c r="DB44" s="856"/>
      <c r="DC44" s="839">
        <v>10.6</v>
      </c>
      <c r="DD44" s="842">
        <v>0</v>
      </c>
      <c r="DE44" s="853"/>
      <c r="DF44" s="7">
        <v>0</v>
      </c>
      <c r="DG44" s="7">
        <v>0</v>
      </c>
      <c r="DH44" s="844" t="s">
        <v>7160</v>
      </c>
      <c r="DI44" s="852"/>
      <c r="DJ44" s="856"/>
      <c r="DK44" s="839">
        <v>10.6</v>
      </c>
      <c r="DL44" s="842">
        <v>0</v>
      </c>
      <c r="DM44" s="853"/>
      <c r="DN44" s="7">
        <v>0</v>
      </c>
      <c r="DO44" s="7">
        <v>0</v>
      </c>
      <c r="DP44" s="844" t="s">
        <v>7160</v>
      </c>
      <c r="DQ44" s="852"/>
      <c r="DR44" s="856"/>
      <c r="DS44" s="839">
        <v>10.6</v>
      </c>
      <c r="DT44" s="842">
        <v>0</v>
      </c>
      <c r="DU44" s="853"/>
      <c r="DV44" s="7">
        <v>0</v>
      </c>
      <c r="DW44" s="7">
        <v>0</v>
      </c>
      <c r="DX44" s="844" t="s">
        <v>7160</v>
      </c>
      <c r="DY44" s="852"/>
      <c r="DZ44" s="856"/>
      <c r="EA44" s="839">
        <v>10.6</v>
      </c>
      <c r="EB44" s="842">
        <v>0</v>
      </c>
      <c r="EC44" s="853"/>
      <c r="ED44" s="7">
        <v>0</v>
      </c>
      <c r="EE44" s="7">
        <v>0</v>
      </c>
      <c r="EF44" s="844" t="s">
        <v>7160</v>
      </c>
      <c r="EG44" s="851"/>
      <c r="EH44" s="856"/>
      <c r="EI44" s="839">
        <v>10.6</v>
      </c>
      <c r="EJ44" s="842">
        <v>0</v>
      </c>
      <c r="EK44" s="853"/>
      <c r="EL44" s="7">
        <v>0</v>
      </c>
      <c r="EM44" s="7">
        <v>0</v>
      </c>
      <c r="EN44" s="844" t="s">
        <v>7160</v>
      </c>
      <c r="EO44" s="851"/>
      <c r="EP44" s="856"/>
      <c r="EQ44" s="839">
        <v>10.199999999999999</v>
      </c>
      <c r="ER44" s="845"/>
      <c r="ES44" s="853"/>
      <c r="ET44" s="7">
        <v>1</v>
      </c>
      <c r="EU44" s="7">
        <v>0</v>
      </c>
      <c r="EV44" s="844" t="s">
        <v>7160</v>
      </c>
      <c r="EW44" s="849"/>
      <c r="EX44" s="849"/>
      <c r="EY44" s="546">
        <v>2023</v>
      </c>
      <c r="FA44" s="862"/>
    </row>
    <row r="45" spans="1:157" s="934" customFormat="1" ht="32.25" customHeight="1" x14ac:dyDescent="0.25">
      <c r="A45" s="861" t="s">
        <v>8999</v>
      </c>
      <c r="B45" s="927" t="s">
        <v>2227</v>
      </c>
      <c r="C45" s="927" t="s">
        <v>653</v>
      </c>
      <c r="D45" s="927" t="s">
        <v>4460</v>
      </c>
      <c r="E45" s="927" t="s">
        <v>7170</v>
      </c>
      <c r="F45" s="927" t="s">
        <v>3888</v>
      </c>
      <c r="G45" s="927" t="s">
        <v>4022</v>
      </c>
      <c r="H45" s="927" t="s">
        <v>4096</v>
      </c>
      <c r="I45" s="969" t="s">
        <v>7344</v>
      </c>
      <c r="J45" s="969" t="s">
        <v>7396</v>
      </c>
      <c r="K45" s="969" t="s">
        <v>7359</v>
      </c>
      <c r="L45" s="919"/>
      <c r="M45" s="925" t="s">
        <v>8307</v>
      </c>
      <c r="N45" s="919">
        <v>241</v>
      </c>
      <c r="O45" s="919"/>
      <c r="P45" s="1069" t="s">
        <v>7406</v>
      </c>
      <c r="Q45" s="919" t="s">
        <v>2904</v>
      </c>
      <c r="R45" s="919" t="s">
        <v>2904</v>
      </c>
      <c r="S45" s="919" t="s">
        <v>7287</v>
      </c>
      <c r="T45" s="919" t="s">
        <v>7287</v>
      </c>
      <c r="U45" s="919" t="s">
        <v>7287</v>
      </c>
      <c r="V45" s="919" t="s">
        <v>870</v>
      </c>
      <c r="W45" s="919" t="s">
        <v>7287</v>
      </c>
      <c r="X45" s="919" t="s">
        <v>870</v>
      </c>
      <c r="Y45" s="919" t="s">
        <v>7287</v>
      </c>
      <c r="Z45" s="919" t="s">
        <v>870</v>
      </c>
      <c r="AA45" s="919" t="s">
        <v>7287</v>
      </c>
      <c r="AB45" s="919" t="s">
        <v>7287</v>
      </c>
      <c r="AC45" s="919" t="s">
        <v>7287</v>
      </c>
      <c r="AD45" s="919" t="s">
        <v>7287</v>
      </c>
      <c r="AE45" s="919"/>
      <c r="AF45" s="919"/>
      <c r="AG45" s="919" t="s">
        <v>7287</v>
      </c>
      <c r="AH45" s="919" t="s">
        <v>7287</v>
      </c>
      <c r="AI45" s="919" t="s">
        <v>7287</v>
      </c>
      <c r="AJ45" s="919" t="s">
        <v>7287</v>
      </c>
      <c r="AK45" s="919" t="s">
        <v>7287</v>
      </c>
      <c r="AL45" s="919" t="s">
        <v>7287</v>
      </c>
      <c r="AM45" s="919" t="s">
        <v>7287</v>
      </c>
      <c r="AN45" s="919"/>
      <c r="AO45" s="919" t="s">
        <v>1366</v>
      </c>
      <c r="AP45" s="919" t="s">
        <v>2635</v>
      </c>
      <c r="AQ45" s="919" t="s">
        <v>1908</v>
      </c>
      <c r="AR45" s="919" t="s">
        <v>214</v>
      </c>
      <c r="AS45" s="919">
        <v>120</v>
      </c>
      <c r="AT45" s="927" t="s">
        <v>7182</v>
      </c>
      <c r="AU45" s="927" t="s">
        <v>7405</v>
      </c>
      <c r="AV45" s="919">
        <v>10.6</v>
      </c>
      <c r="AW45" s="919">
        <v>10.199999999999999</v>
      </c>
      <c r="AX45" s="919">
        <v>9.8000000000000007</v>
      </c>
      <c r="AY45" s="919">
        <v>9.3000000000000007</v>
      </c>
      <c r="AZ45" s="919">
        <v>8.8000000000000007</v>
      </c>
      <c r="BA45" s="919">
        <v>8.8000000000000007</v>
      </c>
      <c r="BB45" s="927"/>
      <c r="BC45" s="927"/>
      <c r="BD45" s="927"/>
      <c r="BE45" s="927"/>
      <c r="BF45" s="992">
        <v>10.199999999999999</v>
      </c>
      <c r="BG45" s="839">
        <v>10.6</v>
      </c>
      <c r="BH45" s="842">
        <v>10.6</v>
      </c>
      <c r="BI45" s="854" t="s">
        <v>7877</v>
      </c>
      <c r="BJ45" s="129">
        <v>0</v>
      </c>
      <c r="BK45" s="7">
        <v>0</v>
      </c>
      <c r="BL45" s="841" t="s">
        <v>7160</v>
      </c>
      <c r="BM45" s="854" t="s">
        <v>8948</v>
      </c>
      <c r="BN45" s="859">
        <v>0</v>
      </c>
      <c r="BO45" s="839">
        <v>10.6</v>
      </c>
      <c r="BP45" s="842">
        <v>0</v>
      </c>
      <c r="BQ45" s="843" t="s">
        <v>7904</v>
      </c>
      <c r="BR45" s="7">
        <v>0</v>
      </c>
      <c r="BS45" s="7">
        <v>0</v>
      </c>
      <c r="BT45" s="844" t="s">
        <v>7160</v>
      </c>
      <c r="BU45" s="537" t="s">
        <v>8948</v>
      </c>
      <c r="BV45" s="120">
        <v>1</v>
      </c>
      <c r="BW45" s="839">
        <v>10.6</v>
      </c>
      <c r="BX45" s="842">
        <v>0</v>
      </c>
      <c r="BY45" s="853" t="s">
        <v>8413</v>
      </c>
      <c r="BZ45" s="7">
        <v>0</v>
      </c>
      <c r="CA45" s="7">
        <v>0</v>
      </c>
      <c r="CB45" s="844" t="s">
        <v>7160</v>
      </c>
      <c r="CC45" s="852" t="s">
        <v>8995</v>
      </c>
      <c r="CD45" s="120"/>
      <c r="CE45" s="839">
        <v>10.6</v>
      </c>
      <c r="CF45" s="842">
        <v>0</v>
      </c>
      <c r="CG45" s="853" t="s">
        <v>8950</v>
      </c>
      <c r="CH45" s="7">
        <v>0</v>
      </c>
      <c r="CI45" s="7">
        <v>0</v>
      </c>
      <c r="CJ45" s="844" t="s">
        <v>7160</v>
      </c>
      <c r="CK45" s="27" t="s">
        <v>8996</v>
      </c>
      <c r="CL45" s="857">
        <v>1</v>
      </c>
      <c r="CM45" s="839">
        <v>10.6</v>
      </c>
      <c r="CN45" s="842">
        <v>0</v>
      </c>
      <c r="CO45" s="847" t="s">
        <v>8997</v>
      </c>
      <c r="CP45" s="7">
        <v>0</v>
      </c>
      <c r="CQ45" s="7">
        <v>0</v>
      </c>
      <c r="CR45" s="844" t="s">
        <v>7160</v>
      </c>
      <c r="CS45" s="852" t="s">
        <v>8998</v>
      </c>
      <c r="CT45" s="857">
        <v>1</v>
      </c>
      <c r="CU45" s="839">
        <v>10.6</v>
      </c>
      <c r="CV45" s="842">
        <v>0</v>
      </c>
      <c r="CW45" s="853" t="s">
        <v>8954</v>
      </c>
      <c r="CX45" s="7">
        <v>0</v>
      </c>
      <c r="CY45" s="7">
        <v>0</v>
      </c>
      <c r="CZ45" s="844" t="s">
        <v>7160</v>
      </c>
      <c r="DA45" s="852" t="s">
        <v>8955</v>
      </c>
      <c r="DB45" s="856"/>
      <c r="DC45" s="839">
        <v>10.6</v>
      </c>
      <c r="DD45" s="842">
        <v>0</v>
      </c>
      <c r="DE45" s="853"/>
      <c r="DF45" s="7">
        <v>0</v>
      </c>
      <c r="DG45" s="7">
        <v>0</v>
      </c>
      <c r="DH45" s="844" t="s">
        <v>7160</v>
      </c>
      <c r="DI45" s="852"/>
      <c r="DJ45" s="856"/>
      <c r="DK45" s="839">
        <v>10.6</v>
      </c>
      <c r="DL45" s="842">
        <v>0</v>
      </c>
      <c r="DM45" s="853"/>
      <c r="DN45" s="7">
        <v>0</v>
      </c>
      <c r="DO45" s="7">
        <v>0</v>
      </c>
      <c r="DP45" s="844" t="s">
        <v>7160</v>
      </c>
      <c r="DQ45" s="852"/>
      <c r="DR45" s="856"/>
      <c r="DS45" s="839">
        <v>10.6</v>
      </c>
      <c r="DT45" s="842">
        <v>0</v>
      </c>
      <c r="DU45" s="853"/>
      <c r="DV45" s="7">
        <v>0</v>
      </c>
      <c r="DW45" s="7">
        <v>0</v>
      </c>
      <c r="DX45" s="844" t="s">
        <v>7160</v>
      </c>
      <c r="DY45" s="852"/>
      <c r="DZ45" s="856"/>
      <c r="EA45" s="839">
        <v>10.6</v>
      </c>
      <c r="EB45" s="842">
        <v>0</v>
      </c>
      <c r="EC45" s="853"/>
      <c r="ED45" s="7">
        <v>0</v>
      </c>
      <c r="EE45" s="7">
        <v>0</v>
      </c>
      <c r="EF45" s="844" t="s">
        <v>7160</v>
      </c>
      <c r="EG45" s="851"/>
      <c r="EH45" s="856"/>
      <c r="EI45" s="839">
        <v>10.6</v>
      </c>
      <c r="EJ45" s="842">
        <v>0</v>
      </c>
      <c r="EK45" s="853"/>
      <c r="EL45" s="7">
        <v>0</v>
      </c>
      <c r="EM45" s="7">
        <v>0</v>
      </c>
      <c r="EN45" s="844" t="s">
        <v>7160</v>
      </c>
      <c r="EO45" s="851"/>
      <c r="EP45" s="856"/>
      <c r="EQ45" s="839">
        <v>10.199999999999999</v>
      </c>
      <c r="ER45" s="845"/>
      <c r="ES45" s="853"/>
      <c r="ET45" s="7">
        <v>1</v>
      </c>
      <c r="EU45" s="7">
        <v>0</v>
      </c>
      <c r="EV45" s="844" t="s">
        <v>7160</v>
      </c>
      <c r="EW45" s="849"/>
      <c r="EX45" s="849"/>
      <c r="EY45" s="546">
        <v>2023</v>
      </c>
      <c r="FA45" s="862"/>
    </row>
    <row r="46" spans="1:157" s="934" customFormat="1" ht="32.25" customHeight="1" x14ac:dyDescent="0.25">
      <c r="A46" s="861" t="s">
        <v>9000</v>
      </c>
      <c r="B46" s="927" t="s">
        <v>2227</v>
      </c>
      <c r="C46" s="927" t="s">
        <v>653</v>
      </c>
      <c r="D46" s="927" t="s">
        <v>519</v>
      </c>
      <c r="E46" s="927" t="s">
        <v>7170</v>
      </c>
      <c r="F46" s="927" t="s">
        <v>3888</v>
      </c>
      <c r="G46" s="927" t="s">
        <v>4022</v>
      </c>
      <c r="H46" s="927" t="s">
        <v>4073</v>
      </c>
      <c r="I46" s="969" t="s">
        <v>7344</v>
      </c>
      <c r="J46" s="969" t="s">
        <v>7378</v>
      </c>
      <c r="K46" s="969" t="s">
        <v>7402</v>
      </c>
      <c r="L46" s="919"/>
      <c r="M46" s="927" t="s">
        <v>8317</v>
      </c>
      <c r="N46" s="919">
        <v>76</v>
      </c>
      <c r="O46" s="919"/>
      <c r="P46" s="1069" t="s">
        <v>7407</v>
      </c>
      <c r="Q46" s="919" t="s">
        <v>2904</v>
      </c>
      <c r="R46" s="919" t="s">
        <v>7349</v>
      </c>
      <c r="S46" s="919" t="s">
        <v>870</v>
      </c>
      <c r="T46" s="919" t="s">
        <v>7287</v>
      </c>
      <c r="U46" s="919" t="s">
        <v>7287</v>
      </c>
      <c r="V46" s="919" t="s">
        <v>7287</v>
      </c>
      <c r="W46" s="919" t="s">
        <v>7287</v>
      </c>
      <c r="X46" s="919" t="s">
        <v>7287</v>
      </c>
      <c r="Y46" s="919" t="s">
        <v>7287</v>
      </c>
      <c r="Z46" s="919" t="s">
        <v>7287</v>
      </c>
      <c r="AA46" s="919" t="s">
        <v>7287</v>
      </c>
      <c r="AB46" s="919" t="s">
        <v>7287</v>
      </c>
      <c r="AC46" s="919" t="s">
        <v>7287</v>
      </c>
      <c r="AD46" s="919" t="s">
        <v>7287</v>
      </c>
      <c r="AE46" s="919"/>
      <c r="AF46" s="919"/>
      <c r="AG46" s="919" t="s">
        <v>7287</v>
      </c>
      <c r="AH46" s="919" t="s">
        <v>7287</v>
      </c>
      <c r="AI46" s="919" t="s">
        <v>7287</v>
      </c>
      <c r="AJ46" s="919" t="s">
        <v>7287</v>
      </c>
      <c r="AK46" s="919" t="s">
        <v>7287</v>
      </c>
      <c r="AL46" s="919" t="s">
        <v>7287</v>
      </c>
      <c r="AM46" s="919" t="s">
        <v>7287</v>
      </c>
      <c r="AN46" s="919"/>
      <c r="AO46" s="919" t="s">
        <v>1366</v>
      </c>
      <c r="AP46" s="919" t="s">
        <v>2635</v>
      </c>
      <c r="AQ46" s="919" t="s">
        <v>871</v>
      </c>
      <c r="AR46" s="919" t="s">
        <v>214</v>
      </c>
      <c r="AS46" s="919">
        <v>60</v>
      </c>
      <c r="AT46" s="927" t="s">
        <v>4228</v>
      </c>
      <c r="AU46" s="927" t="s">
        <v>4192</v>
      </c>
      <c r="AV46" s="919">
        <v>59</v>
      </c>
      <c r="AW46" s="919">
        <v>60</v>
      </c>
      <c r="AX46" s="919">
        <v>66</v>
      </c>
      <c r="AY46" s="919">
        <v>84</v>
      </c>
      <c r="AZ46" s="919">
        <v>100</v>
      </c>
      <c r="BA46" s="919">
        <v>100</v>
      </c>
      <c r="BB46" s="927"/>
      <c r="BC46" s="927"/>
      <c r="BD46" s="927"/>
      <c r="BE46" s="927"/>
      <c r="BF46" s="992">
        <v>60</v>
      </c>
      <c r="BG46" s="839">
        <v>59</v>
      </c>
      <c r="BH46" s="842">
        <v>59</v>
      </c>
      <c r="BI46" s="854" t="s">
        <v>7884</v>
      </c>
      <c r="BJ46" s="840">
        <v>0</v>
      </c>
      <c r="BK46" s="7">
        <v>0</v>
      </c>
      <c r="BL46" s="841" t="s">
        <v>218</v>
      </c>
      <c r="BM46" s="854" t="s">
        <v>7896</v>
      </c>
      <c r="BN46" s="859">
        <v>1</v>
      </c>
      <c r="BO46" s="839">
        <v>59</v>
      </c>
      <c r="BP46" s="842">
        <v>59</v>
      </c>
      <c r="BQ46" s="843" t="s">
        <v>7911</v>
      </c>
      <c r="BR46" s="7">
        <v>0</v>
      </c>
      <c r="BS46" s="7">
        <v>0</v>
      </c>
      <c r="BT46" s="844" t="s">
        <v>7160</v>
      </c>
      <c r="BU46" s="537" t="s">
        <v>8948</v>
      </c>
      <c r="BV46" s="120">
        <v>1</v>
      </c>
      <c r="BW46" s="839">
        <v>59</v>
      </c>
      <c r="BX46" s="842">
        <v>0</v>
      </c>
      <c r="BY46" s="853" t="s">
        <v>8420</v>
      </c>
      <c r="BZ46" s="7">
        <v>0</v>
      </c>
      <c r="CA46" s="7">
        <v>0</v>
      </c>
      <c r="CB46" s="844" t="s">
        <v>7160</v>
      </c>
      <c r="CC46" s="852" t="s">
        <v>9001</v>
      </c>
      <c r="CD46" s="857"/>
      <c r="CE46" s="839">
        <v>59</v>
      </c>
      <c r="CF46" s="842">
        <v>0</v>
      </c>
      <c r="CG46" s="853" t="s">
        <v>9002</v>
      </c>
      <c r="CH46" s="7">
        <v>0</v>
      </c>
      <c r="CI46" s="7">
        <v>0</v>
      </c>
      <c r="CJ46" s="844" t="s">
        <v>7160</v>
      </c>
      <c r="CK46" s="27" t="s">
        <v>9003</v>
      </c>
      <c r="CL46" s="857">
        <v>1</v>
      </c>
      <c r="CM46" s="839">
        <v>59</v>
      </c>
      <c r="CN46" s="842">
        <v>0</v>
      </c>
      <c r="CO46" s="847" t="s">
        <v>9004</v>
      </c>
      <c r="CP46" s="7">
        <v>0</v>
      </c>
      <c r="CQ46" s="7">
        <v>0</v>
      </c>
      <c r="CR46" s="844" t="s">
        <v>7160</v>
      </c>
      <c r="CS46" s="852" t="s">
        <v>9005</v>
      </c>
      <c r="CT46" s="857">
        <v>1</v>
      </c>
      <c r="CU46" s="839">
        <v>59</v>
      </c>
      <c r="CV46" s="848">
        <v>59.1</v>
      </c>
      <c r="CW46" s="853" t="s">
        <v>9006</v>
      </c>
      <c r="CX46" s="7">
        <v>0</v>
      </c>
      <c r="CY46" s="7">
        <v>0</v>
      </c>
      <c r="CZ46" s="844" t="s">
        <v>7160</v>
      </c>
      <c r="DA46" s="852" t="s">
        <v>9007</v>
      </c>
      <c r="DB46" s="856"/>
      <c r="DC46" s="839">
        <v>59</v>
      </c>
      <c r="DD46" s="842">
        <v>0</v>
      </c>
      <c r="DE46" s="853"/>
      <c r="DF46" s="7">
        <v>0</v>
      </c>
      <c r="DG46" s="7">
        <v>0</v>
      </c>
      <c r="DH46" s="844" t="s">
        <v>7160</v>
      </c>
      <c r="DI46" s="852"/>
      <c r="DJ46" s="856"/>
      <c r="DK46" s="839">
        <v>59</v>
      </c>
      <c r="DL46" s="842">
        <v>0</v>
      </c>
      <c r="DM46" s="853"/>
      <c r="DN46" s="7">
        <v>0</v>
      </c>
      <c r="DO46" s="7">
        <v>0</v>
      </c>
      <c r="DP46" s="844" t="s">
        <v>7160</v>
      </c>
      <c r="DQ46" s="852"/>
      <c r="DR46" s="856"/>
      <c r="DS46" s="839">
        <v>59</v>
      </c>
      <c r="DT46" s="842">
        <v>0</v>
      </c>
      <c r="DU46" s="853"/>
      <c r="DV46" s="7">
        <v>0</v>
      </c>
      <c r="DW46" s="7">
        <v>0</v>
      </c>
      <c r="DX46" s="844" t="s">
        <v>7160</v>
      </c>
      <c r="DY46" s="852"/>
      <c r="DZ46" s="856"/>
      <c r="EA46" s="839">
        <v>59</v>
      </c>
      <c r="EB46" s="842">
        <v>0</v>
      </c>
      <c r="EC46" s="853"/>
      <c r="ED46" s="7">
        <v>0</v>
      </c>
      <c r="EE46" s="7">
        <v>0</v>
      </c>
      <c r="EF46" s="844" t="s">
        <v>7160</v>
      </c>
      <c r="EG46" s="851"/>
      <c r="EH46" s="856"/>
      <c r="EI46" s="839">
        <v>59</v>
      </c>
      <c r="EJ46" s="842">
        <v>0</v>
      </c>
      <c r="EK46" s="853"/>
      <c r="EL46" s="7">
        <v>0</v>
      </c>
      <c r="EM46" s="7">
        <v>0</v>
      </c>
      <c r="EN46" s="844" t="s">
        <v>7160</v>
      </c>
      <c r="EO46" s="851"/>
      <c r="EP46" s="856"/>
      <c r="EQ46" s="839">
        <v>60</v>
      </c>
      <c r="ER46" s="845"/>
      <c r="ES46" s="853"/>
      <c r="ET46" s="7">
        <v>1</v>
      </c>
      <c r="EU46" s="7">
        <v>0</v>
      </c>
      <c r="EV46" s="844" t="s">
        <v>7160</v>
      </c>
      <c r="EW46" s="849"/>
      <c r="EX46" s="849"/>
      <c r="EY46" s="546">
        <v>2023</v>
      </c>
      <c r="FA46" s="862"/>
    </row>
    <row r="47" spans="1:157" s="934" customFormat="1" ht="32.25" customHeight="1" x14ac:dyDescent="0.25">
      <c r="A47" s="861" t="s">
        <v>9008</v>
      </c>
      <c r="B47" s="927" t="s">
        <v>2227</v>
      </c>
      <c r="C47" s="927" t="s">
        <v>653</v>
      </c>
      <c r="D47" s="927" t="s">
        <v>4460</v>
      </c>
      <c r="E47" s="927" t="s">
        <v>7170</v>
      </c>
      <c r="F47" s="927" t="s">
        <v>3888</v>
      </c>
      <c r="G47" s="927" t="s">
        <v>4022</v>
      </c>
      <c r="H47" s="927" t="s">
        <v>4096</v>
      </c>
      <c r="I47" s="969" t="s">
        <v>7344</v>
      </c>
      <c r="J47" s="969" t="s">
        <v>7396</v>
      </c>
      <c r="K47" s="969" t="s">
        <v>7359</v>
      </c>
      <c r="L47" s="919"/>
      <c r="M47" s="925" t="s">
        <v>8307</v>
      </c>
      <c r="N47" s="972">
        <v>535</v>
      </c>
      <c r="O47" s="919"/>
      <c r="P47" s="1069" t="s">
        <v>7408</v>
      </c>
      <c r="Q47" s="919" t="s">
        <v>210</v>
      </c>
      <c r="R47" s="919" t="s">
        <v>210</v>
      </c>
      <c r="S47" s="919" t="s">
        <v>870</v>
      </c>
      <c r="T47" s="919" t="s">
        <v>7409</v>
      </c>
      <c r="U47" s="919" t="s">
        <v>7287</v>
      </c>
      <c r="V47" s="919" t="s">
        <v>7287</v>
      </c>
      <c r="W47" s="919" t="s">
        <v>7287</v>
      </c>
      <c r="X47" s="919" t="s">
        <v>7287</v>
      </c>
      <c r="Y47" s="919" t="s">
        <v>7287</v>
      </c>
      <c r="Z47" s="919" t="s">
        <v>870</v>
      </c>
      <c r="AA47" s="919" t="s">
        <v>7287</v>
      </c>
      <c r="AB47" s="919" t="s">
        <v>7287</v>
      </c>
      <c r="AC47" s="919" t="s">
        <v>870</v>
      </c>
      <c r="AD47" s="919" t="s">
        <v>7287</v>
      </c>
      <c r="AE47" s="919"/>
      <c r="AF47" s="919"/>
      <c r="AG47" s="919" t="s">
        <v>7287</v>
      </c>
      <c r="AH47" s="919" t="s">
        <v>7287</v>
      </c>
      <c r="AI47" s="919" t="s">
        <v>870</v>
      </c>
      <c r="AJ47" s="919" t="s">
        <v>7287</v>
      </c>
      <c r="AK47" s="919" t="s">
        <v>7287</v>
      </c>
      <c r="AL47" s="919" t="s">
        <v>7287</v>
      </c>
      <c r="AM47" s="919" t="s">
        <v>7287</v>
      </c>
      <c r="AN47" s="919"/>
      <c r="AO47" s="919" t="s">
        <v>1366</v>
      </c>
      <c r="AP47" s="919" t="s">
        <v>470</v>
      </c>
      <c r="AQ47" s="919" t="s">
        <v>244</v>
      </c>
      <c r="AR47" s="919" t="s">
        <v>271</v>
      </c>
      <c r="AS47" s="919">
        <v>30</v>
      </c>
      <c r="AT47" s="927" t="s">
        <v>7410</v>
      </c>
      <c r="AU47" s="927" t="s">
        <v>7411</v>
      </c>
      <c r="AV47" s="985">
        <v>150000</v>
      </c>
      <c r="AW47" s="985">
        <v>150000</v>
      </c>
      <c r="AX47" s="985">
        <v>300000</v>
      </c>
      <c r="AY47" s="985">
        <v>250000</v>
      </c>
      <c r="AZ47" s="985">
        <v>100000</v>
      </c>
      <c r="BA47" s="985">
        <v>800000</v>
      </c>
      <c r="BB47" s="949"/>
      <c r="BC47" s="949"/>
      <c r="BD47" s="949"/>
      <c r="BE47" s="949"/>
      <c r="BF47" s="1002">
        <v>10104</v>
      </c>
      <c r="BG47" s="839">
        <v>0</v>
      </c>
      <c r="BH47" s="842">
        <v>0</v>
      </c>
      <c r="BI47" s="854" t="s">
        <v>7885</v>
      </c>
      <c r="BJ47" s="129">
        <v>0</v>
      </c>
      <c r="BK47" s="7">
        <v>0</v>
      </c>
      <c r="BL47" s="841" t="s">
        <v>218</v>
      </c>
      <c r="BM47" s="854" t="s">
        <v>7897</v>
      </c>
      <c r="BN47" s="860">
        <v>1</v>
      </c>
      <c r="BO47" s="839">
        <v>0</v>
      </c>
      <c r="BP47" s="842">
        <v>0</v>
      </c>
      <c r="BQ47" s="843" t="s">
        <v>7912</v>
      </c>
      <c r="BR47" s="7">
        <v>0</v>
      </c>
      <c r="BS47" s="7">
        <v>0</v>
      </c>
      <c r="BT47" s="844" t="s">
        <v>218</v>
      </c>
      <c r="BU47" s="537" t="s">
        <v>7919</v>
      </c>
      <c r="BV47" s="120">
        <v>1</v>
      </c>
      <c r="BW47" s="839">
        <v>0</v>
      </c>
      <c r="BX47" s="848">
        <v>0</v>
      </c>
      <c r="BY47" s="853" t="s">
        <v>8421</v>
      </c>
      <c r="BZ47" s="7">
        <v>0</v>
      </c>
      <c r="CA47" s="7">
        <v>0</v>
      </c>
      <c r="CB47" s="844" t="s">
        <v>218</v>
      </c>
      <c r="CC47" s="852" t="s">
        <v>8433</v>
      </c>
      <c r="CD47" s="857"/>
      <c r="CE47" s="839">
        <v>0</v>
      </c>
      <c r="CF47" s="842">
        <v>0</v>
      </c>
      <c r="CG47" s="853" t="s">
        <v>9009</v>
      </c>
      <c r="CH47" s="7">
        <v>0</v>
      </c>
      <c r="CI47" s="7">
        <v>0</v>
      </c>
      <c r="CJ47" s="844" t="s">
        <v>218</v>
      </c>
      <c r="CK47" s="27" t="s">
        <v>9010</v>
      </c>
      <c r="CL47" s="857">
        <v>1</v>
      </c>
      <c r="CM47" s="839">
        <v>0</v>
      </c>
      <c r="CN47" s="842">
        <v>0</v>
      </c>
      <c r="CO47" s="847" t="s">
        <v>8997</v>
      </c>
      <c r="CP47" s="7">
        <v>0</v>
      </c>
      <c r="CQ47" s="7">
        <v>0</v>
      </c>
      <c r="CR47" s="844" t="s">
        <v>218</v>
      </c>
      <c r="CS47" s="852" t="s">
        <v>9011</v>
      </c>
      <c r="CT47" s="857">
        <v>1</v>
      </c>
      <c r="CU47" s="839">
        <v>5000</v>
      </c>
      <c r="CV47" s="848">
        <v>0</v>
      </c>
      <c r="CW47" s="853" t="s">
        <v>9012</v>
      </c>
      <c r="CX47" s="7">
        <v>3.3333333333333333E-2</v>
      </c>
      <c r="CY47" s="7">
        <v>0</v>
      </c>
      <c r="CZ47" s="844" t="s">
        <v>218</v>
      </c>
      <c r="DA47" s="852" t="s">
        <v>9013</v>
      </c>
      <c r="DB47" s="856">
        <v>1</v>
      </c>
      <c r="DC47" s="839">
        <v>5000</v>
      </c>
      <c r="DD47" s="842">
        <v>0</v>
      </c>
      <c r="DE47" s="853"/>
      <c r="DF47" s="7">
        <v>3.3333333333333333E-2</v>
      </c>
      <c r="DG47" s="7">
        <v>0</v>
      </c>
      <c r="DH47" s="844" t="s">
        <v>7160</v>
      </c>
      <c r="DI47" s="852"/>
      <c r="DJ47" s="856"/>
      <c r="DK47" s="839">
        <v>5000</v>
      </c>
      <c r="DL47" s="842">
        <v>0</v>
      </c>
      <c r="DM47" s="853"/>
      <c r="DN47" s="7">
        <v>3.3333333333333333E-2</v>
      </c>
      <c r="DO47" s="7">
        <v>0</v>
      </c>
      <c r="DP47" s="844" t="s">
        <v>7160</v>
      </c>
      <c r="DQ47" s="852"/>
      <c r="DR47" s="856"/>
      <c r="DS47" s="839">
        <v>7500</v>
      </c>
      <c r="DT47" s="848"/>
      <c r="DU47" s="853"/>
      <c r="DV47" s="7">
        <v>0.05</v>
      </c>
      <c r="DW47" s="7">
        <v>0</v>
      </c>
      <c r="DX47" s="844" t="s">
        <v>7160</v>
      </c>
      <c r="DY47" s="852"/>
      <c r="DZ47" s="856"/>
      <c r="EA47" s="839">
        <v>7500</v>
      </c>
      <c r="EB47" s="842">
        <v>0</v>
      </c>
      <c r="EC47" s="853"/>
      <c r="ED47" s="7">
        <v>0.05</v>
      </c>
      <c r="EE47" s="7">
        <v>0</v>
      </c>
      <c r="EF47" s="844" t="s">
        <v>7160</v>
      </c>
      <c r="EG47" s="851"/>
      <c r="EH47" s="856"/>
      <c r="EI47" s="839">
        <v>7500</v>
      </c>
      <c r="EJ47" s="842">
        <v>0</v>
      </c>
      <c r="EK47" s="853"/>
      <c r="EL47" s="7">
        <v>0.05</v>
      </c>
      <c r="EM47" s="7">
        <v>0</v>
      </c>
      <c r="EN47" s="844" t="s">
        <v>7160</v>
      </c>
      <c r="EO47" s="851"/>
      <c r="EP47" s="856"/>
      <c r="EQ47" s="839">
        <v>10104</v>
      </c>
      <c r="ER47" s="845"/>
      <c r="ES47" s="853"/>
      <c r="ET47" s="7">
        <v>6.7360000000000003E-2</v>
      </c>
      <c r="EU47" s="7">
        <v>0</v>
      </c>
      <c r="EV47" s="844" t="s">
        <v>7160</v>
      </c>
      <c r="EW47" s="849"/>
      <c r="EX47" s="849"/>
      <c r="EY47" s="546">
        <v>2023</v>
      </c>
      <c r="FA47" s="862"/>
    </row>
    <row r="48" spans="1:157" s="934" customFormat="1" ht="32.25" customHeight="1" x14ac:dyDescent="0.25">
      <c r="A48" s="861" t="s">
        <v>9014</v>
      </c>
      <c r="B48" s="927" t="s">
        <v>2227</v>
      </c>
      <c r="C48" s="927" t="s">
        <v>653</v>
      </c>
      <c r="D48" s="927" t="s">
        <v>519</v>
      </c>
      <c r="E48" s="927" t="s">
        <v>7170</v>
      </c>
      <c r="F48" s="927" t="s">
        <v>3888</v>
      </c>
      <c r="G48" s="927" t="s">
        <v>4022</v>
      </c>
      <c r="H48" s="927" t="s">
        <v>4073</v>
      </c>
      <c r="I48" s="969" t="s">
        <v>7344</v>
      </c>
      <c r="J48" s="969" t="s">
        <v>7378</v>
      </c>
      <c r="K48" s="969" t="s">
        <v>7402</v>
      </c>
      <c r="L48" s="920"/>
      <c r="M48" s="927" t="s">
        <v>8317</v>
      </c>
      <c r="N48" s="972">
        <v>537</v>
      </c>
      <c r="O48" s="930"/>
      <c r="P48" s="1069" t="s">
        <v>7412</v>
      </c>
      <c r="Q48" s="919" t="s">
        <v>210</v>
      </c>
      <c r="R48" s="919" t="s">
        <v>210</v>
      </c>
      <c r="S48" s="919" t="s">
        <v>870</v>
      </c>
      <c r="T48" s="919" t="s">
        <v>7413</v>
      </c>
      <c r="U48" s="919" t="s">
        <v>870</v>
      </c>
      <c r="V48" s="919" t="s">
        <v>870</v>
      </c>
      <c r="W48" s="919" t="s">
        <v>7287</v>
      </c>
      <c r="X48" s="919" t="s">
        <v>7287</v>
      </c>
      <c r="Y48" s="919" t="s">
        <v>7287</v>
      </c>
      <c r="Z48" s="919" t="s">
        <v>870</v>
      </c>
      <c r="AA48" s="919" t="s">
        <v>7287</v>
      </c>
      <c r="AB48" s="919" t="s">
        <v>7287</v>
      </c>
      <c r="AC48" s="919" t="s">
        <v>870</v>
      </c>
      <c r="AD48" s="919" t="s">
        <v>7287</v>
      </c>
      <c r="AE48" s="919"/>
      <c r="AF48" s="919"/>
      <c r="AG48" s="919" t="s">
        <v>7287</v>
      </c>
      <c r="AH48" s="919" t="s">
        <v>7287</v>
      </c>
      <c r="AI48" s="919" t="s">
        <v>7287</v>
      </c>
      <c r="AJ48" s="919" t="s">
        <v>7287</v>
      </c>
      <c r="AK48" s="919" t="s">
        <v>7287</v>
      </c>
      <c r="AL48" s="919" t="s">
        <v>7287</v>
      </c>
      <c r="AM48" s="919" t="s">
        <v>7287</v>
      </c>
      <c r="AN48" s="919"/>
      <c r="AO48" s="919" t="s">
        <v>1366</v>
      </c>
      <c r="AP48" s="919" t="s">
        <v>2635</v>
      </c>
      <c r="AQ48" s="919" t="s">
        <v>1908</v>
      </c>
      <c r="AR48" s="919" t="s">
        <v>214</v>
      </c>
      <c r="AS48" s="919">
        <v>120</v>
      </c>
      <c r="AT48" s="927" t="s">
        <v>7414</v>
      </c>
      <c r="AU48" s="927" t="s">
        <v>7411</v>
      </c>
      <c r="AV48" s="980">
        <v>3.58</v>
      </c>
      <c r="AW48" s="986">
        <v>3.33</v>
      </c>
      <c r="AX48" s="986">
        <v>3.08</v>
      </c>
      <c r="AY48" s="986">
        <v>2.83</v>
      </c>
      <c r="AZ48" s="986">
        <v>2.58</v>
      </c>
      <c r="BA48" s="986">
        <v>2.58</v>
      </c>
      <c r="BB48" s="952"/>
      <c r="BC48" s="952"/>
      <c r="BD48" s="952"/>
      <c r="BE48" s="952"/>
      <c r="BF48" s="1005">
        <v>3.33</v>
      </c>
      <c r="BG48" s="839">
        <v>3.58</v>
      </c>
      <c r="BH48" s="842">
        <v>3.58</v>
      </c>
      <c r="BI48" s="854" t="s">
        <v>7886</v>
      </c>
      <c r="BJ48" s="129">
        <v>0</v>
      </c>
      <c r="BK48" s="7">
        <v>0</v>
      </c>
      <c r="BL48" s="841" t="s">
        <v>218</v>
      </c>
      <c r="BM48" s="854" t="s">
        <v>7897</v>
      </c>
      <c r="BN48" s="859"/>
      <c r="BO48" s="839">
        <v>3.58</v>
      </c>
      <c r="BP48" s="842">
        <v>3.58</v>
      </c>
      <c r="BQ48" s="843" t="s">
        <v>7913</v>
      </c>
      <c r="BR48" s="7">
        <v>0</v>
      </c>
      <c r="BS48" s="7">
        <v>0</v>
      </c>
      <c r="BT48" s="844" t="s">
        <v>218</v>
      </c>
      <c r="BU48" s="537" t="s">
        <v>7919</v>
      </c>
      <c r="BV48" s="120">
        <v>1</v>
      </c>
      <c r="BW48" s="839">
        <v>3.58</v>
      </c>
      <c r="BX48" s="842">
        <v>3.58</v>
      </c>
      <c r="BY48" s="853" t="s">
        <v>8422</v>
      </c>
      <c r="BZ48" s="7">
        <v>0</v>
      </c>
      <c r="CA48" s="7">
        <v>0</v>
      </c>
      <c r="CB48" s="844" t="s">
        <v>218</v>
      </c>
      <c r="CC48" s="852" t="s">
        <v>9015</v>
      </c>
      <c r="CD48" s="120"/>
      <c r="CE48" s="839">
        <v>3.58</v>
      </c>
      <c r="CF48" s="842">
        <v>3.58</v>
      </c>
      <c r="CG48" s="853" t="s">
        <v>9016</v>
      </c>
      <c r="CH48" s="7">
        <v>0</v>
      </c>
      <c r="CI48" s="7">
        <v>0</v>
      </c>
      <c r="CJ48" s="844" t="s">
        <v>218</v>
      </c>
      <c r="CK48" s="27" t="s">
        <v>9017</v>
      </c>
      <c r="CL48" s="857">
        <v>1</v>
      </c>
      <c r="CM48" s="839">
        <v>3.58</v>
      </c>
      <c r="CN48" s="842">
        <v>3.58</v>
      </c>
      <c r="CO48" s="847" t="s">
        <v>9018</v>
      </c>
      <c r="CP48" s="7">
        <v>0</v>
      </c>
      <c r="CQ48" s="7">
        <v>0</v>
      </c>
      <c r="CR48" s="844" t="s">
        <v>218</v>
      </c>
      <c r="CS48" s="852" t="s">
        <v>9019</v>
      </c>
      <c r="CT48" s="857">
        <v>1</v>
      </c>
      <c r="CU48" s="839">
        <v>3.58</v>
      </c>
      <c r="CV48" s="842">
        <v>3.58</v>
      </c>
      <c r="CW48" s="853" t="s">
        <v>9020</v>
      </c>
      <c r="CX48" s="7">
        <v>0</v>
      </c>
      <c r="CY48" s="7">
        <v>0</v>
      </c>
      <c r="CZ48" s="844" t="s">
        <v>218</v>
      </c>
      <c r="DA48" s="852" t="s">
        <v>9021</v>
      </c>
      <c r="DB48" s="856">
        <v>1</v>
      </c>
      <c r="DC48" s="839">
        <v>3.58</v>
      </c>
      <c r="DD48" s="842">
        <v>3.58</v>
      </c>
      <c r="DE48" s="853"/>
      <c r="DF48" s="7">
        <v>0</v>
      </c>
      <c r="DG48" s="7">
        <v>0</v>
      </c>
      <c r="DH48" s="844" t="s">
        <v>7160</v>
      </c>
      <c r="DI48" s="852"/>
      <c r="DJ48" s="856"/>
      <c r="DK48" s="839">
        <v>3.58</v>
      </c>
      <c r="DL48" s="842">
        <v>0</v>
      </c>
      <c r="DM48" s="853"/>
      <c r="DN48" s="7">
        <v>0</v>
      </c>
      <c r="DO48" s="7">
        <v>0</v>
      </c>
      <c r="DP48" s="844" t="s">
        <v>7160</v>
      </c>
      <c r="DQ48" s="852"/>
      <c r="DR48" s="856"/>
      <c r="DS48" s="839">
        <v>3.58</v>
      </c>
      <c r="DT48" s="842">
        <v>0</v>
      </c>
      <c r="DU48" s="853"/>
      <c r="DV48" s="7">
        <v>0</v>
      </c>
      <c r="DW48" s="7">
        <v>0</v>
      </c>
      <c r="DX48" s="844" t="s">
        <v>7160</v>
      </c>
      <c r="DY48" s="852"/>
      <c r="DZ48" s="856"/>
      <c r="EA48" s="839">
        <v>3.58</v>
      </c>
      <c r="EB48" s="842">
        <v>0</v>
      </c>
      <c r="EC48" s="853"/>
      <c r="ED48" s="7">
        <v>0</v>
      </c>
      <c r="EE48" s="7">
        <v>0</v>
      </c>
      <c r="EF48" s="844" t="s">
        <v>7160</v>
      </c>
      <c r="EG48" s="851"/>
      <c r="EH48" s="856"/>
      <c r="EI48" s="839">
        <v>3.58</v>
      </c>
      <c r="EJ48" s="842">
        <v>0</v>
      </c>
      <c r="EK48" s="853"/>
      <c r="EL48" s="7">
        <v>0</v>
      </c>
      <c r="EM48" s="7">
        <v>0</v>
      </c>
      <c r="EN48" s="844" t="s">
        <v>7160</v>
      </c>
      <c r="EO48" s="851"/>
      <c r="EP48" s="856"/>
      <c r="EQ48" s="839">
        <v>3.33</v>
      </c>
      <c r="ER48" s="845"/>
      <c r="ES48" s="853"/>
      <c r="ET48" s="7">
        <v>1</v>
      </c>
      <c r="EU48" s="7">
        <v>0</v>
      </c>
      <c r="EV48" s="844" t="s">
        <v>7160</v>
      </c>
      <c r="EW48" s="849"/>
      <c r="EX48" s="849"/>
      <c r="EY48" s="546">
        <v>2023</v>
      </c>
      <c r="FA48" s="862"/>
    </row>
    <row r="49" spans="1:157" s="934" customFormat="1" ht="32.25" customHeight="1" x14ac:dyDescent="0.25">
      <c r="A49" s="861" t="s">
        <v>9022</v>
      </c>
      <c r="B49" s="927" t="s">
        <v>2227</v>
      </c>
      <c r="C49" s="927" t="s">
        <v>653</v>
      </c>
      <c r="D49" s="927" t="s">
        <v>519</v>
      </c>
      <c r="E49" s="927" t="s">
        <v>7170</v>
      </c>
      <c r="F49" s="927" t="s">
        <v>3888</v>
      </c>
      <c r="G49" s="927" t="s">
        <v>4022</v>
      </c>
      <c r="H49" s="927" t="s">
        <v>2230</v>
      </c>
      <c r="I49" s="969" t="s">
        <v>7344</v>
      </c>
      <c r="J49" s="969" t="s">
        <v>7378</v>
      </c>
      <c r="K49" s="969" t="s">
        <v>7402</v>
      </c>
      <c r="L49" s="919"/>
      <c r="M49" s="927" t="s">
        <v>8317</v>
      </c>
      <c r="N49" s="919">
        <v>286</v>
      </c>
      <c r="O49" s="919"/>
      <c r="P49" s="1069" t="s">
        <v>7701</v>
      </c>
      <c r="Q49" s="919" t="s">
        <v>210</v>
      </c>
      <c r="R49" s="919" t="s">
        <v>210</v>
      </c>
      <c r="S49" s="919" t="s">
        <v>7287</v>
      </c>
      <c r="T49" s="919" t="s">
        <v>7415</v>
      </c>
      <c r="U49" s="919" t="s">
        <v>7287</v>
      </c>
      <c r="V49" s="919" t="s">
        <v>7287</v>
      </c>
      <c r="W49" s="919" t="s">
        <v>7287</v>
      </c>
      <c r="X49" s="919" t="s">
        <v>7287</v>
      </c>
      <c r="Y49" s="919" t="s">
        <v>7287</v>
      </c>
      <c r="Z49" s="919" t="s">
        <v>870</v>
      </c>
      <c r="AA49" s="919" t="s">
        <v>7287</v>
      </c>
      <c r="AB49" s="919" t="s">
        <v>7287</v>
      </c>
      <c r="AC49" s="919" t="s">
        <v>870</v>
      </c>
      <c r="AD49" s="919" t="s">
        <v>7287</v>
      </c>
      <c r="AE49" s="919"/>
      <c r="AF49" s="919"/>
      <c r="AG49" s="919" t="s">
        <v>7287</v>
      </c>
      <c r="AH49" s="919" t="s">
        <v>7287</v>
      </c>
      <c r="AI49" s="919" t="s">
        <v>7287</v>
      </c>
      <c r="AJ49" s="919" t="s">
        <v>7287</v>
      </c>
      <c r="AK49" s="919" t="s">
        <v>7287</v>
      </c>
      <c r="AL49" s="919" t="s">
        <v>7287</v>
      </c>
      <c r="AM49" s="919" t="s">
        <v>7287</v>
      </c>
      <c r="AN49" s="919"/>
      <c r="AO49" s="919" t="s">
        <v>211</v>
      </c>
      <c r="AP49" s="919" t="s">
        <v>470</v>
      </c>
      <c r="AQ49" s="919" t="s">
        <v>213</v>
      </c>
      <c r="AR49" s="919" t="s">
        <v>271</v>
      </c>
      <c r="AS49" s="919">
        <v>0</v>
      </c>
      <c r="AT49" s="927" t="s">
        <v>7416</v>
      </c>
      <c r="AU49" s="927" t="s">
        <v>7417</v>
      </c>
      <c r="AV49" s="919">
        <v>80</v>
      </c>
      <c r="AW49" s="919">
        <v>97</v>
      </c>
      <c r="AX49" s="919">
        <v>97</v>
      </c>
      <c r="AY49" s="919">
        <v>97</v>
      </c>
      <c r="AZ49" s="919">
        <v>97</v>
      </c>
      <c r="BA49" s="919">
        <v>97</v>
      </c>
      <c r="BB49" s="927"/>
      <c r="BC49" s="927"/>
      <c r="BD49" s="927"/>
      <c r="BE49" s="927"/>
      <c r="BF49" s="992">
        <v>97</v>
      </c>
      <c r="BG49" s="839">
        <v>0</v>
      </c>
      <c r="BH49" s="842">
        <v>0</v>
      </c>
      <c r="BI49" s="854" t="s">
        <v>7887</v>
      </c>
      <c r="BJ49" s="129">
        <v>0</v>
      </c>
      <c r="BK49" s="7">
        <v>0</v>
      </c>
      <c r="BL49" s="841" t="s">
        <v>218</v>
      </c>
      <c r="BM49" s="854" t="s">
        <v>7897</v>
      </c>
      <c r="BN49" s="859"/>
      <c r="BO49" s="839">
        <v>0</v>
      </c>
      <c r="BP49" s="842">
        <v>0</v>
      </c>
      <c r="BQ49" s="843" t="s">
        <v>7914</v>
      </c>
      <c r="BR49" s="7">
        <v>0</v>
      </c>
      <c r="BS49" s="7">
        <v>0</v>
      </c>
      <c r="BT49" s="844" t="s">
        <v>218</v>
      </c>
      <c r="BU49" s="537" t="s">
        <v>7919</v>
      </c>
      <c r="BV49" s="120">
        <v>1</v>
      </c>
      <c r="BW49" s="839">
        <v>15</v>
      </c>
      <c r="BX49" s="1076">
        <v>1</v>
      </c>
      <c r="BY49" s="853" t="s">
        <v>8422</v>
      </c>
      <c r="BZ49" s="7">
        <v>0.15463917525773196</v>
      </c>
      <c r="CA49" s="7">
        <v>0</v>
      </c>
      <c r="CB49" s="844" t="s">
        <v>2913</v>
      </c>
      <c r="CC49" s="852" t="s">
        <v>9023</v>
      </c>
      <c r="CD49" s="120"/>
      <c r="CE49" s="839">
        <v>15</v>
      </c>
      <c r="CF49" s="842">
        <v>0</v>
      </c>
      <c r="CG49" s="853" t="s">
        <v>9024</v>
      </c>
      <c r="CH49" s="7">
        <v>0.15463917525773196</v>
      </c>
      <c r="CI49" s="7">
        <v>0</v>
      </c>
      <c r="CJ49" s="844" t="s">
        <v>2913</v>
      </c>
      <c r="CK49" s="27" t="s">
        <v>9025</v>
      </c>
      <c r="CL49" s="857">
        <v>1</v>
      </c>
      <c r="CM49" s="839">
        <v>15</v>
      </c>
      <c r="CN49" s="842">
        <v>0</v>
      </c>
      <c r="CO49" s="847" t="s">
        <v>9026</v>
      </c>
      <c r="CP49" s="7">
        <v>0.15463917525773196</v>
      </c>
      <c r="CQ49" s="7">
        <v>0</v>
      </c>
      <c r="CR49" s="844" t="s">
        <v>218</v>
      </c>
      <c r="CS49" s="852" t="s">
        <v>9027</v>
      </c>
      <c r="CT49" s="857">
        <v>1</v>
      </c>
      <c r="CU49" s="839">
        <v>50</v>
      </c>
      <c r="CV49" s="848">
        <v>16</v>
      </c>
      <c r="CW49" s="853" t="s">
        <v>9028</v>
      </c>
      <c r="CX49" s="7">
        <v>0.51546391752577314</v>
      </c>
      <c r="CY49" s="7">
        <v>0</v>
      </c>
      <c r="CZ49" s="844" t="s">
        <v>218</v>
      </c>
      <c r="DA49" s="852" t="s">
        <v>9029</v>
      </c>
      <c r="DB49" s="856">
        <v>1</v>
      </c>
      <c r="DC49" s="839">
        <v>50</v>
      </c>
      <c r="DD49" s="842">
        <v>16</v>
      </c>
      <c r="DE49" s="853"/>
      <c r="DF49" s="7">
        <v>0.51546391752577314</v>
      </c>
      <c r="DG49" s="7">
        <v>0</v>
      </c>
      <c r="DH49" s="844" t="s">
        <v>7160</v>
      </c>
      <c r="DI49" s="852"/>
      <c r="DJ49" s="856"/>
      <c r="DK49" s="839">
        <v>50</v>
      </c>
      <c r="DL49" s="842">
        <v>0</v>
      </c>
      <c r="DM49" s="853"/>
      <c r="DN49" s="7">
        <v>0.51546391752577314</v>
      </c>
      <c r="DO49" s="7">
        <v>0</v>
      </c>
      <c r="DP49" s="844" t="s">
        <v>7160</v>
      </c>
      <c r="DQ49" s="852"/>
      <c r="DR49" s="856"/>
      <c r="DS49" s="839">
        <v>80</v>
      </c>
      <c r="DT49" s="848"/>
      <c r="DU49" s="853"/>
      <c r="DV49" s="7">
        <v>0.82474226804123707</v>
      </c>
      <c r="DW49" s="7">
        <v>0</v>
      </c>
      <c r="DX49" s="844" t="s">
        <v>7160</v>
      </c>
      <c r="DY49" s="852"/>
      <c r="DZ49" s="856"/>
      <c r="EA49" s="839">
        <v>80</v>
      </c>
      <c r="EB49" s="842">
        <v>0</v>
      </c>
      <c r="EC49" s="853"/>
      <c r="ED49" s="7">
        <v>0.82474226804123707</v>
      </c>
      <c r="EE49" s="7">
        <v>0</v>
      </c>
      <c r="EF49" s="844" t="s">
        <v>7160</v>
      </c>
      <c r="EG49" s="851"/>
      <c r="EH49" s="856"/>
      <c r="EI49" s="839">
        <v>80</v>
      </c>
      <c r="EJ49" s="842">
        <v>0</v>
      </c>
      <c r="EK49" s="853"/>
      <c r="EL49" s="7">
        <v>0.82474226804123707</v>
      </c>
      <c r="EM49" s="7">
        <v>0</v>
      </c>
      <c r="EN49" s="844" t="s">
        <v>7160</v>
      </c>
      <c r="EO49" s="851"/>
      <c r="EP49" s="856"/>
      <c r="EQ49" s="839">
        <v>97</v>
      </c>
      <c r="ER49" s="845"/>
      <c r="ES49" s="853"/>
      <c r="ET49" s="7">
        <v>1</v>
      </c>
      <c r="EU49" s="7">
        <v>0</v>
      </c>
      <c r="EV49" s="844" t="s">
        <v>7160</v>
      </c>
      <c r="EW49" s="849"/>
      <c r="EX49" s="849"/>
      <c r="EY49" s="546">
        <v>2023</v>
      </c>
      <c r="FA49" s="862"/>
    </row>
    <row r="50" spans="1:157" s="934" customFormat="1" ht="32.25" customHeight="1" x14ac:dyDescent="0.25">
      <c r="A50" s="861" t="s">
        <v>9030</v>
      </c>
      <c r="B50" s="927" t="s">
        <v>2227</v>
      </c>
      <c r="C50" s="927" t="s">
        <v>653</v>
      </c>
      <c r="D50" s="927" t="s">
        <v>519</v>
      </c>
      <c r="E50" s="927" t="s">
        <v>7170</v>
      </c>
      <c r="F50" s="927" t="s">
        <v>3888</v>
      </c>
      <c r="G50" s="927" t="s">
        <v>4022</v>
      </c>
      <c r="H50" s="927" t="s">
        <v>4096</v>
      </c>
      <c r="I50" s="969" t="s">
        <v>7344</v>
      </c>
      <c r="J50" s="969" t="s">
        <v>7378</v>
      </c>
      <c r="K50" s="969" t="s">
        <v>7402</v>
      </c>
      <c r="L50" s="919"/>
      <c r="M50" s="927" t="s">
        <v>8317</v>
      </c>
      <c r="N50" s="919">
        <v>301</v>
      </c>
      <c r="O50" s="919"/>
      <c r="P50" s="1069" t="s">
        <v>7418</v>
      </c>
      <c r="Q50" s="919" t="s">
        <v>210</v>
      </c>
      <c r="R50" s="919" t="s">
        <v>210</v>
      </c>
      <c r="S50" s="919" t="s">
        <v>7287</v>
      </c>
      <c r="T50" s="919" t="s">
        <v>7287</v>
      </c>
      <c r="U50" s="919" t="s">
        <v>7287</v>
      </c>
      <c r="V50" s="919" t="s">
        <v>7287</v>
      </c>
      <c r="W50" s="919" t="s">
        <v>7287</v>
      </c>
      <c r="X50" s="919" t="s">
        <v>7287</v>
      </c>
      <c r="Y50" s="919" t="s">
        <v>7287</v>
      </c>
      <c r="Z50" s="919" t="s">
        <v>7287</v>
      </c>
      <c r="AA50" s="919" t="s">
        <v>7287</v>
      </c>
      <c r="AB50" s="919" t="s">
        <v>7287</v>
      </c>
      <c r="AC50" s="919" t="s">
        <v>7287</v>
      </c>
      <c r="AD50" s="919" t="s">
        <v>7287</v>
      </c>
      <c r="AE50" s="919"/>
      <c r="AF50" s="919"/>
      <c r="AG50" s="919" t="s">
        <v>7287</v>
      </c>
      <c r="AH50" s="919" t="s">
        <v>7287</v>
      </c>
      <c r="AI50" s="919" t="s">
        <v>7287</v>
      </c>
      <c r="AJ50" s="919" t="s">
        <v>7287</v>
      </c>
      <c r="AK50" s="919" t="s">
        <v>7287</v>
      </c>
      <c r="AL50" s="919" t="s">
        <v>7287</v>
      </c>
      <c r="AM50" s="919" t="s">
        <v>7287</v>
      </c>
      <c r="AN50" s="919"/>
      <c r="AO50" s="919" t="s">
        <v>211</v>
      </c>
      <c r="AP50" s="919" t="s">
        <v>243</v>
      </c>
      <c r="AQ50" s="919" t="s">
        <v>213</v>
      </c>
      <c r="AR50" s="919" t="s">
        <v>271</v>
      </c>
      <c r="AS50" s="919">
        <v>0</v>
      </c>
      <c r="AT50" s="927" t="s">
        <v>7175</v>
      </c>
      <c r="AU50" s="927" t="s">
        <v>7176</v>
      </c>
      <c r="AV50" s="919">
        <v>97</v>
      </c>
      <c r="AW50" s="919">
        <v>97</v>
      </c>
      <c r="AX50" s="919">
        <v>97</v>
      </c>
      <c r="AY50" s="919">
        <v>97</v>
      </c>
      <c r="AZ50" s="919">
        <v>97</v>
      </c>
      <c r="BA50" s="919">
        <v>97</v>
      </c>
      <c r="BB50" s="927"/>
      <c r="BC50" s="927"/>
      <c r="BD50" s="927"/>
      <c r="BE50" s="927"/>
      <c r="BF50" s="992">
        <v>97</v>
      </c>
      <c r="BG50" s="839">
        <v>0</v>
      </c>
      <c r="BH50" s="842">
        <v>0</v>
      </c>
      <c r="BI50" s="854" t="s">
        <v>7888</v>
      </c>
      <c r="BJ50" s="129">
        <v>0</v>
      </c>
      <c r="BK50" s="7">
        <v>0</v>
      </c>
      <c r="BL50" s="841" t="s">
        <v>218</v>
      </c>
      <c r="BM50" s="854" t="s">
        <v>7897</v>
      </c>
      <c r="BN50" s="859"/>
      <c r="BO50" s="839">
        <v>10</v>
      </c>
      <c r="BP50" s="845">
        <v>5</v>
      </c>
      <c r="BQ50" s="843" t="s">
        <v>7915</v>
      </c>
      <c r="BR50" s="7">
        <v>0.10309278350515463</v>
      </c>
      <c r="BS50" s="7">
        <v>5.1546391752577317E-2</v>
      </c>
      <c r="BT50" s="844" t="s">
        <v>218</v>
      </c>
      <c r="BU50" s="537" t="s">
        <v>7920</v>
      </c>
      <c r="BV50" s="120">
        <v>1</v>
      </c>
      <c r="BW50" s="839">
        <v>10</v>
      </c>
      <c r="BX50" s="842">
        <v>5</v>
      </c>
      <c r="BY50" s="853" t="s">
        <v>8423</v>
      </c>
      <c r="BZ50" s="7">
        <v>0.10309278350515463</v>
      </c>
      <c r="CA50" s="7">
        <v>5.1546391752577317E-2</v>
      </c>
      <c r="CB50" s="844" t="s">
        <v>218</v>
      </c>
      <c r="CC50" s="852" t="s">
        <v>8436</v>
      </c>
      <c r="CD50" s="120"/>
      <c r="CE50" s="839">
        <v>20</v>
      </c>
      <c r="CF50" s="1091">
        <v>13</v>
      </c>
      <c r="CG50" s="853" t="s">
        <v>9031</v>
      </c>
      <c r="CH50" s="7">
        <v>0.20618556701030927</v>
      </c>
      <c r="CI50" s="7">
        <v>0.13402061855670103</v>
      </c>
      <c r="CJ50" s="844" t="s">
        <v>218</v>
      </c>
      <c r="CK50" s="27" t="s">
        <v>9032</v>
      </c>
      <c r="CL50" s="857">
        <v>1</v>
      </c>
      <c r="CM50" s="839">
        <v>20</v>
      </c>
      <c r="CN50" s="842">
        <v>13</v>
      </c>
      <c r="CO50" s="847" t="s">
        <v>9033</v>
      </c>
      <c r="CP50" s="7">
        <v>0.20618556701030927</v>
      </c>
      <c r="CQ50" s="7">
        <v>0.13402061855670103</v>
      </c>
      <c r="CR50" s="844" t="s">
        <v>218</v>
      </c>
      <c r="CS50" s="852" t="s">
        <v>9034</v>
      </c>
      <c r="CT50" s="857">
        <v>1</v>
      </c>
      <c r="CU50" s="839">
        <v>40</v>
      </c>
      <c r="CV50" s="845">
        <v>33</v>
      </c>
      <c r="CW50" s="853" t="s">
        <v>9035</v>
      </c>
      <c r="CX50" s="7">
        <v>0.41237113402061853</v>
      </c>
      <c r="CY50" s="7">
        <v>0</v>
      </c>
      <c r="CZ50" s="844" t="s">
        <v>2913</v>
      </c>
      <c r="DA50" s="852" t="s">
        <v>9036</v>
      </c>
      <c r="DB50" s="856">
        <v>1</v>
      </c>
      <c r="DC50" s="839">
        <v>40</v>
      </c>
      <c r="DD50" s="842">
        <v>0</v>
      </c>
      <c r="DE50" s="853"/>
      <c r="DF50" s="7">
        <v>0.41237113402061853</v>
      </c>
      <c r="DG50" s="7">
        <v>0</v>
      </c>
      <c r="DH50" s="844" t="s">
        <v>7160</v>
      </c>
      <c r="DI50" s="852"/>
      <c r="DJ50" s="856"/>
      <c r="DK50" s="839">
        <v>70</v>
      </c>
      <c r="DL50" s="845"/>
      <c r="DM50" s="853"/>
      <c r="DN50" s="7">
        <v>0.72164948453608246</v>
      </c>
      <c r="DO50" s="7">
        <v>0</v>
      </c>
      <c r="DP50" s="844" t="s">
        <v>7160</v>
      </c>
      <c r="DQ50" s="852"/>
      <c r="DR50" s="856"/>
      <c r="DS50" s="839">
        <v>70</v>
      </c>
      <c r="DT50" s="842">
        <v>0</v>
      </c>
      <c r="DU50" s="853"/>
      <c r="DV50" s="7">
        <v>0.72164948453608246</v>
      </c>
      <c r="DW50" s="7">
        <v>0</v>
      </c>
      <c r="DX50" s="844" t="s">
        <v>7160</v>
      </c>
      <c r="DY50" s="852"/>
      <c r="DZ50" s="856"/>
      <c r="EA50" s="839">
        <v>90</v>
      </c>
      <c r="EB50" s="845"/>
      <c r="EC50" s="853"/>
      <c r="ED50" s="7">
        <v>0.92783505154639179</v>
      </c>
      <c r="EE50" s="7">
        <v>0</v>
      </c>
      <c r="EF50" s="844" t="s">
        <v>7160</v>
      </c>
      <c r="EG50" s="851"/>
      <c r="EH50" s="856"/>
      <c r="EI50" s="839">
        <v>90</v>
      </c>
      <c r="EJ50" s="842">
        <v>0</v>
      </c>
      <c r="EK50" s="853"/>
      <c r="EL50" s="7">
        <v>0.92783505154639179</v>
      </c>
      <c r="EM50" s="7">
        <v>0</v>
      </c>
      <c r="EN50" s="844" t="s">
        <v>7160</v>
      </c>
      <c r="EO50" s="851"/>
      <c r="EP50" s="856"/>
      <c r="EQ50" s="839">
        <v>97</v>
      </c>
      <c r="ER50" s="845"/>
      <c r="ES50" s="853"/>
      <c r="ET50" s="7">
        <v>1</v>
      </c>
      <c r="EU50" s="7">
        <v>0</v>
      </c>
      <c r="EV50" s="844" t="s">
        <v>7160</v>
      </c>
      <c r="EW50" s="849"/>
      <c r="EX50" s="849"/>
      <c r="EY50" s="546">
        <v>2023</v>
      </c>
      <c r="FA50" s="862"/>
    </row>
    <row r="51" spans="1:157" s="934" customFormat="1" ht="32.25" customHeight="1" x14ac:dyDescent="0.25">
      <c r="A51" s="861" t="s">
        <v>9037</v>
      </c>
      <c r="B51" s="927" t="s">
        <v>2227</v>
      </c>
      <c r="C51" s="927" t="s">
        <v>653</v>
      </c>
      <c r="D51" s="927" t="s">
        <v>519</v>
      </c>
      <c r="E51" s="927" t="s">
        <v>7170</v>
      </c>
      <c r="F51" s="927" t="s">
        <v>3888</v>
      </c>
      <c r="G51" s="927" t="s">
        <v>4153</v>
      </c>
      <c r="H51" s="927" t="s">
        <v>2230</v>
      </c>
      <c r="I51" s="969" t="s">
        <v>7344</v>
      </c>
      <c r="J51" s="969" t="s">
        <v>7378</v>
      </c>
      <c r="K51" s="969" t="s">
        <v>7402</v>
      </c>
      <c r="L51" s="919"/>
      <c r="M51" s="927" t="s">
        <v>8317</v>
      </c>
      <c r="N51" s="919">
        <v>210</v>
      </c>
      <c r="O51" s="919"/>
      <c r="P51" s="1069" t="s">
        <v>7419</v>
      </c>
      <c r="Q51" s="919" t="s">
        <v>210</v>
      </c>
      <c r="R51" s="919" t="s">
        <v>7420</v>
      </c>
      <c r="S51" s="919" t="s">
        <v>7287</v>
      </c>
      <c r="T51" s="919" t="s">
        <v>7287</v>
      </c>
      <c r="U51" s="919" t="s">
        <v>870</v>
      </c>
      <c r="V51" s="919" t="s">
        <v>7287</v>
      </c>
      <c r="W51" s="919" t="s">
        <v>7287</v>
      </c>
      <c r="X51" s="919" t="s">
        <v>7287</v>
      </c>
      <c r="Y51" s="919" t="s">
        <v>7287</v>
      </c>
      <c r="Z51" s="919" t="s">
        <v>7287</v>
      </c>
      <c r="AA51" s="919" t="s">
        <v>7287</v>
      </c>
      <c r="AB51" s="919" t="s">
        <v>7287</v>
      </c>
      <c r="AC51" s="919" t="s">
        <v>7287</v>
      </c>
      <c r="AD51" s="919" t="s">
        <v>7287</v>
      </c>
      <c r="AE51" s="919"/>
      <c r="AF51" s="919"/>
      <c r="AG51" s="919" t="s">
        <v>7287</v>
      </c>
      <c r="AH51" s="919" t="s">
        <v>7287</v>
      </c>
      <c r="AI51" s="919" t="s">
        <v>7287</v>
      </c>
      <c r="AJ51" s="919" t="s">
        <v>7287</v>
      </c>
      <c r="AK51" s="919" t="s">
        <v>7287</v>
      </c>
      <c r="AL51" s="919" t="s">
        <v>7287</v>
      </c>
      <c r="AM51" s="919" t="s">
        <v>7287</v>
      </c>
      <c r="AN51" s="919"/>
      <c r="AO51" s="919" t="s">
        <v>211</v>
      </c>
      <c r="AP51" s="919" t="s">
        <v>2635</v>
      </c>
      <c r="AQ51" s="919" t="s">
        <v>244</v>
      </c>
      <c r="AR51" s="919" t="s">
        <v>3405</v>
      </c>
      <c r="AS51" s="919">
        <v>0</v>
      </c>
      <c r="AT51" s="927" t="s">
        <v>7421</v>
      </c>
      <c r="AU51" s="927" t="s">
        <v>7422</v>
      </c>
      <c r="AV51" s="919">
        <v>0</v>
      </c>
      <c r="AW51" s="919">
        <v>3</v>
      </c>
      <c r="AX51" s="919">
        <v>3</v>
      </c>
      <c r="AY51" s="919">
        <v>3</v>
      </c>
      <c r="AZ51" s="919">
        <v>3</v>
      </c>
      <c r="BA51" s="919">
        <v>12</v>
      </c>
      <c r="BB51" s="927"/>
      <c r="BC51" s="927"/>
      <c r="BD51" s="927"/>
      <c r="BE51" s="927"/>
      <c r="BF51" s="992">
        <v>3</v>
      </c>
      <c r="BG51" s="839">
        <v>0</v>
      </c>
      <c r="BH51" s="842">
        <v>0</v>
      </c>
      <c r="BI51" s="854" t="s">
        <v>7889</v>
      </c>
      <c r="BJ51" s="129">
        <v>0</v>
      </c>
      <c r="BK51" s="7">
        <v>0</v>
      </c>
      <c r="BL51" s="841" t="s">
        <v>218</v>
      </c>
      <c r="BM51" s="854" t="s">
        <v>7897</v>
      </c>
      <c r="BN51" s="860"/>
      <c r="BO51" s="839">
        <v>0</v>
      </c>
      <c r="BP51" s="842">
        <v>0</v>
      </c>
      <c r="BQ51" s="843" t="s">
        <v>7916</v>
      </c>
      <c r="BR51" s="7">
        <v>0</v>
      </c>
      <c r="BS51" s="7">
        <v>0</v>
      </c>
      <c r="BT51" s="844" t="s">
        <v>218</v>
      </c>
      <c r="BU51" s="537" t="s">
        <v>7919</v>
      </c>
      <c r="BV51" s="120">
        <v>1</v>
      </c>
      <c r="BW51" s="839">
        <v>0</v>
      </c>
      <c r="BX51" s="842">
        <v>0</v>
      </c>
      <c r="BY51" s="853" t="s">
        <v>8424</v>
      </c>
      <c r="BZ51" s="7">
        <v>0</v>
      </c>
      <c r="CA51" s="7">
        <v>0</v>
      </c>
      <c r="CB51" s="844" t="s">
        <v>218</v>
      </c>
      <c r="CC51" s="852" t="s">
        <v>8437</v>
      </c>
      <c r="CD51" s="857"/>
      <c r="CE51" s="839">
        <v>0</v>
      </c>
      <c r="CF51" s="842">
        <v>0</v>
      </c>
      <c r="CG51" s="853" t="s">
        <v>9038</v>
      </c>
      <c r="CH51" s="7">
        <v>0</v>
      </c>
      <c r="CI51" s="7">
        <v>0</v>
      </c>
      <c r="CJ51" s="844" t="s">
        <v>218</v>
      </c>
      <c r="CK51" s="27" t="s">
        <v>9039</v>
      </c>
      <c r="CL51" s="857">
        <v>1</v>
      </c>
      <c r="CM51" s="839">
        <v>0</v>
      </c>
      <c r="CN51" s="842">
        <v>0</v>
      </c>
      <c r="CO51" s="847" t="s">
        <v>9040</v>
      </c>
      <c r="CP51" s="7">
        <v>0</v>
      </c>
      <c r="CQ51" s="7">
        <v>0</v>
      </c>
      <c r="CR51" s="844" t="s">
        <v>218</v>
      </c>
      <c r="CS51" s="852" t="s">
        <v>9041</v>
      </c>
      <c r="CT51" s="857">
        <v>1</v>
      </c>
      <c r="CU51" s="839">
        <v>0</v>
      </c>
      <c r="CV51" s="858">
        <v>0</v>
      </c>
      <c r="CW51" s="853" t="s">
        <v>9042</v>
      </c>
      <c r="CX51" s="7">
        <v>0</v>
      </c>
      <c r="CY51" s="7">
        <v>0</v>
      </c>
      <c r="CZ51" s="844" t="s">
        <v>218</v>
      </c>
      <c r="DA51" s="852" t="s">
        <v>9043</v>
      </c>
      <c r="DB51" s="856">
        <v>1</v>
      </c>
      <c r="DC51" s="839">
        <v>0</v>
      </c>
      <c r="DD51" s="842">
        <v>0</v>
      </c>
      <c r="DE51" s="853"/>
      <c r="DF51" s="7">
        <v>0</v>
      </c>
      <c r="DG51" s="7">
        <v>0</v>
      </c>
      <c r="DH51" s="844" t="s">
        <v>7160</v>
      </c>
      <c r="DI51" s="852"/>
      <c r="DJ51" s="856"/>
      <c r="DK51" s="839">
        <v>0</v>
      </c>
      <c r="DL51" s="842">
        <v>0</v>
      </c>
      <c r="DM51" s="853"/>
      <c r="DN51" s="7">
        <v>0</v>
      </c>
      <c r="DO51" s="7">
        <v>0</v>
      </c>
      <c r="DP51" s="844" t="s">
        <v>7160</v>
      </c>
      <c r="DQ51" s="852"/>
      <c r="DR51" s="856"/>
      <c r="DS51" s="839">
        <v>0</v>
      </c>
      <c r="DT51" s="842">
        <v>0</v>
      </c>
      <c r="DU51" s="853"/>
      <c r="DV51" s="7">
        <v>0</v>
      </c>
      <c r="DW51" s="7">
        <v>0</v>
      </c>
      <c r="DX51" s="844" t="s">
        <v>7160</v>
      </c>
      <c r="DY51" s="852"/>
      <c r="DZ51" s="856"/>
      <c r="EA51" s="839">
        <v>0</v>
      </c>
      <c r="EB51" s="842">
        <v>0</v>
      </c>
      <c r="EC51" s="853"/>
      <c r="ED51" s="7">
        <v>0</v>
      </c>
      <c r="EE51" s="7">
        <v>0</v>
      </c>
      <c r="EF51" s="844" t="s">
        <v>7160</v>
      </c>
      <c r="EG51" s="851"/>
      <c r="EH51" s="856"/>
      <c r="EI51" s="839">
        <v>0</v>
      </c>
      <c r="EJ51" s="842">
        <v>0</v>
      </c>
      <c r="EK51" s="853"/>
      <c r="EL51" s="7">
        <v>0</v>
      </c>
      <c r="EM51" s="7">
        <v>0</v>
      </c>
      <c r="EN51" s="844" t="s">
        <v>7160</v>
      </c>
      <c r="EO51" s="851"/>
      <c r="EP51" s="856"/>
      <c r="EQ51" s="839">
        <v>3</v>
      </c>
      <c r="ER51" s="845"/>
      <c r="ES51" s="853"/>
      <c r="ET51" s="7">
        <v>1</v>
      </c>
      <c r="EU51" s="7">
        <v>0</v>
      </c>
      <c r="EV51" s="844" t="s">
        <v>7160</v>
      </c>
      <c r="EW51" s="849"/>
      <c r="EX51" s="849"/>
      <c r="EY51" s="546">
        <v>2023</v>
      </c>
      <c r="FA51" s="862"/>
    </row>
    <row r="52" spans="1:157" s="934" customFormat="1" ht="32.25" customHeight="1" x14ac:dyDescent="0.25">
      <c r="A52" s="861" t="s">
        <v>9044</v>
      </c>
      <c r="B52" s="927" t="s">
        <v>2227</v>
      </c>
      <c r="C52" s="927" t="s">
        <v>653</v>
      </c>
      <c r="D52" s="927" t="s">
        <v>519</v>
      </c>
      <c r="E52" s="927" t="s">
        <v>7170</v>
      </c>
      <c r="F52" s="927" t="s">
        <v>3888</v>
      </c>
      <c r="G52" s="927" t="s">
        <v>4153</v>
      </c>
      <c r="H52" s="927" t="s">
        <v>2230</v>
      </c>
      <c r="I52" s="969" t="s">
        <v>7344</v>
      </c>
      <c r="J52" s="969" t="s">
        <v>7378</v>
      </c>
      <c r="K52" s="969" t="s">
        <v>7402</v>
      </c>
      <c r="L52" s="919"/>
      <c r="M52" s="927" t="s">
        <v>8317</v>
      </c>
      <c r="N52" s="919">
        <v>211</v>
      </c>
      <c r="O52" s="919"/>
      <c r="P52" s="1069" t="s">
        <v>7867</v>
      </c>
      <c r="Q52" s="919" t="s">
        <v>210</v>
      </c>
      <c r="R52" s="919" t="s">
        <v>7423</v>
      </c>
      <c r="S52" s="919" t="s">
        <v>7287</v>
      </c>
      <c r="T52" s="919">
        <v>4086</v>
      </c>
      <c r="U52" s="919" t="s">
        <v>7287</v>
      </c>
      <c r="V52" s="919" t="s">
        <v>870</v>
      </c>
      <c r="W52" s="919" t="s">
        <v>7287</v>
      </c>
      <c r="X52" s="919" t="s">
        <v>7287</v>
      </c>
      <c r="Y52" s="919" t="s">
        <v>7287</v>
      </c>
      <c r="Z52" s="919" t="s">
        <v>7287</v>
      </c>
      <c r="AA52" s="919" t="s">
        <v>7287</v>
      </c>
      <c r="AB52" s="919" t="s">
        <v>7287</v>
      </c>
      <c r="AC52" s="919" t="s">
        <v>7287</v>
      </c>
      <c r="AD52" s="919" t="s">
        <v>7287</v>
      </c>
      <c r="AE52" s="919"/>
      <c r="AF52" s="919"/>
      <c r="AG52" s="919" t="s">
        <v>7287</v>
      </c>
      <c r="AH52" s="919" t="s">
        <v>7287</v>
      </c>
      <c r="AI52" s="919" t="s">
        <v>7287</v>
      </c>
      <c r="AJ52" s="919" t="s">
        <v>7287</v>
      </c>
      <c r="AK52" s="919" t="s">
        <v>7287</v>
      </c>
      <c r="AL52" s="919" t="s">
        <v>7287</v>
      </c>
      <c r="AM52" s="919" t="s">
        <v>7287</v>
      </c>
      <c r="AN52" s="919"/>
      <c r="AO52" s="919" t="s">
        <v>211</v>
      </c>
      <c r="AP52" s="919" t="s">
        <v>299</v>
      </c>
      <c r="AQ52" s="919" t="s">
        <v>871</v>
      </c>
      <c r="AR52" s="919" t="s">
        <v>271</v>
      </c>
      <c r="AS52" s="919">
        <v>0</v>
      </c>
      <c r="AT52" s="927" t="s">
        <v>7424</v>
      </c>
      <c r="AU52" s="927" t="s">
        <v>7425</v>
      </c>
      <c r="AV52" s="919">
        <v>0</v>
      </c>
      <c r="AW52" s="919">
        <v>30</v>
      </c>
      <c r="AX52" s="919">
        <v>70</v>
      </c>
      <c r="AY52" s="919">
        <v>0</v>
      </c>
      <c r="AZ52" s="919">
        <v>0</v>
      </c>
      <c r="BA52" s="919">
        <v>100</v>
      </c>
      <c r="BB52" s="927"/>
      <c r="BC52" s="927"/>
      <c r="BD52" s="927"/>
      <c r="BE52" s="927"/>
      <c r="BF52" s="992">
        <v>30</v>
      </c>
      <c r="BG52" s="839">
        <v>0</v>
      </c>
      <c r="BH52" s="842">
        <v>0</v>
      </c>
      <c r="BI52" s="854" t="s">
        <v>7890</v>
      </c>
      <c r="BJ52" s="840">
        <v>0</v>
      </c>
      <c r="BK52" s="7">
        <v>0</v>
      </c>
      <c r="BL52" s="841" t="s">
        <v>218</v>
      </c>
      <c r="BM52" s="854" t="s">
        <v>7897</v>
      </c>
      <c r="BN52" s="859"/>
      <c r="BO52" s="839">
        <v>0</v>
      </c>
      <c r="BP52" s="842">
        <v>0</v>
      </c>
      <c r="BQ52" s="843" t="s">
        <v>8655</v>
      </c>
      <c r="BR52" s="7">
        <v>0</v>
      </c>
      <c r="BS52" s="7">
        <v>0</v>
      </c>
      <c r="BT52" s="844" t="s">
        <v>218</v>
      </c>
      <c r="BU52" s="1092" t="s">
        <v>8656</v>
      </c>
      <c r="BV52" s="120">
        <v>0</v>
      </c>
      <c r="BW52" s="839">
        <v>0</v>
      </c>
      <c r="BX52" s="842">
        <v>0</v>
      </c>
      <c r="BY52" s="853" t="s">
        <v>8657</v>
      </c>
      <c r="BZ52" s="7">
        <v>0</v>
      </c>
      <c r="CA52" s="7">
        <v>0</v>
      </c>
      <c r="CB52" s="844" t="s">
        <v>218</v>
      </c>
      <c r="CC52" s="1092" t="s">
        <v>8658</v>
      </c>
      <c r="CD52" s="857"/>
      <c r="CE52" s="839">
        <v>0</v>
      </c>
      <c r="CF52" s="842">
        <v>0</v>
      </c>
      <c r="CG52" s="853" t="s">
        <v>9045</v>
      </c>
      <c r="CH52" s="7">
        <v>0</v>
      </c>
      <c r="CI52" s="7">
        <v>0</v>
      </c>
      <c r="CJ52" s="844" t="s">
        <v>218</v>
      </c>
      <c r="CK52" s="1092" t="s">
        <v>9046</v>
      </c>
      <c r="CL52" s="857">
        <v>1</v>
      </c>
      <c r="CM52" s="839">
        <v>0</v>
      </c>
      <c r="CN52" s="842">
        <v>0</v>
      </c>
      <c r="CO52" s="847"/>
      <c r="CP52" s="7">
        <v>0</v>
      </c>
      <c r="CQ52" s="7">
        <v>0</v>
      </c>
      <c r="CR52" s="844" t="s">
        <v>2913</v>
      </c>
      <c r="CS52" s="852" t="s">
        <v>9047</v>
      </c>
      <c r="CT52" s="857">
        <v>0</v>
      </c>
      <c r="CU52" s="839">
        <v>0.5</v>
      </c>
      <c r="CV52" s="848">
        <v>0</v>
      </c>
      <c r="CW52" s="853" t="s">
        <v>9048</v>
      </c>
      <c r="CX52" s="7">
        <v>1.6666666666666666E-2</v>
      </c>
      <c r="CY52" s="7">
        <v>0</v>
      </c>
      <c r="CZ52" s="844" t="s">
        <v>2913</v>
      </c>
      <c r="DA52" s="852" t="s">
        <v>9049</v>
      </c>
      <c r="DB52" s="856">
        <v>1</v>
      </c>
      <c r="DC52" s="839" t="s">
        <v>7287</v>
      </c>
      <c r="DD52" s="842">
        <v>0</v>
      </c>
      <c r="DE52" s="853"/>
      <c r="DF52" s="7">
        <v>0</v>
      </c>
      <c r="DG52" s="7">
        <v>0</v>
      </c>
      <c r="DH52" s="844" t="s">
        <v>7160</v>
      </c>
      <c r="DI52" s="852"/>
      <c r="DJ52" s="856"/>
      <c r="DK52" s="839" t="s">
        <v>7287</v>
      </c>
      <c r="DL52" s="842">
        <v>0</v>
      </c>
      <c r="DM52" s="853"/>
      <c r="DN52" s="7" t="s">
        <v>872</v>
      </c>
      <c r="DO52" s="7">
        <v>0</v>
      </c>
      <c r="DP52" s="844" t="s">
        <v>7160</v>
      </c>
      <c r="DQ52" s="852"/>
      <c r="DR52" s="856"/>
      <c r="DS52" s="839" t="s">
        <v>7287</v>
      </c>
      <c r="DT52" s="842">
        <v>0</v>
      </c>
      <c r="DU52" s="853"/>
      <c r="DV52" s="7" t="s">
        <v>872</v>
      </c>
      <c r="DW52" s="7">
        <v>0</v>
      </c>
      <c r="DX52" s="844" t="s">
        <v>7160</v>
      </c>
      <c r="DY52" s="852"/>
      <c r="DZ52" s="856"/>
      <c r="EA52" s="839" t="s">
        <v>7287</v>
      </c>
      <c r="EB52" s="842">
        <v>0</v>
      </c>
      <c r="EC52" s="853"/>
      <c r="ED52" s="7" t="s">
        <v>872</v>
      </c>
      <c r="EE52" s="7">
        <v>0</v>
      </c>
      <c r="EF52" s="844" t="s">
        <v>7160</v>
      </c>
      <c r="EG52" s="851"/>
      <c r="EH52" s="856"/>
      <c r="EI52" s="839" t="s">
        <v>7287</v>
      </c>
      <c r="EJ52" s="842">
        <v>0</v>
      </c>
      <c r="EK52" s="853"/>
      <c r="EL52" s="7" t="s">
        <v>872</v>
      </c>
      <c r="EM52" s="7">
        <v>0</v>
      </c>
      <c r="EN52" s="844" t="s">
        <v>7160</v>
      </c>
      <c r="EO52" s="851"/>
      <c r="EP52" s="856"/>
      <c r="EQ52" s="839">
        <v>1</v>
      </c>
      <c r="ER52" s="845"/>
      <c r="ES52" s="853"/>
      <c r="ET52" s="7">
        <v>3.3333333333333333E-2</v>
      </c>
      <c r="EU52" s="7">
        <v>0</v>
      </c>
      <c r="EV52" s="844" t="s">
        <v>7160</v>
      </c>
      <c r="EW52" s="849"/>
      <c r="EX52" s="849"/>
      <c r="EY52" s="546">
        <v>2023</v>
      </c>
      <c r="FA52" s="862"/>
    </row>
    <row r="53" spans="1:157" s="934" customFormat="1" ht="32.25" customHeight="1" x14ac:dyDescent="0.25">
      <c r="A53" s="861" t="s">
        <v>9050</v>
      </c>
      <c r="B53" s="925" t="s">
        <v>2227</v>
      </c>
      <c r="C53" s="925" t="s">
        <v>653</v>
      </c>
      <c r="D53" s="925" t="s">
        <v>4460</v>
      </c>
      <c r="E53" s="925" t="s">
        <v>7155</v>
      </c>
      <c r="F53" s="925" t="s">
        <v>4824</v>
      </c>
      <c r="G53" s="925" t="s">
        <v>4824</v>
      </c>
      <c r="H53" s="925" t="s">
        <v>4247</v>
      </c>
      <c r="I53" s="969" t="s">
        <v>7344</v>
      </c>
      <c r="J53" s="969" t="s">
        <v>7426</v>
      </c>
      <c r="K53" s="969" t="s">
        <v>7427</v>
      </c>
      <c r="L53" s="920" t="s">
        <v>4825</v>
      </c>
      <c r="M53" s="925" t="s">
        <v>8316</v>
      </c>
      <c r="N53" s="920">
        <v>83</v>
      </c>
      <c r="O53" s="920"/>
      <c r="P53" s="1068" t="s">
        <v>4932</v>
      </c>
      <c r="Q53" s="920" t="s">
        <v>2904</v>
      </c>
      <c r="R53" s="921"/>
      <c r="S53" s="921"/>
      <c r="T53" s="921"/>
      <c r="U53" s="921"/>
      <c r="V53" s="921"/>
      <c r="W53" s="921"/>
      <c r="X53" s="921" t="s">
        <v>2982</v>
      </c>
      <c r="Y53" s="921"/>
      <c r="Z53" s="921"/>
      <c r="AA53" s="921"/>
      <c r="AB53" s="921"/>
      <c r="AC53" s="921"/>
      <c r="AD53" s="921"/>
      <c r="AE53" s="921"/>
      <c r="AF53" s="921"/>
      <c r="AG53" s="921"/>
      <c r="AH53" s="921"/>
      <c r="AI53" s="921"/>
      <c r="AJ53" s="921"/>
      <c r="AK53" s="921"/>
      <c r="AL53" s="921"/>
      <c r="AM53" s="921"/>
      <c r="AN53" s="921"/>
      <c r="AO53" s="920" t="s">
        <v>270</v>
      </c>
      <c r="AP53" s="921" t="s">
        <v>470</v>
      </c>
      <c r="AQ53" s="920" t="s">
        <v>418</v>
      </c>
      <c r="AR53" s="920" t="s">
        <v>214</v>
      </c>
      <c r="AS53" s="920">
        <v>60</v>
      </c>
      <c r="AT53" s="925" t="s">
        <v>7428</v>
      </c>
      <c r="AU53" s="925" t="s">
        <v>4886</v>
      </c>
      <c r="AV53" s="987">
        <v>60</v>
      </c>
      <c r="AW53" s="976">
        <v>61</v>
      </c>
      <c r="AX53" s="976">
        <v>62</v>
      </c>
      <c r="AY53" s="976">
        <v>63</v>
      </c>
      <c r="AZ53" s="977">
        <v>64</v>
      </c>
      <c r="BA53" s="977">
        <v>64</v>
      </c>
      <c r="BB53" s="939"/>
      <c r="BC53" s="939"/>
      <c r="BD53" s="939"/>
      <c r="BE53" s="939"/>
      <c r="BF53" s="993">
        <v>64</v>
      </c>
      <c r="BG53" s="839">
        <v>0</v>
      </c>
      <c r="BH53" s="842">
        <v>0</v>
      </c>
      <c r="BI53" s="854" t="s">
        <v>8486</v>
      </c>
      <c r="BJ53" s="129">
        <v>0</v>
      </c>
      <c r="BK53" s="7">
        <v>0</v>
      </c>
      <c r="BL53" s="841" t="s">
        <v>7160</v>
      </c>
      <c r="BM53" s="854"/>
      <c r="BN53" s="859">
        <v>1</v>
      </c>
      <c r="BO53" s="839">
        <v>0</v>
      </c>
      <c r="BP53" s="842">
        <v>0</v>
      </c>
      <c r="BQ53" s="843" t="s">
        <v>8501</v>
      </c>
      <c r="BR53" s="7">
        <v>0</v>
      </c>
      <c r="BS53" s="850">
        <v>0</v>
      </c>
      <c r="BT53" s="844" t="s">
        <v>7160</v>
      </c>
      <c r="BU53" s="537"/>
      <c r="BV53" s="120">
        <v>0</v>
      </c>
      <c r="BW53" s="839"/>
      <c r="BX53" s="848"/>
      <c r="BY53" s="853" t="s">
        <v>9051</v>
      </c>
      <c r="BZ53" s="7">
        <v>0</v>
      </c>
      <c r="CA53" s="7">
        <v>0</v>
      </c>
      <c r="CB53" s="844" t="s">
        <v>2913</v>
      </c>
      <c r="CC53" s="852" t="s">
        <v>9052</v>
      </c>
      <c r="CD53" s="857">
        <v>0</v>
      </c>
      <c r="CE53" s="839">
        <v>0</v>
      </c>
      <c r="CF53" s="842">
        <v>0</v>
      </c>
      <c r="CG53" s="853" t="s">
        <v>9053</v>
      </c>
      <c r="CH53" s="7">
        <v>0</v>
      </c>
      <c r="CI53" s="7">
        <v>0</v>
      </c>
      <c r="CJ53" s="844" t="s">
        <v>7160</v>
      </c>
      <c r="CK53" s="27"/>
      <c r="CL53" s="857">
        <v>0</v>
      </c>
      <c r="CM53" s="839">
        <v>0</v>
      </c>
      <c r="CN53" s="842">
        <v>0</v>
      </c>
      <c r="CO53" s="847" t="s">
        <v>9054</v>
      </c>
      <c r="CP53" s="7">
        <v>0</v>
      </c>
      <c r="CQ53" s="7">
        <v>0</v>
      </c>
      <c r="CR53" s="844" t="s">
        <v>7160</v>
      </c>
      <c r="CS53" s="852" t="s">
        <v>9055</v>
      </c>
      <c r="CT53" s="857"/>
      <c r="CU53" s="839"/>
      <c r="CV53" s="848"/>
      <c r="CW53" s="853" t="s">
        <v>9056</v>
      </c>
      <c r="CX53" s="7">
        <v>0</v>
      </c>
      <c r="CY53" s="7">
        <v>0</v>
      </c>
      <c r="CZ53" s="844" t="s">
        <v>7160</v>
      </c>
      <c r="DA53" s="852" t="s">
        <v>9057</v>
      </c>
      <c r="DB53" s="856">
        <v>0</v>
      </c>
      <c r="DC53" s="839">
        <v>0</v>
      </c>
      <c r="DD53" s="842">
        <v>0</v>
      </c>
      <c r="DE53" s="853"/>
      <c r="DF53" s="7">
        <v>0</v>
      </c>
      <c r="DG53" s="7">
        <v>0</v>
      </c>
      <c r="DH53" s="844" t="s">
        <v>7160</v>
      </c>
      <c r="DI53" s="852"/>
      <c r="DJ53" s="856"/>
      <c r="DK53" s="839">
        <v>0</v>
      </c>
      <c r="DL53" s="842">
        <v>0</v>
      </c>
      <c r="DM53" s="853"/>
      <c r="DN53" s="7">
        <v>0</v>
      </c>
      <c r="DO53" s="7">
        <v>0</v>
      </c>
      <c r="DP53" s="844" t="s">
        <v>7160</v>
      </c>
      <c r="DQ53" s="852"/>
      <c r="DR53" s="856"/>
      <c r="DS53" s="839"/>
      <c r="DT53" s="848"/>
      <c r="DU53" s="853"/>
      <c r="DV53" s="7">
        <v>0</v>
      </c>
      <c r="DW53" s="7">
        <v>0</v>
      </c>
      <c r="DX53" s="844" t="s">
        <v>7160</v>
      </c>
      <c r="DY53" s="852"/>
      <c r="DZ53" s="856"/>
      <c r="EA53" s="839">
        <v>0</v>
      </c>
      <c r="EB53" s="842">
        <v>0</v>
      </c>
      <c r="EC53" s="853"/>
      <c r="ED53" s="7">
        <v>0</v>
      </c>
      <c r="EE53" s="7">
        <v>0</v>
      </c>
      <c r="EF53" s="844" t="s">
        <v>7160</v>
      </c>
      <c r="EG53" s="851"/>
      <c r="EH53" s="856"/>
      <c r="EI53" s="839">
        <v>0</v>
      </c>
      <c r="EJ53" s="842">
        <v>0</v>
      </c>
      <c r="EK53" s="853"/>
      <c r="EL53" s="7">
        <v>0</v>
      </c>
      <c r="EM53" s="7">
        <v>0</v>
      </c>
      <c r="EN53" s="844" t="s">
        <v>7160</v>
      </c>
      <c r="EO53" s="851"/>
      <c r="EP53" s="856"/>
      <c r="EQ53" s="839">
        <v>61</v>
      </c>
      <c r="ER53" s="845"/>
      <c r="ES53" s="853"/>
      <c r="ET53" s="7">
        <v>1</v>
      </c>
      <c r="EU53" s="7">
        <v>0</v>
      </c>
      <c r="EV53" s="844" t="s">
        <v>7160</v>
      </c>
      <c r="EW53" s="849"/>
      <c r="EX53" s="849"/>
      <c r="EY53" s="546">
        <v>2023</v>
      </c>
      <c r="FA53" s="862"/>
    </row>
    <row r="54" spans="1:157" s="934" customFormat="1" ht="32.25" customHeight="1" x14ac:dyDescent="0.25">
      <c r="A54" s="861" t="s">
        <v>9058</v>
      </c>
      <c r="B54" s="925" t="s">
        <v>2227</v>
      </c>
      <c r="C54" s="925" t="s">
        <v>653</v>
      </c>
      <c r="D54" s="925" t="s">
        <v>4460</v>
      </c>
      <c r="E54" s="925" t="s">
        <v>7155</v>
      </c>
      <c r="F54" s="925" t="s">
        <v>4824</v>
      </c>
      <c r="G54" s="925" t="s">
        <v>4824</v>
      </c>
      <c r="H54" s="925" t="s">
        <v>4247</v>
      </c>
      <c r="I54" s="969" t="s">
        <v>7344</v>
      </c>
      <c r="J54" s="969" t="s">
        <v>7426</v>
      </c>
      <c r="K54" s="969" t="s">
        <v>7427</v>
      </c>
      <c r="L54" s="920" t="s">
        <v>4825</v>
      </c>
      <c r="M54" s="925" t="s">
        <v>8316</v>
      </c>
      <c r="N54" s="920">
        <v>84</v>
      </c>
      <c r="O54" s="920"/>
      <c r="P54" s="1068" t="s">
        <v>4954</v>
      </c>
      <c r="Q54" s="920" t="s">
        <v>2904</v>
      </c>
      <c r="R54" s="921"/>
      <c r="S54" s="921"/>
      <c r="T54" s="921"/>
      <c r="U54" s="921"/>
      <c r="V54" s="921"/>
      <c r="W54" s="921"/>
      <c r="X54" s="921" t="s">
        <v>2982</v>
      </c>
      <c r="Y54" s="921"/>
      <c r="Z54" s="921"/>
      <c r="AA54" s="921"/>
      <c r="AB54" s="921"/>
      <c r="AC54" s="921"/>
      <c r="AD54" s="921"/>
      <c r="AE54" s="921"/>
      <c r="AF54" s="921"/>
      <c r="AG54" s="921"/>
      <c r="AH54" s="921"/>
      <c r="AI54" s="921"/>
      <c r="AJ54" s="921"/>
      <c r="AK54" s="921"/>
      <c r="AL54" s="921"/>
      <c r="AM54" s="921"/>
      <c r="AN54" s="921"/>
      <c r="AO54" s="920" t="s">
        <v>270</v>
      </c>
      <c r="AP54" s="921" t="s">
        <v>470</v>
      </c>
      <c r="AQ54" s="920" t="s">
        <v>418</v>
      </c>
      <c r="AR54" s="920" t="s">
        <v>214</v>
      </c>
      <c r="AS54" s="920">
        <v>60</v>
      </c>
      <c r="AT54" s="925" t="s">
        <v>7429</v>
      </c>
      <c r="AU54" s="925" t="s">
        <v>4886</v>
      </c>
      <c r="AV54" s="987">
        <v>60</v>
      </c>
      <c r="AW54" s="976">
        <v>61</v>
      </c>
      <c r="AX54" s="976">
        <v>62</v>
      </c>
      <c r="AY54" s="976">
        <v>63</v>
      </c>
      <c r="AZ54" s="977">
        <v>64</v>
      </c>
      <c r="BA54" s="977">
        <v>64</v>
      </c>
      <c r="BB54" s="939"/>
      <c r="BC54" s="939"/>
      <c r="BD54" s="939"/>
      <c r="BE54" s="939"/>
      <c r="BF54" s="993">
        <v>64</v>
      </c>
      <c r="BG54" s="839">
        <v>0</v>
      </c>
      <c r="BH54" s="842">
        <v>0</v>
      </c>
      <c r="BI54" s="854" t="s">
        <v>8487</v>
      </c>
      <c r="BJ54" s="129">
        <v>0</v>
      </c>
      <c r="BK54" s="7">
        <v>0</v>
      </c>
      <c r="BL54" s="841" t="s">
        <v>7160</v>
      </c>
      <c r="BM54" s="854"/>
      <c r="BN54" s="859">
        <v>1</v>
      </c>
      <c r="BO54" s="839">
        <v>0</v>
      </c>
      <c r="BP54" s="842">
        <v>0</v>
      </c>
      <c r="BQ54" s="843" t="s">
        <v>8502</v>
      </c>
      <c r="BR54" s="7">
        <v>0</v>
      </c>
      <c r="BS54" s="850">
        <v>0</v>
      </c>
      <c r="BT54" s="844" t="s">
        <v>7160</v>
      </c>
      <c r="BU54" s="537"/>
      <c r="BV54" s="120">
        <v>0</v>
      </c>
      <c r="BW54" s="839"/>
      <c r="BX54" s="848"/>
      <c r="BY54" s="853" t="s">
        <v>9059</v>
      </c>
      <c r="BZ54" s="7">
        <v>0</v>
      </c>
      <c r="CA54" s="7">
        <v>0</v>
      </c>
      <c r="CB54" s="844" t="s">
        <v>2913</v>
      </c>
      <c r="CC54" s="852" t="s">
        <v>9060</v>
      </c>
      <c r="CD54" s="857">
        <v>0</v>
      </c>
      <c r="CE54" s="839">
        <v>0</v>
      </c>
      <c r="CF54" s="842">
        <v>0</v>
      </c>
      <c r="CG54" s="853" t="s">
        <v>9061</v>
      </c>
      <c r="CH54" s="7">
        <v>0</v>
      </c>
      <c r="CI54" s="7">
        <v>0</v>
      </c>
      <c r="CJ54" s="844" t="s">
        <v>7160</v>
      </c>
      <c r="CK54" s="27"/>
      <c r="CL54" s="857">
        <v>0</v>
      </c>
      <c r="CM54" s="839">
        <v>0</v>
      </c>
      <c r="CN54" s="842">
        <v>0</v>
      </c>
      <c r="CO54" s="847" t="s">
        <v>9062</v>
      </c>
      <c r="CP54" s="7">
        <v>0</v>
      </c>
      <c r="CQ54" s="7">
        <v>0</v>
      </c>
      <c r="CR54" s="844" t="s">
        <v>7160</v>
      </c>
      <c r="CS54" s="852" t="s">
        <v>9063</v>
      </c>
      <c r="CT54" s="857"/>
      <c r="CU54" s="839"/>
      <c r="CV54" s="848"/>
      <c r="CW54" s="853" t="s">
        <v>9064</v>
      </c>
      <c r="CX54" s="7">
        <v>0</v>
      </c>
      <c r="CY54" s="7">
        <v>0</v>
      </c>
      <c r="CZ54" s="844" t="s">
        <v>7160</v>
      </c>
      <c r="DA54" s="852" t="s">
        <v>9057</v>
      </c>
      <c r="DB54" s="856">
        <v>0</v>
      </c>
      <c r="DC54" s="839">
        <v>0</v>
      </c>
      <c r="DD54" s="842">
        <v>0</v>
      </c>
      <c r="DE54" s="853"/>
      <c r="DF54" s="7">
        <v>0</v>
      </c>
      <c r="DG54" s="7">
        <v>0</v>
      </c>
      <c r="DH54" s="844" t="s">
        <v>7160</v>
      </c>
      <c r="DI54" s="852"/>
      <c r="DJ54" s="856"/>
      <c r="DK54" s="839">
        <v>0</v>
      </c>
      <c r="DL54" s="842">
        <v>0</v>
      </c>
      <c r="DM54" s="853"/>
      <c r="DN54" s="7">
        <v>0</v>
      </c>
      <c r="DO54" s="7">
        <v>0</v>
      </c>
      <c r="DP54" s="844" t="s">
        <v>7160</v>
      </c>
      <c r="DQ54" s="852"/>
      <c r="DR54" s="856"/>
      <c r="DS54" s="839"/>
      <c r="DT54" s="848"/>
      <c r="DU54" s="853"/>
      <c r="DV54" s="7">
        <v>0</v>
      </c>
      <c r="DW54" s="7">
        <v>0</v>
      </c>
      <c r="DX54" s="844" t="s">
        <v>7160</v>
      </c>
      <c r="DY54" s="852"/>
      <c r="DZ54" s="856"/>
      <c r="EA54" s="839">
        <v>0</v>
      </c>
      <c r="EB54" s="842">
        <v>0</v>
      </c>
      <c r="EC54" s="853"/>
      <c r="ED54" s="7">
        <v>0</v>
      </c>
      <c r="EE54" s="7">
        <v>0</v>
      </c>
      <c r="EF54" s="844" t="s">
        <v>7160</v>
      </c>
      <c r="EG54" s="851"/>
      <c r="EH54" s="856"/>
      <c r="EI54" s="839">
        <v>0</v>
      </c>
      <c r="EJ54" s="842">
        <v>0</v>
      </c>
      <c r="EK54" s="853"/>
      <c r="EL54" s="7">
        <v>0</v>
      </c>
      <c r="EM54" s="7">
        <v>0</v>
      </c>
      <c r="EN54" s="844" t="s">
        <v>7160</v>
      </c>
      <c r="EO54" s="851"/>
      <c r="EP54" s="856"/>
      <c r="EQ54" s="839">
        <v>61</v>
      </c>
      <c r="ER54" s="845"/>
      <c r="ES54" s="853"/>
      <c r="ET54" s="7">
        <v>1</v>
      </c>
      <c r="EU54" s="7">
        <v>0</v>
      </c>
      <c r="EV54" s="844" t="s">
        <v>7160</v>
      </c>
      <c r="EW54" s="849"/>
      <c r="EX54" s="849"/>
      <c r="EY54" s="546">
        <v>2023</v>
      </c>
      <c r="FA54" s="862"/>
    </row>
    <row r="55" spans="1:157" s="934" customFormat="1" ht="32.25" customHeight="1" x14ac:dyDescent="0.25">
      <c r="A55" s="861" t="s">
        <v>9065</v>
      </c>
      <c r="B55" s="925" t="s">
        <v>2227</v>
      </c>
      <c r="C55" s="925" t="s">
        <v>653</v>
      </c>
      <c r="D55" s="925" t="s">
        <v>4460</v>
      </c>
      <c r="E55" s="925" t="s">
        <v>7155</v>
      </c>
      <c r="F55" s="925" t="s">
        <v>4824</v>
      </c>
      <c r="G55" s="925" t="s">
        <v>4824</v>
      </c>
      <c r="H55" s="925" t="s">
        <v>4247</v>
      </c>
      <c r="I55" s="969" t="s">
        <v>7344</v>
      </c>
      <c r="J55" s="969" t="s">
        <v>7426</v>
      </c>
      <c r="K55" s="969" t="s">
        <v>7427</v>
      </c>
      <c r="L55" s="920" t="s">
        <v>4825</v>
      </c>
      <c r="M55" s="925" t="s">
        <v>8316</v>
      </c>
      <c r="N55" s="920">
        <v>85</v>
      </c>
      <c r="O55" s="920"/>
      <c r="P55" s="1068" t="s">
        <v>4967</v>
      </c>
      <c r="Q55" s="920" t="s">
        <v>2904</v>
      </c>
      <c r="R55" s="921"/>
      <c r="S55" s="921"/>
      <c r="T55" s="921"/>
      <c r="U55" s="921"/>
      <c r="V55" s="921"/>
      <c r="W55" s="921"/>
      <c r="X55" s="921" t="s">
        <v>2982</v>
      </c>
      <c r="Y55" s="921"/>
      <c r="Z55" s="921"/>
      <c r="AA55" s="921"/>
      <c r="AB55" s="921"/>
      <c r="AC55" s="921"/>
      <c r="AD55" s="921"/>
      <c r="AE55" s="921"/>
      <c r="AF55" s="921"/>
      <c r="AG55" s="921"/>
      <c r="AH55" s="921"/>
      <c r="AI55" s="921"/>
      <c r="AJ55" s="921"/>
      <c r="AK55" s="921"/>
      <c r="AL55" s="921"/>
      <c r="AM55" s="921"/>
      <c r="AN55" s="921"/>
      <c r="AO55" s="920" t="s">
        <v>270</v>
      </c>
      <c r="AP55" s="921" t="s">
        <v>470</v>
      </c>
      <c r="AQ55" s="920" t="s">
        <v>418</v>
      </c>
      <c r="AR55" s="920" t="s">
        <v>214</v>
      </c>
      <c r="AS55" s="920">
        <v>60</v>
      </c>
      <c r="AT55" s="925" t="s">
        <v>4968</v>
      </c>
      <c r="AU55" s="925" t="s">
        <v>4886</v>
      </c>
      <c r="AV55" s="987">
        <v>29</v>
      </c>
      <c r="AW55" s="976">
        <v>30</v>
      </c>
      <c r="AX55" s="976">
        <v>31</v>
      </c>
      <c r="AY55" s="976">
        <v>32</v>
      </c>
      <c r="AZ55" s="977">
        <v>33</v>
      </c>
      <c r="BA55" s="977">
        <v>33</v>
      </c>
      <c r="BB55" s="939"/>
      <c r="BC55" s="939"/>
      <c r="BD55" s="939"/>
      <c r="BE55" s="939"/>
      <c r="BF55" s="993">
        <v>33</v>
      </c>
      <c r="BG55" s="839">
        <v>0</v>
      </c>
      <c r="BH55" s="842">
        <v>0</v>
      </c>
      <c r="BI55" s="854" t="s">
        <v>8488</v>
      </c>
      <c r="BJ55" s="129">
        <v>0</v>
      </c>
      <c r="BK55" s="7">
        <v>0</v>
      </c>
      <c r="BL55" s="841" t="s">
        <v>7160</v>
      </c>
      <c r="BM55" s="854"/>
      <c r="BN55" s="859">
        <v>1</v>
      </c>
      <c r="BO55" s="839">
        <v>0</v>
      </c>
      <c r="BP55" s="842">
        <v>0</v>
      </c>
      <c r="BQ55" s="843" t="s">
        <v>8503</v>
      </c>
      <c r="BR55" s="7">
        <v>0</v>
      </c>
      <c r="BS55" s="850">
        <v>0</v>
      </c>
      <c r="BT55" s="844" t="s">
        <v>7160</v>
      </c>
      <c r="BU55" s="537"/>
      <c r="BV55" s="120">
        <v>0</v>
      </c>
      <c r="BW55" s="839"/>
      <c r="BX55" s="848"/>
      <c r="BY55" s="853" t="s">
        <v>9066</v>
      </c>
      <c r="BZ55" s="7">
        <v>0</v>
      </c>
      <c r="CA55" s="7">
        <v>0</v>
      </c>
      <c r="CB55" s="844" t="s">
        <v>2913</v>
      </c>
      <c r="CC55" s="852" t="s">
        <v>9052</v>
      </c>
      <c r="CD55" s="857">
        <v>0</v>
      </c>
      <c r="CE55" s="839">
        <v>0</v>
      </c>
      <c r="CF55" s="842">
        <v>0</v>
      </c>
      <c r="CG55" s="853" t="s">
        <v>9067</v>
      </c>
      <c r="CH55" s="7">
        <v>0</v>
      </c>
      <c r="CI55" s="7">
        <v>0</v>
      </c>
      <c r="CJ55" s="844" t="s">
        <v>7160</v>
      </c>
      <c r="CK55" s="27"/>
      <c r="CL55" s="857">
        <v>0</v>
      </c>
      <c r="CM55" s="839">
        <v>0</v>
      </c>
      <c r="CN55" s="842">
        <v>0</v>
      </c>
      <c r="CO55" s="847" t="s">
        <v>9068</v>
      </c>
      <c r="CP55" s="7">
        <v>0</v>
      </c>
      <c r="CQ55" s="7">
        <v>0</v>
      </c>
      <c r="CR55" s="844" t="s">
        <v>7160</v>
      </c>
      <c r="CS55" s="852" t="s">
        <v>9063</v>
      </c>
      <c r="CT55" s="857"/>
      <c r="CU55" s="839"/>
      <c r="CV55" s="848"/>
      <c r="CW55" s="853" t="s">
        <v>9069</v>
      </c>
      <c r="CX55" s="7">
        <v>0</v>
      </c>
      <c r="CY55" s="7">
        <v>0</v>
      </c>
      <c r="CZ55" s="844" t="s">
        <v>7160</v>
      </c>
      <c r="DA55" s="852" t="s">
        <v>9057</v>
      </c>
      <c r="DB55" s="856">
        <v>0</v>
      </c>
      <c r="DC55" s="839">
        <v>0</v>
      </c>
      <c r="DD55" s="842">
        <v>0</v>
      </c>
      <c r="DE55" s="853"/>
      <c r="DF55" s="7">
        <v>0</v>
      </c>
      <c r="DG55" s="7">
        <v>0</v>
      </c>
      <c r="DH55" s="844" t="s">
        <v>7160</v>
      </c>
      <c r="DI55" s="852"/>
      <c r="DJ55" s="856"/>
      <c r="DK55" s="839">
        <v>0</v>
      </c>
      <c r="DL55" s="842">
        <v>0</v>
      </c>
      <c r="DM55" s="853"/>
      <c r="DN55" s="7">
        <v>0</v>
      </c>
      <c r="DO55" s="7">
        <v>0</v>
      </c>
      <c r="DP55" s="844" t="s">
        <v>7160</v>
      </c>
      <c r="DQ55" s="852"/>
      <c r="DR55" s="856"/>
      <c r="DS55" s="839"/>
      <c r="DT55" s="848"/>
      <c r="DU55" s="853"/>
      <c r="DV55" s="7">
        <v>0</v>
      </c>
      <c r="DW55" s="7">
        <v>0</v>
      </c>
      <c r="DX55" s="844" t="s">
        <v>7160</v>
      </c>
      <c r="DY55" s="852"/>
      <c r="DZ55" s="856"/>
      <c r="EA55" s="839">
        <v>0</v>
      </c>
      <c r="EB55" s="842">
        <v>0</v>
      </c>
      <c r="EC55" s="853"/>
      <c r="ED55" s="7">
        <v>0</v>
      </c>
      <c r="EE55" s="7">
        <v>0</v>
      </c>
      <c r="EF55" s="844" t="s">
        <v>7160</v>
      </c>
      <c r="EG55" s="851"/>
      <c r="EH55" s="856"/>
      <c r="EI55" s="839">
        <v>0</v>
      </c>
      <c r="EJ55" s="842">
        <v>0</v>
      </c>
      <c r="EK55" s="853"/>
      <c r="EL55" s="7">
        <v>0</v>
      </c>
      <c r="EM55" s="7">
        <v>0</v>
      </c>
      <c r="EN55" s="844" t="s">
        <v>7160</v>
      </c>
      <c r="EO55" s="851"/>
      <c r="EP55" s="856"/>
      <c r="EQ55" s="839">
        <v>30</v>
      </c>
      <c r="ER55" s="845"/>
      <c r="ES55" s="853"/>
      <c r="ET55" s="7">
        <v>1</v>
      </c>
      <c r="EU55" s="7">
        <v>0</v>
      </c>
      <c r="EV55" s="844" t="s">
        <v>7160</v>
      </c>
      <c r="EW55" s="849"/>
      <c r="EX55" s="849"/>
      <c r="EY55" s="546">
        <v>2023</v>
      </c>
      <c r="FA55" s="862"/>
    </row>
    <row r="56" spans="1:157" s="934" customFormat="1" ht="32.25" customHeight="1" x14ac:dyDescent="0.25">
      <c r="A56" s="861" t="s">
        <v>9070</v>
      </c>
      <c r="B56" s="925" t="s">
        <v>2227</v>
      </c>
      <c r="C56" s="925" t="s">
        <v>653</v>
      </c>
      <c r="D56" s="925" t="s">
        <v>4460</v>
      </c>
      <c r="E56" s="925" t="s">
        <v>7155</v>
      </c>
      <c r="F56" s="925" t="s">
        <v>4824</v>
      </c>
      <c r="G56" s="925" t="s">
        <v>4824</v>
      </c>
      <c r="H56" s="925" t="s">
        <v>4247</v>
      </c>
      <c r="I56" s="969" t="s">
        <v>7344</v>
      </c>
      <c r="J56" s="969" t="s">
        <v>7426</v>
      </c>
      <c r="K56" s="969" t="s">
        <v>7427</v>
      </c>
      <c r="L56" s="920" t="s">
        <v>4825</v>
      </c>
      <c r="M56" s="925" t="s">
        <v>8316</v>
      </c>
      <c r="N56" s="920">
        <v>86</v>
      </c>
      <c r="O56" s="920"/>
      <c r="P56" s="1068" t="s">
        <v>4977</v>
      </c>
      <c r="Q56" s="920" t="s">
        <v>2904</v>
      </c>
      <c r="R56" s="921"/>
      <c r="S56" s="921"/>
      <c r="T56" s="921"/>
      <c r="U56" s="921"/>
      <c r="V56" s="921"/>
      <c r="W56" s="921"/>
      <c r="X56" s="921" t="s">
        <v>2982</v>
      </c>
      <c r="Y56" s="921"/>
      <c r="Z56" s="921"/>
      <c r="AA56" s="921"/>
      <c r="AB56" s="921"/>
      <c r="AC56" s="921"/>
      <c r="AD56" s="921"/>
      <c r="AE56" s="921"/>
      <c r="AF56" s="921"/>
      <c r="AG56" s="921"/>
      <c r="AH56" s="921"/>
      <c r="AI56" s="921"/>
      <c r="AJ56" s="921"/>
      <c r="AK56" s="921"/>
      <c r="AL56" s="921"/>
      <c r="AM56" s="921"/>
      <c r="AN56" s="921"/>
      <c r="AO56" s="920" t="s">
        <v>270</v>
      </c>
      <c r="AP56" s="921" t="s">
        <v>470</v>
      </c>
      <c r="AQ56" s="920" t="s">
        <v>418</v>
      </c>
      <c r="AR56" s="920" t="s">
        <v>214</v>
      </c>
      <c r="AS56" s="920">
        <v>60</v>
      </c>
      <c r="AT56" s="925" t="s">
        <v>7430</v>
      </c>
      <c r="AU56" s="925" t="s">
        <v>4886</v>
      </c>
      <c r="AV56" s="987">
        <v>61</v>
      </c>
      <c r="AW56" s="976">
        <v>62</v>
      </c>
      <c r="AX56" s="976">
        <v>63</v>
      </c>
      <c r="AY56" s="976">
        <v>64</v>
      </c>
      <c r="AZ56" s="977">
        <v>65</v>
      </c>
      <c r="BA56" s="977">
        <v>65</v>
      </c>
      <c r="BB56" s="939"/>
      <c r="BC56" s="939"/>
      <c r="BD56" s="939"/>
      <c r="BE56" s="939"/>
      <c r="BF56" s="993">
        <v>65</v>
      </c>
      <c r="BG56" s="839">
        <v>0</v>
      </c>
      <c r="BH56" s="842">
        <v>0</v>
      </c>
      <c r="BI56" s="854" t="s">
        <v>8489</v>
      </c>
      <c r="BJ56" s="129">
        <v>0</v>
      </c>
      <c r="BK56" s="7">
        <v>0</v>
      </c>
      <c r="BL56" s="841" t="s">
        <v>7160</v>
      </c>
      <c r="BM56" s="854"/>
      <c r="BN56" s="859">
        <v>1</v>
      </c>
      <c r="BO56" s="839">
        <v>0</v>
      </c>
      <c r="BP56" s="842">
        <v>0</v>
      </c>
      <c r="BQ56" s="843" t="s">
        <v>8504</v>
      </c>
      <c r="BR56" s="7">
        <v>0</v>
      </c>
      <c r="BS56" s="850">
        <v>0</v>
      </c>
      <c r="BT56" s="844" t="s">
        <v>7160</v>
      </c>
      <c r="BU56" s="537"/>
      <c r="BV56" s="120">
        <v>0</v>
      </c>
      <c r="BW56" s="839"/>
      <c r="BX56" s="848"/>
      <c r="BY56" s="853" t="s">
        <v>9071</v>
      </c>
      <c r="BZ56" s="7">
        <v>0</v>
      </c>
      <c r="CA56" s="7">
        <v>0</v>
      </c>
      <c r="CB56" s="844" t="s">
        <v>2913</v>
      </c>
      <c r="CC56" s="852" t="s">
        <v>9072</v>
      </c>
      <c r="CD56" s="857">
        <v>0</v>
      </c>
      <c r="CE56" s="839">
        <v>0</v>
      </c>
      <c r="CF56" s="842">
        <v>0</v>
      </c>
      <c r="CG56" s="853" t="s">
        <v>9073</v>
      </c>
      <c r="CH56" s="7">
        <v>0</v>
      </c>
      <c r="CI56" s="7">
        <v>0</v>
      </c>
      <c r="CJ56" s="844" t="s">
        <v>7160</v>
      </c>
      <c r="CK56" s="27"/>
      <c r="CL56" s="857">
        <v>0</v>
      </c>
      <c r="CM56" s="839">
        <v>0</v>
      </c>
      <c r="CN56" s="842">
        <v>0</v>
      </c>
      <c r="CO56" s="847" t="s">
        <v>9074</v>
      </c>
      <c r="CP56" s="7">
        <v>0</v>
      </c>
      <c r="CQ56" s="7">
        <v>0</v>
      </c>
      <c r="CR56" s="844" t="s">
        <v>7160</v>
      </c>
      <c r="CS56" s="852" t="s">
        <v>9063</v>
      </c>
      <c r="CT56" s="857"/>
      <c r="CU56" s="839"/>
      <c r="CV56" s="848"/>
      <c r="CW56" s="853" t="s">
        <v>9075</v>
      </c>
      <c r="CX56" s="7">
        <v>0</v>
      </c>
      <c r="CY56" s="7">
        <v>0</v>
      </c>
      <c r="CZ56" s="844" t="s">
        <v>7160</v>
      </c>
      <c r="DA56" s="852" t="s">
        <v>9057</v>
      </c>
      <c r="DB56" s="856">
        <v>0</v>
      </c>
      <c r="DC56" s="839">
        <v>0</v>
      </c>
      <c r="DD56" s="842">
        <v>0</v>
      </c>
      <c r="DE56" s="853"/>
      <c r="DF56" s="7">
        <v>0</v>
      </c>
      <c r="DG56" s="7">
        <v>0</v>
      </c>
      <c r="DH56" s="844" t="s">
        <v>7160</v>
      </c>
      <c r="DI56" s="852"/>
      <c r="DJ56" s="856"/>
      <c r="DK56" s="839">
        <v>0</v>
      </c>
      <c r="DL56" s="842">
        <v>0</v>
      </c>
      <c r="DM56" s="853"/>
      <c r="DN56" s="7">
        <v>0</v>
      </c>
      <c r="DO56" s="7">
        <v>0</v>
      </c>
      <c r="DP56" s="844" t="s">
        <v>7160</v>
      </c>
      <c r="DQ56" s="852"/>
      <c r="DR56" s="856"/>
      <c r="DS56" s="839"/>
      <c r="DT56" s="848"/>
      <c r="DU56" s="853"/>
      <c r="DV56" s="7">
        <v>0</v>
      </c>
      <c r="DW56" s="7">
        <v>0</v>
      </c>
      <c r="DX56" s="844" t="s">
        <v>7160</v>
      </c>
      <c r="DY56" s="852"/>
      <c r="DZ56" s="856"/>
      <c r="EA56" s="839">
        <v>0</v>
      </c>
      <c r="EB56" s="842">
        <v>0</v>
      </c>
      <c r="EC56" s="853"/>
      <c r="ED56" s="7">
        <v>0</v>
      </c>
      <c r="EE56" s="7">
        <v>0</v>
      </c>
      <c r="EF56" s="844" t="s">
        <v>7160</v>
      </c>
      <c r="EG56" s="851"/>
      <c r="EH56" s="856"/>
      <c r="EI56" s="839">
        <v>0</v>
      </c>
      <c r="EJ56" s="842">
        <v>0</v>
      </c>
      <c r="EK56" s="853"/>
      <c r="EL56" s="7">
        <v>0</v>
      </c>
      <c r="EM56" s="7">
        <v>0</v>
      </c>
      <c r="EN56" s="844" t="s">
        <v>7160</v>
      </c>
      <c r="EO56" s="851"/>
      <c r="EP56" s="856"/>
      <c r="EQ56" s="839">
        <v>62</v>
      </c>
      <c r="ER56" s="845"/>
      <c r="ES56" s="853"/>
      <c r="ET56" s="7">
        <v>1</v>
      </c>
      <c r="EU56" s="7">
        <v>0</v>
      </c>
      <c r="EV56" s="844" t="s">
        <v>7160</v>
      </c>
      <c r="EW56" s="849"/>
      <c r="EX56" s="849"/>
      <c r="EY56" s="546">
        <v>2023</v>
      </c>
      <c r="FA56" s="862"/>
    </row>
    <row r="57" spans="1:157" s="934" customFormat="1" ht="32.25" customHeight="1" x14ac:dyDescent="0.25">
      <c r="A57" s="861" t="s">
        <v>9076</v>
      </c>
      <c r="B57" s="925" t="s">
        <v>2227</v>
      </c>
      <c r="C57" s="925" t="s">
        <v>653</v>
      </c>
      <c r="D57" s="925" t="s">
        <v>4460</v>
      </c>
      <c r="E57" s="925" t="s">
        <v>7155</v>
      </c>
      <c r="F57" s="925" t="s">
        <v>4824</v>
      </c>
      <c r="G57" s="925" t="s">
        <v>4881</v>
      </c>
      <c r="H57" s="925" t="s">
        <v>4247</v>
      </c>
      <c r="I57" s="969" t="s">
        <v>7344</v>
      </c>
      <c r="J57" s="969" t="s">
        <v>7426</v>
      </c>
      <c r="K57" s="969" t="s">
        <v>7427</v>
      </c>
      <c r="L57" s="920" t="s">
        <v>4825</v>
      </c>
      <c r="M57" s="925" t="s">
        <v>8316</v>
      </c>
      <c r="N57" s="971">
        <v>538</v>
      </c>
      <c r="O57" s="920"/>
      <c r="P57" s="1068" t="s">
        <v>7431</v>
      </c>
      <c r="Q57" s="920" t="s">
        <v>2589</v>
      </c>
      <c r="R57" s="921"/>
      <c r="S57" s="921"/>
      <c r="T57" s="921"/>
      <c r="U57" s="921"/>
      <c r="V57" s="921"/>
      <c r="W57" s="921"/>
      <c r="X57" s="921" t="s">
        <v>870</v>
      </c>
      <c r="Y57" s="921"/>
      <c r="Z57" s="921"/>
      <c r="AA57" s="921"/>
      <c r="AB57" s="921"/>
      <c r="AC57" s="921"/>
      <c r="AD57" s="921"/>
      <c r="AE57" s="921"/>
      <c r="AF57" s="921"/>
      <c r="AG57" s="921"/>
      <c r="AH57" s="921"/>
      <c r="AI57" s="921"/>
      <c r="AJ57" s="921"/>
      <c r="AK57" s="921"/>
      <c r="AL57" s="921"/>
      <c r="AM57" s="921"/>
      <c r="AN57" s="921"/>
      <c r="AO57" s="920" t="s">
        <v>1366</v>
      </c>
      <c r="AP57" s="921" t="s">
        <v>2635</v>
      </c>
      <c r="AQ57" s="920" t="s">
        <v>871</v>
      </c>
      <c r="AR57" s="920" t="s">
        <v>214</v>
      </c>
      <c r="AS57" s="920">
        <v>180</v>
      </c>
      <c r="AT57" s="925" t="s">
        <v>7432</v>
      </c>
      <c r="AU57" s="925" t="s">
        <v>7433</v>
      </c>
      <c r="AV57" s="980">
        <v>42</v>
      </c>
      <c r="AW57" s="989">
        <v>43</v>
      </c>
      <c r="AX57" s="989">
        <v>43.624448012502299</v>
      </c>
      <c r="AY57" s="989">
        <v>49.2800353261281</v>
      </c>
      <c r="AZ57" s="990">
        <v>51.890090935886398</v>
      </c>
      <c r="BA57" s="990">
        <v>51.890090935886398</v>
      </c>
      <c r="BB57" s="953"/>
      <c r="BC57" s="953"/>
      <c r="BD57" s="953"/>
      <c r="BE57" s="953"/>
      <c r="BF57" s="1006">
        <v>43</v>
      </c>
      <c r="BG57" s="839">
        <v>42</v>
      </c>
      <c r="BH57" s="842">
        <v>42</v>
      </c>
      <c r="BI57" s="854" t="s">
        <v>8490</v>
      </c>
      <c r="BJ57" s="840">
        <v>0</v>
      </c>
      <c r="BK57" s="7">
        <v>0</v>
      </c>
      <c r="BL57" s="841" t="s">
        <v>218</v>
      </c>
      <c r="BM57" s="854" t="s">
        <v>8500</v>
      </c>
      <c r="BN57" s="859">
        <v>1</v>
      </c>
      <c r="BO57" s="839">
        <v>42</v>
      </c>
      <c r="BP57" s="842">
        <v>42</v>
      </c>
      <c r="BQ57" s="843" t="s">
        <v>8505</v>
      </c>
      <c r="BR57" s="7">
        <v>0</v>
      </c>
      <c r="BS57" s="7">
        <v>0</v>
      </c>
      <c r="BT57" s="844" t="s">
        <v>218</v>
      </c>
      <c r="BU57" s="537" t="s">
        <v>8500</v>
      </c>
      <c r="BV57" s="120">
        <v>0</v>
      </c>
      <c r="BW57" s="839">
        <v>42</v>
      </c>
      <c r="BX57" s="842">
        <v>42</v>
      </c>
      <c r="BY57" s="853" t="s">
        <v>8672</v>
      </c>
      <c r="BZ57" s="7">
        <v>0</v>
      </c>
      <c r="CA57" s="7">
        <v>0</v>
      </c>
      <c r="CB57" s="844" t="s">
        <v>218</v>
      </c>
      <c r="CC57" s="852" t="s">
        <v>8681</v>
      </c>
      <c r="CD57" s="857">
        <v>0</v>
      </c>
      <c r="CE57" s="839">
        <v>42</v>
      </c>
      <c r="CF57" s="842">
        <v>42</v>
      </c>
      <c r="CG57" s="853" t="s">
        <v>9077</v>
      </c>
      <c r="CH57" s="7">
        <v>0</v>
      </c>
      <c r="CI57" s="7">
        <v>0</v>
      </c>
      <c r="CJ57" s="844" t="s">
        <v>218</v>
      </c>
      <c r="CK57" s="27" t="s">
        <v>9078</v>
      </c>
      <c r="CL57" s="857">
        <v>0</v>
      </c>
      <c r="CM57" s="839">
        <v>42</v>
      </c>
      <c r="CN57" s="842">
        <v>42</v>
      </c>
      <c r="CO57" s="847" t="s">
        <v>9079</v>
      </c>
      <c r="CP57" s="7">
        <v>0</v>
      </c>
      <c r="CQ57" s="7">
        <v>0</v>
      </c>
      <c r="CR57" s="844" t="s">
        <v>218</v>
      </c>
      <c r="CS57" s="852" t="s">
        <v>9080</v>
      </c>
      <c r="CT57" s="857"/>
      <c r="CU57" s="839">
        <v>42</v>
      </c>
      <c r="CV57" s="842">
        <v>42</v>
      </c>
      <c r="CW57" s="853" t="s">
        <v>9081</v>
      </c>
      <c r="CX57" s="7">
        <v>0</v>
      </c>
      <c r="CY57" s="7">
        <v>0</v>
      </c>
      <c r="CZ57" s="844" t="s">
        <v>218</v>
      </c>
      <c r="DA57" s="852" t="s">
        <v>9082</v>
      </c>
      <c r="DB57" s="856">
        <v>0</v>
      </c>
      <c r="DC57" s="839">
        <v>42</v>
      </c>
      <c r="DD57" s="842">
        <v>42</v>
      </c>
      <c r="DE57" s="853"/>
      <c r="DF57" s="7">
        <v>0</v>
      </c>
      <c r="DG57" s="7">
        <v>0</v>
      </c>
      <c r="DH57" s="844" t="s">
        <v>7160</v>
      </c>
      <c r="DI57" s="852"/>
      <c r="DJ57" s="856"/>
      <c r="DK57" s="839">
        <v>42</v>
      </c>
      <c r="DL57" s="842">
        <v>0</v>
      </c>
      <c r="DM57" s="853"/>
      <c r="DN57" s="7">
        <v>0</v>
      </c>
      <c r="DO57" s="7">
        <v>0</v>
      </c>
      <c r="DP57" s="844" t="s">
        <v>7160</v>
      </c>
      <c r="DQ57" s="852"/>
      <c r="DR57" s="856"/>
      <c r="DS57" s="839">
        <v>42</v>
      </c>
      <c r="DT57" s="842">
        <v>0</v>
      </c>
      <c r="DU57" s="853"/>
      <c r="DV57" s="7">
        <v>0</v>
      </c>
      <c r="DW57" s="7">
        <v>0</v>
      </c>
      <c r="DX57" s="844" t="s">
        <v>7160</v>
      </c>
      <c r="DY57" s="852"/>
      <c r="DZ57" s="856"/>
      <c r="EA57" s="839">
        <v>42</v>
      </c>
      <c r="EB57" s="842">
        <v>0</v>
      </c>
      <c r="EC57" s="853"/>
      <c r="ED57" s="7">
        <v>0</v>
      </c>
      <c r="EE57" s="7">
        <v>0</v>
      </c>
      <c r="EF57" s="844" t="s">
        <v>7160</v>
      </c>
      <c r="EG57" s="851"/>
      <c r="EH57" s="856"/>
      <c r="EI57" s="839">
        <v>42</v>
      </c>
      <c r="EJ57" s="842">
        <v>0</v>
      </c>
      <c r="EK57" s="853"/>
      <c r="EL57" s="7">
        <v>0</v>
      </c>
      <c r="EM57" s="7">
        <v>0</v>
      </c>
      <c r="EN57" s="844" t="s">
        <v>7160</v>
      </c>
      <c r="EO57" s="851"/>
      <c r="EP57" s="856"/>
      <c r="EQ57" s="839">
        <v>43</v>
      </c>
      <c r="ER57" s="845"/>
      <c r="ES57" s="853"/>
      <c r="ET57" s="7">
        <v>1</v>
      </c>
      <c r="EU57" s="7">
        <v>0</v>
      </c>
      <c r="EV57" s="844" t="s">
        <v>7160</v>
      </c>
      <c r="EW57" s="849"/>
      <c r="EX57" s="849"/>
      <c r="EY57" s="546">
        <v>2023</v>
      </c>
      <c r="FA57" s="862"/>
    </row>
    <row r="58" spans="1:157" s="934" customFormat="1" ht="32.25" customHeight="1" x14ac:dyDescent="0.25">
      <c r="A58" s="861" t="s">
        <v>9083</v>
      </c>
      <c r="B58" s="925" t="s">
        <v>2227</v>
      </c>
      <c r="C58" s="925" t="s">
        <v>653</v>
      </c>
      <c r="D58" s="925" t="s">
        <v>4460</v>
      </c>
      <c r="E58" s="925" t="s">
        <v>7155</v>
      </c>
      <c r="F58" s="925" t="s">
        <v>4824</v>
      </c>
      <c r="G58" s="925" t="s">
        <v>4881</v>
      </c>
      <c r="H58" s="925" t="s">
        <v>4247</v>
      </c>
      <c r="I58" s="969" t="s">
        <v>7344</v>
      </c>
      <c r="J58" s="969" t="s">
        <v>7426</v>
      </c>
      <c r="K58" s="969" t="s">
        <v>7427</v>
      </c>
      <c r="L58" s="920" t="s">
        <v>4825</v>
      </c>
      <c r="M58" s="925" t="s">
        <v>8316</v>
      </c>
      <c r="N58" s="971">
        <v>539</v>
      </c>
      <c r="O58" s="920"/>
      <c r="P58" s="1068" t="s">
        <v>8011</v>
      </c>
      <c r="Q58" s="920" t="s">
        <v>210</v>
      </c>
      <c r="R58" s="920"/>
      <c r="S58" s="921"/>
      <c r="T58" s="920"/>
      <c r="U58" s="920"/>
      <c r="V58" s="920"/>
      <c r="W58" s="920"/>
      <c r="X58" s="920" t="s">
        <v>2982</v>
      </c>
      <c r="Y58" s="1026"/>
      <c r="Z58" s="1026"/>
      <c r="AA58" s="1026"/>
      <c r="AB58" s="1026"/>
      <c r="AC58" s="988"/>
      <c r="AD58" s="988"/>
      <c r="AE58" s="988"/>
      <c r="AF58" s="988"/>
      <c r="AG58" s="1026"/>
      <c r="AH58" s="1027"/>
      <c r="AI58" s="1027"/>
      <c r="AJ58" s="1027"/>
      <c r="AK58" s="1027"/>
      <c r="AL58" s="1027"/>
      <c r="AM58" s="1027"/>
      <c r="AN58" s="1027"/>
      <c r="AO58" s="920" t="s">
        <v>1366</v>
      </c>
      <c r="AP58" s="921" t="s">
        <v>470</v>
      </c>
      <c r="AQ58" s="920" t="s">
        <v>418</v>
      </c>
      <c r="AR58" s="920" t="s">
        <v>271</v>
      </c>
      <c r="AS58" s="920">
        <v>30</v>
      </c>
      <c r="AT58" s="929" t="s">
        <v>7434</v>
      </c>
      <c r="AU58" s="925" t="s">
        <v>7433</v>
      </c>
      <c r="AV58" s="919" t="s">
        <v>204</v>
      </c>
      <c r="AW58" s="978">
        <v>10000</v>
      </c>
      <c r="AX58" s="978">
        <v>20000</v>
      </c>
      <c r="AY58" s="978">
        <v>110000</v>
      </c>
      <c r="AZ58" s="981">
        <v>60000</v>
      </c>
      <c r="BA58" s="981">
        <v>200000</v>
      </c>
      <c r="BB58" s="954"/>
      <c r="BC58" s="954"/>
      <c r="BD58" s="954"/>
      <c r="BE58" s="954"/>
      <c r="BF58" s="1007">
        <v>10000</v>
      </c>
      <c r="BG58" s="839">
        <v>0</v>
      </c>
      <c r="BH58" s="842">
        <v>0</v>
      </c>
      <c r="BI58" s="854" t="s">
        <v>8491</v>
      </c>
      <c r="BJ58" s="129">
        <v>0</v>
      </c>
      <c r="BK58" s="7">
        <v>0</v>
      </c>
      <c r="BL58" s="841" t="s">
        <v>218</v>
      </c>
      <c r="BM58" s="854" t="s">
        <v>8500</v>
      </c>
      <c r="BN58" s="859">
        <v>1</v>
      </c>
      <c r="BO58" s="839">
        <v>0</v>
      </c>
      <c r="BP58" s="842">
        <v>0</v>
      </c>
      <c r="BQ58" s="843" t="s">
        <v>8506</v>
      </c>
      <c r="BR58" s="7">
        <v>0</v>
      </c>
      <c r="BS58" s="850">
        <v>0</v>
      </c>
      <c r="BT58" s="844" t="s">
        <v>218</v>
      </c>
      <c r="BU58" s="537" t="s">
        <v>8500</v>
      </c>
      <c r="BV58" s="120">
        <v>0</v>
      </c>
      <c r="BW58" s="839">
        <v>0</v>
      </c>
      <c r="BX58" s="848">
        <v>1610</v>
      </c>
      <c r="BY58" s="853" t="s">
        <v>9084</v>
      </c>
      <c r="BZ58" s="7">
        <v>0</v>
      </c>
      <c r="CA58" s="7">
        <v>0</v>
      </c>
      <c r="CB58" s="844" t="s">
        <v>2913</v>
      </c>
      <c r="CC58" s="852" t="s">
        <v>9085</v>
      </c>
      <c r="CD58" s="857">
        <v>0</v>
      </c>
      <c r="CE58" s="839">
        <v>0</v>
      </c>
      <c r="CF58" s="842">
        <v>0</v>
      </c>
      <c r="CG58" s="853" t="s">
        <v>9086</v>
      </c>
      <c r="CH58" s="7">
        <v>0</v>
      </c>
      <c r="CI58" s="7">
        <v>0</v>
      </c>
      <c r="CJ58" s="844" t="s">
        <v>218</v>
      </c>
      <c r="CK58" s="27" t="s">
        <v>9078</v>
      </c>
      <c r="CL58" s="857">
        <v>0</v>
      </c>
      <c r="CM58" s="839">
        <v>0</v>
      </c>
      <c r="CN58" s="842">
        <v>0</v>
      </c>
      <c r="CO58" s="847" t="s">
        <v>9087</v>
      </c>
      <c r="CP58" s="7">
        <v>0</v>
      </c>
      <c r="CQ58" s="7">
        <v>0</v>
      </c>
      <c r="CR58" s="844" t="s">
        <v>218</v>
      </c>
      <c r="CS58" s="852" t="s">
        <v>9088</v>
      </c>
      <c r="CT58" s="857"/>
      <c r="CU58" s="839">
        <v>1000</v>
      </c>
      <c r="CV58" s="848"/>
      <c r="CW58" s="853" t="s">
        <v>9089</v>
      </c>
      <c r="CX58" s="7">
        <v>0.1</v>
      </c>
      <c r="CY58" s="7">
        <v>0</v>
      </c>
      <c r="CZ58" s="844" t="s">
        <v>218</v>
      </c>
      <c r="DA58" s="852" t="s">
        <v>9090</v>
      </c>
      <c r="DB58" s="856">
        <v>0</v>
      </c>
      <c r="DC58" s="839">
        <v>0</v>
      </c>
      <c r="DD58" s="842">
        <v>0</v>
      </c>
      <c r="DE58" s="853"/>
      <c r="DF58" s="7">
        <v>0</v>
      </c>
      <c r="DG58" s="7">
        <v>0</v>
      </c>
      <c r="DH58" s="844" t="s">
        <v>7160</v>
      </c>
      <c r="DI58" s="852"/>
      <c r="DJ58" s="856"/>
      <c r="DK58" s="839">
        <v>0</v>
      </c>
      <c r="DL58" s="842">
        <v>0</v>
      </c>
      <c r="DM58" s="853"/>
      <c r="DN58" s="7">
        <v>0</v>
      </c>
      <c r="DO58" s="7">
        <v>0</v>
      </c>
      <c r="DP58" s="844" t="s">
        <v>7160</v>
      </c>
      <c r="DQ58" s="852"/>
      <c r="DR58" s="856"/>
      <c r="DS58" s="839">
        <v>5000</v>
      </c>
      <c r="DT58" s="848"/>
      <c r="DU58" s="853"/>
      <c r="DV58" s="7">
        <v>0.5</v>
      </c>
      <c r="DW58" s="7">
        <v>0</v>
      </c>
      <c r="DX58" s="844" t="s">
        <v>7160</v>
      </c>
      <c r="DY58" s="852"/>
      <c r="DZ58" s="856"/>
      <c r="EA58" s="839">
        <v>0</v>
      </c>
      <c r="EB58" s="842">
        <v>0</v>
      </c>
      <c r="EC58" s="853"/>
      <c r="ED58" s="7">
        <v>0</v>
      </c>
      <c r="EE58" s="7">
        <v>0</v>
      </c>
      <c r="EF58" s="844" t="s">
        <v>7160</v>
      </c>
      <c r="EG58" s="851"/>
      <c r="EH58" s="856"/>
      <c r="EI58" s="839">
        <v>0</v>
      </c>
      <c r="EJ58" s="842">
        <v>0</v>
      </c>
      <c r="EK58" s="853"/>
      <c r="EL58" s="7">
        <v>0</v>
      </c>
      <c r="EM58" s="7">
        <v>0</v>
      </c>
      <c r="EN58" s="844" t="s">
        <v>7160</v>
      </c>
      <c r="EO58" s="851"/>
      <c r="EP58" s="856"/>
      <c r="EQ58" s="839">
        <v>10000</v>
      </c>
      <c r="ER58" s="845"/>
      <c r="ES58" s="853"/>
      <c r="ET58" s="7">
        <v>1</v>
      </c>
      <c r="EU58" s="7">
        <v>0</v>
      </c>
      <c r="EV58" s="844" t="s">
        <v>7160</v>
      </c>
      <c r="EW58" s="849"/>
      <c r="EX58" s="849"/>
      <c r="EY58" s="546">
        <v>2023</v>
      </c>
      <c r="FA58" s="862"/>
    </row>
    <row r="59" spans="1:157" s="934" customFormat="1" ht="32.25" customHeight="1" x14ac:dyDescent="0.25">
      <c r="A59" s="861" t="s">
        <v>9091</v>
      </c>
      <c r="B59" s="925" t="s">
        <v>2227</v>
      </c>
      <c r="C59" s="925" t="s">
        <v>653</v>
      </c>
      <c r="D59" s="925" t="s">
        <v>4460</v>
      </c>
      <c r="E59" s="925" t="s">
        <v>7155</v>
      </c>
      <c r="F59" s="925" t="s">
        <v>4824</v>
      </c>
      <c r="G59" s="925" t="s">
        <v>4881</v>
      </c>
      <c r="H59" s="925" t="s">
        <v>4247</v>
      </c>
      <c r="I59" s="969" t="s">
        <v>7344</v>
      </c>
      <c r="J59" s="969" t="s">
        <v>7426</v>
      </c>
      <c r="K59" s="969" t="s">
        <v>7427</v>
      </c>
      <c r="L59" s="920" t="s">
        <v>4825</v>
      </c>
      <c r="M59" s="925" t="s">
        <v>8316</v>
      </c>
      <c r="N59" s="920">
        <v>323</v>
      </c>
      <c r="O59" s="920"/>
      <c r="P59" s="1068" t="s">
        <v>7435</v>
      </c>
      <c r="Q59" s="920" t="s">
        <v>2589</v>
      </c>
      <c r="R59" s="921"/>
      <c r="S59" s="921"/>
      <c r="T59" s="921"/>
      <c r="U59" s="921"/>
      <c r="V59" s="921"/>
      <c r="W59" s="921"/>
      <c r="X59" s="921" t="s">
        <v>870</v>
      </c>
      <c r="Y59" s="921"/>
      <c r="Z59" s="921"/>
      <c r="AA59" s="921"/>
      <c r="AB59" s="921"/>
      <c r="AC59" s="921"/>
      <c r="AD59" s="921"/>
      <c r="AE59" s="921"/>
      <c r="AF59" s="921"/>
      <c r="AG59" s="921"/>
      <c r="AH59" s="921"/>
      <c r="AI59" s="921"/>
      <c r="AJ59" s="921"/>
      <c r="AK59" s="921"/>
      <c r="AL59" s="921"/>
      <c r="AM59" s="921"/>
      <c r="AN59" s="921"/>
      <c r="AO59" s="920" t="s">
        <v>270</v>
      </c>
      <c r="AP59" s="921" t="s">
        <v>470</v>
      </c>
      <c r="AQ59" s="920" t="s">
        <v>871</v>
      </c>
      <c r="AR59" s="920" t="s">
        <v>271</v>
      </c>
      <c r="AS59" s="920">
        <v>60</v>
      </c>
      <c r="AT59" s="925" t="s">
        <v>7436</v>
      </c>
      <c r="AU59" s="925" t="s">
        <v>4886</v>
      </c>
      <c r="AV59" s="1093">
        <v>409038</v>
      </c>
      <c r="AW59" s="977">
        <v>446893</v>
      </c>
      <c r="AX59" s="977">
        <v>499923</v>
      </c>
      <c r="AY59" s="977">
        <v>699016</v>
      </c>
      <c r="AZ59" s="977">
        <v>800000</v>
      </c>
      <c r="BA59" s="977">
        <v>800000</v>
      </c>
      <c r="BB59" s="939"/>
      <c r="BC59" s="939"/>
      <c r="BD59" s="939"/>
      <c r="BE59" s="939"/>
      <c r="BF59" s="1008">
        <v>446893</v>
      </c>
      <c r="BG59" s="839">
        <v>409038</v>
      </c>
      <c r="BH59" s="842">
        <v>409038</v>
      </c>
      <c r="BI59" s="854" t="s">
        <v>8488</v>
      </c>
      <c r="BJ59" s="840">
        <v>0</v>
      </c>
      <c r="BK59" s="7">
        <v>0</v>
      </c>
      <c r="BL59" s="841" t="s">
        <v>218</v>
      </c>
      <c r="BM59" s="854" t="s">
        <v>8500</v>
      </c>
      <c r="BN59" s="859">
        <v>1</v>
      </c>
      <c r="BO59" s="839">
        <v>409038</v>
      </c>
      <c r="BP59" s="842">
        <v>409038</v>
      </c>
      <c r="BQ59" s="843" t="s">
        <v>8507</v>
      </c>
      <c r="BR59" s="7">
        <v>0</v>
      </c>
      <c r="BS59" s="7">
        <v>0</v>
      </c>
      <c r="BT59" s="844" t="s">
        <v>218</v>
      </c>
      <c r="BU59" s="537" t="s">
        <v>8500</v>
      </c>
      <c r="BV59" s="120">
        <v>0</v>
      </c>
      <c r="BW59" s="839">
        <v>409038</v>
      </c>
      <c r="BX59" s="848">
        <v>390438</v>
      </c>
      <c r="BY59" s="853" t="s">
        <v>9092</v>
      </c>
      <c r="BZ59" s="7">
        <v>0</v>
      </c>
      <c r="CA59" s="7">
        <v>0</v>
      </c>
      <c r="CB59" s="844" t="s">
        <v>2913</v>
      </c>
      <c r="CC59" s="852" t="s">
        <v>9085</v>
      </c>
      <c r="CD59" s="857">
        <v>0</v>
      </c>
      <c r="CE59" s="839">
        <v>409038</v>
      </c>
      <c r="CF59" s="842">
        <v>390438</v>
      </c>
      <c r="CG59" s="853" t="s">
        <v>9093</v>
      </c>
      <c r="CH59" s="7">
        <v>0</v>
      </c>
      <c r="CI59" s="7">
        <v>0</v>
      </c>
      <c r="CJ59" s="844" t="s">
        <v>218</v>
      </c>
      <c r="CK59" s="27" t="s">
        <v>9078</v>
      </c>
      <c r="CL59" s="857">
        <v>0</v>
      </c>
      <c r="CM59" s="839">
        <v>409038</v>
      </c>
      <c r="CN59" s="842">
        <v>390438</v>
      </c>
      <c r="CO59" s="847" t="s">
        <v>9094</v>
      </c>
      <c r="CP59" s="7">
        <v>0</v>
      </c>
      <c r="CQ59" s="7">
        <v>0</v>
      </c>
      <c r="CR59" s="844" t="s">
        <v>218</v>
      </c>
      <c r="CS59" s="852" t="s">
        <v>9088</v>
      </c>
      <c r="CT59" s="857"/>
      <c r="CU59" s="839">
        <v>413000</v>
      </c>
      <c r="CV59" s="848"/>
      <c r="CW59" s="853" t="s">
        <v>9095</v>
      </c>
      <c r="CX59" s="7">
        <v>0.10466252806762646</v>
      </c>
      <c r="CY59" s="7">
        <v>0</v>
      </c>
      <c r="CZ59" s="844" t="s">
        <v>218</v>
      </c>
      <c r="DA59" s="852" t="s">
        <v>9090</v>
      </c>
      <c r="DB59" s="856">
        <v>0</v>
      </c>
      <c r="DC59" s="839">
        <v>413000</v>
      </c>
      <c r="DD59" s="842">
        <v>0</v>
      </c>
      <c r="DE59" s="853"/>
      <c r="DF59" s="7">
        <v>0.10466252806762646</v>
      </c>
      <c r="DG59" s="7">
        <v>0</v>
      </c>
      <c r="DH59" s="844" t="s">
        <v>7160</v>
      </c>
      <c r="DI59" s="852"/>
      <c r="DJ59" s="856"/>
      <c r="DK59" s="839">
        <v>413000</v>
      </c>
      <c r="DL59" s="842">
        <v>0</v>
      </c>
      <c r="DM59" s="853"/>
      <c r="DN59" s="7">
        <v>0.10466252806762646</v>
      </c>
      <c r="DO59" s="7">
        <v>0</v>
      </c>
      <c r="DP59" s="844" t="s">
        <v>7160</v>
      </c>
      <c r="DQ59" s="852"/>
      <c r="DR59" s="856"/>
      <c r="DS59" s="839">
        <v>430000</v>
      </c>
      <c r="DT59" s="848"/>
      <c r="DU59" s="853"/>
      <c r="DV59" s="7">
        <v>0.5537445515783912</v>
      </c>
      <c r="DW59" s="7">
        <v>0</v>
      </c>
      <c r="DX59" s="844" t="s">
        <v>7160</v>
      </c>
      <c r="DY59" s="852"/>
      <c r="DZ59" s="856"/>
      <c r="EA59" s="839">
        <v>430000</v>
      </c>
      <c r="EB59" s="842">
        <v>0</v>
      </c>
      <c r="EC59" s="853"/>
      <c r="ED59" s="7">
        <v>0.5537445515783912</v>
      </c>
      <c r="EE59" s="7">
        <v>0</v>
      </c>
      <c r="EF59" s="844" t="s">
        <v>7160</v>
      </c>
      <c r="EG59" s="851"/>
      <c r="EH59" s="856"/>
      <c r="EI59" s="839">
        <v>430000</v>
      </c>
      <c r="EJ59" s="842">
        <v>0</v>
      </c>
      <c r="EK59" s="853"/>
      <c r="EL59" s="7">
        <v>0.5537445515783912</v>
      </c>
      <c r="EM59" s="7">
        <v>0</v>
      </c>
      <c r="EN59" s="844" t="s">
        <v>7160</v>
      </c>
      <c r="EO59" s="851"/>
      <c r="EP59" s="856"/>
      <c r="EQ59" s="839">
        <v>446893</v>
      </c>
      <c r="ER59" s="845"/>
      <c r="ES59" s="853"/>
      <c r="ET59" s="7">
        <v>1</v>
      </c>
      <c r="EU59" s="7">
        <v>0</v>
      </c>
      <c r="EV59" s="844" t="s">
        <v>7160</v>
      </c>
      <c r="EW59" s="849"/>
      <c r="EX59" s="849"/>
      <c r="EY59" s="546">
        <v>2023</v>
      </c>
      <c r="FA59" s="862"/>
    </row>
    <row r="60" spans="1:157" s="934" customFormat="1" ht="32.25" customHeight="1" x14ac:dyDescent="0.25">
      <c r="A60" s="861" t="s">
        <v>9096</v>
      </c>
      <c r="B60" s="925" t="s">
        <v>2227</v>
      </c>
      <c r="C60" s="925" t="s">
        <v>653</v>
      </c>
      <c r="D60" s="925" t="s">
        <v>4460</v>
      </c>
      <c r="E60" s="925" t="s">
        <v>7155</v>
      </c>
      <c r="F60" s="925" t="s">
        <v>4824</v>
      </c>
      <c r="G60" s="925" t="s">
        <v>4881</v>
      </c>
      <c r="H60" s="925" t="s">
        <v>4247</v>
      </c>
      <c r="I60" s="969" t="s">
        <v>7344</v>
      </c>
      <c r="J60" s="969" t="s">
        <v>7426</v>
      </c>
      <c r="K60" s="969" t="s">
        <v>7437</v>
      </c>
      <c r="L60" s="920" t="s">
        <v>4825</v>
      </c>
      <c r="M60" s="925" t="s">
        <v>8315</v>
      </c>
      <c r="N60" s="920">
        <v>81</v>
      </c>
      <c r="O60" s="920"/>
      <c r="P60" s="1068" t="s">
        <v>8012</v>
      </c>
      <c r="Q60" s="920" t="s">
        <v>210</v>
      </c>
      <c r="R60" s="921"/>
      <c r="S60" s="921"/>
      <c r="T60" s="921"/>
      <c r="U60" s="921"/>
      <c r="V60" s="921"/>
      <c r="W60" s="921"/>
      <c r="X60" s="921"/>
      <c r="Y60" s="921"/>
      <c r="Z60" s="921"/>
      <c r="AA60" s="921"/>
      <c r="AB60" s="921"/>
      <c r="AC60" s="921"/>
      <c r="AD60" s="921"/>
      <c r="AE60" s="921"/>
      <c r="AF60" s="921"/>
      <c r="AG60" s="921"/>
      <c r="AH60" s="921"/>
      <c r="AI60" s="921"/>
      <c r="AJ60" s="921"/>
      <c r="AK60" s="921"/>
      <c r="AL60" s="921"/>
      <c r="AM60" s="921"/>
      <c r="AN60" s="921"/>
      <c r="AO60" s="920" t="s">
        <v>270</v>
      </c>
      <c r="AP60" s="921" t="s">
        <v>470</v>
      </c>
      <c r="AQ60" s="920" t="s">
        <v>871</v>
      </c>
      <c r="AR60" s="920" t="s">
        <v>214</v>
      </c>
      <c r="AS60" s="920">
        <v>30</v>
      </c>
      <c r="AT60" s="925" t="s">
        <v>7438</v>
      </c>
      <c r="AU60" s="925" t="s">
        <v>4886</v>
      </c>
      <c r="AV60" s="978">
        <v>64</v>
      </c>
      <c r="AW60" s="979">
        <v>73</v>
      </c>
      <c r="AX60" s="979">
        <v>82</v>
      </c>
      <c r="AY60" s="979">
        <v>91</v>
      </c>
      <c r="AZ60" s="979">
        <v>100</v>
      </c>
      <c r="BA60" s="988">
        <v>1</v>
      </c>
      <c r="BB60" s="953"/>
      <c r="BC60" s="953"/>
      <c r="BD60" s="953"/>
      <c r="BE60" s="953"/>
      <c r="BF60" s="1009">
        <v>43</v>
      </c>
      <c r="BG60" s="839">
        <v>64</v>
      </c>
      <c r="BH60" s="842">
        <v>64</v>
      </c>
      <c r="BI60" s="854" t="s">
        <v>8492</v>
      </c>
      <c r="BJ60" s="840">
        <v>0</v>
      </c>
      <c r="BK60" s="7">
        <v>0</v>
      </c>
      <c r="BL60" s="841" t="s">
        <v>218</v>
      </c>
      <c r="BM60" s="854" t="s">
        <v>8500</v>
      </c>
      <c r="BN60" s="859">
        <v>1</v>
      </c>
      <c r="BO60" s="839">
        <v>64</v>
      </c>
      <c r="BP60" s="842">
        <v>64</v>
      </c>
      <c r="BQ60" s="843" t="s">
        <v>8508</v>
      </c>
      <c r="BR60" s="7">
        <v>0</v>
      </c>
      <c r="BS60" s="7">
        <v>0</v>
      </c>
      <c r="BT60" s="844" t="s">
        <v>218</v>
      </c>
      <c r="BU60" s="537" t="s">
        <v>8500</v>
      </c>
      <c r="BV60" s="120">
        <v>0</v>
      </c>
      <c r="BW60" s="839">
        <v>0</v>
      </c>
      <c r="BX60" s="848">
        <v>69</v>
      </c>
      <c r="BY60" s="853" t="s">
        <v>8673</v>
      </c>
      <c r="BZ60" s="7">
        <v>-7.1111111111111107</v>
      </c>
      <c r="CA60" s="7">
        <v>0</v>
      </c>
      <c r="CB60" s="844" t="s">
        <v>2913</v>
      </c>
      <c r="CC60" s="852" t="s">
        <v>9097</v>
      </c>
      <c r="CD60" s="857">
        <v>0</v>
      </c>
      <c r="CE60" s="839">
        <v>0</v>
      </c>
      <c r="CF60" s="842">
        <v>0</v>
      </c>
      <c r="CG60" s="853" t="s">
        <v>9098</v>
      </c>
      <c r="CH60" s="7">
        <v>-7.1111111111111107</v>
      </c>
      <c r="CI60" s="7">
        <v>0</v>
      </c>
      <c r="CJ60" s="844" t="s">
        <v>218</v>
      </c>
      <c r="CK60" s="27" t="s">
        <v>9078</v>
      </c>
      <c r="CL60" s="857">
        <v>0</v>
      </c>
      <c r="CM60" s="839">
        <v>0</v>
      </c>
      <c r="CN60" s="842">
        <v>0</v>
      </c>
      <c r="CO60" s="847" t="s">
        <v>9099</v>
      </c>
      <c r="CP60" s="7">
        <v>-7.1111111111111107</v>
      </c>
      <c r="CQ60" s="7">
        <v>0</v>
      </c>
      <c r="CR60" s="844" t="s">
        <v>218</v>
      </c>
      <c r="CS60" s="852" t="s">
        <v>9100</v>
      </c>
      <c r="CT60" s="857"/>
      <c r="CU60" s="839"/>
      <c r="CV60" s="848"/>
      <c r="CW60" s="853" t="s">
        <v>9101</v>
      </c>
      <c r="CX60" s="7">
        <v>-7.1111111111111107</v>
      </c>
      <c r="CY60" s="7">
        <v>0</v>
      </c>
      <c r="CZ60" s="844" t="s">
        <v>218</v>
      </c>
      <c r="DA60" s="852" t="s">
        <v>9090</v>
      </c>
      <c r="DB60" s="856">
        <v>0</v>
      </c>
      <c r="DC60" s="839"/>
      <c r="DD60" s="842">
        <v>0</v>
      </c>
      <c r="DE60" s="853"/>
      <c r="DF60" s="7">
        <v>-7.1111111111111107</v>
      </c>
      <c r="DG60" s="7">
        <v>0</v>
      </c>
      <c r="DH60" s="844" t="s">
        <v>7160</v>
      </c>
      <c r="DI60" s="852"/>
      <c r="DJ60" s="856"/>
      <c r="DK60" s="839"/>
      <c r="DL60" s="842">
        <v>0</v>
      </c>
      <c r="DM60" s="853"/>
      <c r="DN60" s="7">
        <v>-7.1111111111111107</v>
      </c>
      <c r="DO60" s="7">
        <v>0</v>
      </c>
      <c r="DP60" s="844" t="s">
        <v>7160</v>
      </c>
      <c r="DQ60" s="852"/>
      <c r="DR60" s="856"/>
      <c r="DS60" s="839"/>
      <c r="DT60" s="848"/>
      <c r="DU60" s="853"/>
      <c r="DV60" s="7">
        <v>-7.1111111111111107</v>
      </c>
      <c r="DW60" s="7">
        <v>0</v>
      </c>
      <c r="DX60" s="844" t="s">
        <v>7160</v>
      </c>
      <c r="DY60" s="852"/>
      <c r="DZ60" s="856"/>
      <c r="EA60" s="839"/>
      <c r="EB60" s="842">
        <v>0</v>
      </c>
      <c r="EC60" s="853"/>
      <c r="ED60" s="7">
        <v>-7.1111111111111107</v>
      </c>
      <c r="EE60" s="7">
        <v>0</v>
      </c>
      <c r="EF60" s="844" t="s">
        <v>7160</v>
      </c>
      <c r="EG60" s="851"/>
      <c r="EH60" s="856"/>
      <c r="EI60" s="839"/>
      <c r="EJ60" s="842">
        <v>0</v>
      </c>
      <c r="EK60" s="853"/>
      <c r="EL60" s="7">
        <v>-7.1111111111111107</v>
      </c>
      <c r="EM60" s="7">
        <v>0</v>
      </c>
      <c r="EN60" s="844" t="s">
        <v>7160</v>
      </c>
      <c r="EO60" s="851"/>
      <c r="EP60" s="856"/>
      <c r="EQ60" s="839">
        <v>73</v>
      </c>
      <c r="ER60" s="845"/>
      <c r="ES60" s="853"/>
      <c r="ET60" s="7">
        <v>1</v>
      </c>
      <c r="EU60" s="7">
        <v>0</v>
      </c>
      <c r="EV60" s="844" t="s">
        <v>7160</v>
      </c>
      <c r="EW60" s="849"/>
      <c r="EX60" s="849"/>
      <c r="EY60" s="546">
        <v>2023</v>
      </c>
      <c r="FA60" s="862"/>
    </row>
    <row r="61" spans="1:157" s="934" customFormat="1" ht="32.25" customHeight="1" x14ac:dyDescent="0.25">
      <c r="A61" s="861" t="s">
        <v>9102</v>
      </c>
      <c r="B61" s="925" t="s">
        <v>2227</v>
      </c>
      <c r="C61" s="925" t="s">
        <v>653</v>
      </c>
      <c r="D61" s="925" t="s">
        <v>4460</v>
      </c>
      <c r="E61" s="925" t="s">
        <v>7155</v>
      </c>
      <c r="F61" s="925" t="s">
        <v>4824</v>
      </c>
      <c r="G61" s="925" t="s">
        <v>4881</v>
      </c>
      <c r="H61" s="925" t="s">
        <v>4247</v>
      </c>
      <c r="I61" s="969" t="s">
        <v>7344</v>
      </c>
      <c r="J61" s="969" t="s">
        <v>7426</v>
      </c>
      <c r="K61" s="969" t="s">
        <v>7439</v>
      </c>
      <c r="L61" s="920" t="s">
        <v>4825</v>
      </c>
      <c r="M61" s="925" t="s">
        <v>8304</v>
      </c>
      <c r="N61" s="920">
        <v>540</v>
      </c>
      <c r="O61" s="920"/>
      <c r="P61" s="1068" t="s">
        <v>8013</v>
      </c>
      <c r="Q61" s="920" t="s">
        <v>210</v>
      </c>
      <c r="R61" s="921"/>
      <c r="S61" s="921"/>
      <c r="T61" s="921"/>
      <c r="U61" s="921"/>
      <c r="V61" s="921"/>
      <c r="W61" s="921"/>
      <c r="X61" s="921" t="s">
        <v>870</v>
      </c>
      <c r="Y61" s="921"/>
      <c r="Z61" s="921"/>
      <c r="AA61" s="921"/>
      <c r="AB61" s="921"/>
      <c r="AC61" s="921"/>
      <c r="AD61" s="921"/>
      <c r="AE61" s="921"/>
      <c r="AF61" s="921"/>
      <c r="AG61" s="921"/>
      <c r="AH61" s="921"/>
      <c r="AI61" s="921"/>
      <c r="AJ61" s="921"/>
      <c r="AK61" s="921"/>
      <c r="AL61" s="921"/>
      <c r="AM61" s="921"/>
      <c r="AN61" s="921"/>
      <c r="AO61" s="920" t="s">
        <v>211</v>
      </c>
      <c r="AP61" s="921" t="s">
        <v>299</v>
      </c>
      <c r="AQ61" s="920" t="s">
        <v>418</v>
      </c>
      <c r="AR61" s="920" t="s">
        <v>271</v>
      </c>
      <c r="AS61" s="920">
        <v>30</v>
      </c>
      <c r="AT61" s="925" t="s">
        <v>8020</v>
      </c>
      <c r="AU61" s="925" t="s">
        <v>7440</v>
      </c>
      <c r="AV61" s="978" t="s">
        <v>204</v>
      </c>
      <c r="AW61" s="979">
        <v>50</v>
      </c>
      <c r="AX61" s="979">
        <v>70</v>
      </c>
      <c r="AY61" s="979">
        <v>80</v>
      </c>
      <c r="AZ61" s="979">
        <v>97</v>
      </c>
      <c r="BA61" s="988">
        <v>1</v>
      </c>
      <c r="BB61" s="953"/>
      <c r="BC61" s="953"/>
      <c r="BD61" s="953"/>
      <c r="BE61" s="953"/>
      <c r="BF61" s="1009">
        <v>73</v>
      </c>
      <c r="BG61" s="839">
        <v>0</v>
      </c>
      <c r="BH61" s="842">
        <v>0</v>
      </c>
      <c r="BI61" s="854" t="s">
        <v>8493</v>
      </c>
      <c r="BJ61" s="129">
        <v>0</v>
      </c>
      <c r="BK61" s="7">
        <v>0</v>
      </c>
      <c r="BL61" s="841" t="s">
        <v>218</v>
      </c>
      <c r="BM61" s="854" t="s">
        <v>8500</v>
      </c>
      <c r="BN61" s="859">
        <v>1</v>
      </c>
      <c r="BO61" s="839">
        <v>0</v>
      </c>
      <c r="BP61" s="842">
        <v>0</v>
      </c>
      <c r="BQ61" s="843" t="s">
        <v>8509</v>
      </c>
      <c r="BR61" s="7">
        <v>0</v>
      </c>
      <c r="BS61" s="850">
        <v>0</v>
      </c>
      <c r="BT61" s="844" t="s">
        <v>218</v>
      </c>
      <c r="BU61" s="537" t="s">
        <v>8500</v>
      </c>
      <c r="BV61" s="120">
        <v>0</v>
      </c>
      <c r="BW61" s="839">
        <v>0</v>
      </c>
      <c r="BX61" s="842">
        <v>0</v>
      </c>
      <c r="BY61" s="853" t="s">
        <v>8674</v>
      </c>
      <c r="BZ61" s="7">
        <v>0</v>
      </c>
      <c r="CA61" s="7">
        <v>0</v>
      </c>
      <c r="CB61" s="844" t="s">
        <v>218</v>
      </c>
      <c r="CC61" s="852" t="s">
        <v>8681</v>
      </c>
      <c r="CD61" s="857">
        <v>0</v>
      </c>
      <c r="CE61" s="839">
        <v>0</v>
      </c>
      <c r="CF61" s="842">
        <v>0</v>
      </c>
      <c r="CG61" s="853" t="s">
        <v>9103</v>
      </c>
      <c r="CH61" s="7">
        <v>0</v>
      </c>
      <c r="CI61" s="7">
        <v>0</v>
      </c>
      <c r="CJ61" s="844" t="s">
        <v>218</v>
      </c>
      <c r="CK61" s="27" t="s">
        <v>9078</v>
      </c>
      <c r="CL61" s="857">
        <v>0</v>
      </c>
      <c r="CM61" s="839">
        <v>0</v>
      </c>
      <c r="CN61" s="842">
        <v>0</v>
      </c>
      <c r="CO61" s="847" t="s">
        <v>9104</v>
      </c>
      <c r="CP61" s="7">
        <v>0</v>
      </c>
      <c r="CQ61" s="7">
        <v>0</v>
      </c>
      <c r="CR61" s="844" t="s">
        <v>218</v>
      </c>
      <c r="CS61" s="852" t="s">
        <v>9080</v>
      </c>
      <c r="CT61" s="857"/>
      <c r="CU61" s="839">
        <v>0</v>
      </c>
      <c r="CV61" s="848"/>
      <c r="CW61" s="853" t="s">
        <v>9105</v>
      </c>
      <c r="CX61" s="7">
        <v>0</v>
      </c>
      <c r="CY61" s="7">
        <v>0</v>
      </c>
      <c r="CZ61" s="844" t="s">
        <v>218</v>
      </c>
      <c r="DA61" s="852" t="s">
        <v>9090</v>
      </c>
      <c r="DB61" s="856">
        <v>0</v>
      </c>
      <c r="DC61" s="839"/>
      <c r="DD61" s="842">
        <v>0</v>
      </c>
      <c r="DE61" s="853"/>
      <c r="DF61" s="7">
        <v>0</v>
      </c>
      <c r="DG61" s="7">
        <v>0</v>
      </c>
      <c r="DH61" s="844" t="s">
        <v>7160</v>
      </c>
      <c r="DI61" s="852"/>
      <c r="DJ61" s="856"/>
      <c r="DK61" s="839"/>
      <c r="DL61" s="842">
        <v>0</v>
      </c>
      <c r="DM61" s="853"/>
      <c r="DN61" s="7" t="s">
        <v>872</v>
      </c>
      <c r="DO61" s="7">
        <v>0</v>
      </c>
      <c r="DP61" s="844" t="s">
        <v>7160</v>
      </c>
      <c r="DQ61" s="852"/>
      <c r="DR61" s="856"/>
      <c r="DS61" s="839"/>
      <c r="DT61" s="842">
        <v>0</v>
      </c>
      <c r="DU61" s="853"/>
      <c r="DV61" s="7" t="s">
        <v>872</v>
      </c>
      <c r="DW61" s="7">
        <v>0</v>
      </c>
      <c r="DX61" s="844" t="s">
        <v>7160</v>
      </c>
      <c r="DY61" s="852"/>
      <c r="DZ61" s="856"/>
      <c r="EA61" s="839"/>
      <c r="EB61" s="842">
        <v>0</v>
      </c>
      <c r="EC61" s="853"/>
      <c r="ED61" s="7" t="s">
        <v>872</v>
      </c>
      <c r="EE61" s="7">
        <v>0</v>
      </c>
      <c r="EF61" s="844" t="s">
        <v>7160</v>
      </c>
      <c r="EG61" s="851"/>
      <c r="EH61" s="856"/>
      <c r="EI61" s="839"/>
      <c r="EJ61" s="842">
        <v>0</v>
      </c>
      <c r="EK61" s="853"/>
      <c r="EL61" s="7" t="s">
        <v>872</v>
      </c>
      <c r="EM61" s="7">
        <v>0</v>
      </c>
      <c r="EN61" s="844" t="s">
        <v>7160</v>
      </c>
      <c r="EO61" s="851"/>
      <c r="EP61" s="856"/>
      <c r="EQ61" s="839">
        <v>50</v>
      </c>
      <c r="ER61" s="845"/>
      <c r="ES61" s="853"/>
      <c r="ET61" s="7" t="s">
        <v>872</v>
      </c>
      <c r="EU61" s="7">
        <v>0</v>
      </c>
      <c r="EV61" s="844" t="s">
        <v>7160</v>
      </c>
      <c r="EW61" s="849"/>
      <c r="EX61" s="849"/>
      <c r="EY61" s="546">
        <v>2023</v>
      </c>
      <c r="FA61" s="862"/>
    </row>
    <row r="62" spans="1:157" s="934" customFormat="1" ht="32.25" customHeight="1" x14ac:dyDescent="0.25">
      <c r="A62" s="861" t="s">
        <v>9106</v>
      </c>
      <c r="B62" s="925" t="s">
        <v>2227</v>
      </c>
      <c r="C62" s="925" t="s">
        <v>653</v>
      </c>
      <c r="D62" s="925" t="s">
        <v>4460</v>
      </c>
      <c r="E62" s="925" t="s">
        <v>7155</v>
      </c>
      <c r="F62" s="925" t="s">
        <v>4824</v>
      </c>
      <c r="G62" s="925" t="s">
        <v>4854</v>
      </c>
      <c r="H62" s="925" t="s">
        <v>4247</v>
      </c>
      <c r="I62" s="969" t="s">
        <v>7344</v>
      </c>
      <c r="J62" s="969" t="s">
        <v>7426</v>
      </c>
      <c r="K62" s="969" t="s">
        <v>7441</v>
      </c>
      <c r="L62" s="920" t="s">
        <v>4825</v>
      </c>
      <c r="M62" s="925" t="s">
        <v>8330</v>
      </c>
      <c r="N62" s="971">
        <v>541</v>
      </c>
      <c r="O62" s="920"/>
      <c r="P62" s="1068" t="s">
        <v>8014</v>
      </c>
      <c r="Q62" s="920" t="s">
        <v>210</v>
      </c>
      <c r="R62" s="921"/>
      <c r="S62" s="921"/>
      <c r="T62" s="921"/>
      <c r="U62" s="921"/>
      <c r="V62" s="921"/>
      <c r="W62" s="921"/>
      <c r="X62" s="921" t="s">
        <v>870</v>
      </c>
      <c r="Y62" s="921"/>
      <c r="Z62" s="921"/>
      <c r="AA62" s="921"/>
      <c r="AB62" s="921"/>
      <c r="AC62" s="921"/>
      <c r="AD62" s="921"/>
      <c r="AE62" s="921"/>
      <c r="AF62" s="921"/>
      <c r="AG62" s="921"/>
      <c r="AH62" s="921"/>
      <c r="AI62" s="921"/>
      <c r="AJ62" s="921"/>
      <c r="AK62" s="921"/>
      <c r="AL62" s="921"/>
      <c r="AM62" s="921"/>
      <c r="AN62" s="921"/>
      <c r="AO62" s="920" t="s">
        <v>211</v>
      </c>
      <c r="AP62" s="921" t="s">
        <v>299</v>
      </c>
      <c r="AQ62" s="920" t="s">
        <v>418</v>
      </c>
      <c r="AR62" s="920" t="s">
        <v>214</v>
      </c>
      <c r="AS62" s="920">
        <v>30</v>
      </c>
      <c r="AT62" s="925" t="s">
        <v>8021</v>
      </c>
      <c r="AU62" s="925" t="s">
        <v>7442</v>
      </c>
      <c r="AV62" s="919" t="s">
        <v>204</v>
      </c>
      <c r="AW62" s="979">
        <v>35</v>
      </c>
      <c r="AX62" s="979">
        <v>70</v>
      </c>
      <c r="AY62" s="979">
        <v>90</v>
      </c>
      <c r="AZ62" s="977">
        <v>100</v>
      </c>
      <c r="BA62" s="988">
        <v>100</v>
      </c>
      <c r="BB62" s="953"/>
      <c r="BC62" s="953"/>
      <c r="BD62" s="953"/>
      <c r="BE62" s="953"/>
      <c r="BF62" s="1009">
        <v>25</v>
      </c>
      <c r="BG62" s="839">
        <v>0</v>
      </c>
      <c r="BH62" s="842">
        <v>0</v>
      </c>
      <c r="BI62" s="854" t="s">
        <v>8494</v>
      </c>
      <c r="BJ62" s="129">
        <v>0</v>
      </c>
      <c r="BK62" s="7">
        <v>0</v>
      </c>
      <c r="BL62" s="841" t="s">
        <v>218</v>
      </c>
      <c r="BM62" s="854" t="s">
        <v>8500</v>
      </c>
      <c r="BN62" s="859">
        <v>1</v>
      </c>
      <c r="BO62" s="839">
        <v>0</v>
      </c>
      <c r="BP62" s="842">
        <v>0</v>
      </c>
      <c r="BQ62" s="843" t="s">
        <v>8510</v>
      </c>
      <c r="BR62" s="7">
        <v>0</v>
      </c>
      <c r="BS62" s="850">
        <v>0</v>
      </c>
      <c r="BT62" s="844" t="s">
        <v>218</v>
      </c>
      <c r="BU62" s="537" t="s">
        <v>8500</v>
      </c>
      <c r="BV62" s="120">
        <v>0</v>
      </c>
      <c r="BW62" s="839">
        <v>0</v>
      </c>
      <c r="BX62" s="842">
        <v>0</v>
      </c>
      <c r="BY62" s="853" t="s">
        <v>8675</v>
      </c>
      <c r="BZ62" s="7">
        <v>0</v>
      </c>
      <c r="CA62" s="7">
        <v>0</v>
      </c>
      <c r="CB62" s="844" t="s">
        <v>218</v>
      </c>
      <c r="CC62" s="852" t="s">
        <v>8681</v>
      </c>
      <c r="CD62" s="857">
        <v>0</v>
      </c>
      <c r="CE62" s="839">
        <v>0</v>
      </c>
      <c r="CF62" s="842">
        <v>0</v>
      </c>
      <c r="CG62" s="853" t="s">
        <v>9107</v>
      </c>
      <c r="CH62" s="7">
        <v>0</v>
      </c>
      <c r="CI62" s="7">
        <v>0</v>
      </c>
      <c r="CJ62" s="844" t="s">
        <v>218</v>
      </c>
      <c r="CK62" s="27" t="s">
        <v>9078</v>
      </c>
      <c r="CL62" s="857">
        <v>0</v>
      </c>
      <c r="CM62" s="839">
        <v>0</v>
      </c>
      <c r="CN62" s="842">
        <v>0</v>
      </c>
      <c r="CO62" s="847" t="s">
        <v>9108</v>
      </c>
      <c r="CP62" s="7">
        <v>0</v>
      </c>
      <c r="CQ62" s="7">
        <v>0</v>
      </c>
      <c r="CR62" s="844" t="s">
        <v>218</v>
      </c>
      <c r="CS62" s="852" t="s">
        <v>9080</v>
      </c>
      <c r="CT62" s="857"/>
      <c r="CU62" s="839"/>
      <c r="CV62" s="848"/>
      <c r="CW62" s="853" t="s">
        <v>9109</v>
      </c>
      <c r="CX62" s="7">
        <v>0</v>
      </c>
      <c r="CY62" s="7">
        <v>0</v>
      </c>
      <c r="CZ62" s="844" t="s">
        <v>218</v>
      </c>
      <c r="DA62" s="852" t="s">
        <v>9090</v>
      </c>
      <c r="DB62" s="856">
        <v>0</v>
      </c>
      <c r="DC62" s="839"/>
      <c r="DD62" s="842">
        <v>0</v>
      </c>
      <c r="DE62" s="853"/>
      <c r="DF62" s="7">
        <v>0</v>
      </c>
      <c r="DG62" s="7">
        <v>0</v>
      </c>
      <c r="DH62" s="844" t="s">
        <v>7160</v>
      </c>
      <c r="DI62" s="852"/>
      <c r="DJ62" s="856"/>
      <c r="DK62" s="839"/>
      <c r="DL62" s="842">
        <v>0</v>
      </c>
      <c r="DM62" s="853"/>
      <c r="DN62" s="7">
        <v>0</v>
      </c>
      <c r="DO62" s="7">
        <v>0</v>
      </c>
      <c r="DP62" s="844" t="s">
        <v>7160</v>
      </c>
      <c r="DQ62" s="852"/>
      <c r="DR62" s="856"/>
      <c r="DS62" s="839"/>
      <c r="DT62" s="842">
        <v>0</v>
      </c>
      <c r="DU62" s="853"/>
      <c r="DV62" s="7">
        <v>0</v>
      </c>
      <c r="DW62" s="7">
        <v>0</v>
      </c>
      <c r="DX62" s="844" t="s">
        <v>7160</v>
      </c>
      <c r="DY62" s="852"/>
      <c r="DZ62" s="856"/>
      <c r="EA62" s="839"/>
      <c r="EB62" s="842">
        <v>0</v>
      </c>
      <c r="EC62" s="853"/>
      <c r="ED62" s="7">
        <v>0</v>
      </c>
      <c r="EE62" s="7">
        <v>0</v>
      </c>
      <c r="EF62" s="844" t="s">
        <v>7160</v>
      </c>
      <c r="EG62" s="851"/>
      <c r="EH62" s="856"/>
      <c r="EI62" s="839"/>
      <c r="EJ62" s="842">
        <v>0</v>
      </c>
      <c r="EK62" s="853"/>
      <c r="EL62" s="7">
        <v>0</v>
      </c>
      <c r="EM62" s="7">
        <v>0</v>
      </c>
      <c r="EN62" s="844" t="s">
        <v>7160</v>
      </c>
      <c r="EO62" s="851"/>
      <c r="EP62" s="856"/>
      <c r="EQ62" s="839">
        <v>35</v>
      </c>
      <c r="ER62" s="845"/>
      <c r="ES62" s="853"/>
      <c r="ET62" s="7">
        <v>1</v>
      </c>
      <c r="EU62" s="7">
        <v>0</v>
      </c>
      <c r="EV62" s="844" t="s">
        <v>7160</v>
      </c>
      <c r="EW62" s="849"/>
      <c r="EX62" s="849"/>
      <c r="EY62" s="546">
        <v>2023</v>
      </c>
      <c r="FA62" s="862"/>
    </row>
    <row r="63" spans="1:157" s="934" customFormat="1" ht="32.25" customHeight="1" x14ac:dyDescent="0.25">
      <c r="A63" s="861" t="s">
        <v>9110</v>
      </c>
      <c r="B63" s="925" t="s">
        <v>2227</v>
      </c>
      <c r="C63" s="925" t="s">
        <v>653</v>
      </c>
      <c r="D63" s="925" t="s">
        <v>4460</v>
      </c>
      <c r="E63" s="925" t="s">
        <v>7155</v>
      </c>
      <c r="F63" s="925" t="s">
        <v>4824</v>
      </c>
      <c r="G63" s="925" t="s">
        <v>4854</v>
      </c>
      <c r="H63" s="925" t="s">
        <v>4247</v>
      </c>
      <c r="I63" s="969" t="s">
        <v>7344</v>
      </c>
      <c r="J63" s="969" t="s">
        <v>7426</v>
      </c>
      <c r="K63" s="969" t="s">
        <v>7441</v>
      </c>
      <c r="L63" s="920" t="s">
        <v>4825</v>
      </c>
      <c r="M63" s="925" t="s">
        <v>8330</v>
      </c>
      <c r="N63" s="971">
        <v>542</v>
      </c>
      <c r="O63" s="920"/>
      <c r="P63" s="1068" t="s">
        <v>8015</v>
      </c>
      <c r="Q63" s="920" t="s">
        <v>210</v>
      </c>
      <c r="R63" s="921"/>
      <c r="S63" s="921"/>
      <c r="T63" s="921"/>
      <c r="U63" s="921"/>
      <c r="V63" s="921"/>
      <c r="W63" s="921"/>
      <c r="X63" s="921" t="s">
        <v>870</v>
      </c>
      <c r="Y63" s="921"/>
      <c r="Z63" s="921"/>
      <c r="AA63" s="921"/>
      <c r="AB63" s="921"/>
      <c r="AC63" s="921"/>
      <c r="AD63" s="921"/>
      <c r="AE63" s="921"/>
      <c r="AF63" s="921"/>
      <c r="AG63" s="921"/>
      <c r="AH63" s="921"/>
      <c r="AI63" s="921"/>
      <c r="AJ63" s="921"/>
      <c r="AK63" s="921"/>
      <c r="AL63" s="921"/>
      <c r="AM63" s="921"/>
      <c r="AN63" s="921"/>
      <c r="AO63" s="920" t="s">
        <v>211</v>
      </c>
      <c r="AP63" s="921" t="s">
        <v>299</v>
      </c>
      <c r="AQ63" s="920" t="s">
        <v>418</v>
      </c>
      <c r="AR63" s="920" t="s">
        <v>214</v>
      </c>
      <c r="AS63" s="920">
        <v>30</v>
      </c>
      <c r="AT63" s="925" t="s">
        <v>8022</v>
      </c>
      <c r="AU63" s="925" t="s">
        <v>7443</v>
      </c>
      <c r="AV63" s="919" t="s">
        <v>204</v>
      </c>
      <c r="AW63" s="979">
        <v>35</v>
      </c>
      <c r="AX63" s="979">
        <v>70</v>
      </c>
      <c r="AY63" s="979">
        <v>90</v>
      </c>
      <c r="AZ63" s="977">
        <v>100</v>
      </c>
      <c r="BA63" s="977">
        <v>100</v>
      </c>
      <c r="BB63" s="939"/>
      <c r="BC63" s="939"/>
      <c r="BD63" s="939"/>
      <c r="BE63" s="939"/>
      <c r="BF63" s="1009">
        <v>35</v>
      </c>
      <c r="BG63" s="839">
        <v>0</v>
      </c>
      <c r="BH63" s="842">
        <v>0</v>
      </c>
      <c r="BI63" s="854" t="s">
        <v>8494</v>
      </c>
      <c r="BJ63" s="129">
        <v>0</v>
      </c>
      <c r="BK63" s="7">
        <v>0</v>
      </c>
      <c r="BL63" s="841" t="s">
        <v>218</v>
      </c>
      <c r="BM63" s="854" t="s">
        <v>8500</v>
      </c>
      <c r="BN63" s="859">
        <v>1</v>
      </c>
      <c r="BO63" s="839">
        <v>0</v>
      </c>
      <c r="BP63" s="842">
        <v>0</v>
      </c>
      <c r="BQ63" s="843" t="s">
        <v>8510</v>
      </c>
      <c r="BR63" s="7">
        <v>0</v>
      </c>
      <c r="BS63" s="850">
        <v>0</v>
      </c>
      <c r="BT63" s="844" t="s">
        <v>218</v>
      </c>
      <c r="BU63" s="537" t="s">
        <v>8500</v>
      </c>
      <c r="BV63" s="120">
        <v>0</v>
      </c>
      <c r="BW63" s="839">
        <v>0</v>
      </c>
      <c r="BX63" s="842">
        <v>0</v>
      </c>
      <c r="BY63" s="853" t="s">
        <v>8676</v>
      </c>
      <c r="BZ63" s="7">
        <v>0</v>
      </c>
      <c r="CA63" s="7">
        <v>0</v>
      </c>
      <c r="CB63" s="844" t="s">
        <v>218</v>
      </c>
      <c r="CC63" s="852" t="s">
        <v>8681</v>
      </c>
      <c r="CD63" s="857">
        <v>0</v>
      </c>
      <c r="CE63" s="839">
        <v>0</v>
      </c>
      <c r="CF63" s="842">
        <v>0</v>
      </c>
      <c r="CG63" s="853" t="s">
        <v>9111</v>
      </c>
      <c r="CH63" s="7">
        <v>0</v>
      </c>
      <c r="CI63" s="7">
        <v>0</v>
      </c>
      <c r="CJ63" s="844" t="s">
        <v>218</v>
      </c>
      <c r="CK63" s="27" t="s">
        <v>9078</v>
      </c>
      <c r="CL63" s="857">
        <v>0</v>
      </c>
      <c r="CM63" s="839">
        <v>0</v>
      </c>
      <c r="CN63" s="842">
        <v>0</v>
      </c>
      <c r="CO63" s="847" t="s">
        <v>9112</v>
      </c>
      <c r="CP63" s="7">
        <v>0</v>
      </c>
      <c r="CQ63" s="7">
        <v>0</v>
      </c>
      <c r="CR63" s="844" t="s">
        <v>218</v>
      </c>
      <c r="CS63" s="852" t="s">
        <v>9080</v>
      </c>
      <c r="CT63" s="857"/>
      <c r="CU63" s="839"/>
      <c r="CV63" s="848"/>
      <c r="CW63" s="853" t="s">
        <v>9113</v>
      </c>
      <c r="CX63" s="7">
        <v>0</v>
      </c>
      <c r="CY63" s="7">
        <v>0</v>
      </c>
      <c r="CZ63" s="844" t="s">
        <v>218</v>
      </c>
      <c r="DA63" s="852" t="s">
        <v>9090</v>
      </c>
      <c r="DB63" s="856">
        <v>0</v>
      </c>
      <c r="DC63" s="839"/>
      <c r="DD63" s="842">
        <v>0</v>
      </c>
      <c r="DE63" s="853"/>
      <c r="DF63" s="7">
        <v>0</v>
      </c>
      <c r="DG63" s="7">
        <v>0</v>
      </c>
      <c r="DH63" s="844" t="s">
        <v>7160</v>
      </c>
      <c r="DI63" s="852"/>
      <c r="DJ63" s="856"/>
      <c r="DK63" s="839"/>
      <c r="DL63" s="842">
        <v>0</v>
      </c>
      <c r="DM63" s="853"/>
      <c r="DN63" s="7">
        <v>0</v>
      </c>
      <c r="DO63" s="7">
        <v>0</v>
      </c>
      <c r="DP63" s="844" t="s">
        <v>7160</v>
      </c>
      <c r="DQ63" s="852"/>
      <c r="DR63" s="856"/>
      <c r="DS63" s="839"/>
      <c r="DT63" s="842">
        <v>0</v>
      </c>
      <c r="DU63" s="853"/>
      <c r="DV63" s="7">
        <v>0</v>
      </c>
      <c r="DW63" s="7">
        <v>0</v>
      </c>
      <c r="DX63" s="844" t="s">
        <v>7160</v>
      </c>
      <c r="DY63" s="852"/>
      <c r="DZ63" s="856"/>
      <c r="EA63" s="839"/>
      <c r="EB63" s="842">
        <v>0</v>
      </c>
      <c r="EC63" s="853"/>
      <c r="ED63" s="7">
        <v>0</v>
      </c>
      <c r="EE63" s="7">
        <v>0</v>
      </c>
      <c r="EF63" s="844" t="s">
        <v>7160</v>
      </c>
      <c r="EG63" s="851"/>
      <c r="EH63" s="856"/>
      <c r="EI63" s="839"/>
      <c r="EJ63" s="842">
        <v>0</v>
      </c>
      <c r="EK63" s="853"/>
      <c r="EL63" s="7">
        <v>0</v>
      </c>
      <c r="EM63" s="7">
        <v>0</v>
      </c>
      <c r="EN63" s="844" t="s">
        <v>7160</v>
      </c>
      <c r="EO63" s="851"/>
      <c r="EP63" s="856"/>
      <c r="EQ63" s="839">
        <v>35</v>
      </c>
      <c r="ER63" s="845"/>
      <c r="ES63" s="853"/>
      <c r="ET63" s="7">
        <v>1</v>
      </c>
      <c r="EU63" s="7">
        <v>0</v>
      </c>
      <c r="EV63" s="844" t="s">
        <v>7160</v>
      </c>
      <c r="EW63" s="849"/>
      <c r="EX63" s="849"/>
      <c r="EY63" s="546">
        <v>2023</v>
      </c>
      <c r="FA63" s="862"/>
    </row>
    <row r="64" spans="1:157" s="934" customFormat="1" ht="32.25" customHeight="1" x14ac:dyDescent="0.25">
      <c r="A64" s="861" t="s">
        <v>9114</v>
      </c>
      <c r="B64" s="925" t="s">
        <v>2227</v>
      </c>
      <c r="C64" s="925" t="s">
        <v>653</v>
      </c>
      <c r="D64" s="925" t="s">
        <v>4460</v>
      </c>
      <c r="E64" s="925" t="s">
        <v>7155</v>
      </c>
      <c r="F64" s="925" t="s">
        <v>4824</v>
      </c>
      <c r="G64" s="925" t="s">
        <v>4854</v>
      </c>
      <c r="H64" s="925" t="s">
        <v>4247</v>
      </c>
      <c r="I64" s="969" t="s">
        <v>7344</v>
      </c>
      <c r="J64" s="969" t="s">
        <v>7426</v>
      </c>
      <c r="K64" s="969" t="s">
        <v>7441</v>
      </c>
      <c r="L64" s="920" t="s">
        <v>4825</v>
      </c>
      <c r="M64" s="925" t="s">
        <v>8330</v>
      </c>
      <c r="N64" s="971">
        <v>543</v>
      </c>
      <c r="O64" s="920"/>
      <c r="P64" s="1068" t="s">
        <v>8016</v>
      </c>
      <c r="Q64" s="920" t="s">
        <v>210</v>
      </c>
      <c r="R64" s="921"/>
      <c r="S64" s="921"/>
      <c r="T64" s="921"/>
      <c r="U64" s="921"/>
      <c r="V64" s="921"/>
      <c r="W64" s="921"/>
      <c r="X64" s="921" t="s">
        <v>870</v>
      </c>
      <c r="Y64" s="921"/>
      <c r="Z64" s="921"/>
      <c r="AA64" s="921"/>
      <c r="AB64" s="921"/>
      <c r="AC64" s="921"/>
      <c r="AD64" s="921"/>
      <c r="AE64" s="921"/>
      <c r="AF64" s="921"/>
      <c r="AG64" s="921"/>
      <c r="AH64" s="921"/>
      <c r="AI64" s="921"/>
      <c r="AJ64" s="921"/>
      <c r="AK64" s="921"/>
      <c r="AL64" s="921"/>
      <c r="AM64" s="921"/>
      <c r="AN64" s="921"/>
      <c r="AO64" s="920" t="s">
        <v>211</v>
      </c>
      <c r="AP64" s="921" t="s">
        <v>299</v>
      </c>
      <c r="AQ64" s="920" t="s">
        <v>418</v>
      </c>
      <c r="AR64" s="920" t="s">
        <v>271</v>
      </c>
      <c r="AS64" s="920">
        <v>30</v>
      </c>
      <c r="AT64" s="925" t="s">
        <v>8023</v>
      </c>
      <c r="AU64" s="925" t="s">
        <v>7444</v>
      </c>
      <c r="AV64" s="919" t="s">
        <v>204</v>
      </c>
      <c r="AW64" s="979">
        <v>20</v>
      </c>
      <c r="AX64" s="979">
        <v>50</v>
      </c>
      <c r="AY64" s="979">
        <v>70</v>
      </c>
      <c r="AZ64" s="977">
        <v>97</v>
      </c>
      <c r="BA64" s="977">
        <v>97</v>
      </c>
      <c r="BB64" s="939"/>
      <c r="BC64" s="939"/>
      <c r="BD64" s="939"/>
      <c r="BE64" s="939"/>
      <c r="BF64" s="1009">
        <v>35</v>
      </c>
      <c r="BG64" s="839">
        <v>0</v>
      </c>
      <c r="BH64" s="842">
        <v>0</v>
      </c>
      <c r="BI64" s="854" t="s">
        <v>8494</v>
      </c>
      <c r="BJ64" s="129">
        <v>0</v>
      </c>
      <c r="BK64" s="7">
        <v>0</v>
      </c>
      <c r="BL64" s="841" t="s">
        <v>218</v>
      </c>
      <c r="BM64" s="854" t="s">
        <v>8500</v>
      </c>
      <c r="BN64" s="859">
        <v>1</v>
      </c>
      <c r="BO64" s="839">
        <v>0</v>
      </c>
      <c r="BP64" s="842">
        <v>0</v>
      </c>
      <c r="BQ64" s="843" t="s">
        <v>8511</v>
      </c>
      <c r="BR64" s="7">
        <v>0</v>
      </c>
      <c r="BS64" s="850">
        <v>0</v>
      </c>
      <c r="BT64" s="844" t="s">
        <v>218</v>
      </c>
      <c r="BU64" s="537" t="s">
        <v>8500</v>
      </c>
      <c r="BV64" s="120">
        <v>0</v>
      </c>
      <c r="BW64" s="839">
        <v>0</v>
      </c>
      <c r="BX64" s="842">
        <v>0</v>
      </c>
      <c r="BY64" s="853" t="s">
        <v>8677</v>
      </c>
      <c r="BZ64" s="7">
        <v>0</v>
      </c>
      <c r="CA64" s="7">
        <v>0</v>
      </c>
      <c r="CB64" s="844" t="s">
        <v>218</v>
      </c>
      <c r="CC64" s="852" t="s">
        <v>8681</v>
      </c>
      <c r="CD64" s="857">
        <v>0</v>
      </c>
      <c r="CE64" s="839">
        <v>0</v>
      </c>
      <c r="CF64" s="842">
        <v>0</v>
      </c>
      <c r="CG64" s="853" t="s">
        <v>9115</v>
      </c>
      <c r="CH64" s="7">
        <v>0</v>
      </c>
      <c r="CI64" s="7">
        <v>0</v>
      </c>
      <c r="CJ64" s="844" t="s">
        <v>218</v>
      </c>
      <c r="CK64" s="27" t="s">
        <v>9078</v>
      </c>
      <c r="CL64" s="857">
        <v>0</v>
      </c>
      <c r="CM64" s="839">
        <v>0</v>
      </c>
      <c r="CN64" s="842">
        <v>0</v>
      </c>
      <c r="CO64" s="847" t="s">
        <v>9116</v>
      </c>
      <c r="CP64" s="7">
        <v>0</v>
      </c>
      <c r="CQ64" s="7">
        <v>0</v>
      </c>
      <c r="CR64" s="844" t="s">
        <v>218</v>
      </c>
      <c r="CS64" s="852" t="s">
        <v>9080</v>
      </c>
      <c r="CT64" s="857"/>
      <c r="CU64" s="839"/>
      <c r="CV64" s="848"/>
      <c r="CW64" s="853" t="s">
        <v>9117</v>
      </c>
      <c r="CX64" s="7">
        <v>0</v>
      </c>
      <c r="CY64" s="7">
        <v>0</v>
      </c>
      <c r="CZ64" s="844" t="s">
        <v>218</v>
      </c>
      <c r="DA64" s="852" t="s">
        <v>9090</v>
      </c>
      <c r="DB64" s="856">
        <v>0</v>
      </c>
      <c r="DC64" s="839"/>
      <c r="DD64" s="842">
        <v>0</v>
      </c>
      <c r="DE64" s="853"/>
      <c r="DF64" s="7">
        <v>0</v>
      </c>
      <c r="DG64" s="7">
        <v>0</v>
      </c>
      <c r="DH64" s="844" t="s">
        <v>7160</v>
      </c>
      <c r="DI64" s="852"/>
      <c r="DJ64" s="856"/>
      <c r="DK64" s="839"/>
      <c r="DL64" s="842">
        <v>0</v>
      </c>
      <c r="DM64" s="853"/>
      <c r="DN64" s="7">
        <v>0</v>
      </c>
      <c r="DO64" s="7">
        <v>0</v>
      </c>
      <c r="DP64" s="844" t="s">
        <v>7160</v>
      </c>
      <c r="DQ64" s="852"/>
      <c r="DR64" s="856"/>
      <c r="DS64" s="839"/>
      <c r="DT64" s="842">
        <v>0</v>
      </c>
      <c r="DU64" s="853"/>
      <c r="DV64" s="7">
        <v>0</v>
      </c>
      <c r="DW64" s="7">
        <v>0</v>
      </c>
      <c r="DX64" s="844" t="s">
        <v>7160</v>
      </c>
      <c r="DY64" s="852"/>
      <c r="DZ64" s="856"/>
      <c r="EA64" s="839"/>
      <c r="EB64" s="842">
        <v>0</v>
      </c>
      <c r="EC64" s="853"/>
      <c r="ED64" s="7">
        <v>0</v>
      </c>
      <c r="EE64" s="7">
        <v>0</v>
      </c>
      <c r="EF64" s="844" t="s">
        <v>7160</v>
      </c>
      <c r="EG64" s="851"/>
      <c r="EH64" s="856"/>
      <c r="EI64" s="839"/>
      <c r="EJ64" s="842">
        <v>0</v>
      </c>
      <c r="EK64" s="853"/>
      <c r="EL64" s="7">
        <v>0</v>
      </c>
      <c r="EM64" s="7">
        <v>0</v>
      </c>
      <c r="EN64" s="844" t="s">
        <v>7160</v>
      </c>
      <c r="EO64" s="851"/>
      <c r="EP64" s="856"/>
      <c r="EQ64" s="839">
        <v>20</v>
      </c>
      <c r="ER64" s="845"/>
      <c r="ES64" s="853"/>
      <c r="ET64" s="7">
        <v>1</v>
      </c>
      <c r="EU64" s="7">
        <v>0</v>
      </c>
      <c r="EV64" s="844" t="s">
        <v>7160</v>
      </c>
      <c r="EW64" s="849"/>
      <c r="EX64" s="849"/>
      <c r="EY64" s="546">
        <v>2023</v>
      </c>
      <c r="FA64" s="862"/>
    </row>
    <row r="65" spans="1:157" s="934" customFormat="1" ht="32.25" customHeight="1" x14ac:dyDescent="0.25">
      <c r="A65" s="861" t="s">
        <v>9118</v>
      </c>
      <c r="B65" s="925" t="s">
        <v>2227</v>
      </c>
      <c r="C65" s="925" t="s">
        <v>653</v>
      </c>
      <c r="D65" s="925" t="s">
        <v>4460</v>
      </c>
      <c r="E65" s="925" t="s">
        <v>7155</v>
      </c>
      <c r="F65" s="925" t="s">
        <v>4824</v>
      </c>
      <c r="G65" s="925" t="s">
        <v>4854</v>
      </c>
      <c r="H65" s="925"/>
      <c r="I65" s="969" t="s">
        <v>7344</v>
      </c>
      <c r="J65" s="969"/>
      <c r="K65" s="969" t="s">
        <v>7445</v>
      </c>
      <c r="L65" s="920" t="s">
        <v>4825</v>
      </c>
      <c r="M65" s="925" t="s">
        <v>8331</v>
      </c>
      <c r="N65" s="971">
        <v>348</v>
      </c>
      <c r="O65" s="920"/>
      <c r="P65" s="1068" t="s">
        <v>8017</v>
      </c>
      <c r="Q65" s="920" t="s">
        <v>210</v>
      </c>
      <c r="R65" s="921"/>
      <c r="S65" s="921"/>
      <c r="T65" s="921"/>
      <c r="U65" s="921"/>
      <c r="V65" s="921"/>
      <c r="W65" s="921"/>
      <c r="X65" s="921"/>
      <c r="Y65" s="921"/>
      <c r="Z65" s="921"/>
      <c r="AA65" s="921"/>
      <c r="AB65" s="921"/>
      <c r="AC65" s="921"/>
      <c r="AD65" s="921"/>
      <c r="AE65" s="921"/>
      <c r="AF65" s="921"/>
      <c r="AG65" s="921"/>
      <c r="AH65" s="921"/>
      <c r="AI65" s="921"/>
      <c r="AJ65" s="921"/>
      <c r="AK65" s="921"/>
      <c r="AL65" s="921"/>
      <c r="AM65" s="921"/>
      <c r="AN65" s="921"/>
      <c r="AO65" s="920" t="s">
        <v>270</v>
      </c>
      <c r="AP65" s="921" t="s">
        <v>299</v>
      </c>
      <c r="AQ65" s="920" t="s">
        <v>418</v>
      </c>
      <c r="AR65" s="920" t="s">
        <v>214</v>
      </c>
      <c r="AS65" s="920">
        <v>90</v>
      </c>
      <c r="AT65" s="925" t="s">
        <v>8024</v>
      </c>
      <c r="AU65" s="925" t="s">
        <v>4858</v>
      </c>
      <c r="AV65" s="919"/>
      <c r="AW65" s="979"/>
      <c r="AX65" s="979"/>
      <c r="AY65" s="979"/>
      <c r="AZ65" s="977">
        <v>90</v>
      </c>
      <c r="BA65" s="977">
        <v>90</v>
      </c>
      <c r="BB65" s="939"/>
      <c r="BC65" s="939"/>
      <c r="BD65" s="939"/>
      <c r="BE65" s="939"/>
      <c r="BF65" s="1009">
        <v>35</v>
      </c>
      <c r="BG65" s="839">
        <v>0</v>
      </c>
      <c r="BH65" s="842">
        <v>0</v>
      </c>
      <c r="BI65" s="854" t="s">
        <v>8495</v>
      </c>
      <c r="BJ65" s="129">
        <v>0</v>
      </c>
      <c r="BK65" s="7">
        <v>0</v>
      </c>
      <c r="BL65" s="841" t="s">
        <v>218</v>
      </c>
      <c r="BM65" s="854" t="s">
        <v>8500</v>
      </c>
      <c r="BN65" s="859">
        <v>1</v>
      </c>
      <c r="BO65" s="839">
        <v>0</v>
      </c>
      <c r="BP65" s="842">
        <v>0</v>
      </c>
      <c r="BQ65" s="843" t="s">
        <v>8512</v>
      </c>
      <c r="BR65" s="7">
        <v>0</v>
      </c>
      <c r="BS65" s="850">
        <v>0</v>
      </c>
      <c r="BT65" s="844" t="s">
        <v>218</v>
      </c>
      <c r="BU65" s="537" t="s">
        <v>8500</v>
      </c>
      <c r="BV65" s="120">
        <v>0</v>
      </c>
      <c r="BW65" s="839">
        <v>0</v>
      </c>
      <c r="BX65" s="842">
        <v>0</v>
      </c>
      <c r="BY65" s="853" t="s">
        <v>8678</v>
      </c>
      <c r="BZ65" s="7">
        <v>0</v>
      </c>
      <c r="CA65" s="7">
        <v>0</v>
      </c>
      <c r="CB65" s="844" t="s">
        <v>218</v>
      </c>
      <c r="CC65" s="852" t="s">
        <v>9119</v>
      </c>
      <c r="CD65" s="857">
        <v>0</v>
      </c>
      <c r="CE65" s="839">
        <v>0</v>
      </c>
      <c r="CF65" s="842">
        <v>0</v>
      </c>
      <c r="CG65" s="853" t="s">
        <v>9120</v>
      </c>
      <c r="CH65" s="7">
        <v>0</v>
      </c>
      <c r="CI65" s="7">
        <v>0</v>
      </c>
      <c r="CJ65" s="844" t="s">
        <v>218</v>
      </c>
      <c r="CK65" s="27" t="s">
        <v>9078</v>
      </c>
      <c r="CL65" s="857">
        <v>0</v>
      </c>
      <c r="CM65" s="839">
        <v>0</v>
      </c>
      <c r="CN65" s="842">
        <v>0</v>
      </c>
      <c r="CO65" s="847" t="s">
        <v>9121</v>
      </c>
      <c r="CP65" s="7">
        <v>0</v>
      </c>
      <c r="CQ65" s="7">
        <v>0</v>
      </c>
      <c r="CR65" s="844" t="s">
        <v>218</v>
      </c>
      <c r="CS65" s="852" t="s">
        <v>9080</v>
      </c>
      <c r="CT65" s="857"/>
      <c r="CU65" s="839">
        <v>0</v>
      </c>
      <c r="CV65" s="848"/>
      <c r="CW65" s="853" t="s">
        <v>9122</v>
      </c>
      <c r="CX65" s="7">
        <v>0</v>
      </c>
      <c r="CY65" s="7">
        <v>0</v>
      </c>
      <c r="CZ65" s="844" t="s">
        <v>218</v>
      </c>
      <c r="DA65" s="852" t="s">
        <v>9090</v>
      </c>
      <c r="DB65" s="856">
        <v>0</v>
      </c>
      <c r="DC65" s="839"/>
      <c r="DD65" s="842">
        <v>0</v>
      </c>
      <c r="DE65" s="853"/>
      <c r="DF65" s="7">
        <v>0</v>
      </c>
      <c r="DG65" s="7">
        <v>0</v>
      </c>
      <c r="DH65" s="844" t="s">
        <v>7160</v>
      </c>
      <c r="DI65" s="852"/>
      <c r="DJ65" s="856"/>
      <c r="DK65" s="839"/>
      <c r="DL65" s="842">
        <v>0</v>
      </c>
      <c r="DM65" s="853"/>
      <c r="DN65" s="7" t="s">
        <v>872</v>
      </c>
      <c r="DO65" s="7">
        <v>0</v>
      </c>
      <c r="DP65" s="844" t="s">
        <v>7160</v>
      </c>
      <c r="DQ65" s="852"/>
      <c r="DR65" s="856"/>
      <c r="DS65" s="839"/>
      <c r="DT65" s="842">
        <v>0</v>
      </c>
      <c r="DU65" s="853"/>
      <c r="DV65" s="7" t="s">
        <v>872</v>
      </c>
      <c r="DW65" s="7">
        <v>0</v>
      </c>
      <c r="DX65" s="844" t="s">
        <v>7160</v>
      </c>
      <c r="DY65" s="852"/>
      <c r="DZ65" s="856"/>
      <c r="EA65" s="839"/>
      <c r="EB65" s="842">
        <v>0</v>
      </c>
      <c r="EC65" s="853"/>
      <c r="ED65" s="7" t="s">
        <v>872</v>
      </c>
      <c r="EE65" s="7">
        <v>0</v>
      </c>
      <c r="EF65" s="844" t="s">
        <v>7160</v>
      </c>
      <c r="EG65" s="851"/>
      <c r="EH65" s="856"/>
      <c r="EI65" s="839"/>
      <c r="EJ65" s="842">
        <v>0</v>
      </c>
      <c r="EK65" s="853"/>
      <c r="EL65" s="7" t="s">
        <v>872</v>
      </c>
      <c r="EM65" s="7">
        <v>0</v>
      </c>
      <c r="EN65" s="844" t="s">
        <v>7160</v>
      </c>
      <c r="EO65" s="851"/>
      <c r="EP65" s="856"/>
      <c r="EQ65" s="839">
        <v>0</v>
      </c>
      <c r="ER65" s="845"/>
      <c r="ES65" s="853"/>
      <c r="ET65" s="7" t="s">
        <v>872</v>
      </c>
      <c r="EU65" s="7">
        <v>0</v>
      </c>
      <c r="EV65" s="844" t="s">
        <v>7160</v>
      </c>
      <c r="EW65" s="849"/>
      <c r="EX65" s="849"/>
      <c r="EY65" s="546">
        <v>2023</v>
      </c>
      <c r="FA65" s="862"/>
    </row>
    <row r="66" spans="1:157" s="934" customFormat="1" ht="32.25" customHeight="1" x14ac:dyDescent="0.25">
      <c r="A66" s="861" t="s">
        <v>9123</v>
      </c>
      <c r="B66" s="925" t="s">
        <v>2227</v>
      </c>
      <c r="C66" s="925" t="s">
        <v>653</v>
      </c>
      <c r="D66" s="925" t="s">
        <v>4460</v>
      </c>
      <c r="E66" s="925" t="s">
        <v>7155</v>
      </c>
      <c r="F66" s="925" t="s">
        <v>4824</v>
      </c>
      <c r="G66" s="925" t="s">
        <v>4854</v>
      </c>
      <c r="H66" s="925"/>
      <c r="I66" s="969" t="s">
        <v>7344</v>
      </c>
      <c r="J66" s="969"/>
      <c r="K66" s="969" t="s">
        <v>7427</v>
      </c>
      <c r="L66" s="920" t="s">
        <v>4825</v>
      </c>
      <c r="M66" s="925" t="s">
        <v>8316</v>
      </c>
      <c r="N66" s="971">
        <v>545</v>
      </c>
      <c r="O66" s="920"/>
      <c r="P66" s="1068" t="s">
        <v>8018</v>
      </c>
      <c r="Q66" s="920" t="s">
        <v>210</v>
      </c>
      <c r="R66" s="921"/>
      <c r="S66" s="921"/>
      <c r="T66" s="921"/>
      <c r="U66" s="921"/>
      <c r="V66" s="921"/>
      <c r="W66" s="921"/>
      <c r="X66" s="921"/>
      <c r="Y66" s="921"/>
      <c r="Z66" s="921"/>
      <c r="AA66" s="921"/>
      <c r="AB66" s="921"/>
      <c r="AC66" s="921"/>
      <c r="AD66" s="921"/>
      <c r="AE66" s="921"/>
      <c r="AF66" s="921"/>
      <c r="AG66" s="921"/>
      <c r="AH66" s="921"/>
      <c r="AI66" s="921"/>
      <c r="AJ66" s="921"/>
      <c r="AK66" s="921"/>
      <c r="AL66" s="921"/>
      <c r="AM66" s="921"/>
      <c r="AN66" s="921"/>
      <c r="AO66" s="920" t="s">
        <v>270</v>
      </c>
      <c r="AP66" s="921" t="s">
        <v>470</v>
      </c>
      <c r="AQ66" s="920" t="s">
        <v>244</v>
      </c>
      <c r="AR66" s="920" t="s">
        <v>214</v>
      </c>
      <c r="AS66" s="920">
        <v>30</v>
      </c>
      <c r="AT66" s="925" t="s">
        <v>8025</v>
      </c>
      <c r="AU66" s="925" t="s">
        <v>4886</v>
      </c>
      <c r="AV66" s="987">
        <v>0</v>
      </c>
      <c r="AW66" s="979">
        <v>25</v>
      </c>
      <c r="AX66" s="979">
        <v>50</v>
      </c>
      <c r="AY66" s="979">
        <v>75</v>
      </c>
      <c r="AZ66" s="979">
        <v>100</v>
      </c>
      <c r="BA66" s="988">
        <v>1</v>
      </c>
      <c r="BB66" s="953"/>
      <c r="BC66" s="953"/>
      <c r="BD66" s="953"/>
      <c r="BE66" s="953"/>
      <c r="BF66" s="1009">
        <v>85</v>
      </c>
      <c r="BG66" s="839">
        <v>0</v>
      </c>
      <c r="BH66" s="842">
        <v>0</v>
      </c>
      <c r="BI66" s="854" t="s">
        <v>8496</v>
      </c>
      <c r="BJ66" s="129">
        <v>0</v>
      </c>
      <c r="BK66" s="7">
        <v>0</v>
      </c>
      <c r="BL66" s="841" t="s">
        <v>218</v>
      </c>
      <c r="BM66" s="854" t="s">
        <v>8500</v>
      </c>
      <c r="BN66" s="859">
        <v>1</v>
      </c>
      <c r="BO66" s="839">
        <v>0</v>
      </c>
      <c r="BP66" s="842">
        <v>0</v>
      </c>
      <c r="BQ66" s="843" t="s">
        <v>8513</v>
      </c>
      <c r="BR66" s="7">
        <v>0</v>
      </c>
      <c r="BS66" s="850">
        <v>0</v>
      </c>
      <c r="BT66" s="844" t="s">
        <v>218</v>
      </c>
      <c r="BU66" s="537" t="s">
        <v>8500</v>
      </c>
      <c r="BV66" s="120">
        <v>0</v>
      </c>
      <c r="BW66" s="839"/>
      <c r="BX66" s="1094">
        <v>0</v>
      </c>
      <c r="BY66" s="1095" t="s">
        <v>9124</v>
      </c>
      <c r="BZ66" s="7">
        <v>0</v>
      </c>
      <c r="CA66" s="7">
        <v>0</v>
      </c>
      <c r="CB66" s="844" t="s">
        <v>218</v>
      </c>
      <c r="CC66" s="852" t="s">
        <v>9125</v>
      </c>
      <c r="CD66" s="857">
        <v>0</v>
      </c>
      <c r="CE66" s="839">
        <v>0</v>
      </c>
      <c r="CF66" s="842">
        <v>0</v>
      </c>
      <c r="CG66" s="853" t="s">
        <v>9126</v>
      </c>
      <c r="CH66" s="7">
        <v>0</v>
      </c>
      <c r="CI66" s="7">
        <v>0</v>
      </c>
      <c r="CJ66" s="844" t="s">
        <v>218</v>
      </c>
      <c r="CK66" s="27" t="s">
        <v>9078</v>
      </c>
      <c r="CL66" s="857">
        <v>0</v>
      </c>
      <c r="CM66" s="839">
        <v>0</v>
      </c>
      <c r="CN66" s="842">
        <v>0</v>
      </c>
      <c r="CO66" s="847" t="s">
        <v>9127</v>
      </c>
      <c r="CP66" s="7">
        <v>0</v>
      </c>
      <c r="CQ66" s="7">
        <v>0</v>
      </c>
      <c r="CR66" s="844" t="s">
        <v>218</v>
      </c>
      <c r="CS66" s="852" t="s">
        <v>9128</v>
      </c>
      <c r="CT66" s="857"/>
      <c r="CU66" s="839">
        <v>0</v>
      </c>
      <c r="CV66" s="848"/>
      <c r="CW66" s="853" t="s">
        <v>9129</v>
      </c>
      <c r="CX66" s="7">
        <v>0</v>
      </c>
      <c r="CY66" s="7">
        <v>0</v>
      </c>
      <c r="CZ66" s="844" t="s">
        <v>218</v>
      </c>
      <c r="DA66" s="852" t="s">
        <v>9090</v>
      </c>
      <c r="DB66" s="856">
        <v>0</v>
      </c>
      <c r="DC66" s="839"/>
      <c r="DD66" s="842">
        <v>0</v>
      </c>
      <c r="DE66" s="853"/>
      <c r="DF66" s="7">
        <v>0</v>
      </c>
      <c r="DG66" s="7">
        <v>0</v>
      </c>
      <c r="DH66" s="844" t="s">
        <v>7160</v>
      </c>
      <c r="DI66" s="852"/>
      <c r="DJ66" s="856"/>
      <c r="DK66" s="839"/>
      <c r="DL66" s="842">
        <v>0</v>
      </c>
      <c r="DM66" s="853"/>
      <c r="DN66" s="7">
        <v>0</v>
      </c>
      <c r="DO66" s="7">
        <v>0</v>
      </c>
      <c r="DP66" s="844" t="s">
        <v>7160</v>
      </c>
      <c r="DQ66" s="852"/>
      <c r="DR66" s="856"/>
      <c r="DS66" s="839"/>
      <c r="DT66" s="848"/>
      <c r="DU66" s="853"/>
      <c r="DV66" s="7">
        <v>0</v>
      </c>
      <c r="DW66" s="7">
        <v>0</v>
      </c>
      <c r="DX66" s="844" t="s">
        <v>7160</v>
      </c>
      <c r="DY66" s="852"/>
      <c r="DZ66" s="856"/>
      <c r="EA66" s="839"/>
      <c r="EB66" s="842">
        <v>0</v>
      </c>
      <c r="EC66" s="853"/>
      <c r="ED66" s="7">
        <v>0</v>
      </c>
      <c r="EE66" s="7">
        <v>0</v>
      </c>
      <c r="EF66" s="844" t="s">
        <v>7160</v>
      </c>
      <c r="EG66" s="851"/>
      <c r="EH66" s="856"/>
      <c r="EI66" s="839"/>
      <c r="EJ66" s="842">
        <v>0</v>
      </c>
      <c r="EK66" s="853"/>
      <c r="EL66" s="7">
        <v>0</v>
      </c>
      <c r="EM66" s="7">
        <v>0</v>
      </c>
      <c r="EN66" s="844" t="s">
        <v>7160</v>
      </c>
      <c r="EO66" s="851"/>
      <c r="EP66" s="856"/>
      <c r="EQ66" s="839">
        <v>25</v>
      </c>
      <c r="ER66" s="845"/>
      <c r="ES66" s="853"/>
      <c r="ET66" s="7">
        <v>1</v>
      </c>
      <c r="EU66" s="7">
        <v>0</v>
      </c>
      <c r="EV66" s="844" t="s">
        <v>7160</v>
      </c>
      <c r="EW66" s="849"/>
      <c r="EX66" s="849"/>
      <c r="EY66" s="546">
        <v>2023</v>
      </c>
      <c r="FA66" s="862"/>
    </row>
    <row r="67" spans="1:157" s="934" customFormat="1" ht="32.25" customHeight="1" x14ac:dyDescent="0.25">
      <c r="A67" s="861" t="s">
        <v>9130</v>
      </c>
      <c r="B67" s="925" t="s">
        <v>2227</v>
      </c>
      <c r="C67" s="925" t="s">
        <v>653</v>
      </c>
      <c r="D67" s="925" t="s">
        <v>4460</v>
      </c>
      <c r="E67" s="925" t="s">
        <v>7155</v>
      </c>
      <c r="F67" s="925" t="s">
        <v>4824</v>
      </c>
      <c r="G67" s="925" t="s">
        <v>4824</v>
      </c>
      <c r="H67" s="925" t="s">
        <v>4247</v>
      </c>
      <c r="I67" s="969" t="s">
        <v>7344</v>
      </c>
      <c r="J67" s="969" t="s">
        <v>7426</v>
      </c>
      <c r="K67" s="969" t="s">
        <v>7439</v>
      </c>
      <c r="L67" s="920" t="s">
        <v>4825</v>
      </c>
      <c r="M67" s="925" t="s">
        <v>8304</v>
      </c>
      <c r="N67" s="971">
        <v>546</v>
      </c>
      <c r="O67" s="920"/>
      <c r="P67" s="1068" t="s">
        <v>7446</v>
      </c>
      <c r="Q67" s="920" t="s">
        <v>210</v>
      </c>
      <c r="R67" s="921"/>
      <c r="S67" s="921"/>
      <c r="T67" s="921"/>
      <c r="U67" s="921"/>
      <c r="V67" s="921"/>
      <c r="W67" s="921"/>
      <c r="X67" s="921" t="s">
        <v>870</v>
      </c>
      <c r="Y67" s="921"/>
      <c r="Z67" s="921"/>
      <c r="AA67" s="921"/>
      <c r="AB67" s="921"/>
      <c r="AC67" s="921"/>
      <c r="AD67" s="921"/>
      <c r="AE67" s="921"/>
      <c r="AF67" s="921"/>
      <c r="AG67" s="921"/>
      <c r="AH67" s="921"/>
      <c r="AI67" s="921"/>
      <c r="AJ67" s="921"/>
      <c r="AK67" s="921"/>
      <c r="AL67" s="921"/>
      <c r="AM67" s="921"/>
      <c r="AN67" s="921"/>
      <c r="AO67" s="920" t="s">
        <v>211</v>
      </c>
      <c r="AP67" s="921" t="s">
        <v>470</v>
      </c>
      <c r="AQ67" s="920" t="s">
        <v>418</v>
      </c>
      <c r="AR67" s="920" t="s">
        <v>214</v>
      </c>
      <c r="AS67" s="920">
        <v>30</v>
      </c>
      <c r="AT67" s="925" t="s">
        <v>7447</v>
      </c>
      <c r="AU67" s="925" t="s">
        <v>7448</v>
      </c>
      <c r="AV67" s="919" t="s">
        <v>204</v>
      </c>
      <c r="AW67" s="979">
        <v>50</v>
      </c>
      <c r="AX67" s="979">
        <v>80</v>
      </c>
      <c r="AY67" s="979">
        <v>90</v>
      </c>
      <c r="AZ67" s="979">
        <v>100</v>
      </c>
      <c r="BA67" s="988">
        <v>100</v>
      </c>
      <c r="BB67" s="953"/>
      <c r="BC67" s="953"/>
      <c r="BD67" s="953"/>
      <c r="BE67" s="953"/>
      <c r="BF67" s="1009">
        <v>25</v>
      </c>
      <c r="BG67" s="839">
        <v>0</v>
      </c>
      <c r="BH67" s="842">
        <v>0</v>
      </c>
      <c r="BI67" s="854" t="s">
        <v>8497</v>
      </c>
      <c r="BJ67" s="129">
        <v>0</v>
      </c>
      <c r="BK67" s="7">
        <v>0</v>
      </c>
      <c r="BL67" s="841" t="s">
        <v>218</v>
      </c>
      <c r="BM67" s="854" t="s">
        <v>8500</v>
      </c>
      <c r="BN67" s="859">
        <v>1</v>
      </c>
      <c r="BO67" s="839">
        <v>0</v>
      </c>
      <c r="BP67" s="842">
        <v>0</v>
      </c>
      <c r="BQ67" s="843" t="s">
        <v>8514</v>
      </c>
      <c r="BR67" s="7">
        <v>0</v>
      </c>
      <c r="BS67" s="850">
        <v>0</v>
      </c>
      <c r="BT67" s="844" t="s">
        <v>218</v>
      </c>
      <c r="BU67" s="537" t="s">
        <v>8500</v>
      </c>
      <c r="BV67" s="120">
        <v>0</v>
      </c>
      <c r="BW67" s="839"/>
      <c r="BX67" s="1094">
        <v>5</v>
      </c>
      <c r="BY67" s="853" t="s">
        <v>8679</v>
      </c>
      <c r="BZ67" s="7">
        <v>0</v>
      </c>
      <c r="CA67" s="7">
        <v>0</v>
      </c>
      <c r="CB67" s="844" t="s">
        <v>2913</v>
      </c>
      <c r="CC67" s="852" t="s">
        <v>9131</v>
      </c>
      <c r="CD67" s="857">
        <v>0</v>
      </c>
      <c r="CE67" s="839">
        <v>0</v>
      </c>
      <c r="CF67" s="842">
        <v>0</v>
      </c>
      <c r="CG67" s="853" t="s">
        <v>9132</v>
      </c>
      <c r="CH67" s="7">
        <v>0</v>
      </c>
      <c r="CI67" s="7">
        <v>0</v>
      </c>
      <c r="CJ67" s="844" t="s">
        <v>218</v>
      </c>
      <c r="CK67" s="27" t="s">
        <v>9078</v>
      </c>
      <c r="CL67" s="857">
        <v>0</v>
      </c>
      <c r="CM67" s="839">
        <v>0</v>
      </c>
      <c r="CN67" s="842">
        <v>0</v>
      </c>
      <c r="CO67" s="847" t="s">
        <v>9133</v>
      </c>
      <c r="CP67" s="7">
        <v>0</v>
      </c>
      <c r="CQ67" s="7">
        <v>0</v>
      </c>
      <c r="CR67" s="844" t="s">
        <v>218</v>
      </c>
      <c r="CS67" s="852" t="s">
        <v>9080</v>
      </c>
      <c r="CT67" s="857"/>
      <c r="CU67" s="839"/>
      <c r="CV67" s="848"/>
      <c r="CW67" s="853" t="s">
        <v>9134</v>
      </c>
      <c r="CX67" s="7">
        <v>0</v>
      </c>
      <c r="CY67" s="7">
        <v>0</v>
      </c>
      <c r="CZ67" s="844" t="s">
        <v>218</v>
      </c>
      <c r="DA67" s="852" t="s">
        <v>9090</v>
      </c>
      <c r="DB67" s="856">
        <v>0</v>
      </c>
      <c r="DC67" s="839"/>
      <c r="DD67" s="842">
        <v>0</v>
      </c>
      <c r="DE67" s="853"/>
      <c r="DF67" s="7">
        <v>0</v>
      </c>
      <c r="DG67" s="7">
        <v>0</v>
      </c>
      <c r="DH67" s="844" t="s">
        <v>7160</v>
      </c>
      <c r="DI67" s="852"/>
      <c r="DJ67" s="856"/>
      <c r="DK67" s="839"/>
      <c r="DL67" s="842">
        <v>0</v>
      </c>
      <c r="DM67" s="853"/>
      <c r="DN67" s="7">
        <v>0</v>
      </c>
      <c r="DO67" s="7">
        <v>0</v>
      </c>
      <c r="DP67" s="844" t="s">
        <v>7160</v>
      </c>
      <c r="DQ67" s="852"/>
      <c r="DR67" s="856"/>
      <c r="DS67" s="839"/>
      <c r="DT67" s="848"/>
      <c r="DU67" s="853"/>
      <c r="DV67" s="7">
        <v>0</v>
      </c>
      <c r="DW67" s="7">
        <v>0</v>
      </c>
      <c r="DX67" s="844" t="s">
        <v>7160</v>
      </c>
      <c r="DY67" s="852"/>
      <c r="DZ67" s="856"/>
      <c r="EA67" s="839"/>
      <c r="EB67" s="842">
        <v>0</v>
      </c>
      <c r="EC67" s="853"/>
      <c r="ED67" s="7">
        <v>0</v>
      </c>
      <c r="EE67" s="7">
        <v>0</v>
      </c>
      <c r="EF67" s="844" t="s">
        <v>7160</v>
      </c>
      <c r="EG67" s="851"/>
      <c r="EH67" s="856"/>
      <c r="EI67" s="839"/>
      <c r="EJ67" s="842">
        <v>0</v>
      </c>
      <c r="EK67" s="853"/>
      <c r="EL67" s="7">
        <v>0</v>
      </c>
      <c r="EM67" s="7">
        <v>0</v>
      </c>
      <c r="EN67" s="844" t="s">
        <v>7160</v>
      </c>
      <c r="EO67" s="851"/>
      <c r="EP67" s="856"/>
      <c r="EQ67" s="839">
        <v>50</v>
      </c>
      <c r="ER67" s="845"/>
      <c r="ES67" s="853"/>
      <c r="ET67" s="7">
        <v>1</v>
      </c>
      <c r="EU67" s="7">
        <v>0</v>
      </c>
      <c r="EV67" s="844" t="s">
        <v>7160</v>
      </c>
      <c r="EW67" s="849"/>
      <c r="EX67" s="849"/>
      <c r="EY67" s="546">
        <v>2023</v>
      </c>
      <c r="FA67" s="862"/>
    </row>
    <row r="68" spans="1:157" s="934" customFormat="1" ht="32.25" customHeight="1" x14ac:dyDescent="0.25">
      <c r="A68" s="861" t="s">
        <v>9135</v>
      </c>
      <c r="B68" s="925" t="s">
        <v>2227</v>
      </c>
      <c r="C68" s="925" t="s">
        <v>653</v>
      </c>
      <c r="D68" s="925" t="s">
        <v>4460</v>
      </c>
      <c r="E68" s="925" t="s">
        <v>7155</v>
      </c>
      <c r="F68" s="925" t="s">
        <v>4824</v>
      </c>
      <c r="G68" s="925" t="s">
        <v>4824</v>
      </c>
      <c r="H68" s="925" t="s">
        <v>4247</v>
      </c>
      <c r="I68" s="969" t="s">
        <v>7344</v>
      </c>
      <c r="J68" s="969" t="s">
        <v>7426</v>
      </c>
      <c r="K68" s="969" t="s">
        <v>7449</v>
      </c>
      <c r="L68" s="920" t="s">
        <v>4825</v>
      </c>
      <c r="M68" s="925" t="s">
        <v>8332</v>
      </c>
      <c r="N68" s="971">
        <v>547</v>
      </c>
      <c r="O68" s="920"/>
      <c r="P68" s="1068" t="s">
        <v>7450</v>
      </c>
      <c r="Q68" s="920" t="s">
        <v>210</v>
      </c>
      <c r="R68" s="921"/>
      <c r="S68" s="921"/>
      <c r="T68" s="921"/>
      <c r="U68" s="921"/>
      <c r="V68" s="921"/>
      <c r="W68" s="921"/>
      <c r="X68" s="921" t="s">
        <v>870</v>
      </c>
      <c r="Y68" s="921"/>
      <c r="Z68" s="921"/>
      <c r="AA68" s="921"/>
      <c r="AB68" s="921"/>
      <c r="AC68" s="921"/>
      <c r="AD68" s="921"/>
      <c r="AE68" s="921"/>
      <c r="AF68" s="921"/>
      <c r="AG68" s="921"/>
      <c r="AH68" s="921"/>
      <c r="AI68" s="921"/>
      <c r="AJ68" s="921"/>
      <c r="AK68" s="921"/>
      <c r="AL68" s="921"/>
      <c r="AM68" s="921"/>
      <c r="AN68" s="921"/>
      <c r="AO68" s="920" t="s">
        <v>211</v>
      </c>
      <c r="AP68" s="921" t="s">
        <v>470</v>
      </c>
      <c r="AQ68" s="920" t="s">
        <v>418</v>
      </c>
      <c r="AR68" s="920" t="s">
        <v>214</v>
      </c>
      <c r="AS68" s="920">
        <v>30</v>
      </c>
      <c r="AT68" s="925" t="s">
        <v>7451</v>
      </c>
      <c r="AU68" s="925" t="s">
        <v>7448</v>
      </c>
      <c r="AV68" s="919" t="s">
        <v>204</v>
      </c>
      <c r="AW68" s="979">
        <v>25</v>
      </c>
      <c r="AX68" s="979">
        <v>50</v>
      </c>
      <c r="AY68" s="979">
        <v>75</v>
      </c>
      <c r="AZ68" s="977">
        <v>100</v>
      </c>
      <c r="BA68" s="977">
        <v>100</v>
      </c>
      <c r="BB68" s="939"/>
      <c r="BC68" s="939"/>
      <c r="BD68" s="939"/>
      <c r="BE68" s="939"/>
      <c r="BF68" s="1009">
        <v>50</v>
      </c>
      <c r="BG68" s="839">
        <v>0</v>
      </c>
      <c r="BH68" s="842">
        <v>0</v>
      </c>
      <c r="BI68" s="854" t="s">
        <v>8498</v>
      </c>
      <c r="BJ68" s="129">
        <v>0</v>
      </c>
      <c r="BK68" s="7">
        <v>0</v>
      </c>
      <c r="BL68" s="841" t="s">
        <v>218</v>
      </c>
      <c r="BM68" s="854" t="s">
        <v>8500</v>
      </c>
      <c r="BN68" s="859">
        <v>1</v>
      </c>
      <c r="BO68" s="839">
        <v>0</v>
      </c>
      <c r="BP68" s="842">
        <v>0</v>
      </c>
      <c r="BQ68" s="843" t="s">
        <v>8515</v>
      </c>
      <c r="BR68" s="7">
        <v>0</v>
      </c>
      <c r="BS68" s="850">
        <v>0</v>
      </c>
      <c r="BT68" s="844" t="s">
        <v>218</v>
      </c>
      <c r="BU68" s="537" t="s">
        <v>8500</v>
      </c>
      <c r="BV68" s="120">
        <v>0</v>
      </c>
      <c r="BW68" s="839"/>
      <c r="BX68" s="1094">
        <v>5</v>
      </c>
      <c r="BY68" s="853" t="s">
        <v>8680</v>
      </c>
      <c r="BZ68" s="7">
        <v>0</v>
      </c>
      <c r="CA68" s="7">
        <v>0</v>
      </c>
      <c r="CB68" s="844" t="s">
        <v>2913</v>
      </c>
      <c r="CC68" s="852" t="s">
        <v>9136</v>
      </c>
      <c r="CD68" s="857">
        <v>0</v>
      </c>
      <c r="CE68" s="839">
        <v>0</v>
      </c>
      <c r="CF68" s="842">
        <v>0</v>
      </c>
      <c r="CG68" s="853" t="s">
        <v>9137</v>
      </c>
      <c r="CH68" s="7">
        <v>0</v>
      </c>
      <c r="CI68" s="7">
        <v>0</v>
      </c>
      <c r="CJ68" s="844" t="s">
        <v>218</v>
      </c>
      <c r="CK68" s="27" t="s">
        <v>9078</v>
      </c>
      <c r="CL68" s="857">
        <v>0</v>
      </c>
      <c r="CM68" s="839">
        <v>0</v>
      </c>
      <c r="CN68" s="842">
        <v>0</v>
      </c>
      <c r="CO68" s="847" t="s">
        <v>9138</v>
      </c>
      <c r="CP68" s="7">
        <v>0</v>
      </c>
      <c r="CQ68" s="7">
        <v>0</v>
      </c>
      <c r="CR68" s="844" t="s">
        <v>218</v>
      </c>
      <c r="CS68" s="852" t="s">
        <v>9088</v>
      </c>
      <c r="CT68" s="857"/>
      <c r="CU68" s="839"/>
      <c r="CV68" s="848"/>
      <c r="CW68" s="853" t="s">
        <v>9139</v>
      </c>
      <c r="CX68" s="7">
        <v>0</v>
      </c>
      <c r="CY68" s="7">
        <v>0</v>
      </c>
      <c r="CZ68" s="844" t="s">
        <v>218</v>
      </c>
      <c r="DA68" s="852" t="s">
        <v>9090</v>
      </c>
      <c r="DB68" s="856">
        <v>0</v>
      </c>
      <c r="DC68" s="839"/>
      <c r="DD68" s="842">
        <v>0</v>
      </c>
      <c r="DE68" s="853"/>
      <c r="DF68" s="7">
        <v>0</v>
      </c>
      <c r="DG68" s="7">
        <v>0</v>
      </c>
      <c r="DH68" s="844" t="s">
        <v>7160</v>
      </c>
      <c r="DI68" s="852"/>
      <c r="DJ68" s="856"/>
      <c r="DK68" s="839"/>
      <c r="DL68" s="842">
        <v>0</v>
      </c>
      <c r="DM68" s="853"/>
      <c r="DN68" s="7">
        <v>0</v>
      </c>
      <c r="DO68" s="7">
        <v>0</v>
      </c>
      <c r="DP68" s="844" t="s">
        <v>7160</v>
      </c>
      <c r="DQ68" s="852"/>
      <c r="DR68" s="856"/>
      <c r="DS68" s="839"/>
      <c r="DT68" s="848"/>
      <c r="DU68" s="853"/>
      <c r="DV68" s="7">
        <v>0</v>
      </c>
      <c r="DW68" s="7">
        <v>0</v>
      </c>
      <c r="DX68" s="844" t="s">
        <v>7160</v>
      </c>
      <c r="DY68" s="852"/>
      <c r="DZ68" s="856"/>
      <c r="EA68" s="839"/>
      <c r="EB68" s="842">
        <v>0</v>
      </c>
      <c r="EC68" s="853"/>
      <c r="ED68" s="7">
        <v>0</v>
      </c>
      <c r="EE68" s="7">
        <v>0</v>
      </c>
      <c r="EF68" s="844" t="s">
        <v>7160</v>
      </c>
      <c r="EG68" s="851"/>
      <c r="EH68" s="856"/>
      <c r="EI68" s="839"/>
      <c r="EJ68" s="842">
        <v>0</v>
      </c>
      <c r="EK68" s="853"/>
      <c r="EL68" s="7">
        <v>0</v>
      </c>
      <c r="EM68" s="7">
        <v>0</v>
      </c>
      <c r="EN68" s="844" t="s">
        <v>7160</v>
      </c>
      <c r="EO68" s="851"/>
      <c r="EP68" s="856"/>
      <c r="EQ68" s="839">
        <v>25</v>
      </c>
      <c r="ER68" s="845"/>
      <c r="ES68" s="853"/>
      <c r="ET68" s="7">
        <v>1</v>
      </c>
      <c r="EU68" s="7">
        <v>0</v>
      </c>
      <c r="EV68" s="844" t="s">
        <v>7160</v>
      </c>
      <c r="EW68" s="849"/>
      <c r="EX68" s="849"/>
      <c r="EY68" s="546">
        <v>2023</v>
      </c>
      <c r="FA68" s="862"/>
    </row>
    <row r="69" spans="1:157" s="934" customFormat="1" ht="32.25" customHeight="1" x14ac:dyDescent="0.25">
      <c r="A69" s="861" t="s">
        <v>9140</v>
      </c>
      <c r="B69" s="925" t="s">
        <v>2227</v>
      </c>
      <c r="C69" s="925" t="s">
        <v>653</v>
      </c>
      <c r="D69" s="925" t="s">
        <v>4460</v>
      </c>
      <c r="E69" s="925" t="s">
        <v>7155</v>
      </c>
      <c r="F69" s="925" t="s">
        <v>4824</v>
      </c>
      <c r="G69" s="925" t="s">
        <v>4824</v>
      </c>
      <c r="H69" s="925" t="s">
        <v>4247</v>
      </c>
      <c r="I69" s="969" t="s">
        <v>7344</v>
      </c>
      <c r="J69" s="969" t="s">
        <v>7426</v>
      </c>
      <c r="K69" s="969" t="s">
        <v>7449</v>
      </c>
      <c r="L69" s="920" t="s">
        <v>4825</v>
      </c>
      <c r="M69" s="925" t="s">
        <v>8304</v>
      </c>
      <c r="N69" s="971">
        <v>544</v>
      </c>
      <c r="O69" s="920"/>
      <c r="P69" s="1068" t="s">
        <v>8019</v>
      </c>
      <c r="Q69" s="920" t="s">
        <v>210</v>
      </c>
      <c r="R69" s="921"/>
      <c r="S69" s="921"/>
      <c r="T69" s="921"/>
      <c r="U69" s="921"/>
      <c r="V69" s="921"/>
      <c r="W69" s="921"/>
      <c r="X69" s="921"/>
      <c r="Y69" s="921"/>
      <c r="Z69" s="921"/>
      <c r="AA69" s="921"/>
      <c r="AB69" s="921"/>
      <c r="AC69" s="921"/>
      <c r="AD69" s="921"/>
      <c r="AE69" s="921"/>
      <c r="AF69" s="921"/>
      <c r="AG69" s="921"/>
      <c r="AH69" s="921"/>
      <c r="AI69" s="921"/>
      <c r="AJ69" s="921"/>
      <c r="AK69" s="921"/>
      <c r="AL69" s="921"/>
      <c r="AM69" s="921"/>
      <c r="AN69" s="921"/>
      <c r="AO69" s="920" t="s">
        <v>211</v>
      </c>
      <c r="AP69" s="921" t="s">
        <v>299</v>
      </c>
      <c r="AQ69" s="920" t="s">
        <v>418</v>
      </c>
      <c r="AR69" s="920" t="s">
        <v>214</v>
      </c>
      <c r="AS69" s="920">
        <v>30</v>
      </c>
      <c r="AT69" s="925" t="s">
        <v>8026</v>
      </c>
      <c r="AU69" s="925" t="s">
        <v>8027</v>
      </c>
      <c r="AV69" s="919"/>
      <c r="AW69" s="979">
        <v>25</v>
      </c>
      <c r="AX69" s="979">
        <v>50</v>
      </c>
      <c r="AY69" s="979">
        <v>75</v>
      </c>
      <c r="AZ69" s="977">
        <v>1</v>
      </c>
      <c r="BA69" s="977">
        <v>1</v>
      </c>
      <c r="BB69" s="939"/>
      <c r="BC69" s="939"/>
      <c r="BD69" s="939"/>
      <c r="BE69" s="939"/>
      <c r="BF69" s="1009">
        <v>25</v>
      </c>
      <c r="BG69" s="839">
        <v>0</v>
      </c>
      <c r="BH69" s="842">
        <v>0</v>
      </c>
      <c r="BI69" s="854" t="s">
        <v>8499</v>
      </c>
      <c r="BJ69" s="129">
        <v>0</v>
      </c>
      <c r="BK69" s="7">
        <v>0</v>
      </c>
      <c r="BL69" s="841" t="s">
        <v>218</v>
      </c>
      <c r="BM69" s="854" t="s">
        <v>8500</v>
      </c>
      <c r="BN69" s="859">
        <v>1</v>
      </c>
      <c r="BO69" s="839">
        <v>0</v>
      </c>
      <c r="BP69" s="842">
        <v>0</v>
      </c>
      <c r="BQ69" s="843" t="s">
        <v>8516</v>
      </c>
      <c r="BR69" s="7">
        <v>0</v>
      </c>
      <c r="BS69" s="850">
        <v>0</v>
      </c>
      <c r="BT69" s="844" t="s">
        <v>218</v>
      </c>
      <c r="BU69" s="537" t="s">
        <v>8500</v>
      </c>
      <c r="BV69" s="120">
        <v>0</v>
      </c>
      <c r="BW69" s="839">
        <v>0</v>
      </c>
      <c r="BX69" s="842">
        <v>0</v>
      </c>
      <c r="BY69" s="1095" t="s">
        <v>9141</v>
      </c>
      <c r="BZ69" s="7">
        <v>0</v>
      </c>
      <c r="CA69" s="7">
        <v>0</v>
      </c>
      <c r="CB69" s="844" t="s">
        <v>218</v>
      </c>
      <c r="CC69" s="852" t="s">
        <v>9142</v>
      </c>
      <c r="CD69" s="857">
        <v>0</v>
      </c>
      <c r="CE69" s="839">
        <v>0</v>
      </c>
      <c r="CF69" s="842">
        <v>0</v>
      </c>
      <c r="CG69" s="853" t="s">
        <v>9143</v>
      </c>
      <c r="CH69" s="7">
        <v>0</v>
      </c>
      <c r="CI69" s="7">
        <v>0</v>
      </c>
      <c r="CJ69" s="844" t="s">
        <v>218</v>
      </c>
      <c r="CK69" s="27" t="s">
        <v>9078</v>
      </c>
      <c r="CL69" s="857">
        <v>0</v>
      </c>
      <c r="CM69" s="839">
        <v>0</v>
      </c>
      <c r="CN69" s="842">
        <v>0</v>
      </c>
      <c r="CO69" s="847" t="s">
        <v>9144</v>
      </c>
      <c r="CP69" s="7">
        <v>0</v>
      </c>
      <c r="CQ69" s="7">
        <v>0</v>
      </c>
      <c r="CR69" s="844" t="s">
        <v>218</v>
      </c>
      <c r="CS69" s="852" t="s">
        <v>9080</v>
      </c>
      <c r="CT69" s="857"/>
      <c r="CU69" s="839"/>
      <c r="CV69" s="848"/>
      <c r="CW69" s="853" t="s">
        <v>9105</v>
      </c>
      <c r="CX69" s="7">
        <v>0</v>
      </c>
      <c r="CY69" s="7">
        <v>0</v>
      </c>
      <c r="CZ69" s="844" t="s">
        <v>218</v>
      </c>
      <c r="DA69" s="852" t="s">
        <v>9090</v>
      </c>
      <c r="DB69" s="856">
        <v>0</v>
      </c>
      <c r="DC69" s="839"/>
      <c r="DD69" s="842">
        <v>0</v>
      </c>
      <c r="DE69" s="853"/>
      <c r="DF69" s="7" t="s">
        <v>872</v>
      </c>
      <c r="DG69" s="7">
        <v>0</v>
      </c>
      <c r="DH69" s="844" t="s">
        <v>7160</v>
      </c>
      <c r="DI69" s="852"/>
      <c r="DJ69" s="856"/>
      <c r="DK69" s="839"/>
      <c r="DL69" s="842">
        <v>0</v>
      </c>
      <c r="DM69" s="853"/>
      <c r="DN69" s="7">
        <v>0</v>
      </c>
      <c r="DO69" s="7">
        <v>0</v>
      </c>
      <c r="DP69" s="844" t="s">
        <v>7160</v>
      </c>
      <c r="DQ69" s="852"/>
      <c r="DR69" s="856"/>
      <c r="DS69" s="839"/>
      <c r="DT69" s="842">
        <v>0</v>
      </c>
      <c r="DU69" s="853"/>
      <c r="DV69" s="7">
        <v>0</v>
      </c>
      <c r="DW69" s="7">
        <v>0</v>
      </c>
      <c r="DX69" s="844" t="s">
        <v>7160</v>
      </c>
      <c r="DY69" s="852"/>
      <c r="DZ69" s="856"/>
      <c r="EA69" s="839"/>
      <c r="EB69" s="842">
        <v>0</v>
      </c>
      <c r="EC69" s="853"/>
      <c r="ED69" s="7">
        <v>0</v>
      </c>
      <c r="EE69" s="7">
        <v>0</v>
      </c>
      <c r="EF69" s="844" t="s">
        <v>7160</v>
      </c>
      <c r="EG69" s="851"/>
      <c r="EH69" s="856"/>
      <c r="EI69" s="839"/>
      <c r="EJ69" s="842">
        <v>0</v>
      </c>
      <c r="EK69" s="853"/>
      <c r="EL69" s="7">
        <v>0</v>
      </c>
      <c r="EM69" s="7">
        <v>0</v>
      </c>
      <c r="EN69" s="844" t="s">
        <v>7160</v>
      </c>
      <c r="EO69" s="851"/>
      <c r="EP69" s="856"/>
      <c r="EQ69" s="839">
        <v>25</v>
      </c>
      <c r="ER69" s="845"/>
      <c r="ES69" s="853"/>
      <c r="ET69" s="7">
        <v>1</v>
      </c>
      <c r="EU69" s="7">
        <v>0</v>
      </c>
      <c r="EV69" s="844" t="s">
        <v>7160</v>
      </c>
      <c r="EW69" s="849"/>
      <c r="EX69" s="849"/>
      <c r="EY69" s="546">
        <v>2023</v>
      </c>
      <c r="FA69" s="862"/>
    </row>
    <row r="70" spans="1:157" s="934" customFormat="1" ht="32.25" customHeight="1" x14ac:dyDescent="0.25">
      <c r="A70" s="861" t="s">
        <v>9145</v>
      </c>
      <c r="B70" s="925" t="s">
        <v>2227</v>
      </c>
      <c r="C70" s="925" t="s">
        <v>653</v>
      </c>
      <c r="D70" s="925" t="s">
        <v>4460</v>
      </c>
      <c r="E70" s="925" t="s">
        <v>7183</v>
      </c>
      <c r="F70" s="925" t="s">
        <v>4477</v>
      </c>
      <c r="G70" s="925" t="s">
        <v>4576</v>
      </c>
      <c r="H70" s="925" t="s">
        <v>2230</v>
      </c>
      <c r="I70" s="969" t="s">
        <v>7344</v>
      </c>
      <c r="J70" s="969" t="s">
        <v>7344</v>
      </c>
      <c r="K70" s="969" t="s">
        <v>7452</v>
      </c>
      <c r="L70" s="920" t="s">
        <v>4480</v>
      </c>
      <c r="M70" s="925" t="s">
        <v>8303</v>
      </c>
      <c r="N70" s="920">
        <v>106</v>
      </c>
      <c r="O70" s="920"/>
      <c r="P70" s="1068" t="s">
        <v>4749</v>
      </c>
      <c r="Q70" s="920" t="s">
        <v>2904</v>
      </c>
      <c r="R70" s="921"/>
      <c r="S70" s="921"/>
      <c r="T70" s="921"/>
      <c r="U70" s="921"/>
      <c r="V70" s="921"/>
      <c r="W70" s="921"/>
      <c r="X70" s="921"/>
      <c r="Y70" s="921"/>
      <c r="Z70" s="921"/>
      <c r="AA70" s="921"/>
      <c r="AB70" s="921"/>
      <c r="AC70" s="921"/>
      <c r="AD70" s="921"/>
      <c r="AE70" s="921"/>
      <c r="AF70" s="921"/>
      <c r="AG70" s="921"/>
      <c r="AH70" s="921"/>
      <c r="AI70" s="921"/>
      <c r="AJ70" s="921"/>
      <c r="AK70" s="921"/>
      <c r="AL70" s="921"/>
      <c r="AM70" s="921"/>
      <c r="AN70" s="921"/>
      <c r="AO70" s="920" t="s">
        <v>270</v>
      </c>
      <c r="AP70" s="921" t="s">
        <v>2635</v>
      </c>
      <c r="AQ70" s="920" t="s">
        <v>418</v>
      </c>
      <c r="AR70" s="920" t="s">
        <v>214</v>
      </c>
      <c r="AS70" s="920">
        <v>0</v>
      </c>
      <c r="AT70" s="925" t="s">
        <v>7196</v>
      </c>
      <c r="AU70" s="925" t="s">
        <v>7197</v>
      </c>
      <c r="AV70" s="919">
        <v>0</v>
      </c>
      <c r="AW70" s="1063">
        <v>0</v>
      </c>
      <c r="AX70" s="976">
        <v>0</v>
      </c>
      <c r="AY70" s="976">
        <v>75</v>
      </c>
      <c r="AZ70" s="977">
        <v>80</v>
      </c>
      <c r="BA70" s="977">
        <v>80</v>
      </c>
      <c r="BB70" s="939"/>
      <c r="BC70" s="939"/>
      <c r="BD70" s="939"/>
      <c r="BE70" s="939"/>
      <c r="BF70" s="993">
        <v>80</v>
      </c>
      <c r="BG70" s="839">
        <v>0</v>
      </c>
      <c r="BH70" s="842">
        <v>0</v>
      </c>
      <c r="BI70" s="854" t="s">
        <v>7987</v>
      </c>
      <c r="BJ70" s="129">
        <v>0</v>
      </c>
      <c r="BK70" s="7">
        <v>0</v>
      </c>
      <c r="BL70" s="841" t="s">
        <v>7160</v>
      </c>
      <c r="BM70" s="854" t="s">
        <v>8660</v>
      </c>
      <c r="BN70" s="859"/>
      <c r="BO70" s="839">
        <v>0</v>
      </c>
      <c r="BP70" s="842">
        <v>0</v>
      </c>
      <c r="BQ70" s="843" t="s">
        <v>8661</v>
      </c>
      <c r="BR70" s="7">
        <v>0</v>
      </c>
      <c r="BS70" s="850">
        <v>0</v>
      </c>
      <c r="BT70" s="844" t="s">
        <v>7160</v>
      </c>
      <c r="BU70" s="537" t="s">
        <v>9146</v>
      </c>
      <c r="BV70" s="120"/>
      <c r="BW70" s="839">
        <v>0</v>
      </c>
      <c r="BX70" s="842">
        <v>0</v>
      </c>
      <c r="BY70" s="853" t="s">
        <v>8667</v>
      </c>
      <c r="BZ70" s="7">
        <v>0</v>
      </c>
      <c r="CA70" s="7">
        <v>0</v>
      </c>
      <c r="CB70" s="844" t="s">
        <v>7160</v>
      </c>
      <c r="CC70" s="852" t="s">
        <v>9147</v>
      </c>
      <c r="CD70" s="857"/>
      <c r="CE70" s="839">
        <v>0</v>
      </c>
      <c r="CF70" s="842">
        <v>0</v>
      </c>
      <c r="CG70" s="853" t="s">
        <v>9148</v>
      </c>
      <c r="CH70" s="7">
        <v>0</v>
      </c>
      <c r="CI70" s="7">
        <v>0</v>
      </c>
      <c r="CJ70" s="844" t="s">
        <v>7160</v>
      </c>
      <c r="CK70" s="27" t="s">
        <v>9149</v>
      </c>
      <c r="CL70" s="857"/>
      <c r="CM70" s="839">
        <v>0</v>
      </c>
      <c r="CN70" s="842">
        <v>0</v>
      </c>
      <c r="CO70" s="847" t="s">
        <v>9150</v>
      </c>
      <c r="CP70" s="7">
        <v>0</v>
      </c>
      <c r="CQ70" s="7">
        <v>0</v>
      </c>
      <c r="CR70" s="844" t="s">
        <v>7160</v>
      </c>
      <c r="CS70" s="852" t="s">
        <v>9151</v>
      </c>
      <c r="CT70" s="857"/>
      <c r="CU70" s="839">
        <v>0</v>
      </c>
      <c r="CV70" s="842">
        <v>0</v>
      </c>
      <c r="CW70" s="853"/>
      <c r="CX70" s="7">
        <v>0</v>
      </c>
      <c r="CY70" s="7">
        <v>0</v>
      </c>
      <c r="CZ70" s="844" t="s">
        <v>2913</v>
      </c>
      <c r="DA70" s="852" t="s">
        <v>9152</v>
      </c>
      <c r="DB70" s="856"/>
      <c r="DC70" s="839">
        <v>0</v>
      </c>
      <c r="DD70" s="842">
        <v>0</v>
      </c>
      <c r="DE70" s="853"/>
      <c r="DF70" s="7" t="s">
        <v>872</v>
      </c>
      <c r="DG70" s="7">
        <v>0</v>
      </c>
      <c r="DH70" s="844" t="s">
        <v>7160</v>
      </c>
      <c r="DI70" s="852"/>
      <c r="DJ70" s="856"/>
      <c r="DK70" s="839">
        <v>0</v>
      </c>
      <c r="DL70" s="842">
        <v>0</v>
      </c>
      <c r="DM70" s="853"/>
      <c r="DN70" s="7" t="s">
        <v>872</v>
      </c>
      <c r="DO70" s="7">
        <v>0</v>
      </c>
      <c r="DP70" s="844" t="s">
        <v>7160</v>
      </c>
      <c r="DQ70" s="852"/>
      <c r="DR70" s="856"/>
      <c r="DS70" s="839">
        <v>0</v>
      </c>
      <c r="DT70" s="842">
        <v>0</v>
      </c>
      <c r="DU70" s="853"/>
      <c r="DV70" s="7" t="s">
        <v>872</v>
      </c>
      <c r="DW70" s="7">
        <v>0</v>
      </c>
      <c r="DX70" s="844" t="s">
        <v>7160</v>
      </c>
      <c r="DY70" s="852"/>
      <c r="DZ70" s="856"/>
      <c r="EA70" s="839">
        <v>0</v>
      </c>
      <c r="EB70" s="842">
        <v>0</v>
      </c>
      <c r="EC70" s="853"/>
      <c r="ED70" s="7" t="s">
        <v>872</v>
      </c>
      <c r="EE70" s="7">
        <v>0</v>
      </c>
      <c r="EF70" s="844" t="s">
        <v>7160</v>
      </c>
      <c r="EG70" s="851"/>
      <c r="EH70" s="856"/>
      <c r="EI70" s="839">
        <v>0</v>
      </c>
      <c r="EJ70" s="842">
        <v>0</v>
      </c>
      <c r="EK70" s="853"/>
      <c r="EL70" s="7" t="s">
        <v>872</v>
      </c>
      <c r="EM70" s="7">
        <v>0</v>
      </c>
      <c r="EN70" s="844" t="s">
        <v>7160</v>
      </c>
      <c r="EO70" s="851"/>
      <c r="EP70" s="856"/>
      <c r="EQ70" s="839">
        <v>80</v>
      </c>
      <c r="ER70" s="845"/>
      <c r="ES70" s="853"/>
      <c r="ET70" s="7" t="s">
        <v>872</v>
      </c>
      <c r="EU70" s="7">
        <v>0</v>
      </c>
      <c r="EV70" s="844" t="s">
        <v>7160</v>
      </c>
      <c r="EW70" s="849"/>
      <c r="EX70" s="849"/>
      <c r="EY70" s="546">
        <v>2023</v>
      </c>
      <c r="FA70" s="862"/>
    </row>
    <row r="71" spans="1:157" s="934" customFormat="1" ht="32.25" customHeight="1" x14ac:dyDescent="0.25">
      <c r="A71" s="861" t="s">
        <v>9153</v>
      </c>
      <c r="B71" s="925" t="s">
        <v>2227</v>
      </c>
      <c r="C71" s="925" t="s">
        <v>653</v>
      </c>
      <c r="D71" s="925" t="s">
        <v>4460</v>
      </c>
      <c r="E71" s="925" t="s">
        <v>7183</v>
      </c>
      <c r="F71" s="925" t="s">
        <v>4477</v>
      </c>
      <c r="G71" s="925" t="s">
        <v>4576</v>
      </c>
      <c r="H71" s="925" t="s">
        <v>2230</v>
      </c>
      <c r="I71" s="969" t="s">
        <v>7344</v>
      </c>
      <c r="J71" s="969" t="s">
        <v>7344</v>
      </c>
      <c r="K71" s="969" t="s">
        <v>7452</v>
      </c>
      <c r="L71" s="920" t="s">
        <v>4480</v>
      </c>
      <c r="M71" s="925" t="s">
        <v>8303</v>
      </c>
      <c r="N71" s="920">
        <v>107</v>
      </c>
      <c r="O71" s="920"/>
      <c r="P71" s="1068" t="s">
        <v>4756</v>
      </c>
      <c r="Q71" s="920" t="s">
        <v>2904</v>
      </c>
      <c r="R71" s="921"/>
      <c r="S71" s="921"/>
      <c r="T71" s="921"/>
      <c r="U71" s="921"/>
      <c r="V71" s="921"/>
      <c r="W71" s="921"/>
      <c r="X71" s="921"/>
      <c r="Y71" s="921"/>
      <c r="Z71" s="921"/>
      <c r="AA71" s="921"/>
      <c r="AB71" s="921"/>
      <c r="AC71" s="921"/>
      <c r="AD71" s="921"/>
      <c r="AE71" s="921"/>
      <c r="AF71" s="921"/>
      <c r="AG71" s="921"/>
      <c r="AH71" s="921"/>
      <c r="AI71" s="921"/>
      <c r="AJ71" s="921"/>
      <c r="AK71" s="921"/>
      <c r="AL71" s="921"/>
      <c r="AM71" s="921"/>
      <c r="AN71" s="921"/>
      <c r="AO71" s="920" t="s">
        <v>7236</v>
      </c>
      <c r="AP71" s="921" t="s">
        <v>2635</v>
      </c>
      <c r="AQ71" s="920" t="s">
        <v>418</v>
      </c>
      <c r="AR71" s="920" t="s">
        <v>214</v>
      </c>
      <c r="AS71" s="920">
        <v>0</v>
      </c>
      <c r="AT71" s="925" t="s">
        <v>7198</v>
      </c>
      <c r="AU71" s="925" t="s">
        <v>7199</v>
      </c>
      <c r="AV71" s="919">
        <v>0</v>
      </c>
      <c r="AW71" s="1063">
        <v>0</v>
      </c>
      <c r="AX71" s="976">
        <v>70</v>
      </c>
      <c r="AY71" s="976">
        <v>80</v>
      </c>
      <c r="AZ71" s="977">
        <v>90</v>
      </c>
      <c r="BA71" s="977">
        <v>90</v>
      </c>
      <c r="BB71" s="939"/>
      <c r="BC71" s="939"/>
      <c r="BD71" s="939"/>
      <c r="BE71" s="939"/>
      <c r="BF71" s="993">
        <v>90</v>
      </c>
      <c r="BG71" s="839">
        <v>0</v>
      </c>
      <c r="BH71" s="842">
        <v>0</v>
      </c>
      <c r="BI71" s="854" t="s">
        <v>7988</v>
      </c>
      <c r="BJ71" s="129">
        <v>0</v>
      </c>
      <c r="BK71" s="7">
        <v>0</v>
      </c>
      <c r="BL71" s="841" t="s">
        <v>7160</v>
      </c>
      <c r="BM71" s="854" t="s">
        <v>8660</v>
      </c>
      <c r="BN71" s="859"/>
      <c r="BO71" s="839">
        <v>0</v>
      </c>
      <c r="BP71" s="842">
        <v>0</v>
      </c>
      <c r="BQ71" s="843" t="s">
        <v>8662</v>
      </c>
      <c r="BR71" s="7">
        <v>0</v>
      </c>
      <c r="BS71" s="850">
        <v>0</v>
      </c>
      <c r="BT71" s="844" t="s">
        <v>7160</v>
      </c>
      <c r="BU71" s="537" t="s">
        <v>9154</v>
      </c>
      <c r="BV71" s="120"/>
      <c r="BW71" s="839">
        <v>0</v>
      </c>
      <c r="BX71" s="842">
        <v>0</v>
      </c>
      <c r="BY71" s="853" t="s">
        <v>8668</v>
      </c>
      <c r="BZ71" s="7">
        <v>0</v>
      </c>
      <c r="CA71" s="7">
        <v>0</v>
      </c>
      <c r="CB71" s="844" t="s">
        <v>7160</v>
      </c>
      <c r="CC71" s="852" t="s">
        <v>9155</v>
      </c>
      <c r="CD71" s="857"/>
      <c r="CE71" s="839">
        <v>0</v>
      </c>
      <c r="CF71" s="842">
        <v>0</v>
      </c>
      <c r="CG71" s="853" t="s">
        <v>9156</v>
      </c>
      <c r="CH71" s="7">
        <v>0</v>
      </c>
      <c r="CI71" s="7">
        <v>0</v>
      </c>
      <c r="CJ71" s="844" t="s">
        <v>7160</v>
      </c>
      <c r="CK71" s="27" t="s">
        <v>9157</v>
      </c>
      <c r="CL71" s="857"/>
      <c r="CM71" s="839">
        <v>0</v>
      </c>
      <c r="CN71" s="842">
        <v>0</v>
      </c>
      <c r="CO71" s="847" t="s">
        <v>9158</v>
      </c>
      <c r="CP71" s="7">
        <v>0</v>
      </c>
      <c r="CQ71" s="7">
        <v>0</v>
      </c>
      <c r="CR71" s="844" t="s">
        <v>7160</v>
      </c>
      <c r="CS71" s="852" t="s">
        <v>9155</v>
      </c>
      <c r="CT71" s="857"/>
      <c r="CU71" s="839">
        <v>0</v>
      </c>
      <c r="CV71" s="842">
        <v>0</v>
      </c>
      <c r="CW71" s="853"/>
      <c r="CX71" s="7">
        <v>0</v>
      </c>
      <c r="CY71" s="7">
        <v>0</v>
      </c>
      <c r="CZ71" s="844" t="s">
        <v>2913</v>
      </c>
      <c r="DA71" s="852" t="s">
        <v>9152</v>
      </c>
      <c r="DB71" s="856"/>
      <c r="DC71" s="839">
        <v>0</v>
      </c>
      <c r="DD71" s="842">
        <v>0</v>
      </c>
      <c r="DE71" s="853"/>
      <c r="DF71" s="7" t="s">
        <v>872</v>
      </c>
      <c r="DG71" s="7">
        <v>0</v>
      </c>
      <c r="DH71" s="844" t="s">
        <v>7160</v>
      </c>
      <c r="DI71" s="852"/>
      <c r="DJ71" s="856"/>
      <c r="DK71" s="839">
        <v>0</v>
      </c>
      <c r="DL71" s="842">
        <v>0</v>
      </c>
      <c r="DM71" s="853"/>
      <c r="DN71" s="7" t="s">
        <v>872</v>
      </c>
      <c r="DO71" s="7">
        <v>0</v>
      </c>
      <c r="DP71" s="844" t="s">
        <v>7160</v>
      </c>
      <c r="DQ71" s="852"/>
      <c r="DR71" s="856"/>
      <c r="DS71" s="839">
        <v>0</v>
      </c>
      <c r="DT71" s="842">
        <v>0</v>
      </c>
      <c r="DU71" s="853"/>
      <c r="DV71" s="7" t="s">
        <v>872</v>
      </c>
      <c r="DW71" s="7">
        <v>0</v>
      </c>
      <c r="DX71" s="844" t="s">
        <v>7160</v>
      </c>
      <c r="DY71" s="852"/>
      <c r="DZ71" s="856"/>
      <c r="EA71" s="839">
        <v>0</v>
      </c>
      <c r="EB71" s="842">
        <v>0</v>
      </c>
      <c r="EC71" s="853"/>
      <c r="ED71" s="7" t="s">
        <v>872</v>
      </c>
      <c r="EE71" s="7">
        <v>0</v>
      </c>
      <c r="EF71" s="844" t="s">
        <v>7160</v>
      </c>
      <c r="EG71" s="851"/>
      <c r="EH71" s="856"/>
      <c r="EI71" s="839">
        <v>0</v>
      </c>
      <c r="EJ71" s="842">
        <v>0</v>
      </c>
      <c r="EK71" s="853"/>
      <c r="EL71" s="7" t="s">
        <v>872</v>
      </c>
      <c r="EM71" s="7">
        <v>0</v>
      </c>
      <c r="EN71" s="844" t="s">
        <v>7160</v>
      </c>
      <c r="EO71" s="851"/>
      <c r="EP71" s="856"/>
      <c r="EQ71" s="839">
        <v>90</v>
      </c>
      <c r="ER71" s="845"/>
      <c r="ES71" s="853"/>
      <c r="ET71" s="7" t="s">
        <v>872</v>
      </c>
      <c r="EU71" s="7">
        <v>0</v>
      </c>
      <c r="EV71" s="844" t="s">
        <v>7160</v>
      </c>
      <c r="EW71" s="849"/>
      <c r="EX71" s="849"/>
      <c r="EY71" s="546">
        <v>2023</v>
      </c>
      <c r="FA71" s="862"/>
    </row>
    <row r="72" spans="1:157" s="934" customFormat="1" ht="32.25" customHeight="1" x14ac:dyDescent="0.25">
      <c r="A72" s="861" t="s">
        <v>9159</v>
      </c>
      <c r="B72" s="925" t="s">
        <v>2227</v>
      </c>
      <c r="C72" s="925" t="s">
        <v>653</v>
      </c>
      <c r="D72" s="925" t="s">
        <v>4460</v>
      </c>
      <c r="E72" s="925" t="s">
        <v>7183</v>
      </c>
      <c r="F72" s="925" t="s">
        <v>4477</v>
      </c>
      <c r="G72" s="925" t="s">
        <v>4505</v>
      </c>
      <c r="H72" s="925" t="s">
        <v>2230</v>
      </c>
      <c r="I72" s="969" t="s">
        <v>7344</v>
      </c>
      <c r="J72" s="969" t="s">
        <v>7344</v>
      </c>
      <c r="K72" s="969" t="s">
        <v>7452</v>
      </c>
      <c r="L72" s="920" t="s">
        <v>4480</v>
      </c>
      <c r="M72" s="925" t="s">
        <v>8303</v>
      </c>
      <c r="N72" s="971">
        <v>548</v>
      </c>
      <c r="O72" s="920"/>
      <c r="P72" s="1068" t="s">
        <v>7703</v>
      </c>
      <c r="Q72" s="920" t="s">
        <v>210</v>
      </c>
      <c r="R72" s="921"/>
      <c r="S72" s="921"/>
      <c r="T72" s="921"/>
      <c r="U72" s="921"/>
      <c r="V72" s="921"/>
      <c r="W72" s="921"/>
      <c r="X72" s="921"/>
      <c r="Y72" s="921"/>
      <c r="Z72" s="921"/>
      <c r="AA72" s="921"/>
      <c r="AB72" s="921"/>
      <c r="AC72" s="921"/>
      <c r="AD72" s="921"/>
      <c r="AE72" s="921"/>
      <c r="AF72" s="921"/>
      <c r="AG72" s="921"/>
      <c r="AH72" s="921"/>
      <c r="AI72" s="921"/>
      <c r="AJ72" s="921"/>
      <c r="AK72" s="921"/>
      <c r="AL72" s="921"/>
      <c r="AM72" s="921"/>
      <c r="AN72" s="921"/>
      <c r="AO72" s="920" t="s">
        <v>270</v>
      </c>
      <c r="AP72" s="921" t="s">
        <v>470</v>
      </c>
      <c r="AQ72" s="920" t="s">
        <v>213</v>
      </c>
      <c r="AR72" s="920" t="s">
        <v>271</v>
      </c>
      <c r="AS72" s="920">
        <v>0</v>
      </c>
      <c r="AT72" s="925" t="s">
        <v>7453</v>
      </c>
      <c r="AU72" s="925" t="s">
        <v>7454</v>
      </c>
      <c r="AV72" s="919">
        <v>0</v>
      </c>
      <c r="AW72" s="976">
        <v>96</v>
      </c>
      <c r="AX72" s="976">
        <v>96</v>
      </c>
      <c r="AY72" s="976">
        <v>96</v>
      </c>
      <c r="AZ72" s="977">
        <v>96</v>
      </c>
      <c r="BA72" s="977">
        <v>96</v>
      </c>
      <c r="BB72" s="939"/>
      <c r="BC72" s="939"/>
      <c r="BD72" s="939"/>
      <c r="BE72" s="939"/>
      <c r="BF72" s="993">
        <v>96</v>
      </c>
      <c r="BG72" s="839">
        <v>0</v>
      </c>
      <c r="BH72" s="842">
        <v>0</v>
      </c>
      <c r="BI72" s="854" t="s">
        <v>7989</v>
      </c>
      <c r="BJ72" s="129">
        <v>0</v>
      </c>
      <c r="BK72" s="7">
        <v>0</v>
      </c>
      <c r="BL72" s="841" t="s">
        <v>218</v>
      </c>
      <c r="BM72" s="854" t="s">
        <v>9160</v>
      </c>
      <c r="BN72" s="859"/>
      <c r="BO72" s="839">
        <v>0</v>
      </c>
      <c r="BP72" s="842">
        <v>0</v>
      </c>
      <c r="BQ72" s="843" t="s">
        <v>8004</v>
      </c>
      <c r="BR72" s="7">
        <v>0</v>
      </c>
      <c r="BS72" s="850">
        <v>0</v>
      </c>
      <c r="BT72" s="844" t="s">
        <v>218</v>
      </c>
      <c r="BU72" s="537" t="s">
        <v>9161</v>
      </c>
      <c r="BV72" s="120"/>
      <c r="BW72" s="839">
        <v>24</v>
      </c>
      <c r="BX72" s="848">
        <v>28</v>
      </c>
      <c r="BY72" s="853" t="s">
        <v>9162</v>
      </c>
      <c r="BZ72" s="7">
        <v>0.25</v>
      </c>
      <c r="CA72" s="7">
        <v>0.29166666666666669</v>
      </c>
      <c r="CB72" s="844" t="s">
        <v>218</v>
      </c>
      <c r="CC72" s="852" t="s">
        <v>9163</v>
      </c>
      <c r="CD72" s="120"/>
      <c r="CE72" s="839">
        <v>24</v>
      </c>
      <c r="CF72" s="842">
        <v>28</v>
      </c>
      <c r="CG72" s="853" t="s">
        <v>9164</v>
      </c>
      <c r="CH72" s="7">
        <v>0.25</v>
      </c>
      <c r="CI72" s="7">
        <v>0.29166666666666669</v>
      </c>
      <c r="CJ72" s="844" t="s">
        <v>218</v>
      </c>
      <c r="CK72" s="27" t="s">
        <v>9165</v>
      </c>
      <c r="CL72" s="857"/>
      <c r="CM72" s="839">
        <v>24</v>
      </c>
      <c r="CN72" s="842">
        <v>28</v>
      </c>
      <c r="CO72" s="847" t="s">
        <v>9166</v>
      </c>
      <c r="CP72" s="7">
        <v>0.25</v>
      </c>
      <c r="CQ72" s="7">
        <v>0.29166666666666669</v>
      </c>
      <c r="CR72" s="844" t="s">
        <v>218</v>
      </c>
      <c r="CS72" s="852" t="s">
        <v>8814</v>
      </c>
      <c r="CT72" s="857"/>
      <c r="CU72" s="839">
        <v>48</v>
      </c>
      <c r="CV72" s="848">
        <v>89</v>
      </c>
      <c r="CW72" s="853" t="s">
        <v>9167</v>
      </c>
      <c r="CX72" s="7">
        <v>0.5</v>
      </c>
      <c r="CY72" s="7">
        <v>0.92708333333333337</v>
      </c>
      <c r="CZ72" s="844" t="s">
        <v>218</v>
      </c>
      <c r="DA72" s="852" t="s">
        <v>9168</v>
      </c>
      <c r="DB72" s="856">
        <v>1</v>
      </c>
      <c r="DC72" s="839">
        <v>48</v>
      </c>
      <c r="DD72" s="842">
        <v>89</v>
      </c>
      <c r="DE72" s="853"/>
      <c r="DF72" s="7">
        <v>0.5</v>
      </c>
      <c r="DG72" s="7">
        <v>0</v>
      </c>
      <c r="DH72" s="844" t="s">
        <v>7160</v>
      </c>
      <c r="DI72" s="852"/>
      <c r="DJ72" s="856"/>
      <c r="DK72" s="839">
        <v>48</v>
      </c>
      <c r="DL72" s="842">
        <v>0</v>
      </c>
      <c r="DM72" s="853"/>
      <c r="DN72" s="7">
        <v>0.5</v>
      </c>
      <c r="DO72" s="7">
        <v>0</v>
      </c>
      <c r="DP72" s="844" t="s">
        <v>7160</v>
      </c>
      <c r="DQ72" s="852"/>
      <c r="DR72" s="856"/>
      <c r="DS72" s="839">
        <v>72</v>
      </c>
      <c r="DT72" s="848"/>
      <c r="DU72" s="853"/>
      <c r="DV72" s="7">
        <v>0.75</v>
      </c>
      <c r="DW72" s="7">
        <v>0</v>
      </c>
      <c r="DX72" s="844" t="s">
        <v>7160</v>
      </c>
      <c r="DY72" s="852"/>
      <c r="DZ72" s="856"/>
      <c r="EA72" s="839">
        <v>72</v>
      </c>
      <c r="EB72" s="842">
        <v>0</v>
      </c>
      <c r="EC72" s="853"/>
      <c r="ED72" s="7">
        <v>0.75</v>
      </c>
      <c r="EE72" s="7">
        <v>0</v>
      </c>
      <c r="EF72" s="844" t="s">
        <v>7160</v>
      </c>
      <c r="EG72" s="851"/>
      <c r="EH72" s="856"/>
      <c r="EI72" s="839">
        <v>72</v>
      </c>
      <c r="EJ72" s="842">
        <v>0</v>
      </c>
      <c r="EK72" s="853"/>
      <c r="EL72" s="7">
        <v>0.75</v>
      </c>
      <c r="EM72" s="7">
        <v>0</v>
      </c>
      <c r="EN72" s="844" t="s">
        <v>7160</v>
      </c>
      <c r="EO72" s="851"/>
      <c r="EP72" s="856"/>
      <c r="EQ72" s="839">
        <v>96</v>
      </c>
      <c r="ER72" s="845"/>
      <c r="ES72" s="853"/>
      <c r="ET72" s="7">
        <v>1</v>
      </c>
      <c r="EU72" s="7">
        <v>0</v>
      </c>
      <c r="EV72" s="844" t="s">
        <v>7160</v>
      </c>
      <c r="EW72" s="849"/>
      <c r="EX72" s="849"/>
      <c r="EY72" s="546">
        <v>2023</v>
      </c>
      <c r="FA72" s="862"/>
    </row>
    <row r="73" spans="1:157" s="934" customFormat="1" ht="32.25" customHeight="1" x14ac:dyDescent="0.25">
      <c r="A73" s="861" t="s">
        <v>9169</v>
      </c>
      <c r="B73" s="925" t="s">
        <v>2227</v>
      </c>
      <c r="C73" s="925" t="s">
        <v>653</v>
      </c>
      <c r="D73" s="925" t="s">
        <v>4460</v>
      </c>
      <c r="E73" s="925" t="s">
        <v>7183</v>
      </c>
      <c r="F73" s="925" t="s">
        <v>4477</v>
      </c>
      <c r="G73" s="925" t="s">
        <v>4505</v>
      </c>
      <c r="H73" s="925" t="s">
        <v>2230</v>
      </c>
      <c r="I73" s="969" t="s">
        <v>7344</v>
      </c>
      <c r="J73" s="969" t="s">
        <v>7344</v>
      </c>
      <c r="K73" s="969" t="s">
        <v>7452</v>
      </c>
      <c r="L73" s="920" t="s">
        <v>4480</v>
      </c>
      <c r="M73" s="925" t="s">
        <v>8303</v>
      </c>
      <c r="N73" s="971">
        <v>549</v>
      </c>
      <c r="O73" s="920"/>
      <c r="P73" s="1068" t="s">
        <v>7702</v>
      </c>
      <c r="Q73" s="920" t="s">
        <v>210</v>
      </c>
      <c r="R73" s="921"/>
      <c r="S73" s="921"/>
      <c r="T73" s="921"/>
      <c r="U73" s="921"/>
      <c r="V73" s="921"/>
      <c r="W73" s="921"/>
      <c r="X73" s="921"/>
      <c r="Y73" s="921"/>
      <c r="Z73" s="921"/>
      <c r="AA73" s="921"/>
      <c r="AB73" s="921"/>
      <c r="AC73" s="921"/>
      <c r="AD73" s="921"/>
      <c r="AE73" s="921"/>
      <c r="AF73" s="921"/>
      <c r="AG73" s="921"/>
      <c r="AH73" s="921"/>
      <c r="AI73" s="921"/>
      <c r="AJ73" s="921"/>
      <c r="AK73" s="921"/>
      <c r="AL73" s="921"/>
      <c r="AM73" s="921"/>
      <c r="AN73" s="921"/>
      <c r="AO73" s="920" t="s">
        <v>211</v>
      </c>
      <c r="AP73" s="921" t="s">
        <v>442</v>
      </c>
      <c r="AQ73" s="920" t="s">
        <v>213</v>
      </c>
      <c r="AR73" s="920" t="s">
        <v>271</v>
      </c>
      <c r="AS73" s="920">
        <v>0</v>
      </c>
      <c r="AT73" s="925" t="s">
        <v>7455</v>
      </c>
      <c r="AU73" s="925" t="s">
        <v>7456</v>
      </c>
      <c r="AV73" s="919">
        <v>96</v>
      </c>
      <c r="AW73" s="976">
        <v>97</v>
      </c>
      <c r="AX73" s="979">
        <v>97</v>
      </c>
      <c r="AY73" s="979">
        <v>97</v>
      </c>
      <c r="AZ73" s="977">
        <v>97</v>
      </c>
      <c r="BA73" s="977">
        <v>97</v>
      </c>
      <c r="BB73" s="939"/>
      <c r="BC73" s="939"/>
      <c r="BD73" s="939"/>
      <c r="BE73" s="939"/>
      <c r="BF73" s="993">
        <v>97</v>
      </c>
      <c r="BG73" s="839">
        <v>0</v>
      </c>
      <c r="BH73" s="848">
        <v>0</v>
      </c>
      <c r="BI73" s="854" t="s">
        <v>7990</v>
      </c>
      <c r="BJ73" s="129">
        <v>0</v>
      </c>
      <c r="BK73" s="7">
        <v>0</v>
      </c>
      <c r="BL73" s="841" t="s">
        <v>218</v>
      </c>
      <c r="BM73" s="854" t="s">
        <v>9160</v>
      </c>
      <c r="BN73" s="859"/>
      <c r="BO73" s="839">
        <v>97</v>
      </c>
      <c r="BP73" s="845">
        <v>75</v>
      </c>
      <c r="BQ73" s="843" t="s">
        <v>8005</v>
      </c>
      <c r="BR73" s="7">
        <v>1</v>
      </c>
      <c r="BS73" s="7">
        <v>0.77319587628865982</v>
      </c>
      <c r="BT73" s="844" t="s">
        <v>218</v>
      </c>
      <c r="BU73" s="537" t="s">
        <v>8009</v>
      </c>
      <c r="BV73" s="120"/>
      <c r="BW73" s="839">
        <v>97</v>
      </c>
      <c r="BX73" s="848">
        <v>97</v>
      </c>
      <c r="BY73" s="853" t="s">
        <v>8520</v>
      </c>
      <c r="BZ73" s="7">
        <v>1</v>
      </c>
      <c r="CA73" s="7">
        <v>1</v>
      </c>
      <c r="CB73" s="844" t="s">
        <v>218</v>
      </c>
      <c r="CC73" s="852" t="s">
        <v>9163</v>
      </c>
      <c r="CD73" s="120"/>
      <c r="CE73" s="839">
        <v>97</v>
      </c>
      <c r="CF73" s="848">
        <v>97</v>
      </c>
      <c r="CG73" s="853" t="s">
        <v>9170</v>
      </c>
      <c r="CH73" s="7">
        <v>1</v>
      </c>
      <c r="CI73" s="7">
        <v>1</v>
      </c>
      <c r="CJ73" s="844" t="s">
        <v>218</v>
      </c>
      <c r="CK73" s="27" t="s">
        <v>9165</v>
      </c>
      <c r="CL73" s="857"/>
      <c r="CM73" s="839">
        <v>97</v>
      </c>
      <c r="CN73" s="848">
        <v>97</v>
      </c>
      <c r="CO73" s="847" t="s">
        <v>9171</v>
      </c>
      <c r="CP73" s="7">
        <v>1</v>
      </c>
      <c r="CQ73" s="7">
        <v>1</v>
      </c>
      <c r="CR73" s="844" t="s">
        <v>218</v>
      </c>
      <c r="CS73" s="852" t="s">
        <v>8814</v>
      </c>
      <c r="CT73" s="857"/>
      <c r="CU73" s="839">
        <v>97</v>
      </c>
      <c r="CV73" s="848">
        <v>97</v>
      </c>
      <c r="CW73" s="853" t="s">
        <v>9172</v>
      </c>
      <c r="CX73" s="7">
        <v>1</v>
      </c>
      <c r="CY73" s="7">
        <v>1</v>
      </c>
      <c r="CZ73" s="844" t="s">
        <v>218</v>
      </c>
      <c r="DA73" s="852" t="s">
        <v>9168</v>
      </c>
      <c r="DB73" s="856">
        <v>1</v>
      </c>
      <c r="DC73" s="839">
        <v>97</v>
      </c>
      <c r="DD73" s="848"/>
      <c r="DE73" s="853"/>
      <c r="DF73" s="7">
        <v>1</v>
      </c>
      <c r="DG73" s="7">
        <v>0</v>
      </c>
      <c r="DH73" s="844" t="s">
        <v>7160</v>
      </c>
      <c r="DI73" s="852"/>
      <c r="DJ73" s="856"/>
      <c r="DK73" s="839">
        <v>97</v>
      </c>
      <c r="DL73" s="848"/>
      <c r="DM73" s="853"/>
      <c r="DN73" s="7">
        <v>1</v>
      </c>
      <c r="DO73" s="7">
        <v>0</v>
      </c>
      <c r="DP73" s="844" t="s">
        <v>7160</v>
      </c>
      <c r="DQ73" s="852"/>
      <c r="DR73" s="856"/>
      <c r="DS73" s="839">
        <v>97</v>
      </c>
      <c r="DT73" s="848"/>
      <c r="DU73" s="853"/>
      <c r="DV73" s="7">
        <v>1</v>
      </c>
      <c r="DW73" s="7">
        <v>0</v>
      </c>
      <c r="DX73" s="844" t="s">
        <v>7160</v>
      </c>
      <c r="DY73" s="852"/>
      <c r="DZ73" s="856"/>
      <c r="EA73" s="839">
        <v>97</v>
      </c>
      <c r="EB73" s="848"/>
      <c r="EC73" s="853"/>
      <c r="ED73" s="7">
        <v>1</v>
      </c>
      <c r="EE73" s="7">
        <v>0</v>
      </c>
      <c r="EF73" s="844" t="s">
        <v>7160</v>
      </c>
      <c r="EG73" s="851"/>
      <c r="EH73" s="856"/>
      <c r="EI73" s="839">
        <v>97</v>
      </c>
      <c r="EJ73" s="848"/>
      <c r="EK73" s="853"/>
      <c r="EL73" s="7">
        <v>1</v>
      </c>
      <c r="EM73" s="7">
        <v>0</v>
      </c>
      <c r="EN73" s="844" t="s">
        <v>7160</v>
      </c>
      <c r="EO73" s="851"/>
      <c r="EP73" s="856"/>
      <c r="EQ73" s="839">
        <v>97</v>
      </c>
      <c r="ER73" s="845"/>
      <c r="ES73" s="853"/>
      <c r="ET73" s="7">
        <v>1</v>
      </c>
      <c r="EU73" s="7">
        <v>0</v>
      </c>
      <c r="EV73" s="844" t="s">
        <v>7160</v>
      </c>
      <c r="EW73" s="849"/>
      <c r="EX73" s="849"/>
      <c r="EY73" s="546">
        <v>2023</v>
      </c>
      <c r="FA73" s="862"/>
    </row>
    <row r="74" spans="1:157" s="934" customFormat="1" ht="32.25" customHeight="1" x14ac:dyDescent="0.25">
      <c r="A74" s="861" t="s">
        <v>9173</v>
      </c>
      <c r="B74" s="925" t="s">
        <v>2227</v>
      </c>
      <c r="C74" s="925" t="s">
        <v>653</v>
      </c>
      <c r="D74" s="925" t="s">
        <v>4460</v>
      </c>
      <c r="E74" s="925" t="s">
        <v>7183</v>
      </c>
      <c r="F74" s="925" t="s">
        <v>4477</v>
      </c>
      <c r="G74" s="925" t="s">
        <v>4505</v>
      </c>
      <c r="H74" s="925" t="s">
        <v>2230</v>
      </c>
      <c r="I74" s="969" t="s">
        <v>7344</v>
      </c>
      <c r="J74" s="969" t="s">
        <v>7344</v>
      </c>
      <c r="K74" s="969" t="s">
        <v>7452</v>
      </c>
      <c r="L74" s="920" t="s">
        <v>4480</v>
      </c>
      <c r="M74" s="925" t="s">
        <v>8303</v>
      </c>
      <c r="N74" s="971">
        <v>550</v>
      </c>
      <c r="O74" s="920"/>
      <c r="P74" s="1068" t="s">
        <v>7457</v>
      </c>
      <c r="Q74" s="920" t="s">
        <v>210</v>
      </c>
      <c r="R74" s="921"/>
      <c r="S74" s="921"/>
      <c r="T74" s="921"/>
      <c r="U74" s="921"/>
      <c r="V74" s="921"/>
      <c r="W74" s="921"/>
      <c r="X74" s="921"/>
      <c r="Y74" s="921"/>
      <c r="Z74" s="921"/>
      <c r="AA74" s="921"/>
      <c r="AB74" s="921"/>
      <c r="AC74" s="921"/>
      <c r="AD74" s="921"/>
      <c r="AE74" s="921"/>
      <c r="AF74" s="921"/>
      <c r="AG74" s="921"/>
      <c r="AH74" s="921"/>
      <c r="AI74" s="921"/>
      <c r="AJ74" s="921"/>
      <c r="AK74" s="921"/>
      <c r="AL74" s="921"/>
      <c r="AM74" s="921"/>
      <c r="AN74" s="921"/>
      <c r="AO74" s="920" t="s">
        <v>211</v>
      </c>
      <c r="AP74" s="921" t="s">
        <v>442</v>
      </c>
      <c r="AQ74" s="920" t="s">
        <v>213</v>
      </c>
      <c r="AR74" s="920" t="s">
        <v>214</v>
      </c>
      <c r="AS74" s="920">
        <v>0</v>
      </c>
      <c r="AT74" s="925" t="s">
        <v>7458</v>
      </c>
      <c r="AU74" s="925" t="s">
        <v>7459</v>
      </c>
      <c r="AV74" s="919">
        <v>0</v>
      </c>
      <c r="AW74" s="976">
        <v>100</v>
      </c>
      <c r="AX74" s="976">
        <v>100</v>
      </c>
      <c r="AY74" s="976">
        <v>100</v>
      </c>
      <c r="AZ74" s="976">
        <v>100</v>
      </c>
      <c r="BA74" s="977">
        <v>100</v>
      </c>
      <c r="BB74" s="939"/>
      <c r="BC74" s="939"/>
      <c r="BD74" s="939"/>
      <c r="BE74" s="939"/>
      <c r="BF74" s="993">
        <v>100</v>
      </c>
      <c r="BG74" s="839">
        <v>100</v>
      </c>
      <c r="BH74" s="848">
        <v>100</v>
      </c>
      <c r="BI74" s="854" t="s">
        <v>7991</v>
      </c>
      <c r="BJ74" s="129">
        <v>1</v>
      </c>
      <c r="BK74" s="7">
        <v>1</v>
      </c>
      <c r="BL74" s="841" t="s">
        <v>218</v>
      </c>
      <c r="BM74" s="854" t="s">
        <v>9160</v>
      </c>
      <c r="BN74" s="859"/>
      <c r="BO74" s="839">
        <v>100</v>
      </c>
      <c r="BP74" s="845">
        <v>100</v>
      </c>
      <c r="BQ74" s="843" t="s">
        <v>8006</v>
      </c>
      <c r="BR74" s="7">
        <v>1</v>
      </c>
      <c r="BS74" s="7">
        <v>1</v>
      </c>
      <c r="BT74" s="844" t="s">
        <v>218</v>
      </c>
      <c r="BU74" s="537" t="s">
        <v>8009</v>
      </c>
      <c r="BV74" s="120"/>
      <c r="BW74" s="839">
        <v>100</v>
      </c>
      <c r="BX74" s="848">
        <v>100</v>
      </c>
      <c r="BY74" s="853" t="s">
        <v>8521</v>
      </c>
      <c r="BZ74" s="7">
        <v>1</v>
      </c>
      <c r="CA74" s="7">
        <v>1</v>
      </c>
      <c r="CB74" s="844" t="s">
        <v>218</v>
      </c>
      <c r="CC74" s="852" t="s">
        <v>9174</v>
      </c>
      <c r="CD74" s="120"/>
      <c r="CE74" s="839">
        <v>100</v>
      </c>
      <c r="CF74" s="848">
        <v>100</v>
      </c>
      <c r="CG74" s="853" t="s">
        <v>9175</v>
      </c>
      <c r="CH74" s="7">
        <v>1</v>
      </c>
      <c r="CI74" s="7">
        <v>1</v>
      </c>
      <c r="CJ74" s="844" t="s">
        <v>218</v>
      </c>
      <c r="CK74" s="27" t="s">
        <v>9165</v>
      </c>
      <c r="CL74" s="857"/>
      <c r="CM74" s="839">
        <v>100</v>
      </c>
      <c r="CN74" s="848">
        <v>100</v>
      </c>
      <c r="CO74" s="847" t="s">
        <v>9176</v>
      </c>
      <c r="CP74" s="7">
        <v>1</v>
      </c>
      <c r="CQ74" s="7">
        <v>1</v>
      </c>
      <c r="CR74" s="844" t="s">
        <v>218</v>
      </c>
      <c r="CS74" s="852" t="s">
        <v>8814</v>
      </c>
      <c r="CT74" s="857"/>
      <c r="CU74" s="839">
        <v>100</v>
      </c>
      <c r="CV74" s="848">
        <v>100</v>
      </c>
      <c r="CW74" s="853" t="s">
        <v>9177</v>
      </c>
      <c r="CX74" s="7">
        <v>1</v>
      </c>
      <c r="CY74" s="7">
        <v>1</v>
      </c>
      <c r="CZ74" s="844" t="s">
        <v>218</v>
      </c>
      <c r="DA74" s="852" t="s">
        <v>9168</v>
      </c>
      <c r="DB74" s="856">
        <v>1</v>
      </c>
      <c r="DC74" s="839">
        <v>100</v>
      </c>
      <c r="DD74" s="848"/>
      <c r="DE74" s="853"/>
      <c r="DF74" s="7">
        <v>1</v>
      </c>
      <c r="DG74" s="7">
        <v>0</v>
      </c>
      <c r="DH74" s="844" t="s">
        <v>7160</v>
      </c>
      <c r="DI74" s="852"/>
      <c r="DJ74" s="856"/>
      <c r="DK74" s="839">
        <v>100</v>
      </c>
      <c r="DL74" s="848"/>
      <c r="DM74" s="853"/>
      <c r="DN74" s="7">
        <v>1</v>
      </c>
      <c r="DO74" s="7">
        <v>0</v>
      </c>
      <c r="DP74" s="844" t="s">
        <v>7160</v>
      </c>
      <c r="DQ74" s="852"/>
      <c r="DR74" s="856"/>
      <c r="DS74" s="839">
        <v>100</v>
      </c>
      <c r="DT74" s="848"/>
      <c r="DU74" s="853"/>
      <c r="DV74" s="7">
        <v>1</v>
      </c>
      <c r="DW74" s="7">
        <v>0</v>
      </c>
      <c r="DX74" s="844" t="s">
        <v>7160</v>
      </c>
      <c r="DY74" s="852"/>
      <c r="DZ74" s="856"/>
      <c r="EA74" s="839">
        <v>100</v>
      </c>
      <c r="EB74" s="848"/>
      <c r="EC74" s="853"/>
      <c r="ED74" s="7">
        <v>1</v>
      </c>
      <c r="EE74" s="7">
        <v>0</v>
      </c>
      <c r="EF74" s="844" t="s">
        <v>7160</v>
      </c>
      <c r="EG74" s="851"/>
      <c r="EH74" s="856"/>
      <c r="EI74" s="839">
        <v>100</v>
      </c>
      <c r="EJ74" s="848"/>
      <c r="EK74" s="853"/>
      <c r="EL74" s="7">
        <v>1</v>
      </c>
      <c r="EM74" s="7">
        <v>0</v>
      </c>
      <c r="EN74" s="844" t="s">
        <v>7160</v>
      </c>
      <c r="EO74" s="851"/>
      <c r="EP74" s="856"/>
      <c r="EQ74" s="839">
        <v>100</v>
      </c>
      <c r="ER74" s="845"/>
      <c r="ES74" s="853"/>
      <c r="ET74" s="7">
        <v>1</v>
      </c>
      <c r="EU74" s="7">
        <v>0</v>
      </c>
      <c r="EV74" s="844" t="s">
        <v>7160</v>
      </c>
      <c r="EW74" s="849"/>
      <c r="EX74" s="849"/>
      <c r="EY74" s="546">
        <v>2023</v>
      </c>
      <c r="FA74" s="862"/>
    </row>
    <row r="75" spans="1:157" s="934" customFormat="1" ht="32.25" customHeight="1" x14ac:dyDescent="0.25">
      <c r="A75" s="861" t="s">
        <v>9178</v>
      </c>
      <c r="B75" s="927" t="s">
        <v>2227</v>
      </c>
      <c r="C75" s="927" t="s">
        <v>653</v>
      </c>
      <c r="D75" s="927" t="s">
        <v>4460</v>
      </c>
      <c r="E75" s="927" t="s">
        <v>7183</v>
      </c>
      <c r="F75" s="927" t="s">
        <v>4477</v>
      </c>
      <c r="G75" s="927" t="s">
        <v>4576</v>
      </c>
      <c r="H75" s="927" t="s">
        <v>2230</v>
      </c>
      <c r="I75" s="969" t="s">
        <v>7344</v>
      </c>
      <c r="J75" s="969" t="s">
        <v>7344</v>
      </c>
      <c r="K75" s="969" t="s">
        <v>7452</v>
      </c>
      <c r="L75" s="920" t="s">
        <v>4480</v>
      </c>
      <c r="M75" s="925" t="s">
        <v>8303</v>
      </c>
      <c r="N75" s="919">
        <v>189</v>
      </c>
      <c r="O75" s="930"/>
      <c r="P75" s="1062" t="s">
        <v>7188</v>
      </c>
      <c r="Q75" s="919" t="s">
        <v>210</v>
      </c>
      <c r="R75" s="919" t="s">
        <v>7287</v>
      </c>
      <c r="S75" s="919" t="s">
        <v>7287</v>
      </c>
      <c r="T75" s="919" t="s">
        <v>7287</v>
      </c>
      <c r="U75" s="919" t="s">
        <v>7287</v>
      </c>
      <c r="V75" s="919" t="s">
        <v>7287</v>
      </c>
      <c r="W75" s="919" t="s">
        <v>7287</v>
      </c>
      <c r="X75" s="919" t="s">
        <v>7287</v>
      </c>
      <c r="Y75" s="919" t="s">
        <v>7287</v>
      </c>
      <c r="Z75" s="919" t="s">
        <v>7287</v>
      </c>
      <c r="AA75" s="919" t="s">
        <v>7287</v>
      </c>
      <c r="AB75" s="919" t="s">
        <v>7287</v>
      </c>
      <c r="AC75" s="919" t="s">
        <v>7287</v>
      </c>
      <c r="AD75" s="919" t="s">
        <v>7287</v>
      </c>
      <c r="AE75" s="919"/>
      <c r="AF75" s="919"/>
      <c r="AG75" s="919" t="s">
        <v>7287</v>
      </c>
      <c r="AH75" s="919" t="s">
        <v>7287</v>
      </c>
      <c r="AI75" s="919" t="s">
        <v>7287</v>
      </c>
      <c r="AJ75" s="919" t="s">
        <v>7287</v>
      </c>
      <c r="AK75" s="919" t="s">
        <v>7287</v>
      </c>
      <c r="AL75" s="919" t="s">
        <v>7287</v>
      </c>
      <c r="AM75" s="919" t="s">
        <v>7287</v>
      </c>
      <c r="AN75" s="919"/>
      <c r="AO75" s="919" t="s">
        <v>1366</v>
      </c>
      <c r="AP75" s="919" t="s">
        <v>470</v>
      </c>
      <c r="AQ75" s="919" t="s">
        <v>418</v>
      </c>
      <c r="AR75" s="919" t="s">
        <v>271</v>
      </c>
      <c r="AS75" s="920">
        <v>0</v>
      </c>
      <c r="AT75" s="927" t="s">
        <v>7189</v>
      </c>
      <c r="AU75" s="927" t="s">
        <v>2763</v>
      </c>
      <c r="AV75" s="919">
        <v>96</v>
      </c>
      <c r="AW75" s="919">
        <v>96</v>
      </c>
      <c r="AX75" s="919">
        <v>96</v>
      </c>
      <c r="AY75" s="919">
        <v>96</v>
      </c>
      <c r="AZ75" s="919">
        <v>96</v>
      </c>
      <c r="BA75" s="919">
        <v>96</v>
      </c>
      <c r="BB75" s="927"/>
      <c r="BC75" s="927"/>
      <c r="BD75" s="927"/>
      <c r="BE75" s="927"/>
      <c r="BF75" s="992">
        <v>96</v>
      </c>
      <c r="BG75" s="839">
        <v>0</v>
      </c>
      <c r="BH75" s="842">
        <v>0</v>
      </c>
      <c r="BI75" s="854" t="s">
        <v>7992</v>
      </c>
      <c r="BJ75" s="129">
        <v>0</v>
      </c>
      <c r="BK75" s="7">
        <v>0</v>
      </c>
      <c r="BL75" s="841" t="s">
        <v>2913</v>
      </c>
      <c r="BM75" s="854" t="s">
        <v>9179</v>
      </c>
      <c r="BN75" s="859">
        <v>1</v>
      </c>
      <c r="BO75" s="839">
        <v>0</v>
      </c>
      <c r="BP75" s="842">
        <v>0</v>
      </c>
      <c r="BQ75" s="843" t="s">
        <v>8663</v>
      </c>
      <c r="BR75" s="7">
        <v>0</v>
      </c>
      <c r="BS75" s="850">
        <v>0</v>
      </c>
      <c r="BT75" s="844" t="s">
        <v>2913</v>
      </c>
      <c r="BU75" s="537" t="s">
        <v>9180</v>
      </c>
      <c r="BV75" s="120"/>
      <c r="BW75" s="839">
        <v>24</v>
      </c>
      <c r="BX75" s="848">
        <v>88</v>
      </c>
      <c r="BY75" s="853" t="s">
        <v>8669</v>
      </c>
      <c r="BZ75" s="7">
        <v>0.25</v>
      </c>
      <c r="CA75" s="7">
        <v>0</v>
      </c>
      <c r="CB75" s="844" t="s">
        <v>2913</v>
      </c>
      <c r="CC75" s="852" t="s">
        <v>9181</v>
      </c>
      <c r="CD75" s="857"/>
      <c r="CE75" s="839">
        <v>24</v>
      </c>
      <c r="CF75" s="842">
        <v>0</v>
      </c>
      <c r="CG75" s="853" t="s">
        <v>9182</v>
      </c>
      <c r="CH75" s="7">
        <v>0.25</v>
      </c>
      <c r="CI75" s="7">
        <v>0</v>
      </c>
      <c r="CJ75" s="844" t="s">
        <v>2913</v>
      </c>
      <c r="CK75" s="27" t="s">
        <v>9183</v>
      </c>
      <c r="CL75" s="857"/>
      <c r="CM75" s="839">
        <v>24</v>
      </c>
      <c r="CN75" s="842">
        <v>0</v>
      </c>
      <c r="CO75" s="847" t="s">
        <v>9184</v>
      </c>
      <c r="CP75" s="7">
        <v>0.25</v>
      </c>
      <c r="CQ75" s="7">
        <v>0</v>
      </c>
      <c r="CR75" s="844" t="s">
        <v>2913</v>
      </c>
      <c r="CS75" s="852" t="s">
        <v>9185</v>
      </c>
      <c r="CT75" s="857"/>
      <c r="CU75" s="839">
        <v>48</v>
      </c>
      <c r="CV75" s="848"/>
      <c r="CW75" s="853"/>
      <c r="CX75" s="7">
        <v>0.5</v>
      </c>
      <c r="CY75" s="7">
        <v>0</v>
      </c>
      <c r="CZ75" s="844" t="s">
        <v>2913</v>
      </c>
      <c r="DA75" s="852" t="s">
        <v>9186</v>
      </c>
      <c r="DB75" s="856"/>
      <c r="DC75" s="839">
        <v>48</v>
      </c>
      <c r="DD75" s="842">
        <v>0</v>
      </c>
      <c r="DE75" s="853"/>
      <c r="DF75" s="7">
        <v>0.5</v>
      </c>
      <c r="DG75" s="7">
        <v>0</v>
      </c>
      <c r="DH75" s="844" t="s">
        <v>7160</v>
      </c>
      <c r="DI75" s="852"/>
      <c r="DJ75" s="856"/>
      <c r="DK75" s="839">
        <v>48</v>
      </c>
      <c r="DL75" s="842">
        <v>0</v>
      </c>
      <c r="DM75" s="853"/>
      <c r="DN75" s="7">
        <v>0.5</v>
      </c>
      <c r="DO75" s="7">
        <v>0</v>
      </c>
      <c r="DP75" s="844" t="s">
        <v>7160</v>
      </c>
      <c r="DQ75" s="852"/>
      <c r="DR75" s="856"/>
      <c r="DS75" s="839">
        <v>72</v>
      </c>
      <c r="DT75" s="848"/>
      <c r="DU75" s="853"/>
      <c r="DV75" s="7">
        <v>0.75</v>
      </c>
      <c r="DW75" s="7">
        <v>0</v>
      </c>
      <c r="DX75" s="844" t="s">
        <v>7160</v>
      </c>
      <c r="DY75" s="852"/>
      <c r="DZ75" s="856"/>
      <c r="EA75" s="839">
        <v>72</v>
      </c>
      <c r="EB75" s="842">
        <v>0</v>
      </c>
      <c r="EC75" s="853"/>
      <c r="ED75" s="7">
        <v>0.75</v>
      </c>
      <c r="EE75" s="7">
        <v>0</v>
      </c>
      <c r="EF75" s="844" t="s">
        <v>7160</v>
      </c>
      <c r="EG75" s="851"/>
      <c r="EH75" s="856"/>
      <c r="EI75" s="839">
        <v>72</v>
      </c>
      <c r="EJ75" s="842">
        <v>0</v>
      </c>
      <c r="EK75" s="853"/>
      <c r="EL75" s="7">
        <v>0.75</v>
      </c>
      <c r="EM75" s="7">
        <v>0</v>
      </c>
      <c r="EN75" s="844" t="s">
        <v>7160</v>
      </c>
      <c r="EO75" s="851"/>
      <c r="EP75" s="856"/>
      <c r="EQ75" s="839">
        <v>96</v>
      </c>
      <c r="ER75" s="845"/>
      <c r="ES75" s="853"/>
      <c r="ET75" s="7">
        <v>1</v>
      </c>
      <c r="EU75" s="7">
        <v>0</v>
      </c>
      <c r="EV75" s="844" t="s">
        <v>7160</v>
      </c>
      <c r="EW75" s="849"/>
      <c r="EX75" s="849"/>
      <c r="EY75" s="546">
        <v>2023</v>
      </c>
      <c r="FA75" s="862"/>
    </row>
    <row r="76" spans="1:157" s="934" customFormat="1" ht="32.25" customHeight="1" x14ac:dyDescent="0.25">
      <c r="A76" s="861" t="s">
        <v>9187</v>
      </c>
      <c r="B76" s="927" t="s">
        <v>2227</v>
      </c>
      <c r="C76" s="927" t="s">
        <v>653</v>
      </c>
      <c r="D76" s="927" t="s">
        <v>4460</v>
      </c>
      <c r="E76" s="927" t="s">
        <v>7183</v>
      </c>
      <c r="F76" s="927" t="s">
        <v>4477</v>
      </c>
      <c r="G76" s="927" t="s">
        <v>4576</v>
      </c>
      <c r="H76" s="927" t="s">
        <v>2230</v>
      </c>
      <c r="I76" s="969" t="s">
        <v>7344</v>
      </c>
      <c r="J76" s="969" t="s">
        <v>7344</v>
      </c>
      <c r="K76" s="969" t="s">
        <v>7452</v>
      </c>
      <c r="L76" s="920" t="s">
        <v>4480</v>
      </c>
      <c r="M76" s="925" t="s">
        <v>8303</v>
      </c>
      <c r="N76" s="930">
        <v>244</v>
      </c>
      <c r="O76" s="930"/>
      <c r="P76" s="1062" t="s">
        <v>7190</v>
      </c>
      <c r="Q76" s="919" t="s">
        <v>210</v>
      </c>
      <c r="R76" s="919" t="s">
        <v>7287</v>
      </c>
      <c r="S76" s="919" t="s">
        <v>7287</v>
      </c>
      <c r="T76" s="919" t="s">
        <v>7287</v>
      </c>
      <c r="U76" s="919" t="s">
        <v>7287</v>
      </c>
      <c r="V76" s="919" t="s">
        <v>7287</v>
      </c>
      <c r="W76" s="919" t="s">
        <v>7287</v>
      </c>
      <c r="X76" s="919" t="s">
        <v>7287</v>
      </c>
      <c r="Y76" s="919" t="s">
        <v>7287</v>
      </c>
      <c r="Z76" s="919" t="s">
        <v>7287</v>
      </c>
      <c r="AA76" s="919" t="s">
        <v>7287</v>
      </c>
      <c r="AB76" s="919" t="s">
        <v>7287</v>
      </c>
      <c r="AC76" s="919" t="s">
        <v>7287</v>
      </c>
      <c r="AD76" s="919" t="s">
        <v>7287</v>
      </c>
      <c r="AE76" s="919"/>
      <c r="AF76" s="919"/>
      <c r="AG76" s="919" t="s">
        <v>7287</v>
      </c>
      <c r="AH76" s="919" t="s">
        <v>7287</v>
      </c>
      <c r="AI76" s="919" t="s">
        <v>7287</v>
      </c>
      <c r="AJ76" s="919" t="s">
        <v>7287</v>
      </c>
      <c r="AK76" s="919" t="s">
        <v>7287</v>
      </c>
      <c r="AL76" s="919" t="s">
        <v>7287</v>
      </c>
      <c r="AM76" s="919" t="s">
        <v>7287</v>
      </c>
      <c r="AN76" s="919"/>
      <c r="AO76" s="919" t="s">
        <v>1366</v>
      </c>
      <c r="AP76" s="919" t="s">
        <v>470</v>
      </c>
      <c r="AQ76" s="919" t="s">
        <v>213</v>
      </c>
      <c r="AR76" s="919" t="s">
        <v>3405</v>
      </c>
      <c r="AS76" s="920">
        <v>0</v>
      </c>
      <c r="AT76" s="927" t="s">
        <v>7191</v>
      </c>
      <c r="AU76" s="927" t="s">
        <v>7192</v>
      </c>
      <c r="AV76" s="919">
        <v>0</v>
      </c>
      <c r="AW76" s="919">
        <v>75</v>
      </c>
      <c r="AX76" s="919">
        <v>75</v>
      </c>
      <c r="AY76" s="919">
        <v>75</v>
      </c>
      <c r="AZ76" s="919">
        <v>75</v>
      </c>
      <c r="BA76" s="919">
        <v>75</v>
      </c>
      <c r="BB76" s="927"/>
      <c r="BC76" s="927"/>
      <c r="BD76" s="927"/>
      <c r="BE76" s="927"/>
      <c r="BF76" s="992">
        <v>75</v>
      </c>
      <c r="BG76" s="839">
        <v>75</v>
      </c>
      <c r="BH76" s="842">
        <v>0</v>
      </c>
      <c r="BI76" s="854" t="s">
        <v>7993</v>
      </c>
      <c r="BJ76" s="129">
        <v>0</v>
      </c>
      <c r="BK76" s="7">
        <v>0</v>
      </c>
      <c r="BL76" s="841" t="s">
        <v>2913</v>
      </c>
      <c r="BM76" s="854" t="s">
        <v>9188</v>
      </c>
      <c r="BN76" s="859">
        <v>1</v>
      </c>
      <c r="BO76" s="839">
        <v>75</v>
      </c>
      <c r="BP76" s="842">
        <v>0</v>
      </c>
      <c r="BQ76" s="843" t="s">
        <v>8664</v>
      </c>
      <c r="BR76" s="7">
        <v>1</v>
      </c>
      <c r="BS76" s="850">
        <v>0</v>
      </c>
      <c r="BT76" s="844" t="s">
        <v>2913</v>
      </c>
      <c r="BU76" s="537" t="s">
        <v>9180</v>
      </c>
      <c r="BV76" s="120"/>
      <c r="BW76" s="839">
        <v>75</v>
      </c>
      <c r="BX76" s="848">
        <v>79.333333333333329</v>
      </c>
      <c r="BY76" s="853" t="s">
        <v>8670</v>
      </c>
      <c r="BZ76" s="7">
        <v>1</v>
      </c>
      <c r="CA76" s="7">
        <v>0</v>
      </c>
      <c r="CB76" s="844" t="s">
        <v>2913</v>
      </c>
      <c r="CC76" s="852" t="s">
        <v>9181</v>
      </c>
      <c r="CD76" s="120"/>
      <c r="CE76" s="839">
        <v>75</v>
      </c>
      <c r="CF76" s="842">
        <v>0</v>
      </c>
      <c r="CG76" s="853" t="s">
        <v>9189</v>
      </c>
      <c r="CH76" s="7">
        <v>1</v>
      </c>
      <c r="CI76" s="7">
        <v>0</v>
      </c>
      <c r="CJ76" s="844" t="s">
        <v>2913</v>
      </c>
      <c r="CK76" s="27" t="s">
        <v>9183</v>
      </c>
      <c r="CL76" s="857"/>
      <c r="CM76" s="839">
        <v>75</v>
      </c>
      <c r="CN76" s="842">
        <v>0</v>
      </c>
      <c r="CO76" s="847" t="s">
        <v>9190</v>
      </c>
      <c r="CP76" s="7">
        <v>1</v>
      </c>
      <c r="CQ76" s="7">
        <v>0</v>
      </c>
      <c r="CR76" s="844" t="s">
        <v>2913</v>
      </c>
      <c r="CS76" s="852" t="s">
        <v>9185</v>
      </c>
      <c r="CT76" s="857"/>
      <c r="CU76" s="839">
        <v>75</v>
      </c>
      <c r="CV76" s="848"/>
      <c r="CW76" s="853"/>
      <c r="CX76" s="7">
        <v>1</v>
      </c>
      <c r="CY76" s="7">
        <v>0</v>
      </c>
      <c r="CZ76" s="844" t="s">
        <v>2913</v>
      </c>
      <c r="DA76" s="852" t="s">
        <v>9186</v>
      </c>
      <c r="DB76" s="856"/>
      <c r="DC76" s="839">
        <v>75</v>
      </c>
      <c r="DD76" s="842">
        <v>0</v>
      </c>
      <c r="DE76" s="853"/>
      <c r="DF76" s="7">
        <v>1</v>
      </c>
      <c r="DG76" s="7">
        <v>0</v>
      </c>
      <c r="DH76" s="844" t="s">
        <v>7160</v>
      </c>
      <c r="DI76" s="852"/>
      <c r="DJ76" s="856"/>
      <c r="DK76" s="839">
        <v>75</v>
      </c>
      <c r="DL76" s="842">
        <v>0</v>
      </c>
      <c r="DM76" s="853"/>
      <c r="DN76" s="7">
        <v>1</v>
      </c>
      <c r="DO76" s="7">
        <v>0</v>
      </c>
      <c r="DP76" s="844" t="s">
        <v>7160</v>
      </c>
      <c r="DQ76" s="852"/>
      <c r="DR76" s="856"/>
      <c r="DS76" s="839">
        <v>75</v>
      </c>
      <c r="DT76" s="848"/>
      <c r="DU76" s="853"/>
      <c r="DV76" s="7">
        <v>1</v>
      </c>
      <c r="DW76" s="7">
        <v>0</v>
      </c>
      <c r="DX76" s="844" t="s">
        <v>7160</v>
      </c>
      <c r="DY76" s="852"/>
      <c r="DZ76" s="856"/>
      <c r="EA76" s="839">
        <v>75</v>
      </c>
      <c r="EB76" s="842">
        <v>0</v>
      </c>
      <c r="EC76" s="853"/>
      <c r="ED76" s="7">
        <v>1</v>
      </c>
      <c r="EE76" s="7">
        <v>0</v>
      </c>
      <c r="EF76" s="844" t="s">
        <v>7160</v>
      </c>
      <c r="EG76" s="851"/>
      <c r="EH76" s="856"/>
      <c r="EI76" s="839">
        <v>75</v>
      </c>
      <c r="EJ76" s="842">
        <v>0</v>
      </c>
      <c r="EK76" s="853"/>
      <c r="EL76" s="7">
        <v>1</v>
      </c>
      <c r="EM76" s="7">
        <v>0</v>
      </c>
      <c r="EN76" s="844" t="s">
        <v>7160</v>
      </c>
      <c r="EO76" s="851"/>
      <c r="EP76" s="856"/>
      <c r="EQ76" s="839">
        <v>75</v>
      </c>
      <c r="ER76" s="845"/>
      <c r="ES76" s="853"/>
      <c r="ET76" s="7">
        <v>1</v>
      </c>
      <c r="EU76" s="7">
        <v>0</v>
      </c>
      <c r="EV76" s="844" t="s">
        <v>7160</v>
      </c>
      <c r="EW76" s="849"/>
      <c r="EX76" s="849"/>
      <c r="EY76" s="546">
        <v>2023</v>
      </c>
      <c r="FA76" s="862"/>
    </row>
    <row r="77" spans="1:157" s="934" customFormat="1" ht="32.25" customHeight="1" x14ac:dyDescent="0.25">
      <c r="A77" s="861" t="s">
        <v>9191</v>
      </c>
      <c r="B77" s="927" t="s">
        <v>2227</v>
      </c>
      <c r="C77" s="927" t="s">
        <v>653</v>
      </c>
      <c r="D77" s="927" t="s">
        <v>4460</v>
      </c>
      <c r="E77" s="927" t="s">
        <v>7183</v>
      </c>
      <c r="F77" s="927" t="s">
        <v>4477</v>
      </c>
      <c r="G77" s="927" t="s">
        <v>4576</v>
      </c>
      <c r="H77" s="927" t="s">
        <v>2230</v>
      </c>
      <c r="I77" s="969" t="s">
        <v>7344</v>
      </c>
      <c r="J77" s="969" t="s">
        <v>7344</v>
      </c>
      <c r="K77" s="969" t="s">
        <v>7360</v>
      </c>
      <c r="L77" s="920" t="s">
        <v>4480</v>
      </c>
      <c r="M77" s="925" t="s">
        <v>8327</v>
      </c>
      <c r="N77" s="919">
        <v>245</v>
      </c>
      <c r="O77" s="930"/>
      <c r="P77" s="1062" t="s">
        <v>7193</v>
      </c>
      <c r="Q77" s="919" t="s">
        <v>210</v>
      </c>
      <c r="R77" s="919" t="s">
        <v>7287</v>
      </c>
      <c r="S77" s="919" t="s">
        <v>7287</v>
      </c>
      <c r="T77" s="919" t="s">
        <v>7287</v>
      </c>
      <c r="U77" s="919" t="s">
        <v>7287</v>
      </c>
      <c r="V77" s="919" t="s">
        <v>7287</v>
      </c>
      <c r="W77" s="919" t="s">
        <v>7287</v>
      </c>
      <c r="X77" s="919" t="s">
        <v>7287</v>
      </c>
      <c r="Y77" s="919" t="s">
        <v>7287</v>
      </c>
      <c r="Z77" s="919" t="s">
        <v>7287</v>
      </c>
      <c r="AA77" s="919" t="s">
        <v>7287</v>
      </c>
      <c r="AB77" s="919" t="s">
        <v>7287</v>
      </c>
      <c r="AC77" s="919" t="s">
        <v>7287</v>
      </c>
      <c r="AD77" s="919" t="s">
        <v>7287</v>
      </c>
      <c r="AE77" s="919"/>
      <c r="AF77" s="919"/>
      <c r="AG77" s="919" t="s">
        <v>7287</v>
      </c>
      <c r="AH77" s="919" t="s">
        <v>7287</v>
      </c>
      <c r="AI77" s="919" t="s">
        <v>7287</v>
      </c>
      <c r="AJ77" s="919" t="s">
        <v>7287</v>
      </c>
      <c r="AK77" s="919" t="s">
        <v>7287</v>
      </c>
      <c r="AL77" s="919" t="s">
        <v>7287</v>
      </c>
      <c r="AM77" s="919" t="s">
        <v>7287</v>
      </c>
      <c r="AN77" s="919"/>
      <c r="AO77" s="919" t="s">
        <v>211</v>
      </c>
      <c r="AP77" s="919" t="s">
        <v>442</v>
      </c>
      <c r="AQ77" s="919" t="s">
        <v>418</v>
      </c>
      <c r="AR77" s="919" t="s">
        <v>3405</v>
      </c>
      <c r="AS77" s="920">
        <v>0</v>
      </c>
      <c r="AT77" s="927" t="s">
        <v>7194</v>
      </c>
      <c r="AU77" s="927" t="s">
        <v>7195</v>
      </c>
      <c r="AV77" s="919">
        <v>100</v>
      </c>
      <c r="AW77" s="919">
        <v>100</v>
      </c>
      <c r="AX77" s="919">
        <v>100</v>
      </c>
      <c r="AY77" s="919">
        <v>100</v>
      </c>
      <c r="AZ77" s="919">
        <v>100</v>
      </c>
      <c r="BA77" s="919">
        <v>100</v>
      </c>
      <c r="BB77" s="927"/>
      <c r="BC77" s="927"/>
      <c r="BD77" s="927"/>
      <c r="BE77" s="927"/>
      <c r="BF77" s="992">
        <v>100</v>
      </c>
      <c r="BG77" s="839">
        <v>0</v>
      </c>
      <c r="BH77" s="848"/>
      <c r="BI77" s="854" t="s">
        <v>7994</v>
      </c>
      <c r="BJ77" s="129">
        <v>0</v>
      </c>
      <c r="BK77" s="7">
        <v>0</v>
      </c>
      <c r="BL77" s="841" t="s">
        <v>2913</v>
      </c>
      <c r="BM77" s="854" t="s">
        <v>9192</v>
      </c>
      <c r="BN77" s="859">
        <v>1</v>
      </c>
      <c r="BO77" s="839">
        <v>0</v>
      </c>
      <c r="BP77" s="845"/>
      <c r="BQ77" s="843" t="s">
        <v>8665</v>
      </c>
      <c r="BR77" s="7">
        <v>0</v>
      </c>
      <c r="BS77" s="850">
        <v>0</v>
      </c>
      <c r="BT77" s="844" t="s">
        <v>2913</v>
      </c>
      <c r="BU77" s="537" t="s">
        <v>9180</v>
      </c>
      <c r="BV77" s="120"/>
      <c r="BW77" s="839">
        <v>5</v>
      </c>
      <c r="BX77" s="848">
        <v>5</v>
      </c>
      <c r="BY77" s="853" t="s">
        <v>8671</v>
      </c>
      <c r="BZ77" s="7">
        <v>0.05</v>
      </c>
      <c r="CA77" s="7">
        <v>0</v>
      </c>
      <c r="CB77" s="844" t="s">
        <v>2913</v>
      </c>
      <c r="CC77" s="852" t="s">
        <v>9181</v>
      </c>
      <c r="CD77" s="857"/>
      <c r="CE77" s="839">
        <v>10</v>
      </c>
      <c r="CF77" s="848"/>
      <c r="CG77" s="853" t="s">
        <v>9193</v>
      </c>
      <c r="CH77" s="7">
        <v>0.1</v>
      </c>
      <c r="CI77" s="7">
        <v>0</v>
      </c>
      <c r="CJ77" s="844" t="s">
        <v>2913</v>
      </c>
      <c r="CK77" s="27" t="s">
        <v>9183</v>
      </c>
      <c r="CL77" s="857"/>
      <c r="CM77" s="839">
        <v>15</v>
      </c>
      <c r="CN77" s="848"/>
      <c r="CO77" s="847" t="s">
        <v>9194</v>
      </c>
      <c r="CP77" s="7">
        <v>0.15</v>
      </c>
      <c r="CQ77" s="7">
        <v>0</v>
      </c>
      <c r="CR77" s="844" t="s">
        <v>2913</v>
      </c>
      <c r="CS77" s="852" t="s">
        <v>9185</v>
      </c>
      <c r="CT77" s="857"/>
      <c r="CU77" s="839">
        <v>20</v>
      </c>
      <c r="CV77" s="848"/>
      <c r="CW77" s="853"/>
      <c r="CX77" s="7">
        <v>0.2</v>
      </c>
      <c r="CY77" s="7">
        <v>0</v>
      </c>
      <c r="CZ77" s="844" t="s">
        <v>2913</v>
      </c>
      <c r="DA77" s="852" t="s">
        <v>9186</v>
      </c>
      <c r="DB77" s="856"/>
      <c r="DC77" s="839">
        <v>30</v>
      </c>
      <c r="DD77" s="848"/>
      <c r="DE77" s="853"/>
      <c r="DF77" s="7">
        <v>0.3</v>
      </c>
      <c r="DG77" s="7">
        <v>0</v>
      </c>
      <c r="DH77" s="844" t="s">
        <v>7160</v>
      </c>
      <c r="DI77" s="852"/>
      <c r="DJ77" s="856"/>
      <c r="DK77" s="839">
        <v>40</v>
      </c>
      <c r="DL77" s="848"/>
      <c r="DM77" s="853"/>
      <c r="DN77" s="7">
        <v>0.4</v>
      </c>
      <c r="DO77" s="7">
        <v>0</v>
      </c>
      <c r="DP77" s="844" t="s">
        <v>7160</v>
      </c>
      <c r="DQ77" s="852"/>
      <c r="DR77" s="856"/>
      <c r="DS77" s="839">
        <v>50</v>
      </c>
      <c r="DT77" s="848"/>
      <c r="DU77" s="853"/>
      <c r="DV77" s="7">
        <v>0.5</v>
      </c>
      <c r="DW77" s="7">
        <v>0</v>
      </c>
      <c r="DX77" s="844" t="s">
        <v>7160</v>
      </c>
      <c r="DY77" s="852"/>
      <c r="DZ77" s="856"/>
      <c r="EA77" s="839">
        <v>90</v>
      </c>
      <c r="EB77" s="848"/>
      <c r="EC77" s="853"/>
      <c r="ED77" s="7">
        <v>0.9</v>
      </c>
      <c r="EE77" s="7">
        <v>0</v>
      </c>
      <c r="EF77" s="844" t="s">
        <v>7160</v>
      </c>
      <c r="EG77" s="851"/>
      <c r="EH77" s="856"/>
      <c r="EI77" s="839">
        <v>95</v>
      </c>
      <c r="EJ77" s="848"/>
      <c r="EK77" s="853"/>
      <c r="EL77" s="7">
        <v>0.95</v>
      </c>
      <c r="EM77" s="7">
        <v>0</v>
      </c>
      <c r="EN77" s="844" t="s">
        <v>7160</v>
      </c>
      <c r="EO77" s="851"/>
      <c r="EP77" s="856"/>
      <c r="EQ77" s="839">
        <v>100</v>
      </c>
      <c r="ER77" s="845"/>
      <c r="ES77" s="853"/>
      <c r="ET77" s="7">
        <v>1</v>
      </c>
      <c r="EU77" s="7">
        <v>0</v>
      </c>
      <c r="EV77" s="844" t="s">
        <v>7160</v>
      </c>
      <c r="EW77" s="849"/>
      <c r="EX77" s="849"/>
      <c r="EY77" s="546">
        <v>2023</v>
      </c>
      <c r="FA77" s="862"/>
    </row>
    <row r="78" spans="1:157" s="934" customFormat="1" ht="32.25" customHeight="1" x14ac:dyDescent="0.25">
      <c r="A78" s="861" t="s">
        <v>9195</v>
      </c>
      <c r="B78" s="927" t="s">
        <v>2227</v>
      </c>
      <c r="C78" s="927" t="s">
        <v>653</v>
      </c>
      <c r="D78" s="927" t="s">
        <v>519</v>
      </c>
      <c r="E78" s="927" t="s">
        <v>7183</v>
      </c>
      <c r="F78" s="927" t="s">
        <v>4477</v>
      </c>
      <c r="G78" s="927" t="s">
        <v>4576</v>
      </c>
      <c r="H78" s="927" t="s">
        <v>2230</v>
      </c>
      <c r="I78" s="969" t="s">
        <v>7344</v>
      </c>
      <c r="J78" s="969" t="s">
        <v>7344</v>
      </c>
      <c r="K78" s="969" t="s">
        <v>7452</v>
      </c>
      <c r="L78" s="920" t="s">
        <v>4480</v>
      </c>
      <c r="M78" s="925" t="s">
        <v>8303</v>
      </c>
      <c r="N78" s="972">
        <v>551</v>
      </c>
      <c r="O78" s="930"/>
      <c r="P78" s="1070" t="s">
        <v>7460</v>
      </c>
      <c r="Q78" s="919" t="s">
        <v>210</v>
      </c>
      <c r="R78" s="919" t="s">
        <v>7287</v>
      </c>
      <c r="S78" s="919" t="s">
        <v>7287</v>
      </c>
      <c r="T78" s="919" t="s">
        <v>7287</v>
      </c>
      <c r="U78" s="919" t="s">
        <v>7287</v>
      </c>
      <c r="V78" s="919" t="s">
        <v>7287</v>
      </c>
      <c r="W78" s="919" t="s">
        <v>7287</v>
      </c>
      <c r="X78" s="919" t="s">
        <v>7287</v>
      </c>
      <c r="Y78" s="919" t="s">
        <v>7287</v>
      </c>
      <c r="Z78" s="919" t="s">
        <v>7287</v>
      </c>
      <c r="AA78" s="919" t="s">
        <v>7287</v>
      </c>
      <c r="AB78" s="919" t="s">
        <v>7287</v>
      </c>
      <c r="AC78" s="919" t="s">
        <v>7287</v>
      </c>
      <c r="AD78" s="919" t="s">
        <v>7287</v>
      </c>
      <c r="AE78" s="919"/>
      <c r="AF78" s="919"/>
      <c r="AG78" s="919" t="s">
        <v>7287</v>
      </c>
      <c r="AH78" s="919" t="s">
        <v>7287</v>
      </c>
      <c r="AI78" s="919" t="s">
        <v>7287</v>
      </c>
      <c r="AJ78" s="919" t="s">
        <v>7287</v>
      </c>
      <c r="AK78" s="919" t="s">
        <v>7287</v>
      </c>
      <c r="AL78" s="919" t="s">
        <v>7287</v>
      </c>
      <c r="AM78" s="919" t="s">
        <v>7287</v>
      </c>
      <c r="AN78" s="919"/>
      <c r="AO78" s="919" t="s">
        <v>270</v>
      </c>
      <c r="AP78" s="919" t="s">
        <v>2635</v>
      </c>
      <c r="AQ78" s="919" t="s">
        <v>244</v>
      </c>
      <c r="AR78" s="919" t="s">
        <v>271</v>
      </c>
      <c r="AS78" s="920">
        <v>0</v>
      </c>
      <c r="AT78" s="927" t="s">
        <v>7461</v>
      </c>
      <c r="AU78" s="927" t="s">
        <v>7462</v>
      </c>
      <c r="AV78" s="919">
        <v>0</v>
      </c>
      <c r="AW78" s="919">
        <v>1</v>
      </c>
      <c r="AX78" s="1028" t="s">
        <v>7287</v>
      </c>
      <c r="AY78" s="1028" t="s">
        <v>7287</v>
      </c>
      <c r="AZ78" s="919">
        <v>1</v>
      </c>
      <c r="BA78" s="1028" t="s">
        <v>7287</v>
      </c>
      <c r="BB78" s="927"/>
      <c r="BC78" s="927"/>
      <c r="BD78" s="927"/>
      <c r="BE78" s="927"/>
      <c r="BF78" s="992">
        <v>1</v>
      </c>
      <c r="BG78" s="839">
        <v>0</v>
      </c>
      <c r="BH78" s="842"/>
      <c r="BI78" s="854" t="s">
        <v>7995</v>
      </c>
      <c r="BJ78" s="129">
        <v>0</v>
      </c>
      <c r="BK78" s="7">
        <v>0</v>
      </c>
      <c r="BL78" s="841" t="s">
        <v>2913</v>
      </c>
      <c r="BM78" s="854" t="s">
        <v>9192</v>
      </c>
      <c r="BN78" s="860"/>
      <c r="BO78" s="839">
        <v>0</v>
      </c>
      <c r="BP78" s="842">
        <v>0</v>
      </c>
      <c r="BQ78" s="843" t="s">
        <v>7995</v>
      </c>
      <c r="BR78" s="7">
        <v>0</v>
      </c>
      <c r="BS78" s="7">
        <v>0</v>
      </c>
      <c r="BT78" s="844" t="s">
        <v>2913</v>
      </c>
      <c r="BU78" s="537" t="s">
        <v>9180</v>
      </c>
      <c r="BV78" s="120"/>
      <c r="BW78" s="839">
        <v>0</v>
      </c>
      <c r="BX78" s="842">
        <v>0</v>
      </c>
      <c r="BY78" s="853" t="s">
        <v>7995</v>
      </c>
      <c r="BZ78" s="7">
        <v>0</v>
      </c>
      <c r="CA78" s="7">
        <v>0</v>
      </c>
      <c r="CB78" s="844" t="s">
        <v>2913</v>
      </c>
      <c r="CC78" s="852" t="s">
        <v>9181</v>
      </c>
      <c r="CD78" s="857"/>
      <c r="CE78" s="839">
        <v>0</v>
      </c>
      <c r="CF78" s="842">
        <v>0</v>
      </c>
      <c r="CG78" s="853" t="s">
        <v>9196</v>
      </c>
      <c r="CH78" s="7">
        <v>0</v>
      </c>
      <c r="CI78" s="7">
        <v>0</v>
      </c>
      <c r="CJ78" s="844" t="s">
        <v>2913</v>
      </c>
      <c r="CK78" s="27" t="s">
        <v>9183</v>
      </c>
      <c r="CL78" s="857"/>
      <c r="CM78" s="839">
        <v>0</v>
      </c>
      <c r="CN78" s="842">
        <v>0</v>
      </c>
      <c r="CO78" s="847" t="s">
        <v>9196</v>
      </c>
      <c r="CP78" s="7">
        <v>0</v>
      </c>
      <c r="CQ78" s="7">
        <v>0</v>
      </c>
      <c r="CR78" s="844" t="s">
        <v>2913</v>
      </c>
      <c r="CS78" s="852" t="s">
        <v>9185</v>
      </c>
      <c r="CT78" s="857"/>
      <c r="CU78" s="839">
        <v>0</v>
      </c>
      <c r="CV78" s="858">
        <v>0</v>
      </c>
      <c r="CW78" s="853"/>
      <c r="CX78" s="7">
        <v>0</v>
      </c>
      <c r="CY78" s="7">
        <v>0</v>
      </c>
      <c r="CZ78" s="844" t="s">
        <v>2913</v>
      </c>
      <c r="DA78" s="852" t="s">
        <v>9186</v>
      </c>
      <c r="DB78" s="856"/>
      <c r="DC78" s="839">
        <v>0</v>
      </c>
      <c r="DD78" s="842">
        <v>0</v>
      </c>
      <c r="DE78" s="853"/>
      <c r="DF78" s="7">
        <v>0</v>
      </c>
      <c r="DG78" s="7">
        <v>0</v>
      </c>
      <c r="DH78" s="844" t="s">
        <v>7160</v>
      </c>
      <c r="DI78" s="852"/>
      <c r="DJ78" s="856"/>
      <c r="DK78" s="839">
        <v>0</v>
      </c>
      <c r="DL78" s="842">
        <v>0</v>
      </c>
      <c r="DM78" s="853"/>
      <c r="DN78" s="7">
        <v>0</v>
      </c>
      <c r="DO78" s="7">
        <v>0</v>
      </c>
      <c r="DP78" s="844" t="s">
        <v>7160</v>
      </c>
      <c r="DQ78" s="852"/>
      <c r="DR78" s="856"/>
      <c r="DS78" s="839">
        <v>0</v>
      </c>
      <c r="DT78" s="842">
        <v>0</v>
      </c>
      <c r="DU78" s="853"/>
      <c r="DV78" s="7">
        <v>0</v>
      </c>
      <c r="DW78" s="7">
        <v>0</v>
      </c>
      <c r="DX78" s="844" t="s">
        <v>7160</v>
      </c>
      <c r="DY78" s="852"/>
      <c r="DZ78" s="856"/>
      <c r="EA78" s="839">
        <v>0</v>
      </c>
      <c r="EB78" s="842">
        <v>0</v>
      </c>
      <c r="EC78" s="853"/>
      <c r="ED78" s="7">
        <v>0</v>
      </c>
      <c r="EE78" s="7">
        <v>0</v>
      </c>
      <c r="EF78" s="844" t="s">
        <v>7160</v>
      </c>
      <c r="EG78" s="851"/>
      <c r="EH78" s="856"/>
      <c r="EI78" s="839">
        <v>0</v>
      </c>
      <c r="EJ78" s="842">
        <v>0</v>
      </c>
      <c r="EK78" s="853"/>
      <c r="EL78" s="7">
        <v>0</v>
      </c>
      <c r="EM78" s="7">
        <v>0</v>
      </c>
      <c r="EN78" s="844" t="s">
        <v>7160</v>
      </c>
      <c r="EO78" s="851"/>
      <c r="EP78" s="856"/>
      <c r="EQ78" s="839" t="s">
        <v>7287</v>
      </c>
      <c r="ER78" s="845"/>
      <c r="ES78" s="853"/>
      <c r="ET78" s="7" t="s">
        <v>872</v>
      </c>
      <c r="EU78" s="7">
        <v>0</v>
      </c>
      <c r="EV78" s="844" t="s">
        <v>7160</v>
      </c>
      <c r="EW78" s="849"/>
      <c r="EX78" s="849"/>
      <c r="EY78" s="546">
        <v>2023</v>
      </c>
      <c r="FA78" s="862"/>
    </row>
    <row r="79" spans="1:157" s="934" customFormat="1" ht="32.25" customHeight="1" x14ac:dyDescent="0.25">
      <c r="A79" s="861" t="s">
        <v>9197</v>
      </c>
      <c r="B79" s="925" t="s">
        <v>2227</v>
      </c>
      <c r="C79" s="925" t="s">
        <v>653</v>
      </c>
      <c r="D79" s="925" t="s">
        <v>4460</v>
      </c>
      <c r="E79" s="925" t="s">
        <v>7183</v>
      </c>
      <c r="F79" s="925" t="s">
        <v>4477</v>
      </c>
      <c r="G79" s="925" t="s">
        <v>4530</v>
      </c>
      <c r="H79" s="951" t="s">
        <v>2230</v>
      </c>
      <c r="I79" s="969" t="s">
        <v>7344</v>
      </c>
      <c r="J79" s="969" t="s">
        <v>7344</v>
      </c>
      <c r="K79" s="969" t="s">
        <v>7452</v>
      </c>
      <c r="L79" s="920" t="s">
        <v>4480</v>
      </c>
      <c r="M79" s="925" t="s">
        <v>8303</v>
      </c>
      <c r="N79" s="920">
        <v>91</v>
      </c>
      <c r="O79" s="920"/>
      <c r="P79" s="1068" t="s">
        <v>7463</v>
      </c>
      <c r="Q79" s="919" t="s">
        <v>210</v>
      </c>
      <c r="R79" s="921"/>
      <c r="S79" s="921"/>
      <c r="T79" s="921"/>
      <c r="U79" s="921"/>
      <c r="V79" s="921"/>
      <c r="W79" s="921"/>
      <c r="X79" s="921"/>
      <c r="Y79" s="921"/>
      <c r="Z79" s="921"/>
      <c r="AA79" s="921"/>
      <c r="AB79" s="921"/>
      <c r="AC79" s="921"/>
      <c r="AD79" s="921"/>
      <c r="AE79" s="921"/>
      <c r="AF79" s="921"/>
      <c r="AG79" s="921"/>
      <c r="AH79" s="921"/>
      <c r="AI79" s="921"/>
      <c r="AJ79" s="921"/>
      <c r="AK79" s="921"/>
      <c r="AL79" s="921"/>
      <c r="AM79" s="921"/>
      <c r="AN79" s="921"/>
      <c r="AO79" s="920" t="s">
        <v>1366</v>
      </c>
      <c r="AP79" s="919" t="s">
        <v>470</v>
      </c>
      <c r="AQ79" s="919" t="s">
        <v>213</v>
      </c>
      <c r="AR79" s="919" t="s">
        <v>271</v>
      </c>
      <c r="AS79" s="919">
        <v>0</v>
      </c>
      <c r="AT79" s="927" t="s">
        <v>4553</v>
      </c>
      <c r="AU79" s="927" t="s">
        <v>4554</v>
      </c>
      <c r="AV79" s="919">
        <v>96</v>
      </c>
      <c r="AW79" s="919">
        <v>96</v>
      </c>
      <c r="AX79" s="919">
        <v>96</v>
      </c>
      <c r="AY79" s="919">
        <v>96</v>
      </c>
      <c r="AZ79" s="919">
        <v>96</v>
      </c>
      <c r="BA79" s="919">
        <v>96</v>
      </c>
      <c r="BB79" s="927"/>
      <c r="BC79" s="927"/>
      <c r="BD79" s="927"/>
      <c r="BE79" s="927"/>
      <c r="BF79" s="992">
        <v>96</v>
      </c>
      <c r="BG79" s="839">
        <v>0</v>
      </c>
      <c r="BH79" s="842">
        <v>0</v>
      </c>
      <c r="BI79" s="854" t="s">
        <v>7996</v>
      </c>
      <c r="BJ79" s="129">
        <v>0</v>
      </c>
      <c r="BK79" s="7">
        <v>0</v>
      </c>
      <c r="BL79" s="841" t="s">
        <v>218</v>
      </c>
      <c r="BM79" s="854" t="s">
        <v>9198</v>
      </c>
      <c r="BN79" s="859">
        <v>1</v>
      </c>
      <c r="BO79" s="839">
        <v>0</v>
      </c>
      <c r="BP79" s="842">
        <v>0</v>
      </c>
      <c r="BQ79" s="843" t="s">
        <v>8007</v>
      </c>
      <c r="BR79" s="7">
        <v>0</v>
      </c>
      <c r="BS79" s="7">
        <v>0</v>
      </c>
      <c r="BT79" s="844" t="s">
        <v>218</v>
      </c>
      <c r="BU79" s="537" t="s">
        <v>9199</v>
      </c>
      <c r="BV79" s="120"/>
      <c r="BW79" s="839">
        <v>20</v>
      </c>
      <c r="BX79" s="848">
        <v>1</v>
      </c>
      <c r="BY79" s="853" t="s">
        <v>8522</v>
      </c>
      <c r="BZ79" s="7">
        <v>0.20833333333333334</v>
      </c>
      <c r="CA79" s="7">
        <v>1.0416666666666666E-2</v>
      </c>
      <c r="CB79" s="844" t="s">
        <v>218</v>
      </c>
      <c r="CC79" s="852" t="s">
        <v>9200</v>
      </c>
      <c r="CD79" s="120"/>
      <c r="CE79" s="839">
        <v>20</v>
      </c>
      <c r="CF79" s="842">
        <v>1</v>
      </c>
      <c r="CG79" s="853" t="s">
        <v>9201</v>
      </c>
      <c r="CH79" s="7">
        <v>0.20833333333333334</v>
      </c>
      <c r="CI79" s="7">
        <v>1.0416666666666666E-2</v>
      </c>
      <c r="CJ79" s="844" t="s">
        <v>218</v>
      </c>
      <c r="CK79" s="27" t="s">
        <v>9202</v>
      </c>
      <c r="CL79" s="857"/>
      <c r="CM79" s="839">
        <v>20</v>
      </c>
      <c r="CN79" s="842">
        <v>1</v>
      </c>
      <c r="CO79" s="847" t="s">
        <v>9203</v>
      </c>
      <c r="CP79" s="7">
        <v>0.20833333333333334</v>
      </c>
      <c r="CQ79" s="7">
        <v>1.0416666666666666E-2</v>
      </c>
      <c r="CR79" s="844" t="s">
        <v>218</v>
      </c>
      <c r="CS79" s="852" t="s">
        <v>8814</v>
      </c>
      <c r="CT79" s="857"/>
      <c r="CU79" s="839">
        <v>50</v>
      </c>
      <c r="CV79" s="848">
        <v>80</v>
      </c>
      <c r="CW79" s="853" t="s">
        <v>9204</v>
      </c>
      <c r="CX79" s="7">
        <v>0.52083333333333337</v>
      </c>
      <c r="CY79" s="7">
        <v>0.83333333333333337</v>
      </c>
      <c r="CZ79" s="844" t="s">
        <v>218</v>
      </c>
      <c r="DA79" s="852" t="s">
        <v>9205</v>
      </c>
      <c r="DB79" s="856"/>
      <c r="DC79" s="839">
        <v>50</v>
      </c>
      <c r="DD79" s="842">
        <v>80</v>
      </c>
      <c r="DE79" s="853"/>
      <c r="DF79" s="7">
        <v>0.52083333333333337</v>
      </c>
      <c r="DG79" s="7">
        <v>0</v>
      </c>
      <c r="DH79" s="844" t="s">
        <v>7160</v>
      </c>
      <c r="DI79" s="852"/>
      <c r="DJ79" s="856"/>
      <c r="DK79" s="839">
        <v>50</v>
      </c>
      <c r="DL79" s="842">
        <v>0</v>
      </c>
      <c r="DM79" s="853"/>
      <c r="DN79" s="7">
        <v>0.52083333333333337</v>
      </c>
      <c r="DO79" s="7">
        <v>0</v>
      </c>
      <c r="DP79" s="844" t="s">
        <v>7160</v>
      </c>
      <c r="DQ79" s="852"/>
      <c r="DR79" s="856"/>
      <c r="DS79" s="839">
        <v>80</v>
      </c>
      <c r="DT79" s="848"/>
      <c r="DU79" s="853"/>
      <c r="DV79" s="7">
        <v>0.83333333333333337</v>
      </c>
      <c r="DW79" s="7">
        <v>0</v>
      </c>
      <c r="DX79" s="844" t="s">
        <v>7160</v>
      </c>
      <c r="DY79" s="852"/>
      <c r="DZ79" s="856"/>
      <c r="EA79" s="839">
        <v>80</v>
      </c>
      <c r="EB79" s="842">
        <v>0</v>
      </c>
      <c r="EC79" s="853"/>
      <c r="ED79" s="7">
        <v>0.83333333333333337</v>
      </c>
      <c r="EE79" s="7">
        <v>0</v>
      </c>
      <c r="EF79" s="844" t="s">
        <v>7160</v>
      </c>
      <c r="EG79" s="851"/>
      <c r="EH79" s="856"/>
      <c r="EI79" s="839">
        <v>80</v>
      </c>
      <c r="EJ79" s="842">
        <v>0</v>
      </c>
      <c r="EK79" s="853"/>
      <c r="EL79" s="7">
        <v>0.83333333333333337</v>
      </c>
      <c r="EM79" s="7">
        <v>0</v>
      </c>
      <c r="EN79" s="844" t="s">
        <v>7160</v>
      </c>
      <c r="EO79" s="851"/>
      <c r="EP79" s="856"/>
      <c r="EQ79" s="839">
        <v>96</v>
      </c>
      <c r="ER79" s="845"/>
      <c r="ES79" s="853"/>
      <c r="ET79" s="7">
        <v>1</v>
      </c>
      <c r="EU79" s="7">
        <v>0</v>
      </c>
      <c r="EV79" s="844" t="s">
        <v>7160</v>
      </c>
      <c r="EW79" s="849"/>
      <c r="EX79" s="849"/>
      <c r="EY79" s="546">
        <v>2023</v>
      </c>
      <c r="FA79" s="862"/>
    </row>
    <row r="80" spans="1:157" s="934" customFormat="1" ht="32.25" customHeight="1" x14ac:dyDescent="0.25">
      <c r="A80" s="861" t="s">
        <v>9206</v>
      </c>
      <c r="B80" s="925" t="s">
        <v>2227</v>
      </c>
      <c r="C80" s="925" t="s">
        <v>653</v>
      </c>
      <c r="D80" s="925" t="s">
        <v>4460</v>
      </c>
      <c r="E80" s="925" t="s">
        <v>7183</v>
      </c>
      <c r="F80" s="925" t="s">
        <v>4477</v>
      </c>
      <c r="G80" s="925" t="s">
        <v>4477</v>
      </c>
      <c r="H80" s="927" t="s">
        <v>2230</v>
      </c>
      <c r="I80" s="969" t="s">
        <v>7344</v>
      </c>
      <c r="J80" s="969" t="s">
        <v>7344</v>
      </c>
      <c r="K80" s="969" t="s">
        <v>7464</v>
      </c>
      <c r="L80" s="920" t="s">
        <v>4480</v>
      </c>
      <c r="M80" s="925" t="s">
        <v>8333</v>
      </c>
      <c r="N80" s="971">
        <v>552</v>
      </c>
      <c r="O80" s="920"/>
      <c r="P80" s="1068" t="s">
        <v>7704</v>
      </c>
      <c r="Q80" s="1028" t="s">
        <v>210</v>
      </c>
      <c r="R80" s="921"/>
      <c r="S80" s="921"/>
      <c r="T80" s="921"/>
      <c r="U80" s="921"/>
      <c r="V80" s="921"/>
      <c r="W80" s="921"/>
      <c r="X80" s="921"/>
      <c r="Y80" s="921"/>
      <c r="Z80" s="921"/>
      <c r="AA80" s="921"/>
      <c r="AB80" s="921"/>
      <c r="AC80" s="921"/>
      <c r="AD80" s="921"/>
      <c r="AE80" s="921"/>
      <c r="AF80" s="921"/>
      <c r="AG80" s="921"/>
      <c r="AH80" s="921"/>
      <c r="AI80" s="921"/>
      <c r="AJ80" s="921"/>
      <c r="AK80" s="921"/>
      <c r="AL80" s="921"/>
      <c r="AM80" s="921"/>
      <c r="AN80" s="921"/>
      <c r="AO80" s="919" t="s">
        <v>211</v>
      </c>
      <c r="AP80" s="921" t="s">
        <v>299</v>
      </c>
      <c r="AQ80" s="919" t="s">
        <v>244</v>
      </c>
      <c r="AR80" s="919" t="s">
        <v>271</v>
      </c>
      <c r="AS80" s="919">
        <v>0</v>
      </c>
      <c r="AT80" s="925" t="s">
        <v>7465</v>
      </c>
      <c r="AU80" s="927" t="s">
        <v>4680</v>
      </c>
      <c r="AV80" s="1043"/>
      <c r="AW80" s="976">
        <v>12</v>
      </c>
      <c r="AX80" s="1043"/>
      <c r="AY80" s="1043"/>
      <c r="AZ80" s="1036"/>
      <c r="BA80" s="1036"/>
      <c r="BB80" s="939"/>
      <c r="BC80" s="939"/>
      <c r="BD80" s="939"/>
      <c r="BE80" s="939"/>
      <c r="BF80" s="993">
        <v>12</v>
      </c>
      <c r="BG80" s="839">
        <v>1</v>
      </c>
      <c r="BH80" s="842">
        <v>0</v>
      </c>
      <c r="BI80" s="854"/>
      <c r="BJ80" s="129">
        <v>0</v>
      </c>
      <c r="BK80" s="7">
        <v>0</v>
      </c>
      <c r="BL80" s="841" t="s">
        <v>2913</v>
      </c>
      <c r="BM80" s="854" t="s">
        <v>9207</v>
      </c>
      <c r="BN80" s="860">
        <v>1</v>
      </c>
      <c r="BO80" s="839">
        <v>2</v>
      </c>
      <c r="BP80" s="842">
        <v>0</v>
      </c>
      <c r="BQ80" s="843"/>
      <c r="BR80" s="7">
        <v>0.16666666666666666</v>
      </c>
      <c r="BS80" s="7">
        <v>0</v>
      </c>
      <c r="BT80" s="844" t="s">
        <v>2913</v>
      </c>
      <c r="BU80" s="537" t="s">
        <v>9208</v>
      </c>
      <c r="BV80" s="120"/>
      <c r="BW80" s="839">
        <v>3</v>
      </c>
      <c r="BX80" s="842">
        <v>0</v>
      </c>
      <c r="BY80" s="853"/>
      <c r="BZ80" s="7">
        <v>0.25</v>
      </c>
      <c r="CA80" s="7">
        <v>0</v>
      </c>
      <c r="CB80" s="844" t="s">
        <v>2913</v>
      </c>
      <c r="CC80" s="852" t="s">
        <v>9209</v>
      </c>
      <c r="CD80" s="857"/>
      <c r="CE80" s="839">
        <v>4</v>
      </c>
      <c r="CF80" s="842">
        <v>0</v>
      </c>
      <c r="CG80" s="853"/>
      <c r="CH80" s="7">
        <v>0.33333333333333331</v>
      </c>
      <c r="CI80" s="7">
        <v>0</v>
      </c>
      <c r="CJ80" s="844" t="s">
        <v>2913</v>
      </c>
      <c r="CK80" s="27" t="s">
        <v>9210</v>
      </c>
      <c r="CL80" s="857"/>
      <c r="CM80" s="839">
        <v>5</v>
      </c>
      <c r="CN80" s="842">
        <v>0</v>
      </c>
      <c r="CO80" s="847"/>
      <c r="CP80" s="7">
        <v>0.41666666666666669</v>
      </c>
      <c r="CQ80" s="7">
        <v>0</v>
      </c>
      <c r="CR80" s="844" t="s">
        <v>2913</v>
      </c>
      <c r="CS80" s="852" t="s">
        <v>9211</v>
      </c>
      <c r="CT80" s="857"/>
      <c r="CU80" s="839">
        <v>6</v>
      </c>
      <c r="CV80" s="848"/>
      <c r="CW80" s="853"/>
      <c r="CX80" s="7">
        <v>0.5</v>
      </c>
      <c r="CY80" s="7">
        <v>0</v>
      </c>
      <c r="CZ80" s="844" t="s">
        <v>2913</v>
      </c>
      <c r="DA80" s="852" t="s">
        <v>9212</v>
      </c>
      <c r="DB80" s="856"/>
      <c r="DC80" s="839">
        <v>7</v>
      </c>
      <c r="DD80" s="842">
        <v>0</v>
      </c>
      <c r="DE80" s="853"/>
      <c r="DF80" s="7">
        <v>0.58333333333333337</v>
      </c>
      <c r="DG80" s="7">
        <v>0</v>
      </c>
      <c r="DH80" s="844" t="s">
        <v>7160</v>
      </c>
      <c r="DI80" s="852"/>
      <c r="DJ80" s="856"/>
      <c r="DK80" s="839">
        <v>8</v>
      </c>
      <c r="DL80" s="842">
        <v>0</v>
      </c>
      <c r="DM80" s="853"/>
      <c r="DN80" s="7">
        <v>0.66666666666666663</v>
      </c>
      <c r="DO80" s="7">
        <v>0</v>
      </c>
      <c r="DP80" s="844" t="s">
        <v>7160</v>
      </c>
      <c r="DQ80" s="852"/>
      <c r="DR80" s="856"/>
      <c r="DS80" s="839">
        <v>9</v>
      </c>
      <c r="DT80" s="842">
        <v>0</v>
      </c>
      <c r="DU80" s="853"/>
      <c r="DV80" s="7">
        <v>0.75</v>
      </c>
      <c r="DW80" s="7">
        <v>0</v>
      </c>
      <c r="DX80" s="844" t="s">
        <v>7160</v>
      </c>
      <c r="DY80" s="852"/>
      <c r="DZ80" s="856"/>
      <c r="EA80" s="839">
        <v>10</v>
      </c>
      <c r="EB80" s="842">
        <v>0</v>
      </c>
      <c r="EC80" s="853"/>
      <c r="ED80" s="7">
        <v>0.83333333333333337</v>
      </c>
      <c r="EE80" s="7">
        <v>0</v>
      </c>
      <c r="EF80" s="844" t="s">
        <v>7160</v>
      </c>
      <c r="EG80" s="851"/>
      <c r="EH80" s="856"/>
      <c r="EI80" s="839">
        <v>11</v>
      </c>
      <c r="EJ80" s="842">
        <v>0</v>
      </c>
      <c r="EK80" s="853"/>
      <c r="EL80" s="7">
        <v>0.91666666666666663</v>
      </c>
      <c r="EM80" s="7">
        <v>0</v>
      </c>
      <c r="EN80" s="844" t="s">
        <v>7160</v>
      </c>
      <c r="EO80" s="851"/>
      <c r="EP80" s="856"/>
      <c r="EQ80" s="839">
        <v>12</v>
      </c>
      <c r="ER80" s="845"/>
      <c r="ES80" s="853"/>
      <c r="ET80" s="7">
        <v>1</v>
      </c>
      <c r="EU80" s="7">
        <v>0</v>
      </c>
      <c r="EV80" s="844" t="s">
        <v>7160</v>
      </c>
      <c r="EW80" s="849"/>
      <c r="EX80" s="849"/>
      <c r="EY80" s="546">
        <v>2023</v>
      </c>
      <c r="FA80" s="862"/>
    </row>
    <row r="81" spans="1:157" s="934" customFormat="1" ht="32.25" customHeight="1" x14ac:dyDescent="0.25">
      <c r="A81" s="861" t="s">
        <v>9213</v>
      </c>
      <c r="B81" s="925" t="s">
        <v>2227</v>
      </c>
      <c r="C81" s="925" t="s">
        <v>653</v>
      </c>
      <c r="D81" s="925" t="s">
        <v>4460</v>
      </c>
      <c r="E81" s="925" t="s">
        <v>7183</v>
      </c>
      <c r="F81" s="925" t="s">
        <v>4477</v>
      </c>
      <c r="G81" s="925" t="s">
        <v>4477</v>
      </c>
      <c r="H81" s="927" t="s">
        <v>2230</v>
      </c>
      <c r="I81" s="969" t="s">
        <v>7344</v>
      </c>
      <c r="J81" s="969" t="s">
        <v>7344</v>
      </c>
      <c r="K81" s="969" t="s">
        <v>7464</v>
      </c>
      <c r="L81" s="920" t="s">
        <v>4480</v>
      </c>
      <c r="M81" s="925" t="s">
        <v>8333</v>
      </c>
      <c r="N81" s="971">
        <v>553</v>
      </c>
      <c r="O81" s="920"/>
      <c r="P81" s="1068" t="s">
        <v>7705</v>
      </c>
      <c r="Q81" s="1028" t="s">
        <v>210</v>
      </c>
      <c r="R81" s="921"/>
      <c r="S81" s="921"/>
      <c r="T81" s="921"/>
      <c r="U81" s="921"/>
      <c r="V81" s="921"/>
      <c r="W81" s="921"/>
      <c r="X81" s="921"/>
      <c r="Y81" s="921"/>
      <c r="Z81" s="921"/>
      <c r="AA81" s="921"/>
      <c r="AB81" s="921"/>
      <c r="AC81" s="921"/>
      <c r="AD81" s="921"/>
      <c r="AE81" s="921"/>
      <c r="AF81" s="921"/>
      <c r="AG81" s="921"/>
      <c r="AH81" s="921"/>
      <c r="AI81" s="921"/>
      <c r="AJ81" s="921"/>
      <c r="AK81" s="921"/>
      <c r="AL81" s="921"/>
      <c r="AM81" s="921"/>
      <c r="AN81" s="921"/>
      <c r="AO81" s="919" t="s">
        <v>211</v>
      </c>
      <c r="AP81" s="921" t="s">
        <v>299</v>
      </c>
      <c r="AQ81" s="919" t="s">
        <v>244</v>
      </c>
      <c r="AR81" s="919" t="s">
        <v>271</v>
      </c>
      <c r="AS81" s="919">
        <v>0</v>
      </c>
      <c r="AT81" s="927" t="s">
        <v>7466</v>
      </c>
      <c r="AU81" s="927" t="s">
        <v>4680</v>
      </c>
      <c r="AV81" s="1043"/>
      <c r="AW81" s="1043"/>
      <c r="AX81" s="1043"/>
      <c r="AY81" s="1043"/>
      <c r="AZ81" s="1036"/>
      <c r="BA81" s="1036"/>
      <c r="BB81" s="939"/>
      <c r="BC81" s="939"/>
      <c r="BD81" s="939"/>
      <c r="BE81" s="939"/>
      <c r="BF81" s="993"/>
      <c r="BG81" s="839">
        <v>0</v>
      </c>
      <c r="BH81" s="842">
        <v>0</v>
      </c>
      <c r="BI81" s="854"/>
      <c r="BJ81" s="129">
        <v>0</v>
      </c>
      <c r="BK81" s="7">
        <v>0</v>
      </c>
      <c r="BL81" s="841" t="s">
        <v>2913</v>
      </c>
      <c r="BM81" s="854" t="s">
        <v>9214</v>
      </c>
      <c r="BN81" s="860">
        <v>1</v>
      </c>
      <c r="BO81" s="839">
        <v>0</v>
      </c>
      <c r="BP81" s="842">
        <v>0</v>
      </c>
      <c r="BQ81" s="843"/>
      <c r="BR81" s="7">
        <v>0</v>
      </c>
      <c r="BS81" s="7">
        <v>0</v>
      </c>
      <c r="BT81" s="844" t="s">
        <v>2913</v>
      </c>
      <c r="BU81" s="537" t="s">
        <v>9208</v>
      </c>
      <c r="BV81" s="120"/>
      <c r="BW81" s="839"/>
      <c r="BX81" s="842">
        <v>0</v>
      </c>
      <c r="BY81" s="853"/>
      <c r="BZ81" s="7">
        <v>0</v>
      </c>
      <c r="CA81" s="7">
        <v>0</v>
      </c>
      <c r="CB81" s="844" t="s">
        <v>2913</v>
      </c>
      <c r="CC81" s="852" t="s">
        <v>9209</v>
      </c>
      <c r="CD81" s="857"/>
      <c r="CE81" s="839"/>
      <c r="CF81" s="842">
        <v>0</v>
      </c>
      <c r="CG81" s="853"/>
      <c r="CH81" s="7">
        <v>0</v>
      </c>
      <c r="CI81" s="7">
        <v>0</v>
      </c>
      <c r="CJ81" s="844" t="s">
        <v>2913</v>
      </c>
      <c r="CK81" s="27" t="s">
        <v>9210</v>
      </c>
      <c r="CL81" s="857"/>
      <c r="CM81" s="839">
        <v>0</v>
      </c>
      <c r="CN81" s="842">
        <v>0</v>
      </c>
      <c r="CO81" s="847"/>
      <c r="CP81" s="7">
        <v>0</v>
      </c>
      <c r="CQ81" s="7">
        <v>0</v>
      </c>
      <c r="CR81" s="844" t="s">
        <v>2913</v>
      </c>
      <c r="CS81" s="852" t="s">
        <v>9211</v>
      </c>
      <c r="CT81" s="857"/>
      <c r="CU81" s="839">
        <v>0</v>
      </c>
      <c r="CV81" s="848"/>
      <c r="CW81" s="853"/>
      <c r="CX81" s="7">
        <v>0</v>
      </c>
      <c r="CY81" s="7">
        <v>0</v>
      </c>
      <c r="CZ81" s="844" t="s">
        <v>2913</v>
      </c>
      <c r="DA81" s="852" t="s">
        <v>9212</v>
      </c>
      <c r="DB81" s="856"/>
      <c r="DC81" s="839"/>
      <c r="DD81" s="842">
        <v>0</v>
      </c>
      <c r="DE81" s="853"/>
      <c r="DF81" s="7" t="s">
        <v>872</v>
      </c>
      <c r="DG81" s="7">
        <v>0</v>
      </c>
      <c r="DH81" s="844" t="s">
        <v>7160</v>
      </c>
      <c r="DI81" s="852"/>
      <c r="DJ81" s="856"/>
      <c r="DK81" s="839"/>
      <c r="DL81" s="842">
        <v>0</v>
      </c>
      <c r="DM81" s="853"/>
      <c r="DN81" s="7" t="s">
        <v>872</v>
      </c>
      <c r="DO81" s="7">
        <v>0</v>
      </c>
      <c r="DP81" s="844" t="s">
        <v>7160</v>
      </c>
      <c r="DQ81" s="852"/>
      <c r="DR81" s="856"/>
      <c r="DS81" s="839"/>
      <c r="DT81" s="842">
        <v>0</v>
      </c>
      <c r="DU81" s="853"/>
      <c r="DV81" s="7" t="s">
        <v>872</v>
      </c>
      <c r="DW81" s="7">
        <v>0</v>
      </c>
      <c r="DX81" s="844" t="s">
        <v>7160</v>
      </c>
      <c r="DY81" s="852"/>
      <c r="DZ81" s="856"/>
      <c r="EA81" s="839"/>
      <c r="EB81" s="842">
        <v>0</v>
      </c>
      <c r="EC81" s="853"/>
      <c r="ED81" s="7" t="s">
        <v>872</v>
      </c>
      <c r="EE81" s="7">
        <v>0</v>
      </c>
      <c r="EF81" s="844" t="s">
        <v>7160</v>
      </c>
      <c r="EG81" s="851"/>
      <c r="EH81" s="856"/>
      <c r="EI81" s="839"/>
      <c r="EJ81" s="842">
        <v>0</v>
      </c>
      <c r="EK81" s="853"/>
      <c r="EL81" s="7" t="s">
        <v>872</v>
      </c>
      <c r="EM81" s="7">
        <v>0</v>
      </c>
      <c r="EN81" s="844" t="s">
        <v>7160</v>
      </c>
      <c r="EO81" s="851"/>
      <c r="EP81" s="856"/>
      <c r="EQ81" s="839"/>
      <c r="ER81" s="845"/>
      <c r="ES81" s="853"/>
      <c r="ET81" s="7" t="s">
        <v>872</v>
      </c>
      <c r="EU81" s="7">
        <v>0</v>
      </c>
      <c r="EV81" s="844" t="s">
        <v>7160</v>
      </c>
      <c r="EW81" s="849"/>
      <c r="EX81" s="849"/>
      <c r="EY81" s="546">
        <v>2023</v>
      </c>
      <c r="FA81" s="862"/>
    </row>
    <row r="82" spans="1:157" s="934" customFormat="1" ht="32.25" customHeight="1" x14ac:dyDescent="0.25">
      <c r="A82" s="861" t="s">
        <v>9215</v>
      </c>
      <c r="B82" s="927" t="s">
        <v>2227</v>
      </c>
      <c r="C82" s="927" t="s">
        <v>653</v>
      </c>
      <c r="D82" s="927" t="s">
        <v>4460</v>
      </c>
      <c r="E82" s="927" t="s">
        <v>7183</v>
      </c>
      <c r="F82" s="927" t="s">
        <v>4477</v>
      </c>
      <c r="G82" s="927" t="s">
        <v>4576</v>
      </c>
      <c r="H82" s="927" t="s">
        <v>2230</v>
      </c>
      <c r="I82" s="969" t="s">
        <v>7344</v>
      </c>
      <c r="J82" s="970" t="s">
        <v>7344</v>
      </c>
      <c r="K82" s="969" t="s">
        <v>7360</v>
      </c>
      <c r="L82" s="920" t="s">
        <v>4480</v>
      </c>
      <c r="M82" s="925" t="s">
        <v>8327</v>
      </c>
      <c r="N82" s="972">
        <v>554</v>
      </c>
      <c r="O82" s="919"/>
      <c r="P82" s="1062" t="s">
        <v>7706</v>
      </c>
      <c r="Q82" s="919" t="s">
        <v>210</v>
      </c>
      <c r="R82" s="919" t="s">
        <v>7287</v>
      </c>
      <c r="S82" s="919" t="s">
        <v>7287</v>
      </c>
      <c r="T82" s="919" t="s">
        <v>7287</v>
      </c>
      <c r="U82" s="919" t="s">
        <v>7287</v>
      </c>
      <c r="V82" s="919" t="s">
        <v>7287</v>
      </c>
      <c r="W82" s="919" t="s">
        <v>7287</v>
      </c>
      <c r="X82" s="919" t="s">
        <v>7287</v>
      </c>
      <c r="Y82" s="919" t="s">
        <v>7287</v>
      </c>
      <c r="Z82" s="919" t="s">
        <v>7287</v>
      </c>
      <c r="AA82" s="919" t="s">
        <v>7287</v>
      </c>
      <c r="AB82" s="919" t="s">
        <v>7287</v>
      </c>
      <c r="AC82" s="919" t="s">
        <v>7287</v>
      </c>
      <c r="AD82" s="919" t="s">
        <v>7287</v>
      </c>
      <c r="AE82" s="919"/>
      <c r="AF82" s="919"/>
      <c r="AG82" s="919" t="s">
        <v>7287</v>
      </c>
      <c r="AH82" s="919" t="s">
        <v>7287</v>
      </c>
      <c r="AI82" s="919" t="s">
        <v>7287</v>
      </c>
      <c r="AJ82" s="919" t="s">
        <v>7287</v>
      </c>
      <c r="AK82" s="919" t="s">
        <v>7287</v>
      </c>
      <c r="AL82" s="919" t="s">
        <v>7287</v>
      </c>
      <c r="AM82" s="919" t="s">
        <v>7287</v>
      </c>
      <c r="AN82" s="919"/>
      <c r="AO82" s="919" t="s">
        <v>270</v>
      </c>
      <c r="AP82" s="919" t="s">
        <v>2635</v>
      </c>
      <c r="AQ82" s="919" t="s">
        <v>418</v>
      </c>
      <c r="AR82" s="919" t="s">
        <v>214</v>
      </c>
      <c r="AS82" s="919">
        <v>0</v>
      </c>
      <c r="AT82" s="927" t="s">
        <v>7467</v>
      </c>
      <c r="AU82" s="927" t="s">
        <v>7468</v>
      </c>
      <c r="AV82" s="919">
        <v>0</v>
      </c>
      <c r="AW82" s="982">
        <v>40</v>
      </c>
      <c r="AX82" s="982">
        <v>20</v>
      </c>
      <c r="AY82" s="982">
        <v>20</v>
      </c>
      <c r="AZ82" s="982">
        <v>20</v>
      </c>
      <c r="BA82" s="982">
        <v>100</v>
      </c>
      <c r="BB82" s="950"/>
      <c r="BC82" s="950"/>
      <c r="BD82" s="950"/>
      <c r="BE82" s="950"/>
      <c r="BF82" s="992">
        <v>40</v>
      </c>
      <c r="BG82" s="839">
        <v>0</v>
      </c>
      <c r="BH82" s="842">
        <v>0</v>
      </c>
      <c r="BI82" s="854" t="s">
        <v>7997</v>
      </c>
      <c r="BJ82" s="129">
        <v>0</v>
      </c>
      <c r="BK82" s="7">
        <v>0</v>
      </c>
      <c r="BL82" s="841" t="s">
        <v>2913</v>
      </c>
      <c r="BM82" s="854" t="s">
        <v>9216</v>
      </c>
      <c r="BN82" s="859">
        <v>1</v>
      </c>
      <c r="BO82" s="839">
        <v>0</v>
      </c>
      <c r="BP82" s="842">
        <v>0</v>
      </c>
      <c r="BQ82" s="843" t="s">
        <v>7997</v>
      </c>
      <c r="BR82" s="7">
        <v>0</v>
      </c>
      <c r="BS82" s="850">
        <v>0</v>
      </c>
      <c r="BT82" s="844" t="s">
        <v>2913</v>
      </c>
      <c r="BU82" s="537" t="s">
        <v>9180</v>
      </c>
      <c r="BV82" s="120"/>
      <c r="BW82" s="839">
        <v>0</v>
      </c>
      <c r="BX82" s="842">
        <v>0</v>
      </c>
      <c r="BY82" s="853" t="s">
        <v>7997</v>
      </c>
      <c r="BZ82" s="7">
        <v>0</v>
      </c>
      <c r="CA82" s="7">
        <v>0</v>
      </c>
      <c r="CB82" s="844" t="s">
        <v>2913</v>
      </c>
      <c r="CC82" s="852" t="s">
        <v>9181</v>
      </c>
      <c r="CD82" s="857"/>
      <c r="CE82" s="839">
        <v>0</v>
      </c>
      <c r="CF82" s="842">
        <v>0</v>
      </c>
      <c r="CG82" s="853" t="s">
        <v>9217</v>
      </c>
      <c r="CH82" s="7">
        <v>0</v>
      </c>
      <c r="CI82" s="7">
        <v>0</v>
      </c>
      <c r="CJ82" s="844" t="s">
        <v>2913</v>
      </c>
      <c r="CK82" s="27" t="s">
        <v>9183</v>
      </c>
      <c r="CL82" s="857"/>
      <c r="CM82" s="839">
        <v>0</v>
      </c>
      <c r="CN82" s="842">
        <v>0</v>
      </c>
      <c r="CO82" s="847" t="s">
        <v>9217</v>
      </c>
      <c r="CP82" s="7">
        <v>0</v>
      </c>
      <c r="CQ82" s="7">
        <v>0</v>
      </c>
      <c r="CR82" s="844" t="s">
        <v>2913</v>
      </c>
      <c r="CS82" s="852" t="s">
        <v>9185</v>
      </c>
      <c r="CT82" s="857"/>
      <c r="CU82" s="839">
        <v>0</v>
      </c>
      <c r="CV82" s="842">
        <v>0</v>
      </c>
      <c r="CW82" s="853"/>
      <c r="CX82" s="7">
        <v>0</v>
      </c>
      <c r="CY82" s="7">
        <v>0</v>
      </c>
      <c r="CZ82" s="844" t="s">
        <v>2913</v>
      </c>
      <c r="DA82" s="852" t="s">
        <v>9186</v>
      </c>
      <c r="DB82" s="856"/>
      <c r="DC82" s="839">
        <v>0</v>
      </c>
      <c r="DD82" s="842">
        <v>0</v>
      </c>
      <c r="DE82" s="853"/>
      <c r="DF82" s="7" t="s">
        <v>872</v>
      </c>
      <c r="DG82" s="7">
        <v>0</v>
      </c>
      <c r="DH82" s="844" t="s">
        <v>7160</v>
      </c>
      <c r="DI82" s="852"/>
      <c r="DJ82" s="856"/>
      <c r="DK82" s="839">
        <v>0</v>
      </c>
      <c r="DL82" s="842">
        <v>0</v>
      </c>
      <c r="DM82" s="853"/>
      <c r="DN82" s="7">
        <v>0</v>
      </c>
      <c r="DO82" s="7">
        <v>0</v>
      </c>
      <c r="DP82" s="844" t="s">
        <v>7160</v>
      </c>
      <c r="DQ82" s="852"/>
      <c r="DR82" s="856"/>
      <c r="DS82" s="839">
        <v>0</v>
      </c>
      <c r="DT82" s="842">
        <v>0</v>
      </c>
      <c r="DU82" s="853"/>
      <c r="DV82" s="7">
        <v>0</v>
      </c>
      <c r="DW82" s="7">
        <v>0</v>
      </c>
      <c r="DX82" s="844" t="s">
        <v>7160</v>
      </c>
      <c r="DY82" s="852"/>
      <c r="DZ82" s="856"/>
      <c r="EA82" s="839">
        <v>0</v>
      </c>
      <c r="EB82" s="842">
        <v>0</v>
      </c>
      <c r="EC82" s="853"/>
      <c r="ED82" s="7">
        <v>0</v>
      </c>
      <c r="EE82" s="7">
        <v>0</v>
      </c>
      <c r="EF82" s="844" t="s">
        <v>7160</v>
      </c>
      <c r="EG82" s="851"/>
      <c r="EH82" s="856"/>
      <c r="EI82" s="839">
        <v>0</v>
      </c>
      <c r="EJ82" s="842">
        <v>0</v>
      </c>
      <c r="EK82" s="853"/>
      <c r="EL82" s="7">
        <v>0</v>
      </c>
      <c r="EM82" s="7">
        <v>0</v>
      </c>
      <c r="EN82" s="844" t="s">
        <v>7160</v>
      </c>
      <c r="EO82" s="851"/>
      <c r="EP82" s="856"/>
      <c r="EQ82" s="839">
        <v>40</v>
      </c>
      <c r="ER82" s="845"/>
      <c r="ES82" s="853"/>
      <c r="ET82" s="7">
        <v>1</v>
      </c>
      <c r="EU82" s="7">
        <v>0</v>
      </c>
      <c r="EV82" s="844" t="s">
        <v>7160</v>
      </c>
      <c r="EW82" s="849"/>
      <c r="EX82" s="849"/>
      <c r="EY82" s="546">
        <v>2023</v>
      </c>
      <c r="FA82" s="862"/>
    </row>
    <row r="83" spans="1:157" s="934" customFormat="1" ht="32.25" customHeight="1" x14ac:dyDescent="0.25">
      <c r="A83" s="861" t="s">
        <v>9218</v>
      </c>
      <c r="B83" s="925" t="s">
        <v>5392</v>
      </c>
      <c r="C83" s="925" t="s">
        <v>653</v>
      </c>
      <c r="D83" s="925" t="s">
        <v>4460</v>
      </c>
      <c r="E83" s="925" t="s">
        <v>7165</v>
      </c>
      <c r="F83" s="925" t="s">
        <v>5393</v>
      </c>
      <c r="G83" s="925" t="s">
        <v>5393</v>
      </c>
      <c r="H83" s="925" t="s">
        <v>5394</v>
      </c>
      <c r="I83" s="969" t="s">
        <v>7344</v>
      </c>
      <c r="J83" s="969" t="s">
        <v>7569</v>
      </c>
      <c r="K83" s="969" t="s">
        <v>7683</v>
      </c>
      <c r="L83" s="920"/>
      <c r="M83" s="925" t="s">
        <v>8319</v>
      </c>
      <c r="N83" s="971">
        <v>588</v>
      </c>
      <c r="O83" s="920"/>
      <c r="P83" s="1075" t="s">
        <v>7570</v>
      </c>
      <c r="Q83" s="920" t="s">
        <v>210</v>
      </c>
      <c r="R83" s="921"/>
      <c r="S83" s="921"/>
      <c r="T83" s="921"/>
      <c r="U83" s="921"/>
      <c r="V83" s="921"/>
      <c r="W83" s="921"/>
      <c r="X83" s="921"/>
      <c r="Y83" s="921"/>
      <c r="Z83" s="921"/>
      <c r="AA83" s="921"/>
      <c r="AB83" s="921"/>
      <c r="AC83" s="921"/>
      <c r="AD83" s="921"/>
      <c r="AE83" s="921"/>
      <c r="AF83" s="921"/>
      <c r="AG83" s="921"/>
      <c r="AH83" s="921"/>
      <c r="AI83" s="921"/>
      <c r="AJ83" s="921"/>
      <c r="AK83" s="921"/>
      <c r="AL83" s="921"/>
      <c r="AM83" s="921"/>
      <c r="AN83" s="921"/>
      <c r="AO83" s="1025" t="s">
        <v>270</v>
      </c>
      <c r="AP83" s="1024" t="s">
        <v>299</v>
      </c>
      <c r="AQ83" s="1025" t="s">
        <v>244</v>
      </c>
      <c r="AR83" s="1025" t="s">
        <v>271</v>
      </c>
      <c r="AS83" s="920">
        <v>0</v>
      </c>
      <c r="AT83" s="963" t="s">
        <v>7571</v>
      </c>
      <c r="AU83" s="962" t="s">
        <v>7572</v>
      </c>
      <c r="AV83" s="985">
        <v>0</v>
      </c>
      <c r="AW83" s="1019">
        <v>3</v>
      </c>
      <c r="AX83" s="1019">
        <v>1</v>
      </c>
      <c r="AY83" s="1019">
        <v>1</v>
      </c>
      <c r="AZ83" s="1020">
        <v>1</v>
      </c>
      <c r="BA83" s="1020">
        <v>6</v>
      </c>
      <c r="BB83" s="965"/>
      <c r="BC83" s="965"/>
      <c r="BD83" s="965"/>
      <c r="BE83" s="965"/>
      <c r="BF83" s="995">
        <v>3</v>
      </c>
      <c r="BG83" s="839">
        <v>0</v>
      </c>
      <c r="BH83" s="842">
        <v>0</v>
      </c>
      <c r="BI83" s="854" t="s">
        <v>7813</v>
      </c>
      <c r="BJ83" s="129">
        <v>0</v>
      </c>
      <c r="BK83" s="7">
        <v>0</v>
      </c>
      <c r="BL83" s="841" t="s">
        <v>218</v>
      </c>
      <c r="BM83" s="854" t="s">
        <v>7832</v>
      </c>
      <c r="BN83" s="860"/>
      <c r="BO83" s="839">
        <v>0</v>
      </c>
      <c r="BP83" s="842">
        <v>0</v>
      </c>
      <c r="BQ83" s="843" t="s">
        <v>7839</v>
      </c>
      <c r="BR83" s="7">
        <v>0</v>
      </c>
      <c r="BS83" s="7">
        <v>0</v>
      </c>
      <c r="BT83" s="844" t="s">
        <v>218</v>
      </c>
      <c r="BU83" s="537" t="s">
        <v>7858</v>
      </c>
      <c r="BV83" s="120"/>
      <c r="BW83" s="839">
        <v>0</v>
      </c>
      <c r="BX83" s="842">
        <v>0</v>
      </c>
      <c r="BY83" s="853" t="s">
        <v>8368</v>
      </c>
      <c r="BZ83" s="7">
        <v>0</v>
      </c>
      <c r="CA83" s="7">
        <v>0</v>
      </c>
      <c r="CB83" s="844" t="s">
        <v>218</v>
      </c>
      <c r="CC83" s="852" t="s">
        <v>8387</v>
      </c>
      <c r="CD83" s="857"/>
      <c r="CE83" s="839">
        <v>0</v>
      </c>
      <c r="CF83" s="842">
        <v>0</v>
      </c>
      <c r="CG83" s="853" t="s">
        <v>9219</v>
      </c>
      <c r="CH83" s="7">
        <v>0</v>
      </c>
      <c r="CI83" s="7">
        <v>0</v>
      </c>
      <c r="CJ83" s="844" t="s">
        <v>218</v>
      </c>
      <c r="CK83" s="27" t="s">
        <v>9220</v>
      </c>
      <c r="CL83" s="857"/>
      <c r="CM83" s="839">
        <v>0</v>
      </c>
      <c r="CN83" s="842">
        <v>0</v>
      </c>
      <c r="CO83" s="847" t="s">
        <v>9221</v>
      </c>
      <c r="CP83" s="7">
        <v>0</v>
      </c>
      <c r="CQ83" s="7">
        <v>0</v>
      </c>
      <c r="CR83" s="844" t="s">
        <v>218</v>
      </c>
      <c r="CS83" s="852" t="s">
        <v>9222</v>
      </c>
      <c r="CT83" s="857"/>
      <c r="CU83" s="839">
        <v>1</v>
      </c>
      <c r="CV83" s="848">
        <v>0</v>
      </c>
      <c r="CW83" s="853" t="s">
        <v>9223</v>
      </c>
      <c r="CX83" s="7">
        <v>0.33333333333333331</v>
      </c>
      <c r="CY83" s="7">
        <v>0</v>
      </c>
      <c r="CZ83" s="844" t="s">
        <v>218</v>
      </c>
      <c r="DA83" s="852" t="s">
        <v>9224</v>
      </c>
      <c r="DB83" s="856">
        <v>0</v>
      </c>
      <c r="DC83" s="839">
        <v>1</v>
      </c>
      <c r="DD83" s="842">
        <v>0</v>
      </c>
      <c r="DE83" s="853"/>
      <c r="DF83" s="7">
        <v>0.33333333333333331</v>
      </c>
      <c r="DG83" s="7">
        <v>0</v>
      </c>
      <c r="DH83" s="844" t="s">
        <v>7160</v>
      </c>
      <c r="DI83" s="852"/>
      <c r="DJ83" s="856"/>
      <c r="DK83" s="839">
        <v>1</v>
      </c>
      <c r="DL83" s="842">
        <v>0</v>
      </c>
      <c r="DM83" s="853"/>
      <c r="DN83" s="7">
        <v>0.33333333333333331</v>
      </c>
      <c r="DO83" s="7">
        <v>0</v>
      </c>
      <c r="DP83" s="844" t="s">
        <v>7160</v>
      </c>
      <c r="DQ83" s="852"/>
      <c r="DR83" s="856"/>
      <c r="DS83" s="839">
        <v>1</v>
      </c>
      <c r="DT83" s="842">
        <v>0</v>
      </c>
      <c r="DU83" s="853"/>
      <c r="DV83" s="7">
        <v>0.33333333333333331</v>
      </c>
      <c r="DW83" s="7">
        <v>0</v>
      </c>
      <c r="DX83" s="844" t="s">
        <v>7160</v>
      </c>
      <c r="DY83" s="852"/>
      <c r="DZ83" s="856"/>
      <c r="EA83" s="839">
        <v>1</v>
      </c>
      <c r="EB83" s="842">
        <v>0</v>
      </c>
      <c r="EC83" s="853"/>
      <c r="ED83" s="7">
        <v>0.33333333333333331</v>
      </c>
      <c r="EE83" s="7">
        <v>0</v>
      </c>
      <c r="EF83" s="844" t="s">
        <v>7160</v>
      </c>
      <c r="EG83" s="851"/>
      <c r="EH83" s="856"/>
      <c r="EI83" s="839">
        <v>1</v>
      </c>
      <c r="EJ83" s="842">
        <v>0</v>
      </c>
      <c r="EK83" s="853"/>
      <c r="EL83" s="7">
        <v>0.33333333333333331</v>
      </c>
      <c r="EM83" s="7">
        <v>0</v>
      </c>
      <c r="EN83" s="844" t="s">
        <v>7160</v>
      </c>
      <c r="EO83" s="851"/>
      <c r="EP83" s="856"/>
      <c r="EQ83" s="839">
        <v>3</v>
      </c>
      <c r="ER83" s="845"/>
      <c r="ES83" s="853"/>
      <c r="ET83" s="7">
        <v>1</v>
      </c>
      <c r="EU83" s="7">
        <v>0</v>
      </c>
      <c r="EV83" s="844" t="s">
        <v>7160</v>
      </c>
      <c r="EW83" s="849"/>
      <c r="EX83" s="849"/>
      <c r="EY83" s="546">
        <v>2023</v>
      </c>
      <c r="FA83" s="862"/>
    </row>
    <row r="84" spans="1:157" s="934" customFormat="1" ht="32.25" customHeight="1" x14ac:dyDescent="0.25">
      <c r="A84" s="861" t="s">
        <v>9225</v>
      </c>
      <c r="B84" s="925" t="s">
        <v>5392</v>
      </c>
      <c r="C84" s="925" t="s">
        <v>653</v>
      </c>
      <c r="D84" s="925" t="s">
        <v>4460</v>
      </c>
      <c r="E84" s="925" t="s">
        <v>7165</v>
      </c>
      <c r="F84" s="925" t="s">
        <v>5393</v>
      </c>
      <c r="G84" s="925" t="s">
        <v>5393</v>
      </c>
      <c r="H84" s="925" t="s">
        <v>5394</v>
      </c>
      <c r="I84" s="969" t="s">
        <v>7344</v>
      </c>
      <c r="J84" s="969" t="s">
        <v>7569</v>
      </c>
      <c r="K84" s="969" t="s">
        <v>7683</v>
      </c>
      <c r="L84" s="920"/>
      <c r="M84" s="925" t="s">
        <v>8319</v>
      </c>
      <c r="N84" s="971">
        <v>589</v>
      </c>
      <c r="O84" s="920"/>
      <c r="P84" s="1075" t="s">
        <v>7573</v>
      </c>
      <c r="Q84" s="920" t="s">
        <v>210</v>
      </c>
      <c r="R84" s="921"/>
      <c r="S84" s="921"/>
      <c r="T84" s="921"/>
      <c r="U84" s="921"/>
      <c r="V84" s="921"/>
      <c r="W84" s="921"/>
      <c r="X84" s="921"/>
      <c r="Y84" s="921"/>
      <c r="Z84" s="921"/>
      <c r="AA84" s="921"/>
      <c r="AB84" s="921"/>
      <c r="AC84" s="921"/>
      <c r="AD84" s="921"/>
      <c r="AE84" s="921"/>
      <c r="AF84" s="921"/>
      <c r="AG84" s="921"/>
      <c r="AH84" s="921"/>
      <c r="AI84" s="921"/>
      <c r="AJ84" s="921"/>
      <c r="AK84" s="921"/>
      <c r="AL84" s="921"/>
      <c r="AM84" s="921"/>
      <c r="AN84" s="921"/>
      <c r="AO84" s="1025" t="s">
        <v>211</v>
      </c>
      <c r="AP84" s="1024" t="s">
        <v>470</v>
      </c>
      <c r="AQ84" s="1025" t="s">
        <v>213</v>
      </c>
      <c r="AR84" s="1025" t="s">
        <v>214</v>
      </c>
      <c r="AS84" s="1025">
        <v>0</v>
      </c>
      <c r="AT84" s="962" t="s">
        <v>7574</v>
      </c>
      <c r="AU84" s="962" t="s">
        <v>7575</v>
      </c>
      <c r="AV84" s="985">
        <v>0</v>
      </c>
      <c r="AW84" s="1019">
        <v>100</v>
      </c>
      <c r="AX84" s="1019">
        <v>100</v>
      </c>
      <c r="AY84" s="1019">
        <v>100</v>
      </c>
      <c r="AZ84" s="1019">
        <v>100</v>
      </c>
      <c r="BA84" s="1020">
        <v>100</v>
      </c>
      <c r="BB84" s="965"/>
      <c r="BC84" s="965"/>
      <c r="BD84" s="965"/>
      <c r="BE84" s="965"/>
      <c r="BF84" s="995">
        <v>100</v>
      </c>
      <c r="BG84" s="839">
        <v>0</v>
      </c>
      <c r="BH84" s="842">
        <v>0</v>
      </c>
      <c r="BI84" s="854" t="s">
        <v>7814</v>
      </c>
      <c r="BJ84" s="129">
        <v>0</v>
      </c>
      <c r="BK84" s="7">
        <v>0</v>
      </c>
      <c r="BL84" s="841" t="s">
        <v>218</v>
      </c>
      <c r="BM84" s="854" t="s">
        <v>7833</v>
      </c>
      <c r="BN84" s="859"/>
      <c r="BO84" s="839">
        <v>0</v>
      </c>
      <c r="BP84" s="842">
        <v>0</v>
      </c>
      <c r="BQ84" s="843" t="s">
        <v>7840</v>
      </c>
      <c r="BR84" s="7">
        <v>0</v>
      </c>
      <c r="BS84" s="7">
        <v>0</v>
      </c>
      <c r="BT84" s="844" t="s">
        <v>218</v>
      </c>
      <c r="BU84" s="537" t="s">
        <v>7859</v>
      </c>
      <c r="BV84" s="120"/>
      <c r="BW84" s="839">
        <v>25</v>
      </c>
      <c r="BX84" s="848">
        <v>25</v>
      </c>
      <c r="BY84" s="853" t="s">
        <v>8369</v>
      </c>
      <c r="BZ84" s="7">
        <v>0.25</v>
      </c>
      <c r="CA84" s="7">
        <v>0.25</v>
      </c>
      <c r="CB84" s="844" t="s">
        <v>218</v>
      </c>
      <c r="CC84" s="852" t="s">
        <v>8388</v>
      </c>
      <c r="CD84" s="120"/>
      <c r="CE84" s="839">
        <v>25</v>
      </c>
      <c r="CF84" s="842">
        <v>25</v>
      </c>
      <c r="CG84" s="853" t="s">
        <v>9226</v>
      </c>
      <c r="CH84" s="7">
        <v>0.25</v>
      </c>
      <c r="CI84" s="7">
        <v>0.25</v>
      </c>
      <c r="CJ84" s="844" t="s">
        <v>218</v>
      </c>
      <c r="CK84" s="27" t="s">
        <v>9227</v>
      </c>
      <c r="CL84" s="857"/>
      <c r="CM84" s="839">
        <v>25</v>
      </c>
      <c r="CN84" s="842">
        <v>25</v>
      </c>
      <c r="CO84" s="847" t="s">
        <v>9228</v>
      </c>
      <c r="CP84" s="7">
        <v>0.25</v>
      </c>
      <c r="CQ84" s="7">
        <v>0.25</v>
      </c>
      <c r="CR84" s="844" t="s">
        <v>218</v>
      </c>
      <c r="CS84" s="852" t="s">
        <v>9229</v>
      </c>
      <c r="CT84" s="857"/>
      <c r="CU84" s="839">
        <v>50</v>
      </c>
      <c r="CV84" s="848">
        <v>25</v>
      </c>
      <c r="CW84" s="853" t="s">
        <v>9230</v>
      </c>
      <c r="CX84" s="7">
        <v>0.5</v>
      </c>
      <c r="CY84" s="7">
        <v>0.25</v>
      </c>
      <c r="CZ84" s="844" t="s">
        <v>218</v>
      </c>
      <c r="DA84" s="852" t="s">
        <v>9231</v>
      </c>
      <c r="DB84" s="856">
        <v>0</v>
      </c>
      <c r="DC84" s="839">
        <v>50</v>
      </c>
      <c r="DD84" s="842">
        <v>25</v>
      </c>
      <c r="DE84" s="853"/>
      <c r="DF84" s="7">
        <v>0.5</v>
      </c>
      <c r="DG84" s="7">
        <v>0</v>
      </c>
      <c r="DH84" s="844" t="s">
        <v>7160</v>
      </c>
      <c r="DI84" s="852"/>
      <c r="DJ84" s="856"/>
      <c r="DK84" s="839">
        <v>50</v>
      </c>
      <c r="DL84" s="842">
        <v>0</v>
      </c>
      <c r="DM84" s="853"/>
      <c r="DN84" s="7">
        <v>0.5</v>
      </c>
      <c r="DO84" s="7">
        <v>0</v>
      </c>
      <c r="DP84" s="844" t="s">
        <v>7160</v>
      </c>
      <c r="DQ84" s="852"/>
      <c r="DR84" s="856"/>
      <c r="DS84" s="839">
        <v>75</v>
      </c>
      <c r="DT84" s="848"/>
      <c r="DU84" s="853"/>
      <c r="DV84" s="7">
        <v>0.75</v>
      </c>
      <c r="DW84" s="7">
        <v>0</v>
      </c>
      <c r="DX84" s="844" t="s">
        <v>7160</v>
      </c>
      <c r="DY84" s="852"/>
      <c r="DZ84" s="856"/>
      <c r="EA84" s="839">
        <v>75</v>
      </c>
      <c r="EB84" s="842">
        <v>0</v>
      </c>
      <c r="EC84" s="853"/>
      <c r="ED84" s="7">
        <v>0.75</v>
      </c>
      <c r="EE84" s="7">
        <v>0</v>
      </c>
      <c r="EF84" s="844" t="s">
        <v>7160</v>
      </c>
      <c r="EG84" s="851"/>
      <c r="EH84" s="856"/>
      <c r="EI84" s="839">
        <v>75</v>
      </c>
      <c r="EJ84" s="842">
        <v>0</v>
      </c>
      <c r="EK84" s="853"/>
      <c r="EL84" s="7">
        <v>0.75</v>
      </c>
      <c r="EM84" s="7">
        <v>0</v>
      </c>
      <c r="EN84" s="844" t="s">
        <v>7160</v>
      </c>
      <c r="EO84" s="851"/>
      <c r="EP84" s="856"/>
      <c r="EQ84" s="839">
        <v>100</v>
      </c>
      <c r="ER84" s="845"/>
      <c r="ES84" s="853"/>
      <c r="ET84" s="7">
        <v>1</v>
      </c>
      <c r="EU84" s="7">
        <v>0</v>
      </c>
      <c r="EV84" s="844" t="s">
        <v>7160</v>
      </c>
      <c r="EW84" s="849"/>
      <c r="EX84" s="849"/>
      <c r="EY84" s="546">
        <v>2023</v>
      </c>
      <c r="FA84" s="862"/>
    </row>
    <row r="85" spans="1:157" s="934" customFormat="1" ht="32.25" customHeight="1" x14ac:dyDescent="0.25">
      <c r="A85" s="861" t="s">
        <v>9232</v>
      </c>
      <c r="B85" s="925" t="s">
        <v>5392</v>
      </c>
      <c r="C85" s="925" t="s">
        <v>653</v>
      </c>
      <c r="D85" s="925" t="s">
        <v>4460</v>
      </c>
      <c r="E85" s="925" t="s">
        <v>7165</v>
      </c>
      <c r="F85" s="925" t="s">
        <v>5393</v>
      </c>
      <c r="G85" s="925" t="s">
        <v>5393</v>
      </c>
      <c r="H85" s="925" t="s">
        <v>5394</v>
      </c>
      <c r="I85" s="969" t="s">
        <v>7344</v>
      </c>
      <c r="J85" s="969" t="s">
        <v>7569</v>
      </c>
      <c r="K85" s="969" t="s">
        <v>7683</v>
      </c>
      <c r="L85" s="920"/>
      <c r="M85" s="925" t="s">
        <v>8319</v>
      </c>
      <c r="N85" s="971">
        <v>590</v>
      </c>
      <c r="O85" s="920"/>
      <c r="P85" s="1075" t="s">
        <v>7576</v>
      </c>
      <c r="Q85" s="920" t="s">
        <v>210</v>
      </c>
      <c r="R85" s="921"/>
      <c r="S85" s="921"/>
      <c r="T85" s="921"/>
      <c r="U85" s="921"/>
      <c r="V85" s="921"/>
      <c r="W85" s="921"/>
      <c r="X85" s="921"/>
      <c r="Y85" s="921"/>
      <c r="Z85" s="921"/>
      <c r="AA85" s="921"/>
      <c r="AB85" s="921"/>
      <c r="AC85" s="921"/>
      <c r="AD85" s="921"/>
      <c r="AE85" s="921"/>
      <c r="AF85" s="921"/>
      <c r="AG85" s="921"/>
      <c r="AH85" s="921"/>
      <c r="AI85" s="921"/>
      <c r="AJ85" s="921"/>
      <c r="AK85" s="921"/>
      <c r="AL85" s="921"/>
      <c r="AM85" s="921"/>
      <c r="AN85" s="921"/>
      <c r="AO85" s="1025" t="s">
        <v>211</v>
      </c>
      <c r="AP85" s="1024" t="s">
        <v>470</v>
      </c>
      <c r="AQ85" s="1025" t="s">
        <v>213</v>
      </c>
      <c r="AR85" s="1025" t="s">
        <v>214</v>
      </c>
      <c r="AS85" s="920">
        <v>0</v>
      </c>
      <c r="AT85" s="925" t="s">
        <v>7577</v>
      </c>
      <c r="AU85" s="925" t="s">
        <v>7578</v>
      </c>
      <c r="AV85" s="985">
        <v>0</v>
      </c>
      <c r="AW85" s="1019">
        <v>100</v>
      </c>
      <c r="AX85" s="1019">
        <v>100</v>
      </c>
      <c r="AY85" s="1019">
        <v>100</v>
      </c>
      <c r="AZ85" s="1019">
        <v>100</v>
      </c>
      <c r="BA85" s="1020">
        <v>100</v>
      </c>
      <c r="BB85" s="965"/>
      <c r="BC85" s="965"/>
      <c r="BD85" s="965"/>
      <c r="BE85" s="965"/>
      <c r="BF85" s="995">
        <v>100</v>
      </c>
      <c r="BG85" s="839">
        <v>0</v>
      </c>
      <c r="BH85" s="842">
        <v>0</v>
      </c>
      <c r="BI85" s="854" t="s">
        <v>7815</v>
      </c>
      <c r="BJ85" s="129">
        <v>0</v>
      </c>
      <c r="BK85" s="7">
        <v>0</v>
      </c>
      <c r="BL85" s="841" t="s">
        <v>218</v>
      </c>
      <c r="BM85" s="854" t="s">
        <v>7834</v>
      </c>
      <c r="BN85" s="859"/>
      <c r="BO85" s="839">
        <v>0</v>
      </c>
      <c r="BP85" s="842">
        <v>0</v>
      </c>
      <c r="BQ85" s="843" t="s">
        <v>7841</v>
      </c>
      <c r="BR85" s="7">
        <v>0</v>
      </c>
      <c r="BS85" s="7">
        <v>0</v>
      </c>
      <c r="BT85" s="844" t="s">
        <v>218</v>
      </c>
      <c r="BU85" s="537" t="s">
        <v>7859</v>
      </c>
      <c r="BV85" s="120"/>
      <c r="BW85" s="839">
        <v>25</v>
      </c>
      <c r="BX85" s="848">
        <v>25</v>
      </c>
      <c r="BY85" s="853" t="s">
        <v>8370</v>
      </c>
      <c r="BZ85" s="7">
        <v>0.25</v>
      </c>
      <c r="CA85" s="7">
        <v>0.25</v>
      </c>
      <c r="CB85" s="844" t="s">
        <v>218</v>
      </c>
      <c r="CC85" s="852" t="s">
        <v>8389</v>
      </c>
      <c r="CD85" s="120"/>
      <c r="CE85" s="839">
        <v>25</v>
      </c>
      <c r="CF85" s="842">
        <v>25</v>
      </c>
      <c r="CG85" s="853" t="s">
        <v>9233</v>
      </c>
      <c r="CH85" s="7">
        <v>0.25</v>
      </c>
      <c r="CI85" s="7">
        <v>0.25</v>
      </c>
      <c r="CJ85" s="844" t="s">
        <v>218</v>
      </c>
      <c r="CK85" s="27" t="s">
        <v>9234</v>
      </c>
      <c r="CL85" s="857"/>
      <c r="CM85" s="839">
        <v>25</v>
      </c>
      <c r="CN85" s="842">
        <v>25</v>
      </c>
      <c r="CO85" s="847" t="s">
        <v>9235</v>
      </c>
      <c r="CP85" s="7">
        <v>0.25</v>
      </c>
      <c r="CQ85" s="7">
        <v>0.25</v>
      </c>
      <c r="CR85" s="844" t="s">
        <v>218</v>
      </c>
      <c r="CS85" s="852" t="s">
        <v>9236</v>
      </c>
      <c r="CT85" s="857"/>
      <c r="CU85" s="839">
        <v>50</v>
      </c>
      <c r="CV85" s="848">
        <v>25</v>
      </c>
      <c r="CW85" s="853" t="s">
        <v>9237</v>
      </c>
      <c r="CX85" s="7">
        <v>0.5</v>
      </c>
      <c r="CY85" s="7">
        <v>0.25</v>
      </c>
      <c r="CZ85" s="844" t="s">
        <v>218</v>
      </c>
      <c r="DA85" s="852" t="s">
        <v>9238</v>
      </c>
      <c r="DB85" s="856">
        <v>0</v>
      </c>
      <c r="DC85" s="839">
        <v>50</v>
      </c>
      <c r="DD85" s="842">
        <v>25</v>
      </c>
      <c r="DE85" s="853"/>
      <c r="DF85" s="7">
        <v>0.5</v>
      </c>
      <c r="DG85" s="7">
        <v>0</v>
      </c>
      <c r="DH85" s="844" t="s">
        <v>7160</v>
      </c>
      <c r="DI85" s="852"/>
      <c r="DJ85" s="856"/>
      <c r="DK85" s="839">
        <v>50</v>
      </c>
      <c r="DL85" s="842">
        <v>0</v>
      </c>
      <c r="DM85" s="853"/>
      <c r="DN85" s="7">
        <v>0.5</v>
      </c>
      <c r="DO85" s="7">
        <v>0</v>
      </c>
      <c r="DP85" s="844" t="s">
        <v>7160</v>
      </c>
      <c r="DQ85" s="852"/>
      <c r="DR85" s="856"/>
      <c r="DS85" s="839">
        <v>75</v>
      </c>
      <c r="DT85" s="848"/>
      <c r="DU85" s="853"/>
      <c r="DV85" s="7">
        <v>0.75</v>
      </c>
      <c r="DW85" s="7">
        <v>0</v>
      </c>
      <c r="DX85" s="844" t="s">
        <v>7160</v>
      </c>
      <c r="DY85" s="852"/>
      <c r="DZ85" s="856"/>
      <c r="EA85" s="839">
        <v>75</v>
      </c>
      <c r="EB85" s="842">
        <v>0</v>
      </c>
      <c r="EC85" s="853"/>
      <c r="ED85" s="7">
        <v>0.75</v>
      </c>
      <c r="EE85" s="7">
        <v>0</v>
      </c>
      <c r="EF85" s="844" t="s">
        <v>7160</v>
      </c>
      <c r="EG85" s="851"/>
      <c r="EH85" s="856"/>
      <c r="EI85" s="839">
        <v>75</v>
      </c>
      <c r="EJ85" s="842">
        <v>0</v>
      </c>
      <c r="EK85" s="853"/>
      <c r="EL85" s="7">
        <v>0.75</v>
      </c>
      <c r="EM85" s="7">
        <v>0</v>
      </c>
      <c r="EN85" s="844" t="s">
        <v>7160</v>
      </c>
      <c r="EO85" s="851"/>
      <c r="EP85" s="856"/>
      <c r="EQ85" s="839">
        <v>100</v>
      </c>
      <c r="ER85" s="845"/>
      <c r="ES85" s="853"/>
      <c r="ET85" s="7">
        <v>1</v>
      </c>
      <c r="EU85" s="7">
        <v>0</v>
      </c>
      <c r="EV85" s="844" t="s">
        <v>7160</v>
      </c>
      <c r="EW85" s="849"/>
      <c r="EX85" s="849"/>
      <c r="EY85" s="546">
        <v>2023</v>
      </c>
      <c r="FA85" s="862"/>
    </row>
    <row r="86" spans="1:157" s="934" customFormat="1" ht="32.25" customHeight="1" x14ac:dyDescent="0.25">
      <c r="A86" s="861" t="s">
        <v>9239</v>
      </c>
      <c r="B86" s="925" t="s">
        <v>5392</v>
      </c>
      <c r="C86" s="925" t="s">
        <v>653</v>
      </c>
      <c r="D86" s="925" t="s">
        <v>4460</v>
      </c>
      <c r="E86" s="925" t="s">
        <v>7165</v>
      </c>
      <c r="F86" s="925" t="s">
        <v>5393</v>
      </c>
      <c r="G86" s="925" t="s">
        <v>5673</v>
      </c>
      <c r="H86" s="925" t="s">
        <v>5394</v>
      </c>
      <c r="I86" s="969" t="s">
        <v>7344</v>
      </c>
      <c r="J86" s="969" t="s">
        <v>7569</v>
      </c>
      <c r="K86" s="969" t="s">
        <v>7684</v>
      </c>
      <c r="L86" s="920"/>
      <c r="M86" s="925" t="s">
        <v>8305</v>
      </c>
      <c r="N86" s="920">
        <v>142</v>
      </c>
      <c r="O86" s="920"/>
      <c r="P86" s="1075" t="s">
        <v>5678</v>
      </c>
      <c r="Q86" s="920" t="s">
        <v>210</v>
      </c>
      <c r="R86" s="921"/>
      <c r="S86" s="921"/>
      <c r="T86" s="921"/>
      <c r="U86" s="921"/>
      <c r="V86" s="921"/>
      <c r="W86" s="921"/>
      <c r="X86" s="921"/>
      <c r="Y86" s="921"/>
      <c r="Z86" s="921"/>
      <c r="AA86" s="921"/>
      <c r="AB86" s="921"/>
      <c r="AC86" s="921"/>
      <c r="AD86" s="921"/>
      <c r="AE86" s="921"/>
      <c r="AF86" s="921"/>
      <c r="AG86" s="921"/>
      <c r="AH86" s="921"/>
      <c r="AI86" s="921"/>
      <c r="AJ86" s="921"/>
      <c r="AK86" s="921"/>
      <c r="AL86" s="921"/>
      <c r="AM86" s="921"/>
      <c r="AN86" s="921"/>
      <c r="AO86" s="1025" t="s">
        <v>211</v>
      </c>
      <c r="AP86" s="1024" t="s">
        <v>470</v>
      </c>
      <c r="AQ86" s="1025" t="s">
        <v>213</v>
      </c>
      <c r="AR86" s="1025" t="s">
        <v>214</v>
      </c>
      <c r="AS86" s="920">
        <v>0</v>
      </c>
      <c r="AT86" s="962" t="s">
        <v>7166</v>
      </c>
      <c r="AU86" s="962" t="s">
        <v>7167</v>
      </c>
      <c r="AV86" s="985">
        <v>0</v>
      </c>
      <c r="AW86" s="1019">
        <v>100</v>
      </c>
      <c r="AX86" s="1019">
        <v>100</v>
      </c>
      <c r="AY86" s="1019">
        <v>100</v>
      </c>
      <c r="AZ86" s="1020">
        <v>100</v>
      </c>
      <c r="BA86" s="1020">
        <v>100</v>
      </c>
      <c r="BB86" s="965"/>
      <c r="BC86" s="965"/>
      <c r="BD86" s="965"/>
      <c r="BE86" s="965"/>
      <c r="BF86" s="995">
        <v>100</v>
      </c>
      <c r="BG86" s="839">
        <v>0</v>
      </c>
      <c r="BH86" s="842">
        <v>0</v>
      </c>
      <c r="BI86" s="854" t="s">
        <v>7816</v>
      </c>
      <c r="BJ86" s="129">
        <v>0</v>
      </c>
      <c r="BK86" s="7">
        <v>0</v>
      </c>
      <c r="BL86" s="841" t="s">
        <v>218</v>
      </c>
      <c r="BM86" s="854" t="s">
        <v>7834</v>
      </c>
      <c r="BN86" s="859"/>
      <c r="BO86" s="839">
        <v>0</v>
      </c>
      <c r="BP86" s="842">
        <v>0</v>
      </c>
      <c r="BQ86" s="843" t="s">
        <v>7842</v>
      </c>
      <c r="BR86" s="7">
        <v>0</v>
      </c>
      <c r="BS86" s="7">
        <v>0</v>
      </c>
      <c r="BT86" s="844" t="s">
        <v>218</v>
      </c>
      <c r="BU86" s="537" t="s">
        <v>7859</v>
      </c>
      <c r="BV86" s="120"/>
      <c r="BW86" s="839">
        <v>5</v>
      </c>
      <c r="BX86" s="848">
        <v>8</v>
      </c>
      <c r="BY86" s="853" t="s">
        <v>8371</v>
      </c>
      <c r="BZ86" s="7">
        <v>0.05</v>
      </c>
      <c r="CA86" s="7">
        <v>0.08</v>
      </c>
      <c r="CB86" s="844" t="s">
        <v>218</v>
      </c>
      <c r="CC86" s="852" t="s">
        <v>8390</v>
      </c>
      <c r="CD86" s="120"/>
      <c r="CE86" s="839">
        <v>5</v>
      </c>
      <c r="CF86" s="842">
        <v>8</v>
      </c>
      <c r="CG86" s="853" t="s">
        <v>9240</v>
      </c>
      <c r="CH86" s="7">
        <v>0.05</v>
      </c>
      <c r="CI86" s="7">
        <v>0.08</v>
      </c>
      <c r="CJ86" s="844" t="s">
        <v>218</v>
      </c>
      <c r="CK86" s="27" t="s">
        <v>9241</v>
      </c>
      <c r="CL86" s="857"/>
      <c r="CM86" s="839">
        <v>5</v>
      </c>
      <c r="CN86" s="842">
        <v>8</v>
      </c>
      <c r="CO86" s="847" t="s">
        <v>9242</v>
      </c>
      <c r="CP86" s="7">
        <v>0.05</v>
      </c>
      <c r="CQ86" s="7">
        <v>0.08</v>
      </c>
      <c r="CR86" s="844" t="s">
        <v>218</v>
      </c>
      <c r="CS86" s="852" t="s">
        <v>9243</v>
      </c>
      <c r="CT86" s="857"/>
      <c r="CU86" s="839">
        <v>29</v>
      </c>
      <c r="CV86" s="848">
        <v>48</v>
      </c>
      <c r="CW86" s="853" t="s">
        <v>9244</v>
      </c>
      <c r="CX86" s="7">
        <v>0.28999999999999998</v>
      </c>
      <c r="CY86" s="7">
        <v>0.48</v>
      </c>
      <c r="CZ86" s="844" t="s">
        <v>218</v>
      </c>
      <c r="DA86" s="852" t="s">
        <v>9245</v>
      </c>
      <c r="DB86" s="856">
        <v>0</v>
      </c>
      <c r="DC86" s="839">
        <v>29</v>
      </c>
      <c r="DD86" s="842">
        <v>48</v>
      </c>
      <c r="DE86" s="853"/>
      <c r="DF86" s="7">
        <v>0.28999999999999998</v>
      </c>
      <c r="DG86" s="7">
        <v>0</v>
      </c>
      <c r="DH86" s="844" t="s">
        <v>7160</v>
      </c>
      <c r="DI86" s="852"/>
      <c r="DJ86" s="856"/>
      <c r="DK86" s="839">
        <v>29</v>
      </c>
      <c r="DL86" s="842">
        <v>0</v>
      </c>
      <c r="DM86" s="853"/>
      <c r="DN86" s="7">
        <v>0.28999999999999998</v>
      </c>
      <c r="DO86" s="7">
        <v>0</v>
      </c>
      <c r="DP86" s="844" t="s">
        <v>7160</v>
      </c>
      <c r="DQ86" s="852"/>
      <c r="DR86" s="856"/>
      <c r="DS86" s="839">
        <v>86</v>
      </c>
      <c r="DT86" s="848"/>
      <c r="DU86" s="853"/>
      <c r="DV86" s="7">
        <v>0.86</v>
      </c>
      <c r="DW86" s="7">
        <v>0</v>
      </c>
      <c r="DX86" s="844" t="s">
        <v>7160</v>
      </c>
      <c r="DY86" s="852"/>
      <c r="DZ86" s="856"/>
      <c r="EA86" s="839">
        <v>86</v>
      </c>
      <c r="EB86" s="842">
        <v>0</v>
      </c>
      <c r="EC86" s="853"/>
      <c r="ED86" s="7">
        <v>0.86</v>
      </c>
      <c r="EE86" s="7">
        <v>0</v>
      </c>
      <c r="EF86" s="844" t="s">
        <v>7160</v>
      </c>
      <c r="EG86" s="851"/>
      <c r="EH86" s="856"/>
      <c r="EI86" s="839">
        <v>86</v>
      </c>
      <c r="EJ86" s="842">
        <v>0</v>
      </c>
      <c r="EK86" s="853"/>
      <c r="EL86" s="7">
        <v>0.86</v>
      </c>
      <c r="EM86" s="7">
        <v>0</v>
      </c>
      <c r="EN86" s="844" t="s">
        <v>7160</v>
      </c>
      <c r="EO86" s="851"/>
      <c r="EP86" s="856"/>
      <c r="EQ86" s="839">
        <v>100</v>
      </c>
      <c r="ER86" s="845"/>
      <c r="ES86" s="853"/>
      <c r="ET86" s="7">
        <v>1</v>
      </c>
      <c r="EU86" s="7">
        <v>0</v>
      </c>
      <c r="EV86" s="844" t="s">
        <v>7160</v>
      </c>
      <c r="EW86" s="849"/>
      <c r="EX86" s="849"/>
      <c r="EY86" s="546">
        <v>2023</v>
      </c>
      <c r="FA86" s="862"/>
    </row>
    <row r="87" spans="1:157" s="934" customFormat="1" ht="32.25" customHeight="1" x14ac:dyDescent="0.25">
      <c r="A87" s="861" t="s">
        <v>9246</v>
      </c>
      <c r="B87" s="925" t="s">
        <v>5392</v>
      </c>
      <c r="C87" s="925" t="s">
        <v>653</v>
      </c>
      <c r="D87" s="925" t="s">
        <v>4460</v>
      </c>
      <c r="E87" s="925" t="s">
        <v>7165</v>
      </c>
      <c r="F87" s="925" t="s">
        <v>5393</v>
      </c>
      <c r="G87" s="925" t="s">
        <v>5673</v>
      </c>
      <c r="H87" s="925" t="s">
        <v>5394</v>
      </c>
      <c r="I87" s="969" t="s">
        <v>7344</v>
      </c>
      <c r="J87" s="969" t="s">
        <v>7569</v>
      </c>
      <c r="K87" s="969" t="s">
        <v>7684</v>
      </c>
      <c r="L87" s="920"/>
      <c r="M87" s="925" t="s">
        <v>8305</v>
      </c>
      <c r="N87" s="920">
        <v>202</v>
      </c>
      <c r="O87" s="920"/>
      <c r="P87" s="1075" t="s">
        <v>7579</v>
      </c>
      <c r="Q87" s="920" t="s">
        <v>210</v>
      </c>
      <c r="R87" s="921"/>
      <c r="S87" s="921"/>
      <c r="T87" s="921"/>
      <c r="U87" s="921"/>
      <c r="V87" s="921"/>
      <c r="W87" s="921"/>
      <c r="X87" s="921"/>
      <c r="Y87" s="921"/>
      <c r="Z87" s="921"/>
      <c r="AA87" s="921"/>
      <c r="AB87" s="921"/>
      <c r="AC87" s="921"/>
      <c r="AD87" s="921"/>
      <c r="AE87" s="921"/>
      <c r="AF87" s="921"/>
      <c r="AG87" s="921"/>
      <c r="AH87" s="921"/>
      <c r="AI87" s="921"/>
      <c r="AJ87" s="921"/>
      <c r="AK87" s="921"/>
      <c r="AL87" s="921"/>
      <c r="AM87" s="921"/>
      <c r="AN87" s="921"/>
      <c r="AO87" s="1025" t="s">
        <v>211</v>
      </c>
      <c r="AP87" s="1024" t="s">
        <v>470</v>
      </c>
      <c r="AQ87" s="1025" t="s">
        <v>244</v>
      </c>
      <c r="AR87" s="1025" t="s">
        <v>214</v>
      </c>
      <c r="AS87" s="920">
        <v>0</v>
      </c>
      <c r="AT87" s="962" t="s">
        <v>9247</v>
      </c>
      <c r="AU87" s="962" t="s">
        <v>9248</v>
      </c>
      <c r="AV87" s="985">
        <v>0</v>
      </c>
      <c r="AW87" s="1019">
        <v>30</v>
      </c>
      <c r="AX87" s="1019">
        <v>30</v>
      </c>
      <c r="AY87" s="1019">
        <v>30</v>
      </c>
      <c r="AZ87" s="1020">
        <v>10</v>
      </c>
      <c r="BA87" s="1020">
        <v>100</v>
      </c>
      <c r="BB87" s="965"/>
      <c r="BC87" s="965"/>
      <c r="BD87" s="965"/>
      <c r="BE87" s="965"/>
      <c r="BF87" s="995">
        <v>30</v>
      </c>
      <c r="BG87" s="839">
        <v>0</v>
      </c>
      <c r="BH87" s="842">
        <v>0</v>
      </c>
      <c r="BI87" s="854" t="s">
        <v>7817</v>
      </c>
      <c r="BJ87" s="129">
        <v>0</v>
      </c>
      <c r="BK87" s="7">
        <v>0</v>
      </c>
      <c r="BL87" s="841" t="s">
        <v>218</v>
      </c>
      <c r="BM87" s="854" t="s">
        <v>7834</v>
      </c>
      <c r="BN87" s="860"/>
      <c r="BO87" s="839">
        <v>0</v>
      </c>
      <c r="BP87" s="842">
        <v>0</v>
      </c>
      <c r="BQ87" s="843" t="s">
        <v>7843</v>
      </c>
      <c r="BR87" s="7">
        <v>0</v>
      </c>
      <c r="BS87" s="7">
        <v>0</v>
      </c>
      <c r="BT87" s="844" t="s">
        <v>218</v>
      </c>
      <c r="BU87" s="537" t="s">
        <v>7859</v>
      </c>
      <c r="BV87" s="120"/>
      <c r="BW87" s="839">
        <v>11</v>
      </c>
      <c r="BX87" s="848">
        <v>11</v>
      </c>
      <c r="BY87" s="853" t="s">
        <v>8372</v>
      </c>
      <c r="BZ87" s="7">
        <v>0.36666666666666664</v>
      </c>
      <c r="CA87" s="7">
        <v>0.36666666666666664</v>
      </c>
      <c r="CB87" s="844" t="s">
        <v>218</v>
      </c>
      <c r="CC87" s="852" t="s">
        <v>8391</v>
      </c>
      <c r="CD87" s="857"/>
      <c r="CE87" s="839">
        <v>11</v>
      </c>
      <c r="CF87" s="842">
        <v>11</v>
      </c>
      <c r="CG87" s="853" t="s">
        <v>9249</v>
      </c>
      <c r="CH87" s="7">
        <v>0.36666666666666664</v>
      </c>
      <c r="CI87" s="7">
        <v>0.36666666666666664</v>
      </c>
      <c r="CJ87" s="844" t="s">
        <v>218</v>
      </c>
      <c r="CK87" s="27" t="s">
        <v>9250</v>
      </c>
      <c r="CL87" s="857"/>
      <c r="CM87" s="839">
        <v>11</v>
      </c>
      <c r="CN87" s="842">
        <v>11</v>
      </c>
      <c r="CO87" s="847" t="s">
        <v>9251</v>
      </c>
      <c r="CP87" s="7">
        <v>0.36666666666666664</v>
      </c>
      <c r="CQ87" s="7">
        <v>0.36666666666666664</v>
      </c>
      <c r="CR87" s="844" t="s">
        <v>218</v>
      </c>
      <c r="CS87" s="852" t="s">
        <v>9252</v>
      </c>
      <c r="CT87" s="857"/>
      <c r="CU87" s="839">
        <v>19</v>
      </c>
      <c r="CV87" s="848">
        <v>14</v>
      </c>
      <c r="CW87" s="853" t="s">
        <v>9253</v>
      </c>
      <c r="CX87" s="7">
        <v>0.6333333333333333</v>
      </c>
      <c r="CY87" s="7">
        <v>0.46666666666666667</v>
      </c>
      <c r="CZ87" s="844" t="s">
        <v>218</v>
      </c>
      <c r="DA87" s="852" t="s">
        <v>9254</v>
      </c>
      <c r="DB87" s="856">
        <v>0</v>
      </c>
      <c r="DC87" s="839">
        <v>19</v>
      </c>
      <c r="DD87" s="842">
        <v>14</v>
      </c>
      <c r="DE87" s="853"/>
      <c r="DF87" s="7">
        <v>0.6333333333333333</v>
      </c>
      <c r="DG87" s="7">
        <v>0.46666666666666667</v>
      </c>
      <c r="DH87" s="844" t="s">
        <v>7160</v>
      </c>
      <c r="DI87" s="852"/>
      <c r="DJ87" s="856"/>
      <c r="DK87" s="839">
        <v>19</v>
      </c>
      <c r="DL87" s="842">
        <v>0</v>
      </c>
      <c r="DM87" s="853"/>
      <c r="DN87" s="7">
        <v>0.6333333333333333</v>
      </c>
      <c r="DO87" s="7">
        <v>0.46666666666666667</v>
      </c>
      <c r="DP87" s="844" t="s">
        <v>7160</v>
      </c>
      <c r="DQ87" s="852"/>
      <c r="DR87" s="856"/>
      <c r="DS87" s="839">
        <v>24</v>
      </c>
      <c r="DT87" s="848"/>
      <c r="DU87" s="853"/>
      <c r="DV87" s="7">
        <v>0.8</v>
      </c>
      <c r="DW87" s="7">
        <v>0.46666666666666667</v>
      </c>
      <c r="DX87" s="844" t="s">
        <v>7160</v>
      </c>
      <c r="DY87" s="852"/>
      <c r="DZ87" s="856"/>
      <c r="EA87" s="839">
        <v>24</v>
      </c>
      <c r="EB87" s="842">
        <v>0</v>
      </c>
      <c r="EC87" s="853"/>
      <c r="ED87" s="7">
        <v>0.8</v>
      </c>
      <c r="EE87" s="7">
        <v>0.46666666666666667</v>
      </c>
      <c r="EF87" s="844" t="s">
        <v>7160</v>
      </c>
      <c r="EG87" s="851"/>
      <c r="EH87" s="856"/>
      <c r="EI87" s="839">
        <v>24</v>
      </c>
      <c r="EJ87" s="842">
        <v>0</v>
      </c>
      <c r="EK87" s="853"/>
      <c r="EL87" s="7">
        <v>0.8</v>
      </c>
      <c r="EM87" s="7">
        <v>0.46666666666666667</v>
      </c>
      <c r="EN87" s="844" t="s">
        <v>7160</v>
      </c>
      <c r="EO87" s="851"/>
      <c r="EP87" s="856"/>
      <c r="EQ87" s="839">
        <v>30</v>
      </c>
      <c r="ER87" s="845"/>
      <c r="ES87" s="853"/>
      <c r="ET87" s="7">
        <v>1</v>
      </c>
      <c r="EU87" s="7">
        <v>0.46666666666666667</v>
      </c>
      <c r="EV87" s="844" t="s">
        <v>7160</v>
      </c>
      <c r="EW87" s="849"/>
      <c r="EX87" s="849"/>
      <c r="EY87" s="546">
        <v>2023</v>
      </c>
      <c r="FA87" s="862"/>
    </row>
    <row r="88" spans="1:157" s="934" customFormat="1" ht="32.25" customHeight="1" x14ac:dyDescent="0.25">
      <c r="A88" s="861" t="s">
        <v>9255</v>
      </c>
      <c r="B88" s="925" t="s">
        <v>5392</v>
      </c>
      <c r="C88" s="925" t="s">
        <v>653</v>
      </c>
      <c r="D88" s="925" t="s">
        <v>4460</v>
      </c>
      <c r="E88" s="925" t="s">
        <v>7165</v>
      </c>
      <c r="F88" s="925" t="s">
        <v>5393</v>
      </c>
      <c r="G88" s="925" t="s">
        <v>5673</v>
      </c>
      <c r="H88" s="925" t="s">
        <v>5394</v>
      </c>
      <c r="I88" s="969" t="s">
        <v>7344</v>
      </c>
      <c r="J88" s="969" t="s">
        <v>7569</v>
      </c>
      <c r="K88" s="969" t="s">
        <v>7684</v>
      </c>
      <c r="L88" s="920"/>
      <c r="M88" s="925" t="s">
        <v>8305</v>
      </c>
      <c r="N88" s="971">
        <v>591</v>
      </c>
      <c r="O88" s="920"/>
      <c r="P88" s="1075" t="s">
        <v>7582</v>
      </c>
      <c r="Q88" s="920" t="s">
        <v>210</v>
      </c>
      <c r="R88" s="921"/>
      <c r="S88" s="921"/>
      <c r="T88" s="921"/>
      <c r="U88" s="921"/>
      <c r="V88" s="921"/>
      <c r="W88" s="921"/>
      <c r="X88" s="921"/>
      <c r="Y88" s="921"/>
      <c r="Z88" s="921"/>
      <c r="AA88" s="921"/>
      <c r="AB88" s="921"/>
      <c r="AC88" s="921"/>
      <c r="AD88" s="921"/>
      <c r="AE88" s="921"/>
      <c r="AF88" s="921"/>
      <c r="AG88" s="921"/>
      <c r="AH88" s="921"/>
      <c r="AI88" s="921"/>
      <c r="AJ88" s="921"/>
      <c r="AK88" s="921"/>
      <c r="AL88" s="921"/>
      <c r="AM88" s="921"/>
      <c r="AN88" s="921"/>
      <c r="AO88" s="1025" t="s">
        <v>211</v>
      </c>
      <c r="AP88" s="1024" t="s">
        <v>470</v>
      </c>
      <c r="AQ88" s="1025" t="s">
        <v>244</v>
      </c>
      <c r="AR88" s="1025" t="s">
        <v>214</v>
      </c>
      <c r="AS88" s="920">
        <v>0</v>
      </c>
      <c r="AT88" s="962" t="s">
        <v>9256</v>
      </c>
      <c r="AU88" s="962" t="s">
        <v>9257</v>
      </c>
      <c r="AV88" s="985">
        <v>0</v>
      </c>
      <c r="AW88" s="1019">
        <v>30</v>
      </c>
      <c r="AX88" s="1019">
        <v>30</v>
      </c>
      <c r="AY88" s="1019">
        <v>30</v>
      </c>
      <c r="AZ88" s="1020">
        <v>10</v>
      </c>
      <c r="BA88" s="1020">
        <v>100</v>
      </c>
      <c r="BB88" s="965"/>
      <c r="BC88" s="965"/>
      <c r="BD88" s="965"/>
      <c r="BE88" s="965"/>
      <c r="BF88" s="1013">
        <v>30</v>
      </c>
      <c r="BG88" s="839">
        <v>0</v>
      </c>
      <c r="BH88" s="842">
        <v>0</v>
      </c>
      <c r="BI88" s="854" t="s">
        <v>7817</v>
      </c>
      <c r="BJ88" s="129">
        <v>0</v>
      </c>
      <c r="BK88" s="7">
        <v>0</v>
      </c>
      <c r="BL88" s="841" t="s">
        <v>218</v>
      </c>
      <c r="BM88" s="854" t="s">
        <v>7834</v>
      </c>
      <c r="BN88" s="860"/>
      <c r="BO88" s="839">
        <v>0</v>
      </c>
      <c r="BP88" s="842">
        <v>0</v>
      </c>
      <c r="BQ88" s="843" t="s">
        <v>7844</v>
      </c>
      <c r="BR88" s="7">
        <v>0</v>
      </c>
      <c r="BS88" s="7">
        <v>0</v>
      </c>
      <c r="BT88" s="844" t="s">
        <v>218</v>
      </c>
      <c r="BU88" s="537" t="s">
        <v>7859</v>
      </c>
      <c r="BV88" s="120"/>
      <c r="BW88" s="839">
        <v>21</v>
      </c>
      <c r="BX88" s="848">
        <v>21</v>
      </c>
      <c r="BY88" s="853" t="s">
        <v>8373</v>
      </c>
      <c r="BZ88" s="7">
        <v>0.7</v>
      </c>
      <c r="CA88" s="7">
        <v>0.7</v>
      </c>
      <c r="CB88" s="844" t="s">
        <v>218</v>
      </c>
      <c r="CC88" s="852" t="s">
        <v>8392</v>
      </c>
      <c r="CD88" s="857"/>
      <c r="CE88" s="839">
        <v>21</v>
      </c>
      <c r="CF88" s="842">
        <v>21</v>
      </c>
      <c r="CG88" s="853" t="s">
        <v>9258</v>
      </c>
      <c r="CH88" s="7">
        <v>0.7</v>
      </c>
      <c r="CI88" s="7">
        <v>0.7</v>
      </c>
      <c r="CJ88" s="844" t="s">
        <v>218</v>
      </c>
      <c r="CK88" s="27" t="s">
        <v>9259</v>
      </c>
      <c r="CL88" s="857"/>
      <c r="CM88" s="839">
        <v>21</v>
      </c>
      <c r="CN88" s="842">
        <v>21</v>
      </c>
      <c r="CO88" s="847" t="s">
        <v>9260</v>
      </c>
      <c r="CP88" s="7">
        <v>0.7</v>
      </c>
      <c r="CQ88" s="7">
        <v>0.7</v>
      </c>
      <c r="CR88" s="844" t="s">
        <v>218</v>
      </c>
      <c r="CS88" s="852" t="s">
        <v>9261</v>
      </c>
      <c r="CT88" s="857"/>
      <c r="CU88" s="839">
        <v>24</v>
      </c>
      <c r="CV88" s="848">
        <v>24</v>
      </c>
      <c r="CW88" s="853" t="s">
        <v>9262</v>
      </c>
      <c r="CX88" s="7">
        <v>0.8</v>
      </c>
      <c r="CY88" s="7">
        <v>0.8</v>
      </c>
      <c r="CZ88" s="844" t="s">
        <v>218</v>
      </c>
      <c r="DA88" s="852" t="s">
        <v>9263</v>
      </c>
      <c r="DB88" s="856">
        <v>0</v>
      </c>
      <c r="DC88" s="839">
        <v>24</v>
      </c>
      <c r="DD88" s="842">
        <v>24</v>
      </c>
      <c r="DE88" s="853"/>
      <c r="DF88" s="7">
        <v>0.8</v>
      </c>
      <c r="DG88" s="7">
        <v>0.8</v>
      </c>
      <c r="DH88" s="844" t="s">
        <v>7160</v>
      </c>
      <c r="DI88" s="852"/>
      <c r="DJ88" s="856"/>
      <c r="DK88" s="839">
        <v>24</v>
      </c>
      <c r="DL88" s="842">
        <v>0</v>
      </c>
      <c r="DM88" s="853"/>
      <c r="DN88" s="7">
        <v>0.8</v>
      </c>
      <c r="DO88" s="7">
        <v>0.8</v>
      </c>
      <c r="DP88" s="844" t="s">
        <v>7160</v>
      </c>
      <c r="DQ88" s="852"/>
      <c r="DR88" s="856"/>
      <c r="DS88" s="839">
        <v>27</v>
      </c>
      <c r="DT88" s="848"/>
      <c r="DU88" s="853"/>
      <c r="DV88" s="7">
        <v>0.9</v>
      </c>
      <c r="DW88" s="7">
        <v>0.8</v>
      </c>
      <c r="DX88" s="844" t="s">
        <v>7160</v>
      </c>
      <c r="DY88" s="852"/>
      <c r="DZ88" s="856"/>
      <c r="EA88" s="839">
        <v>27</v>
      </c>
      <c r="EB88" s="842">
        <v>0</v>
      </c>
      <c r="EC88" s="853"/>
      <c r="ED88" s="7">
        <v>0.9</v>
      </c>
      <c r="EE88" s="7">
        <v>0.8</v>
      </c>
      <c r="EF88" s="844" t="s">
        <v>7160</v>
      </c>
      <c r="EG88" s="851"/>
      <c r="EH88" s="856"/>
      <c r="EI88" s="839">
        <v>27</v>
      </c>
      <c r="EJ88" s="842">
        <v>0</v>
      </c>
      <c r="EK88" s="853"/>
      <c r="EL88" s="7">
        <v>0.9</v>
      </c>
      <c r="EM88" s="7">
        <v>0.8</v>
      </c>
      <c r="EN88" s="844" t="s">
        <v>7160</v>
      </c>
      <c r="EO88" s="851"/>
      <c r="EP88" s="856"/>
      <c r="EQ88" s="839">
        <v>30</v>
      </c>
      <c r="ER88" s="845"/>
      <c r="ES88" s="853"/>
      <c r="ET88" s="7">
        <v>1</v>
      </c>
      <c r="EU88" s="7">
        <v>0.8</v>
      </c>
      <c r="EV88" s="844" t="s">
        <v>7160</v>
      </c>
      <c r="EW88" s="849"/>
      <c r="EX88" s="849"/>
      <c r="EY88" s="546">
        <v>2023</v>
      </c>
      <c r="FA88" s="862"/>
    </row>
    <row r="89" spans="1:157" s="934" customFormat="1" ht="32.25" customHeight="1" x14ac:dyDescent="0.25">
      <c r="A89" s="861" t="s">
        <v>9264</v>
      </c>
      <c r="B89" s="925" t="s">
        <v>5392</v>
      </c>
      <c r="C89" s="925" t="s">
        <v>653</v>
      </c>
      <c r="D89" s="925" t="s">
        <v>4460</v>
      </c>
      <c r="E89" s="925" t="s">
        <v>7165</v>
      </c>
      <c r="F89" s="925" t="s">
        <v>5393</v>
      </c>
      <c r="G89" s="925" t="s">
        <v>5673</v>
      </c>
      <c r="H89" s="925" t="s">
        <v>5394</v>
      </c>
      <c r="I89" s="969" t="s">
        <v>7344</v>
      </c>
      <c r="J89" s="969" t="s">
        <v>7569</v>
      </c>
      <c r="K89" s="969" t="s">
        <v>7684</v>
      </c>
      <c r="L89" s="920"/>
      <c r="M89" s="925" t="s">
        <v>8305</v>
      </c>
      <c r="N89" s="920">
        <v>164</v>
      </c>
      <c r="O89" s="920"/>
      <c r="P89" s="1075" t="s">
        <v>5804</v>
      </c>
      <c r="Q89" s="920" t="s">
        <v>210</v>
      </c>
      <c r="R89" s="921"/>
      <c r="S89" s="921"/>
      <c r="T89" s="921"/>
      <c r="U89" s="921"/>
      <c r="V89" s="921"/>
      <c r="W89" s="921"/>
      <c r="X89" s="921"/>
      <c r="Y89" s="921"/>
      <c r="Z89" s="921"/>
      <c r="AA89" s="921"/>
      <c r="AB89" s="921"/>
      <c r="AC89" s="921"/>
      <c r="AD89" s="921"/>
      <c r="AE89" s="921"/>
      <c r="AF89" s="921"/>
      <c r="AG89" s="921"/>
      <c r="AH89" s="921"/>
      <c r="AI89" s="921"/>
      <c r="AJ89" s="921"/>
      <c r="AK89" s="921"/>
      <c r="AL89" s="921"/>
      <c r="AM89" s="921"/>
      <c r="AN89" s="921"/>
      <c r="AO89" s="1025" t="s">
        <v>211</v>
      </c>
      <c r="AP89" s="1024" t="s">
        <v>470</v>
      </c>
      <c r="AQ89" s="1025" t="s">
        <v>213</v>
      </c>
      <c r="AR89" s="1025" t="s">
        <v>214</v>
      </c>
      <c r="AS89" s="920">
        <v>0</v>
      </c>
      <c r="AT89" s="962" t="s">
        <v>7585</v>
      </c>
      <c r="AU89" s="962" t="s">
        <v>7169</v>
      </c>
      <c r="AV89" s="1019">
        <v>50</v>
      </c>
      <c r="AW89" s="1019">
        <v>50</v>
      </c>
      <c r="AX89" s="1019">
        <v>50</v>
      </c>
      <c r="AY89" s="1019">
        <v>50</v>
      </c>
      <c r="AZ89" s="1019">
        <v>50</v>
      </c>
      <c r="BA89" s="1019">
        <v>50</v>
      </c>
      <c r="BB89" s="964"/>
      <c r="BC89" s="964"/>
      <c r="BD89" s="964"/>
      <c r="BE89" s="964"/>
      <c r="BF89" s="995">
        <v>50</v>
      </c>
      <c r="BG89" s="839">
        <v>0</v>
      </c>
      <c r="BH89" s="842">
        <v>0</v>
      </c>
      <c r="BI89" s="854" t="s">
        <v>7818</v>
      </c>
      <c r="BJ89" s="129">
        <v>0</v>
      </c>
      <c r="BK89" s="7">
        <v>0</v>
      </c>
      <c r="BL89" s="841" t="s">
        <v>218</v>
      </c>
      <c r="BM89" s="854" t="s">
        <v>7834</v>
      </c>
      <c r="BN89" s="859"/>
      <c r="BO89" s="839">
        <v>0</v>
      </c>
      <c r="BP89" s="842">
        <v>0</v>
      </c>
      <c r="BQ89" s="843" t="s">
        <v>7845</v>
      </c>
      <c r="BR89" s="7">
        <v>0</v>
      </c>
      <c r="BS89" s="7">
        <v>0</v>
      </c>
      <c r="BT89" s="844" t="s">
        <v>218</v>
      </c>
      <c r="BU89" s="537" t="s">
        <v>7860</v>
      </c>
      <c r="BV89" s="120"/>
      <c r="BW89" s="839">
        <v>5</v>
      </c>
      <c r="BX89" s="848">
        <v>5</v>
      </c>
      <c r="BY89" s="853" t="s">
        <v>8374</v>
      </c>
      <c r="BZ89" s="7">
        <v>0.1</v>
      </c>
      <c r="CA89" s="7">
        <v>0.1</v>
      </c>
      <c r="CB89" s="844" t="s">
        <v>218</v>
      </c>
      <c r="CC89" s="852" t="s">
        <v>8393</v>
      </c>
      <c r="CD89" s="120"/>
      <c r="CE89" s="839">
        <v>5</v>
      </c>
      <c r="CF89" s="842">
        <v>5</v>
      </c>
      <c r="CG89" s="853" t="s">
        <v>9265</v>
      </c>
      <c r="CH89" s="7">
        <v>0.1</v>
      </c>
      <c r="CI89" s="7">
        <v>0.1</v>
      </c>
      <c r="CJ89" s="844" t="s">
        <v>218</v>
      </c>
      <c r="CK89" s="27" t="s">
        <v>9266</v>
      </c>
      <c r="CL89" s="857"/>
      <c r="CM89" s="839">
        <v>5</v>
      </c>
      <c r="CN89" s="842">
        <v>5</v>
      </c>
      <c r="CO89" s="847" t="s">
        <v>9267</v>
      </c>
      <c r="CP89" s="7">
        <v>0.1</v>
      </c>
      <c r="CQ89" s="7">
        <v>0.1</v>
      </c>
      <c r="CR89" s="844" t="s">
        <v>218</v>
      </c>
      <c r="CS89" s="852" t="s">
        <v>9268</v>
      </c>
      <c r="CT89" s="857"/>
      <c r="CU89" s="839">
        <v>25</v>
      </c>
      <c r="CV89" s="848">
        <v>25</v>
      </c>
      <c r="CW89" s="853" t="s">
        <v>9269</v>
      </c>
      <c r="CX89" s="7">
        <v>0.5</v>
      </c>
      <c r="CY89" s="7">
        <v>0.5</v>
      </c>
      <c r="CZ89" s="844" t="s">
        <v>218</v>
      </c>
      <c r="DA89" s="852" t="s">
        <v>9270</v>
      </c>
      <c r="DB89" s="856">
        <v>0</v>
      </c>
      <c r="DC89" s="839">
        <v>25</v>
      </c>
      <c r="DD89" s="842">
        <v>25</v>
      </c>
      <c r="DE89" s="853"/>
      <c r="DF89" s="7">
        <v>0.5</v>
      </c>
      <c r="DG89" s="7">
        <v>0</v>
      </c>
      <c r="DH89" s="844" t="s">
        <v>7160</v>
      </c>
      <c r="DI89" s="852"/>
      <c r="DJ89" s="856"/>
      <c r="DK89" s="839">
        <v>25</v>
      </c>
      <c r="DL89" s="842">
        <v>0</v>
      </c>
      <c r="DM89" s="853"/>
      <c r="DN89" s="7">
        <v>0.5</v>
      </c>
      <c r="DO89" s="7">
        <v>0</v>
      </c>
      <c r="DP89" s="844" t="s">
        <v>7160</v>
      </c>
      <c r="DQ89" s="852"/>
      <c r="DR89" s="856"/>
      <c r="DS89" s="839">
        <v>40</v>
      </c>
      <c r="DT89" s="848"/>
      <c r="DU89" s="853"/>
      <c r="DV89" s="7">
        <v>0.8</v>
      </c>
      <c r="DW89" s="7">
        <v>0</v>
      </c>
      <c r="DX89" s="844" t="s">
        <v>7160</v>
      </c>
      <c r="DY89" s="852"/>
      <c r="DZ89" s="856"/>
      <c r="EA89" s="839">
        <v>40</v>
      </c>
      <c r="EB89" s="842">
        <v>0</v>
      </c>
      <c r="EC89" s="853"/>
      <c r="ED89" s="7">
        <v>0.8</v>
      </c>
      <c r="EE89" s="7">
        <v>0</v>
      </c>
      <c r="EF89" s="844" t="s">
        <v>7160</v>
      </c>
      <c r="EG89" s="851"/>
      <c r="EH89" s="856"/>
      <c r="EI89" s="839">
        <v>40</v>
      </c>
      <c r="EJ89" s="842">
        <v>0</v>
      </c>
      <c r="EK89" s="853"/>
      <c r="EL89" s="7">
        <v>0.8</v>
      </c>
      <c r="EM89" s="7">
        <v>0</v>
      </c>
      <c r="EN89" s="844" t="s">
        <v>7160</v>
      </c>
      <c r="EO89" s="851"/>
      <c r="EP89" s="856"/>
      <c r="EQ89" s="839">
        <v>50</v>
      </c>
      <c r="ER89" s="845"/>
      <c r="ES89" s="853"/>
      <c r="ET89" s="7">
        <v>1</v>
      </c>
      <c r="EU89" s="7">
        <v>0</v>
      </c>
      <c r="EV89" s="844" t="s">
        <v>7160</v>
      </c>
      <c r="EW89" s="849"/>
      <c r="EX89" s="849"/>
      <c r="EY89" s="546">
        <v>2023</v>
      </c>
      <c r="FA89" s="862"/>
    </row>
    <row r="90" spans="1:157" s="934" customFormat="1" ht="32.25" customHeight="1" x14ac:dyDescent="0.25">
      <c r="A90" s="861" t="s">
        <v>9271</v>
      </c>
      <c r="B90" s="925" t="s">
        <v>5392</v>
      </c>
      <c r="C90" s="925" t="s">
        <v>653</v>
      </c>
      <c r="D90" s="925" t="s">
        <v>4460</v>
      </c>
      <c r="E90" s="925" t="s">
        <v>7165</v>
      </c>
      <c r="F90" s="925" t="s">
        <v>5393</v>
      </c>
      <c r="G90" s="925" t="s">
        <v>5673</v>
      </c>
      <c r="H90" s="925" t="s">
        <v>5394</v>
      </c>
      <c r="I90" s="969" t="s">
        <v>7344</v>
      </c>
      <c r="J90" s="969" t="s">
        <v>7569</v>
      </c>
      <c r="K90" s="969" t="s">
        <v>7684</v>
      </c>
      <c r="L90" s="920"/>
      <c r="M90" s="925" t="s">
        <v>8305</v>
      </c>
      <c r="N90" s="971">
        <v>592</v>
      </c>
      <c r="O90" s="920"/>
      <c r="P90" s="1073" t="s">
        <v>7586</v>
      </c>
      <c r="Q90" s="920" t="s">
        <v>210</v>
      </c>
      <c r="R90" s="921"/>
      <c r="S90" s="921"/>
      <c r="T90" s="921"/>
      <c r="U90" s="921"/>
      <c r="V90" s="921"/>
      <c r="W90" s="921"/>
      <c r="X90" s="921"/>
      <c r="Y90" s="921"/>
      <c r="Z90" s="921"/>
      <c r="AA90" s="921"/>
      <c r="AB90" s="921"/>
      <c r="AC90" s="921"/>
      <c r="AD90" s="921"/>
      <c r="AE90" s="921"/>
      <c r="AF90" s="921"/>
      <c r="AG90" s="921"/>
      <c r="AH90" s="921"/>
      <c r="AI90" s="921"/>
      <c r="AJ90" s="921"/>
      <c r="AK90" s="921"/>
      <c r="AL90" s="921"/>
      <c r="AM90" s="921"/>
      <c r="AN90" s="921"/>
      <c r="AO90" s="920" t="s">
        <v>211</v>
      </c>
      <c r="AP90" s="921" t="s">
        <v>470</v>
      </c>
      <c r="AQ90" s="920" t="s">
        <v>244</v>
      </c>
      <c r="AR90" s="920" t="s">
        <v>214</v>
      </c>
      <c r="AS90" s="920">
        <v>0</v>
      </c>
      <c r="AT90" s="962" t="s">
        <v>9272</v>
      </c>
      <c r="AU90" s="962" t="s">
        <v>9273</v>
      </c>
      <c r="AV90" s="985">
        <v>0</v>
      </c>
      <c r="AW90" s="1019">
        <v>30</v>
      </c>
      <c r="AX90" s="1019">
        <v>30</v>
      </c>
      <c r="AY90" s="1019">
        <v>30</v>
      </c>
      <c r="AZ90" s="1020">
        <v>10</v>
      </c>
      <c r="BA90" s="1020">
        <v>100</v>
      </c>
      <c r="BB90" s="965"/>
      <c r="BC90" s="965"/>
      <c r="BD90" s="965"/>
      <c r="BE90" s="965"/>
      <c r="BF90" s="995">
        <v>30</v>
      </c>
      <c r="BG90" s="839">
        <v>0</v>
      </c>
      <c r="BH90" s="842">
        <v>0</v>
      </c>
      <c r="BI90" s="854" t="s">
        <v>7819</v>
      </c>
      <c r="BJ90" s="129">
        <v>0</v>
      </c>
      <c r="BK90" s="7">
        <v>0</v>
      </c>
      <c r="BL90" s="841" t="s">
        <v>218</v>
      </c>
      <c r="BM90" s="854" t="s">
        <v>7834</v>
      </c>
      <c r="BN90" s="860"/>
      <c r="BO90" s="839">
        <v>0</v>
      </c>
      <c r="BP90" s="842">
        <v>0</v>
      </c>
      <c r="BQ90" s="843" t="s">
        <v>7846</v>
      </c>
      <c r="BR90" s="7">
        <v>0</v>
      </c>
      <c r="BS90" s="7">
        <v>0</v>
      </c>
      <c r="BT90" s="844" t="s">
        <v>218</v>
      </c>
      <c r="BU90" s="537" t="s">
        <v>7859</v>
      </c>
      <c r="BV90" s="120"/>
      <c r="BW90" s="839">
        <v>6</v>
      </c>
      <c r="BX90" s="848">
        <v>6</v>
      </c>
      <c r="BY90" s="853" t="s">
        <v>8375</v>
      </c>
      <c r="BZ90" s="7">
        <v>0.2</v>
      </c>
      <c r="CA90" s="7">
        <v>0.2</v>
      </c>
      <c r="CB90" s="844" t="s">
        <v>218</v>
      </c>
      <c r="CC90" s="852" t="s">
        <v>8394</v>
      </c>
      <c r="CD90" s="857"/>
      <c r="CE90" s="839">
        <v>6</v>
      </c>
      <c r="CF90" s="842">
        <v>6</v>
      </c>
      <c r="CG90" s="853" t="s">
        <v>9274</v>
      </c>
      <c r="CH90" s="7">
        <v>0.2</v>
      </c>
      <c r="CI90" s="7">
        <v>0.2</v>
      </c>
      <c r="CJ90" s="844" t="s">
        <v>218</v>
      </c>
      <c r="CK90" s="27" t="s">
        <v>9275</v>
      </c>
      <c r="CL90" s="857"/>
      <c r="CM90" s="839">
        <v>6</v>
      </c>
      <c r="CN90" s="842">
        <v>6</v>
      </c>
      <c r="CO90" s="847" t="s">
        <v>9276</v>
      </c>
      <c r="CP90" s="7">
        <v>0.2</v>
      </c>
      <c r="CQ90" s="7">
        <v>0.2</v>
      </c>
      <c r="CR90" s="844" t="s">
        <v>218</v>
      </c>
      <c r="CS90" s="852" t="s">
        <v>9277</v>
      </c>
      <c r="CT90" s="857"/>
      <c r="CU90" s="839">
        <v>18</v>
      </c>
      <c r="CV90" s="848">
        <v>18</v>
      </c>
      <c r="CW90" s="853" t="s">
        <v>9278</v>
      </c>
      <c r="CX90" s="7">
        <v>0.6</v>
      </c>
      <c r="CY90" s="7">
        <v>0.6</v>
      </c>
      <c r="CZ90" s="844" t="s">
        <v>218</v>
      </c>
      <c r="DA90" s="852" t="s">
        <v>9279</v>
      </c>
      <c r="DB90" s="856">
        <v>0</v>
      </c>
      <c r="DC90" s="839">
        <v>18</v>
      </c>
      <c r="DD90" s="842">
        <v>18</v>
      </c>
      <c r="DE90" s="853"/>
      <c r="DF90" s="7">
        <v>0.6</v>
      </c>
      <c r="DG90" s="7">
        <v>0.6</v>
      </c>
      <c r="DH90" s="844" t="s">
        <v>7160</v>
      </c>
      <c r="DI90" s="852"/>
      <c r="DJ90" s="856"/>
      <c r="DK90" s="839">
        <v>18</v>
      </c>
      <c r="DL90" s="842">
        <v>0</v>
      </c>
      <c r="DM90" s="853"/>
      <c r="DN90" s="7">
        <v>0.6</v>
      </c>
      <c r="DO90" s="7">
        <v>0.6</v>
      </c>
      <c r="DP90" s="844" t="s">
        <v>7160</v>
      </c>
      <c r="DQ90" s="852"/>
      <c r="DR90" s="856"/>
      <c r="DS90" s="839">
        <v>24</v>
      </c>
      <c r="DT90" s="848"/>
      <c r="DU90" s="853"/>
      <c r="DV90" s="7">
        <v>0.8</v>
      </c>
      <c r="DW90" s="7">
        <v>0.6</v>
      </c>
      <c r="DX90" s="844" t="s">
        <v>7160</v>
      </c>
      <c r="DY90" s="852"/>
      <c r="DZ90" s="856"/>
      <c r="EA90" s="839">
        <v>24</v>
      </c>
      <c r="EB90" s="842">
        <v>0</v>
      </c>
      <c r="EC90" s="853"/>
      <c r="ED90" s="7">
        <v>0.8</v>
      </c>
      <c r="EE90" s="7">
        <v>0.6</v>
      </c>
      <c r="EF90" s="844" t="s">
        <v>7160</v>
      </c>
      <c r="EG90" s="851"/>
      <c r="EH90" s="856"/>
      <c r="EI90" s="839">
        <v>24</v>
      </c>
      <c r="EJ90" s="842">
        <v>0</v>
      </c>
      <c r="EK90" s="853"/>
      <c r="EL90" s="7">
        <v>0.8</v>
      </c>
      <c r="EM90" s="7">
        <v>0.6</v>
      </c>
      <c r="EN90" s="844" t="s">
        <v>7160</v>
      </c>
      <c r="EO90" s="851"/>
      <c r="EP90" s="856"/>
      <c r="EQ90" s="839">
        <v>30</v>
      </c>
      <c r="ER90" s="845"/>
      <c r="ES90" s="853"/>
      <c r="ET90" s="7">
        <v>1</v>
      </c>
      <c r="EU90" s="7">
        <v>0.6</v>
      </c>
      <c r="EV90" s="844" t="s">
        <v>7160</v>
      </c>
      <c r="EW90" s="849"/>
      <c r="EX90" s="849"/>
      <c r="EY90" s="546">
        <v>2023</v>
      </c>
      <c r="FA90" s="862"/>
    </row>
    <row r="91" spans="1:157" s="934" customFormat="1" ht="32.25" customHeight="1" x14ac:dyDescent="0.25">
      <c r="A91" s="861" t="s">
        <v>9280</v>
      </c>
      <c r="B91" s="925" t="s">
        <v>5392</v>
      </c>
      <c r="C91" s="925" t="s">
        <v>653</v>
      </c>
      <c r="D91" s="925" t="s">
        <v>4460</v>
      </c>
      <c r="E91" s="925" t="s">
        <v>7165</v>
      </c>
      <c r="F91" s="925" t="s">
        <v>5393</v>
      </c>
      <c r="G91" s="925" t="s">
        <v>5476</v>
      </c>
      <c r="H91" s="925" t="s">
        <v>5394</v>
      </c>
      <c r="I91" s="969" t="s">
        <v>7344</v>
      </c>
      <c r="J91" s="969" t="s">
        <v>7569</v>
      </c>
      <c r="K91" s="969" t="s">
        <v>7685</v>
      </c>
      <c r="L91" s="920"/>
      <c r="M91" s="925" t="s">
        <v>8340</v>
      </c>
      <c r="N91" s="920">
        <v>165</v>
      </c>
      <c r="O91" s="920"/>
      <c r="P91" s="1075" t="s">
        <v>7589</v>
      </c>
      <c r="Q91" s="920" t="s">
        <v>210</v>
      </c>
      <c r="R91" s="921"/>
      <c r="S91" s="921"/>
      <c r="T91" s="921"/>
      <c r="U91" s="921"/>
      <c r="V91" s="921"/>
      <c r="W91" s="921"/>
      <c r="X91" s="921"/>
      <c r="Y91" s="921"/>
      <c r="Z91" s="921"/>
      <c r="AA91" s="921"/>
      <c r="AB91" s="921"/>
      <c r="AC91" s="921"/>
      <c r="AD91" s="921"/>
      <c r="AE91" s="921"/>
      <c r="AF91" s="921"/>
      <c r="AG91" s="921"/>
      <c r="AH91" s="921"/>
      <c r="AI91" s="921"/>
      <c r="AJ91" s="921"/>
      <c r="AK91" s="921"/>
      <c r="AL91" s="921"/>
      <c r="AM91" s="921"/>
      <c r="AN91" s="921"/>
      <c r="AO91" s="1025" t="s">
        <v>523</v>
      </c>
      <c r="AP91" s="1025" t="s">
        <v>470</v>
      </c>
      <c r="AQ91" s="1025" t="s">
        <v>213</v>
      </c>
      <c r="AR91" s="1025" t="s">
        <v>214</v>
      </c>
      <c r="AS91" s="920">
        <v>0</v>
      </c>
      <c r="AT91" s="962" t="s">
        <v>7168</v>
      </c>
      <c r="AU91" s="962" t="s">
        <v>7590</v>
      </c>
      <c r="AV91" s="1019">
        <v>100</v>
      </c>
      <c r="AW91" s="1019">
        <v>100</v>
      </c>
      <c r="AX91" s="1019">
        <v>100</v>
      </c>
      <c r="AY91" s="1019">
        <v>100</v>
      </c>
      <c r="AZ91" s="1020">
        <v>100</v>
      </c>
      <c r="BA91" s="1020">
        <v>100</v>
      </c>
      <c r="BB91" s="965"/>
      <c r="BC91" s="965"/>
      <c r="BD91" s="965"/>
      <c r="BE91" s="965"/>
      <c r="BF91" s="996">
        <v>100</v>
      </c>
      <c r="BG91" s="839">
        <v>0</v>
      </c>
      <c r="BH91" s="842">
        <v>0</v>
      </c>
      <c r="BI91" s="854" t="s">
        <v>7820</v>
      </c>
      <c r="BJ91" s="129">
        <v>0</v>
      </c>
      <c r="BK91" s="7">
        <v>0</v>
      </c>
      <c r="BL91" s="841" t="s">
        <v>218</v>
      </c>
      <c r="BM91" s="854" t="s">
        <v>7834</v>
      </c>
      <c r="BN91" s="859"/>
      <c r="BO91" s="839">
        <v>0</v>
      </c>
      <c r="BP91" s="842">
        <v>0</v>
      </c>
      <c r="BQ91" s="843" t="s">
        <v>7847</v>
      </c>
      <c r="BR91" s="7">
        <v>0</v>
      </c>
      <c r="BS91" s="7">
        <v>0</v>
      </c>
      <c r="BT91" s="844" t="s">
        <v>218</v>
      </c>
      <c r="BU91" s="537" t="s">
        <v>7859</v>
      </c>
      <c r="BV91" s="120"/>
      <c r="BW91" s="839">
        <v>25</v>
      </c>
      <c r="BX91" s="848">
        <v>48.7</v>
      </c>
      <c r="BY91" s="853" t="s">
        <v>8376</v>
      </c>
      <c r="BZ91" s="7">
        <v>0.25</v>
      </c>
      <c r="CA91" s="7">
        <v>0.48700000000000004</v>
      </c>
      <c r="CB91" s="844" t="s">
        <v>218</v>
      </c>
      <c r="CC91" s="852" t="s">
        <v>8395</v>
      </c>
      <c r="CD91" s="120"/>
      <c r="CE91" s="839">
        <v>25</v>
      </c>
      <c r="CF91" s="842">
        <v>48.7</v>
      </c>
      <c r="CG91" s="853" t="s">
        <v>9281</v>
      </c>
      <c r="CH91" s="7">
        <v>0.25</v>
      </c>
      <c r="CI91" s="7">
        <v>0.48700000000000004</v>
      </c>
      <c r="CJ91" s="844" t="s">
        <v>218</v>
      </c>
      <c r="CK91" s="27" t="s">
        <v>9234</v>
      </c>
      <c r="CL91" s="857"/>
      <c r="CM91" s="839">
        <v>25</v>
      </c>
      <c r="CN91" s="842">
        <v>48.7</v>
      </c>
      <c r="CO91" s="847" t="s">
        <v>9282</v>
      </c>
      <c r="CP91" s="7">
        <v>0.25</v>
      </c>
      <c r="CQ91" s="7">
        <v>0.48700000000000004</v>
      </c>
      <c r="CR91" s="844" t="s">
        <v>218</v>
      </c>
      <c r="CS91" s="852" t="s">
        <v>9283</v>
      </c>
      <c r="CT91" s="857"/>
      <c r="CU91" s="839">
        <v>50</v>
      </c>
      <c r="CV91" s="848">
        <v>70</v>
      </c>
      <c r="CW91" s="853" t="s">
        <v>9284</v>
      </c>
      <c r="CX91" s="7">
        <v>0.5</v>
      </c>
      <c r="CY91" s="7">
        <v>0.7</v>
      </c>
      <c r="CZ91" s="844" t="s">
        <v>218</v>
      </c>
      <c r="DA91" s="852" t="s">
        <v>9285</v>
      </c>
      <c r="DB91" s="856">
        <v>0</v>
      </c>
      <c r="DC91" s="839">
        <v>50</v>
      </c>
      <c r="DD91" s="842">
        <v>70</v>
      </c>
      <c r="DE91" s="853"/>
      <c r="DF91" s="7">
        <v>0.5</v>
      </c>
      <c r="DG91" s="7">
        <v>0</v>
      </c>
      <c r="DH91" s="844" t="s">
        <v>7160</v>
      </c>
      <c r="DI91" s="852"/>
      <c r="DJ91" s="856"/>
      <c r="DK91" s="839">
        <v>50</v>
      </c>
      <c r="DL91" s="842">
        <v>0</v>
      </c>
      <c r="DM91" s="853"/>
      <c r="DN91" s="7">
        <v>0.5</v>
      </c>
      <c r="DO91" s="7">
        <v>0</v>
      </c>
      <c r="DP91" s="844" t="s">
        <v>7160</v>
      </c>
      <c r="DQ91" s="852"/>
      <c r="DR91" s="856"/>
      <c r="DS91" s="839">
        <v>75</v>
      </c>
      <c r="DT91" s="848"/>
      <c r="DU91" s="853"/>
      <c r="DV91" s="7">
        <v>0.75</v>
      </c>
      <c r="DW91" s="7">
        <v>0</v>
      </c>
      <c r="DX91" s="844" t="s">
        <v>7160</v>
      </c>
      <c r="DY91" s="852"/>
      <c r="DZ91" s="856"/>
      <c r="EA91" s="839">
        <v>75</v>
      </c>
      <c r="EB91" s="842">
        <v>0</v>
      </c>
      <c r="EC91" s="853"/>
      <c r="ED91" s="7">
        <v>0.75</v>
      </c>
      <c r="EE91" s="7">
        <v>0</v>
      </c>
      <c r="EF91" s="844" t="s">
        <v>7160</v>
      </c>
      <c r="EG91" s="851"/>
      <c r="EH91" s="856"/>
      <c r="EI91" s="839">
        <v>75</v>
      </c>
      <c r="EJ91" s="842">
        <v>0</v>
      </c>
      <c r="EK91" s="853"/>
      <c r="EL91" s="7">
        <v>0.75</v>
      </c>
      <c r="EM91" s="7">
        <v>0</v>
      </c>
      <c r="EN91" s="844" t="s">
        <v>7160</v>
      </c>
      <c r="EO91" s="851"/>
      <c r="EP91" s="856"/>
      <c r="EQ91" s="839">
        <v>100</v>
      </c>
      <c r="ER91" s="845"/>
      <c r="ES91" s="853"/>
      <c r="ET91" s="7">
        <v>1</v>
      </c>
      <c r="EU91" s="7">
        <v>0</v>
      </c>
      <c r="EV91" s="844" t="s">
        <v>7160</v>
      </c>
      <c r="EW91" s="849"/>
      <c r="EX91" s="849"/>
      <c r="EY91" s="546">
        <v>2023</v>
      </c>
      <c r="FA91" s="862"/>
    </row>
    <row r="92" spans="1:157" s="934" customFormat="1" ht="32.25" customHeight="1" x14ac:dyDescent="0.25">
      <c r="A92" s="861" t="s">
        <v>9286</v>
      </c>
      <c r="B92" s="925" t="s">
        <v>5392</v>
      </c>
      <c r="C92" s="925" t="s">
        <v>653</v>
      </c>
      <c r="D92" s="925" t="s">
        <v>4460</v>
      </c>
      <c r="E92" s="925" t="s">
        <v>7165</v>
      </c>
      <c r="F92" s="925" t="s">
        <v>5393</v>
      </c>
      <c r="G92" s="925" t="s">
        <v>5476</v>
      </c>
      <c r="H92" s="925" t="s">
        <v>5394</v>
      </c>
      <c r="I92" s="969" t="s">
        <v>7344</v>
      </c>
      <c r="J92" s="969" t="s">
        <v>7569</v>
      </c>
      <c r="K92" s="969" t="s">
        <v>7685</v>
      </c>
      <c r="L92" s="920"/>
      <c r="M92" s="925" t="s">
        <v>8340</v>
      </c>
      <c r="N92" s="971">
        <v>593</v>
      </c>
      <c r="O92" s="920"/>
      <c r="P92" s="1075" t="s">
        <v>7591</v>
      </c>
      <c r="Q92" s="920" t="s">
        <v>210</v>
      </c>
      <c r="R92" s="921"/>
      <c r="S92" s="921"/>
      <c r="T92" s="921"/>
      <c r="U92" s="921"/>
      <c r="V92" s="921"/>
      <c r="W92" s="921"/>
      <c r="X92" s="921"/>
      <c r="Y92" s="921"/>
      <c r="Z92" s="921"/>
      <c r="AA92" s="921"/>
      <c r="AB92" s="921"/>
      <c r="AC92" s="921"/>
      <c r="AD92" s="921"/>
      <c r="AE92" s="921"/>
      <c r="AF92" s="921"/>
      <c r="AG92" s="921"/>
      <c r="AH92" s="921"/>
      <c r="AI92" s="921"/>
      <c r="AJ92" s="921"/>
      <c r="AK92" s="921"/>
      <c r="AL92" s="921"/>
      <c r="AM92" s="921"/>
      <c r="AN92" s="921"/>
      <c r="AO92" s="1025" t="s">
        <v>523</v>
      </c>
      <c r="AP92" s="1025" t="s">
        <v>470</v>
      </c>
      <c r="AQ92" s="1025" t="s">
        <v>213</v>
      </c>
      <c r="AR92" s="1025" t="s">
        <v>214</v>
      </c>
      <c r="AS92" s="920">
        <v>0</v>
      </c>
      <c r="AT92" s="962" t="s">
        <v>7168</v>
      </c>
      <c r="AU92" s="962" t="s">
        <v>7590</v>
      </c>
      <c r="AV92" s="1019">
        <v>100</v>
      </c>
      <c r="AW92" s="1019">
        <v>100</v>
      </c>
      <c r="AX92" s="1019">
        <v>100</v>
      </c>
      <c r="AY92" s="1019">
        <v>100</v>
      </c>
      <c r="AZ92" s="1020">
        <v>100</v>
      </c>
      <c r="BA92" s="1020">
        <v>100</v>
      </c>
      <c r="BB92" s="965"/>
      <c r="BC92" s="965"/>
      <c r="BD92" s="965"/>
      <c r="BE92" s="965"/>
      <c r="BF92" s="996">
        <v>100</v>
      </c>
      <c r="BG92" s="839">
        <v>0</v>
      </c>
      <c r="BH92" s="842">
        <v>0</v>
      </c>
      <c r="BI92" s="854" t="s">
        <v>7821</v>
      </c>
      <c r="BJ92" s="129">
        <v>0</v>
      </c>
      <c r="BK92" s="7">
        <v>0</v>
      </c>
      <c r="BL92" s="841" t="s">
        <v>218</v>
      </c>
      <c r="BM92" s="854" t="s">
        <v>7834</v>
      </c>
      <c r="BN92" s="859"/>
      <c r="BO92" s="839">
        <v>0</v>
      </c>
      <c r="BP92" s="842">
        <v>0</v>
      </c>
      <c r="BQ92" s="843" t="s">
        <v>7848</v>
      </c>
      <c r="BR92" s="7">
        <v>0</v>
      </c>
      <c r="BS92" s="7">
        <v>0</v>
      </c>
      <c r="BT92" s="844" t="s">
        <v>218</v>
      </c>
      <c r="BU92" s="537" t="s">
        <v>7859</v>
      </c>
      <c r="BV92" s="120"/>
      <c r="BW92" s="839">
        <v>25</v>
      </c>
      <c r="BX92" s="848">
        <v>25</v>
      </c>
      <c r="BY92" s="853" t="s">
        <v>8377</v>
      </c>
      <c r="BZ92" s="7">
        <v>0.25</v>
      </c>
      <c r="CA92" s="7">
        <v>0.25</v>
      </c>
      <c r="CB92" s="844" t="s">
        <v>218</v>
      </c>
      <c r="CC92" s="852" t="s">
        <v>8396</v>
      </c>
      <c r="CD92" s="120"/>
      <c r="CE92" s="839">
        <v>25</v>
      </c>
      <c r="CF92" s="842">
        <v>25</v>
      </c>
      <c r="CG92" s="853" t="s">
        <v>9287</v>
      </c>
      <c r="CH92" s="7">
        <v>0.25</v>
      </c>
      <c r="CI92" s="7">
        <v>0.25</v>
      </c>
      <c r="CJ92" s="844" t="s">
        <v>218</v>
      </c>
      <c r="CK92" s="27" t="s">
        <v>9234</v>
      </c>
      <c r="CL92" s="857"/>
      <c r="CM92" s="839">
        <v>25</v>
      </c>
      <c r="CN92" s="842">
        <v>25</v>
      </c>
      <c r="CO92" s="847" t="s">
        <v>9288</v>
      </c>
      <c r="CP92" s="7">
        <v>0.25</v>
      </c>
      <c r="CQ92" s="7">
        <v>0.25</v>
      </c>
      <c r="CR92" s="844" t="s">
        <v>218</v>
      </c>
      <c r="CS92" s="852" t="s">
        <v>9283</v>
      </c>
      <c r="CT92" s="857"/>
      <c r="CU92" s="839">
        <v>50</v>
      </c>
      <c r="CV92" s="848">
        <v>50</v>
      </c>
      <c r="CW92" s="853" t="s">
        <v>9289</v>
      </c>
      <c r="CX92" s="7">
        <v>0.5</v>
      </c>
      <c r="CY92" s="7">
        <v>0.5</v>
      </c>
      <c r="CZ92" s="844" t="s">
        <v>218</v>
      </c>
      <c r="DA92" s="852" t="s">
        <v>9290</v>
      </c>
      <c r="DB92" s="856">
        <v>0</v>
      </c>
      <c r="DC92" s="839">
        <v>50</v>
      </c>
      <c r="DD92" s="842">
        <v>50</v>
      </c>
      <c r="DE92" s="853"/>
      <c r="DF92" s="7">
        <v>0.5</v>
      </c>
      <c r="DG92" s="7">
        <v>0</v>
      </c>
      <c r="DH92" s="844" t="s">
        <v>7160</v>
      </c>
      <c r="DI92" s="852"/>
      <c r="DJ92" s="856"/>
      <c r="DK92" s="839">
        <v>50</v>
      </c>
      <c r="DL92" s="842">
        <v>0</v>
      </c>
      <c r="DM92" s="853"/>
      <c r="DN92" s="7">
        <v>0.5</v>
      </c>
      <c r="DO92" s="7">
        <v>0</v>
      </c>
      <c r="DP92" s="844" t="s">
        <v>7160</v>
      </c>
      <c r="DQ92" s="852"/>
      <c r="DR92" s="856"/>
      <c r="DS92" s="839">
        <v>75</v>
      </c>
      <c r="DT92" s="848"/>
      <c r="DU92" s="853"/>
      <c r="DV92" s="7">
        <v>0.75</v>
      </c>
      <c r="DW92" s="7">
        <v>0</v>
      </c>
      <c r="DX92" s="844" t="s">
        <v>7160</v>
      </c>
      <c r="DY92" s="852"/>
      <c r="DZ92" s="856"/>
      <c r="EA92" s="839">
        <v>75</v>
      </c>
      <c r="EB92" s="842">
        <v>0</v>
      </c>
      <c r="EC92" s="853"/>
      <c r="ED92" s="7">
        <v>0.75</v>
      </c>
      <c r="EE92" s="7">
        <v>0</v>
      </c>
      <c r="EF92" s="844" t="s">
        <v>7160</v>
      </c>
      <c r="EG92" s="851"/>
      <c r="EH92" s="856"/>
      <c r="EI92" s="839">
        <v>75</v>
      </c>
      <c r="EJ92" s="842">
        <v>0</v>
      </c>
      <c r="EK92" s="853"/>
      <c r="EL92" s="7">
        <v>0.75</v>
      </c>
      <c r="EM92" s="7">
        <v>0</v>
      </c>
      <c r="EN92" s="844" t="s">
        <v>7160</v>
      </c>
      <c r="EO92" s="851"/>
      <c r="EP92" s="856"/>
      <c r="EQ92" s="839">
        <v>100</v>
      </c>
      <c r="ER92" s="845"/>
      <c r="ES92" s="853"/>
      <c r="ET92" s="7">
        <v>1</v>
      </c>
      <c r="EU92" s="7">
        <v>0</v>
      </c>
      <c r="EV92" s="844" t="s">
        <v>7160</v>
      </c>
      <c r="EW92" s="849"/>
      <c r="EX92" s="849"/>
      <c r="EY92" s="546">
        <v>2023</v>
      </c>
      <c r="FA92" s="862"/>
    </row>
    <row r="93" spans="1:157" s="934" customFormat="1" ht="32.25" customHeight="1" x14ac:dyDescent="0.25">
      <c r="A93" s="861" t="s">
        <v>9291</v>
      </c>
      <c r="B93" s="925" t="s">
        <v>5392</v>
      </c>
      <c r="C93" s="925" t="s">
        <v>653</v>
      </c>
      <c r="D93" s="925" t="s">
        <v>4460</v>
      </c>
      <c r="E93" s="925" t="s">
        <v>7165</v>
      </c>
      <c r="F93" s="925" t="s">
        <v>5393</v>
      </c>
      <c r="G93" s="925" t="s">
        <v>5476</v>
      </c>
      <c r="H93" s="925" t="s">
        <v>5394</v>
      </c>
      <c r="I93" s="969" t="s">
        <v>7344</v>
      </c>
      <c r="J93" s="969" t="s">
        <v>7569</v>
      </c>
      <c r="K93" s="969" t="s">
        <v>7685</v>
      </c>
      <c r="L93" s="920"/>
      <c r="M93" s="925" t="s">
        <v>8340</v>
      </c>
      <c r="N93" s="971">
        <v>594</v>
      </c>
      <c r="O93" s="920"/>
      <c r="P93" s="1075" t="s">
        <v>7592</v>
      </c>
      <c r="Q93" s="920" t="s">
        <v>210</v>
      </c>
      <c r="R93" s="921"/>
      <c r="S93" s="921"/>
      <c r="T93" s="921"/>
      <c r="U93" s="921"/>
      <c r="V93" s="921"/>
      <c r="W93" s="921"/>
      <c r="X93" s="921"/>
      <c r="Y93" s="921"/>
      <c r="Z93" s="921"/>
      <c r="AA93" s="921"/>
      <c r="AB93" s="921"/>
      <c r="AC93" s="921"/>
      <c r="AD93" s="921"/>
      <c r="AE93" s="921"/>
      <c r="AF93" s="921"/>
      <c r="AG93" s="921"/>
      <c r="AH93" s="921"/>
      <c r="AI93" s="921"/>
      <c r="AJ93" s="921"/>
      <c r="AK93" s="921"/>
      <c r="AL93" s="921"/>
      <c r="AM93" s="921"/>
      <c r="AN93" s="921"/>
      <c r="AO93" s="1025" t="s">
        <v>523</v>
      </c>
      <c r="AP93" s="1025" t="s">
        <v>470</v>
      </c>
      <c r="AQ93" s="1025" t="s">
        <v>213</v>
      </c>
      <c r="AR93" s="1025" t="s">
        <v>214</v>
      </c>
      <c r="AS93" s="920">
        <v>0</v>
      </c>
      <c r="AT93" s="962" t="s">
        <v>7168</v>
      </c>
      <c r="AU93" s="962" t="s">
        <v>7590</v>
      </c>
      <c r="AV93" s="1019">
        <v>100</v>
      </c>
      <c r="AW93" s="1019">
        <v>100</v>
      </c>
      <c r="AX93" s="1019">
        <v>100</v>
      </c>
      <c r="AY93" s="1019">
        <v>100</v>
      </c>
      <c r="AZ93" s="1020">
        <v>100</v>
      </c>
      <c r="BA93" s="1020">
        <v>100</v>
      </c>
      <c r="BB93" s="965"/>
      <c r="BC93" s="965"/>
      <c r="BD93" s="965"/>
      <c r="BE93" s="965"/>
      <c r="BF93" s="996">
        <v>100</v>
      </c>
      <c r="BG93" s="839">
        <v>0</v>
      </c>
      <c r="BH93" s="842">
        <v>0</v>
      </c>
      <c r="BI93" s="854" t="s">
        <v>7822</v>
      </c>
      <c r="BJ93" s="129">
        <v>0</v>
      </c>
      <c r="BK93" s="7">
        <v>0</v>
      </c>
      <c r="BL93" s="841" t="s">
        <v>218</v>
      </c>
      <c r="BM93" s="854" t="s">
        <v>7834</v>
      </c>
      <c r="BN93" s="859"/>
      <c r="BO93" s="839">
        <v>0</v>
      </c>
      <c r="BP93" s="842">
        <v>0</v>
      </c>
      <c r="BQ93" s="843" t="s">
        <v>7849</v>
      </c>
      <c r="BR93" s="7">
        <v>0</v>
      </c>
      <c r="BS93" s="7">
        <v>0</v>
      </c>
      <c r="BT93" s="844" t="s">
        <v>218</v>
      </c>
      <c r="BU93" s="537" t="s">
        <v>7859</v>
      </c>
      <c r="BV93" s="120"/>
      <c r="BW93" s="839">
        <v>25</v>
      </c>
      <c r="BX93" s="848">
        <v>25</v>
      </c>
      <c r="BY93" s="853" t="s">
        <v>8378</v>
      </c>
      <c r="BZ93" s="7">
        <v>0.25</v>
      </c>
      <c r="CA93" s="7">
        <v>0.25</v>
      </c>
      <c r="CB93" s="844" t="s">
        <v>218</v>
      </c>
      <c r="CC93" s="852" t="s">
        <v>8397</v>
      </c>
      <c r="CD93" s="120"/>
      <c r="CE93" s="839">
        <v>25</v>
      </c>
      <c r="CF93" s="842">
        <v>25</v>
      </c>
      <c r="CG93" s="853" t="s">
        <v>9292</v>
      </c>
      <c r="CH93" s="7">
        <v>0.25</v>
      </c>
      <c r="CI93" s="7">
        <v>0.25</v>
      </c>
      <c r="CJ93" s="844" t="s">
        <v>218</v>
      </c>
      <c r="CK93" s="27" t="s">
        <v>9234</v>
      </c>
      <c r="CL93" s="857"/>
      <c r="CM93" s="839">
        <v>25</v>
      </c>
      <c r="CN93" s="842">
        <v>25</v>
      </c>
      <c r="CO93" s="847" t="s">
        <v>9293</v>
      </c>
      <c r="CP93" s="7">
        <v>0.25</v>
      </c>
      <c r="CQ93" s="7">
        <v>0.25</v>
      </c>
      <c r="CR93" s="844" t="s">
        <v>218</v>
      </c>
      <c r="CS93" s="852" t="s">
        <v>9283</v>
      </c>
      <c r="CT93" s="857"/>
      <c r="CU93" s="839">
        <v>50</v>
      </c>
      <c r="CV93" s="848">
        <v>45.32</v>
      </c>
      <c r="CW93" s="853" t="s">
        <v>9294</v>
      </c>
      <c r="CX93" s="7">
        <v>0.5</v>
      </c>
      <c r="CY93" s="7">
        <v>0.45319999999999999</v>
      </c>
      <c r="CZ93" s="844" t="s">
        <v>218</v>
      </c>
      <c r="DA93" s="852" t="s">
        <v>9295</v>
      </c>
      <c r="DB93" s="856">
        <v>0</v>
      </c>
      <c r="DC93" s="839">
        <v>50</v>
      </c>
      <c r="DD93" s="842">
        <v>45.32</v>
      </c>
      <c r="DE93" s="853"/>
      <c r="DF93" s="7">
        <v>0.5</v>
      </c>
      <c r="DG93" s="7">
        <v>0</v>
      </c>
      <c r="DH93" s="844" t="s">
        <v>7160</v>
      </c>
      <c r="DI93" s="852"/>
      <c r="DJ93" s="856"/>
      <c r="DK93" s="839">
        <v>50</v>
      </c>
      <c r="DL93" s="842">
        <v>0</v>
      </c>
      <c r="DM93" s="853"/>
      <c r="DN93" s="7">
        <v>0.5</v>
      </c>
      <c r="DO93" s="7">
        <v>0</v>
      </c>
      <c r="DP93" s="844" t="s">
        <v>7160</v>
      </c>
      <c r="DQ93" s="852"/>
      <c r="DR93" s="856"/>
      <c r="DS93" s="839">
        <v>75</v>
      </c>
      <c r="DT93" s="848"/>
      <c r="DU93" s="853"/>
      <c r="DV93" s="7">
        <v>0.75</v>
      </c>
      <c r="DW93" s="7">
        <v>0</v>
      </c>
      <c r="DX93" s="844" t="s">
        <v>7160</v>
      </c>
      <c r="DY93" s="852"/>
      <c r="DZ93" s="856"/>
      <c r="EA93" s="839">
        <v>75</v>
      </c>
      <c r="EB93" s="842">
        <v>0</v>
      </c>
      <c r="EC93" s="853"/>
      <c r="ED93" s="7">
        <v>0.75</v>
      </c>
      <c r="EE93" s="7">
        <v>0</v>
      </c>
      <c r="EF93" s="844" t="s">
        <v>7160</v>
      </c>
      <c r="EG93" s="851"/>
      <c r="EH93" s="856"/>
      <c r="EI93" s="839">
        <v>75</v>
      </c>
      <c r="EJ93" s="842">
        <v>0</v>
      </c>
      <c r="EK93" s="853"/>
      <c r="EL93" s="7">
        <v>0.75</v>
      </c>
      <c r="EM93" s="7">
        <v>0</v>
      </c>
      <c r="EN93" s="844" t="s">
        <v>7160</v>
      </c>
      <c r="EO93" s="851"/>
      <c r="EP93" s="856"/>
      <c r="EQ93" s="839">
        <v>100</v>
      </c>
      <c r="ER93" s="845"/>
      <c r="ES93" s="853"/>
      <c r="ET93" s="7">
        <v>1</v>
      </c>
      <c r="EU93" s="7">
        <v>0</v>
      </c>
      <c r="EV93" s="844" t="s">
        <v>7160</v>
      </c>
      <c r="EW93" s="849"/>
      <c r="EX93" s="849"/>
      <c r="EY93" s="546">
        <v>2023</v>
      </c>
      <c r="FA93" s="862"/>
    </row>
    <row r="94" spans="1:157" s="934" customFormat="1" ht="32.25" customHeight="1" x14ac:dyDescent="0.25">
      <c r="A94" s="861" t="s">
        <v>9296</v>
      </c>
      <c r="B94" s="925" t="s">
        <v>5392</v>
      </c>
      <c r="C94" s="925" t="s">
        <v>653</v>
      </c>
      <c r="D94" s="925" t="s">
        <v>4460</v>
      </c>
      <c r="E94" s="925" t="s">
        <v>7165</v>
      </c>
      <c r="F94" s="925" t="s">
        <v>5393</v>
      </c>
      <c r="G94" s="925" t="s">
        <v>5476</v>
      </c>
      <c r="H94" s="925" t="s">
        <v>5394</v>
      </c>
      <c r="I94" s="969" t="s">
        <v>7344</v>
      </c>
      <c r="J94" s="969" t="s">
        <v>7569</v>
      </c>
      <c r="K94" s="969" t="s">
        <v>7683</v>
      </c>
      <c r="L94" s="920"/>
      <c r="M94" s="925" t="s">
        <v>8319</v>
      </c>
      <c r="N94" s="971">
        <v>595</v>
      </c>
      <c r="O94" s="920"/>
      <c r="P94" s="1073" t="s">
        <v>7593</v>
      </c>
      <c r="Q94" s="920" t="s">
        <v>210</v>
      </c>
      <c r="R94" s="921"/>
      <c r="S94" s="921"/>
      <c r="T94" s="921"/>
      <c r="U94" s="921"/>
      <c r="V94" s="921"/>
      <c r="W94" s="921"/>
      <c r="X94" s="921"/>
      <c r="Y94" s="921"/>
      <c r="Z94" s="921"/>
      <c r="AA94" s="921"/>
      <c r="AB94" s="921"/>
      <c r="AC94" s="921"/>
      <c r="AD94" s="921"/>
      <c r="AE94" s="921"/>
      <c r="AF94" s="921"/>
      <c r="AG94" s="921"/>
      <c r="AH94" s="921"/>
      <c r="AI94" s="921"/>
      <c r="AJ94" s="921"/>
      <c r="AK94" s="921"/>
      <c r="AL94" s="921"/>
      <c r="AM94" s="921"/>
      <c r="AN94" s="921"/>
      <c r="AO94" s="920" t="s">
        <v>211</v>
      </c>
      <c r="AP94" s="921" t="s">
        <v>470</v>
      </c>
      <c r="AQ94" s="920" t="s">
        <v>418</v>
      </c>
      <c r="AR94" s="1025" t="s">
        <v>214</v>
      </c>
      <c r="AS94" s="920">
        <v>0</v>
      </c>
      <c r="AT94" s="925" t="s">
        <v>7594</v>
      </c>
      <c r="AU94" s="925" t="s">
        <v>7590</v>
      </c>
      <c r="AV94" s="985">
        <v>0</v>
      </c>
      <c r="AW94" s="1019">
        <v>100</v>
      </c>
      <c r="AX94" s="1021">
        <v>0</v>
      </c>
      <c r="AY94" s="1021">
        <v>0</v>
      </c>
      <c r="AZ94" s="1021">
        <v>0</v>
      </c>
      <c r="BA94" s="1019">
        <v>100</v>
      </c>
      <c r="BB94" s="964"/>
      <c r="BC94" s="964"/>
      <c r="BD94" s="964"/>
      <c r="BE94" s="964"/>
      <c r="BF94" s="995">
        <v>100</v>
      </c>
      <c r="BG94" s="839">
        <v>0</v>
      </c>
      <c r="BH94" s="842">
        <v>0</v>
      </c>
      <c r="BI94" s="854" t="s">
        <v>7823</v>
      </c>
      <c r="BJ94" s="129">
        <v>0</v>
      </c>
      <c r="BK94" s="7">
        <v>0</v>
      </c>
      <c r="BL94" s="841" t="s">
        <v>218</v>
      </c>
      <c r="BM94" s="854" t="s">
        <v>7834</v>
      </c>
      <c r="BN94" s="859"/>
      <c r="BO94" s="839">
        <v>0</v>
      </c>
      <c r="BP94" s="842">
        <v>0</v>
      </c>
      <c r="BQ94" s="843" t="s">
        <v>7850</v>
      </c>
      <c r="BR94" s="7">
        <v>0</v>
      </c>
      <c r="BS94" s="850">
        <v>0</v>
      </c>
      <c r="BT94" s="844" t="s">
        <v>218</v>
      </c>
      <c r="BU94" s="537" t="s">
        <v>7859</v>
      </c>
      <c r="BV94" s="120"/>
      <c r="BW94" s="839">
        <v>25</v>
      </c>
      <c r="BX94" s="848">
        <v>25</v>
      </c>
      <c r="BY94" s="853" t="s">
        <v>8379</v>
      </c>
      <c r="BZ94" s="7">
        <v>0.25</v>
      </c>
      <c r="CA94" s="7">
        <v>0.25</v>
      </c>
      <c r="CB94" s="844" t="s">
        <v>218</v>
      </c>
      <c r="CC94" s="852" t="s">
        <v>8398</v>
      </c>
      <c r="CD94" s="857"/>
      <c r="CE94" s="839">
        <v>25</v>
      </c>
      <c r="CF94" s="842">
        <v>25</v>
      </c>
      <c r="CG94" s="853" t="s">
        <v>9297</v>
      </c>
      <c r="CH94" s="7">
        <v>0.25</v>
      </c>
      <c r="CI94" s="7">
        <v>0.25</v>
      </c>
      <c r="CJ94" s="844" t="s">
        <v>218</v>
      </c>
      <c r="CK94" s="27" t="s">
        <v>9234</v>
      </c>
      <c r="CL94" s="857"/>
      <c r="CM94" s="839">
        <v>25</v>
      </c>
      <c r="CN94" s="842">
        <v>25</v>
      </c>
      <c r="CO94" s="847" t="s">
        <v>9298</v>
      </c>
      <c r="CP94" s="7">
        <v>0.25</v>
      </c>
      <c r="CQ94" s="7">
        <v>0.25</v>
      </c>
      <c r="CR94" s="844" t="s">
        <v>218</v>
      </c>
      <c r="CS94" s="852" t="s">
        <v>9283</v>
      </c>
      <c r="CT94" s="857"/>
      <c r="CU94" s="839">
        <v>50</v>
      </c>
      <c r="CV94" s="848">
        <v>50</v>
      </c>
      <c r="CW94" s="853" t="s">
        <v>9299</v>
      </c>
      <c r="CX94" s="7">
        <v>0.5</v>
      </c>
      <c r="CY94" s="7">
        <v>0.5</v>
      </c>
      <c r="CZ94" s="844" t="s">
        <v>218</v>
      </c>
      <c r="DA94" s="852" t="s">
        <v>9300</v>
      </c>
      <c r="DB94" s="856">
        <v>0</v>
      </c>
      <c r="DC94" s="839">
        <v>50</v>
      </c>
      <c r="DD94" s="842">
        <v>50</v>
      </c>
      <c r="DE94" s="853"/>
      <c r="DF94" s="7" t="s">
        <v>872</v>
      </c>
      <c r="DG94" s="7">
        <v>0.5</v>
      </c>
      <c r="DH94" s="844" t="s">
        <v>7160</v>
      </c>
      <c r="DI94" s="852"/>
      <c r="DJ94" s="856"/>
      <c r="DK94" s="839">
        <v>50</v>
      </c>
      <c r="DL94" s="842">
        <v>0</v>
      </c>
      <c r="DM94" s="853"/>
      <c r="DN94" s="7">
        <v>0.5</v>
      </c>
      <c r="DO94" s="7">
        <v>0.5</v>
      </c>
      <c r="DP94" s="844" t="s">
        <v>7160</v>
      </c>
      <c r="DQ94" s="852"/>
      <c r="DR94" s="856"/>
      <c r="DS94" s="839">
        <v>75</v>
      </c>
      <c r="DT94" s="848"/>
      <c r="DU94" s="853"/>
      <c r="DV94" s="7">
        <v>0.75</v>
      </c>
      <c r="DW94" s="7">
        <v>0.5</v>
      </c>
      <c r="DX94" s="844" t="s">
        <v>7160</v>
      </c>
      <c r="DY94" s="852"/>
      <c r="DZ94" s="856"/>
      <c r="EA94" s="839">
        <v>75</v>
      </c>
      <c r="EB94" s="842">
        <v>0</v>
      </c>
      <c r="EC94" s="853"/>
      <c r="ED94" s="7">
        <v>0.75</v>
      </c>
      <c r="EE94" s="7">
        <v>0.5</v>
      </c>
      <c r="EF94" s="844" t="s">
        <v>7160</v>
      </c>
      <c r="EG94" s="851"/>
      <c r="EH94" s="856"/>
      <c r="EI94" s="839">
        <v>75</v>
      </c>
      <c r="EJ94" s="842">
        <v>0</v>
      </c>
      <c r="EK94" s="853"/>
      <c r="EL94" s="7">
        <v>0.75</v>
      </c>
      <c r="EM94" s="7">
        <v>0.5</v>
      </c>
      <c r="EN94" s="844" t="s">
        <v>7160</v>
      </c>
      <c r="EO94" s="851"/>
      <c r="EP94" s="856"/>
      <c r="EQ94" s="839">
        <v>100</v>
      </c>
      <c r="ER94" s="845"/>
      <c r="ES94" s="853"/>
      <c r="ET94" s="7">
        <v>1</v>
      </c>
      <c r="EU94" s="7">
        <v>0.5</v>
      </c>
      <c r="EV94" s="844" t="s">
        <v>7160</v>
      </c>
      <c r="EW94" s="849"/>
      <c r="EX94" s="849"/>
      <c r="EY94" s="546">
        <v>2023</v>
      </c>
      <c r="FA94" s="862"/>
    </row>
    <row r="95" spans="1:157" s="934" customFormat="1" ht="32.25" customHeight="1" x14ac:dyDescent="0.25">
      <c r="A95" s="861" t="s">
        <v>9301</v>
      </c>
      <c r="B95" s="925" t="s">
        <v>5392</v>
      </c>
      <c r="C95" s="925" t="s">
        <v>653</v>
      </c>
      <c r="D95" s="925" t="s">
        <v>4460</v>
      </c>
      <c r="E95" s="925" t="s">
        <v>7165</v>
      </c>
      <c r="F95" s="925" t="s">
        <v>5393</v>
      </c>
      <c r="G95" s="925" t="s">
        <v>5476</v>
      </c>
      <c r="H95" s="925" t="s">
        <v>5394</v>
      </c>
      <c r="I95" s="969" t="s">
        <v>7344</v>
      </c>
      <c r="J95" s="969" t="s">
        <v>7569</v>
      </c>
      <c r="K95" s="969" t="s">
        <v>7683</v>
      </c>
      <c r="L95" s="920"/>
      <c r="M95" s="925" t="s">
        <v>8319</v>
      </c>
      <c r="N95" s="971">
        <v>596</v>
      </c>
      <c r="O95" s="920"/>
      <c r="P95" s="1073" t="s">
        <v>7595</v>
      </c>
      <c r="Q95" s="920" t="s">
        <v>210</v>
      </c>
      <c r="R95" s="921"/>
      <c r="S95" s="921"/>
      <c r="T95" s="921"/>
      <c r="U95" s="921"/>
      <c r="V95" s="921"/>
      <c r="W95" s="921"/>
      <c r="X95" s="921"/>
      <c r="Y95" s="921"/>
      <c r="Z95" s="921"/>
      <c r="AA95" s="921"/>
      <c r="AB95" s="921"/>
      <c r="AC95" s="921"/>
      <c r="AD95" s="921"/>
      <c r="AE95" s="921"/>
      <c r="AF95" s="921"/>
      <c r="AG95" s="921"/>
      <c r="AH95" s="921"/>
      <c r="AI95" s="921"/>
      <c r="AJ95" s="921"/>
      <c r="AK95" s="921"/>
      <c r="AL95" s="921"/>
      <c r="AM95" s="921"/>
      <c r="AN95" s="921"/>
      <c r="AO95" s="920" t="s">
        <v>211</v>
      </c>
      <c r="AP95" s="921" t="s">
        <v>470</v>
      </c>
      <c r="AQ95" s="920" t="s">
        <v>418</v>
      </c>
      <c r="AR95" s="1025" t="s">
        <v>214</v>
      </c>
      <c r="AS95" s="920">
        <v>0</v>
      </c>
      <c r="AT95" s="925" t="s">
        <v>7594</v>
      </c>
      <c r="AU95" s="925" t="s">
        <v>7590</v>
      </c>
      <c r="AV95" s="985">
        <v>0</v>
      </c>
      <c r="AW95" s="1019">
        <v>100</v>
      </c>
      <c r="AX95" s="1021">
        <v>0</v>
      </c>
      <c r="AY95" s="1021">
        <v>0</v>
      </c>
      <c r="AZ95" s="1021">
        <v>0</v>
      </c>
      <c r="BA95" s="1019">
        <v>100</v>
      </c>
      <c r="BB95" s="964"/>
      <c r="BC95" s="964"/>
      <c r="BD95" s="964"/>
      <c r="BE95" s="964"/>
      <c r="BF95" s="995">
        <v>100</v>
      </c>
      <c r="BG95" s="839">
        <v>0</v>
      </c>
      <c r="BH95" s="842">
        <v>0</v>
      </c>
      <c r="BI95" s="854" t="s">
        <v>7824</v>
      </c>
      <c r="BJ95" s="129">
        <v>0</v>
      </c>
      <c r="BK95" s="7">
        <v>0</v>
      </c>
      <c r="BL95" s="841" t="s">
        <v>218</v>
      </c>
      <c r="BM95" s="854" t="s">
        <v>7834</v>
      </c>
      <c r="BN95" s="859"/>
      <c r="BO95" s="839">
        <v>0</v>
      </c>
      <c r="BP95" s="842">
        <v>0</v>
      </c>
      <c r="BQ95" s="843" t="s">
        <v>7850</v>
      </c>
      <c r="BR95" s="7">
        <v>0</v>
      </c>
      <c r="BS95" s="850">
        <v>0</v>
      </c>
      <c r="BT95" s="844" t="s">
        <v>218</v>
      </c>
      <c r="BU95" s="537" t="s">
        <v>7859</v>
      </c>
      <c r="BV95" s="120"/>
      <c r="BW95" s="839">
        <v>25</v>
      </c>
      <c r="BX95" s="848">
        <v>25</v>
      </c>
      <c r="BY95" s="853" t="s">
        <v>8379</v>
      </c>
      <c r="BZ95" s="7">
        <v>0.25</v>
      </c>
      <c r="CA95" s="7">
        <v>0.25</v>
      </c>
      <c r="CB95" s="844" t="s">
        <v>218</v>
      </c>
      <c r="CC95" s="852" t="s">
        <v>8398</v>
      </c>
      <c r="CD95" s="857"/>
      <c r="CE95" s="839">
        <v>25</v>
      </c>
      <c r="CF95" s="842">
        <v>25</v>
      </c>
      <c r="CG95" s="853" t="s">
        <v>9302</v>
      </c>
      <c r="CH95" s="7">
        <v>0.25</v>
      </c>
      <c r="CI95" s="7">
        <v>0.25</v>
      </c>
      <c r="CJ95" s="844" t="s">
        <v>218</v>
      </c>
      <c r="CK95" s="27" t="s">
        <v>9303</v>
      </c>
      <c r="CL95" s="857"/>
      <c r="CM95" s="839">
        <v>25</v>
      </c>
      <c r="CN95" s="842">
        <v>25</v>
      </c>
      <c r="CO95" s="847" t="s">
        <v>9298</v>
      </c>
      <c r="CP95" s="7">
        <v>0.25</v>
      </c>
      <c r="CQ95" s="7">
        <v>0.25</v>
      </c>
      <c r="CR95" s="844" t="s">
        <v>218</v>
      </c>
      <c r="CS95" s="852" t="s">
        <v>9304</v>
      </c>
      <c r="CT95" s="857"/>
      <c r="CU95" s="839">
        <v>50</v>
      </c>
      <c r="CV95" s="848">
        <v>50</v>
      </c>
      <c r="CW95" s="853" t="s">
        <v>9299</v>
      </c>
      <c r="CX95" s="7">
        <v>0.5</v>
      </c>
      <c r="CY95" s="7">
        <v>0.5</v>
      </c>
      <c r="CZ95" s="844" t="s">
        <v>218</v>
      </c>
      <c r="DA95" s="852" t="s">
        <v>9305</v>
      </c>
      <c r="DB95" s="856">
        <v>0</v>
      </c>
      <c r="DC95" s="839">
        <v>50</v>
      </c>
      <c r="DD95" s="842">
        <v>50</v>
      </c>
      <c r="DE95" s="853"/>
      <c r="DF95" s="7" t="s">
        <v>872</v>
      </c>
      <c r="DG95" s="7">
        <v>0.5</v>
      </c>
      <c r="DH95" s="844" t="s">
        <v>7160</v>
      </c>
      <c r="DI95" s="852"/>
      <c r="DJ95" s="856"/>
      <c r="DK95" s="839">
        <v>50</v>
      </c>
      <c r="DL95" s="842">
        <v>0</v>
      </c>
      <c r="DM95" s="853"/>
      <c r="DN95" s="7">
        <v>0.5</v>
      </c>
      <c r="DO95" s="7">
        <v>0.5</v>
      </c>
      <c r="DP95" s="844" t="s">
        <v>7160</v>
      </c>
      <c r="DQ95" s="852"/>
      <c r="DR95" s="856"/>
      <c r="DS95" s="839">
        <v>75</v>
      </c>
      <c r="DT95" s="848"/>
      <c r="DU95" s="853"/>
      <c r="DV95" s="7">
        <v>0.75</v>
      </c>
      <c r="DW95" s="7">
        <v>0.5</v>
      </c>
      <c r="DX95" s="844" t="s">
        <v>7160</v>
      </c>
      <c r="DY95" s="852"/>
      <c r="DZ95" s="856"/>
      <c r="EA95" s="839">
        <v>75</v>
      </c>
      <c r="EB95" s="842">
        <v>0</v>
      </c>
      <c r="EC95" s="853"/>
      <c r="ED95" s="7">
        <v>0.75</v>
      </c>
      <c r="EE95" s="7">
        <v>0.5</v>
      </c>
      <c r="EF95" s="844" t="s">
        <v>7160</v>
      </c>
      <c r="EG95" s="851"/>
      <c r="EH95" s="856"/>
      <c r="EI95" s="839">
        <v>75</v>
      </c>
      <c r="EJ95" s="842">
        <v>0</v>
      </c>
      <c r="EK95" s="853"/>
      <c r="EL95" s="7">
        <v>0.75</v>
      </c>
      <c r="EM95" s="7">
        <v>0.5</v>
      </c>
      <c r="EN95" s="844" t="s">
        <v>7160</v>
      </c>
      <c r="EO95" s="851"/>
      <c r="EP95" s="856"/>
      <c r="EQ95" s="839">
        <v>100</v>
      </c>
      <c r="ER95" s="845"/>
      <c r="ES95" s="853"/>
      <c r="ET95" s="7">
        <v>1</v>
      </c>
      <c r="EU95" s="7">
        <v>0.5</v>
      </c>
      <c r="EV95" s="844" t="s">
        <v>7160</v>
      </c>
      <c r="EW95" s="849"/>
      <c r="EX95" s="849"/>
      <c r="EY95" s="546">
        <v>2023</v>
      </c>
      <c r="FA95" s="862"/>
    </row>
    <row r="96" spans="1:157" s="934" customFormat="1" ht="32.25" customHeight="1" x14ac:dyDescent="0.25">
      <c r="A96" s="861" t="s">
        <v>9306</v>
      </c>
      <c r="B96" s="925" t="s">
        <v>5392</v>
      </c>
      <c r="C96" s="925" t="s">
        <v>653</v>
      </c>
      <c r="D96" s="925" t="s">
        <v>4460</v>
      </c>
      <c r="E96" s="925" t="s">
        <v>7165</v>
      </c>
      <c r="F96" s="925" t="s">
        <v>5393</v>
      </c>
      <c r="G96" s="925" t="s">
        <v>5476</v>
      </c>
      <c r="H96" s="925" t="s">
        <v>5394</v>
      </c>
      <c r="I96" s="969" t="s">
        <v>7344</v>
      </c>
      <c r="J96" s="969" t="s">
        <v>7569</v>
      </c>
      <c r="K96" s="969" t="s">
        <v>7683</v>
      </c>
      <c r="L96" s="920"/>
      <c r="M96" s="925" t="s">
        <v>8319</v>
      </c>
      <c r="N96" s="920">
        <v>149</v>
      </c>
      <c r="O96" s="920"/>
      <c r="P96" s="1073" t="s">
        <v>7596</v>
      </c>
      <c r="Q96" s="920" t="s">
        <v>210</v>
      </c>
      <c r="R96" s="921"/>
      <c r="S96" s="921"/>
      <c r="T96" s="921"/>
      <c r="U96" s="921"/>
      <c r="V96" s="921"/>
      <c r="W96" s="921"/>
      <c r="X96" s="921"/>
      <c r="Y96" s="921"/>
      <c r="Z96" s="921"/>
      <c r="AA96" s="921"/>
      <c r="AB96" s="921"/>
      <c r="AC96" s="921"/>
      <c r="AD96" s="921"/>
      <c r="AE96" s="921"/>
      <c r="AF96" s="921"/>
      <c r="AG96" s="921"/>
      <c r="AH96" s="921"/>
      <c r="AI96" s="921"/>
      <c r="AJ96" s="921"/>
      <c r="AK96" s="921"/>
      <c r="AL96" s="921"/>
      <c r="AM96" s="921"/>
      <c r="AN96" s="921"/>
      <c r="AO96" s="920" t="s">
        <v>6598</v>
      </c>
      <c r="AP96" s="920" t="s">
        <v>442</v>
      </c>
      <c r="AQ96" s="920" t="s">
        <v>213</v>
      </c>
      <c r="AR96" s="1025" t="s">
        <v>214</v>
      </c>
      <c r="AS96" s="920">
        <v>0</v>
      </c>
      <c r="AT96" s="925" t="s">
        <v>7247</v>
      </c>
      <c r="AU96" s="925" t="s">
        <v>7597</v>
      </c>
      <c r="AV96" s="1021">
        <v>13</v>
      </c>
      <c r="AW96" s="1021">
        <v>13</v>
      </c>
      <c r="AX96" s="1021">
        <v>0</v>
      </c>
      <c r="AY96" s="1021">
        <v>0</v>
      </c>
      <c r="AZ96" s="1021">
        <v>0</v>
      </c>
      <c r="BA96" s="1021">
        <v>13</v>
      </c>
      <c r="BB96" s="966"/>
      <c r="BC96" s="966"/>
      <c r="BD96" s="966"/>
      <c r="BE96" s="966"/>
      <c r="BF96" s="1014">
        <v>13</v>
      </c>
      <c r="BG96" s="839">
        <v>13</v>
      </c>
      <c r="BH96" s="848">
        <v>10.199999999999999</v>
      </c>
      <c r="BI96" s="854" t="s">
        <v>7825</v>
      </c>
      <c r="BJ96" s="129">
        <v>1</v>
      </c>
      <c r="BK96" s="7">
        <v>0.7846153846153846</v>
      </c>
      <c r="BL96" s="841" t="s">
        <v>218</v>
      </c>
      <c r="BM96" s="854" t="s">
        <v>7835</v>
      </c>
      <c r="BN96" s="859"/>
      <c r="BO96" s="839">
        <v>13</v>
      </c>
      <c r="BP96" s="845">
        <v>9.8000000000000007</v>
      </c>
      <c r="BQ96" s="843" t="s">
        <v>7851</v>
      </c>
      <c r="BR96" s="7">
        <v>1</v>
      </c>
      <c r="BS96" s="7">
        <v>0.75384615384615394</v>
      </c>
      <c r="BT96" s="844" t="s">
        <v>218</v>
      </c>
      <c r="BU96" s="537" t="s">
        <v>7861</v>
      </c>
      <c r="BV96" s="120"/>
      <c r="BW96" s="839">
        <v>13</v>
      </c>
      <c r="BX96" s="848">
        <v>15.4</v>
      </c>
      <c r="BY96" s="853" t="s">
        <v>8380</v>
      </c>
      <c r="BZ96" s="7">
        <v>1</v>
      </c>
      <c r="CA96" s="7">
        <v>1.1846153846153846</v>
      </c>
      <c r="CB96" s="844" t="s">
        <v>218</v>
      </c>
      <c r="CC96" s="852" t="s">
        <v>8399</v>
      </c>
      <c r="CD96" s="120"/>
      <c r="CE96" s="839">
        <v>13</v>
      </c>
      <c r="CF96" s="848">
        <v>8.1</v>
      </c>
      <c r="CG96" s="853" t="s">
        <v>9307</v>
      </c>
      <c r="CH96" s="7">
        <v>1</v>
      </c>
      <c r="CI96" s="7">
        <v>0.62307692307692308</v>
      </c>
      <c r="CJ96" s="844" t="s">
        <v>218</v>
      </c>
      <c r="CK96" s="27" t="s">
        <v>9308</v>
      </c>
      <c r="CL96" s="857"/>
      <c r="CM96" s="839">
        <v>13</v>
      </c>
      <c r="CN96" s="848">
        <v>4</v>
      </c>
      <c r="CO96" s="847" t="s">
        <v>9309</v>
      </c>
      <c r="CP96" s="7">
        <v>1</v>
      </c>
      <c r="CQ96" s="7">
        <v>0.30769230769230771</v>
      </c>
      <c r="CR96" s="844" t="s">
        <v>218</v>
      </c>
      <c r="CS96" s="852" t="s">
        <v>9310</v>
      </c>
      <c r="CT96" s="857"/>
      <c r="CU96" s="839">
        <v>13</v>
      </c>
      <c r="CV96" s="848">
        <v>11</v>
      </c>
      <c r="CW96" s="853" t="s">
        <v>9311</v>
      </c>
      <c r="CX96" s="7">
        <v>1</v>
      </c>
      <c r="CY96" s="7">
        <v>0.84615384615384615</v>
      </c>
      <c r="CZ96" s="844" t="s">
        <v>218</v>
      </c>
      <c r="DA96" s="852" t="s">
        <v>9312</v>
      </c>
      <c r="DB96" s="856">
        <v>0</v>
      </c>
      <c r="DC96" s="839">
        <v>13</v>
      </c>
      <c r="DD96" s="848"/>
      <c r="DE96" s="853"/>
      <c r="DF96" s="7">
        <v>1</v>
      </c>
      <c r="DG96" s="7">
        <v>0</v>
      </c>
      <c r="DH96" s="844" t="s">
        <v>7160</v>
      </c>
      <c r="DI96" s="852"/>
      <c r="DJ96" s="856"/>
      <c r="DK96" s="839">
        <v>13</v>
      </c>
      <c r="DL96" s="848"/>
      <c r="DM96" s="853"/>
      <c r="DN96" s="7">
        <v>1</v>
      </c>
      <c r="DO96" s="7">
        <v>0</v>
      </c>
      <c r="DP96" s="844" t="s">
        <v>7160</v>
      </c>
      <c r="DQ96" s="852"/>
      <c r="DR96" s="856"/>
      <c r="DS96" s="839">
        <v>13</v>
      </c>
      <c r="DT96" s="848"/>
      <c r="DU96" s="853"/>
      <c r="DV96" s="7">
        <v>1</v>
      </c>
      <c r="DW96" s="7">
        <v>0</v>
      </c>
      <c r="DX96" s="844" t="s">
        <v>7160</v>
      </c>
      <c r="DY96" s="852"/>
      <c r="DZ96" s="856"/>
      <c r="EA96" s="839">
        <v>13</v>
      </c>
      <c r="EB96" s="848"/>
      <c r="EC96" s="853"/>
      <c r="ED96" s="7">
        <v>1</v>
      </c>
      <c r="EE96" s="7">
        <v>0</v>
      </c>
      <c r="EF96" s="844" t="s">
        <v>7160</v>
      </c>
      <c r="EG96" s="851"/>
      <c r="EH96" s="856"/>
      <c r="EI96" s="839">
        <v>13</v>
      </c>
      <c r="EJ96" s="848"/>
      <c r="EK96" s="853"/>
      <c r="EL96" s="7">
        <v>1</v>
      </c>
      <c r="EM96" s="7">
        <v>0</v>
      </c>
      <c r="EN96" s="844" t="s">
        <v>7160</v>
      </c>
      <c r="EO96" s="851"/>
      <c r="EP96" s="856"/>
      <c r="EQ96" s="839">
        <v>13</v>
      </c>
      <c r="ER96" s="845"/>
      <c r="ES96" s="853"/>
      <c r="ET96" s="7">
        <v>1</v>
      </c>
      <c r="EU96" s="7">
        <v>0</v>
      </c>
      <c r="EV96" s="844" t="s">
        <v>7160</v>
      </c>
      <c r="EW96" s="849"/>
      <c r="EX96" s="849"/>
      <c r="EY96" s="546">
        <v>2023</v>
      </c>
      <c r="FA96" s="862"/>
    </row>
    <row r="97" spans="1:157" s="934" customFormat="1" ht="32.25" customHeight="1" x14ac:dyDescent="0.25">
      <c r="A97" s="861" t="s">
        <v>9313</v>
      </c>
      <c r="B97" s="925" t="s">
        <v>5392</v>
      </c>
      <c r="C97" s="925" t="s">
        <v>653</v>
      </c>
      <c r="D97" s="925" t="s">
        <v>4460</v>
      </c>
      <c r="E97" s="925" t="s">
        <v>7165</v>
      </c>
      <c r="F97" s="925" t="s">
        <v>5393</v>
      </c>
      <c r="G97" s="925" t="s">
        <v>5476</v>
      </c>
      <c r="H97" s="925" t="s">
        <v>5394</v>
      </c>
      <c r="I97" s="969" t="s">
        <v>7344</v>
      </c>
      <c r="J97" s="969" t="s">
        <v>7569</v>
      </c>
      <c r="K97" s="969" t="s">
        <v>7683</v>
      </c>
      <c r="L97" s="920"/>
      <c r="M97" s="925" t="s">
        <v>8319</v>
      </c>
      <c r="N97" s="920">
        <v>174</v>
      </c>
      <c r="O97" s="920"/>
      <c r="P97" s="1073" t="s">
        <v>7598</v>
      </c>
      <c r="Q97" s="920" t="s">
        <v>210</v>
      </c>
      <c r="R97" s="921"/>
      <c r="S97" s="921"/>
      <c r="T97" s="921"/>
      <c r="U97" s="921"/>
      <c r="V97" s="921"/>
      <c r="W97" s="921"/>
      <c r="X97" s="921"/>
      <c r="Y97" s="921"/>
      <c r="Z97" s="921"/>
      <c r="AA97" s="921"/>
      <c r="AB97" s="921"/>
      <c r="AC97" s="921"/>
      <c r="AD97" s="921"/>
      <c r="AE97" s="921"/>
      <c r="AF97" s="921"/>
      <c r="AG97" s="921"/>
      <c r="AH97" s="921"/>
      <c r="AI97" s="921"/>
      <c r="AJ97" s="921"/>
      <c r="AK97" s="921"/>
      <c r="AL97" s="921"/>
      <c r="AM97" s="921"/>
      <c r="AN97" s="921"/>
      <c r="AO97" s="920" t="s">
        <v>1366</v>
      </c>
      <c r="AP97" s="920" t="s">
        <v>442</v>
      </c>
      <c r="AQ97" s="920" t="s">
        <v>213</v>
      </c>
      <c r="AR97" s="1025" t="s">
        <v>214</v>
      </c>
      <c r="AS97" s="920">
        <v>0</v>
      </c>
      <c r="AT97" s="925" t="s">
        <v>7599</v>
      </c>
      <c r="AU97" s="925" t="s">
        <v>7600</v>
      </c>
      <c r="AV97" s="1021">
        <v>24</v>
      </c>
      <c r="AW97" s="1021">
        <v>24</v>
      </c>
      <c r="AX97" s="1021">
        <v>0</v>
      </c>
      <c r="AY97" s="1021">
        <v>0</v>
      </c>
      <c r="AZ97" s="1021">
        <v>0</v>
      </c>
      <c r="BA97" s="1021">
        <v>24</v>
      </c>
      <c r="BB97" s="966"/>
      <c r="BC97" s="966"/>
      <c r="BD97" s="966"/>
      <c r="BE97" s="966"/>
      <c r="BF97" s="1014">
        <v>24</v>
      </c>
      <c r="BG97" s="839">
        <v>24</v>
      </c>
      <c r="BH97" s="848">
        <v>74.599999999999994</v>
      </c>
      <c r="BI97" s="854" t="s">
        <v>7826</v>
      </c>
      <c r="BJ97" s="129">
        <v>1</v>
      </c>
      <c r="BK97" s="7">
        <v>3.1083333333333329</v>
      </c>
      <c r="BL97" s="841" t="s">
        <v>218</v>
      </c>
      <c r="BM97" s="854" t="s">
        <v>7836</v>
      </c>
      <c r="BN97" s="859"/>
      <c r="BO97" s="839">
        <v>24</v>
      </c>
      <c r="BP97" s="845">
        <v>67.5</v>
      </c>
      <c r="BQ97" s="843" t="s">
        <v>7852</v>
      </c>
      <c r="BR97" s="7">
        <v>1</v>
      </c>
      <c r="BS97" s="7">
        <v>2.8125</v>
      </c>
      <c r="BT97" s="844" t="s">
        <v>218</v>
      </c>
      <c r="BU97" s="537" t="s">
        <v>7862</v>
      </c>
      <c r="BV97" s="120"/>
      <c r="BW97" s="839">
        <v>24</v>
      </c>
      <c r="BX97" s="848">
        <v>24.8</v>
      </c>
      <c r="BY97" s="853" t="s">
        <v>8381</v>
      </c>
      <c r="BZ97" s="7">
        <v>1</v>
      </c>
      <c r="CA97" s="7">
        <v>1.0333333333333334</v>
      </c>
      <c r="CB97" s="844" t="s">
        <v>218</v>
      </c>
      <c r="CC97" s="852" t="s">
        <v>8400</v>
      </c>
      <c r="CD97" s="120"/>
      <c r="CE97" s="839">
        <v>24</v>
      </c>
      <c r="CF97" s="848">
        <v>24.1</v>
      </c>
      <c r="CG97" s="853" t="s">
        <v>9314</v>
      </c>
      <c r="CH97" s="7">
        <v>1</v>
      </c>
      <c r="CI97" s="7">
        <v>1.0041666666666667</v>
      </c>
      <c r="CJ97" s="844" t="s">
        <v>218</v>
      </c>
      <c r="CK97" s="27" t="s">
        <v>9315</v>
      </c>
      <c r="CL97" s="857"/>
      <c r="CM97" s="839">
        <v>24</v>
      </c>
      <c r="CN97" s="848">
        <v>5</v>
      </c>
      <c r="CO97" s="847" t="s">
        <v>9316</v>
      </c>
      <c r="CP97" s="7">
        <v>1</v>
      </c>
      <c r="CQ97" s="7">
        <v>0.20833333333333334</v>
      </c>
      <c r="CR97" s="844" t="s">
        <v>218</v>
      </c>
      <c r="CS97" s="852" t="s">
        <v>9317</v>
      </c>
      <c r="CT97" s="857"/>
      <c r="CU97" s="839">
        <v>24</v>
      </c>
      <c r="CV97" s="848">
        <v>12</v>
      </c>
      <c r="CW97" s="853" t="s">
        <v>9318</v>
      </c>
      <c r="CX97" s="7">
        <v>1</v>
      </c>
      <c r="CY97" s="7">
        <v>0.5</v>
      </c>
      <c r="CZ97" s="844" t="s">
        <v>218</v>
      </c>
      <c r="DA97" s="852" t="s">
        <v>9319</v>
      </c>
      <c r="DB97" s="856">
        <v>0</v>
      </c>
      <c r="DC97" s="839">
        <v>24</v>
      </c>
      <c r="DD97" s="848"/>
      <c r="DE97" s="853"/>
      <c r="DF97" s="7">
        <v>1</v>
      </c>
      <c r="DG97" s="7">
        <v>0</v>
      </c>
      <c r="DH97" s="844" t="s">
        <v>7160</v>
      </c>
      <c r="DI97" s="852"/>
      <c r="DJ97" s="856"/>
      <c r="DK97" s="839">
        <v>24</v>
      </c>
      <c r="DL97" s="848"/>
      <c r="DM97" s="853"/>
      <c r="DN97" s="7">
        <v>1</v>
      </c>
      <c r="DO97" s="7">
        <v>0</v>
      </c>
      <c r="DP97" s="844" t="s">
        <v>7160</v>
      </c>
      <c r="DQ97" s="852"/>
      <c r="DR97" s="856"/>
      <c r="DS97" s="839">
        <v>24</v>
      </c>
      <c r="DT97" s="848"/>
      <c r="DU97" s="853"/>
      <c r="DV97" s="7">
        <v>1</v>
      </c>
      <c r="DW97" s="7">
        <v>0</v>
      </c>
      <c r="DX97" s="844" t="s">
        <v>7160</v>
      </c>
      <c r="DY97" s="852"/>
      <c r="DZ97" s="856"/>
      <c r="EA97" s="839">
        <v>24</v>
      </c>
      <c r="EB97" s="848"/>
      <c r="EC97" s="853"/>
      <c r="ED97" s="7">
        <v>1</v>
      </c>
      <c r="EE97" s="7">
        <v>0</v>
      </c>
      <c r="EF97" s="844" t="s">
        <v>7160</v>
      </c>
      <c r="EG97" s="851"/>
      <c r="EH97" s="856"/>
      <c r="EI97" s="839">
        <v>24</v>
      </c>
      <c r="EJ97" s="848"/>
      <c r="EK97" s="853"/>
      <c r="EL97" s="7">
        <v>1</v>
      </c>
      <c r="EM97" s="7">
        <v>0</v>
      </c>
      <c r="EN97" s="844" t="s">
        <v>7160</v>
      </c>
      <c r="EO97" s="851"/>
      <c r="EP97" s="856"/>
      <c r="EQ97" s="839">
        <v>24</v>
      </c>
      <c r="ER97" s="845"/>
      <c r="ES97" s="853"/>
      <c r="ET97" s="7">
        <v>1</v>
      </c>
      <c r="EU97" s="7">
        <v>0</v>
      </c>
      <c r="EV97" s="844" t="s">
        <v>7160</v>
      </c>
      <c r="EW97" s="849"/>
      <c r="EX97" s="849"/>
      <c r="EY97" s="546">
        <v>2023</v>
      </c>
      <c r="FA97" s="862"/>
    </row>
    <row r="98" spans="1:157" s="934" customFormat="1" ht="32.25" customHeight="1" x14ac:dyDescent="0.25">
      <c r="A98" s="861" t="s">
        <v>9320</v>
      </c>
      <c r="B98" s="925" t="s">
        <v>5392</v>
      </c>
      <c r="C98" s="925" t="s">
        <v>653</v>
      </c>
      <c r="D98" s="925" t="s">
        <v>4460</v>
      </c>
      <c r="E98" s="925" t="s">
        <v>7165</v>
      </c>
      <c r="F98" s="925" t="s">
        <v>5393</v>
      </c>
      <c r="G98" s="925" t="s">
        <v>5476</v>
      </c>
      <c r="H98" s="925" t="s">
        <v>5394</v>
      </c>
      <c r="I98" s="969" t="s">
        <v>7344</v>
      </c>
      <c r="J98" s="969" t="s">
        <v>7569</v>
      </c>
      <c r="K98" s="969" t="s">
        <v>7683</v>
      </c>
      <c r="L98" s="920"/>
      <c r="M98" s="925" t="s">
        <v>8319</v>
      </c>
      <c r="N98" s="920">
        <v>105</v>
      </c>
      <c r="O98" s="920"/>
      <c r="P98" s="1073" t="s">
        <v>5627</v>
      </c>
      <c r="Q98" s="920" t="s">
        <v>210</v>
      </c>
      <c r="R98" s="921"/>
      <c r="S98" s="921"/>
      <c r="T98" s="921"/>
      <c r="U98" s="921"/>
      <c r="V98" s="921"/>
      <c r="W98" s="921"/>
      <c r="X98" s="921"/>
      <c r="Y98" s="921"/>
      <c r="Z98" s="921"/>
      <c r="AA98" s="921"/>
      <c r="AB98" s="921"/>
      <c r="AC98" s="921"/>
      <c r="AD98" s="921"/>
      <c r="AE98" s="921"/>
      <c r="AF98" s="921"/>
      <c r="AG98" s="921"/>
      <c r="AH98" s="921"/>
      <c r="AI98" s="921"/>
      <c r="AJ98" s="921"/>
      <c r="AK98" s="921"/>
      <c r="AL98" s="921"/>
      <c r="AM98" s="921"/>
      <c r="AN98" s="921"/>
      <c r="AO98" s="920" t="s">
        <v>270</v>
      </c>
      <c r="AP98" s="920" t="s">
        <v>442</v>
      </c>
      <c r="AQ98" s="920" t="s">
        <v>213</v>
      </c>
      <c r="AR98" s="920" t="s">
        <v>214</v>
      </c>
      <c r="AS98" s="920">
        <v>0</v>
      </c>
      <c r="AT98" s="925" t="s">
        <v>5630</v>
      </c>
      <c r="AU98" s="925" t="s">
        <v>5631</v>
      </c>
      <c r="AV98" s="1022">
        <v>95</v>
      </c>
      <c r="AW98" s="1023">
        <v>96</v>
      </c>
      <c r="AX98" s="1023">
        <v>96</v>
      </c>
      <c r="AY98" s="1023">
        <v>97</v>
      </c>
      <c r="AZ98" s="1023">
        <v>97</v>
      </c>
      <c r="BA98" s="1023">
        <v>97</v>
      </c>
      <c r="BB98" s="961"/>
      <c r="BC98" s="961"/>
      <c r="BD98" s="961"/>
      <c r="BE98" s="961"/>
      <c r="BF98" s="997">
        <v>96</v>
      </c>
      <c r="BG98" s="839">
        <v>96</v>
      </c>
      <c r="BH98" s="848">
        <v>6</v>
      </c>
      <c r="BI98" s="854" t="s">
        <v>7827</v>
      </c>
      <c r="BJ98" s="129">
        <v>1</v>
      </c>
      <c r="BK98" s="7">
        <v>6.25E-2</v>
      </c>
      <c r="BL98" s="841" t="s">
        <v>218</v>
      </c>
      <c r="BM98" s="854" t="s">
        <v>7837</v>
      </c>
      <c r="BN98" s="859"/>
      <c r="BO98" s="839">
        <v>96</v>
      </c>
      <c r="BP98" s="845">
        <v>21</v>
      </c>
      <c r="BQ98" s="843" t="s">
        <v>7853</v>
      </c>
      <c r="BR98" s="7">
        <v>1</v>
      </c>
      <c r="BS98" s="7">
        <v>0.21875</v>
      </c>
      <c r="BT98" s="844" t="s">
        <v>218</v>
      </c>
      <c r="BU98" s="537" t="s">
        <v>7863</v>
      </c>
      <c r="BV98" s="120"/>
      <c r="BW98" s="839">
        <v>96</v>
      </c>
      <c r="BX98" s="848">
        <v>30</v>
      </c>
      <c r="BY98" s="853" t="s">
        <v>8382</v>
      </c>
      <c r="BZ98" s="7">
        <v>1</v>
      </c>
      <c r="CA98" s="7">
        <v>0.3125</v>
      </c>
      <c r="CB98" s="844" t="s">
        <v>218</v>
      </c>
      <c r="CC98" s="852" t="s">
        <v>8401</v>
      </c>
      <c r="CD98" s="120"/>
      <c r="CE98" s="839">
        <v>96</v>
      </c>
      <c r="CF98" s="848">
        <v>37</v>
      </c>
      <c r="CG98" s="853" t="s">
        <v>9321</v>
      </c>
      <c r="CH98" s="7">
        <v>1</v>
      </c>
      <c r="CI98" s="7">
        <v>0.38541666666666669</v>
      </c>
      <c r="CJ98" s="844" t="s">
        <v>218</v>
      </c>
      <c r="CK98" s="27" t="s">
        <v>9322</v>
      </c>
      <c r="CL98" s="857"/>
      <c r="CM98" s="839">
        <v>96</v>
      </c>
      <c r="CN98" s="848">
        <v>44</v>
      </c>
      <c r="CO98" s="847" t="s">
        <v>9323</v>
      </c>
      <c r="CP98" s="7">
        <v>1</v>
      </c>
      <c r="CQ98" s="7">
        <v>0.45833333333333331</v>
      </c>
      <c r="CR98" s="844" t="s">
        <v>218</v>
      </c>
      <c r="CS98" s="852" t="s">
        <v>9324</v>
      </c>
      <c r="CT98" s="857"/>
      <c r="CU98" s="839">
        <v>96</v>
      </c>
      <c r="CV98" s="848">
        <v>44</v>
      </c>
      <c r="CW98" s="853" t="s">
        <v>9325</v>
      </c>
      <c r="CX98" s="7">
        <v>1</v>
      </c>
      <c r="CY98" s="7">
        <v>0.45833333333333331</v>
      </c>
      <c r="CZ98" s="844" t="s">
        <v>218</v>
      </c>
      <c r="DA98" s="852" t="s">
        <v>9326</v>
      </c>
      <c r="DB98" s="856">
        <v>0</v>
      </c>
      <c r="DC98" s="839">
        <v>96</v>
      </c>
      <c r="DD98" s="848"/>
      <c r="DE98" s="853"/>
      <c r="DF98" s="7">
        <v>1</v>
      </c>
      <c r="DG98" s="7">
        <v>0</v>
      </c>
      <c r="DH98" s="844" t="s">
        <v>7160</v>
      </c>
      <c r="DI98" s="852"/>
      <c r="DJ98" s="856"/>
      <c r="DK98" s="839">
        <v>96</v>
      </c>
      <c r="DL98" s="848"/>
      <c r="DM98" s="853"/>
      <c r="DN98" s="7">
        <v>1</v>
      </c>
      <c r="DO98" s="7">
        <v>0</v>
      </c>
      <c r="DP98" s="844" t="s">
        <v>7160</v>
      </c>
      <c r="DQ98" s="852"/>
      <c r="DR98" s="856"/>
      <c r="DS98" s="839">
        <v>96</v>
      </c>
      <c r="DT98" s="848"/>
      <c r="DU98" s="853"/>
      <c r="DV98" s="7">
        <v>1</v>
      </c>
      <c r="DW98" s="7">
        <v>0</v>
      </c>
      <c r="DX98" s="844" t="s">
        <v>7160</v>
      </c>
      <c r="DY98" s="852"/>
      <c r="DZ98" s="856"/>
      <c r="EA98" s="839">
        <v>96</v>
      </c>
      <c r="EB98" s="848"/>
      <c r="EC98" s="853"/>
      <c r="ED98" s="7">
        <v>1</v>
      </c>
      <c r="EE98" s="7">
        <v>0</v>
      </c>
      <c r="EF98" s="844" t="s">
        <v>7160</v>
      </c>
      <c r="EG98" s="851"/>
      <c r="EH98" s="856"/>
      <c r="EI98" s="839">
        <v>96</v>
      </c>
      <c r="EJ98" s="848"/>
      <c r="EK98" s="853"/>
      <c r="EL98" s="7">
        <v>1</v>
      </c>
      <c r="EM98" s="7">
        <v>0</v>
      </c>
      <c r="EN98" s="844" t="s">
        <v>7160</v>
      </c>
      <c r="EO98" s="851"/>
      <c r="EP98" s="856"/>
      <c r="EQ98" s="839">
        <v>96</v>
      </c>
      <c r="ER98" s="845"/>
      <c r="ES98" s="853"/>
      <c r="ET98" s="7">
        <v>1</v>
      </c>
      <c r="EU98" s="7">
        <v>0</v>
      </c>
      <c r="EV98" s="844" t="s">
        <v>7160</v>
      </c>
      <c r="EW98" s="849"/>
      <c r="EX98" s="849"/>
      <c r="EY98" s="546">
        <v>2023</v>
      </c>
      <c r="FA98" s="862"/>
    </row>
    <row r="99" spans="1:157" s="934" customFormat="1" ht="32.25" customHeight="1" x14ac:dyDescent="0.25">
      <c r="A99" s="861" t="s">
        <v>9327</v>
      </c>
      <c r="B99" s="925" t="s">
        <v>5392</v>
      </c>
      <c r="C99" s="925" t="s">
        <v>653</v>
      </c>
      <c r="D99" s="925" t="s">
        <v>4460</v>
      </c>
      <c r="E99" s="925" t="s">
        <v>7165</v>
      </c>
      <c r="F99" s="925" t="s">
        <v>5393</v>
      </c>
      <c r="G99" s="925" t="s">
        <v>5476</v>
      </c>
      <c r="H99" s="925" t="s">
        <v>5394</v>
      </c>
      <c r="I99" s="969" t="s">
        <v>7344</v>
      </c>
      <c r="J99" s="969" t="s">
        <v>7569</v>
      </c>
      <c r="K99" s="969" t="s">
        <v>7683</v>
      </c>
      <c r="L99" s="920"/>
      <c r="M99" s="925" t="s">
        <v>8319</v>
      </c>
      <c r="N99" s="920">
        <v>173</v>
      </c>
      <c r="O99" s="920"/>
      <c r="P99" s="1073" t="s">
        <v>7601</v>
      </c>
      <c r="Q99" s="920" t="s">
        <v>210</v>
      </c>
      <c r="R99" s="921"/>
      <c r="S99" s="921"/>
      <c r="T99" s="921"/>
      <c r="U99" s="921"/>
      <c r="V99" s="921"/>
      <c r="W99" s="921"/>
      <c r="X99" s="921"/>
      <c r="Y99" s="921"/>
      <c r="Z99" s="921"/>
      <c r="AA99" s="921"/>
      <c r="AB99" s="921"/>
      <c r="AC99" s="921"/>
      <c r="AD99" s="921"/>
      <c r="AE99" s="921"/>
      <c r="AF99" s="921"/>
      <c r="AG99" s="921"/>
      <c r="AH99" s="921"/>
      <c r="AI99" s="921"/>
      <c r="AJ99" s="921"/>
      <c r="AK99" s="921"/>
      <c r="AL99" s="921"/>
      <c r="AM99" s="921"/>
      <c r="AN99" s="921"/>
      <c r="AO99" s="920" t="s">
        <v>1366</v>
      </c>
      <c r="AP99" s="920" t="s">
        <v>470</v>
      </c>
      <c r="AQ99" s="920" t="s">
        <v>213</v>
      </c>
      <c r="AR99" s="920" t="s">
        <v>214</v>
      </c>
      <c r="AS99" s="920">
        <v>0</v>
      </c>
      <c r="AT99" s="925" t="s">
        <v>7602</v>
      </c>
      <c r="AU99" s="925" t="s">
        <v>7603</v>
      </c>
      <c r="AV99" s="1022">
        <v>95</v>
      </c>
      <c r="AW99" s="1023">
        <v>97</v>
      </c>
      <c r="AX99" s="1023">
        <v>98</v>
      </c>
      <c r="AY99" s="1023">
        <v>99</v>
      </c>
      <c r="AZ99" s="1023">
        <v>100</v>
      </c>
      <c r="BA99" s="1023">
        <v>100</v>
      </c>
      <c r="BB99" s="961"/>
      <c r="BC99" s="961"/>
      <c r="BD99" s="961"/>
      <c r="BE99" s="961"/>
      <c r="BF99" s="997">
        <v>97</v>
      </c>
      <c r="BG99" s="839">
        <v>0</v>
      </c>
      <c r="BH99" s="842">
        <v>0</v>
      </c>
      <c r="BI99" s="854" t="s">
        <v>7828</v>
      </c>
      <c r="BJ99" s="129">
        <v>0</v>
      </c>
      <c r="BK99" s="7">
        <v>0</v>
      </c>
      <c r="BL99" s="841" t="s">
        <v>218</v>
      </c>
      <c r="BM99" s="854" t="s">
        <v>7834</v>
      </c>
      <c r="BN99" s="859"/>
      <c r="BO99" s="839">
        <v>0</v>
      </c>
      <c r="BP99" s="842">
        <v>0</v>
      </c>
      <c r="BQ99" s="843" t="s">
        <v>7854</v>
      </c>
      <c r="BR99" s="7">
        <v>0</v>
      </c>
      <c r="BS99" s="7">
        <v>0</v>
      </c>
      <c r="BT99" s="844" t="s">
        <v>218</v>
      </c>
      <c r="BU99" s="537" t="s">
        <v>7864</v>
      </c>
      <c r="BV99" s="120"/>
      <c r="BW99" s="839">
        <v>97</v>
      </c>
      <c r="BX99" s="848">
        <v>76</v>
      </c>
      <c r="BY99" s="853" t="s">
        <v>8383</v>
      </c>
      <c r="BZ99" s="7">
        <v>1</v>
      </c>
      <c r="CA99" s="7">
        <v>0.78350515463917525</v>
      </c>
      <c r="CB99" s="844" t="s">
        <v>218</v>
      </c>
      <c r="CC99" s="852" t="s">
        <v>8402</v>
      </c>
      <c r="CD99" s="120"/>
      <c r="CE99" s="839">
        <v>97</v>
      </c>
      <c r="CF99" s="842">
        <v>76</v>
      </c>
      <c r="CG99" s="853" t="s">
        <v>9328</v>
      </c>
      <c r="CH99" s="7">
        <v>1</v>
      </c>
      <c r="CI99" s="7">
        <v>0.78350515463917525</v>
      </c>
      <c r="CJ99" s="844" t="s">
        <v>218</v>
      </c>
      <c r="CK99" s="27" t="s">
        <v>9329</v>
      </c>
      <c r="CL99" s="857"/>
      <c r="CM99" s="839">
        <v>97</v>
      </c>
      <c r="CN99" s="842">
        <v>76</v>
      </c>
      <c r="CO99" s="847" t="s">
        <v>9330</v>
      </c>
      <c r="CP99" s="7">
        <v>1</v>
      </c>
      <c r="CQ99" s="7">
        <v>0.78350515463917525</v>
      </c>
      <c r="CR99" s="844" t="s">
        <v>218</v>
      </c>
      <c r="CS99" s="852" t="s">
        <v>9331</v>
      </c>
      <c r="CT99" s="857"/>
      <c r="CU99" s="839">
        <v>97</v>
      </c>
      <c r="CV99" s="848">
        <v>62</v>
      </c>
      <c r="CW99" s="853" t="s">
        <v>9332</v>
      </c>
      <c r="CX99" s="7">
        <v>1</v>
      </c>
      <c r="CY99" s="7">
        <v>0.63917525773195871</v>
      </c>
      <c r="CZ99" s="844" t="s">
        <v>218</v>
      </c>
      <c r="DA99" s="852" t="s">
        <v>9333</v>
      </c>
      <c r="DB99" s="856">
        <v>0</v>
      </c>
      <c r="DC99" s="839">
        <v>97</v>
      </c>
      <c r="DD99" s="842">
        <v>62</v>
      </c>
      <c r="DE99" s="853"/>
      <c r="DF99" s="7">
        <v>1</v>
      </c>
      <c r="DG99" s="7">
        <v>0</v>
      </c>
      <c r="DH99" s="844" t="s">
        <v>7160</v>
      </c>
      <c r="DI99" s="852"/>
      <c r="DJ99" s="856"/>
      <c r="DK99" s="839">
        <v>97</v>
      </c>
      <c r="DL99" s="842">
        <v>0</v>
      </c>
      <c r="DM99" s="853"/>
      <c r="DN99" s="7">
        <v>1</v>
      </c>
      <c r="DO99" s="7">
        <v>0</v>
      </c>
      <c r="DP99" s="844" t="s">
        <v>7160</v>
      </c>
      <c r="DQ99" s="852"/>
      <c r="DR99" s="856"/>
      <c r="DS99" s="839">
        <v>97</v>
      </c>
      <c r="DT99" s="848"/>
      <c r="DU99" s="853"/>
      <c r="DV99" s="7">
        <v>1</v>
      </c>
      <c r="DW99" s="7">
        <v>0</v>
      </c>
      <c r="DX99" s="844" t="s">
        <v>7160</v>
      </c>
      <c r="DY99" s="852"/>
      <c r="DZ99" s="856"/>
      <c r="EA99" s="839">
        <v>97</v>
      </c>
      <c r="EB99" s="842">
        <v>0</v>
      </c>
      <c r="EC99" s="853"/>
      <c r="ED99" s="7">
        <v>1</v>
      </c>
      <c r="EE99" s="7">
        <v>0</v>
      </c>
      <c r="EF99" s="844" t="s">
        <v>7160</v>
      </c>
      <c r="EG99" s="851"/>
      <c r="EH99" s="856"/>
      <c r="EI99" s="839">
        <v>97</v>
      </c>
      <c r="EJ99" s="842">
        <v>0</v>
      </c>
      <c r="EK99" s="853"/>
      <c r="EL99" s="7">
        <v>1</v>
      </c>
      <c r="EM99" s="7">
        <v>0</v>
      </c>
      <c r="EN99" s="844" t="s">
        <v>7160</v>
      </c>
      <c r="EO99" s="851"/>
      <c r="EP99" s="856"/>
      <c r="EQ99" s="839">
        <v>97</v>
      </c>
      <c r="ER99" s="845"/>
      <c r="ES99" s="853"/>
      <c r="ET99" s="7">
        <v>1</v>
      </c>
      <c r="EU99" s="7">
        <v>0</v>
      </c>
      <c r="EV99" s="844" t="s">
        <v>7160</v>
      </c>
      <c r="EW99" s="849"/>
      <c r="EX99" s="849"/>
      <c r="EY99" s="546">
        <v>2023</v>
      </c>
      <c r="FA99" s="862"/>
    </row>
    <row r="100" spans="1:157" s="934" customFormat="1" ht="32.25" customHeight="1" x14ac:dyDescent="0.25">
      <c r="A100" s="861" t="s">
        <v>9334</v>
      </c>
      <c r="B100" s="925" t="s">
        <v>5392</v>
      </c>
      <c r="C100" s="925" t="s">
        <v>653</v>
      </c>
      <c r="D100" s="925" t="s">
        <v>4460</v>
      </c>
      <c r="E100" s="925" t="s">
        <v>7165</v>
      </c>
      <c r="F100" s="925" t="s">
        <v>5393</v>
      </c>
      <c r="G100" s="925" t="s">
        <v>5476</v>
      </c>
      <c r="H100" s="925" t="s">
        <v>5394</v>
      </c>
      <c r="I100" s="969" t="s">
        <v>7344</v>
      </c>
      <c r="J100" s="969" t="s">
        <v>7569</v>
      </c>
      <c r="K100" s="969" t="s">
        <v>7683</v>
      </c>
      <c r="L100" s="920"/>
      <c r="M100" s="925" t="s">
        <v>8319</v>
      </c>
      <c r="N100" s="920">
        <v>354</v>
      </c>
      <c r="O100" s="920"/>
      <c r="P100" s="1073" t="s">
        <v>7248</v>
      </c>
      <c r="Q100" s="920" t="s">
        <v>210</v>
      </c>
      <c r="R100" s="921"/>
      <c r="S100" s="921"/>
      <c r="T100" s="921"/>
      <c r="U100" s="921"/>
      <c r="V100" s="921"/>
      <c r="W100" s="921"/>
      <c r="X100" s="921"/>
      <c r="Y100" s="921"/>
      <c r="Z100" s="921"/>
      <c r="AA100" s="921"/>
      <c r="AB100" s="921"/>
      <c r="AC100" s="921"/>
      <c r="AD100" s="921"/>
      <c r="AE100" s="921"/>
      <c r="AF100" s="921"/>
      <c r="AG100" s="921"/>
      <c r="AH100" s="921"/>
      <c r="AI100" s="921"/>
      <c r="AJ100" s="921"/>
      <c r="AK100" s="921"/>
      <c r="AL100" s="921"/>
      <c r="AM100" s="921"/>
      <c r="AN100" s="921"/>
      <c r="AO100" s="920" t="s">
        <v>211</v>
      </c>
      <c r="AP100" s="920" t="s">
        <v>442</v>
      </c>
      <c r="AQ100" s="920" t="s">
        <v>213</v>
      </c>
      <c r="AR100" s="920" t="s">
        <v>214</v>
      </c>
      <c r="AS100" s="920">
        <v>0</v>
      </c>
      <c r="AT100" s="925" t="s">
        <v>7249</v>
      </c>
      <c r="AU100" s="925" t="s">
        <v>7250</v>
      </c>
      <c r="AV100" s="1022">
        <v>90</v>
      </c>
      <c r="AW100" s="1023">
        <v>93</v>
      </c>
      <c r="AX100" s="1023">
        <v>93</v>
      </c>
      <c r="AY100" s="1023">
        <v>93</v>
      </c>
      <c r="AZ100" s="1023">
        <v>93</v>
      </c>
      <c r="BA100" s="1023">
        <v>93</v>
      </c>
      <c r="BB100" s="961"/>
      <c r="BC100" s="961"/>
      <c r="BD100" s="961"/>
      <c r="BE100" s="961"/>
      <c r="BF100" s="997">
        <v>93</v>
      </c>
      <c r="BG100" s="839">
        <v>93</v>
      </c>
      <c r="BH100" s="848">
        <v>3</v>
      </c>
      <c r="BI100" s="854" t="s">
        <v>7829</v>
      </c>
      <c r="BJ100" s="129">
        <v>1</v>
      </c>
      <c r="BK100" s="7">
        <v>3.2258064516129031E-2</v>
      </c>
      <c r="BL100" s="841" t="s">
        <v>218</v>
      </c>
      <c r="BM100" s="854" t="s">
        <v>7838</v>
      </c>
      <c r="BN100" s="859"/>
      <c r="BO100" s="839">
        <v>93</v>
      </c>
      <c r="BP100" s="845">
        <v>12</v>
      </c>
      <c r="BQ100" s="843" t="s">
        <v>7855</v>
      </c>
      <c r="BR100" s="7">
        <v>1</v>
      </c>
      <c r="BS100" s="7">
        <v>0.12903225806451613</v>
      </c>
      <c r="BT100" s="844" t="s">
        <v>218</v>
      </c>
      <c r="BU100" s="537" t="s">
        <v>7865</v>
      </c>
      <c r="BV100" s="120"/>
      <c r="BW100" s="839">
        <v>93</v>
      </c>
      <c r="BX100" s="848">
        <v>17</v>
      </c>
      <c r="BY100" s="853" t="s">
        <v>8384</v>
      </c>
      <c r="BZ100" s="7">
        <v>1</v>
      </c>
      <c r="CA100" s="7">
        <v>0.18279569892473119</v>
      </c>
      <c r="CB100" s="844" t="s">
        <v>218</v>
      </c>
      <c r="CC100" s="852" t="s">
        <v>8403</v>
      </c>
      <c r="CD100" s="120"/>
      <c r="CE100" s="839">
        <v>93</v>
      </c>
      <c r="CF100" s="848">
        <v>21</v>
      </c>
      <c r="CG100" s="853" t="s">
        <v>9335</v>
      </c>
      <c r="CH100" s="7">
        <v>1</v>
      </c>
      <c r="CI100" s="7">
        <v>0.22580645161290322</v>
      </c>
      <c r="CJ100" s="844" t="s">
        <v>218</v>
      </c>
      <c r="CK100" s="27" t="s">
        <v>9336</v>
      </c>
      <c r="CL100" s="857"/>
      <c r="CM100" s="839">
        <v>93</v>
      </c>
      <c r="CN100" s="848">
        <v>38</v>
      </c>
      <c r="CO100" s="847" t="s">
        <v>9337</v>
      </c>
      <c r="CP100" s="7">
        <v>1</v>
      </c>
      <c r="CQ100" s="7">
        <v>0.40860215053763443</v>
      </c>
      <c r="CR100" s="844" t="s">
        <v>218</v>
      </c>
      <c r="CS100" s="852" t="s">
        <v>9338</v>
      </c>
      <c r="CT100" s="857"/>
      <c r="CU100" s="839">
        <v>93</v>
      </c>
      <c r="CV100" s="848">
        <v>47</v>
      </c>
      <c r="CW100" s="853" t="s">
        <v>9339</v>
      </c>
      <c r="CX100" s="7">
        <v>1</v>
      </c>
      <c r="CY100" s="7">
        <v>0.5053763440860215</v>
      </c>
      <c r="CZ100" s="844" t="s">
        <v>218</v>
      </c>
      <c r="DA100" s="852" t="s">
        <v>9340</v>
      </c>
      <c r="DB100" s="856">
        <v>0</v>
      </c>
      <c r="DC100" s="839">
        <v>93</v>
      </c>
      <c r="DD100" s="848"/>
      <c r="DE100" s="853"/>
      <c r="DF100" s="7">
        <v>1</v>
      </c>
      <c r="DG100" s="7">
        <v>0</v>
      </c>
      <c r="DH100" s="844" t="s">
        <v>7160</v>
      </c>
      <c r="DI100" s="852"/>
      <c r="DJ100" s="856"/>
      <c r="DK100" s="839">
        <v>93</v>
      </c>
      <c r="DL100" s="848"/>
      <c r="DM100" s="853"/>
      <c r="DN100" s="7">
        <v>1</v>
      </c>
      <c r="DO100" s="7">
        <v>0</v>
      </c>
      <c r="DP100" s="844" t="s">
        <v>7160</v>
      </c>
      <c r="DQ100" s="852"/>
      <c r="DR100" s="856"/>
      <c r="DS100" s="839">
        <v>93</v>
      </c>
      <c r="DT100" s="848"/>
      <c r="DU100" s="853"/>
      <c r="DV100" s="7">
        <v>1</v>
      </c>
      <c r="DW100" s="7">
        <v>0</v>
      </c>
      <c r="DX100" s="844" t="s">
        <v>7160</v>
      </c>
      <c r="DY100" s="852"/>
      <c r="DZ100" s="856"/>
      <c r="EA100" s="839">
        <v>93</v>
      </c>
      <c r="EB100" s="848"/>
      <c r="EC100" s="853"/>
      <c r="ED100" s="7">
        <v>1</v>
      </c>
      <c r="EE100" s="7">
        <v>0</v>
      </c>
      <c r="EF100" s="844" t="s">
        <v>7160</v>
      </c>
      <c r="EG100" s="851"/>
      <c r="EH100" s="856"/>
      <c r="EI100" s="839">
        <v>93</v>
      </c>
      <c r="EJ100" s="848"/>
      <c r="EK100" s="853"/>
      <c r="EL100" s="7">
        <v>1</v>
      </c>
      <c r="EM100" s="7">
        <v>0</v>
      </c>
      <c r="EN100" s="844" t="s">
        <v>7160</v>
      </c>
      <c r="EO100" s="851"/>
      <c r="EP100" s="856"/>
      <c r="EQ100" s="839">
        <v>93</v>
      </c>
      <c r="ER100" s="845"/>
      <c r="ES100" s="853"/>
      <c r="ET100" s="7">
        <v>1</v>
      </c>
      <c r="EU100" s="7">
        <v>0</v>
      </c>
      <c r="EV100" s="844" t="s">
        <v>7160</v>
      </c>
      <c r="EW100" s="849"/>
      <c r="EX100" s="849"/>
      <c r="EY100" s="546">
        <v>2023</v>
      </c>
      <c r="FA100" s="862"/>
    </row>
    <row r="101" spans="1:157" s="934" customFormat="1" ht="32.25" customHeight="1" x14ac:dyDescent="0.25">
      <c r="A101" s="861" t="s">
        <v>9341</v>
      </c>
      <c r="B101" s="925" t="s">
        <v>5392</v>
      </c>
      <c r="C101" s="925" t="s">
        <v>653</v>
      </c>
      <c r="D101" s="925" t="s">
        <v>4460</v>
      </c>
      <c r="E101" s="925" t="s">
        <v>7165</v>
      </c>
      <c r="F101" s="925" t="s">
        <v>5393</v>
      </c>
      <c r="G101" s="925" t="s">
        <v>5476</v>
      </c>
      <c r="H101" s="925" t="s">
        <v>5394</v>
      </c>
      <c r="I101" s="969" t="s">
        <v>7344</v>
      </c>
      <c r="J101" s="969" t="s">
        <v>7569</v>
      </c>
      <c r="K101" s="969" t="s">
        <v>7683</v>
      </c>
      <c r="L101" s="920"/>
      <c r="M101" s="925" t="s">
        <v>8319</v>
      </c>
      <c r="N101" s="971">
        <v>597</v>
      </c>
      <c r="O101" s="920"/>
      <c r="P101" s="1073" t="s">
        <v>7604</v>
      </c>
      <c r="Q101" s="920" t="s">
        <v>210</v>
      </c>
      <c r="R101" s="921"/>
      <c r="S101" s="921"/>
      <c r="T101" s="921"/>
      <c r="U101" s="921"/>
      <c r="V101" s="921"/>
      <c r="W101" s="921"/>
      <c r="X101" s="921"/>
      <c r="Y101" s="921"/>
      <c r="Z101" s="921"/>
      <c r="AA101" s="921"/>
      <c r="AB101" s="921"/>
      <c r="AC101" s="921"/>
      <c r="AD101" s="921"/>
      <c r="AE101" s="921"/>
      <c r="AF101" s="921"/>
      <c r="AG101" s="921"/>
      <c r="AH101" s="921"/>
      <c r="AI101" s="921"/>
      <c r="AJ101" s="921"/>
      <c r="AK101" s="921"/>
      <c r="AL101" s="921"/>
      <c r="AM101" s="921"/>
      <c r="AN101" s="921"/>
      <c r="AO101" s="920" t="s">
        <v>211</v>
      </c>
      <c r="AP101" s="920" t="s">
        <v>470</v>
      </c>
      <c r="AQ101" s="920" t="s">
        <v>213</v>
      </c>
      <c r="AR101" s="920" t="s">
        <v>214</v>
      </c>
      <c r="AS101" s="920">
        <v>0</v>
      </c>
      <c r="AT101" s="925" t="s">
        <v>7605</v>
      </c>
      <c r="AU101" s="925" t="s">
        <v>7606</v>
      </c>
      <c r="AV101" s="985">
        <v>0</v>
      </c>
      <c r="AW101" s="1019">
        <v>100</v>
      </c>
      <c r="AX101" s="1019">
        <v>100</v>
      </c>
      <c r="AY101" s="1019">
        <v>100</v>
      </c>
      <c r="AZ101" s="1019">
        <v>100</v>
      </c>
      <c r="BA101" s="1019">
        <v>100</v>
      </c>
      <c r="BB101" s="964"/>
      <c r="BC101" s="964"/>
      <c r="BD101" s="964"/>
      <c r="BE101" s="964"/>
      <c r="BF101" s="995">
        <v>100</v>
      </c>
      <c r="BG101" s="839">
        <v>0</v>
      </c>
      <c r="BH101" s="842">
        <v>0</v>
      </c>
      <c r="BI101" s="854" t="s">
        <v>7830</v>
      </c>
      <c r="BJ101" s="129">
        <v>0</v>
      </c>
      <c r="BK101" s="7">
        <v>0</v>
      </c>
      <c r="BL101" s="841" t="s">
        <v>218</v>
      </c>
      <c r="BM101" s="854" t="s">
        <v>7834</v>
      </c>
      <c r="BN101" s="859"/>
      <c r="BO101" s="839">
        <v>0</v>
      </c>
      <c r="BP101" s="842">
        <v>0</v>
      </c>
      <c r="BQ101" s="843" t="s">
        <v>7856</v>
      </c>
      <c r="BR101" s="7">
        <v>0</v>
      </c>
      <c r="BS101" s="7">
        <v>0</v>
      </c>
      <c r="BT101" s="844" t="s">
        <v>218</v>
      </c>
      <c r="BU101" s="537" t="s">
        <v>7864</v>
      </c>
      <c r="BV101" s="120"/>
      <c r="BW101" s="839">
        <v>20</v>
      </c>
      <c r="BX101" s="848">
        <v>20</v>
      </c>
      <c r="BY101" s="853" t="s">
        <v>8385</v>
      </c>
      <c r="BZ101" s="7">
        <v>0.2</v>
      </c>
      <c r="CA101" s="7">
        <v>0.2</v>
      </c>
      <c r="CB101" s="844" t="s">
        <v>218</v>
      </c>
      <c r="CC101" s="852" t="s">
        <v>8404</v>
      </c>
      <c r="CD101" s="120"/>
      <c r="CE101" s="839">
        <v>20</v>
      </c>
      <c r="CF101" s="842">
        <v>20</v>
      </c>
      <c r="CG101" s="853" t="s">
        <v>9342</v>
      </c>
      <c r="CH101" s="7">
        <v>0.2</v>
      </c>
      <c r="CI101" s="7">
        <v>0.2</v>
      </c>
      <c r="CJ101" s="844" t="s">
        <v>218</v>
      </c>
      <c r="CK101" s="27" t="s">
        <v>9343</v>
      </c>
      <c r="CL101" s="857"/>
      <c r="CM101" s="839">
        <v>20</v>
      </c>
      <c r="CN101" s="842">
        <v>20</v>
      </c>
      <c r="CO101" s="847" t="s">
        <v>9344</v>
      </c>
      <c r="CP101" s="7">
        <v>0.2</v>
      </c>
      <c r="CQ101" s="7">
        <v>0.2</v>
      </c>
      <c r="CR101" s="844" t="s">
        <v>218</v>
      </c>
      <c r="CS101" s="852" t="s">
        <v>9345</v>
      </c>
      <c r="CT101" s="857"/>
      <c r="CU101" s="839">
        <v>50</v>
      </c>
      <c r="CV101" s="848">
        <v>50</v>
      </c>
      <c r="CW101" s="853" t="s">
        <v>9346</v>
      </c>
      <c r="CX101" s="7">
        <v>0.5</v>
      </c>
      <c r="CY101" s="7">
        <v>0.5</v>
      </c>
      <c r="CZ101" s="844" t="s">
        <v>218</v>
      </c>
      <c r="DA101" s="852" t="s">
        <v>9347</v>
      </c>
      <c r="DB101" s="856">
        <v>0</v>
      </c>
      <c r="DC101" s="839">
        <v>50</v>
      </c>
      <c r="DD101" s="842">
        <v>50</v>
      </c>
      <c r="DE101" s="853"/>
      <c r="DF101" s="7">
        <v>0.5</v>
      </c>
      <c r="DG101" s="7">
        <v>0</v>
      </c>
      <c r="DH101" s="844" t="s">
        <v>7160</v>
      </c>
      <c r="DI101" s="852"/>
      <c r="DJ101" s="856"/>
      <c r="DK101" s="839">
        <v>50</v>
      </c>
      <c r="DL101" s="842">
        <v>0</v>
      </c>
      <c r="DM101" s="853"/>
      <c r="DN101" s="7">
        <v>0.5</v>
      </c>
      <c r="DO101" s="7">
        <v>0</v>
      </c>
      <c r="DP101" s="844" t="s">
        <v>7160</v>
      </c>
      <c r="DQ101" s="852"/>
      <c r="DR101" s="856"/>
      <c r="DS101" s="839">
        <v>70</v>
      </c>
      <c r="DT101" s="848"/>
      <c r="DU101" s="853"/>
      <c r="DV101" s="7">
        <v>0.7</v>
      </c>
      <c r="DW101" s="7">
        <v>0</v>
      </c>
      <c r="DX101" s="844" t="s">
        <v>7160</v>
      </c>
      <c r="DY101" s="852"/>
      <c r="DZ101" s="856"/>
      <c r="EA101" s="839">
        <v>70</v>
      </c>
      <c r="EB101" s="842">
        <v>0</v>
      </c>
      <c r="EC101" s="853"/>
      <c r="ED101" s="7">
        <v>0.7</v>
      </c>
      <c r="EE101" s="7">
        <v>0</v>
      </c>
      <c r="EF101" s="844" t="s">
        <v>7160</v>
      </c>
      <c r="EG101" s="851"/>
      <c r="EH101" s="856"/>
      <c r="EI101" s="839">
        <v>70</v>
      </c>
      <c r="EJ101" s="842">
        <v>0</v>
      </c>
      <c r="EK101" s="853"/>
      <c r="EL101" s="7">
        <v>0.7</v>
      </c>
      <c r="EM101" s="7">
        <v>0</v>
      </c>
      <c r="EN101" s="844" t="s">
        <v>7160</v>
      </c>
      <c r="EO101" s="851"/>
      <c r="EP101" s="856"/>
      <c r="EQ101" s="839">
        <v>100</v>
      </c>
      <c r="ER101" s="845"/>
      <c r="ES101" s="853"/>
      <c r="ET101" s="7">
        <v>1</v>
      </c>
      <c r="EU101" s="7">
        <v>0</v>
      </c>
      <c r="EV101" s="844" t="s">
        <v>7160</v>
      </c>
      <c r="EW101" s="849"/>
      <c r="EX101" s="849"/>
      <c r="EY101" s="546">
        <v>2023</v>
      </c>
      <c r="FA101" s="862"/>
    </row>
    <row r="102" spans="1:157" s="934" customFormat="1" ht="32.25" customHeight="1" x14ac:dyDescent="0.25">
      <c r="A102" s="861" t="s">
        <v>9348</v>
      </c>
      <c r="B102" s="925" t="s">
        <v>5392</v>
      </c>
      <c r="C102" s="925" t="s">
        <v>653</v>
      </c>
      <c r="D102" s="925" t="s">
        <v>4460</v>
      </c>
      <c r="E102" s="925" t="s">
        <v>7165</v>
      </c>
      <c r="F102" s="925" t="s">
        <v>5393</v>
      </c>
      <c r="G102" s="925" t="s">
        <v>5476</v>
      </c>
      <c r="H102" s="925" t="s">
        <v>5394</v>
      </c>
      <c r="I102" s="969" t="s">
        <v>7344</v>
      </c>
      <c r="J102" s="969" t="s">
        <v>7569</v>
      </c>
      <c r="K102" s="969" t="s">
        <v>7683</v>
      </c>
      <c r="L102" s="920"/>
      <c r="M102" s="925" t="s">
        <v>8319</v>
      </c>
      <c r="N102" s="971">
        <v>598</v>
      </c>
      <c r="O102" s="920"/>
      <c r="P102" s="1073" t="s">
        <v>7607</v>
      </c>
      <c r="Q102" s="920" t="s">
        <v>210</v>
      </c>
      <c r="R102" s="921"/>
      <c r="S102" s="921"/>
      <c r="T102" s="921"/>
      <c r="U102" s="921"/>
      <c r="V102" s="921"/>
      <c r="W102" s="921"/>
      <c r="X102" s="921"/>
      <c r="Y102" s="921"/>
      <c r="Z102" s="921"/>
      <c r="AA102" s="921"/>
      <c r="AB102" s="921"/>
      <c r="AC102" s="921"/>
      <c r="AD102" s="921"/>
      <c r="AE102" s="921"/>
      <c r="AF102" s="921"/>
      <c r="AG102" s="921"/>
      <c r="AH102" s="921"/>
      <c r="AI102" s="921"/>
      <c r="AJ102" s="921"/>
      <c r="AK102" s="921"/>
      <c r="AL102" s="921"/>
      <c r="AM102" s="921"/>
      <c r="AN102" s="921"/>
      <c r="AO102" s="920" t="s">
        <v>211</v>
      </c>
      <c r="AP102" s="920" t="s">
        <v>470</v>
      </c>
      <c r="AQ102" s="920" t="s">
        <v>244</v>
      </c>
      <c r="AR102" s="920" t="s">
        <v>214</v>
      </c>
      <c r="AS102" s="920">
        <v>0</v>
      </c>
      <c r="AT102" s="925" t="s">
        <v>7608</v>
      </c>
      <c r="AU102" s="925" t="s">
        <v>7609</v>
      </c>
      <c r="AV102" s="985">
        <v>0</v>
      </c>
      <c r="AW102" s="1019">
        <v>30</v>
      </c>
      <c r="AX102" s="1019">
        <v>30</v>
      </c>
      <c r="AY102" s="1019">
        <v>25</v>
      </c>
      <c r="AZ102" s="1019">
        <v>15</v>
      </c>
      <c r="BA102" s="1019">
        <v>100</v>
      </c>
      <c r="BB102" s="964"/>
      <c r="BC102" s="964"/>
      <c r="BD102" s="964"/>
      <c r="BE102" s="964"/>
      <c r="BF102" s="995">
        <v>30</v>
      </c>
      <c r="BG102" s="839">
        <v>0</v>
      </c>
      <c r="BH102" s="842">
        <v>0</v>
      </c>
      <c r="BI102" s="854" t="s">
        <v>7831</v>
      </c>
      <c r="BJ102" s="129">
        <v>0</v>
      </c>
      <c r="BK102" s="7">
        <v>0</v>
      </c>
      <c r="BL102" s="841" t="s">
        <v>218</v>
      </c>
      <c r="BM102" s="854" t="s">
        <v>7834</v>
      </c>
      <c r="BN102" s="860"/>
      <c r="BO102" s="839">
        <v>0</v>
      </c>
      <c r="BP102" s="842">
        <v>0</v>
      </c>
      <c r="BQ102" s="843" t="s">
        <v>7857</v>
      </c>
      <c r="BR102" s="7">
        <v>0</v>
      </c>
      <c r="BS102" s="7">
        <v>0</v>
      </c>
      <c r="BT102" s="844" t="s">
        <v>218</v>
      </c>
      <c r="BU102" s="537" t="s">
        <v>7864</v>
      </c>
      <c r="BV102" s="120"/>
      <c r="BW102" s="839">
        <v>6</v>
      </c>
      <c r="BX102" s="848">
        <v>6</v>
      </c>
      <c r="BY102" s="853" t="s">
        <v>8386</v>
      </c>
      <c r="BZ102" s="7">
        <v>0.2</v>
      </c>
      <c r="CA102" s="7">
        <v>0.2</v>
      </c>
      <c r="CB102" s="844" t="s">
        <v>218</v>
      </c>
      <c r="CC102" s="852" t="s">
        <v>8405</v>
      </c>
      <c r="CD102" s="857"/>
      <c r="CE102" s="839">
        <v>6</v>
      </c>
      <c r="CF102" s="842">
        <v>6</v>
      </c>
      <c r="CG102" s="853" t="s">
        <v>9349</v>
      </c>
      <c r="CH102" s="7">
        <v>0.2</v>
      </c>
      <c r="CI102" s="7">
        <v>0.2</v>
      </c>
      <c r="CJ102" s="844" t="s">
        <v>218</v>
      </c>
      <c r="CK102" s="27" t="s">
        <v>9343</v>
      </c>
      <c r="CL102" s="857"/>
      <c r="CM102" s="839">
        <v>6</v>
      </c>
      <c r="CN102" s="842">
        <v>6</v>
      </c>
      <c r="CO102" s="847" t="s">
        <v>9350</v>
      </c>
      <c r="CP102" s="7">
        <v>0.2</v>
      </c>
      <c r="CQ102" s="7">
        <v>0.2</v>
      </c>
      <c r="CR102" s="844" t="s">
        <v>218</v>
      </c>
      <c r="CS102" s="852" t="s">
        <v>9345</v>
      </c>
      <c r="CT102" s="857"/>
      <c r="CU102" s="839">
        <v>14</v>
      </c>
      <c r="CV102" s="848">
        <v>14</v>
      </c>
      <c r="CW102" s="853" t="s">
        <v>9351</v>
      </c>
      <c r="CX102" s="7">
        <v>0.46666666666666667</v>
      </c>
      <c r="CY102" s="7">
        <v>0.46666666666666667</v>
      </c>
      <c r="CZ102" s="844" t="s">
        <v>218</v>
      </c>
      <c r="DA102" s="852" t="s">
        <v>9352</v>
      </c>
      <c r="DB102" s="856">
        <v>0</v>
      </c>
      <c r="DC102" s="839">
        <v>14</v>
      </c>
      <c r="DD102" s="842">
        <v>14</v>
      </c>
      <c r="DE102" s="853"/>
      <c r="DF102" s="7">
        <v>0.46666666666666667</v>
      </c>
      <c r="DG102" s="7">
        <v>0.46666666666666667</v>
      </c>
      <c r="DH102" s="844" t="s">
        <v>7160</v>
      </c>
      <c r="DI102" s="852"/>
      <c r="DJ102" s="856"/>
      <c r="DK102" s="839">
        <v>14</v>
      </c>
      <c r="DL102" s="842">
        <v>0</v>
      </c>
      <c r="DM102" s="853"/>
      <c r="DN102" s="7">
        <v>0.46666666666666667</v>
      </c>
      <c r="DO102" s="7">
        <v>0.46666666666666667</v>
      </c>
      <c r="DP102" s="844" t="s">
        <v>7160</v>
      </c>
      <c r="DQ102" s="852"/>
      <c r="DR102" s="856"/>
      <c r="DS102" s="839">
        <v>23.5</v>
      </c>
      <c r="DT102" s="848"/>
      <c r="DU102" s="853"/>
      <c r="DV102" s="7">
        <v>0.78333333333333333</v>
      </c>
      <c r="DW102" s="7">
        <v>0.46666666666666667</v>
      </c>
      <c r="DX102" s="844" t="s">
        <v>7160</v>
      </c>
      <c r="DY102" s="852"/>
      <c r="DZ102" s="856"/>
      <c r="EA102" s="839">
        <v>23.5</v>
      </c>
      <c r="EB102" s="842">
        <v>0</v>
      </c>
      <c r="EC102" s="853"/>
      <c r="ED102" s="7">
        <v>0.78333333333333333</v>
      </c>
      <c r="EE102" s="7">
        <v>0.46666666666666667</v>
      </c>
      <c r="EF102" s="844" t="s">
        <v>7160</v>
      </c>
      <c r="EG102" s="851"/>
      <c r="EH102" s="856"/>
      <c r="EI102" s="839">
        <v>23.5</v>
      </c>
      <c r="EJ102" s="842">
        <v>0</v>
      </c>
      <c r="EK102" s="853"/>
      <c r="EL102" s="7">
        <v>0.78333333333333333</v>
      </c>
      <c r="EM102" s="7">
        <v>0.46666666666666667</v>
      </c>
      <c r="EN102" s="844" t="s">
        <v>7160</v>
      </c>
      <c r="EO102" s="851"/>
      <c r="EP102" s="856"/>
      <c r="EQ102" s="839">
        <v>30</v>
      </c>
      <c r="ER102" s="845"/>
      <c r="ES102" s="853"/>
      <c r="ET102" s="7">
        <v>1</v>
      </c>
      <c r="EU102" s="7">
        <v>0.46666666666666667</v>
      </c>
      <c r="EV102" s="844" t="s">
        <v>7160</v>
      </c>
      <c r="EW102" s="849"/>
      <c r="EX102" s="849"/>
      <c r="EY102" s="546">
        <v>2023</v>
      </c>
      <c r="FA102" s="862"/>
    </row>
  </sheetData>
  <sheetProtection formatCells="0" formatColumns="0" formatRows="0" sort="0" autoFilter="0" pivotTables="0"/>
  <autoFilter ref="A1:EY102" xr:uid="{C9A0AAF1-5332-4CEB-8F79-67AA55FABFA2}"/>
  <conditionalFormatting sqref="BL2:BL102 BT2:BT102 CB2:CB102 CJ2:CJ102 CL2:CL102 CR2:CR102 CZ2:CZ102 DH2:DH102 DP2:DP102 DX2:DX102 EF2:EF102 EN2:EN102 EV2:EV102">
    <cfRule type="cellIs" dxfId="112" priority="45" operator="equal">
      <formula>"Pendiente Validar"</formula>
    </cfRule>
    <cfRule type="cellIs" dxfId="111" priority="46" operator="equal">
      <formula>"NO"</formula>
    </cfRule>
    <cfRule type="cellIs" dxfId="110" priority="47" operator="equal">
      <formula>"SI"</formula>
    </cfRule>
  </conditionalFormatting>
  <conditionalFormatting sqref="CD53:CD69">
    <cfRule type="cellIs" dxfId="109" priority="31" operator="equal">
      <formula>"Pendiente Validar"</formula>
    </cfRule>
    <cfRule type="cellIs" dxfId="108" priority="32" operator="equal">
      <formula>"NO"</formula>
    </cfRule>
    <cfRule type="cellIs" dxfId="107" priority="33" operator="equal">
      <formula>"SI"</formula>
    </cfRule>
  </conditionalFormatting>
  <dataValidations count="3">
    <dataValidation allowBlank="1" showErrorMessage="1" promptTitle="Mín 300 máx 4000" prompt="Recuerda que debes escribir mínimo 300 caractateres y máximo 4000" sqref="DS47 CM16:CM43 EA47 CL47:CM47 DK47 CE47 DC47 CU47 EI47 DK2:DK43 CE16:CE43 CU16:CU43 DC2:DC43 EA2:EA43 EI2:EI43 CC53:CC82 EQ2:EQ14 DS2:DS43 CE2:CE14 CM2:CM14 CU2:CU14 BU2:BU51 CC2:CC51 CK2:CK51 CL2:CL46 CK53:CK82 BV2:BV82 CE49:CE82 CL48:CL82 BU53:BU82 CD2:CD82 CC103:CD1048576 EO2:EP1048576 CC83:CE102 CS2:CT1048576 DI2:DJ1048576 DY2:DZ1048576 DQ2:DR1048576 EG2:EH1048576 CK83:CL1048576 BU83:BV1048576 EW2:EY1048576 EQ16:EQ102 EI49:EI102 DC49:DC102 FA1:FC102 CU49:CU102 EA49:EA102 DS49:DS102 DK49:DK102 CM49:CM102 DA2:DB1048576" xr:uid="{54FB598A-31C8-4A2B-A270-A1EBCF91D9A9}"/>
    <dataValidation allowBlank="1" showInputMessage="1" showErrorMessage="1" promptTitle="Meta 2021 Total" prompt="Corresponde a la Meta 2021 + Rezago en Meta 2020_x000a__x000a_" sqref="BF1 EQ16:EQ18" xr:uid="{6E034DC6-DEA9-491C-8018-94CCBB30C350}"/>
    <dataValidation type="list" allowBlank="1" showInputMessage="1" showErrorMessage="1" sqref="CR2:CR102 BT2:BT102 EN2:EN102 BL2:BL102 CB2:CB102 EV2:EV102 CJ2:CJ102 CZ2:CZ102 DH2:DH102 DP2:DP102 DX2:DX102 EF2:EF102" xr:uid="{CF5D1455-785D-4152-A80B-022957234391}">
      <formula1>"SI,NO,Pendiente Validar"</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B789D-B398-45B9-A18E-86F66FA2AF32}">
  <sheetPr>
    <tabColor theme="9" tint="0.79998168889431442"/>
  </sheetPr>
  <dimension ref="A1:FB8"/>
  <sheetViews>
    <sheetView zoomScale="85" zoomScaleNormal="85" workbookViewId="0">
      <selection activeCell="C5" sqref="C5"/>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10.42578125" customWidth="1"/>
    <col min="6" max="6" width="25.42578125" customWidth="1"/>
    <col min="7" max="7" width="29.42578125" customWidth="1"/>
    <col min="8" max="8" width="21.5703125" customWidth="1"/>
    <col min="9" max="10" width="40.7109375" customWidth="1"/>
    <col min="11" max="11" width="20.28515625" customWidth="1"/>
    <col min="12" max="12" width="15.140625" customWidth="1"/>
    <col min="13" max="13" width="23.85546875" customWidth="1"/>
    <col min="14" max="14" width="10.42578125" customWidth="1"/>
    <col min="15" max="15" width="10.28515625" hidden="1" customWidth="1"/>
    <col min="16" max="16" width="39.42578125" style="1067"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4" customWidth="1"/>
    <col min="42" max="42" width="15.5703125" style="764" customWidth="1"/>
    <col min="43" max="43" width="16.28515625" style="764" customWidth="1"/>
    <col min="44" max="44" width="12.42578125" style="764" customWidth="1"/>
    <col min="45" max="45" width="9.140625" style="764" customWidth="1"/>
    <col min="46" max="46" width="33.28515625" customWidth="1"/>
    <col min="47" max="47" width="35.5703125" customWidth="1"/>
    <col min="48" max="48" width="22" style="764" customWidth="1"/>
    <col min="49" max="49" width="25.42578125" style="764" customWidth="1"/>
    <col min="50" max="50" width="19.140625" style="764" bestFit="1" customWidth="1"/>
    <col min="51" max="51" width="20.7109375" style="764" bestFit="1" customWidth="1"/>
    <col min="52" max="52" width="19.140625" style="764" bestFit="1" customWidth="1"/>
    <col min="53" max="53" width="23.42578125" style="764"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88" bestFit="1" customWidth="1"/>
    <col min="61" max="61" width="39.85546875" style="9" customWidth="1"/>
    <col min="62" max="62" width="10.5703125" customWidth="1"/>
    <col min="63" max="63" width="12.140625" customWidth="1"/>
    <col min="64" max="64" width="10.7109375" style="5" customWidth="1"/>
    <col min="65" max="65" width="45.42578125" style="5" customWidth="1"/>
    <col min="66" max="66" width="15" style="5" customWidth="1"/>
    <col min="67" max="67" width="20.28515625" style="5" customWidth="1"/>
    <col min="68" max="68" width="20.7109375" style="5" bestFit="1" customWidth="1"/>
    <col min="69" max="69" width="47.85546875" style="5" customWidth="1"/>
    <col min="70" max="70" width="10.5703125" style="5" customWidth="1"/>
    <col min="71" max="71" width="11.140625" style="5" customWidth="1"/>
    <col min="72" max="72" width="12.140625" style="35" customWidth="1"/>
    <col min="73" max="73" width="41.5703125" style="5" customWidth="1"/>
    <col min="74" max="74" width="17.7109375" style="35" customWidth="1"/>
    <col min="75" max="75" width="21.140625" style="5" bestFit="1" customWidth="1"/>
    <col min="76" max="76" width="18.42578125" style="5" bestFit="1"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19.140625"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17.42578125" style="5" customWidth="1"/>
    <col min="92" max="92" width="16" style="5"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19.5703125" style="5"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19.140625" style="5" bestFit="1" customWidth="1"/>
    <col min="108" max="108" width="15.85546875" style="5"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0" style="5" customWidth="1"/>
    <col min="116" max="116" width="19.140625" style="5" customWidth="1"/>
    <col min="117" max="117" width="47" style="5" customWidth="1"/>
    <col min="118" max="118" width="15" style="5" customWidth="1"/>
    <col min="119" max="119" width="14.85546875" style="5" customWidth="1"/>
    <col min="120" max="120" width="11.7109375" style="35" customWidth="1"/>
    <col min="121" max="121" width="39.140625" style="5" customWidth="1"/>
    <col min="122" max="122" width="9.140625" style="5" customWidth="1"/>
    <col min="123" max="123" width="19.14062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19.140625" style="5"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0.140625" style="5" bestFit="1" customWidth="1"/>
    <col min="148" max="148" width="16.5703125" style="5" customWidth="1"/>
    <col min="149" max="149" width="61" style="5" customWidth="1"/>
    <col min="150" max="150" width="18.5703125" style="5" bestFit="1" customWidth="1"/>
    <col min="151" max="151" width="10.5703125" style="5" customWidth="1"/>
    <col min="152" max="152" width="12.28515625" style="5" customWidth="1"/>
    <col min="153" max="153" width="35.7109375" style="862" customWidth="1"/>
    <col min="154" max="154" width="12.85546875" style="5" customWidth="1"/>
    <col min="155" max="155" width="14.7109375" style="5" customWidth="1"/>
    <col min="156" max="156" width="13" style="5" customWidth="1"/>
    <col min="157" max="157" width="11.42578125" style="5" customWidth="1"/>
    <col min="158" max="158" width="9.140625" style="5" customWidth="1"/>
    <col min="159" max="16384" width="9.140625" style="5"/>
  </cols>
  <sheetData>
    <row r="1" spans="1:158" ht="59.25" customHeight="1" x14ac:dyDescent="0.25">
      <c r="A1" s="836" t="s">
        <v>7075</v>
      </c>
      <c r="B1" s="913" t="s">
        <v>0</v>
      </c>
      <c r="C1" s="913" t="s">
        <v>1</v>
      </c>
      <c r="D1" s="913" t="s">
        <v>2</v>
      </c>
      <c r="E1" s="913" t="s">
        <v>7076</v>
      </c>
      <c r="F1" s="913" t="s">
        <v>3</v>
      </c>
      <c r="G1" s="913" t="s">
        <v>4</v>
      </c>
      <c r="H1" s="914" t="s">
        <v>5</v>
      </c>
      <c r="I1" s="1066" t="s">
        <v>6</v>
      </c>
      <c r="J1" s="914" t="s">
        <v>7</v>
      </c>
      <c r="K1" s="914" t="s">
        <v>9</v>
      </c>
      <c r="L1" s="914" t="s">
        <v>12</v>
      </c>
      <c r="M1" s="915" t="s">
        <v>7077</v>
      </c>
      <c r="N1" s="914" t="s">
        <v>16</v>
      </c>
      <c r="O1" s="779" t="s">
        <v>7078</v>
      </c>
      <c r="P1" s="914" t="s">
        <v>17</v>
      </c>
      <c r="Q1" s="914" t="s">
        <v>18</v>
      </c>
      <c r="R1" s="916" t="s">
        <v>19</v>
      </c>
      <c r="S1" s="916" t="s">
        <v>20</v>
      </c>
      <c r="T1" s="916" t="s">
        <v>21</v>
      </c>
      <c r="U1" s="916" t="s">
        <v>22</v>
      </c>
      <c r="V1" s="916" t="s">
        <v>23</v>
      </c>
      <c r="W1" s="916" t="s">
        <v>7079</v>
      </c>
      <c r="X1" s="916" t="s">
        <v>7080</v>
      </c>
      <c r="Y1" s="916" t="s">
        <v>25</v>
      </c>
      <c r="Z1" s="916" t="s">
        <v>7336</v>
      </c>
      <c r="AA1" s="916" t="s">
        <v>7081</v>
      </c>
      <c r="AB1" s="916" t="s">
        <v>26</v>
      </c>
      <c r="AC1" s="916" t="s">
        <v>27</v>
      </c>
      <c r="AD1" s="916" t="s">
        <v>7337</v>
      </c>
      <c r="AE1" s="6" t="s">
        <v>29</v>
      </c>
      <c r="AF1" s="6" t="s">
        <v>30</v>
      </c>
      <c r="AG1" s="916" t="s">
        <v>31</v>
      </c>
      <c r="AH1" s="916" t="s">
        <v>7338</v>
      </c>
      <c r="AI1" s="916" t="s">
        <v>7082</v>
      </c>
      <c r="AJ1" s="916" t="s">
        <v>7083</v>
      </c>
      <c r="AK1" s="916" t="s">
        <v>7084</v>
      </c>
      <c r="AL1" s="916" t="s">
        <v>7085</v>
      </c>
      <c r="AM1" s="916" t="s">
        <v>7086</v>
      </c>
      <c r="AN1" s="6" t="s">
        <v>7087</v>
      </c>
      <c r="AO1" s="781" t="s">
        <v>33</v>
      </c>
      <c r="AP1" s="781" t="s">
        <v>34</v>
      </c>
      <c r="AQ1" s="917" t="s">
        <v>35</v>
      </c>
      <c r="AR1" s="917" t="s">
        <v>36</v>
      </c>
      <c r="AS1" s="917" t="s">
        <v>7088</v>
      </c>
      <c r="AT1" s="917" t="s">
        <v>37</v>
      </c>
      <c r="AU1" s="917" t="s">
        <v>38</v>
      </c>
      <c r="AV1" s="917" t="s">
        <v>7339</v>
      </c>
      <c r="AW1" s="917" t="s">
        <v>7340</v>
      </c>
      <c r="AX1" s="917" t="s">
        <v>7341</v>
      </c>
      <c r="AY1" s="917" t="s">
        <v>7342</v>
      </c>
      <c r="AZ1" s="918" t="s">
        <v>7343</v>
      </c>
      <c r="BA1" s="918" t="s">
        <v>7089</v>
      </c>
      <c r="BB1" s="918" t="s">
        <v>7697</v>
      </c>
      <c r="BC1" s="918" t="s">
        <v>7698</v>
      </c>
      <c r="BD1" s="918" t="s">
        <v>7699</v>
      </c>
      <c r="BE1" s="918" t="s">
        <v>8294</v>
      </c>
      <c r="BF1" s="1000" t="s">
        <v>7700</v>
      </c>
      <c r="BG1" s="782" t="s">
        <v>48</v>
      </c>
      <c r="BH1" s="784" t="s">
        <v>49</v>
      </c>
      <c r="BI1" s="784" t="s">
        <v>50</v>
      </c>
      <c r="BJ1" s="784" t="s">
        <v>7094</v>
      </c>
      <c r="BK1" s="784" t="s">
        <v>7095</v>
      </c>
      <c r="BL1" s="785" t="s">
        <v>53</v>
      </c>
      <c r="BM1" s="785" t="s">
        <v>7096</v>
      </c>
      <c r="BN1" s="2" t="s">
        <v>7097</v>
      </c>
      <c r="BO1" s="782" t="s">
        <v>55</v>
      </c>
      <c r="BP1" s="786" t="s">
        <v>56</v>
      </c>
      <c r="BQ1" s="786" t="s">
        <v>57</v>
      </c>
      <c r="BR1" s="786" t="s">
        <v>7098</v>
      </c>
      <c r="BS1" s="786" t="s">
        <v>7099</v>
      </c>
      <c r="BT1" s="786" t="s">
        <v>60</v>
      </c>
      <c r="BU1" s="2" t="s">
        <v>7100</v>
      </c>
      <c r="BV1" s="2" t="s">
        <v>7101</v>
      </c>
      <c r="BW1" s="782" t="s">
        <v>62</v>
      </c>
      <c r="BX1" s="785" t="s">
        <v>63</v>
      </c>
      <c r="BY1" s="785" t="s">
        <v>64</v>
      </c>
      <c r="BZ1" s="785" t="s">
        <v>7102</v>
      </c>
      <c r="CA1" s="785" t="s">
        <v>7103</v>
      </c>
      <c r="CB1" s="785" t="s">
        <v>67</v>
      </c>
      <c r="CC1" s="1" t="s">
        <v>7104</v>
      </c>
      <c r="CD1" s="2" t="s">
        <v>7105</v>
      </c>
      <c r="CE1" s="782" t="s">
        <v>69</v>
      </c>
      <c r="CF1" s="786" t="s">
        <v>70</v>
      </c>
      <c r="CG1" s="786" t="s">
        <v>71</v>
      </c>
      <c r="CH1" s="786" t="s">
        <v>7106</v>
      </c>
      <c r="CI1" s="786" t="s">
        <v>7107</v>
      </c>
      <c r="CJ1" s="786" t="s">
        <v>74</v>
      </c>
      <c r="CK1" s="2" t="s">
        <v>7108</v>
      </c>
      <c r="CL1" s="2" t="s">
        <v>7109</v>
      </c>
      <c r="CM1" s="782" t="s">
        <v>76</v>
      </c>
      <c r="CN1" s="785" t="s">
        <v>77</v>
      </c>
      <c r="CO1" s="785" t="s">
        <v>78</v>
      </c>
      <c r="CP1" s="785" t="s">
        <v>7110</v>
      </c>
      <c r="CQ1" s="785" t="s">
        <v>7111</v>
      </c>
      <c r="CR1" s="785" t="s">
        <v>81</v>
      </c>
      <c r="CS1" s="1" t="s">
        <v>7112</v>
      </c>
      <c r="CT1" s="1" t="s">
        <v>7113</v>
      </c>
      <c r="CU1" s="782" t="s">
        <v>83</v>
      </c>
      <c r="CV1" s="786" t="s">
        <v>7114</v>
      </c>
      <c r="CW1" s="786" t="s">
        <v>85</v>
      </c>
      <c r="CX1" s="786" t="s">
        <v>7115</v>
      </c>
      <c r="CY1" s="786" t="s">
        <v>7116</v>
      </c>
      <c r="CZ1" s="786" t="s">
        <v>88</v>
      </c>
      <c r="DA1" s="2" t="s">
        <v>7117</v>
      </c>
      <c r="DB1" s="2" t="s">
        <v>7118</v>
      </c>
      <c r="DC1" s="782" t="s">
        <v>90</v>
      </c>
      <c r="DD1" s="785" t="s">
        <v>7119</v>
      </c>
      <c r="DE1" s="785" t="s">
        <v>92</v>
      </c>
      <c r="DF1" s="785" t="s">
        <v>7120</v>
      </c>
      <c r="DG1" s="785" t="s">
        <v>7121</v>
      </c>
      <c r="DH1" s="785" t="s">
        <v>95</v>
      </c>
      <c r="DI1" s="1" t="s">
        <v>7122</v>
      </c>
      <c r="DJ1" s="1" t="s">
        <v>7123</v>
      </c>
      <c r="DK1" s="782" t="s">
        <v>97</v>
      </c>
      <c r="DL1" s="786" t="s">
        <v>7124</v>
      </c>
      <c r="DM1" s="786" t="s">
        <v>99</v>
      </c>
      <c r="DN1" s="786" t="s">
        <v>7125</v>
      </c>
      <c r="DO1" s="786" t="s">
        <v>7126</v>
      </c>
      <c r="DP1" s="786" t="s">
        <v>102</v>
      </c>
      <c r="DQ1" s="2" t="s">
        <v>7127</v>
      </c>
      <c r="DR1" s="2" t="s">
        <v>7128</v>
      </c>
      <c r="DS1" s="782" t="s">
        <v>104</v>
      </c>
      <c r="DT1" s="785" t="s">
        <v>7129</v>
      </c>
      <c r="DU1" s="785" t="s">
        <v>106</v>
      </c>
      <c r="DV1" s="785" t="s">
        <v>7130</v>
      </c>
      <c r="DW1" s="785" t="s">
        <v>7131</v>
      </c>
      <c r="DX1" s="785" t="s">
        <v>109</v>
      </c>
      <c r="DY1" s="1" t="s">
        <v>7132</v>
      </c>
      <c r="DZ1" s="1" t="s">
        <v>7133</v>
      </c>
      <c r="EA1" s="782" t="s">
        <v>111</v>
      </c>
      <c r="EB1" s="786" t="s">
        <v>7134</v>
      </c>
      <c r="EC1" s="786" t="s">
        <v>113</v>
      </c>
      <c r="ED1" s="786" t="s">
        <v>7135</v>
      </c>
      <c r="EE1" s="786" t="s">
        <v>7136</v>
      </c>
      <c r="EF1" s="786" t="s">
        <v>116</v>
      </c>
      <c r="EG1" s="2" t="s">
        <v>7137</v>
      </c>
      <c r="EH1" s="2" t="s">
        <v>7138</v>
      </c>
      <c r="EI1" s="782" t="s">
        <v>118</v>
      </c>
      <c r="EJ1" s="785" t="s">
        <v>7139</v>
      </c>
      <c r="EK1" s="785" t="s">
        <v>120</v>
      </c>
      <c r="EL1" s="785" t="s">
        <v>7140</v>
      </c>
      <c r="EM1" s="785" t="s">
        <v>7141</v>
      </c>
      <c r="EN1" s="785" t="s">
        <v>123</v>
      </c>
      <c r="EO1" s="1" t="s">
        <v>7142</v>
      </c>
      <c r="EP1" s="1" t="s">
        <v>7143</v>
      </c>
      <c r="EQ1" s="782" t="s">
        <v>125</v>
      </c>
      <c r="ER1" s="786" t="s">
        <v>7144</v>
      </c>
      <c r="ES1" s="786" t="s">
        <v>127</v>
      </c>
      <c r="ET1" s="786" t="s">
        <v>7145</v>
      </c>
      <c r="EU1" s="786" t="s">
        <v>7146</v>
      </c>
      <c r="EV1" s="786" t="s">
        <v>130</v>
      </c>
      <c r="EW1" s="2" t="s">
        <v>7147</v>
      </c>
      <c r="EX1" s="2" t="s">
        <v>7148</v>
      </c>
      <c r="EY1" s="2" t="s">
        <v>7149</v>
      </c>
      <c r="FB1" s="862"/>
    </row>
    <row r="2" spans="1:158" s="934" customFormat="1" ht="32.25" customHeight="1" x14ac:dyDescent="0.25">
      <c r="A2" s="861" t="s">
        <v>9353</v>
      </c>
      <c r="B2" s="925" t="s">
        <v>7200</v>
      </c>
      <c r="C2" s="925" t="s">
        <v>684</v>
      </c>
      <c r="D2" s="925" t="s">
        <v>7239</v>
      </c>
      <c r="E2" s="925" t="s">
        <v>7203</v>
      </c>
      <c r="F2" s="925" t="s">
        <v>654</v>
      </c>
      <c r="G2" s="925" t="s">
        <v>654</v>
      </c>
      <c r="H2" s="925" t="s">
        <v>204</v>
      </c>
      <c r="I2" s="969" t="s">
        <v>7344</v>
      </c>
      <c r="J2" s="969" t="s">
        <v>7344</v>
      </c>
      <c r="K2" s="969" t="s">
        <v>7687</v>
      </c>
      <c r="L2" s="920" t="s">
        <v>656</v>
      </c>
      <c r="M2" s="925" t="s">
        <v>8310</v>
      </c>
      <c r="N2" s="920">
        <v>126</v>
      </c>
      <c r="O2" s="920"/>
      <c r="P2" s="1068" t="s">
        <v>7610</v>
      </c>
      <c r="Q2" s="920" t="s">
        <v>210</v>
      </c>
      <c r="R2" s="921"/>
      <c r="S2" s="921"/>
      <c r="T2" s="921"/>
      <c r="U2" s="921"/>
      <c r="V2" s="921"/>
      <c r="W2" s="921"/>
      <c r="X2" s="921"/>
      <c r="Y2" s="921"/>
      <c r="Z2" s="921"/>
      <c r="AA2" s="921"/>
      <c r="AB2" s="921"/>
      <c r="AC2" s="921"/>
      <c r="AD2" s="921"/>
      <c r="AE2" s="921"/>
      <c r="AF2" s="921"/>
      <c r="AG2" s="921"/>
      <c r="AH2" s="921"/>
      <c r="AI2" s="921"/>
      <c r="AJ2" s="921"/>
      <c r="AK2" s="921"/>
      <c r="AL2" s="921"/>
      <c r="AM2" s="921"/>
      <c r="AN2" s="921"/>
      <c r="AO2" s="920" t="s">
        <v>523</v>
      </c>
      <c r="AP2" s="920" t="s">
        <v>442</v>
      </c>
      <c r="AQ2" s="920" t="s">
        <v>244</v>
      </c>
      <c r="AR2" s="920" t="s">
        <v>271</v>
      </c>
      <c r="AS2" s="920">
        <v>0</v>
      </c>
      <c r="AT2" s="925" t="s">
        <v>686</v>
      </c>
      <c r="AU2" s="925" t="s">
        <v>687</v>
      </c>
      <c r="AV2" s="919">
        <v>12</v>
      </c>
      <c r="AW2" s="919">
        <v>12</v>
      </c>
      <c r="AX2" s="919">
        <v>12</v>
      </c>
      <c r="AY2" s="919">
        <v>12</v>
      </c>
      <c r="AZ2" s="919">
        <v>12</v>
      </c>
      <c r="BA2" s="919">
        <v>48</v>
      </c>
      <c r="BB2" s="927"/>
      <c r="BC2" s="927"/>
      <c r="BD2" s="927"/>
      <c r="BE2" s="927"/>
      <c r="BF2" s="993"/>
      <c r="BG2" s="839">
        <v>1</v>
      </c>
      <c r="BH2" s="848">
        <v>0</v>
      </c>
      <c r="BI2" s="854" t="s">
        <v>8044</v>
      </c>
      <c r="BJ2" s="129">
        <v>8.3333333333333329E-2</v>
      </c>
      <c r="BK2" s="7">
        <v>0</v>
      </c>
      <c r="BL2" s="841" t="s">
        <v>218</v>
      </c>
      <c r="BM2" s="854" t="s">
        <v>8685</v>
      </c>
      <c r="BN2" s="860"/>
      <c r="BO2" s="839">
        <v>2</v>
      </c>
      <c r="BP2" s="845">
        <v>2</v>
      </c>
      <c r="BQ2" s="843" t="s">
        <v>8052</v>
      </c>
      <c r="BR2" s="7">
        <v>0.16666666666666666</v>
      </c>
      <c r="BS2" s="7">
        <v>0.16666666666666666</v>
      </c>
      <c r="BT2" s="844" t="s">
        <v>218</v>
      </c>
      <c r="BU2" s="537" t="s">
        <v>8687</v>
      </c>
      <c r="BV2" s="120"/>
      <c r="BW2" s="839">
        <v>3</v>
      </c>
      <c r="BX2" s="848">
        <v>3</v>
      </c>
      <c r="BY2" s="853" t="s">
        <v>8537</v>
      </c>
      <c r="BZ2" s="7">
        <v>0.25</v>
      </c>
      <c r="CA2" s="7">
        <v>0.25</v>
      </c>
      <c r="CB2" s="844" t="s">
        <v>218</v>
      </c>
      <c r="CC2" s="852" t="s">
        <v>8690</v>
      </c>
      <c r="CD2" s="857"/>
      <c r="CE2" s="839">
        <v>4</v>
      </c>
      <c r="CF2" s="848">
        <v>4</v>
      </c>
      <c r="CG2" s="853" t="s">
        <v>9354</v>
      </c>
      <c r="CH2" s="7">
        <v>0.33333333333333331</v>
      </c>
      <c r="CI2" s="7">
        <v>0.33333333333333331</v>
      </c>
      <c r="CJ2" s="844" t="s">
        <v>218</v>
      </c>
      <c r="CK2" s="27" t="s">
        <v>9355</v>
      </c>
      <c r="CL2" s="857">
        <v>1</v>
      </c>
      <c r="CM2" s="839">
        <v>5</v>
      </c>
      <c r="CN2" s="848">
        <v>5</v>
      </c>
      <c r="CO2" s="847" t="s">
        <v>9356</v>
      </c>
      <c r="CP2" s="7">
        <v>0.41666666666666669</v>
      </c>
      <c r="CQ2" s="7">
        <v>0.41666666666666669</v>
      </c>
      <c r="CR2" s="844" t="s">
        <v>218</v>
      </c>
      <c r="CS2" s="852" t="s">
        <v>9357</v>
      </c>
      <c r="CT2" s="857">
        <v>1</v>
      </c>
      <c r="CU2" s="839">
        <v>6</v>
      </c>
      <c r="CV2" s="848">
        <v>6</v>
      </c>
      <c r="CW2" s="853" t="s">
        <v>9358</v>
      </c>
      <c r="CX2" s="7">
        <v>0.5</v>
      </c>
      <c r="CY2" s="7">
        <v>0.5</v>
      </c>
      <c r="CZ2" s="844" t="s">
        <v>218</v>
      </c>
      <c r="DA2" s="852" t="s">
        <v>9359</v>
      </c>
      <c r="DB2" s="856">
        <v>1</v>
      </c>
      <c r="DC2" s="839"/>
      <c r="DD2" s="848"/>
      <c r="DE2" s="853"/>
      <c r="DF2" s="7">
        <v>0</v>
      </c>
      <c r="DG2" s="7">
        <v>0.5</v>
      </c>
      <c r="DH2" s="844" t="s">
        <v>7160</v>
      </c>
      <c r="DI2" s="852"/>
      <c r="DJ2" s="856"/>
      <c r="DK2" s="839"/>
      <c r="DL2" s="848"/>
      <c r="DM2" s="853"/>
      <c r="DN2" s="7">
        <v>0</v>
      </c>
      <c r="DO2" s="7">
        <v>0.5</v>
      </c>
      <c r="DP2" s="844" t="s">
        <v>7160</v>
      </c>
      <c r="DQ2" s="852"/>
      <c r="DR2" s="856"/>
      <c r="DS2" s="839"/>
      <c r="DT2" s="848"/>
      <c r="DU2" s="853"/>
      <c r="DV2" s="7">
        <v>0</v>
      </c>
      <c r="DW2" s="7">
        <v>0.5</v>
      </c>
      <c r="DX2" s="844" t="s">
        <v>7160</v>
      </c>
      <c r="DY2" s="852"/>
      <c r="DZ2" s="856"/>
      <c r="EA2" s="839"/>
      <c r="EB2" s="848"/>
      <c r="EC2" s="853"/>
      <c r="ED2" s="7">
        <v>0</v>
      </c>
      <c r="EE2" s="7">
        <v>0.5</v>
      </c>
      <c r="EF2" s="844" t="s">
        <v>7160</v>
      </c>
      <c r="EG2" s="851"/>
      <c r="EH2" s="856"/>
      <c r="EI2" s="839"/>
      <c r="EJ2" s="848"/>
      <c r="EK2" s="853"/>
      <c r="EL2" s="7">
        <v>0</v>
      </c>
      <c r="EM2" s="7">
        <v>0.5</v>
      </c>
      <c r="EN2" s="844" t="s">
        <v>7160</v>
      </c>
      <c r="EO2" s="851"/>
      <c r="EP2" s="856"/>
      <c r="EQ2" s="839"/>
      <c r="ER2" s="845"/>
      <c r="ES2" s="853"/>
      <c r="ET2" s="7">
        <v>0</v>
      </c>
      <c r="EU2" s="7">
        <v>0.5</v>
      </c>
      <c r="EV2" s="844" t="s">
        <v>7160</v>
      </c>
      <c r="EW2" s="849"/>
      <c r="EX2" s="849"/>
      <c r="EY2" s="546">
        <v>2023</v>
      </c>
      <c r="FB2" s="862"/>
    </row>
    <row r="3" spans="1:158" s="934" customFormat="1" ht="32.25" customHeight="1" x14ac:dyDescent="0.25">
      <c r="A3" s="861" t="s">
        <v>9360</v>
      </c>
      <c r="B3" s="925" t="s">
        <v>7200</v>
      </c>
      <c r="C3" s="925" t="s">
        <v>684</v>
      </c>
      <c r="D3" s="925" t="s">
        <v>7239</v>
      </c>
      <c r="E3" s="925" t="s">
        <v>7203</v>
      </c>
      <c r="F3" s="925" t="s">
        <v>654</v>
      </c>
      <c r="G3" s="925" t="s">
        <v>654</v>
      </c>
      <c r="H3" s="925" t="s">
        <v>204</v>
      </c>
      <c r="I3" s="969" t="s">
        <v>7344</v>
      </c>
      <c r="J3" s="969" t="s">
        <v>7344</v>
      </c>
      <c r="K3" s="969" t="s">
        <v>7687</v>
      </c>
      <c r="L3" s="920" t="s">
        <v>656</v>
      </c>
      <c r="M3" s="925" t="s">
        <v>8310</v>
      </c>
      <c r="N3" s="920">
        <v>446</v>
      </c>
      <c r="O3" s="920"/>
      <c r="P3" s="1068" t="s">
        <v>657</v>
      </c>
      <c r="Q3" s="920" t="s">
        <v>210</v>
      </c>
      <c r="R3" s="921"/>
      <c r="S3" s="921"/>
      <c r="T3" s="921"/>
      <c r="U3" s="921"/>
      <c r="V3" s="921"/>
      <c r="W3" s="921"/>
      <c r="X3" s="921"/>
      <c r="Y3" s="921"/>
      <c r="Z3" s="921"/>
      <c r="AA3" s="921"/>
      <c r="AB3" s="921"/>
      <c r="AC3" s="921"/>
      <c r="AD3" s="921"/>
      <c r="AE3" s="921"/>
      <c r="AF3" s="921"/>
      <c r="AG3" s="921"/>
      <c r="AH3" s="921"/>
      <c r="AI3" s="921"/>
      <c r="AJ3" s="921"/>
      <c r="AK3" s="921"/>
      <c r="AL3" s="921"/>
      <c r="AM3" s="921"/>
      <c r="AN3" s="921"/>
      <c r="AO3" s="920" t="s">
        <v>523</v>
      </c>
      <c r="AP3" s="920" t="s">
        <v>470</v>
      </c>
      <c r="AQ3" s="920" t="s">
        <v>418</v>
      </c>
      <c r="AR3" s="920" t="s">
        <v>214</v>
      </c>
      <c r="AS3" s="920">
        <v>0</v>
      </c>
      <c r="AT3" s="925" t="s">
        <v>7204</v>
      </c>
      <c r="AU3" s="925" t="s">
        <v>659</v>
      </c>
      <c r="AV3" s="919">
        <v>100</v>
      </c>
      <c r="AW3" s="919">
        <v>100</v>
      </c>
      <c r="AX3" s="919">
        <v>100</v>
      </c>
      <c r="AY3" s="919">
        <v>100</v>
      </c>
      <c r="AZ3" s="919">
        <v>100</v>
      </c>
      <c r="BA3" s="919">
        <v>100</v>
      </c>
      <c r="BB3" s="927"/>
      <c r="BC3" s="927"/>
      <c r="BD3" s="927"/>
      <c r="BE3" s="927"/>
      <c r="BF3" s="999"/>
      <c r="BG3" s="839">
        <v>0</v>
      </c>
      <c r="BH3" s="842">
        <v>0</v>
      </c>
      <c r="BI3" s="854" t="s">
        <v>8045</v>
      </c>
      <c r="BJ3" s="129">
        <v>0</v>
      </c>
      <c r="BK3" s="7">
        <v>0</v>
      </c>
      <c r="BL3" s="841" t="s">
        <v>218</v>
      </c>
      <c r="BM3" s="854" t="s">
        <v>8050</v>
      </c>
      <c r="BN3" s="859"/>
      <c r="BO3" s="839">
        <v>0</v>
      </c>
      <c r="BP3" s="842">
        <v>0</v>
      </c>
      <c r="BQ3" s="843" t="s">
        <v>8053</v>
      </c>
      <c r="BR3" s="7">
        <v>0</v>
      </c>
      <c r="BS3" s="850">
        <v>0</v>
      </c>
      <c r="BT3" s="844" t="s">
        <v>218</v>
      </c>
      <c r="BU3" s="537" t="s">
        <v>8058</v>
      </c>
      <c r="BV3" s="120"/>
      <c r="BW3" s="839">
        <v>0</v>
      </c>
      <c r="BX3" s="848"/>
      <c r="BY3" s="853" t="s">
        <v>8538</v>
      </c>
      <c r="BZ3" s="7">
        <v>0</v>
      </c>
      <c r="CA3" s="7">
        <v>0</v>
      </c>
      <c r="CB3" s="844" t="s">
        <v>218</v>
      </c>
      <c r="CC3" s="852" t="s">
        <v>8691</v>
      </c>
      <c r="CD3" s="857"/>
      <c r="CE3" s="839">
        <v>0</v>
      </c>
      <c r="CF3" s="842">
        <v>0</v>
      </c>
      <c r="CG3" s="853" t="s">
        <v>9361</v>
      </c>
      <c r="CH3" s="7">
        <v>0</v>
      </c>
      <c r="CI3" s="7">
        <v>0</v>
      </c>
      <c r="CJ3" s="844" t="s">
        <v>218</v>
      </c>
      <c r="CK3" s="27" t="s">
        <v>9362</v>
      </c>
      <c r="CL3" s="857">
        <v>1</v>
      </c>
      <c r="CM3" s="839">
        <v>0</v>
      </c>
      <c r="CN3" s="842">
        <v>0</v>
      </c>
      <c r="CO3" s="847" t="s">
        <v>9363</v>
      </c>
      <c r="CP3" s="7">
        <v>0</v>
      </c>
      <c r="CQ3" s="7">
        <v>0</v>
      </c>
      <c r="CR3" s="844" t="s">
        <v>218</v>
      </c>
      <c r="CS3" s="852" t="s">
        <v>9364</v>
      </c>
      <c r="CT3" s="857">
        <v>1</v>
      </c>
      <c r="CU3" s="839">
        <v>100</v>
      </c>
      <c r="CV3" s="848">
        <v>100</v>
      </c>
      <c r="CW3" s="853" t="s">
        <v>9365</v>
      </c>
      <c r="CX3" s="7">
        <v>1</v>
      </c>
      <c r="CY3" s="7">
        <v>1</v>
      </c>
      <c r="CZ3" s="844" t="s">
        <v>218</v>
      </c>
      <c r="DA3" s="852" t="s">
        <v>9366</v>
      </c>
      <c r="DB3" s="856">
        <v>1</v>
      </c>
      <c r="DC3" s="839">
        <f>+CU3</f>
        <v>100</v>
      </c>
      <c r="DD3" s="842">
        <v>100</v>
      </c>
      <c r="DE3" s="853"/>
      <c r="DF3" s="7">
        <v>0</v>
      </c>
      <c r="DG3" s="7">
        <v>1</v>
      </c>
      <c r="DH3" s="844" t="s">
        <v>7160</v>
      </c>
      <c r="DI3" s="852"/>
      <c r="DJ3" s="856"/>
      <c r="DK3" s="839">
        <f>+DC3</f>
        <v>100</v>
      </c>
      <c r="DL3" s="842">
        <v>0</v>
      </c>
      <c r="DM3" s="853"/>
      <c r="DN3" s="7">
        <v>0</v>
      </c>
      <c r="DO3" s="7">
        <v>1</v>
      </c>
      <c r="DP3" s="844" t="s">
        <v>7160</v>
      </c>
      <c r="DQ3" s="852"/>
      <c r="DR3" s="856"/>
      <c r="DS3" s="839"/>
      <c r="DT3" s="848"/>
      <c r="DU3" s="853"/>
      <c r="DV3" s="7">
        <v>0</v>
      </c>
      <c r="DW3" s="7">
        <v>1</v>
      </c>
      <c r="DX3" s="844" t="s">
        <v>7160</v>
      </c>
      <c r="DY3" s="852"/>
      <c r="DZ3" s="856"/>
      <c r="EA3" s="839"/>
      <c r="EB3" s="842">
        <v>0</v>
      </c>
      <c r="EC3" s="853"/>
      <c r="ED3" s="7">
        <v>0</v>
      </c>
      <c r="EE3" s="7">
        <v>1</v>
      </c>
      <c r="EF3" s="844" t="s">
        <v>7160</v>
      </c>
      <c r="EG3" s="851"/>
      <c r="EH3" s="856"/>
      <c r="EI3" s="839"/>
      <c r="EJ3" s="842">
        <v>0</v>
      </c>
      <c r="EK3" s="853"/>
      <c r="EL3" s="7">
        <v>0</v>
      </c>
      <c r="EM3" s="7">
        <v>1</v>
      </c>
      <c r="EN3" s="844" t="s">
        <v>7160</v>
      </c>
      <c r="EO3" s="851"/>
      <c r="EP3" s="856"/>
      <c r="EQ3" s="839"/>
      <c r="ER3" s="845"/>
      <c r="ES3" s="853"/>
      <c r="ET3" s="7">
        <v>0</v>
      </c>
      <c r="EU3" s="7">
        <v>1</v>
      </c>
      <c r="EV3" s="844" t="s">
        <v>7160</v>
      </c>
      <c r="EW3" s="849"/>
      <c r="EX3" s="849"/>
      <c r="EY3" s="546">
        <v>2023</v>
      </c>
      <c r="FB3" s="862"/>
    </row>
    <row r="4" spans="1:158" s="934" customFormat="1" ht="32.25" customHeight="1" x14ac:dyDescent="0.25">
      <c r="A4" s="861" t="s">
        <v>9367</v>
      </c>
      <c r="B4" s="925" t="s">
        <v>7200</v>
      </c>
      <c r="C4" s="925" t="s">
        <v>684</v>
      </c>
      <c r="D4" s="925" t="s">
        <v>7239</v>
      </c>
      <c r="E4" s="925" t="s">
        <v>7203</v>
      </c>
      <c r="F4" s="925" t="s">
        <v>654</v>
      </c>
      <c r="G4" s="925" t="s">
        <v>654</v>
      </c>
      <c r="H4" s="925" t="s">
        <v>204</v>
      </c>
      <c r="I4" s="969" t="s">
        <v>7344</v>
      </c>
      <c r="J4" s="969" t="s">
        <v>7344</v>
      </c>
      <c r="K4" s="969" t="s">
        <v>7687</v>
      </c>
      <c r="L4" s="920" t="s">
        <v>656</v>
      </c>
      <c r="M4" s="925" t="s">
        <v>8310</v>
      </c>
      <c r="N4" s="920">
        <v>449</v>
      </c>
      <c r="O4" s="920"/>
      <c r="P4" s="1068" t="s">
        <v>712</v>
      </c>
      <c r="Q4" s="920" t="s">
        <v>210</v>
      </c>
      <c r="R4" s="921"/>
      <c r="S4" s="921"/>
      <c r="T4" s="921"/>
      <c r="U4" s="921"/>
      <c r="V4" s="921"/>
      <c r="W4" s="921"/>
      <c r="X4" s="921"/>
      <c r="Y4" s="921"/>
      <c r="Z4" s="921"/>
      <c r="AA4" s="921"/>
      <c r="AB4" s="921"/>
      <c r="AC4" s="921"/>
      <c r="AD4" s="921"/>
      <c r="AE4" s="921"/>
      <c r="AF4" s="921"/>
      <c r="AG4" s="921"/>
      <c r="AH4" s="921"/>
      <c r="AI4" s="921"/>
      <c r="AJ4" s="921"/>
      <c r="AK4" s="921"/>
      <c r="AL4" s="921"/>
      <c r="AM4" s="921"/>
      <c r="AN4" s="921"/>
      <c r="AO4" s="920" t="s">
        <v>523</v>
      </c>
      <c r="AP4" s="920" t="s">
        <v>2635</v>
      </c>
      <c r="AQ4" s="920" t="s">
        <v>244</v>
      </c>
      <c r="AR4" s="920" t="s">
        <v>271</v>
      </c>
      <c r="AS4" s="920">
        <v>0</v>
      </c>
      <c r="AT4" s="925" t="s">
        <v>713</v>
      </c>
      <c r="AU4" s="925" t="s">
        <v>714</v>
      </c>
      <c r="AV4" s="919">
        <v>1</v>
      </c>
      <c r="AW4" s="919">
        <v>1</v>
      </c>
      <c r="AX4" s="919">
        <v>1</v>
      </c>
      <c r="AY4" s="919">
        <v>1</v>
      </c>
      <c r="AZ4" s="919">
        <v>1</v>
      </c>
      <c r="BA4" s="919">
        <v>1</v>
      </c>
      <c r="BB4" s="927"/>
      <c r="BC4" s="927"/>
      <c r="BD4" s="927"/>
      <c r="BE4" s="927"/>
      <c r="BF4" s="999"/>
      <c r="BG4" s="839">
        <v>0</v>
      </c>
      <c r="BH4" s="842">
        <v>0</v>
      </c>
      <c r="BI4" s="854" t="s">
        <v>8046</v>
      </c>
      <c r="BJ4" s="129">
        <v>0</v>
      </c>
      <c r="BK4" s="7">
        <v>0</v>
      </c>
      <c r="BL4" s="841" t="s">
        <v>218</v>
      </c>
      <c r="BM4" s="854" t="s">
        <v>8050</v>
      </c>
      <c r="BN4" s="860"/>
      <c r="BO4" s="839">
        <v>0</v>
      </c>
      <c r="BP4" s="842">
        <v>0</v>
      </c>
      <c r="BQ4" s="843" t="s">
        <v>8054</v>
      </c>
      <c r="BR4" s="7">
        <v>0</v>
      </c>
      <c r="BS4" s="7">
        <v>0</v>
      </c>
      <c r="BT4" s="844" t="s">
        <v>218</v>
      </c>
      <c r="BU4" s="537" t="s">
        <v>8058</v>
      </c>
      <c r="BV4" s="120"/>
      <c r="BW4" s="839">
        <v>0</v>
      </c>
      <c r="BX4" s="842">
        <v>0</v>
      </c>
      <c r="BY4" s="853" t="s">
        <v>8539</v>
      </c>
      <c r="BZ4" s="7">
        <v>0</v>
      </c>
      <c r="CA4" s="7">
        <v>0</v>
      </c>
      <c r="CB4" s="844" t="s">
        <v>218</v>
      </c>
      <c r="CC4" s="852" t="s">
        <v>8691</v>
      </c>
      <c r="CD4" s="857"/>
      <c r="CE4" s="839">
        <v>0</v>
      </c>
      <c r="CF4" s="842">
        <v>0</v>
      </c>
      <c r="CG4" s="853" t="s">
        <v>9368</v>
      </c>
      <c r="CH4" s="7">
        <v>0</v>
      </c>
      <c r="CI4" s="7">
        <v>0</v>
      </c>
      <c r="CJ4" s="844" t="s">
        <v>218</v>
      </c>
      <c r="CK4" s="27" t="s">
        <v>9362</v>
      </c>
      <c r="CL4" s="857">
        <v>1</v>
      </c>
      <c r="CM4" s="839">
        <v>0</v>
      </c>
      <c r="CN4" s="842">
        <v>0</v>
      </c>
      <c r="CO4" s="847" t="s">
        <v>9369</v>
      </c>
      <c r="CP4" s="7">
        <v>0</v>
      </c>
      <c r="CQ4" s="7">
        <v>0</v>
      </c>
      <c r="CR4" s="844" t="s">
        <v>218</v>
      </c>
      <c r="CS4" s="852" t="s">
        <v>9364</v>
      </c>
      <c r="CT4" s="857">
        <v>1</v>
      </c>
      <c r="CU4" s="839">
        <v>0</v>
      </c>
      <c r="CV4" s="858">
        <v>0</v>
      </c>
      <c r="CW4" s="853" t="s">
        <v>9370</v>
      </c>
      <c r="CX4" s="7">
        <v>0</v>
      </c>
      <c r="CY4" s="7">
        <v>0</v>
      </c>
      <c r="CZ4" s="844" t="s">
        <v>218</v>
      </c>
      <c r="DA4" s="852" t="s">
        <v>9366</v>
      </c>
      <c r="DB4" s="856">
        <v>1</v>
      </c>
      <c r="DC4" s="839">
        <f>+CU4</f>
        <v>0</v>
      </c>
      <c r="DD4" s="842">
        <v>0</v>
      </c>
      <c r="DE4" s="853"/>
      <c r="DF4" s="7">
        <v>0</v>
      </c>
      <c r="DG4" s="7">
        <v>0</v>
      </c>
      <c r="DH4" s="844" t="s">
        <v>7160</v>
      </c>
      <c r="DI4" s="852"/>
      <c r="DJ4" s="856"/>
      <c r="DK4" s="839">
        <f>+DC4</f>
        <v>0</v>
      </c>
      <c r="DL4" s="842">
        <v>0</v>
      </c>
      <c r="DM4" s="853"/>
      <c r="DN4" s="7">
        <v>0</v>
      </c>
      <c r="DO4" s="7">
        <v>0</v>
      </c>
      <c r="DP4" s="844" t="s">
        <v>7160</v>
      </c>
      <c r="DQ4" s="852"/>
      <c r="DR4" s="856"/>
      <c r="DS4" s="839">
        <f>+DK4</f>
        <v>0</v>
      </c>
      <c r="DT4" s="842">
        <v>0</v>
      </c>
      <c r="DU4" s="853"/>
      <c r="DV4" s="7">
        <v>0</v>
      </c>
      <c r="DW4" s="7">
        <v>0</v>
      </c>
      <c r="DX4" s="844" t="s">
        <v>7160</v>
      </c>
      <c r="DY4" s="852"/>
      <c r="DZ4" s="856"/>
      <c r="EA4" s="839">
        <f>+DS4</f>
        <v>0</v>
      </c>
      <c r="EB4" s="842">
        <v>0</v>
      </c>
      <c r="EC4" s="853"/>
      <c r="ED4" s="7">
        <v>0</v>
      </c>
      <c r="EE4" s="7">
        <v>0</v>
      </c>
      <c r="EF4" s="844" t="s">
        <v>7160</v>
      </c>
      <c r="EG4" s="851"/>
      <c r="EH4" s="856"/>
      <c r="EI4" s="839"/>
      <c r="EJ4" s="842">
        <v>0</v>
      </c>
      <c r="EK4" s="853"/>
      <c r="EL4" s="7">
        <v>0</v>
      </c>
      <c r="EM4" s="7">
        <v>0</v>
      </c>
      <c r="EN4" s="844" t="s">
        <v>7160</v>
      </c>
      <c r="EO4" s="851"/>
      <c r="EP4" s="856"/>
      <c r="EQ4" s="839"/>
      <c r="ER4" s="845"/>
      <c r="ES4" s="853"/>
      <c r="ET4" s="7">
        <v>0</v>
      </c>
      <c r="EU4" s="7">
        <v>0</v>
      </c>
      <c r="EV4" s="844" t="s">
        <v>7160</v>
      </c>
      <c r="EW4" s="849"/>
      <c r="EX4" s="849"/>
      <c r="EY4" s="546">
        <v>2023</v>
      </c>
      <c r="FB4" s="862"/>
    </row>
    <row r="5" spans="1:158" s="934" customFormat="1" ht="32.25" customHeight="1" x14ac:dyDescent="0.25">
      <c r="A5" s="861" t="s">
        <v>9371</v>
      </c>
      <c r="B5" s="925" t="s">
        <v>7200</v>
      </c>
      <c r="C5" s="925" t="s">
        <v>684</v>
      </c>
      <c r="D5" s="925" t="s">
        <v>7239</v>
      </c>
      <c r="E5" s="925" t="s">
        <v>7203</v>
      </c>
      <c r="F5" s="925" t="s">
        <v>654</v>
      </c>
      <c r="G5" s="925" t="s">
        <v>654</v>
      </c>
      <c r="H5" s="925" t="s">
        <v>204</v>
      </c>
      <c r="I5" s="969" t="s">
        <v>7344</v>
      </c>
      <c r="J5" s="969" t="s">
        <v>7344</v>
      </c>
      <c r="K5" s="969" t="s">
        <v>7687</v>
      </c>
      <c r="L5" s="920" t="s">
        <v>656</v>
      </c>
      <c r="M5" s="925" t="s">
        <v>8310</v>
      </c>
      <c r="N5" s="920">
        <v>450</v>
      </c>
      <c r="O5" s="920"/>
      <c r="P5" s="1068" t="s">
        <v>765</v>
      </c>
      <c r="Q5" s="920" t="s">
        <v>210</v>
      </c>
      <c r="R5" s="921"/>
      <c r="S5" s="921"/>
      <c r="T5" s="921"/>
      <c r="U5" s="921"/>
      <c r="V5" s="921"/>
      <c r="W5" s="921"/>
      <c r="X5" s="921"/>
      <c r="Y5" s="921"/>
      <c r="Z5" s="921"/>
      <c r="AA5" s="921"/>
      <c r="AB5" s="921"/>
      <c r="AC5" s="921"/>
      <c r="AD5" s="921"/>
      <c r="AE5" s="921"/>
      <c r="AF5" s="921"/>
      <c r="AG5" s="921"/>
      <c r="AH5" s="921"/>
      <c r="AI5" s="921"/>
      <c r="AJ5" s="921"/>
      <c r="AK5" s="921"/>
      <c r="AL5" s="921"/>
      <c r="AM5" s="921"/>
      <c r="AN5" s="921"/>
      <c r="AO5" s="920" t="s">
        <v>523</v>
      </c>
      <c r="AP5" s="920" t="s">
        <v>299</v>
      </c>
      <c r="AQ5" s="920" t="s">
        <v>244</v>
      </c>
      <c r="AR5" s="920" t="s">
        <v>271</v>
      </c>
      <c r="AS5" s="920">
        <v>0</v>
      </c>
      <c r="AT5" s="925" t="s">
        <v>766</v>
      </c>
      <c r="AU5" s="925" t="s">
        <v>767</v>
      </c>
      <c r="AV5" s="919">
        <v>4</v>
      </c>
      <c r="AW5" s="920">
        <v>2</v>
      </c>
      <c r="AX5" s="920">
        <v>2</v>
      </c>
      <c r="AY5" s="920">
        <v>2</v>
      </c>
      <c r="AZ5" s="921">
        <v>2</v>
      </c>
      <c r="BA5" s="921">
        <v>8</v>
      </c>
      <c r="BB5" s="935"/>
      <c r="BC5" s="935"/>
      <c r="BD5" s="935"/>
      <c r="BE5" s="935"/>
      <c r="BF5" s="999"/>
      <c r="BG5" s="839">
        <v>0</v>
      </c>
      <c r="BH5" s="842">
        <v>0</v>
      </c>
      <c r="BI5" s="854" t="s">
        <v>8047</v>
      </c>
      <c r="BJ5" s="129">
        <v>0</v>
      </c>
      <c r="BK5" s="7">
        <v>0</v>
      </c>
      <c r="BL5" s="841" t="s">
        <v>218</v>
      </c>
      <c r="BM5" s="854" t="s">
        <v>8051</v>
      </c>
      <c r="BN5" s="860"/>
      <c r="BO5" s="839">
        <v>0</v>
      </c>
      <c r="BP5" s="842">
        <v>0</v>
      </c>
      <c r="BQ5" s="843" t="s">
        <v>8055</v>
      </c>
      <c r="BR5" s="7">
        <v>0</v>
      </c>
      <c r="BS5" s="7">
        <v>0</v>
      </c>
      <c r="BT5" s="844" t="s">
        <v>218</v>
      </c>
      <c r="BU5" s="537" t="s">
        <v>8059</v>
      </c>
      <c r="BV5" s="120"/>
      <c r="BW5" s="839">
        <v>0</v>
      </c>
      <c r="BX5" s="842">
        <v>0</v>
      </c>
      <c r="BY5" s="853" t="s">
        <v>8540</v>
      </c>
      <c r="BZ5" s="7">
        <v>0</v>
      </c>
      <c r="CA5" s="7">
        <v>0</v>
      </c>
      <c r="CB5" s="844" t="s">
        <v>218</v>
      </c>
      <c r="CC5" s="852" t="s">
        <v>8692</v>
      </c>
      <c r="CD5" s="857"/>
      <c r="CE5" s="839">
        <v>0</v>
      </c>
      <c r="CF5" s="842">
        <v>0</v>
      </c>
      <c r="CG5" s="853" t="s">
        <v>9372</v>
      </c>
      <c r="CH5" s="7">
        <v>0</v>
      </c>
      <c r="CI5" s="7">
        <v>0</v>
      </c>
      <c r="CJ5" s="844" t="s">
        <v>218</v>
      </c>
      <c r="CK5" s="27" t="s">
        <v>9362</v>
      </c>
      <c r="CL5" s="857">
        <v>1</v>
      </c>
      <c r="CM5" s="839">
        <v>0</v>
      </c>
      <c r="CN5" s="842">
        <v>0</v>
      </c>
      <c r="CO5" s="847" t="s">
        <v>9373</v>
      </c>
      <c r="CP5" s="7">
        <v>0</v>
      </c>
      <c r="CQ5" s="7">
        <v>0</v>
      </c>
      <c r="CR5" s="844" t="s">
        <v>218</v>
      </c>
      <c r="CS5" s="852" t="s">
        <v>9364</v>
      </c>
      <c r="CT5" s="857">
        <v>1</v>
      </c>
      <c r="CU5" s="839">
        <v>1</v>
      </c>
      <c r="CV5" s="848">
        <v>1</v>
      </c>
      <c r="CW5" s="853" t="s">
        <v>9374</v>
      </c>
      <c r="CX5" s="7">
        <v>0.5</v>
      </c>
      <c r="CY5" s="7">
        <v>0.5</v>
      </c>
      <c r="CZ5" s="844" t="s">
        <v>218</v>
      </c>
      <c r="DA5" s="852" t="s">
        <v>9366</v>
      </c>
      <c r="DB5" s="856">
        <v>1</v>
      </c>
      <c r="DC5" s="839">
        <f>+CU5</f>
        <v>1</v>
      </c>
      <c r="DD5" s="842">
        <v>1</v>
      </c>
      <c r="DE5" s="853"/>
      <c r="DF5" s="7">
        <v>0</v>
      </c>
      <c r="DG5" s="7">
        <v>0.5</v>
      </c>
      <c r="DH5" s="844" t="s">
        <v>7160</v>
      </c>
      <c r="DI5" s="852"/>
      <c r="DJ5" s="856"/>
      <c r="DK5" s="839">
        <f>+DC5</f>
        <v>1</v>
      </c>
      <c r="DL5" s="842">
        <v>0</v>
      </c>
      <c r="DM5" s="853"/>
      <c r="DN5" s="7">
        <v>0</v>
      </c>
      <c r="DO5" s="7">
        <v>0.5</v>
      </c>
      <c r="DP5" s="844" t="s">
        <v>7160</v>
      </c>
      <c r="DQ5" s="852"/>
      <c r="DR5" s="856"/>
      <c r="DS5" s="839">
        <f>+DK5</f>
        <v>1</v>
      </c>
      <c r="DT5" s="842">
        <v>0</v>
      </c>
      <c r="DU5" s="853"/>
      <c r="DV5" s="7">
        <v>0</v>
      </c>
      <c r="DW5" s="7">
        <v>0.5</v>
      </c>
      <c r="DX5" s="844" t="s">
        <v>7160</v>
      </c>
      <c r="DY5" s="852"/>
      <c r="DZ5" s="856"/>
      <c r="EA5" s="839">
        <f>+DS5</f>
        <v>1</v>
      </c>
      <c r="EB5" s="842">
        <v>0</v>
      </c>
      <c r="EC5" s="853"/>
      <c r="ED5" s="7">
        <v>0</v>
      </c>
      <c r="EE5" s="7">
        <v>0.5</v>
      </c>
      <c r="EF5" s="844" t="s">
        <v>7160</v>
      </c>
      <c r="EG5" s="851"/>
      <c r="EH5" s="856"/>
      <c r="EI5" s="839"/>
      <c r="EJ5" s="842">
        <v>0</v>
      </c>
      <c r="EK5" s="853"/>
      <c r="EL5" s="7">
        <v>0</v>
      </c>
      <c r="EM5" s="7">
        <v>0.5</v>
      </c>
      <c r="EN5" s="844" t="s">
        <v>7160</v>
      </c>
      <c r="EO5" s="851"/>
      <c r="EP5" s="856"/>
      <c r="EQ5" s="839"/>
      <c r="ER5" s="845"/>
      <c r="ES5" s="853"/>
      <c r="ET5" s="7">
        <v>0</v>
      </c>
      <c r="EU5" s="7">
        <v>0.5</v>
      </c>
      <c r="EV5" s="844" t="s">
        <v>7160</v>
      </c>
      <c r="EW5" s="849"/>
      <c r="EX5" s="849"/>
      <c r="EY5" s="546">
        <v>2023</v>
      </c>
      <c r="FB5" s="862"/>
    </row>
    <row r="6" spans="1:158" s="934" customFormat="1" ht="32.25" customHeight="1" x14ac:dyDescent="0.25">
      <c r="A6" s="861" t="s">
        <v>9375</v>
      </c>
      <c r="B6" s="925" t="s">
        <v>7200</v>
      </c>
      <c r="C6" s="925" t="s">
        <v>684</v>
      </c>
      <c r="D6" s="925" t="s">
        <v>7239</v>
      </c>
      <c r="E6" s="925" t="s">
        <v>7203</v>
      </c>
      <c r="F6" s="925" t="s">
        <v>654</v>
      </c>
      <c r="G6" s="925" t="s">
        <v>654</v>
      </c>
      <c r="H6" s="925" t="s">
        <v>204</v>
      </c>
      <c r="I6" s="969" t="s">
        <v>7344</v>
      </c>
      <c r="J6" s="969" t="s">
        <v>7344</v>
      </c>
      <c r="K6" s="969" t="s">
        <v>7687</v>
      </c>
      <c r="L6" s="920" t="s">
        <v>656</v>
      </c>
      <c r="M6" s="925" t="s">
        <v>8310</v>
      </c>
      <c r="N6" s="920">
        <v>459</v>
      </c>
      <c r="O6" s="920"/>
      <c r="P6" s="1068" t="s">
        <v>841</v>
      </c>
      <c r="Q6" s="920" t="s">
        <v>210</v>
      </c>
      <c r="R6" s="921"/>
      <c r="S6" s="921"/>
      <c r="T6" s="921"/>
      <c r="U6" s="921"/>
      <c r="V6" s="921"/>
      <c r="W6" s="921"/>
      <c r="X6" s="921"/>
      <c r="Y6" s="921"/>
      <c r="Z6" s="921"/>
      <c r="AA6" s="921"/>
      <c r="AB6" s="921"/>
      <c r="AC6" s="921"/>
      <c r="AD6" s="921"/>
      <c r="AE6" s="921"/>
      <c r="AF6" s="921"/>
      <c r="AG6" s="921"/>
      <c r="AH6" s="921"/>
      <c r="AI6" s="921"/>
      <c r="AJ6" s="921"/>
      <c r="AK6" s="921"/>
      <c r="AL6" s="921"/>
      <c r="AM6" s="921"/>
      <c r="AN6" s="921"/>
      <c r="AO6" s="920" t="s">
        <v>523</v>
      </c>
      <c r="AP6" s="920" t="s">
        <v>442</v>
      </c>
      <c r="AQ6" s="920" t="s">
        <v>244</v>
      </c>
      <c r="AR6" s="920" t="s">
        <v>271</v>
      </c>
      <c r="AS6" s="920">
        <v>0</v>
      </c>
      <c r="AT6" s="925" t="s">
        <v>842</v>
      </c>
      <c r="AU6" s="925" t="s">
        <v>843</v>
      </c>
      <c r="AV6" s="1077">
        <v>3300000000000</v>
      </c>
      <c r="AW6" s="1078">
        <v>1000000000000</v>
      </c>
      <c r="AX6" s="1079">
        <v>500000000000</v>
      </c>
      <c r="AY6" s="1079">
        <v>1000000000000</v>
      </c>
      <c r="AZ6" s="1080">
        <v>900000000000</v>
      </c>
      <c r="BA6" s="1081">
        <v>3400000000000</v>
      </c>
      <c r="BB6" s="939"/>
      <c r="BC6" s="939"/>
      <c r="BD6" s="939"/>
      <c r="BE6" s="939"/>
      <c r="BF6" s="999"/>
      <c r="BG6" s="1065">
        <v>160000000000</v>
      </c>
      <c r="BH6" s="1082">
        <v>141290929313.51999</v>
      </c>
      <c r="BI6" s="854" t="s">
        <v>8536</v>
      </c>
      <c r="BJ6" s="129">
        <v>0.16</v>
      </c>
      <c r="BK6" s="7">
        <v>0.14129092931352</v>
      </c>
      <c r="BL6" s="841" t="s">
        <v>218</v>
      </c>
      <c r="BM6" s="854" t="s">
        <v>8686</v>
      </c>
      <c r="BN6" s="860"/>
      <c r="BO6" s="1065">
        <v>120000000000</v>
      </c>
      <c r="BP6" s="1083">
        <v>272640192827.88</v>
      </c>
      <c r="BQ6" s="843" t="s">
        <v>8535</v>
      </c>
      <c r="BR6" s="7">
        <v>0.12</v>
      </c>
      <c r="BS6" s="7">
        <v>0.27264019282787999</v>
      </c>
      <c r="BT6" s="844" t="s">
        <v>218</v>
      </c>
      <c r="BU6" s="537" t="s">
        <v>8688</v>
      </c>
      <c r="BV6" s="120"/>
      <c r="BW6" s="1084">
        <v>180000000000</v>
      </c>
      <c r="BX6" s="1082">
        <v>291020967002.88</v>
      </c>
      <c r="BY6" s="853" t="s">
        <v>8541</v>
      </c>
      <c r="BZ6" s="7">
        <v>0.18</v>
      </c>
      <c r="CA6" s="7">
        <v>0.29102096700287999</v>
      </c>
      <c r="CB6" s="844" t="s">
        <v>218</v>
      </c>
      <c r="CC6" s="852" t="s">
        <v>8693</v>
      </c>
      <c r="CD6" s="857"/>
      <c r="CE6" s="839">
        <v>250000000000</v>
      </c>
      <c r="CF6" s="848">
        <v>747565791506.72998</v>
      </c>
      <c r="CG6" s="853" t="s">
        <v>9376</v>
      </c>
      <c r="CH6" s="7">
        <v>0.25</v>
      </c>
      <c r="CI6" s="7">
        <v>0.74756579150672997</v>
      </c>
      <c r="CJ6" s="844" t="s">
        <v>218</v>
      </c>
      <c r="CK6" s="27" t="s">
        <v>9377</v>
      </c>
      <c r="CL6" s="857">
        <v>0</v>
      </c>
      <c r="CM6" s="839">
        <v>300000000000</v>
      </c>
      <c r="CN6" s="848">
        <v>985280309285.11987</v>
      </c>
      <c r="CO6" s="847" t="s">
        <v>9378</v>
      </c>
      <c r="CP6" s="7">
        <v>0.3</v>
      </c>
      <c r="CQ6" s="7">
        <v>0.98528030928511989</v>
      </c>
      <c r="CR6" s="844" t="s">
        <v>218</v>
      </c>
      <c r="CS6" s="852" t="s">
        <v>9379</v>
      </c>
      <c r="CT6" s="857">
        <v>1</v>
      </c>
      <c r="CU6" s="839">
        <v>400000000000</v>
      </c>
      <c r="CV6" s="848">
        <v>1399229790342.5703</v>
      </c>
      <c r="CW6" s="853" t="s">
        <v>9380</v>
      </c>
      <c r="CX6" s="7">
        <v>0.4</v>
      </c>
      <c r="CY6" s="7">
        <v>1.3992297903425703</v>
      </c>
      <c r="CZ6" s="844" t="s">
        <v>218</v>
      </c>
      <c r="DA6" s="852" t="s">
        <v>9381</v>
      </c>
      <c r="DB6" s="856">
        <v>1</v>
      </c>
      <c r="DC6" s="839">
        <v>500000000000</v>
      </c>
      <c r="DD6" s="848"/>
      <c r="DE6" s="853"/>
      <c r="DF6" s="7">
        <v>0.5</v>
      </c>
      <c r="DG6" s="7">
        <v>1.3992297903425703</v>
      </c>
      <c r="DH6" s="844" t="s">
        <v>7160</v>
      </c>
      <c r="DI6" s="852"/>
      <c r="DJ6" s="856"/>
      <c r="DK6" s="839">
        <v>600000000000</v>
      </c>
      <c r="DL6" s="848"/>
      <c r="DM6" s="853"/>
      <c r="DN6" s="7">
        <v>0.6</v>
      </c>
      <c r="DO6" s="7">
        <v>1.3992297903425703</v>
      </c>
      <c r="DP6" s="844" t="s">
        <v>7160</v>
      </c>
      <c r="DQ6" s="852"/>
      <c r="DR6" s="856"/>
      <c r="DS6" s="839">
        <v>700000000000</v>
      </c>
      <c r="DT6" s="848"/>
      <c r="DU6" s="853"/>
      <c r="DV6" s="7">
        <v>0.7</v>
      </c>
      <c r="DW6" s="7">
        <v>1.3992297903425703</v>
      </c>
      <c r="DX6" s="844" t="s">
        <v>7160</v>
      </c>
      <c r="DY6" s="852"/>
      <c r="DZ6" s="856"/>
      <c r="EA6" s="839">
        <v>800000000000</v>
      </c>
      <c r="EB6" s="848"/>
      <c r="EC6" s="853"/>
      <c r="ED6" s="7">
        <v>0.8</v>
      </c>
      <c r="EE6" s="7">
        <v>1.3992297903425703</v>
      </c>
      <c r="EF6" s="844" t="s">
        <v>7160</v>
      </c>
      <c r="EG6" s="851"/>
      <c r="EH6" s="856"/>
      <c r="EI6" s="839">
        <v>900000000000</v>
      </c>
      <c r="EJ6" s="848"/>
      <c r="EK6" s="853"/>
      <c r="EL6" s="7">
        <v>0.9</v>
      </c>
      <c r="EM6" s="7">
        <v>1.3992297903425703</v>
      </c>
      <c r="EN6" s="844" t="s">
        <v>7160</v>
      </c>
      <c r="EO6" s="851"/>
      <c r="EP6" s="856"/>
      <c r="EQ6" s="839">
        <v>1000000000000</v>
      </c>
      <c r="ER6" s="845"/>
      <c r="ES6" s="853"/>
      <c r="ET6" s="7">
        <v>1</v>
      </c>
      <c r="EU6" s="7">
        <v>1.3992297903425703</v>
      </c>
      <c r="EV6" s="844" t="s">
        <v>7160</v>
      </c>
      <c r="EW6" s="849"/>
      <c r="EX6" s="849"/>
      <c r="EY6" s="546">
        <v>2023</v>
      </c>
      <c r="FB6" s="862"/>
    </row>
    <row r="7" spans="1:158" s="934" customFormat="1" ht="32.25" customHeight="1" x14ac:dyDescent="0.25">
      <c r="A7" s="861" t="s">
        <v>9382</v>
      </c>
      <c r="B7" s="925" t="s">
        <v>7200</v>
      </c>
      <c r="C7" s="925" t="s">
        <v>684</v>
      </c>
      <c r="D7" s="925" t="s">
        <v>7239</v>
      </c>
      <c r="E7" s="925" t="s">
        <v>7203</v>
      </c>
      <c r="F7" s="925" t="s">
        <v>654</v>
      </c>
      <c r="G7" s="925" t="s">
        <v>654</v>
      </c>
      <c r="H7" s="925" t="s">
        <v>204</v>
      </c>
      <c r="I7" s="969" t="s">
        <v>7344</v>
      </c>
      <c r="J7" s="969" t="s">
        <v>7344</v>
      </c>
      <c r="K7" s="969" t="s">
        <v>7687</v>
      </c>
      <c r="L7" s="920" t="s">
        <v>656</v>
      </c>
      <c r="M7" s="925" t="s">
        <v>8310</v>
      </c>
      <c r="N7" s="920">
        <v>273</v>
      </c>
      <c r="O7" s="920"/>
      <c r="P7" s="1068" t="s">
        <v>7205</v>
      </c>
      <c r="Q7" s="920" t="s">
        <v>210</v>
      </c>
      <c r="R7" s="921"/>
      <c r="S7" s="921"/>
      <c r="T7" s="921"/>
      <c r="U7" s="921"/>
      <c r="V7" s="921"/>
      <c r="W7" s="921"/>
      <c r="X7" s="921"/>
      <c r="Y7" s="921"/>
      <c r="Z7" s="921"/>
      <c r="AA7" s="921"/>
      <c r="AB7" s="921"/>
      <c r="AC7" s="921"/>
      <c r="AD7" s="921"/>
      <c r="AE7" s="921"/>
      <c r="AF7" s="921"/>
      <c r="AG7" s="921"/>
      <c r="AH7" s="921"/>
      <c r="AI7" s="921"/>
      <c r="AJ7" s="921"/>
      <c r="AK7" s="921"/>
      <c r="AL7" s="921"/>
      <c r="AM7" s="921"/>
      <c r="AN7" s="921"/>
      <c r="AO7" s="920" t="s">
        <v>523</v>
      </c>
      <c r="AP7" s="920" t="s">
        <v>442</v>
      </c>
      <c r="AQ7" s="920" t="s">
        <v>244</v>
      </c>
      <c r="AR7" s="920" t="s">
        <v>271</v>
      </c>
      <c r="AS7" s="920">
        <v>0</v>
      </c>
      <c r="AT7" s="925" t="s">
        <v>686</v>
      </c>
      <c r="AU7" s="925" t="s">
        <v>687</v>
      </c>
      <c r="AV7" s="919">
        <v>12</v>
      </c>
      <c r="AW7" s="919">
        <v>11</v>
      </c>
      <c r="AX7" s="919">
        <v>11</v>
      </c>
      <c r="AY7" s="919">
        <v>11</v>
      </c>
      <c r="AZ7" s="919">
        <v>11</v>
      </c>
      <c r="BA7" s="919">
        <v>44</v>
      </c>
      <c r="BB7" s="927"/>
      <c r="BC7" s="927"/>
      <c r="BD7" s="927"/>
      <c r="BE7" s="927"/>
      <c r="BF7" s="999"/>
      <c r="BG7" s="839">
        <v>0</v>
      </c>
      <c r="BH7" s="848">
        <v>0</v>
      </c>
      <c r="BI7" s="854" t="s">
        <v>8048</v>
      </c>
      <c r="BJ7" s="129">
        <v>0</v>
      </c>
      <c r="BK7" s="7">
        <v>0</v>
      </c>
      <c r="BL7" s="841" t="s">
        <v>218</v>
      </c>
      <c r="BM7" s="854" t="s">
        <v>8050</v>
      </c>
      <c r="BN7" s="860"/>
      <c r="BO7" s="839">
        <v>1</v>
      </c>
      <c r="BP7" s="845">
        <v>0</v>
      </c>
      <c r="BQ7" s="843" t="s">
        <v>8056</v>
      </c>
      <c r="BR7" s="7">
        <v>9.0909090909090912E-2</v>
      </c>
      <c r="BS7" s="7">
        <v>0</v>
      </c>
      <c r="BT7" s="844" t="s">
        <v>218</v>
      </c>
      <c r="BU7" s="537" t="s">
        <v>8689</v>
      </c>
      <c r="BV7" s="120"/>
      <c r="BW7" s="839">
        <v>2</v>
      </c>
      <c r="BX7" s="848">
        <v>0</v>
      </c>
      <c r="BY7" s="853" t="s">
        <v>8542</v>
      </c>
      <c r="BZ7" s="7">
        <v>0.18181818181818182</v>
      </c>
      <c r="CA7" s="7">
        <v>0</v>
      </c>
      <c r="CB7" s="844" t="s">
        <v>218</v>
      </c>
      <c r="CC7" s="852" t="s">
        <v>8694</v>
      </c>
      <c r="CD7" s="857"/>
      <c r="CE7" s="839">
        <v>3</v>
      </c>
      <c r="CF7" s="848">
        <v>0</v>
      </c>
      <c r="CG7" s="853" t="s">
        <v>9383</v>
      </c>
      <c r="CH7" s="7">
        <v>0.27272727272727271</v>
      </c>
      <c r="CI7" s="7">
        <v>0</v>
      </c>
      <c r="CJ7" s="844" t="s">
        <v>218</v>
      </c>
      <c r="CK7" s="27" t="s">
        <v>9384</v>
      </c>
      <c r="CL7" s="857">
        <v>1</v>
      </c>
      <c r="CM7" s="839">
        <v>4</v>
      </c>
      <c r="CN7" s="848">
        <v>0</v>
      </c>
      <c r="CO7" s="847" t="s">
        <v>9385</v>
      </c>
      <c r="CP7" s="7">
        <v>0.36363636363636365</v>
      </c>
      <c r="CQ7" s="7">
        <v>0</v>
      </c>
      <c r="CR7" s="844" t="s">
        <v>218</v>
      </c>
      <c r="CS7" s="852" t="s">
        <v>9386</v>
      </c>
      <c r="CT7" s="857">
        <v>1</v>
      </c>
      <c r="CU7" s="839">
        <v>5</v>
      </c>
      <c r="CV7" s="848">
        <v>0</v>
      </c>
      <c r="CW7" s="853" t="s">
        <v>9387</v>
      </c>
      <c r="CX7" s="7">
        <v>0.45454545454545453</v>
      </c>
      <c r="CY7" s="7">
        <v>0</v>
      </c>
      <c r="CZ7" s="844" t="s">
        <v>218</v>
      </c>
      <c r="DA7" s="852" t="s">
        <v>9388</v>
      </c>
      <c r="DB7" s="856">
        <v>1</v>
      </c>
      <c r="DC7" s="839"/>
      <c r="DD7" s="848"/>
      <c r="DE7" s="853"/>
      <c r="DF7" s="7">
        <v>0</v>
      </c>
      <c r="DG7" s="7">
        <v>0</v>
      </c>
      <c r="DH7" s="844" t="s">
        <v>7160</v>
      </c>
      <c r="DI7" s="852"/>
      <c r="DJ7" s="856"/>
      <c r="DK7" s="839"/>
      <c r="DL7" s="848"/>
      <c r="DM7" s="853"/>
      <c r="DN7" s="7">
        <v>0</v>
      </c>
      <c r="DO7" s="7">
        <v>0</v>
      </c>
      <c r="DP7" s="844" t="s">
        <v>7160</v>
      </c>
      <c r="DQ7" s="852"/>
      <c r="DR7" s="856"/>
      <c r="DS7" s="839"/>
      <c r="DT7" s="848"/>
      <c r="DU7" s="853"/>
      <c r="DV7" s="7">
        <v>0</v>
      </c>
      <c r="DW7" s="7">
        <v>0</v>
      </c>
      <c r="DX7" s="844" t="s">
        <v>7160</v>
      </c>
      <c r="DY7" s="852"/>
      <c r="DZ7" s="856"/>
      <c r="EA7" s="839"/>
      <c r="EB7" s="848"/>
      <c r="EC7" s="853"/>
      <c r="ED7" s="7">
        <v>0</v>
      </c>
      <c r="EE7" s="7">
        <v>0</v>
      </c>
      <c r="EF7" s="844" t="s">
        <v>7160</v>
      </c>
      <c r="EG7" s="851"/>
      <c r="EH7" s="856"/>
      <c r="EI7" s="839"/>
      <c r="EJ7" s="848"/>
      <c r="EK7" s="853"/>
      <c r="EL7" s="7">
        <v>0</v>
      </c>
      <c r="EM7" s="7">
        <v>0</v>
      </c>
      <c r="EN7" s="844" t="s">
        <v>7160</v>
      </c>
      <c r="EO7" s="851"/>
      <c r="EP7" s="856"/>
      <c r="EQ7" s="839"/>
      <c r="ER7" s="845"/>
      <c r="ES7" s="853"/>
      <c r="ET7" s="7">
        <v>0</v>
      </c>
      <c r="EU7" s="7">
        <v>0</v>
      </c>
      <c r="EV7" s="844" t="s">
        <v>7160</v>
      </c>
      <c r="EW7" s="849"/>
      <c r="EX7" s="849"/>
      <c r="EY7" s="546">
        <v>2023</v>
      </c>
      <c r="FB7" s="862"/>
    </row>
    <row r="8" spans="1:158" s="934" customFormat="1" ht="32.25" customHeight="1" x14ac:dyDescent="0.25">
      <c r="A8" s="861" t="s">
        <v>9389</v>
      </c>
      <c r="B8" s="925" t="s">
        <v>7200</v>
      </c>
      <c r="C8" s="925" t="s">
        <v>684</v>
      </c>
      <c r="D8" s="925" t="s">
        <v>7239</v>
      </c>
      <c r="E8" s="925" t="s">
        <v>7203</v>
      </c>
      <c r="F8" s="925" t="s">
        <v>654</v>
      </c>
      <c r="G8" s="925" t="s">
        <v>654</v>
      </c>
      <c r="H8" s="925" t="s">
        <v>204</v>
      </c>
      <c r="I8" s="969" t="s">
        <v>7344</v>
      </c>
      <c r="J8" s="969" t="s">
        <v>7344</v>
      </c>
      <c r="K8" s="969" t="s">
        <v>7687</v>
      </c>
      <c r="L8" s="920" t="s">
        <v>656</v>
      </c>
      <c r="M8" s="925" t="s">
        <v>8310</v>
      </c>
      <c r="N8" s="920">
        <v>361</v>
      </c>
      <c r="O8" s="920"/>
      <c r="P8" s="1068" t="s">
        <v>7263</v>
      </c>
      <c r="Q8" s="920" t="s">
        <v>210</v>
      </c>
      <c r="R8" s="921"/>
      <c r="S8" s="921"/>
      <c r="T8" s="921"/>
      <c r="U8" s="921"/>
      <c r="V8" s="921"/>
      <c r="W8" s="921"/>
      <c r="X8" s="921"/>
      <c r="Y8" s="921"/>
      <c r="Z8" s="921"/>
      <c r="AA8" s="921"/>
      <c r="AB8" s="921"/>
      <c r="AC8" s="921"/>
      <c r="AD8" s="921"/>
      <c r="AE8" s="921"/>
      <c r="AF8" s="921"/>
      <c r="AG8" s="921"/>
      <c r="AH8" s="921"/>
      <c r="AI8" s="921"/>
      <c r="AJ8" s="921"/>
      <c r="AK8" s="921"/>
      <c r="AL8" s="921"/>
      <c r="AM8" s="921"/>
      <c r="AN8" s="921"/>
      <c r="AO8" s="920" t="s">
        <v>523</v>
      </c>
      <c r="AP8" s="920" t="s">
        <v>299</v>
      </c>
      <c r="AQ8" s="920" t="s">
        <v>244</v>
      </c>
      <c r="AR8" s="920" t="s">
        <v>271</v>
      </c>
      <c r="AS8" s="920">
        <v>0</v>
      </c>
      <c r="AT8" s="925" t="s">
        <v>7612</v>
      </c>
      <c r="AU8" s="925" t="s">
        <v>7174</v>
      </c>
      <c r="AV8" s="919">
        <v>4</v>
      </c>
      <c r="AW8" s="920">
        <v>2</v>
      </c>
      <c r="AX8" s="920">
        <v>2</v>
      </c>
      <c r="AY8" s="920">
        <v>2</v>
      </c>
      <c r="AZ8" s="921">
        <v>2</v>
      </c>
      <c r="BA8" s="921">
        <v>8</v>
      </c>
      <c r="BB8" s="935"/>
      <c r="BC8" s="935"/>
      <c r="BD8" s="935"/>
      <c r="BE8" s="935"/>
      <c r="BF8" s="1003"/>
      <c r="BG8" s="839">
        <v>0</v>
      </c>
      <c r="BH8" s="842">
        <v>0</v>
      </c>
      <c r="BI8" s="854" t="s">
        <v>8049</v>
      </c>
      <c r="BJ8" s="129">
        <v>0</v>
      </c>
      <c r="BK8" s="7">
        <v>0</v>
      </c>
      <c r="BL8" s="841" t="s">
        <v>218</v>
      </c>
      <c r="BM8" s="854" t="s">
        <v>8051</v>
      </c>
      <c r="BN8" s="860"/>
      <c r="BO8" s="839">
        <v>0</v>
      </c>
      <c r="BP8" s="842">
        <v>0</v>
      </c>
      <c r="BQ8" s="843" t="s">
        <v>8057</v>
      </c>
      <c r="BR8" s="7">
        <v>0</v>
      </c>
      <c r="BS8" s="7">
        <v>0</v>
      </c>
      <c r="BT8" s="844" t="s">
        <v>218</v>
      </c>
      <c r="BU8" s="537" t="s">
        <v>8051</v>
      </c>
      <c r="BV8" s="120"/>
      <c r="BW8" s="839">
        <v>0</v>
      </c>
      <c r="BX8" s="842">
        <v>0</v>
      </c>
      <c r="BY8" s="853" t="s">
        <v>8543</v>
      </c>
      <c r="BZ8" s="7">
        <v>0</v>
      </c>
      <c r="CA8" s="7">
        <v>0</v>
      </c>
      <c r="CB8" s="844" t="s">
        <v>218</v>
      </c>
      <c r="CC8" s="852" t="s">
        <v>8692</v>
      </c>
      <c r="CD8" s="857"/>
      <c r="CE8" s="839">
        <v>0</v>
      </c>
      <c r="CF8" s="842">
        <v>0</v>
      </c>
      <c r="CG8" s="853" t="s">
        <v>9390</v>
      </c>
      <c r="CH8" s="7">
        <v>0</v>
      </c>
      <c r="CI8" s="7">
        <v>0</v>
      </c>
      <c r="CJ8" s="844" t="s">
        <v>218</v>
      </c>
      <c r="CK8" s="27" t="s">
        <v>9362</v>
      </c>
      <c r="CL8" s="857">
        <v>1</v>
      </c>
      <c r="CM8" s="839">
        <v>0</v>
      </c>
      <c r="CN8" s="842">
        <v>0</v>
      </c>
      <c r="CO8" s="847" t="s">
        <v>9391</v>
      </c>
      <c r="CP8" s="7">
        <v>0</v>
      </c>
      <c r="CQ8" s="7">
        <v>0</v>
      </c>
      <c r="CR8" s="844" t="s">
        <v>218</v>
      </c>
      <c r="CS8" s="852" t="s">
        <v>9364</v>
      </c>
      <c r="CT8" s="857">
        <v>1</v>
      </c>
      <c r="CU8" s="839">
        <v>1</v>
      </c>
      <c r="CV8" s="848">
        <v>1</v>
      </c>
      <c r="CW8" s="853" t="s">
        <v>9392</v>
      </c>
      <c r="CX8" s="7">
        <v>0.5</v>
      </c>
      <c r="CY8" s="7">
        <v>0.5</v>
      </c>
      <c r="CZ8" s="844" t="s">
        <v>218</v>
      </c>
      <c r="DA8" s="852" t="s">
        <v>9393</v>
      </c>
      <c r="DB8" s="856">
        <v>1</v>
      </c>
      <c r="DC8" s="839">
        <f>+CU8</f>
        <v>1</v>
      </c>
      <c r="DD8" s="842">
        <v>1</v>
      </c>
      <c r="DE8" s="853"/>
      <c r="DF8" s="7">
        <v>0</v>
      </c>
      <c r="DG8" s="7">
        <v>0.5</v>
      </c>
      <c r="DH8" s="844" t="s">
        <v>7160</v>
      </c>
      <c r="DI8" s="852"/>
      <c r="DJ8" s="856"/>
      <c r="DK8" s="839">
        <f>+DC8</f>
        <v>1</v>
      </c>
      <c r="DL8" s="842">
        <v>0</v>
      </c>
      <c r="DM8" s="853"/>
      <c r="DN8" s="7">
        <v>0</v>
      </c>
      <c r="DO8" s="7">
        <v>0.5</v>
      </c>
      <c r="DP8" s="844" t="s">
        <v>7160</v>
      </c>
      <c r="DQ8" s="852"/>
      <c r="DR8" s="856"/>
      <c r="DS8" s="839">
        <f>+DK8</f>
        <v>1</v>
      </c>
      <c r="DT8" s="842">
        <v>0</v>
      </c>
      <c r="DU8" s="853"/>
      <c r="DV8" s="7">
        <v>0</v>
      </c>
      <c r="DW8" s="7">
        <v>0.5</v>
      </c>
      <c r="DX8" s="844" t="s">
        <v>7160</v>
      </c>
      <c r="DY8" s="852"/>
      <c r="DZ8" s="856"/>
      <c r="EA8" s="839">
        <f>+DS8</f>
        <v>1</v>
      </c>
      <c r="EB8" s="842">
        <v>0</v>
      </c>
      <c r="EC8" s="853"/>
      <c r="ED8" s="7">
        <v>0</v>
      </c>
      <c r="EE8" s="7">
        <v>0.5</v>
      </c>
      <c r="EF8" s="844" t="s">
        <v>7160</v>
      </c>
      <c r="EG8" s="851"/>
      <c r="EH8" s="856"/>
      <c r="EI8" s="839"/>
      <c r="EJ8" s="842">
        <v>0</v>
      </c>
      <c r="EK8" s="853"/>
      <c r="EL8" s="7">
        <v>0</v>
      </c>
      <c r="EM8" s="7">
        <v>0.5</v>
      </c>
      <c r="EN8" s="844" t="s">
        <v>7160</v>
      </c>
      <c r="EO8" s="851"/>
      <c r="EP8" s="856"/>
      <c r="EQ8" s="839"/>
      <c r="ER8" s="845"/>
      <c r="ES8" s="853"/>
      <c r="ET8" s="7">
        <v>0</v>
      </c>
      <c r="EU8" s="7">
        <v>0.5</v>
      </c>
      <c r="EV8" s="844" t="s">
        <v>7160</v>
      </c>
      <c r="EW8" s="849"/>
      <c r="EX8" s="849"/>
      <c r="EY8" s="546">
        <v>2023</v>
      </c>
      <c r="FB8" s="862"/>
    </row>
  </sheetData>
  <sheetProtection formatCells="0" formatColumns="0" formatRows="0" sort="0" autoFilter="0" pivotTables="0"/>
  <autoFilter ref="A1:EY8" xr:uid="{C9A0AAF1-5332-4CEB-8F79-67AA55FABFA2}"/>
  <conditionalFormatting sqref="BL2:BL8 BT2:BT8 CB2:CB8 CJ2:CJ8 CL2:CL8 CR2:CR8 CZ2:CZ8 DH2:DH8 DP2:DP8 DX2:DX8 EF2:EF8 EN2:EN8 EV2:EV8">
    <cfRule type="cellIs" dxfId="106" priority="45" operator="equal">
      <formula>"Pendiente Validar"</formula>
    </cfRule>
    <cfRule type="cellIs" dxfId="105" priority="46" operator="equal">
      <formula>"NO"</formula>
    </cfRule>
    <cfRule type="cellIs" dxfId="104" priority="47" operator="equal">
      <formula>"SI"</formula>
    </cfRule>
  </conditionalFormatting>
  <dataValidations count="3">
    <dataValidation allowBlank="1" showErrorMessage="1" promptTitle="Mín 300 máx 4000" prompt="Recuerda que debes escribir mínimo 300 caractateres y máximo 4000" sqref="CC9:CD1048576 EO2:EP1048576 DA2:DB1048576 CS2:CT1048576 DI2:DJ1048576 DY2:DZ1048576 DQ2:DR1048576 EG2:EH1048576 CK2:CL1048576 BU2:BV1048576 EW2:EY1048576 EQ2:EQ8 EI2:EI8 DC2:DC8 FB1:FD8 CU2:CU8 DS2:DS8 DK2:DK8 CC2:CE8 CM2:CM8 EA2:EA8" xr:uid="{453F5091-2CA8-440F-BFE5-2DAB3847762A}"/>
    <dataValidation allowBlank="1" showInputMessage="1" showErrorMessage="1" promptTitle="Meta 2021 Total" prompt="Corresponde a la Meta 2021 + Rezago en Meta 2020_x000a__x000a_" sqref="BF1" xr:uid="{6227BA8C-2031-414E-972D-D95FC9535536}"/>
    <dataValidation type="list" allowBlank="1" showInputMessage="1" showErrorMessage="1" sqref="EF2:EF8 CR2:CR8 BT2:BT8 EN2:EN8 BL2:BL8 CB2:CB8 EV2:EV8 CJ2:CJ8 CZ2:CZ8 DH2:DH8 DP2:DP8 DX2:DX8" xr:uid="{2092A24D-F606-4639-9E49-7E751B474536}">
      <formula1>"SI,NO,Pendiente Validar"</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F135B-C756-45F8-808B-D710857DB172}">
  <sheetPr>
    <tabColor theme="9" tint="0.79998168889431442"/>
  </sheetPr>
  <dimension ref="A1:FB76"/>
  <sheetViews>
    <sheetView topLeftCell="B1" zoomScale="85" zoomScaleNormal="85" workbookViewId="0"/>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10.42578125" customWidth="1"/>
    <col min="6" max="6" width="25.42578125" customWidth="1"/>
    <col min="7" max="7" width="29.42578125" customWidth="1"/>
    <col min="8" max="8" width="21.5703125" customWidth="1"/>
    <col min="9" max="10" width="40.7109375" customWidth="1"/>
    <col min="11" max="11" width="20.28515625" customWidth="1"/>
    <col min="12" max="12" width="15.140625" customWidth="1"/>
    <col min="13" max="13" width="23.85546875" customWidth="1"/>
    <col min="14" max="14" width="10.42578125" customWidth="1"/>
    <col min="15" max="15" width="10.28515625" hidden="1" customWidth="1"/>
    <col min="16" max="16" width="39.42578125" style="1067"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4" customWidth="1"/>
    <col min="42" max="42" width="15.5703125" style="764" customWidth="1"/>
    <col min="43" max="43" width="16.28515625" style="764" customWidth="1"/>
    <col min="44" max="44" width="12.42578125" style="764" customWidth="1"/>
    <col min="45" max="45" width="9.140625" style="764" customWidth="1"/>
    <col min="46" max="46" width="33.28515625" customWidth="1"/>
    <col min="47" max="47" width="35.5703125" customWidth="1"/>
    <col min="48" max="48" width="22" style="764" customWidth="1"/>
    <col min="49" max="49" width="25.42578125" style="764" customWidth="1"/>
    <col min="50" max="50" width="19.140625" style="764" bestFit="1" customWidth="1"/>
    <col min="51" max="51" width="20.7109375" style="764" bestFit="1" customWidth="1"/>
    <col min="52" max="52" width="19.140625" style="764" bestFit="1" customWidth="1"/>
    <col min="53" max="53" width="23.42578125" style="764"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88" bestFit="1" customWidth="1"/>
    <col min="61" max="61" width="39.85546875" style="9" customWidth="1"/>
    <col min="62" max="62" width="10.5703125" customWidth="1"/>
    <col min="63" max="63" width="12.140625" customWidth="1"/>
    <col min="64" max="64" width="10.7109375" style="5" customWidth="1"/>
    <col min="65" max="65" width="45.42578125" style="5" customWidth="1"/>
    <col min="66" max="66" width="15" style="5" customWidth="1"/>
    <col min="67" max="67" width="20.28515625" style="5" customWidth="1"/>
    <col min="68" max="68" width="20.7109375" style="5" bestFit="1" customWidth="1"/>
    <col min="69" max="69" width="47.85546875" style="5" customWidth="1"/>
    <col min="70" max="70" width="10.5703125" style="5" customWidth="1"/>
    <col min="71" max="71" width="11.140625" style="5" customWidth="1"/>
    <col min="72" max="72" width="12.140625" style="35" customWidth="1"/>
    <col min="73" max="73" width="41.5703125" style="5" customWidth="1"/>
    <col min="74" max="74" width="17.7109375" style="35" customWidth="1"/>
    <col min="75" max="75" width="21.140625" style="5" bestFit="1" customWidth="1"/>
    <col min="76" max="76" width="18.42578125" style="5" bestFit="1"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19.140625"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17.42578125" style="5" customWidth="1"/>
    <col min="92" max="92" width="16" style="5"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19.5703125" style="5"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19.140625" style="5" bestFit="1" customWidth="1"/>
    <col min="108" max="108" width="15.85546875" style="5"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0" style="5" customWidth="1"/>
    <col min="116" max="116" width="19.140625" style="5" customWidth="1"/>
    <col min="117" max="117" width="47" style="5" customWidth="1"/>
    <col min="118" max="118" width="15" style="5" customWidth="1"/>
    <col min="119" max="119" width="14.85546875" style="5" customWidth="1"/>
    <col min="120" max="120" width="11.7109375" style="35" customWidth="1"/>
    <col min="121" max="121" width="39.140625" style="5" customWidth="1"/>
    <col min="122" max="122" width="9.140625" style="5" customWidth="1"/>
    <col min="123" max="123" width="19.14062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19.140625" style="5"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0.140625" style="5" bestFit="1" customWidth="1"/>
    <col min="148" max="148" width="16.5703125" style="5" customWidth="1"/>
    <col min="149" max="149" width="61" style="5" customWidth="1"/>
    <col min="150" max="150" width="18.5703125" style="5" bestFit="1" customWidth="1"/>
    <col min="151" max="151" width="10.5703125" style="5" customWidth="1"/>
    <col min="152" max="152" width="12.28515625" style="5" customWidth="1"/>
    <col min="153" max="153" width="35.7109375" style="862" customWidth="1"/>
    <col min="154" max="154" width="12.85546875" style="5" customWidth="1"/>
    <col min="155" max="155" width="14.7109375" style="5" customWidth="1"/>
    <col min="156" max="156" width="13" style="5" customWidth="1"/>
    <col min="157" max="157" width="11.42578125" style="5" customWidth="1"/>
    <col min="158" max="158" width="9.140625" style="5" customWidth="1"/>
    <col min="159" max="16384" width="9.140625" style="5"/>
  </cols>
  <sheetData>
    <row r="1" spans="1:158" ht="59.25" customHeight="1" x14ac:dyDescent="0.25">
      <c r="A1" s="836" t="s">
        <v>7075</v>
      </c>
      <c r="B1" s="913" t="s">
        <v>0</v>
      </c>
      <c r="C1" s="913" t="s">
        <v>1</v>
      </c>
      <c r="D1" s="913" t="s">
        <v>2</v>
      </c>
      <c r="E1" s="913" t="s">
        <v>7076</v>
      </c>
      <c r="F1" s="913" t="s">
        <v>3</v>
      </c>
      <c r="G1" s="913" t="s">
        <v>4</v>
      </c>
      <c r="H1" s="914" t="s">
        <v>5</v>
      </c>
      <c r="I1" s="1066" t="s">
        <v>6</v>
      </c>
      <c r="J1" s="914" t="s">
        <v>7</v>
      </c>
      <c r="K1" s="914" t="s">
        <v>9</v>
      </c>
      <c r="L1" s="914" t="s">
        <v>12</v>
      </c>
      <c r="M1" s="915" t="s">
        <v>7077</v>
      </c>
      <c r="N1" s="914" t="s">
        <v>16</v>
      </c>
      <c r="O1" s="779" t="s">
        <v>7078</v>
      </c>
      <c r="P1" s="914" t="s">
        <v>17</v>
      </c>
      <c r="Q1" s="914" t="s">
        <v>18</v>
      </c>
      <c r="R1" s="916" t="s">
        <v>19</v>
      </c>
      <c r="S1" s="916" t="s">
        <v>20</v>
      </c>
      <c r="T1" s="916" t="s">
        <v>21</v>
      </c>
      <c r="U1" s="916" t="s">
        <v>22</v>
      </c>
      <c r="V1" s="916" t="s">
        <v>23</v>
      </c>
      <c r="W1" s="916" t="s">
        <v>7079</v>
      </c>
      <c r="X1" s="916" t="s">
        <v>7080</v>
      </c>
      <c r="Y1" s="916" t="s">
        <v>25</v>
      </c>
      <c r="Z1" s="916" t="s">
        <v>7336</v>
      </c>
      <c r="AA1" s="916" t="s">
        <v>7081</v>
      </c>
      <c r="AB1" s="916" t="s">
        <v>26</v>
      </c>
      <c r="AC1" s="916" t="s">
        <v>27</v>
      </c>
      <c r="AD1" s="916" t="s">
        <v>7337</v>
      </c>
      <c r="AE1" s="6" t="s">
        <v>29</v>
      </c>
      <c r="AF1" s="6" t="s">
        <v>30</v>
      </c>
      <c r="AG1" s="916" t="s">
        <v>31</v>
      </c>
      <c r="AH1" s="916" t="s">
        <v>7338</v>
      </c>
      <c r="AI1" s="916" t="s">
        <v>7082</v>
      </c>
      <c r="AJ1" s="916" t="s">
        <v>7083</v>
      </c>
      <c r="AK1" s="916" t="s">
        <v>7084</v>
      </c>
      <c r="AL1" s="916" t="s">
        <v>7085</v>
      </c>
      <c r="AM1" s="916" t="s">
        <v>7086</v>
      </c>
      <c r="AN1" s="6" t="s">
        <v>7087</v>
      </c>
      <c r="AO1" s="781" t="s">
        <v>33</v>
      </c>
      <c r="AP1" s="781" t="s">
        <v>34</v>
      </c>
      <c r="AQ1" s="917" t="s">
        <v>35</v>
      </c>
      <c r="AR1" s="917" t="s">
        <v>36</v>
      </c>
      <c r="AS1" s="917" t="s">
        <v>7088</v>
      </c>
      <c r="AT1" s="917" t="s">
        <v>37</v>
      </c>
      <c r="AU1" s="917" t="s">
        <v>38</v>
      </c>
      <c r="AV1" s="917" t="s">
        <v>7339</v>
      </c>
      <c r="AW1" s="917" t="s">
        <v>7340</v>
      </c>
      <c r="AX1" s="917" t="s">
        <v>7341</v>
      </c>
      <c r="AY1" s="917" t="s">
        <v>7342</v>
      </c>
      <c r="AZ1" s="918" t="s">
        <v>7343</v>
      </c>
      <c r="BA1" s="918" t="s">
        <v>7089</v>
      </c>
      <c r="BB1" s="918" t="s">
        <v>7697</v>
      </c>
      <c r="BC1" s="918" t="s">
        <v>7698</v>
      </c>
      <c r="BD1" s="918" t="s">
        <v>7699</v>
      </c>
      <c r="BE1" s="918" t="s">
        <v>8294</v>
      </c>
      <c r="BF1" s="1000" t="s">
        <v>7700</v>
      </c>
      <c r="BG1" s="782" t="s">
        <v>48</v>
      </c>
      <c r="BH1" s="784" t="s">
        <v>49</v>
      </c>
      <c r="BI1" s="784" t="s">
        <v>50</v>
      </c>
      <c r="BJ1" s="784" t="s">
        <v>7094</v>
      </c>
      <c r="BK1" s="784" t="s">
        <v>7095</v>
      </c>
      <c r="BL1" s="785" t="s">
        <v>53</v>
      </c>
      <c r="BM1" s="785" t="s">
        <v>7096</v>
      </c>
      <c r="BN1" s="2" t="s">
        <v>7097</v>
      </c>
      <c r="BO1" s="782" t="s">
        <v>55</v>
      </c>
      <c r="BP1" s="786" t="s">
        <v>56</v>
      </c>
      <c r="BQ1" s="786" t="s">
        <v>57</v>
      </c>
      <c r="BR1" s="786" t="s">
        <v>7098</v>
      </c>
      <c r="BS1" s="786" t="s">
        <v>7099</v>
      </c>
      <c r="BT1" s="786" t="s">
        <v>60</v>
      </c>
      <c r="BU1" s="2" t="s">
        <v>7100</v>
      </c>
      <c r="BV1" s="2" t="s">
        <v>7101</v>
      </c>
      <c r="BW1" s="782" t="s">
        <v>62</v>
      </c>
      <c r="BX1" s="785" t="s">
        <v>63</v>
      </c>
      <c r="BY1" s="785" t="s">
        <v>64</v>
      </c>
      <c r="BZ1" s="785" t="s">
        <v>7102</v>
      </c>
      <c r="CA1" s="785" t="s">
        <v>7103</v>
      </c>
      <c r="CB1" s="785" t="s">
        <v>67</v>
      </c>
      <c r="CC1" s="1" t="s">
        <v>7104</v>
      </c>
      <c r="CD1" s="2" t="s">
        <v>7105</v>
      </c>
      <c r="CE1" s="782" t="s">
        <v>69</v>
      </c>
      <c r="CF1" s="786" t="s">
        <v>70</v>
      </c>
      <c r="CG1" s="786" t="s">
        <v>71</v>
      </c>
      <c r="CH1" s="786" t="s">
        <v>7106</v>
      </c>
      <c r="CI1" s="786" t="s">
        <v>7107</v>
      </c>
      <c r="CJ1" s="786" t="s">
        <v>74</v>
      </c>
      <c r="CK1" s="2" t="s">
        <v>7108</v>
      </c>
      <c r="CL1" s="2" t="s">
        <v>7109</v>
      </c>
      <c r="CM1" s="782" t="s">
        <v>76</v>
      </c>
      <c r="CN1" s="785" t="s">
        <v>77</v>
      </c>
      <c r="CO1" s="785" t="s">
        <v>78</v>
      </c>
      <c r="CP1" s="785" t="s">
        <v>7110</v>
      </c>
      <c r="CQ1" s="785" t="s">
        <v>7111</v>
      </c>
      <c r="CR1" s="785" t="s">
        <v>81</v>
      </c>
      <c r="CS1" s="1" t="s">
        <v>7112</v>
      </c>
      <c r="CT1" s="1" t="s">
        <v>7113</v>
      </c>
      <c r="CU1" s="782" t="s">
        <v>83</v>
      </c>
      <c r="CV1" s="786" t="s">
        <v>7114</v>
      </c>
      <c r="CW1" s="786" t="s">
        <v>85</v>
      </c>
      <c r="CX1" s="786" t="s">
        <v>7115</v>
      </c>
      <c r="CY1" s="786" t="s">
        <v>7116</v>
      </c>
      <c r="CZ1" s="786" t="s">
        <v>88</v>
      </c>
      <c r="DA1" s="2" t="s">
        <v>7117</v>
      </c>
      <c r="DB1" s="2" t="s">
        <v>7118</v>
      </c>
      <c r="DC1" s="782" t="s">
        <v>90</v>
      </c>
      <c r="DD1" s="785" t="s">
        <v>7119</v>
      </c>
      <c r="DE1" s="785" t="s">
        <v>92</v>
      </c>
      <c r="DF1" s="785" t="s">
        <v>7120</v>
      </c>
      <c r="DG1" s="785" t="s">
        <v>7121</v>
      </c>
      <c r="DH1" s="785" t="s">
        <v>95</v>
      </c>
      <c r="DI1" s="1" t="s">
        <v>7122</v>
      </c>
      <c r="DJ1" s="1" t="s">
        <v>7123</v>
      </c>
      <c r="DK1" s="782" t="s">
        <v>97</v>
      </c>
      <c r="DL1" s="786" t="s">
        <v>7124</v>
      </c>
      <c r="DM1" s="786" t="s">
        <v>99</v>
      </c>
      <c r="DN1" s="786" t="s">
        <v>7125</v>
      </c>
      <c r="DO1" s="786" t="s">
        <v>7126</v>
      </c>
      <c r="DP1" s="786" t="s">
        <v>102</v>
      </c>
      <c r="DQ1" s="2" t="s">
        <v>7127</v>
      </c>
      <c r="DR1" s="2" t="s">
        <v>7128</v>
      </c>
      <c r="DS1" s="782" t="s">
        <v>104</v>
      </c>
      <c r="DT1" s="785" t="s">
        <v>7129</v>
      </c>
      <c r="DU1" s="785" t="s">
        <v>106</v>
      </c>
      <c r="DV1" s="785" t="s">
        <v>7130</v>
      </c>
      <c r="DW1" s="785" t="s">
        <v>7131</v>
      </c>
      <c r="DX1" s="785" t="s">
        <v>109</v>
      </c>
      <c r="DY1" s="1" t="s">
        <v>7132</v>
      </c>
      <c r="DZ1" s="1" t="s">
        <v>7133</v>
      </c>
      <c r="EA1" s="782" t="s">
        <v>111</v>
      </c>
      <c r="EB1" s="786" t="s">
        <v>7134</v>
      </c>
      <c r="EC1" s="786" t="s">
        <v>113</v>
      </c>
      <c r="ED1" s="786" t="s">
        <v>7135</v>
      </c>
      <c r="EE1" s="786" t="s">
        <v>7136</v>
      </c>
      <c r="EF1" s="786" t="s">
        <v>116</v>
      </c>
      <c r="EG1" s="2" t="s">
        <v>7137</v>
      </c>
      <c r="EH1" s="2" t="s">
        <v>7138</v>
      </c>
      <c r="EI1" s="782" t="s">
        <v>118</v>
      </c>
      <c r="EJ1" s="785" t="s">
        <v>7139</v>
      </c>
      <c r="EK1" s="785" t="s">
        <v>120</v>
      </c>
      <c r="EL1" s="785" t="s">
        <v>7140</v>
      </c>
      <c r="EM1" s="785" t="s">
        <v>7141</v>
      </c>
      <c r="EN1" s="785" t="s">
        <v>123</v>
      </c>
      <c r="EO1" s="1" t="s">
        <v>7142</v>
      </c>
      <c r="EP1" s="1" t="s">
        <v>7143</v>
      </c>
      <c r="EQ1" s="782" t="s">
        <v>125</v>
      </c>
      <c r="ER1" s="786" t="s">
        <v>7144</v>
      </c>
      <c r="ES1" s="786" t="s">
        <v>127</v>
      </c>
      <c r="ET1" s="786" t="s">
        <v>7145</v>
      </c>
      <c r="EU1" s="786" t="s">
        <v>7146</v>
      </c>
      <c r="EV1" s="786" t="s">
        <v>130</v>
      </c>
      <c r="EW1" s="2" t="s">
        <v>7147</v>
      </c>
      <c r="EX1" s="2" t="s">
        <v>7148</v>
      </c>
      <c r="EY1" s="2" t="s">
        <v>7149</v>
      </c>
      <c r="FB1" s="862"/>
    </row>
    <row r="2" spans="1:158" s="934" customFormat="1" ht="32.25" customHeight="1" x14ac:dyDescent="0.25">
      <c r="A2" s="861" t="s">
        <v>9394</v>
      </c>
      <c r="B2" s="925" t="s">
        <v>5392</v>
      </c>
      <c r="C2" s="925" t="s">
        <v>5893</v>
      </c>
      <c r="D2" s="925" t="s">
        <v>4460</v>
      </c>
      <c r="E2" s="925" t="s">
        <v>7183</v>
      </c>
      <c r="F2" s="925" t="s">
        <v>5894</v>
      </c>
      <c r="G2" s="925" t="s">
        <v>6043</v>
      </c>
      <c r="H2" s="925" t="s">
        <v>5394</v>
      </c>
      <c r="I2" s="969" t="s">
        <v>7482</v>
      </c>
      <c r="J2" s="969" t="s">
        <v>7426</v>
      </c>
      <c r="K2" s="969" t="s">
        <v>7483</v>
      </c>
      <c r="L2" s="931" t="s">
        <v>5958</v>
      </c>
      <c r="M2" s="935" t="s">
        <v>8299</v>
      </c>
      <c r="N2" s="920">
        <v>158</v>
      </c>
      <c r="O2" s="920"/>
      <c r="P2" s="1068" t="s">
        <v>6097</v>
      </c>
      <c r="Q2" s="920" t="s">
        <v>2904</v>
      </c>
      <c r="R2" s="921"/>
      <c r="S2" s="921"/>
      <c r="T2" s="921" t="s">
        <v>870</v>
      </c>
      <c r="U2" s="921" t="s">
        <v>6050</v>
      </c>
      <c r="V2" s="921" t="s">
        <v>870</v>
      </c>
      <c r="W2" s="921" t="s">
        <v>870</v>
      </c>
      <c r="X2" s="921"/>
      <c r="Y2" s="921" t="s">
        <v>870</v>
      </c>
      <c r="Z2" s="921"/>
      <c r="AA2" s="921"/>
      <c r="AB2" s="921" t="s">
        <v>870</v>
      </c>
      <c r="AC2" s="921"/>
      <c r="AD2" s="921"/>
      <c r="AE2" s="921"/>
      <c r="AF2" s="921"/>
      <c r="AG2" s="921"/>
      <c r="AH2" s="921"/>
      <c r="AI2" s="921"/>
      <c r="AJ2" s="921"/>
      <c r="AK2" s="921"/>
      <c r="AL2" s="921"/>
      <c r="AM2" s="921"/>
      <c r="AN2" s="921"/>
      <c r="AO2" s="920" t="s">
        <v>270</v>
      </c>
      <c r="AP2" s="921" t="s">
        <v>2635</v>
      </c>
      <c r="AQ2" s="920" t="s">
        <v>244</v>
      </c>
      <c r="AR2" s="920" t="s">
        <v>271</v>
      </c>
      <c r="AS2" s="920">
        <v>180</v>
      </c>
      <c r="AT2" s="926" t="s">
        <v>6098</v>
      </c>
      <c r="AU2" s="925" t="s">
        <v>6099</v>
      </c>
      <c r="AV2" s="1022">
        <v>200</v>
      </c>
      <c r="AW2" s="1029">
        <v>4600</v>
      </c>
      <c r="AX2" s="1029">
        <v>4700</v>
      </c>
      <c r="AY2" s="1029">
        <v>4800</v>
      </c>
      <c r="AZ2" s="1029">
        <v>4900</v>
      </c>
      <c r="BA2" s="1029">
        <v>19000</v>
      </c>
      <c r="BB2" s="957"/>
      <c r="BC2" s="957"/>
      <c r="BD2" s="957"/>
      <c r="BE2" s="957"/>
      <c r="BF2" s="1010">
        <v>4600</v>
      </c>
      <c r="BG2" s="839">
        <v>0</v>
      </c>
      <c r="BH2" s="842">
        <v>0</v>
      </c>
      <c r="BI2" s="854" t="s">
        <v>7921</v>
      </c>
      <c r="BJ2" s="129">
        <v>0</v>
      </c>
      <c r="BK2" s="7">
        <v>0</v>
      </c>
      <c r="BL2" s="841" t="s">
        <v>7160</v>
      </c>
      <c r="BM2" s="854" t="s">
        <v>8484</v>
      </c>
      <c r="BN2" s="860"/>
      <c r="BO2" s="839">
        <v>0</v>
      </c>
      <c r="BP2" s="842">
        <v>0</v>
      </c>
      <c r="BQ2" s="843" t="s">
        <v>7953</v>
      </c>
      <c r="BR2" s="7">
        <v>0</v>
      </c>
      <c r="BS2" s="7">
        <v>0</v>
      </c>
      <c r="BT2" s="844" t="s">
        <v>7160</v>
      </c>
      <c r="BU2" s="537" t="s">
        <v>8483</v>
      </c>
      <c r="BV2" s="120"/>
      <c r="BW2" s="839">
        <v>0</v>
      </c>
      <c r="BX2" s="842">
        <v>0</v>
      </c>
      <c r="BY2" s="853" t="s">
        <v>8447</v>
      </c>
      <c r="BZ2" s="7">
        <v>0</v>
      </c>
      <c r="CA2" s="7">
        <v>0</v>
      </c>
      <c r="CB2" s="844" t="s">
        <v>7160</v>
      </c>
      <c r="CC2" s="852" t="s">
        <v>8480</v>
      </c>
      <c r="CD2" s="857"/>
      <c r="CE2" s="839">
        <v>0</v>
      </c>
      <c r="CF2" s="842">
        <v>0</v>
      </c>
      <c r="CG2" s="853" t="s">
        <v>9395</v>
      </c>
      <c r="CH2" s="7">
        <v>0</v>
      </c>
      <c r="CI2" s="7">
        <v>0</v>
      </c>
      <c r="CJ2" s="844" t="s">
        <v>7160</v>
      </c>
      <c r="CK2" s="27" t="s">
        <v>9396</v>
      </c>
      <c r="CL2" s="857">
        <v>1</v>
      </c>
      <c r="CM2" s="839">
        <v>0</v>
      </c>
      <c r="CN2" s="842">
        <v>0</v>
      </c>
      <c r="CO2" s="847" t="s">
        <v>9397</v>
      </c>
      <c r="CP2" s="7">
        <v>0</v>
      </c>
      <c r="CQ2" s="7">
        <v>0</v>
      </c>
      <c r="CR2" s="844" t="s">
        <v>7160</v>
      </c>
      <c r="CS2" s="852" t="s">
        <v>9398</v>
      </c>
      <c r="CT2" s="857">
        <v>1</v>
      </c>
      <c r="CU2" s="839">
        <v>0</v>
      </c>
      <c r="CV2" s="858">
        <v>0</v>
      </c>
      <c r="CW2" s="853" t="s">
        <v>9399</v>
      </c>
      <c r="CX2" s="7">
        <v>0</v>
      </c>
      <c r="CY2" s="7">
        <v>0</v>
      </c>
      <c r="CZ2" s="844" t="s">
        <v>7160</v>
      </c>
      <c r="DA2" s="852" t="s">
        <v>9400</v>
      </c>
      <c r="DB2" s="856">
        <v>1</v>
      </c>
      <c r="DC2" s="839">
        <v>0</v>
      </c>
      <c r="DD2" s="842">
        <v>0</v>
      </c>
      <c r="DE2" s="853"/>
      <c r="DF2" s="7">
        <v>0</v>
      </c>
      <c r="DG2" s="7">
        <v>0</v>
      </c>
      <c r="DH2" s="844" t="s">
        <v>7160</v>
      </c>
      <c r="DI2" s="852"/>
      <c r="DJ2" s="856"/>
      <c r="DK2" s="839">
        <v>0</v>
      </c>
      <c r="DL2" s="842">
        <v>0</v>
      </c>
      <c r="DM2" s="853"/>
      <c r="DN2" s="7">
        <v>0</v>
      </c>
      <c r="DO2" s="7">
        <v>0</v>
      </c>
      <c r="DP2" s="844" t="s">
        <v>7160</v>
      </c>
      <c r="DQ2" s="852"/>
      <c r="DR2" s="856"/>
      <c r="DS2" s="839">
        <v>0</v>
      </c>
      <c r="DT2" s="842">
        <v>0</v>
      </c>
      <c r="DU2" s="853"/>
      <c r="DV2" s="7">
        <v>0</v>
      </c>
      <c r="DW2" s="7">
        <v>0</v>
      </c>
      <c r="DX2" s="844" t="s">
        <v>7160</v>
      </c>
      <c r="DY2" s="852"/>
      <c r="DZ2" s="856"/>
      <c r="EA2" s="839">
        <v>0</v>
      </c>
      <c r="EB2" s="842">
        <v>0</v>
      </c>
      <c r="EC2" s="853"/>
      <c r="ED2" s="7">
        <v>0</v>
      </c>
      <c r="EE2" s="7">
        <v>0</v>
      </c>
      <c r="EF2" s="844" t="s">
        <v>7160</v>
      </c>
      <c r="EG2" s="851"/>
      <c r="EH2" s="856"/>
      <c r="EI2" s="839">
        <v>0</v>
      </c>
      <c r="EJ2" s="842">
        <v>0</v>
      </c>
      <c r="EK2" s="853"/>
      <c r="EL2" s="7">
        <v>0</v>
      </c>
      <c r="EM2" s="7">
        <v>0</v>
      </c>
      <c r="EN2" s="844" t="s">
        <v>7160</v>
      </c>
      <c r="EO2" s="851"/>
      <c r="EP2" s="856"/>
      <c r="EQ2" s="839">
        <v>4600</v>
      </c>
      <c r="ER2" s="845"/>
      <c r="ES2" s="853"/>
      <c r="ET2" s="7">
        <v>1</v>
      </c>
      <c r="EU2" s="7">
        <v>0</v>
      </c>
      <c r="EV2" s="844" t="s">
        <v>7160</v>
      </c>
      <c r="EW2" s="849"/>
      <c r="EX2" s="849"/>
      <c r="EY2" s="546">
        <v>2023</v>
      </c>
      <c r="FB2" s="862"/>
    </row>
    <row r="3" spans="1:158" s="934" customFormat="1" ht="32.25" customHeight="1" x14ac:dyDescent="0.25">
      <c r="A3" s="861" t="s">
        <v>9401</v>
      </c>
      <c r="B3" s="925" t="s">
        <v>5392</v>
      </c>
      <c r="C3" s="925" t="s">
        <v>5893</v>
      </c>
      <c r="D3" s="925" t="s">
        <v>4460</v>
      </c>
      <c r="E3" s="925" t="s">
        <v>7183</v>
      </c>
      <c r="F3" s="925" t="s">
        <v>5894</v>
      </c>
      <c r="G3" s="925" t="s">
        <v>6043</v>
      </c>
      <c r="H3" s="925" t="s">
        <v>5394</v>
      </c>
      <c r="I3" s="969" t="s">
        <v>7482</v>
      </c>
      <c r="J3" s="969" t="s">
        <v>7426</v>
      </c>
      <c r="K3" s="969" t="s">
        <v>7483</v>
      </c>
      <c r="L3" s="931" t="s">
        <v>5958</v>
      </c>
      <c r="M3" s="935" t="s">
        <v>8299</v>
      </c>
      <c r="N3" s="920">
        <v>159</v>
      </c>
      <c r="O3" s="920"/>
      <c r="P3" s="1068" t="s">
        <v>6119</v>
      </c>
      <c r="Q3" s="920" t="s">
        <v>2904</v>
      </c>
      <c r="R3" s="921"/>
      <c r="S3" s="921"/>
      <c r="T3" s="921" t="s">
        <v>870</v>
      </c>
      <c r="U3" s="921" t="s">
        <v>6050</v>
      </c>
      <c r="V3" s="921" t="s">
        <v>870</v>
      </c>
      <c r="W3" s="921" t="s">
        <v>870</v>
      </c>
      <c r="X3" s="921"/>
      <c r="Y3" s="921" t="s">
        <v>870</v>
      </c>
      <c r="Z3" s="921"/>
      <c r="AA3" s="921"/>
      <c r="AB3" s="921" t="s">
        <v>870</v>
      </c>
      <c r="AC3" s="921"/>
      <c r="AD3" s="921"/>
      <c r="AE3" s="921"/>
      <c r="AF3" s="921"/>
      <c r="AG3" s="921"/>
      <c r="AH3" s="921"/>
      <c r="AI3" s="921"/>
      <c r="AJ3" s="921"/>
      <c r="AK3" s="921"/>
      <c r="AL3" s="921"/>
      <c r="AM3" s="921"/>
      <c r="AN3" s="921"/>
      <c r="AO3" s="920" t="s">
        <v>270</v>
      </c>
      <c r="AP3" s="921" t="s">
        <v>2635</v>
      </c>
      <c r="AQ3" s="920" t="s">
        <v>244</v>
      </c>
      <c r="AR3" s="920" t="s">
        <v>271</v>
      </c>
      <c r="AS3" s="920">
        <v>180</v>
      </c>
      <c r="AT3" s="926" t="s">
        <v>6120</v>
      </c>
      <c r="AU3" s="925" t="s">
        <v>6099</v>
      </c>
      <c r="AV3" s="1022">
        <v>350</v>
      </c>
      <c r="AW3" s="1029">
        <v>3200</v>
      </c>
      <c r="AX3" s="1029">
        <v>3300</v>
      </c>
      <c r="AY3" s="1029">
        <v>3400</v>
      </c>
      <c r="AZ3" s="1029">
        <v>3500</v>
      </c>
      <c r="BA3" s="1029">
        <v>13400</v>
      </c>
      <c r="BB3" s="957"/>
      <c r="BC3" s="957"/>
      <c r="BD3" s="957"/>
      <c r="BE3" s="957"/>
      <c r="BF3" s="1010">
        <v>3200</v>
      </c>
      <c r="BG3" s="839">
        <v>0</v>
      </c>
      <c r="BH3" s="842">
        <v>0</v>
      </c>
      <c r="BI3" s="854" t="s">
        <v>7921</v>
      </c>
      <c r="BJ3" s="129">
        <v>0</v>
      </c>
      <c r="BK3" s="7">
        <v>0</v>
      </c>
      <c r="BL3" s="841" t="s">
        <v>7160</v>
      </c>
      <c r="BM3" s="854" t="s">
        <v>8484</v>
      </c>
      <c r="BN3" s="860"/>
      <c r="BO3" s="839">
        <v>0</v>
      </c>
      <c r="BP3" s="842">
        <v>0</v>
      </c>
      <c r="BQ3" s="843" t="s">
        <v>7953</v>
      </c>
      <c r="BR3" s="7">
        <v>0</v>
      </c>
      <c r="BS3" s="7">
        <v>0</v>
      </c>
      <c r="BT3" s="844" t="s">
        <v>7160</v>
      </c>
      <c r="BU3" s="537" t="s">
        <v>8483</v>
      </c>
      <c r="BV3" s="120"/>
      <c r="BW3" s="839">
        <v>0</v>
      </c>
      <c r="BX3" s="842">
        <v>0</v>
      </c>
      <c r="BY3" s="853" t="s">
        <v>8448</v>
      </c>
      <c r="BZ3" s="7">
        <v>0</v>
      </c>
      <c r="CA3" s="7">
        <v>0</v>
      </c>
      <c r="CB3" s="844" t="s">
        <v>7160</v>
      </c>
      <c r="CC3" s="852" t="s">
        <v>8480</v>
      </c>
      <c r="CD3" s="857"/>
      <c r="CE3" s="839">
        <v>0</v>
      </c>
      <c r="CF3" s="842">
        <v>0</v>
      </c>
      <c r="CG3" s="853" t="s">
        <v>9402</v>
      </c>
      <c r="CH3" s="7">
        <v>0</v>
      </c>
      <c r="CI3" s="7">
        <v>0</v>
      </c>
      <c r="CJ3" s="844" t="s">
        <v>7160</v>
      </c>
      <c r="CK3" s="27" t="s">
        <v>9396</v>
      </c>
      <c r="CL3" s="857">
        <v>1</v>
      </c>
      <c r="CM3" s="839">
        <v>0</v>
      </c>
      <c r="CN3" s="842">
        <v>0</v>
      </c>
      <c r="CO3" s="847" t="s">
        <v>9403</v>
      </c>
      <c r="CP3" s="7">
        <v>0</v>
      </c>
      <c r="CQ3" s="7">
        <v>0</v>
      </c>
      <c r="CR3" s="844" t="s">
        <v>7160</v>
      </c>
      <c r="CS3" s="852" t="s">
        <v>9398</v>
      </c>
      <c r="CT3" s="857">
        <v>1</v>
      </c>
      <c r="CU3" s="839">
        <v>0</v>
      </c>
      <c r="CV3" s="858">
        <v>0</v>
      </c>
      <c r="CW3" s="853" t="s">
        <v>9404</v>
      </c>
      <c r="CX3" s="7">
        <v>0</v>
      </c>
      <c r="CY3" s="7">
        <v>0</v>
      </c>
      <c r="CZ3" s="844" t="s">
        <v>7160</v>
      </c>
      <c r="DA3" s="852" t="s">
        <v>9400</v>
      </c>
      <c r="DB3" s="856">
        <v>1</v>
      </c>
      <c r="DC3" s="839">
        <v>0</v>
      </c>
      <c r="DD3" s="842">
        <v>0</v>
      </c>
      <c r="DE3" s="853"/>
      <c r="DF3" s="7">
        <v>0</v>
      </c>
      <c r="DG3" s="7">
        <v>0</v>
      </c>
      <c r="DH3" s="844" t="s">
        <v>7160</v>
      </c>
      <c r="DI3" s="852"/>
      <c r="DJ3" s="856"/>
      <c r="DK3" s="839">
        <v>0</v>
      </c>
      <c r="DL3" s="842">
        <v>0</v>
      </c>
      <c r="DM3" s="853"/>
      <c r="DN3" s="7">
        <v>0</v>
      </c>
      <c r="DO3" s="7">
        <v>0</v>
      </c>
      <c r="DP3" s="844" t="s">
        <v>7160</v>
      </c>
      <c r="DQ3" s="852"/>
      <c r="DR3" s="856"/>
      <c r="DS3" s="839">
        <v>0</v>
      </c>
      <c r="DT3" s="842">
        <v>0</v>
      </c>
      <c r="DU3" s="853"/>
      <c r="DV3" s="7">
        <v>0</v>
      </c>
      <c r="DW3" s="7">
        <v>0</v>
      </c>
      <c r="DX3" s="844" t="s">
        <v>7160</v>
      </c>
      <c r="DY3" s="852"/>
      <c r="DZ3" s="856"/>
      <c r="EA3" s="839">
        <v>0</v>
      </c>
      <c r="EB3" s="842">
        <v>0</v>
      </c>
      <c r="EC3" s="853"/>
      <c r="ED3" s="7">
        <v>0</v>
      </c>
      <c r="EE3" s="7">
        <v>0</v>
      </c>
      <c r="EF3" s="844" t="s">
        <v>7160</v>
      </c>
      <c r="EG3" s="851"/>
      <c r="EH3" s="856"/>
      <c r="EI3" s="839">
        <v>0</v>
      </c>
      <c r="EJ3" s="842">
        <v>0</v>
      </c>
      <c r="EK3" s="853"/>
      <c r="EL3" s="7">
        <v>0</v>
      </c>
      <c r="EM3" s="7">
        <v>0</v>
      </c>
      <c r="EN3" s="844" t="s">
        <v>7160</v>
      </c>
      <c r="EO3" s="851"/>
      <c r="EP3" s="856"/>
      <c r="EQ3" s="839">
        <v>3200</v>
      </c>
      <c r="ER3" s="845"/>
      <c r="ES3" s="853"/>
      <c r="ET3" s="7">
        <v>1</v>
      </c>
      <c r="EU3" s="7">
        <v>0</v>
      </c>
      <c r="EV3" s="844" t="s">
        <v>7160</v>
      </c>
      <c r="EW3" s="849"/>
      <c r="EX3" s="849"/>
      <c r="EY3" s="546">
        <v>2023</v>
      </c>
      <c r="FB3" s="862"/>
    </row>
    <row r="4" spans="1:158" s="934" customFormat="1" ht="32.25" customHeight="1" x14ac:dyDescent="0.25">
      <c r="A4" s="861" t="s">
        <v>9405</v>
      </c>
      <c r="B4" s="925" t="s">
        <v>5392</v>
      </c>
      <c r="C4" s="925" t="s">
        <v>5893</v>
      </c>
      <c r="D4" s="925" t="s">
        <v>4460</v>
      </c>
      <c r="E4" s="925" t="s">
        <v>7183</v>
      </c>
      <c r="F4" s="925" t="s">
        <v>5894</v>
      </c>
      <c r="G4" s="925" t="s">
        <v>6043</v>
      </c>
      <c r="H4" s="925" t="s">
        <v>5394</v>
      </c>
      <c r="I4" s="969" t="s">
        <v>7484</v>
      </c>
      <c r="J4" s="969" t="s">
        <v>7426</v>
      </c>
      <c r="K4" s="969" t="s">
        <v>7485</v>
      </c>
      <c r="L4" s="920" t="s">
        <v>6045</v>
      </c>
      <c r="M4" s="935" t="s">
        <v>8335</v>
      </c>
      <c r="N4" s="920">
        <v>160</v>
      </c>
      <c r="O4" s="920"/>
      <c r="P4" s="1068" t="s">
        <v>6132</v>
      </c>
      <c r="Q4" s="920" t="s">
        <v>2904</v>
      </c>
      <c r="R4" s="921"/>
      <c r="S4" s="921">
        <v>3914</v>
      </c>
      <c r="T4" s="921" t="s">
        <v>870</v>
      </c>
      <c r="U4" s="921" t="s">
        <v>6050</v>
      </c>
      <c r="V4" s="921" t="s">
        <v>870</v>
      </c>
      <c r="W4" s="921" t="s">
        <v>870</v>
      </c>
      <c r="X4" s="921"/>
      <c r="Y4" s="921" t="s">
        <v>870</v>
      </c>
      <c r="Z4" s="921"/>
      <c r="AA4" s="921"/>
      <c r="AB4" s="921" t="s">
        <v>870</v>
      </c>
      <c r="AC4" s="921"/>
      <c r="AD4" s="921"/>
      <c r="AE4" s="921"/>
      <c r="AF4" s="921"/>
      <c r="AG4" s="921"/>
      <c r="AH4" s="921"/>
      <c r="AI4" s="921"/>
      <c r="AJ4" s="921"/>
      <c r="AK4" s="921"/>
      <c r="AL4" s="921"/>
      <c r="AM4" s="921"/>
      <c r="AN4" s="921"/>
      <c r="AO4" s="920" t="s">
        <v>270</v>
      </c>
      <c r="AP4" s="921" t="s">
        <v>2635</v>
      </c>
      <c r="AQ4" s="920" t="s">
        <v>244</v>
      </c>
      <c r="AR4" s="920" t="s">
        <v>271</v>
      </c>
      <c r="AS4" s="920">
        <v>60</v>
      </c>
      <c r="AT4" s="926" t="s">
        <v>6133</v>
      </c>
      <c r="AU4" s="925" t="s">
        <v>6052</v>
      </c>
      <c r="AV4" s="1022">
        <v>8000</v>
      </c>
      <c r="AW4" s="1029">
        <v>10000</v>
      </c>
      <c r="AX4" s="1029">
        <v>10000</v>
      </c>
      <c r="AY4" s="1029">
        <v>10000</v>
      </c>
      <c r="AZ4" s="1029">
        <v>10000</v>
      </c>
      <c r="BA4" s="1029">
        <v>40000</v>
      </c>
      <c r="BB4" s="957"/>
      <c r="BC4" s="957"/>
      <c r="BD4" s="957"/>
      <c r="BE4" s="957"/>
      <c r="BF4" s="1010">
        <v>10000</v>
      </c>
      <c r="BG4" s="839">
        <v>0</v>
      </c>
      <c r="BH4" s="842">
        <v>0</v>
      </c>
      <c r="BI4" s="854" t="s">
        <v>7922</v>
      </c>
      <c r="BJ4" s="129">
        <v>0</v>
      </c>
      <c r="BK4" s="7">
        <v>0</v>
      </c>
      <c r="BL4" s="841" t="s">
        <v>7160</v>
      </c>
      <c r="BM4" s="854" t="s">
        <v>8484</v>
      </c>
      <c r="BN4" s="860"/>
      <c r="BO4" s="839">
        <v>0</v>
      </c>
      <c r="BP4" s="842">
        <v>0</v>
      </c>
      <c r="BQ4" s="843" t="s">
        <v>7954</v>
      </c>
      <c r="BR4" s="7">
        <v>0</v>
      </c>
      <c r="BS4" s="7">
        <v>0</v>
      </c>
      <c r="BT4" s="844" t="s">
        <v>7160</v>
      </c>
      <c r="BU4" s="537" t="s">
        <v>8483</v>
      </c>
      <c r="BV4" s="120"/>
      <c r="BW4" s="839">
        <v>0</v>
      </c>
      <c r="BX4" s="842">
        <v>0</v>
      </c>
      <c r="BY4" s="853" t="s">
        <v>8449</v>
      </c>
      <c r="BZ4" s="7">
        <v>0</v>
      </c>
      <c r="CA4" s="7">
        <v>0</v>
      </c>
      <c r="CB4" s="844" t="s">
        <v>7160</v>
      </c>
      <c r="CC4" s="852" t="s">
        <v>8481</v>
      </c>
      <c r="CD4" s="857"/>
      <c r="CE4" s="839">
        <v>0</v>
      </c>
      <c r="CF4" s="842">
        <v>0</v>
      </c>
      <c r="CG4" s="853" t="s">
        <v>9406</v>
      </c>
      <c r="CH4" s="7">
        <v>0</v>
      </c>
      <c r="CI4" s="7">
        <v>0</v>
      </c>
      <c r="CJ4" s="844" t="s">
        <v>7160</v>
      </c>
      <c r="CK4" s="27" t="s">
        <v>9396</v>
      </c>
      <c r="CL4" s="857">
        <v>1</v>
      </c>
      <c r="CM4" s="839">
        <v>0</v>
      </c>
      <c r="CN4" s="842">
        <v>0</v>
      </c>
      <c r="CO4" s="847" t="s">
        <v>9407</v>
      </c>
      <c r="CP4" s="7">
        <v>0</v>
      </c>
      <c r="CQ4" s="7">
        <v>0</v>
      </c>
      <c r="CR4" s="844" t="s">
        <v>7160</v>
      </c>
      <c r="CS4" s="852" t="s">
        <v>9408</v>
      </c>
      <c r="CT4" s="857">
        <v>1</v>
      </c>
      <c r="CU4" s="839">
        <v>0</v>
      </c>
      <c r="CV4" s="858">
        <v>0</v>
      </c>
      <c r="CW4" s="853" t="s">
        <v>9409</v>
      </c>
      <c r="CX4" s="7">
        <v>0</v>
      </c>
      <c r="CY4" s="7">
        <v>0</v>
      </c>
      <c r="CZ4" s="844" t="s">
        <v>7160</v>
      </c>
      <c r="DA4" s="852" t="s">
        <v>9400</v>
      </c>
      <c r="DB4" s="856">
        <v>1</v>
      </c>
      <c r="DC4" s="839">
        <v>0</v>
      </c>
      <c r="DD4" s="842">
        <v>0</v>
      </c>
      <c r="DE4" s="853"/>
      <c r="DF4" s="7">
        <v>0</v>
      </c>
      <c r="DG4" s="7">
        <v>0</v>
      </c>
      <c r="DH4" s="844" t="s">
        <v>7160</v>
      </c>
      <c r="DI4" s="852"/>
      <c r="DJ4" s="856"/>
      <c r="DK4" s="839">
        <v>0</v>
      </c>
      <c r="DL4" s="842">
        <v>0</v>
      </c>
      <c r="DM4" s="853"/>
      <c r="DN4" s="7">
        <v>0</v>
      </c>
      <c r="DO4" s="7">
        <v>0</v>
      </c>
      <c r="DP4" s="844" t="s">
        <v>7160</v>
      </c>
      <c r="DQ4" s="852"/>
      <c r="DR4" s="856"/>
      <c r="DS4" s="839">
        <v>0</v>
      </c>
      <c r="DT4" s="842">
        <v>0</v>
      </c>
      <c r="DU4" s="853"/>
      <c r="DV4" s="7">
        <v>0</v>
      </c>
      <c r="DW4" s="7">
        <v>0</v>
      </c>
      <c r="DX4" s="844" t="s">
        <v>7160</v>
      </c>
      <c r="DY4" s="852"/>
      <c r="DZ4" s="856"/>
      <c r="EA4" s="839">
        <v>0</v>
      </c>
      <c r="EB4" s="842">
        <v>0</v>
      </c>
      <c r="EC4" s="853"/>
      <c r="ED4" s="7">
        <v>0</v>
      </c>
      <c r="EE4" s="7">
        <v>0</v>
      </c>
      <c r="EF4" s="844" t="s">
        <v>7160</v>
      </c>
      <c r="EG4" s="851"/>
      <c r="EH4" s="856"/>
      <c r="EI4" s="839">
        <v>0</v>
      </c>
      <c r="EJ4" s="842">
        <v>0</v>
      </c>
      <c r="EK4" s="853"/>
      <c r="EL4" s="7">
        <v>0</v>
      </c>
      <c r="EM4" s="7">
        <v>0</v>
      </c>
      <c r="EN4" s="844" t="s">
        <v>7160</v>
      </c>
      <c r="EO4" s="851"/>
      <c r="EP4" s="856"/>
      <c r="EQ4" s="839">
        <v>10000</v>
      </c>
      <c r="ER4" s="845"/>
      <c r="ES4" s="853"/>
      <c r="ET4" s="7">
        <v>1</v>
      </c>
      <c r="EU4" s="7">
        <v>0</v>
      </c>
      <c r="EV4" s="844" t="s">
        <v>7160</v>
      </c>
      <c r="EW4" s="849"/>
      <c r="EX4" s="849"/>
      <c r="EY4" s="546">
        <v>2023</v>
      </c>
      <c r="FB4" s="862"/>
    </row>
    <row r="5" spans="1:158" s="934" customFormat="1" ht="32.25" customHeight="1" x14ac:dyDescent="0.25">
      <c r="A5" s="861" t="s">
        <v>9410</v>
      </c>
      <c r="B5" s="925" t="s">
        <v>5392</v>
      </c>
      <c r="C5" s="925" t="s">
        <v>5893</v>
      </c>
      <c r="D5" s="925" t="s">
        <v>4460</v>
      </c>
      <c r="E5" s="925" t="s">
        <v>7183</v>
      </c>
      <c r="F5" s="925" t="s">
        <v>5894</v>
      </c>
      <c r="G5" s="925" t="s">
        <v>6043</v>
      </c>
      <c r="H5" s="925" t="s">
        <v>5394</v>
      </c>
      <c r="I5" s="969" t="s">
        <v>7484</v>
      </c>
      <c r="J5" s="969" t="s">
        <v>7426</v>
      </c>
      <c r="K5" s="969" t="s">
        <v>7485</v>
      </c>
      <c r="L5" s="920" t="s">
        <v>6045</v>
      </c>
      <c r="M5" s="935" t="s">
        <v>8335</v>
      </c>
      <c r="N5" s="920">
        <v>161</v>
      </c>
      <c r="O5" s="920"/>
      <c r="P5" s="1068" t="s">
        <v>6152</v>
      </c>
      <c r="Q5" s="920" t="s">
        <v>2904</v>
      </c>
      <c r="R5" s="921"/>
      <c r="S5" s="921">
        <v>3914</v>
      </c>
      <c r="T5" s="921" t="s">
        <v>870</v>
      </c>
      <c r="U5" s="921" t="s">
        <v>6050</v>
      </c>
      <c r="V5" s="921" t="s">
        <v>870</v>
      </c>
      <c r="W5" s="921" t="s">
        <v>870</v>
      </c>
      <c r="X5" s="921"/>
      <c r="Y5" s="921" t="s">
        <v>870</v>
      </c>
      <c r="Z5" s="921"/>
      <c r="AA5" s="921"/>
      <c r="AB5" s="921" t="s">
        <v>870</v>
      </c>
      <c r="AC5" s="921"/>
      <c r="AD5" s="921"/>
      <c r="AE5" s="921"/>
      <c r="AF5" s="921"/>
      <c r="AG5" s="921"/>
      <c r="AH5" s="921"/>
      <c r="AI5" s="921"/>
      <c r="AJ5" s="921"/>
      <c r="AK5" s="921"/>
      <c r="AL5" s="921"/>
      <c r="AM5" s="921"/>
      <c r="AN5" s="921"/>
      <c r="AO5" s="920" t="s">
        <v>270</v>
      </c>
      <c r="AP5" s="921" t="s">
        <v>2635</v>
      </c>
      <c r="AQ5" s="920" t="s">
        <v>244</v>
      </c>
      <c r="AR5" s="920" t="s">
        <v>271</v>
      </c>
      <c r="AS5" s="920">
        <v>60</v>
      </c>
      <c r="AT5" s="926" t="s">
        <v>6153</v>
      </c>
      <c r="AU5" s="925" t="s">
        <v>6052</v>
      </c>
      <c r="AV5" s="1022">
        <v>4000</v>
      </c>
      <c r="AW5" s="1029">
        <v>10000</v>
      </c>
      <c r="AX5" s="1029">
        <v>10000</v>
      </c>
      <c r="AY5" s="1029">
        <v>10000</v>
      </c>
      <c r="AZ5" s="1029">
        <v>10000</v>
      </c>
      <c r="BA5" s="1029">
        <v>40000</v>
      </c>
      <c r="BB5" s="957"/>
      <c r="BC5" s="957"/>
      <c r="BD5" s="957"/>
      <c r="BE5" s="957"/>
      <c r="BF5" s="1010">
        <v>10000</v>
      </c>
      <c r="BG5" s="839">
        <v>0</v>
      </c>
      <c r="BH5" s="842">
        <v>0</v>
      </c>
      <c r="BI5" s="854" t="s">
        <v>7922</v>
      </c>
      <c r="BJ5" s="129">
        <v>0</v>
      </c>
      <c r="BK5" s="7">
        <v>0</v>
      </c>
      <c r="BL5" s="841" t="s">
        <v>7160</v>
      </c>
      <c r="BM5" s="854" t="s">
        <v>8484</v>
      </c>
      <c r="BN5" s="860"/>
      <c r="BO5" s="839">
        <v>0</v>
      </c>
      <c r="BP5" s="842">
        <v>0</v>
      </c>
      <c r="BQ5" s="843" t="s">
        <v>7955</v>
      </c>
      <c r="BR5" s="7">
        <v>0</v>
      </c>
      <c r="BS5" s="7">
        <v>0</v>
      </c>
      <c r="BT5" s="844" t="s">
        <v>7160</v>
      </c>
      <c r="BU5" s="537" t="s">
        <v>8483</v>
      </c>
      <c r="BV5" s="120"/>
      <c r="BW5" s="839">
        <v>0</v>
      </c>
      <c r="BX5" s="842">
        <v>0</v>
      </c>
      <c r="BY5" s="853" t="s">
        <v>8449</v>
      </c>
      <c r="BZ5" s="7">
        <v>0</v>
      </c>
      <c r="CA5" s="7">
        <v>0</v>
      </c>
      <c r="CB5" s="844" t="s">
        <v>7160</v>
      </c>
      <c r="CC5" s="852" t="s">
        <v>8482</v>
      </c>
      <c r="CD5" s="857"/>
      <c r="CE5" s="839">
        <v>0</v>
      </c>
      <c r="CF5" s="842">
        <v>0</v>
      </c>
      <c r="CG5" s="853" t="s">
        <v>9406</v>
      </c>
      <c r="CH5" s="7">
        <v>0</v>
      </c>
      <c r="CI5" s="7">
        <v>0</v>
      </c>
      <c r="CJ5" s="844" t="s">
        <v>7160</v>
      </c>
      <c r="CK5" s="27" t="s">
        <v>9411</v>
      </c>
      <c r="CL5" s="857">
        <v>1</v>
      </c>
      <c r="CM5" s="839">
        <v>0</v>
      </c>
      <c r="CN5" s="842">
        <v>0</v>
      </c>
      <c r="CO5" s="847" t="s">
        <v>9412</v>
      </c>
      <c r="CP5" s="7">
        <v>0</v>
      </c>
      <c r="CQ5" s="7">
        <v>0</v>
      </c>
      <c r="CR5" s="844" t="s">
        <v>7160</v>
      </c>
      <c r="CS5" s="852" t="s">
        <v>9413</v>
      </c>
      <c r="CT5" s="857">
        <v>1</v>
      </c>
      <c r="CU5" s="839">
        <v>0</v>
      </c>
      <c r="CV5" s="858">
        <v>0</v>
      </c>
      <c r="CW5" s="853" t="s">
        <v>9414</v>
      </c>
      <c r="CX5" s="7">
        <v>0</v>
      </c>
      <c r="CY5" s="7">
        <v>0</v>
      </c>
      <c r="CZ5" s="844" t="s">
        <v>7160</v>
      </c>
      <c r="DA5" s="852" t="s">
        <v>9415</v>
      </c>
      <c r="DB5" s="856">
        <v>1</v>
      </c>
      <c r="DC5" s="839">
        <v>0</v>
      </c>
      <c r="DD5" s="842">
        <v>0</v>
      </c>
      <c r="DE5" s="853"/>
      <c r="DF5" s="7">
        <v>0</v>
      </c>
      <c r="DG5" s="7">
        <v>0</v>
      </c>
      <c r="DH5" s="844" t="s">
        <v>7160</v>
      </c>
      <c r="DI5" s="852"/>
      <c r="DJ5" s="856"/>
      <c r="DK5" s="839">
        <v>0</v>
      </c>
      <c r="DL5" s="842">
        <v>0</v>
      </c>
      <c r="DM5" s="853"/>
      <c r="DN5" s="7">
        <v>0</v>
      </c>
      <c r="DO5" s="7">
        <v>0</v>
      </c>
      <c r="DP5" s="844" t="s">
        <v>7160</v>
      </c>
      <c r="DQ5" s="852"/>
      <c r="DR5" s="856"/>
      <c r="DS5" s="839">
        <v>0</v>
      </c>
      <c r="DT5" s="842">
        <v>0</v>
      </c>
      <c r="DU5" s="853"/>
      <c r="DV5" s="7">
        <v>0</v>
      </c>
      <c r="DW5" s="7">
        <v>0</v>
      </c>
      <c r="DX5" s="844" t="s">
        <v>7160</v>
      </c>
      <c r="DY5" s="852"/>
      <c r="DZ5" s="856"/>
      <c r="EA5" s="839">
        <v>0</v>
      </c>
      <c r="EB5" s="842">
        <v>0</v>
      </c>
      <c r="EC5" s="853"/>
      <c r="ED5" s="7">
        <v>0</v>
      </c>
      <c r="EE5" s="7">
        <v>0</v>
      </c>
      <c r="EF5" s="844" t="s">
        <v>7160</v>
      </c>
      <c r="EG5" s="851"/>
      <c r="EH5" s="856"/>
      <c r="EI5" s="839">
        <v>0</v>
      </c>
      <c r="EJ5" s="842">
        <v>0</v>
      </c>
      <c r="EK5" s="853"/>
      <c r="EL5" s="7">
        <v>0</v>
      </c>
      <c r="EM5" s="7">
        <v>0</v>
      </c>
      <c r="EN5" s="844" t="s">
        <v>7160</v>
      </c>
      <c r="EO5" s="851"/>
      <c r="EP5" s="856"/>
      <c r="EQ5" s="839">
        <v>10000</v>
      </c>
      <c r="ER5" s="845"/>
      <c r="ES5" s="853"/>
      <c r="ET5" s="7">
        <v>1</v>
      </c>
      <c r="EU5" s="7">
        <v>0</v>
      </c>
      <c r="EV5" s="844" t="s">
        <v>7160</v>
      </c>
      <c r="EW5" s="849"/>
      <c r="EX5" s="849"/>
      <c r="EY5" s="546">
        <v>2023</v>
      </c>
      <c r="FB5" s="862"/>
    </row>
    <row r="6" spans="1:158" s="934" customFormat="1" ht="32.25" customHeight="1" x14ac:dyDescent="0.25">
      <c r="A6" s="861" t="s">
        <v>9416</v>
      </c>
      <c r="B6" s="925" t="s">
        <v>5392</v>
      </c>
      <c r="C6" s="925" t="s">
        <v>5893</v>
      </c>
      <c r="D6" s="925" t="s">
        <v>4460</v>
      </c>
      <c r="E6" s="925" t="s">
        <v>7183</v>
      </c>
      <c r="F6" s="925" t="s">
        <v>5894</v>
      </c>
      <c r="G6" s="925" t="s">
        <v>6043</v>
      </c>
      <c r="H6" s="925" t="s">
        <v>5394</v>
      </c>
      <c r="I6" s="969" t="s">
        <v>7484</v>
      </c>
      <c r="J6" s="969" t="s">
        <v>7426</v>
      </c>
      <c r="K6" s="969" t="s">
        <v>7244</v>
      </c>
      <c r="L6" s="920"/>
      <c r="M6" s="925" t="s">
        <v>7244</v>
      </c>
      <c r="N6" s="920">
        <v>261</v>
      </c>
      <c r="O6" s="920"/>
      <c r="P6" s="1068" t="s">
        <v>6597</v>
      </c>
      <c r="Q6" s="920" t="s">
        <v>2904</v>
      </c>
      <c r="R6" s="921"/>
      <c r="S6" s="921"/>
      <c r="T6" s="921" t="s">
        <v>2982</v>
      </c>
      <c r="U6" s="920" t="s">
        <v>6050</v>
      </c>
      <c r="V6" s="920" t="s">
        <v>870</v>
      </c>
      <c r="W6" s="920" t="s">
        <v>870</v>
      </c>
      <c r="X6" s="921"/>
      <c r="Y6" s="920" t="s">
        <v>870</v>
      </c>
      <c r="Z6" s="921"/>
      <c r="AA6" s="921"/>
      <c r="AB6" s="920" t="s">
        <v>870</v>
      </c>
      <c r="AC6" s="921"/>
      <c r="AD6" s="921"/>
      <c r="AE6" s="921"/>
      <c r="AF6" s="921"/>
      <c r="AG6" s="921"/>
      <c r="AH6" s="921"/>
      <c r="AI6" s="921"/>
      <c r="AJ6" s="921"/>
      <c r="AK6" s="921"/>
      <c r="AL6" s="921"/>
      <c r="AM6" s="921"/>
      <c r="AN6" s="921"/>
      <c r="AO6" s="920" t="s">
        <v>6598</v>
      </c>
      <c r="AP6" s="920" t="s">
        <v>2635</v>
      </c>
      <c r="AQ6" s="920" t="s">
        <v>244</v>
      </c>
      <c r="AR6" s="920" t="s">
        <v>271</v>
      </c>
      <c r="AS6" s="920">
        <v>0</v>
      </c>
      <c r="AT6" s="926" t="s">
        <v>6599</v>
      </c>
      <c r="AU6" s="925" t="s">
        <v>6600</v>
      </c>
      <c r="AV6" s="1022">
        <v>2</v>
      </c>
      <c r="AW6" s="1029">
        <v>4</v>
      </c>
      <c r="AX6" s="1029">
        <v>4</v>
      </c>
      <c r="AY6" s="1029">
        <v>4</v>
      </c>
      <c r="AZ6" s="1029">
        <v>4</v>
      </c>
      <c r="BA6" s="1029">
        <v>16</v>
      </c>
      <c r="BB6" s="957"/>
      <c r="BC6" s="957"/>
      <c r="BD6" s="957"/>
      <c r="BE6" s="957"/>
      <c r="BF6" s="1010">
        <v>4</v>
      </c>
      <c r="BG6" s="839">
        <v>0</v>
      </c>
      <c r="BH6" s="842">
        <v>0</v>
      </c>
      <c r="BI6" s="854" t="s">
        <v>7923</v>
      </c>
      <c r="BJ6" s="129">
        <v>0</v>
      </c>
      <c r="BK6" s="7">
        <v>0</v>
      </c>
      <c r="BL6" s="841" t="s">
        <v>7160</v>
      </c>
      <c r="BM6" s="854" t="s">
        <v>8484</v>
      </c>
      <c r="BN6" s="860"/>
      <c r="BO6" s="839">
        <v>0</v>
      </c>
      <c r="BP6" s="842">
        <v>0</v>
      </c>
      <c r="BQ6" s="843" t="s">
        <v>7956</v>
      </c>
      <c r="BR6" s="7">
        <v>0</v>
      </c>
      <c r="BS6" s="7">
        <v>0</v>
      </c>
      <c r="BT6" s="844" t="s">
        <v>7160</v>
      </c>
      <c r="BU6" s="537" t="s">
        <v>8483</v>
      </c>
      <c r="BV6" s="120"/>
      <c r="BW6" s="839">
        <v>0</v>
      </c>
      <c r="BX6" s="842">
        <v>0</v>
      </c>
      <c r="BY6" s="853" t="s">
        <v>8450</v>
      </c>
      <c r="BZ6" s="7">
        <v>0</v>
      </c>
      <c r="CA6" s="7">
        <v>0</v>
      </c>
      <c r="CB6" s="844" t="s">
        <v>7160</v>
      </c>
      <c r="CC6" s="852" t="s">
        <v>8480</v>
      </c>
      <c r="CD6" s="857"/>
      <c r="CE6" s="839">
        <v>0</v>
      </c>
      <c r="CF6" s="842">
        <v>0</v>
      </c>
      <c r="CG6" s="853" t="s">
        <v>9417</v>
      </c>
      <c r="CH6" s="7">
        <v>0</v>
      </c>
      <c r="CI6" s="7">
        <v>0</v>
      </c>
      <c r="CJ6" s="844" t="s">
        <v>7160</v>
      </c>
      <c r="CK6" s="27" t="s">
        <v>9396</v>
      </c>
      <c r="CL6" s="857">
        <v>1</v>
      </c>
      <c r="CM6" s="839">
        <v>0</v>
      </c>
      <c r="CN6" s="842">
        <v>0</v>
      </c>
      <c r="CO6" s="847" t="s">
        <v>9418</v>
      </c>
      <c r="CP6" s="7">
        <v>0</v>
      </c>
      <c r="CQ6" s="7">
        <v>0</v>
      </c>
      <c r="CR6" s="844" t="s">
        <v>7160</v>
      </c>
      <c r="CS6" s="852" t="s">
        <v>9419</v>
      </c>
      <c r="CT6" s="857">
        <v>1</v>
      </c>
      <c r="CU6" s="839">
        <v>0</v>
      </c>
      <c r="CV6" s="858">
        <v>0</v>
      </c>
      <c r="CW6" s="853" t="s">
        <v>9420</v>
      </c>
      <c r="CX6" s="7">
        <v>0</v>
      </c>
      <c r="CY6" s="7">
        <v>0</v>
      </c>
      <c r="CZ6" s="844" t="s">
        <v>7160</v>
      </c>
      <c r="DA6" s="852" t="s">
        <v>9400</v>
      </c>
      <c r="DB6" s="856">
        <v>1</v>
      </c>
      <c r="DC6" s="839">
        <v>0</v>
      </c>
      <c r="DD6" s="842">
        <v>0</v>
      </c>
      <c r="DE6" s="853"/>
      <c r="DF6" s="7">
        <v>0</v>
      </c>
      <c r="DG6" s="7">
        <v>0</v>
      </c>
      <c r="DH6" s="844" t="s">
        <v>7160</v>
      </c>
      <c r="DI6" s="852"/>
      <c r="DJ6" s="856"/>
      <c r="DK6" s="839">
        <v>0</v>
      </c>
      <c r="DL6" s="842">
        <v>0</v>
      </c>
      <c r="DM6" s="853"/>
      <c r="DN6" s="7">
        <v>0</v>
      </c>
      <c r="DO6" s="7">
        <v>0</v>
      </c>
      <c r="DP6" s="844" t="s">
        <v>7160</v>
      </c>
      <c r="DQ6" s="852"/>
      <c r="DR6" s="856"/>
      <c r="DS6" s="839">
        <v>0</v>
      </c>
      <c r="DT6" s="842">
        <v>0</v>
      </c>
      <c r="DU6" s="853"/>
      <c r="DV6" s="7">
        <v>0</v>
      </c>
      <c r="DW6" s="7">
        <v>0</v>
      </c>
      <c r="DX6" s="844" t="s">
        <v>7160</v>
      </c>
      <c r="DY6" s="852"/>
      <c r="DZ6" s="856"/>
      <c r="EA6" s="839">
        <v>0</v>
      </c>
      <c r="EB6" s="842">
        <v>0</v>
      </c>
      <c r="EC6" s="853"/>
      <c r="ED6" s="7">
        <v>0</v>
      </c>
      <c r="EE6" s="7">
        <v>0</v>
      </c>
      <c r="EF6" s="844" t="s">
        <v>7160</v>
      </c>
      <c r="EG6" s="851"/>
      <c r="EH6" s="856"/>
      <c r="EI6" s="839">
        <v>0</v>
      </c>
      <c r="EJ6" s="842">
        <v>0</v>
      </c>
      <c r="EK6" s="853"/>
      <c r="EL6" s="7">
        <v>0</v>
      </c>
      <c r="EM6" s="7">
        <v>0</v>
      </c>
      <c r="EN6" s="844" t="s">
        <v>7160</v>
      </c>
      <c r="EO6" s="851"/>
      <c r="EP6" s="856"/>
      <c r="EQ6" s="839">
        <v>4</v>
      </c>
      <c r="ER6" s="845"/>
      <c r="ES6" s="853"/>
      <c r="ET6" s="7">
        <v>1</v>
      </c>
      <c r="EU6" s="7">
        <v>0</v>
      </c>
      <c r="EV6" s="844" t="s">
        <v>7160</v>
      </c>
      <c r="EW6" s="849"/>
      <c r="EX6" s="849"/>
      <c r="EY6" s="546">
        <v>2023</v>
      </c>
      <c r="FB6" s="862"/>
    </row>
    <row r="7" spans="1:158" s="934" customFormat="1" ht="32.25" customHeight="1" x14ac:dyDescent="0.25">
      <c r="A7" s="861" t="s">
        <v>9421</v>
      </c>
      <c r="B7" s="925" t="s">
        <v>5392</v>
      </c>
      <c r="C7" s="925" t="s">
        <v>5893</v>
      </c>
      <c r="D7" s="925" t="s">
        <v>4460</v>
      </c>
      <c r="E7" s="925" t="s">
        <v>7183</v>
      </c>
      <c r="F7" s="925" t="s">
        <v>5894</v>
      </c>
      <c r="G7" s="925" t="s">
        <v>6043</v>
      </c>
      <c r="H7" s="925" t="s">
        <v>5394</v>
      </c>
      <c r="I7" s="969" t="s">
        <v>7484</v>
      </c>
      <c r="J7" s="969" t="s">
        <v>7426</v>
      </c>
      <c r="K7" s="969" t="s">
        <v>7244</v>
      </c>
      <c r="L7" s="920"/>
      <c r="M7" s="925" t="s">
        <v>7244</v>
      </c>
      <c r="N7" s="920">
        <v>262</v>
      </c>
      <c r="O7" s="920"/>
      <c r="P7" s="1068" t="s">
        <v>6619</v>
      </c>
      <c r="Q7" s="920" t="s">
        <v>2904</v>
      </c>
      <c r="R7" s="921"/>
      <c r="S7" s="921"/>
      <c r="T7" s="921"/>
      <c r="U7" s="921"/>
      <c r="V7" s="921"/>
      <c r="W7" s="920" t="s">
        <v>870</v>
      </c>
      <c r="X7" s="921"/>
      <c r="Y7" s="921"/>
      <c r="Z7" s="921"/>
      <c r="AA7" s="921"/>
      <c r="AB7" s="921"/>
      <c r="AC7" s="921"/>
      <c r="AD7" s="921"/>
      <c r="AE7" s="921"/>
      <c r="AF7" s="921"/>
      <c r="AG7" s="921"/>
      <c r="AH7" s="921"/>
      <c r="AI7" s="921"/>
      <c r="AJ7" s="921"/>
      <c r="AK7" s="921"/>
      <c r="AL7" s="921"/>
      <c r="AM7" s="921"/>
      <c r="AN7" s="921"/>
      <c r="AO7" s="920" t="s">
        <v>211</v>
      </c>
      <c r="AP7" s="920" t="s">
        <v>2635</v>
      </c>
      <c r="AQ7" s="920" t="s">
        <v>418</v>
      </c>
      <c r="AR7" s="920" t="s">
        <v>214</v>
      </c>
      <c r="AS7" s="920">
        <v>0</v>
      </c>
      <c r="AT7" s="926" t="s">
        <v>6620</v>
      </c>
      <c r="AU7" s="925" t="s">
        <v>6621</v>
      </c>
      <c r="AV7" s="1022">
        <v>100</v>
      </c>
      <c r="AW7" s="1022">
        <v>100</v>
      </c>
      <c r="AX7" s="1022">
        <v>100</v>
      </c>
      <c r="AY7" s="1022">
        <v>100</v>
      </c>
      <c r="AZ7" s="1022">
        <v>100</v>
      </c>
      <c r="BA7" s="1022">
        <v>100</v>
      </c>
      <c r="BB7" s="956"/>
      <c r="BC7" s="956"/>
      <c r="BD7" s="956"/>
      <c r="BE7" s="956"/>
      <c r="BF7" s="1010">
        <v>100</v>
      </c>
      <c r="BG7" s="839">
        <v>0</v>
      </c>
      <c r="BH7" s="842">
        <v>0</v>
      </c>
      <c r="BI7" s="854" t="s">
        <v>7924</v>
      </c>
      <c r="BJ7" s="129">
        <v>0</v>
      </c>
      <c r="BK7" s="7">
        <v>0</v>
      </c>
      <c r="BL7" s="841" t="s">
        <v>7160</v>
      </c>
      <c r="BM7" s="854" t="s">
        <v>8484</v>
      </c>
      <c r="BN7" s="859"/>
      <c r="BO7" s="839">
        <v>0</v>
      </c>
      <c r="BP7" s="842">
        <v>0</v>
      </c>
      <c r="BQ7" s="843" t="s">
        <v>7957</v>
      </c>
      <c r="BR7" s="7">
        <v>0</v>
      </c>
      <c r="BS7" s="850">
        <v>0</v>
      </c>
      <c r="BT7" s="844" t="s">
        <v>7160</v>
      </c>
      <c r="BU7" s="537" t="s">
        <v>8483</v>
      </c>
      <c r="BV7" s="120"/>
      <c r="BW7" s="839">
        <v>0</v>
      </c>
      <c r="BX7" s="842">
        <v>0</v>
      </c>
      <c r="BY7" s="853" t="s">
        <v>8451</v>
      </c>
      <c r="BZ7" s="7">
        <v>0</v>
      </c>
      <c r="CA7" s="7">
        <v>0</v>
      </c>
      <c r="CB7" s="844" t="s">
        <v>7160</v>
      </c>
      <c r="CC7" s="852" t="s">
        <v>8480</v>
      </c>
      <c r="CD7" s="857"/>
      <c r="CE7" s="839">
        <v>0</v>
      </c>
      <c r="CF7" s="842">
        <v>0</v>
      </c>
      <c r="CG7" s="853" t="s">
        <v>9422</v>
      </c>
      <c r="CH7" s="7">
        <v>0</v>
      </c>
      <c r="CI7" s="7">
        <v>0</v>
      </c>
      <c r="CJ7" s="844" t="s">
        <v>7160</v>
      </c>
      <c r="CK7" s="27" t="s">
        <v>9396</v>
      </c>
      <c r="CL7" s="857">
        <v>1</v>
      </c>
      <c r="CM7" s="839">
        <v>0</v>
      </c>
      <c r="CN7" s="842">
        <v>0</v>
      </c>
      <c r="CO7" s="847" t="s">
        <v>9423</v>
      </c>
      <c r="CP7" s="7">
        <v>0</v>
      </c>
      <c r="CQ7" s="7">
        <v>0</v>
      </c>
      <c r="CR7" s="844" t="s">
        <v>7160</v>
      </c>
      <c r="CS7" s="852" t="s">
        <v>9398</v>
      </c>
      <c r="CT7" s="857">
        <v>1</v>
      </c>
      <c r="CU7" s="839">
        <v>0</v>
      </c>
      <c r="CV7" s="842">
        <v>0</v>
      </c>
      <c r="CW7" s="853" t="s">
        <v>9424</v>
      </c>
      <c r="CX7" s="7">
        <v>0</v>
      </c>
      <c r="CY7" s="7">
        <v>0</v>
      </c>
      <c r="CZ7" s="844" t="s">
        <v>7160</v>
      </c>
      <c r="DA7" s="852" t="s">
        <v>9400</v>
      </c>
      <c r="DB7" s="856">
        <v>1</v>
      </c>
      <c r="DC7" s="839">
        <v>0</v>
      </c>
      <c r="DD7" s="842">
        <v>0</v>
      </c>
      <c r="DE7" s="853"/>
      <c r="DF7" s="7">
        <v>0</v>
      </c>
      <c r="DG7" s="7">
        <v>0</v>
      </c>
      <c r="DH7" s="844" t="s">
        <v>7160</v>
      </c>
      <c r="DI7" s="852"/>
      <c r="DJ7" s="856"/>
      <c r="DK7" s="839">
        <v>0</v>
      </c>
      <c r="DL7" s="842">
        <v>0</v>
      </c>
      <c r="DM7" s="853"/>
      <c r="DN7" s="7">
        <v>0</v>
      </c>
      <c r="DO7" s="7">
        <v>0</v>
      </c>
      <c r="DP7" s="844" t="s">
        <v>7160</v>
      </c>
      <c r="DQ7" s="852"/>
      <c r="DR7" s="856"/>
      <c r="DS7" s="839">
        <v>0</v>
      </c>
      <c r="DT7" s="842">
        <v>0</v>
      </c>
      <c r="DU7" s="853"/>
      <c r="DV7" s="7">
        <v>0</v>
      </c>
      <c r="DW7" s="7">
        <v>0</v>
      </c>
      <c r="DX7" s="844" t="s">
        <v>7160</v>
      </c>
      <c r="DY7" s="852"/>
      <c r="DZ7" s="856"/>
      <c r="EA7" s="839">
        <v>0</v>
      </c>
      <c r="EB7" s="842">
        <v>0</v>
      </c>
      <c r="EC7" s="853"/>
      <c r="ED7" s="7">
        <v>0</v>
      </c>
      <c r="EE7" s="7">
        <v>0</v>
      </c>
      <c r="EF7" s="844" t="s">
        <v>7160</v>
      </c>
      <c r="EG7" s="851"/>
      <c r="EH7" s="856"/>
      <c r="EI7" s="839">
        <v>0</v>
      </c>
      <c r="EJ7" s="842">
        <v>0</v>
      </c>
      <c r="EK7" s="853"/>
      <c r="EL7" s="7">
        <v>0</v>
      </c>
      <c r="EM7" s="7">
        <v>0</v>
      </c>
      <c r="EN7" s="844" t="s">
        <v>7160</v>
      </c>
      <c r="EO7" s="851"/>
      <c r="EP7" s="856"/>
      <c r="EQ7" s="839">
        <v>100</v>
      </c>
      <c r="ER7" s="845"/>
      <c r="ES7" s="853"/>
      <c r="ET7" s="7">
        <v>1</v>
      </c>
      <c r="EU7" s="7">
        <v>0</v>
      </c>
      <c r="EV7" s="844" t="s">
        <v>7160</v>
      </c>
      <c r="EW7" s="849"/>
      <c r="EX7" s="849"/>
      <c r="EY7" s="546">
        <v>2023</v>
      </c>
      <c r="FB7" s="862"/>
    </row>
    <row r="8" spans="1:158" s="934" customFormat="1" ht="42.75" customHeight="1" x14ac:dyDescent="0.25">
      <c r="A8" s="861" t="s">
        <v>9425</v>
      </c>
      <c r="B8" s="925" t="s">
        <v>5392</v>
      </c>
      <c r="C8" s="925" t="s">
        <v>5893</v>
      </c>
      <c r="D8" s="925" t="s">
        <v>4460</v>
      </c>
      <c r="E8" s="925" t="s">
        <v>7183</v>
      </c>
      <c r="F8" s="925" t="s">
        <v>5894</v>
      </c>
      <c r="G8" s="925" t="s">
        <v>5894</v>
      </c>
      <c r="H8" s="925" t="s">
        <v>5394</v>
      </c>
      <c r="I8" s="969" t="s">
        <v>7482</v>
      </c>
      <c r="J8" s="969" t="s">
        <v>7426</v>
      </c>
      <c r="K8" s="969" t="s">
        <v>7486</v>
      </c>
      <c r="L8" s="920"/>
      <c r="M8" s="935" t="s">
        <v>8296</v>
      </c>
      <c r="N8" s="971">
        <v>563</v>
      </c>
      <c r="O8" s="920"/>
      <c r="P8" s="1073" t="s">
        <v>7487</v>
      </c>
      <c r="Q8" s="920" t="s">
        <v>210</v>
      </c>
      <c r="R8" s="921"/>
      <c r="S8" s="921"/>
      <c r="T8" s="921"/>
      <c r="U8" s="921"/>
      <c r="V8" s="921"/>
      <c r="W8" s="921"/>
      <c r="X8" s="921"/>
      <c r="Y8" s="921"/>
      <c r="Z8" s="921"/>
      <c r="AA8" s="921"/>
      <c r="AB8" s="921"/>
      <c r="AC8" s="921"/>
      <c r="AD8" s="921"/>
      <c r="AE8" s="921"/>
      <c r="AF8" s="921"/>
      <c r="AG8" s="921"/>
      <c r="AH8" s="921"/>
      <c r="AI8" s="921"/>
      <c r="AJ8" s="921"/>
      <c r="AK8" s="921"/>
      <c r="AL8" s="921"/>
      <c r="AM8" s="921"/>
      <c r="AN8" s="921"/>
      <c r="AO8" s="920" t="s">
        <v>211</v>
      </c>
      <c r="AP8" s="921" t="s">
        <v>212</v>
      </c>
      <c r="AQ8" s="920" t="s">
        <v>244</v>
      </c>
      <c r="AR8" s="920" t="s">
        <v>214</v>
      </c>
      <c r="AS8" s="920">
        <v>0</v>
      </c>
      <c r="AT8" s="951" t="s">
        <v>7488</v>
      </c>
      <c r="AU8" s="951" t="s">
        <v>7489</v>
      </c>
      <c r="AV8" s="985">
        <v>0</v>
      </c>
      <c r="AW8" s="1030">
        <v>50</v>
      </c>
      <c r="AX8" s="1030">
        <v>50</v>
      </c>
      <c r="AY8" s="1030" t="s">
        <v>4357</v>
      </c>
      <c r="AZ8" s="1030" t="s">
        <v>4357</v>
      </c>
      <c r="BA8" s="1030">
        <v>100</v>
      </c>
      <c r="BB8" s="958"/>
      <c r="BC8" s="958"/>
      <c r="BD8" s="958"/>
      <c r="BE8" s="958"/>
      <c r="BF8" s="1011">
        <v>50</v>
      </c>
      <c r="BG8" s="839">
        <v>0</v>
      </c>
      <c r="BH8" s="842">
        <v>0</v>
      </c>
      <c r="BI8" s="854" t="s">
        <v>7925</v>
      </c>
      <c r="BJ8" s="129">
        <v>0</v>
      </c>
      <c r="BK8" s="7">
        <v>0</v>
      </c>
      <c r="BL8" s="841" t="s">
        <v>218</v>
      </c>
      <c r="BM8" s="854" t="s">
        <v>8485</v>
      </c>
      <c r="BN8" s="860"/>
      <c r="BO8" s="839">
        <v>0</v>
      </c>
      <c r="BP8" s="842">
        <v>0</v>
      </c>
      <c r="BQ8" s="843" t="s">
        <v>7958</v>
      </c>
      <c r="BR8" s="7">
        <v>0</v>
      </c>
      <c r="BS8" s="7">
        <v>0</v>
      </c>
      <c r="BT8" s="844" t="s">
        <v>218</v>
      </c>
      <c r="BU8" s="537" t="s">
        <v>8010</v>
      </c>
      <c r="BV8" s="120"/>
      <c r="BW8" s="839">
        <v>0</v>
      </c>
      <c r="BX8" s="842">
        <v>0</v>
      </c>
      <c r="BY8" s="853" t="s">
        <v>8452</v>
      </c>
      <c r="BZ8" s="7">
        <v>0</v>
      </c>
      <c r="CA8" s="7">
        <v>0</v>
      </c>
      <c r="CB8" s="844" t="s">
        <v>218</v>
      </c>
      <c r="CC8" s="852" t="s">
        <v>8659</v>
      </c>
      <c r="CD8" s="857"/>
      <c r="CE8" s="839">
        <v>25</v>
      </c>
      <c r="CF8" s="848"/>
      <c r="CG8" s="853" t="s">
        <v>9426</v>
      </c>
      <c r="CH8" s="7">
        <v>0.5</v>
      </c>
      <c r="CI8" s="7">
        <v>0</v>
      </c>
      <c r="CJ8" s="844" t="s">
        <v>2913</v>
      </c>
      <c r="CK8" s="27" t="s">
        <v>9427</v>
      </c>
      <c r="CL8" s="857">
        <v>1</v>
      </c>
      <c r="CM8" s="839">
        <v>25</v>
      </c>
      <c r="CN8" s="842">
        <v>0</v>
      </c>
      <c r="CO8" s="847" t="s">
        <v>9428</v>
      </c>
      <c r="CP8" s="7">
        <v>0.5</v>
      </c>
      <c r="CQ8" s="7">
        <v>0</v>
      </c>
      <c r="CR8" s="844" t="s">
        <v>218</v>
      </c>
      <c r="CS8" s="852" t="s">
        <v>9429</v>
      </c>
      <c r="CT8" s="857">
        <v>1</v>
      </c>
      <c r="CU8" s="839">
        <v>25</v>
      </c>
      <c r="CV8" s="858">
        <v>0</v>
      </c>
      <c r="CW8" s="853" t="s">
        <v>9430</v>
      </c>
      <c r="CX8" s="7">
        <v>0.5</v>
      </c>
      <c r="CY8" s="7">
        <v>0</v>
      </c>
      <c r="CZ8" s="844" t="s">
        <v>218</v>
      </c>
      <c r="DA8" s="852" t="s">
        <v>9429</v>
      </c>
      <c r="DB8" s="856">
        <v>1</v>
      </c>
      <c r="DC8" s="839">
        <v>25</v>
      </c>
      <c r="DD8" s="842">
        <v>0</v>
      </c>
      <c r="DE8" s="853"/>
      <c r="DF8" s="7">
        <v>0.5</v>
      </c>
      <c r="DG8" s="7">
        <v>0</v>
      </c>
      <c r="DH8" s="844" t="s">
        <v>7160</v>
      </c>
      <c r="DI8" s="852"/>
      <c r="DJ8" s="856"/>
      <c r="DK8" s="839">
        <v>40</v>
      </c>
      <c r="DL8" s="848"/>
      <c r="DM8" s="853"/>
      <c r="DN8" s="7">
        <v>0.8</v>
      </c>
      <c r="DO8" s="7">
        <v>0</v>
      </c>
      <c r="DP8" s="844" t="s">
        <v>7160</v>
      </c>
      <c r="DQ8" s="852"/>
      <c r="DR8" s="856"/>
      <c r="DS8" s="839">
        <v>40</v>
      </c>
      <c r="DT8" s="842">
        <v>0</v>
      </c>
      <c r="DU8" s="853"/>
      <c r="DV8" s="7">
        <v>0.8</v>
      </c>
      <c r="DW8" s="7">
        <v>0</v>
      </c>
      <c r="DX8" s="844" t="s">
        <v>7160</v>
      </c>
      <c r="DY8" s="852"/>
      <c r="DZ8" s="856"/>
      <c r="EA8" s="839">
        <v>40</v>
      </c>
      <c r="EB8" s="842">
        <v>0</v>
      </c>
      <c r="EC8" s="853"/>
      <c r="ED8" s="7">
        <v>0.8</v>
      </c>
      <c r="EE8" s="7">
        <v>0</v>
      </c>
      <c r="EF8" s="844" t="s">
        <v>7160</v>
      </c>
      <c r="EG8" s="851"/>
      <c r="EH8" s="856"/>
      <c r="EI8" s="839">
        <v>40</v>
      </c>
      <c r="EJ8" s="842">
        <v>0</v>
      </c>
      <c r="EK8" s="853"/>
      <c r="EL8" s="7">
        <v>0.8</v>
      </c>
      <c r="EM8" s="7">
        <v>0</v>
      </c>
      <c r="EN8" s="844" t="s">
        <v>7160</v>
      </c>
      <c r="EO8" s="851"/>
      <c r="EP8" s="856"/>
      <c r="EQ8" s="839">
        <v>50</v>
      </c>
      <c r="ER8" s="845"/>
      <c r="ES8" s="853"/>
      <c r="ET8" s="7">
        <v>1</v>
      </c>
      <c r="EU8" s="7">
        <v>0</v>
      </c>
      <c r="EV8" s="844" t="s">
        <v>7160</v>
      </c>
      <c r="EW8" s="849"/>
      <c r="EX8" s="849"/>
      <c r="EY8" s="546">
        <v>2023</v>
      </c>
      <c r="FB8" s="862"/>
    </row>
    <row r="9" spans="1:158" s="934" customFormat="1" ht="45.75" customHeight="1" x14ac:dyDescent="0.25">
      <c r="A9" s="861" t="s">
        <v>9431</v>
      </c>
      <c r="B9" s="925" t="s">
        <v>5392</v>
      </c>
      <c r="C9" s="925" t="s">
        <v>5893</v>
      </c>
      <c r="D9" s="925" t="s">
        <v>4460</v>
      </c>
      <c r="E9" s="925" t="s">
        <v>7183</v>
      </c>
      <c r="F9" s="925" t="s">
        <v>5894</v>
      </c>
      <c r="G9" s="925" t="s">
        <v>6043</v>
      </c>
      <c r="H9" s="925" t="s">
        <v>5394</v>
      </c>
      <c r="I9" s="969" t="s">
        <v>7482</v>
      </c>
      <c r="J9" s="969" t="s">
        <v>7426</v>
      </c>
      <c r="K9" s="969" t="s">
        <v>7490</v>
      </c>
      <c r="L9" s="920"/>
      <c r="M9" s="927" t="s">
        <v>8301</v>
      </c>
      <c r="N9" s="971">
        <v>564</v>
      </c>
      <c r="O9" s="920"/>
      <c r="P9" s="1073" t="s">
        <v>7491</v>
      </c>
      <c r="Q9" s="920" t="s">
        <v>210</v>
      </c>
      <c r="R9" s="921"/>
      <c r="S9" s="921"/>
      <c r="T9" s="921"/>
      <c r="U9" s="921"/>
      <c r="V9" s="921"/>
      <c r="W9" s="921"/>
      <c r="X9" s="921"/>
      <c r="Y9" s="921"/>
      <c r="Z9" s="921"/>
      <c r="AA9" s="921"/>
      <c r="AB9" s="921"/>
      <c r="AC9" s="921"/>
      <c r="AD9" s="921"/>
      <c r="AE9" s="921"/>
      <c r="AF9" s="921"/>
      <c r="AG9" s="921"/>
      <c r="AH9" s="921"/>
      <c r="AI9" s="921"/>
      <c r="AJ9" s="921"/>
      <c r="AK9" s="921"/>
      <c r="AL9" s="921"/>
      <c r="AM9" s="921"/>
      <c r="AN9" s="921"/>
      <c r="AO9" s="920" t="s">
        <v>6598</v>
      </c>
      <c r="AP9" s="920" t="s">
        <v>299</v>
      </c>
      <c r="AQ9" s="920" t="s">
        <v>244</v>
      </c>
      <c r="AR9" s="920" t="s">
        <v>214</v>
      </c>
      <c r="AS9" s="920">
        <v>60</v>
      </c>
      <c r="AT9" s="926" t="s">
        <v>7492</v>
      </c>
      <c r="AU9" s="925" t="s">
        <v>7493</v>
      </c>
      <c r="AV9" s="985">
        <v>0</v>
      </c>
      <c r="AW9" s="1031">
        <v>100</v>
      </c>
      <c r="AX9" s="1046" t="s">
        <v>4357</v>
      </c>
      <c r="AY9" s="1046" t="s">
        <v>4357</v>
      </c>
      <c r="AZ9" s="1046" t="s">
        <v>4357</v>
      </c>
      <c r="BA9" s="1046" t="s">
        <v>4357</v>
      </c>
      <c r="BB9" s="958"/>
      <c r="BC9" s="958"/>
      <c r="BD9" s="958"/>
      <c r="BE9" s="958"/>
      <c r="BF9" s="994">
        <v>100</v>
      </c>
      <c r="BG9" s="839">
        <v>0</v>
      </c>
      <c r="BH9" s="842">
        <v>0</v>
      </c>
      <c r="BI9" s="854" t="s">
        <v>7922</v>
      </c>
      <c r="BJ9" s="129">
        <v>0</v>
      </c>
      <c r="BK9" s="7">
        <v>0</v>
      </c>
      <c r="BL9" s="841" t="s">
        <v>218</v>
      </c>
      <c r="BM9" s="854" t="s">
        <v>8485</v>
      </c>
      <c r="BN9" s="860"/>
      <c r="BO9" s="839">
        <v>0</v>
      </c>
      <c r="BP9" s="842">
        <v>0</v>
      </c>
      <c r="BQ9" s="843" t="s">
        <v>7959</v>
      </c>
      <c r="BR9" s="7">
        <v>0</v>
      </c>
      <c r="BS9" s="7">
        <v>0</v>
      </c>
      <c r="BT9" s="844" t="s">
        <v>218</v>
      </c>
      <c r="BU9" s="537" t="s">
        <v>8010</v>
      </c>
      <c r="BV9" s="120"/>
      <c r="BW9" s="839">
        <v>0</v>
      </c>
      <c r="BX9" s="842">
        <v>0</v>
      </c>
      <c r="BY9" s="853" t="s">
        <v>8449</v>
      </c>
      <c r="BZ9" s="7">
        <v>0</v>
      </c>
      <c r="CA9" s="7">
        <v>0</v>
      </c>
      <c r="CB9" s="844" t="s">
        <v>218</v>
      </c>
      <c r="CC9" s="852" t="s">
        <v>8659</v>
      </c>
      <c r="CD9" s="857"/>
      <c r="CE9" s="839">
        <v>0</v>
      </c>
      <c r="CF9" s="842">
        <v>0</v>
      </c>
      <c r="CG9" s="853" t="s">
        <v>9406</v>
      </c>
      <c r="CH9" s="7">
        <v>0</v>
      </c>
      <c r="CI9" s="7">
        <v>0</v>
      </c>
      <c r="CJ9" s="844" t="s">
        <v>218</v>
      </c>
      <c r="CK9" s="27" t="s">
        <v>9432</v>
      </c>
      <c r="CL9" s="857">
        <v>1</v>
      </c>
      <c r="CM9" s="839">
        <v>0</v>
      </c>
      <c r="CN9" s="842">
        <v>0</v>
      </c>
      <c r="CO9" s="847" t="s">
        <v>9433</v>
      </c>
      <c r="CP9" s="7">
        <v>0</v>
      </c>
      <c r="CQ9" s="7">
        <v>0</v>
      </c>
      <c r="CR9" s="844" t="s">
        <v>218</v>
      </c>
      <c r="CS9" s="852" t="s">
        <v>9434</v>
      </c>
      <c r="CT9" s="857">
        <v>1</v>
      </c>
      <c r="CU9" s="839">
        <v>50</v>
      </c>
      <c r="CV9" s="848"/>
      <c r="CW9" s="853" t="s">
        <v>9435</v>
      </c>
      <c r="CX9" s="7">
        <v>0.5</v>
      </c>
      <c r="CY9" s="7">
        <v>0</v>
      </c>
      <c r="CZ9" s="844" t="s">
        <v>2913</v>
      </c>
      <c r="DA9" s="852" t="s">
        <v>9436</v>
      </c>
      <c r="DB9" s="856">
        <v>1</v>
      </c>
      <c r="DC9" s="839">
        <v>50</v>
      </c>
      <c r="DD9" s="842">
        <v>0</v>
      </c>
      <c r="DE9" s="853"/>
      <c r="DF9" s="7">
        <v>0.5</v>
      </c>
      <c r="DG9" s="7">
        <v>0</v>
      </c>
      <c r="DH9" s="844" t="s">
        <v>7160</v>
      </c>
      <c r="DI9" s="852"/>
      <c r="DJ9" s="856"/>
      <c r="DK9" s="839">
        <v>50</v>
      </c>
      <c r="DL9" s="842">
        <v>0</v>
      </c>
      <c r="DM9" s="853"/>
      <c r="DN9" s="7">
        <v>0.5</v>
      </c>
      <c r="DO9" s="7">
        <v>0</v>
      </c>
      <c r="DP9" s="844" t="s">
        <v>7160</v>
      </c>
      <c r="DQ9" s="852"/>
      <c r="DR9" s="856"/>
      <c r="DS9" s="839">
        <v>50</v>
      </c>
      <c r="DT9" s="842">
        <v>0</v>
      </c>
      <c r="DU9" s="853"/>
      <c r="DV9" s="7">
        <v>0.5</v>
      </c>
      <c r="DW9" s="7">
        <v>0</v>
      </c>
      <c r="DX9" s="844" t="s">
        <v>7160</v>
      </c>
      <c r="DY9" s="852"/>
      <c r="DZ9" s="856"/>
      <c r="EA9" s="839">
        <v>50</v>
      </c>
      <c r="EB9" s="842">
        <v>0</v>
      </c>
      <c r="EC9" s="853"/>
      <c r="ED9" s="7">
        <v>0.5</v>
      </c>
      <c r="EE9" s="7">
        <v>0</v>
      </c>
      <c r="EF9" s="844" t="s">
        <v>7160</v>
      </c>
      <c r="EG9" s="851"/>
      <c r="EH9" s="856"/>
      <c r="EI9" s="839">
        <v>50</v>
      </c>
      <c r="EJ9" s="842">
        <v>0</v>
      </c>
      <c r="EK9" s="853"/>
      <c r="EL9" s="7">
        <v>0.5</v>
      </c>
      <c r="EM9" s="7">
        <v>0</v>
      </c>
      <c r="EN9" s="844" t="s">
        <v>7160</v>
      </c>
      <c r="EO9" s="851"/>
      <c r="EP9" s="856"/>
      <c r="EQ9" s="839">
        <v>100</v>
      </c>
      <c r="ER9" s="845"/>
      <c r="ES9" s="853"/>
      <c r="ET9" s="7">
        <v>1</v>
      </c>
      <c r="EU9" s="7">
        <v>0</v>
      </c>
      <c r="EV9" s="844" t="s">
        <v>7160</v>
      </c>
      <c r="EW9" s="849"/>
      <c r="EX9" s="849"/>
      <c r="EY9" s="546">
        <v>2023</v>
      </c>
      <c r="FB9" s="862"/>
    </row>
    <row r="10" spans="1:158" s="934" customFormat="1" ht="32.25" customHeight="1" x14ac:dyDescent="0.25">
      <c r="A10" s="861" t="s">
        <v>9437</v>
      </c>
      <c r="B10" s="925" t="s">
        <v>5392</v>
      </c>
      <c r="C10" s="925" t="s">
        <v>5893</v>
      </c>
      <c r="D10" s="925" t="s">
        <v>4460</v>
      </c>
      <c r="E10" s="925" t="s">
        <v>7183</v>
      </c>
      <c r="F10" s="925" t="s">
        <v>5894</v>
      </c>
      <c r="G10" s="925" t="s">
        <v>5894</v>
      </c>
      <c r="H10" s="925" t="s">
        <v>5394</v>
      </c>
      <c r="I10" s="969" t="s">
        <v>7482</v>
      </c>
      <c r="J10" s="969" t="s">
        <v>7426</v>
      </c>
      <c r="K10" s="969" t="s">
        <v>7490</v>
      </c>
      <c r="L10" s="920"/>
      <c r="M10" s="927" t="s">
        <v>8301</v>
      </c>
      <c r="N10" s="971">
        <v>565</v>
      </c>
      <c r="O10" s="920"/>
      <c r="P10" s="1068" t="s">
        <v>7494</v>
      </c>
      <c r="Q10" s="920" t="s">
        <v>2589</v>
      </c>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0" t="s">
        <v>6598</v>
      </c>
      <c r="AP10" s="920" t="s">
        <v>2635</v>
      </c>
      <c r="AQ10" s="920" t="s">
        <v>244</v>
      </c>
      <c r="AR10" s="920" t="s">
        <v>271</v>
      </c>
      <c r="AS10" s="920">
        <v>60</v>
      </c>
      <c r="AT10" s="925" t="s">
        <v>7495</v>
      </c>
      <c r="AU10" s="925" t="s">
        <v>7246</v>
      </c>
      <c r="AV10" s="985">
        <v>0</v>
      </c>
      <c r="AW10" s="1032">
        <v>80000</v>
      </c>
      <c r="AX10" s="1032">
        <v>137000</v>
      </c>
      <c r="AY10" s="1032">
        <v>140000</v>
      </c>
      <c r="AZ10" s="1032">
        <v>143000</v>
      </c>
      <c r="BA10" s="1032">
        <v>500000</v>
      </c>
      <c r="BB10" s="960"/>
      <c r="BC10" s="960"/>
      <c r="BD10" s="960"/>
      <c r="BE10" s="960"/>
      <c r="BF10" s="1012">
        <v>80000</v>
      </c>
      <c r="BG10" s="839">
        <v>0</v>
      </c>
      <c r="BH10" s="842">
        <v>0</v>
      </c>
      <c r="BI10" s="854" t="s">
        <v>7926</v>
      </c>
      <c r="BJ10" s="129">
        <v>0</v>
      </c>
      <c r="BK10" s="7">
        <v>0</v>
      </c>
      <c r="BL10" s="841" t="s">
        <v>218</v>
      </c>
      <c r="BM10" s="854" t="s">
        <v>8485</v>
      </c>
      <c r="BN10" s="860"/>
      <c r="BO10" s="839">
        <v>0</v>
      </c>
      <c r="BP10" s="842">
        <v>0</v>
      </c>
      <c r="BQ10" s="843" t="s">
        <v>7960</v>
      </c>
      <c r="BR10" s="7">
        <v>0</v>
      </c>
      <c r="BS10" s="7">
        <v>0</v>
      </c>
      <c r="BT10" s="844" t="s">
        <v>218</v>
      </c>
      <c r="BU10" s="537" t="s">
        <v>8010</v>
      </c>
      <c r="BV10" s="120"/>
      <c r="BW10" s="839">
        <v>0</v>
      </c>
      <c r="BX10" s="842">
        <v>0</v>
      </c>
      <c r="BY10" s="853" t="s">
        <v>8453</v>
      </c>
      <c r="BZ10" s="7">
        <v>0</v>
      </c>
      <c r="CA10" s="7">
        <v>0</v>
      </c>
      <c r="CB10" s="844" t="s">
        <v>218</v>
      </c>
      <c r="CC10" s="852" t="s">
        <v>8659</v>
      </c>
      <c r="CD10" s="857"/>
      <c r="CE10" s="839">
        <v>0</v>
      </c>
      <c r="CF10" s="842">
        <v>0</v>
      </c>
      <c r="CG10" s="853" t="s">
        <v>9438</v>
      </c>
      <c r="CH10" s="7">
        <v>0</v>
      </c>
      <c r="CI10" s="7">
        <v>0</v>
      </c>
      <c r="CJ10" s="844" t="s">
        <v>218</v>
      </c>
      <c r="CK10" s="27" t="s">
        <v>9432</v>
      </c>
      <c r="CL10" s="857">
        <v>1</v>
      </c>
      <c r="CM10" s="839">
        <v>0</v>
      </c>
      <c r="CN10" s="842">
        <v>0</v>
      </c>
      <c r="CO10" s="847" t="s">
        <v>9439</v>
      </c>
      <c r="CP10" s="7">
        <v>0</v>
      </c>
      <c r="CQ10" s="7">
        <v>0</v>
      </c>
      <c r="CR10" s="844" t="s">
        <v>218</v>
      </c>
      <c r="CS10" s="852" t="s">
        <v>9440</v>
      </c>
      <c r="CT10" s="857">
        <v>1</v>
      </c>
      <c r="CU10" s="839">
        <v>0</v>
      </c>
      <c r="CV10" s="858">
        <v>0</v>
      </c>
      <c r="CW10" s="853" t="s">
        <v>9441</v>
      </c>
      <c r="CX10" s="7">
        <v>0</v>
      </c>
      <c r="CY10" s="7">
        <v>0</v>
      </c>
      <c r="CZ10" s="844" t="s">
        <v>218</v>
      </c>
      <c r="DA10" s="852" t="s">
        <v>9440</v>
      </c>
      <c r="DB10" s="856">
        <v>1</v>
      </c>
      <c r="DC10" s="839">
        <v>0</v>
      </c>
      <c r="DD10" s="842">
        <v>0</v>
      </c>
      <c r="DE10" s="853"/>
      <c r="DF10" s="7">
        <v>0</v>
      </c>
      <c r="DG10" s="7">
        <v>0</v>
      </c>
      <c r="DH10" s="844" t="s">
        <v>7160</v>
      </c>
      <c r="DI10" s="852"/>
      <c r="DJ10" s="856"/>
      <c r="DK10" s="839">
        <v>0</v>
      </c>
      <c r="DL10" s="842">
        <v>0</v>
      </c>
      <c r="DM10" s="853"/>
      <c r="DN10" s="7">
        <v>0</v>
      </c>
      <c r="DO10" s="7">
        <v>0</v>
      </c>
      <c r="DP10" s="844" t="s">
        <v>7160</v>
      </c>
      <c r="DQ10" s="852"/>
      <c r="DR10" s="856"/>
      <c r="DS10" s="839">
        <v>0</v>
      </c>
      <c r="DT10" s="842">
        <v>0</v>
      </c>
      <c r="DU10" s="853"/>
      <c r="DV10" s="7">
        <v>0</v>
      </c>
      <c r="DW10" s="7">
        <v>0</v>
      </c>
      <c r="DX10" s="844" t="s">
        <v>7160</v>
      </c>
      <c r="DY10" s="852"/>
      <c r="DZ10" s="856"/>
      <c r="EA10" s="839">
        <v>0</v>
      </c>
      <c r="EB10" s="842">
        <v>0</v>
      </c>
      <c r="EC10" s="853"/>
      <c r="ED10" s="7">
        <v>0</v>
      </c>
      <c r="EE10" s="7">
        <v>0</v>
      </c>
      <c r="EF10" s="844" t="s">
        <v>7160</v>
      </c>
      <c r="EG10" s="851"/>
      <c r="EH10" s="856"/>
      <c r="EI10" s="839">
        <v>0</v>
      </c>
      <c r="EJ10" s="842">
        <v>0</v>
      </c>
      <c r="EK10" s="853"/>
      <c r="EL10" s="7">
        <v>0</v>
      </c>
      <c r="EM10" s="7">
        <v>0</v>
      </c>
      <c r="EN10" s="844" t="s">
        <v>7160</v>
      </c>
      <c r="EO10" s="851"/>
      <c r="EP10" s="856"/>
      <c r="EQ10" s="839">
        <v>80000</v>
      </c>
      <c r="ER10" s="845"/>
      <c r="ES10" s="853"/>
      <c r="ET10" s="7">
        <v>1</v>
      </c>
      <c r="EU10" s="7">
        <v>0</v>
      </c>
      <c r="EV10" s="844" t="s">
        <v>7160</v>
      </c>
      <c r="EW10" s="849"/>
      <c r="EX10" s="849"/>
      <c r="EY10" s="546">
        <v>2023</v>
      </c>
      <c r="FB10" s="862"/>
    </row>
    <row r="11" spans="1:158" s="934" customFormat="1" ht="32.25" customHeight="1" x14ac:dyDescent="0.25">
      <c r="A11" s="861" t="s">
        <v>9442</v>
      </c>
      <c r="B11" s="925" t="s">
        <v>5392</v>
      </c>
      <c r="C11" s="925" t="s">
        <v>5893</v>
      </c>
      <c r="D11" s="925" t="s">
        <v>4460</v>
      </c>
      <c r="E11" s="925" t="s">
        <v>7183</v>
      </c>
      <c r="F11" s="925" t="s">
        <v>5894</v>
      </c>
      <c r="G11" s="925" t="s">
        <v>6043</v>
      </c>
      <c r="H11" s="925" t="s">
        <v>5394</v>
      </c>
      <c r="I11" s="969" t="s">
        <v>7482</v>
      </c>
      <c r="J11" s="969" t="s">
        <v>7426</v>
      </c>
      <c r="K11" s="969" t="s">
        <v>7245</v>
      </c>
      <c r="L11" s="920"/>
      <c r="M11" s="935" t="s">
        <v>8336</v>
      </c>
      <c r="N11" s="971">
        <v>566</v>
      </c>
      <c r="O11" s="920"/>
      <c r="P11" s="1074" t="s">
        <v>7496</v>
      </c>
      <c r="Q11" s="920" t="s">
        <v>210</v>
      </c>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1"/>
      <c r="AO11" s="920" t="s">
        <v>211</v>
      </c>
      <c r="AP11" s="920" t="s">
        <v>299</v>
      </c>
      <c r="AQ11" s="920" t="s">
        <v>244</v>
      </c>
      <c r="AR11" s="920" t="s">
        <v>214</v>
      </c>
      <c r="AS11" s="920">
        <v>30</v>
      </c>
      <c r="AT11" s="932" t="s">
        <v>7497</v>
      </c>
      <c r="AU11" s="925" t="s">
        <v>7498</v>
      </c>
      <c r="AV11" s="985">
        <v>0</v>
      </c>
      <c r="AW11" s="1031">
        <v>100</v>
      </c>
      <c r="AX11" s="1046" t="s">
        <v>4357</v>
      </c>
      <c r="AY11" s="1046" t="s">
        <v>4357</v>
      </c>
      <c r="AZ11" s="1046" t="s">
        <v>4357</v>
      </c>
      <c r="BA11" s="1046" t="s">
        <v>4357</v>
      </c>
      <c r="BB11" s="958"/>
      <c r="BC11" s="958"/>
      <c r="BD11" s="958"/>
      <c r="BE11" s="958"/>
      <c r="BF11" s="994">
        <v>100</v>
      </c>
      <c r="BG11" s="839">
        <v>0</v>
      </c>
      <c r="BH11" s="842">
        <v>0</v>
      </c>
      <c r="BI11" s="854" t="s">
        <v>7927</v>
      </c>
      <c r="BJ11" s="129">
        <v>0</v>
      </c>
      <c r="BK11" s="7">
        <v>0</v>
      </c>
      <c r="BL11" s="841" t="s">
        <v>218</v>
      </c>
      <c r="BM11" s="854" t="s">
        <v>8485</v>
      </c>
      <c r="BN11" s="860"/>
      <c r="BO11" s="839">
        <v>0</v>
      </c>
      <c r="BP11" s="842">
        <v>0</v>
      </c>
      <c r="BQ11" s="843" t="s">
        <v>7961</v>
      </c>
      <c r="BR11" s="7">
        <v>0</v>
      </c>
      <c r="BS11" s="7">
        <v>0</v>
      </c>
      <c r="BT11" s="844" t="s">
        <v>218</v>
      </c>
      <c r="BU11" s="537" t="s">
        <v>8010</v>
      </c>
      <c r="BV11" s="120"/>
      <c r="BW11" s="839">
        <v>0</v>
      </c>
      <c r="BX11" s="842">
        <v>0</v>
      </c>
      <c r="BY11" s="853" t="s">
        <v>8454</v>
      </c>
      <c r="BZ11" s="7">
        <v>0</v>
      </c>
      <c r="CA11" s="7">
        <v>0</v>
      </c>
      <c r="CB11" s="844" t="s">
        <v>218</v>
      </c>
      <c r="CC11" s="852" t="s">
        <v>8659</v>
      </c>
      <c r="CD11" s="857"/>
      <c r="CE11" s="839">
        <v>0</v>
      </c>
      <c r="CF11" s="842">
        <v>0</v>
      </c>
      <c r="CG11" s="853" t="s">
        <v>9443</v>
      </c>
      <c r="CH11" s="7">
        <v>0</v>
      </c>
      <c r="CI11" s="7">
        <v>0</v>
      </c>
      <c r="CJ11" s="844" t="s">
        <v>218</v>
      </c>
      <c r="CK11" s="27" t="s">
        <v>9432</v>
      </c>
      <c r="CL11" s="857">
        <v>1</v>
      </c>
      <c r="CM11" s="839">
        <v>0</v>
      </c>
      <c r="CN11" s="842">
        <v>0</v>
      </c>
      <c r="CO11" s="847" t="s">
        <v>9444</v>
      </c>
      <c r="CP11" s="7">
        <v>0</v>
      </c>
      <c r="CQ11" s="7">
        <v>0</v>
      </c>
      <c r="CR11" s="844" t="s">
        <v>218</v>
      </c>
      <c r="CS11" s="852" t="s">
        <v>9434</v>
      </c>
      <c r="CT11" s="857">
        <v>1</v>
      </c>
      <c r="CU11" s="839">
        <v>50</v>
      </c>
      <c r="CV11" s="848"/>
      <c r="CW11" s="853" t="s">
        <v>9445</v>
      </c>
      <c r="CX11" s="7">
        <v>0.5</v>
      </c>
      <c r="CY11" s="7">
        <v>0</v>
      </c>
      <c r="CZ11" s="844" t="s">
        <v>2913</v>
      </c>
      <c r="DA11" s="852" t="s">
        <v>9446</v>
      </c>
      <c r="DB11" s="856">
        <v>1</v>
      </c>
      <c r="DC11" s="839">
        <v>50</v>
      </c>
      <c r="DD11" s="842">
        <v>0</v>
      </c>
      <c r="DE11" s="853"/>
      <c r="DF11" s="7">
        <v>0.5</v>
      </c>
      <c r="DG11" s="7">
        <v>0</v>
      </c>
      <c r="DH11" s="844" t="s">
        <v>7160</v>
      </c>
      <c r="DI11" s="852"/>
      <c r="DJ11" s="856"/>
      <c r="DK11" s="839">
        <v>50</v>
      </c>
      <c r="DL11" s="842">
        <v>0</v>
      </c>
      <c r="DM11" s="853"/>
      <c r="DN11" s="7">
        <v>0.5</v>
      </c>
      <c r="DO11" s="7">
        <v>0</v>
      </c>
      <c r="DP11" s="844" t="s">
        <v>7160</v>
      </c>
      <c r="DQ11" s="852"/>
      <c r="DR11" s="856"/>
      <c r="DS11" s="839">
        <v>50</v>
      </c>
      <c r="DT11" s="842">
        <v>0</v>
      </c>
      <c r="DU11" s="853"/>
      <c r="DV11" s="7">
        <v>0.5</v>
      </c>
      <c r="DW11" s="7">
        <v>0</v>
      </c>
      <c r="DX11" s="844" t="s">
        <v>7160</v>
      </c>
      <c r="DY11" s="852"/>
      <c r="DZ11" s="856"/>
      <c r="EA11" s="839">
        <v>50</v>
      </c>
      <c r="EB11" s="842">
        <v>0</v>
      </c>
      <c r="EC11" s="853"/>
      <c r="ED11" s="7">
        <v>0.5</v>
      </c>
      <c r="EE11" s="7">
        <v>0</v>
      </c>
      <c r="EF11" s="844" t="s">
        <v>7160</v>
      </c>
      <c r="EG11" s="851"/>
      <c r="EH11" s="856"/>
      <c r="EI11" s="839">
        <v>50</v>
      </c>
      <c r="EJ11" s="842">
        <v>0</v>
      </c>
      <c r="EK11" s="853"/>
      <c r="EL11" s="7">
        <v>0.5</v>
      </c>
      <c r="EM11" s="7">
        <v>0</v>
      </c>
      <c r="EN11" s="844" t="s">
        <v>7160</v>
      </c>
      <c r="EO11" s="851"/>
      <c r="EP11" s="856"/>
      <c r="EQ11" s="839">
        <v>100</v>
      </c>
      <c r="ER11" s="845"/>
      <c r="ES11" s="853"/>
      <c r="ET11" s="7">
        <v>1</v>
      </c>
      <c r="EU11" s="7">
        <v>0</v>
      </c>
      <c r="EV11" s="844" t="s">
        <v>7160</v>
      </c>
      <c r="EW11" s="849"/>
      <c r="EX11" s="849"/>
      <c r="EY11" s="546">
        <v>2023</v>
      </c>
      <c r="FB11" s="862"/>
    </row>
    <row r="12" spans="1:158" s="934" customFormat="1" ht="32.25" customHeight="1" x14ac:dyDescent="0.25">
      <c r="A12" s="861" t="s">
        <v>9447</v>
      </c>
      <c r="B12" s="925" t="s">
        <v>5392</v>
      </c>
      <c r="C12" s="925" t="s">
        <v>5893</v>
      </c>
      <c r="D12" s="925" t="s">
        <v>4460</v>
      </c>
      <c r="E12" s="925" t="s">
        <v>7183</v>
      </c>
      <c r="F12" s="925" t="s">
        <v>5894</v>
      </c>
      <c r="G12" s="925" t="s">
        <v>5929</v>
      </c>
      <c r="H12" s="925" t="s">
        <v>5394</v>
      </c>
      <c r="I12" s="969" t="s">
        <v>7499</v>
      </c>
      <c r="J12" s="969" t="s">
        <v>7426</v>
      </c>
      <c r="K12" s="969" t="s">
        <v>7500</v>
      </c>
      <c r="L12" s="920"/>
      <c r="M12" s="935" t="s">
        <v>8297</v>
      </c>
      <c r="N12" s="971">
        <v>567</v>
      </c>
      <c r="O12" s="920"/>
      <c r="P12" s="1073" t="s">
        <v>7501</v>
      </c>
      <c r="Q12" s="920" t="s">
        <v>210</v>
      </c>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21"/>
      <c r="AO12" s="920" t="s">
        <v>211</v>
      </c>
      <c r="AP12" s="921" t="s">
        <v>299</v>
      </c>
      <c r="AQ12" s="920" t="s">
        <v>244</v>
      </c>
      <c r="AR12" s="920" t="s">
        <v>214</v>
      </c>
      <c r="AS12" s="920">
        <v>0</v>
      </c>
      <c r="AT12" s="925" t="s">
        <v>7502</v>
      </c>
      <c r="AU12" s="926" t="s">
        <v>7503</v>
      </c>
      <c r="AV12" s="985">
        <v>0</v>
      </c>
      <c r="AW12" s="1031">
        <v>100</v>
      </c>
      <c r="AX12" s="1047" t="s">
        <v>4357</v>
      </c>
      <c r="AY12" s="1047" t="s">
        <v>4357</v>
      </c>
      <c r="AZ12" s="1047" t="s">
        <v>4357</v>
      </c>
      <c r="BA12" s="1047" t="s">
        <v>4357</v>
      </c>
      <c r="BB12" s="960"/>
      <c r="BC12" s="960"/>
      <c r="BD12" s="960"/>
      <c r="BE12" s="960"/>
      <c r="BF12" s="994">
        <v>100</v>
      </c>
      <c r="BG12" s="839">
        <v>0</v>
      </c>
      <c r="BH12" s="842">
        <v>0</v>
      </c>
      <c r="BI12" s="854" t="s">
        <v>7928</v>
      </c>
      <c r="BJ12" s="129">
        <v>0</v>
      </c>
      <c r="BK12" s="7">
        <v>0</v>
      </c>
      <c r="BL12" s="841" t="s">
        <v>218</v>
      </c>
      <c r="BM12" s="854" t="s">
        <v>8485</v>
      </c>
      <c r="BN12" s="860"/>
      <c r="BO12" s="839">
        <v>0</v>
      </c>
      <c r="BP12" s="842">
        <v>0</v>
      </c>
      <c r="BQ12" s="843" t="s">
        <v>7962</v>
      </c>
      <c r="BR12" s="7">
        <v>0</v>
      </c>
      <c r="BS12" s="7">
        <v>0</v>
      </c>
      <c r="BT12" s="844" t="s">
        <v>218</v>
      </c>
      <c r="BU12" s="537" t="s">
        <v>8010</v>
      </c>
      <c r="BV12" s="120"/>
      <c r="BW12" s="839">
        <v>0</v>
      </c>
      <c r="BX12" s="842">
        <v>0</v>
      </c>
      <c r="BY12" s="853" t="s">
        <v>8455</v>
      </c>
      <c r="BZ12" s="7">
        <v>0</v>
      </c>
      <c r="CA12" s="7">
        <v>0</v>
      </c>
      <c r="CB12" s="844" t="s">
        <v>218</v>
      </c>
      <c r="CC12" s="852" t="s">
        <v>8659</v>
      </c>
      <c r="CD12" s="857"/>
      <c r="CE12" s="839">
        <v>0</v>
      </c>
      <c r="CF12" s="842">
        <v>0</v>
      </c>
      <c r="CG12" s="853" t="s">
        <v>9448</v>
      </c>
      <c r="CH12" s="7">
        <v>0</v>
      </c>
      <c r="CI12" s="7">
        <v>0</v>
      </c>
      <c r="CJ12" s="844" t="s">
        <v>218</v>
      </c>
      <c r="CK12" s="27" t="s">
        <v>9432</v>
      </c>
      <c r="CL12" s="857">
        <v>1</v>
      </c>
      <c r="CM12" s="839">
        <v>0</v>
      </c>
      <c r="CN12" s="842">
        <v>0</v>
      </c>
      <c r="CO12" s="847" t="s">
        <v>9449</v>
      </c>
      <c r="CP12" s="7">
        <v>0</v>
      </c>
      <c r="CQ12" s="7">
        <v>0</v>
      </c>
      <c r="CR12" s="844" t="s">
        <v>218</v>
      </c>
      <c r="CS12" s="852" t="s">
        <v>9434</v>
      </c>
      <c r="CT12" s="857">
        <v>1</v>
      </c>
      <c r="CU12" s="839">
        <v>50</v>
      </c>
      <c r="CV12" s="848"/>
      <c r="CW12" s="853" t="s">
        <v>9450</v>
      </c>
      <c r="CX12" s="7">
        <v>0.5</v>
      </c>
      <c r="CY12" s="7">
        <v>0</v>
      </c>
      <c r="CZ12" s="844" t="s">
        <v>2913</v>
      </c>
      <c r="DA12" s="852" t="s">
        <v>9451</v>
      </c>
      <c r="DB12" s="856">
        <v>1</v>
      </c>
      <c r="DC12" s="839">
        <v>50</v>
      </c>
      <c r="DD12" s="842">
        <v>0</v>
      </c>
      <c r="DE12" s="853"/>
      <c r="DF12" s="7">
        <v>0.5</v>
      </c>
      <c r="DG12" s="7">
        <v>0</v>
      </c>
      <c r="DH12" s="844" t="s">
        <v>7160</v>
      </c>
      <c r="DI12" s="852"/>
      <c r="DJ12" s="856"/>
      <c r="DK12" s="839">
        <v>50</v>
      </c>
      <c r="DL12" s="842">
        <v>0</v>
      </c>
      <c r="DM12" s="853"/>
      <c r="DN12" s="7">
        <v>0.5</v>
      </c>
      <c r="DO12" s="7">
        <v>0</v>
      </c>
      <c r="DP12" s="844" t="s">
        <v>7160</v>
      </c>
      <c r="DQ12" s="852"/>
      <c r="DR12" s="856"/>
      <c r="DS12" s="839">
        <v>50</v>
      </c>
      <c r="DT12" s="842">
        <v>0</v>
      </c>
      <c r="DU12" s="853"/>
      <c r="DV12" s="7">
        <v>0.5</v>
      </c>
      <c r="DW12" s="7">
        <v>0</v>
      </c>
      <c r="DX12" s="844" t="s">
        <v>7160</v>
      </c>
      <c r="DY12" s="852"/>
      <c r="DZ12" s="856"/>
      <c r="EA12" s="839">
        <v>50</v>
      </c>
      <c r="EB12" s="842">
        <v>0</v>
      </c>
      <c r="EC12" s="853"/>
      <c r="ED12" s="7">
        <v>0.5</v>
      </c>
      <c r="EE12" s="7">
        <v>0</v>
      </c>
      <c r="EF12" s="844" t="s">
        <v>7160</v>
      </c>
      <c r="EG12" s="851"/>
      <c r="EH12" s="856"/>
      <c r="EI12" s="839">
        <v>50</v>
      </c>
      <c r="EJ12" s="842">
        <v>0</v>
      </c>
      <c r="EK12" s="853"/>
      <c r="EL12" s="7">
        <v>0.5</v>
      </c>
      <c r="EM12" s="7">
        <v>0</v>
      </c>
      <c r="EN12" s="844" t="s">
        <v>7160</v>
      </c>
      <c r="EO12" s="851"/>
      <c r="EP12" s="856"/>
      <c r="EQ12" s="839">
        <v>100</v>
      </c>
      <c r="ER12" s="845"/>
      <c r="ES12" s="853"/>
      <c r="ET12" s="7">
        <v>1</v>
      </c>
      <c r="EU12" s="7">
        <v>0</v>
      </c>
      <c r="EV12" s="844" t="s">
        <v>7160</v>
      </c>
      <c r="EW12" s="849"/>
      <c r="EX12" s="849"/>
      <c r="EY12" s="546">
        <v>2023</v>
      </c>
      <c r="FB12" s="862"/>
    </row>
    <row r="13" spans="1:158" s="934" customFormat="1" ht="32.25" customHeight="1" x14ac:dyDescent="0.25">
      <c r="A13" s="861" t="s">
        <v>9452</v>
      </c>
      <c r="B13" s="925" t="s">
        <v>5392</v>
      </c>
      <c r="C13" s="925" t="s">
        <v>5893</v>
      </c>
      <c r="D13" s="925" t="s">
        <v>4460</v>
      </c>
      <c r="E13" s="925" t="s">
        <v>7183</v>
      </c>
      <c r="F13" s="925" t="s">
        <v>5894</v>
      </c>
      <c r="G13" s="925" t="s">
        <v>5894</v>
      </c>
      <c r="H13" s="925" t="s">
        <v>5394</v>
      </c>
      <c r="I13" s="969" t="s">
        <v>7482</v>
      </c>
      <c r="J13" s="969" t="s">
        <v>7426</v>
      </c>
      <c r="K13" s="969" t="s">
        <v>7486</v>
      </c>
      <c r="L13" s="920"/>
      <c r="M13" s="935" t="s">
        <v>8296</v>
      </c>
      <c r="N13" s="971">
        <v>568</v>
      </c>
      <c r="O13" s="920"/>
      <c r="P13" s="1073" t="s">
        <v>7504</v>
      </c>
      <c r="Q13" s="920" t="s">
        <v>210</v>
      </c>
      <c r="R13" s="921"/>
      <c r="S13" s="921"/>
      <c r="T13" s="921"/>
      <c r="U13" s="921"/>
      <c r="V13" s="921"/>
      <c r="W13" s="921"/>
      <c r="X13" s="921"/>
      <c r="Y13" s="921"/>
      <c r="Z13" s="921"/>
      <c r="AA13" s="921"/>
      <c r="AB13" s="921"/>
      <c r="AC13" s="921"/>
      <c r="AD13" s="921"/>
      <c r="AE13" s="921"/>
      <c r="AF13" s="921"/>
      <c r="AG13" s="921"/>
      <c r="AH13" s="921"/>
      <c r="AI13" s="921"/>
      <c r="AJ13" s="921"/>
      <c r="AK13" s="921"/>
      <c r="AL13" s="921"/>
      <c r="AM13" s="921"/>
      <c r="AN13" s="921"/>
      <c r="AO13" s="920" t="s">
        <v>211</v>
      </c>
      <c r="AP13" s="921" t="s">
        <v>212</v>
      </c>
      <c r="AQ13" s="920" t="s">
        <v>244</v>
      </c>
      <c r="AR13" s="920" t="s">
        <v>214</v>
      </c>
      <c r="AS13" s="920">
        <v>0</v>
      </c>
      <c r="AT13" s="925" t="s">
        <v>7505</v>
      </c>
      <c r="AU13" s="926" t="s">
        <v>7506</v>
      </c>
      <c r="AV13" s="985">
        <v>0</v>
      </c>
      <c r="AW13" s="1031">
        <v>100</v>
      </c>
      <c r="AX13" s="1046" t="s">
        <v>4357</v>
      </c>
      <c r="AY13" s="1046" t="s">
        <v>4357</v>
      </c>
      <c r="AZ13" s="1046" t="s">
        <v>4357</v>
      </c>
      <c r="BA13" s="1046" t="s">
        <v>4357</v>
      </c>
      <c r="BB13" s="958"/>
      <c r="BC13" s="958"/>
      <c r="BD13" s="958"/>
      <c r="BE13" s="958"/>
      <c r="BF13" s="994">
        <v>100</v>
      </c>
      <c r="BG13" s="839">
        <v>0</v>
      </c>
      <c r="BH13" s="842">
        <v>0</v>
      </c>
      <c r="BI13" s="854" t="s">
        <v>7929</v>
      </c>
      <c r="BJ13" s="129">
        <v>0</v>
      </c>
      <c r="BK13" s="7">
        <v>0</v>
      </c>
      <c r="BL13" s="841" t="s">
        <v>218</v>
      </c>
      <c r="BM13" s="854" t="s">
        <v>8485</v>
      </c>
      <c r="BN13" s="860"/>
      <c r="BO13" s="839">
        <v>0</v>
      </c>
      <c r="BP13" s="842">
        <v>0</v>
      </c>
      <c r="BQ13" s="843" t="s">
        <v>7963</v>
      </c>
      <c r="BR13" s="7">
        <v>0</v>
      </c>
      <c r="BS13" s="7">
        <v>0</v>
      </c>
      <c r="BT13" s="844" t="s">
        <v>218</v>
      </c>
      <c r="BU13" s="537" t="s">
        <v>8010</v>
      </c>
      <c r="BV13" s="120"/>
      <c r="BW13" s="839">
        <v>0</v>
      </c>
      <c r="BX13" s="842">
        <v>0</v>
      </c>
      <c r="BY13" s="853" t="s">
        <v>8456</v>
      </c>
      <c r="BZ13" s="7">
        <v>0</v>
      </c>
      <c r="CA13" s="7">
        <v>0</v>
      </c>
      <c r="CB13" s="844" t="s">
        <v>218</v>
      </c>
      <c r="CC13" s="852" t="s">
        <v>8659</v>
      </c>
      <c r="CD13" s="857"/>
      <c r="CE13" s="839">
        <v>33</v>
      </c>
      <c r="CF13" s="848"/>
      <c r="CG13" s="853" t="s">
        <v>9453</v>
      </c>
      <c r="CH13" s="7">
        <v>0.33</v>
      </c>
      <c r="CI13" s="7">
        <v>0</v>
      </c>
      <c r="CJ13" s="844" t="s">
        <v>2913</v>
      </c>
      <c r="CK13" s="27" t="s">
        <v>9454</v>
      </c>
      <c r="CL13" s="857">
        <v>1</v>
      </c>
      <c r="CM13" s="839">
        <v>33</v>
      </c>
      <c r="CN13" s="842">
        <v>0</v>
      </c>
      <c r="CO13" s="847" t="s">
        <v>9455</v>
      </c>
      <c r="CP13" s="7">
        <v>0.33</v>
      </c>
      <c r="CQ13" s="7">
        <v>0</v>
      </c>
      <c r="CR13" s="844" t="s">
        <v>218</v>
      </c>
      <c r="CS13" s="852" t="s">
        <v>9456</v>
      </c>
      <c r="CT13" s="857">
        <v>1</v>
      </c>
      <c r="CU13" s="839">
        <v>33</v>
      </c>
      <c r="CV13" s="858">
        <v>0</v>
      </c>
      <c r="CW13" s="853" t="s">
        <v>9457</v>
      </c>
      <c r="CX13" s="7">
        <v>0.33</v>
      </c>
      <c r="CY13" s="7">
        <v>0</v>
      </c>
      <c r="CZ13" s="844" t="s">
        <v>218</v>
      </c>
      <c r="DA13" s="852" t="s">
        <v>9456</v>
      </c>
      <c r="DB13" s="856">
        <v>1</v>
      </c>
      <c r="DC13" s="839">
        <v>33</v>
      </c>
      <c r="DD13" s="842">
        <v>0</v>
      </c>
      <c r="DE13" s="853"/>
      <c r="DF13" s="7">
        <v>0.33</v>
      </c>
      <c r="DG13" s="7">
        <v>0</v>
      </c>
      <c r="DH13" s="844" t="s">
        <v>7160</v>
      </c>
      <c r="DI13" s="852"/>
      <c r="DJ13" s="856"/>
      <c r="DK13" s="839">
        <v>66</v>
      </c>
      <c r="DL13" s="848"/>
      <c r="DM13" s="853"/>
      <c r="DN13" s="7">
        <v>0.66</v>
      </c>
      <c r="DO13" s="7">
        <v>0</v>
      </c>
      <c r="DP13" s="844" t="s">
        <v>7160</v>
      </c>
      <c r="DQ13" s="852"/>
      <c r="DR13" s="856"/>
      <c r="DS13" s="839">
        <v>66</v>
      </c>
      <c r="DT13" s="842">
        <v>0</v>
      </c>
      <c r="DU13" s="853"/>
      <c r="DV13" s="7">
        <v>0.66</v>
      </c>
      <c r="DW13" s="7">
        <v>0</v>
      </c>
      <c r="DX13" s="844" t="s">
        <v>7160</v>
      </c>
      <c r="DY13" s="852"/>
      <c r="DZ13" s="856"/>
      <c r="EA13" s="839">
        <v>66</v>
      </c>
      <c r="EB13" s="842">
        <v>0</v>
      </c>
      <c r="EC13" s="853"/>
      <c r="ED13" s="7">
        <v>0.66</v>
      </c>
      <c r="EE13" s="7">
        <v>0</v>
      </c>
      <c r="EF13" s="844" t="s">
        <v>7160</v>
      </c>
      <c r="EG13" s="851"/>
      <c r="EH13" s="856"/>
      <c r="EI13" s="839">
        <v>66</v>
      </c>
      <c r="EJ13" s="842">
        <v>0</v>
      </c>
      <c r="EK13" s="853"/>
      <c r="EL13" s="7">
        <v>0.66</v>
      </c>
      <c r="EM13" s="7">
        <v>0</v>
      </c>
      <c r="EN13" s="844" t="s">
        <v>7160</v>
      </c>
      <c r="EO13" s="851"/>
      <c r="EP13" s="856"/>
      <c r="EQ13" s="839">
        <v>100</v>
      </c>
      <c r="ER13" s="845"/>
      <c r="ES13" s="853"/>
      <c r="ET13" s="7">
        <v>1</v>
      </c>
      <c r="EU13" s="7">
        <v>0</v>
      </c>
      <c r="EV13" s="844" t="s">
        <v>7160</v>
      </c>
      <c r="EW13" s="849"/>
      <c r="EX13" s="849"/>
      <c r="EY13" s="546">
        <v>2023</v>
      </c>
      <c r="FB13" s="862"/>
    </row>
    <row r="14" spans="1:158" s="934" customFormat="1" ht="32.25" customHeight="1" x14ac:dyDescent="0.25">
      <c r="A14" s="861" t="s">
        <v>9458</v>
      </c>
      <c r="B14" s="925" t="s">
        <v>5392</v>
      </c>
      <c r="C14" s="925" t="s">
        <v>5893</v>
      </c>
      <c r="D14" s="925" t="s">
        <v>4460</v>
      </c>
      <c r="E14" s="925" t="s">
        <v>7183</v>
      </c>
      <c r="F14" s="925" t="s">
        <v>5894</v>
      </c>
      <c r="G14" s="925" t="s">
        <v>5894</v>
      </c>
      <c r="H14" s="925" t="s">
        <v>5394</v>
      </c>
      <c r="I14" s="969" t="s">
        <v>7482</v>
      </c>
      <c r="J14" s="969" t="s">
        <v>7426</v>
      </c>
      <c r="K14" s="969" t="s">
        <v>7486</v>
      </c>
      <c r="L14" s="920"/>
      <c r="M14" s="935" t="s">
        <v>8296</v>
      </c>
      <c r="N14" s="971">
        <v>569</v>
      </c>
      <c r="O14" s="920"/>
      <c r="P14" s="1073" t="s">
        <v>7507</v>
      </c>
      <c r="Q14" s="920" t="s">
        <v>210</v>
      </c>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21"/>
      <c r="AO14" s="920" t="s">
        <v>211</v>
      </c>
      <c r="AP14" s="921" t="s">
        <v>212</v>
      </c>
      <c r="AQ14" s="920" t="s">
        <v>244</v>
      </c>
      <c r="AR14" s="920" t="s">
        <v>214</v>
      </c>
      <c r="AS14" s="920">
        <v>0</v>
      </c>
      <c r="AT14" s="925" t="s">
        <v>7508</v>
      </c>
      <c r="AU14" s="926" t="s">
        <v>7509</v>
      </c>
      <c r="AV14" s="985">
        <v>0</v>
      </c>
      <c r="AW14" s="1031">
        <v>100</v>
      </c>
      <c r="AX14" s="1046" t="s">
        <v>4357</v>
      </c>
      <c r="AY14" s="1046" t="s">
        <v>4357</v>
      </c>
      <c r="AZ14" s="1046" t="s">
        <v>4357</v>
      </c>
      <c r="BA14" s="1046" t="s">
        <v>4357</v>
      </c>
      <c r="BB14" s="958"/>
      <c r="BC14" s="958"/>
      <c r="BD14" s="958"/>
      <c r="BE14" s="958"/>
      <c r="BF14" s="994">
        <v>100</v>
      </c>
      <c r="BG14" s="839">
        <v>0</v>
      </c>
      <c r="BH14" s="842">
        <v>0</v>
      </c>
      <c r="BI14" s="854" t="s">
        <v>7930</v>
      </c>
      <c r="BJ14" s="129">
        <v>0</v>
      </c>
      <c r="BK14" s="7">
        <v>0</v>
      </c>
      <c r="BL14" s="841" t="s">
        <v>218</v>
      </c>
      <c r="BM14" s="854" t="s">
        <v>8485</v>
      </c>
      <c r="BN14" s="860"/>
      <c r="BO14" s="839">
        <v>0</v>
      </c>
      <c r="BP14" s="842">
        <v>0</v>
      </c>
      <c r="BQ14" s="843" t="s">
        <v>7964</v>
      </c>
      <c r="BR14" s="7">
        <v>0</v>
      </c>
      <c r="BS14" s="7">
        <v>0</v>
      </c>
      <c r="BT14" s="844" t="s">
        <v>218</v>
      </c>
      <c r="BU14" s="537" t="s">
        <v>8010</v>
      </c>
      <c r="BV14" s="120"/>
      <c r="BW14" s="839">
        <v>0</v>
      </c>
      <c r="BX14" s="842">
        <v>0</v>
      </c>
      <c r="BY14" s="853" t="s">
        <v>8457</v>
      </c>
      <c r="BZ14" s="7">
        <v>0</v>
      </c>
      <c r="CA14" s="7">
        <v>0</v>
      </c>
      <c r="CB14" s="844" t="s">
        <v>218</v>
      </c>
      <c r="CC14" s="852" t="s">
        <v>8659</v>
      </c>
      <c r="CD14" s="857"/>
      <c r="CE14" s="839">
        <v>33</v>
      </c>
      <c r="CF14" s="848"/>
      <c r="CG14" s="853" t="s">
        <v>9459</v>
      </c>
      <c r="CH14" s="7">
        <v>0.33</v>
      </c>
      <c r="CI14" s="7">
        <v>0</v>
      </c>
      <c r="CJ14" s="844" t="s">
        <v>2913</v>
      </c>
      <c r="CK14" s="27" t="s">
        <v>9460</v>
      </c>
      <c r="CL14" s="857">
        <v>1</v>
      </c>
      <c r="CM14" s="839">
        <v>33</v>
      </c>
      <c r="CN14" s="842">
        <v>0</v>
      </c>
      <c r="CO14" s="847" t="s">
        <v>9461</v>
      </c>
      <c r="CP14" s="7">
        <v>0.33</v>
      </c>
      <c r="CQ14" s="7">
        <v>0</v>
      </c>
      <c r="CR14" s="844" t="s">
        <v>218</v>
      </c>
      <c r="CS14" s="852" t="s">
        <v>9462</v>
      </c>
      <c r="CT14" s="857">
        <v>1</v>
      </c>
      <c r="CU14" s="839">
        <v>33</v>
      </c>
      <c r="CV14" s="858">
        <v>0</v>
      </c>
      <c r="CW14" s="853" t="s">
        <v>9463</v>
      </c>
      <c r="CX14" s="7">
        <v>0.33</v>
      </c>
      <c r="CY14" s="7">
        <v>0</v>
      </c>
      <c r="CZ14" s="844" t="s">
        <v>218</v>
      </c>
      <c r="DA14" s="852" t="s">
        <v>9462</v>
      </c>
      <c r="DB14" s="856">
        <v>1</v>
      </c>
      <c r="DC14" s="839">
        <v>33</v>
      </c>
      <c r="DD14" s="842">
        <v>0</v>
      </c>
      <c r="DE14" s="853"/>
      <c r="DF14" s="7">
        <v>0.33</v>
      </c>
      <c r="DG14" s="7">
        <v>0</v>
      </c>
      <c r="DH14" s="844" t="s">
        <v>7160</v>
      </c>
      <c r="DI14" s="852"/>
      <c r="DJ14" s="856"/>
      <c r="DK14" s="839">
        <v>66</v>
      </c>
      <c r="DL14" s="848"/>
      <c r="DM14" s="853"/>
      <c r="DN14" s="7">
        <v>0.66</v>
      </c>
      <c r="DO14" s="7">
        <v>0</v>
      </c>
      <c r="DP14" s="844" t="s">
        <v>7160</v>
      </c>
      <c r="DQ14" s="852"/>
      <c r="DR14" s="856"/>
      <c r="DS14" s="839">
        <v>66</v>
      </c>
      <c r="DT14" s="842">
        <v>0</v>
      </c>
      <c r="DU14" s="853"/>
      <c r="DV14" s="7">
        <v>0.66</v>
      </c>
      <c r="DW14" s="7">
        <v>0</v>
      </c>
      <c r="DX14" s="844" t="s">
        <v>7160</v>
      </c>
      <c r="DY14" s="852"/>
      <c r="DZ14" s="856"/>
      <c r="EA14" s="839">
        <v>66</v>
      </c>
      <c r="EB14" s="842">
        <v>0</v>
      </c>
      <c r="EC14" s="853"/>
      <c r="ED14" s="7">
        <v>0.66</v>
      </c>
      <c r="EE14" s="7">
        <v>0</v>
      </c>
      <c r="EF14" s="844" t="s">
        <v>7160</v>
      </c>
      <c r="EG14" s="851"/>
      <c r="EH14" s="856"/>
      <c r="EI14" s="839">
        <v>66</v>
      </c>
      <c r="EJ14" s="842">
        <v>0</v>
      </c>
      <c r="EK14" s="853"/>
      <c r="EL14" s="7">
        <v>0.66</v>
      </c>
      <c r="EM14" s="7">
        <v>0</v>
      </c>
      <c r="EN14" s="844" t="s">
        <v>7160</v>
      </c>
      <c r="EO14" s="851"/>
      <c r="EP14" s="856"/>
      <c r="EQ14" s="839">
        <v>100</v>
      </c>
      <c r="ER14" s="845"/>
      <c r="ES14" s="853"/>
      <c r="ET14" s="7">
        <v>1</v>
      </c>
      <c r="EU14" s="7">
        <v>0</v>
      </c>
      <c r="EV14" s="844" t="s">
        <v>7160</v>
      </c>
      <c r="EW14" s="849"/>
      <c r="EX14" s="849"/>
      <c r="EY14" s="546">
        <v>2023</v>
      </c>
      <c r="FB14" s="862"/>
    </row>
    <row r="15" spans="1:158" s="934" customFormat="1" ht="32.25" customHeight="1" x14ac:dyDescent="0.25">
      <c r="A15" s="861" t="s">
        <v>9464</v>
      </c>
      <c r="B15" s="925" t="s">
        <v>5392</v>
      </c>
      <c r="C15" s="925" t="s">
        <v>5893</v>
      </c>
      <c r="D15" s="925" t="s">
        <v>4460</v>
      </c>
      <c r="E15" s="925" t="s">
        <v>7183</v>
      </c>
      <c r="F15" s="925" t="s">
        <v>5894</v>
      </c>
      <c r="G15" s="925" t="s">
        <v>6043</v>
      </c>
      <c r="H15" s="925" t="s">
        <v>5394</v>
      </c>
      <c r="I15" s="969" t="s">
        <v>7510</v>
      </c>
      <c r="J15" s="969" t="s">
        <v>7426</v>
      </c>
      <c r="K15" s="969" t="s">
        <v>7511</v>
      </c>
      <c r="L15" s="920"/>
      <c r="M15" s="935" t="s">
        <v>8300</v>
      </c>
      <c r="N15" s="971">
        <v>570</v>
      </c>
      <c r="O15" s="920"/>
      <c r="P15" s="1073" t="s">
        <v>7185</v>
      </c>
      <c r="Q15" s="920" t="s">
        <v>210</v>
      </c>
      <c r="R15" s="921"/>
      <c r="S15" s="921"/>
      <c r="T15" s="921"/>
      <c r="U15" s="921"/>
      <c r="V15" s="921"/>
      <c r="W15" s="921"/>
      <c r="X15" s="921"/>
      <c r="Y15" s="921"/>
      <c r="Z15" s="921"/>
      <c r="AA15" s="921"/>
      <c r="AB15" s="921"/>
      <c r="AC15" s="921"/>
      <c r="AD15" s="921"/>
      <c r="AE15" s="921"/>
      <c r="AF15" s="921"/>
      <c r="AG15" s="921"/>
      <c r="AH15" s="921"/>
      <c r="AI15" s="921"/>
      <c r="AJ15" s="921"/>
      <c r="AK15" s="921"/>
      <c r="AL15" s="921"/>
      <c r="AM15" s="921"/>
      <c r="AN15" s="921"/>
      <c r="AO15" s="920" t="s">
        <v>1366</v>
      </c>
      <c r="AP15" s="920" t="s">
        <v>2635</v>
      </c>
      <c r="AQ15" s="920" t="s">
        <v>213</v>
      </c>
      <c r="AR15" s="920" t="s">
        <v>271</v>
      </c>
      <c r="AS15" s="920">
        <v>0</v>
      </c>
      <c r="AT15" s="925" t="s">
        <v>7186</v>
      </c>
      <c r="AU15" s="926" t="s">
        <v>7512</v>
      </c>
      <c r="AV15" s="985">
        <v>0</v>
      </c>
      <c r="AW15" s="1031">
        <v>40</v>
      </c>
      <c r="AX15" s="1031">
        <v>40</v>
      </c>
      <c r="AY15" s="1031">
        <v>40</v>
      </c>
      <c r="AZ15" s="1031">
        <v>40</v>
      </c>
      <c r="BA15" s="1031">
        <v>40</v>
      </c>
      <c r="BB15" s="959"/>
      <c r="BC15" s="959"/>
      <c r="BD15" s="959"/>
      <c r="BE15" s="959"/>
      <c r="BF15" s="994">
        <v>40</v>
      </c>
      <c r="BG15" s="839">
        <v>0</v>
      </c>
      <c r="BH15" s="842">
        <v>0</v>
      </c>
      <c r="BI15" s="854" t="s">
        <v>7931</v>
      </c>
      <c r="BJ15" s="129">
        <v>0</v>
      </c>
      <c r="BK15" s="7">
        <v>0</v>
      </c>
      <c r="BL15" s="841" t="s">
        <v>218</v>
      </c>
      <c r="BM15" s="854" t="s">
        <v>8485</v>
      </c>
      <c r="BN15" s="859"/>
      <c r="BO15" s="839">
        <v>0</v>
      </c>
      <c r="BP15" s="842">
        <v>0</v>
      </c>
      <c r="BQ15" s="843" t="s">
        <v>7965</v>
      </c>
      <c r="BR15" s="7">
        <v>0</v>
      </c>
      <c r="BS15" s="7">
        <v>0</v>
      </c>
      <c r="BT15" s="844" t="s">
        <v>218</v>
      </c>
      <c r="BU15" s="537" t="s">
        <v>8010</v>
      </c>
      <c r="BV15" s="120"/>
      <c r="BW15" s="839">
        <v>0</v>
      </c>
      <c r="BX15" s="842">
        <v>0</v>
      </c>
      <c r="BY15" s="853" t="s">
        <v>8458</v>
      </c>
      <c r="BZ15" s="7">
        <v>0</v>
      </c>
      <c r="CA15" s="7">
        <v>0</v>
      </c>
      <c r="CB15" s="844" t="s">
        <v>218</v>
      </c>
      <c r="CC15" s="852" t="s">
        <v>8659</v>
      </c>
      <c r="CD15" s="120"/>
      <c r="CE15" s="839">
        <v>0</v>
      </c>
      <c r="CF15" s="842">
        <v>0</v>
      </c>
      <c r="CG15" s="853" t="s">
        <v>9465</v>
      </c>
      <c r="CH15" s="7">
        <v>0</v>
      </c>
      <c r="CI15" s="7">
        <v>0</v>
      </c>
      <c r="CJ15" s="844" t="s">
        <v>218</v>
      </c>
      <c r="CK15" s="27" t="s">
        <v>9432</v>
      </c>
      <c r="CL15" s="857">
        <v>1</v>
      </c>
      <c r="CM15" s="839">
        <v>0</v>
      </c>
      <c r="CN15" s="842">
        <v>0</v>
      </c>
      <c r="CO15" s="847" t="s">
        <v>9466</v>
      </c>
      <c r="CP15" s="7">
        <v>0</v>
      </c>
      <c r="CQ15" s="7">
        <v>0</v>
      </c>
      <c r="CR15" s="844" t="s">
        <v>218</v>
      </c>
      <c r="CS15" s="852" t="s">
        <v>9467</v>
      </c>
      <c r="CT15" s="857">
        <v>1</v>
      </c>
      <c r="CU15" s="839">
        <v>0</v>
      </c>
      <c r="CV15" s="842">
        <v>0</v>
      </c>
      <c r="CW15" s="853" t="s">
        <v>9468</v>
      </c>
      <c r="CX15" s="7">
        <v>0</v>
      </c>
      <c r="CY15" s="7">
        <v>0</v>
      </c>
      <c r="CZ15" s="844" t="s">
        <v>218</v>
      </c>
      <c r="DA15" s="852" t="s">
        <v>9469</v>
      </c>
      <c r="DB15" s="856">
        <v>1</v>
      </c>
      <c r="DC15" s="839">
        <v>0</v>
      </c>
      <c r="DD15" s="842">
        <v>0</v>
      </c>
      <c r="DE15" s="853"/>
      <c r="DF15" s="7">
        <v>0</v>
      </c>
      <c r="DG15" s="7">
        <v>0</v>
      </c>
      <c r="DH15" s="844" t="s">
        <v>7160</v>
      </c>
      <c r="DI15" s="852"/>
      <c r="DJ15" s="856"/>
      <c r="DK15" s="839">
        <v>0</v>
      </c>
      <c r="DL15" s="842">
        <v>0</v>
      </c>
      <c r="DM15" s="853"/>
      <c r="DN15" s="7">
        <v>0</v>
      </c>
      <c r="DO15" s="7">
        <v>0</v>
      </c>
      <c r="DP15" s="844" t="s">
        <v>7160</v>
      </c>
      <c r="DQ15" s="852"/>
      <c r="DR15" s="856"/>
      <c r="DS15" s="839">
        <v>0</v>
      </c>
      <c r="DT15" s="842">
        <v>0</v>
      </c>
      <c r="DU15" s="853"/>
      <c r="DV15" s="7">
        <v>0</v>
      </c>
      <c r="DW15" s="7">
        <v>0</v>
      </c>
      <c r="DX15" s="844" t="s">
        <v>7160</v>
      </c>
      <c r="DY15" s="852"/>
      <c r="DZ15" s="856"/>
      <c r="EA15" s="839">
        <v>0</v>
      </c>
      <c r="EB15" s="842">
        <v>0</v>
      </c>
      <c r="EC15" s="853"/>
      <c r="ED15" s="7">
        <v>0</v>
      </c>
      <c r="EE15" s="7">
        <v>0</v>
      </c>
      <c r="EF15" s="844" t="s">
        <v>7160</v>
      </c>
      <c r="EG15" s="851"/>
      <c r="EH15" s="856"/>
      <c r="EI15" s="839">
        <v>0</v>
      </c>
      <c r="EJ15" s="842">
        <v>0</v>
      </c>
      <c r="EK15" s="853"/>
      <c r="EL15" s="7">
        <v>0</v>
      </c>
      <c r="EM15" s="7">
        <v>0</v>
      </c>
      <c r="EN15" s="844" t="s">
        <v>7160</v>
      </c>
      <c r="EO15" s="851"/>
      <c r="EP15" s="856"/>
      <c r="EQ15" s="839">
        <v>40</v>
      </c>
      <c r="ER15" s="845"/>
      <c r="ES15" s="853"/>
      <c r="ET15" s="7">
        <v>1</v>
      </c>
      <c r="EU15" s="7">
        <v>0</v>
      </c>
      <c r="EV15" s="844" t="s">
        <v>7160</v>
      </c>
      <c r="EW15" s="849"/>
      <c r="EX15" s="849"/>
      <c r="EY15" s="546">
        <v>2023</v>
      </c>
      <c r="FB15" s="862"/>
    </row>
    <row r="16" spans="1:158" s="934" customFormat="1" ht="32.25" customHeight="1" x14ac:dyDescent="0.25">
      <c r="A16" s="861" t="s">
        <v>9470</v>
      </c>
      <c r="B16" s="925" t="s">
        <v>5392</v>
      </c>
      <c r="C16" s="925" t="s">
        <v>5893</v>
      </c>
      <c r="D16" s="925" t="s">
        <v>4460</v>
      </c>
      <c r="E16" s="925" t="s">
        <v>7183</v>
      </c>
      <c r="F16" s="925" t="s">
        <v>5894</v>
      </c>
      <c r="G16" s="925" t="s">
        <v>6043</v>
      </c>
      <c r="H16" s="925" t="s">
        <v>5394</v>
      </c>
      <c r="I16" s="969" t="s">
        <v>7510</v>
      </c>
      <c r="J16" s="969" t="s">
        <v>7426</v>
      </c>
      <c r="K16" s="969" t="s">
        <v>7243</v>
      </c>
      <c r="L16" s="920"/>
      <c r="M16" s="935" t="s">
        <v>8337</v>
      </c>
      <c r="N16" s="971">
        <v>571</v>
      </c>
      <c r="O16" s="920"/>
      <c r="P16" s="1073" t="s">
        <v>7513</v>
      </c>
      <c r="Q16" s="920" t="s">
        <v>210</v>
      </c>
      <c r="R16" s="921"/>
      <c r="S16" s="921"/>
      <c r="T16" s="921"/>
      <c r="U16" s="921"/>
      <c r="V16" s="921"/>
      <c r="W16" s="921"/>
      <c r="X16" s="921"/>
      <c r="Y16" s="921"/>
      <c r="Z16" s="921"/>
      <c r="AA16" s="921"/>
      <c r="AB16" s="921"/>
      <c r="AC16" s="921"/>
      <c r="AD16" s="921"/>
      <c r="AE16" s="921"/>
      <c r="AF16" s="921"/>
      <c r="AG16" s="921"/>
      <c r="AH16" s="921"/>
      <c r="AI16" s="921"/>
      <c r="AJ16" s="921"/>
      <c r="AK16" s="921"/>
      <c r="AL16" s="921"/>
      <c r="AM16" s="921"/>
      <c r="AN16" s="921"/>
      <c r="AO16" s="920" t="s">
        <v>211</v>
      </c>
      <c r="AP16" s="921" t="s">
        <v>212</v>
      </c>
      <c r="AQ16" s="920" t="s">
        <v>244</v>
      </c>
      <c r="AR16" s="920" t="s">
        <v>214</v>
      </c>
      <c r="AS16" s="920">
        <v>0</v>
      </c>
      <c r="AT16" s="925" t="s">
        <v>7514</v>
      </c>
      <c r="AU16" s="926" t="s">
        <v>7515</v>
      </c>
      <c r="AV16" s="985">
        <v>0</v>
      </c>
      <c r="AW16" s="1031">
        <v>100</v>
      </c>
      <c r="AX16" s="1046" t="s">
        <v>4357</v>
      </c>
      <c r="AY16" s="1046" t="s">
        <v>4357</v>
      </c>
      <c r="AZ16" s="1046" t="s">
        <v>4357</v>
      </c>
      <c r="BA16" s="1046" t="s">
        <v>4357</v>
      </c>
      <c r="BB16" s="958"/>
      <c r="BC16" s="958"/>
      <c r="BD16" s="958"/>
      <c r="BE16" s="958"/>
      <c r="BF16" s="994">
        <v>100</v>
      </c>
      <c r="BG16" s="839">
        <v>0</v>
      </c>
      <c r="BH16" s="842">
        <v>0</v>
      </c>
      <c r="BI16" s="854" t="s">
        <v>7932</v>
      </c>
      <c r="BJ16" s="129">
        <v>0</v>
      </c>
      <c r="BK16" s="7">
        <v>0</v>
      </c>
      <c r="BL16" s="841" t="s">
        <v>218</v>
      </c>
      <c r="BM16" s="854" t="s">
        <v>8485</v>
      </c>
      <c r="BN16" s="860"/>
      <c r="BO16" s="839">
        <v>0</v>
      </c>
      <c r="BP16" s="842">
        <v>0</v>
      </c>
      <c r="BQ16" s="843" t="s">
        <v>7966</v>
      </c>
      <c r="BR16" s="7">
        <v>0</v>
      </c>
      <c r="BS16" s="7">
        <v>0</v>
      </c>
      <c r="BT16" s="844" t="s">
        <v>218</v>
      </c>
      <c r="BU16" s="537" t="s">
        <v>8010</v>
      </c>
      <c r="BV16" s="120"/>
      <c r="BW16" s="839">
        <v>0</v>
      </c>
      <c r="BX16" s="842">
        <v>0</v>
      </c>
      <c r="BY16" s="853" t="s">
        <v>8459</v>
      </c>
      <c r="BZ16" s="7">
        <v>0</v>
      </c>
      <c r="CA16" s="7">
        <v>0</v>
      </c>
      <c r="CB16" s="844" t="s">
        <v>218</v>
      </c>
      <c r="CC16" s="852" t="s">
        <v>8659</v>
      </c>
      <c r="CD16" s="857"/>
      <c r="CE16" s="839">
        <v>33</v>
      </c>
      <c r="CF16" s="848"/>
      <c r="CG16" s="853" t="s">
        <v>9471</v>
      </c>
      <c r="CH16" s="7">
        <v>0.33</v>
      </c>
      <c r="CI16" s="7">
        <v>0</v>
      </c>
      <c r="CJ16" s="844" t="s">
        <v>2913</v>
      </c>
      <c r="CK16" s="27" t="s">
        <v>9472</v>
      </c>
      <c r="CL16" s="857">
        <v>1</v>
      </c>
      <c r="CM16" s="839">
        <v>33</v>
      </c>
      <c r="CN16" s="842">
        <v>0</v>
      </c>
      <c r="CO16" s="847" t="s">
        <v>9473</v>
      </c>
      <c r="CP16" s="7">
        <v>0.33</v>
      </c>
      <c r="CQ16" s="7">
        <v>0</v>
      </c>
      <c r="CR16" s="844" t="s">
        <v>218</v>
      </c>
      <c r="CS16" s="852" t="s">
        <v>9462</v>
      </c>
      <c r="CT16" s="857">
        <v>1</v>
      </c>
      <c r="CU16" s="839">
        <v>33</v>
      </c>
      <c r="CV16" s="858">
        <v>0</v>
      </c>
      <c r="CW16" s="853" t="s">
        <v>9474</v>
      </c>
      <c r="CX16" s="7">
        <v>0.33</v>
      </c>
      <c r="CY16" s="7">
        <v>0</v>
      </c>
      <c r="CZ16" s="844" t="s">
        <v>218</v>
      </c>
      <c r="DA16" s="852" t="s">
        <v>9475</v>
      </c>
      <c r="DB16" s="856">
        <v>1</v>
      </c>
      <c r="DC16" s="839">
        <v>33</v>
      </c>
      <c r="DD16" s="842">
        <v>0</v>
      </c>
      <c r="DE16" s="853"/>
      <c r="DF16" s="7">
        <v>0.33</v>
      </c>
      <c r="DG16" s="7">
        <v>0</v>
      </c>
      <c r="DH16" s="844" t="s">
        <v>7160</v>
      </c>
      <c r="DI16" s="852"/>
      <c r="DJ16" s="856"/>
      <c r="DK16" s="839">
        <v>66</v>
      </c>
      <c r="DL16" s="848"/>
      <c r="DM16" s="853"/>
      <c r="DN16" s="7">
        <v>0.66</v>
      </c>
      <c r="DO16" s="7">
        <v>0</v>
      </c>
      <c r="DP16" s="844" t="s">
        <v>7160</v>
      </c>
      <c r="DQ16" s="852"/>
      <c r="DR16" s="856"/>
      <c r="DS16" s="839">
        <v>66</v>
      </c>
      <c r="DT16" s="842">
        <v>0</v>
      </c>
      <c r="DU16" s="853"/>
      <c r="DV16" s="7">
        <v>0.66</v>
      </c>
      <c r="DW16" s="7">
        <v>0</v>
      </c>
      <c r="DX16" s="844" t="s">
        <v>7160</v>
      </c>
      <c r="DY16" s="852"/>
      <c r="DZ16" s="856"/>
      <c r="EA16" s="839">
        <v>66</v>
      </c>
      <c r="EB16" s="842">
        <v>0</v>
      </c>
      <c r="EC16" s="853"/>
      <c r="ED16" s="7">
        <v>0.66</v>
      </c>
      <c r="EE16" s="7">
        <v>0</v>
      </c>
      <c r="EF16" s="844" t="s">
        <v>7160</v>
      </c>
      <c r="EG16" s="851"/>
      <c r="EH16" s="856"/>
      <c r="EI16" s="839">
        <v>66</v>
      </c>
      <c r="EJ16" s="842">
        <v>0</v>
      </c>
      <c r="EK16" s="853"/>
      <c r="EL16" s="7">
        <v>0.66</v>
      </c>
      <c r="EM16" s="7">
        <v>0</v>
      </c>
      <c r="EN16" s="844" t="s">
        <v>7160</v>
      </c>
      <c r="EO16" s="851"/>
      <c r="EP16" s="856"/>
      <c r="EQ16" s="839">
        <v>100</v>
      </c>
      <c r="ER16" s="845"/>
      <c r="ES16" s="853"/>
      <c r="ET16" s="7">
        <v>1</v>
      </c>
      <c r="EU16" s="7">
        <v>0</v>
      </c>
      <c r="EV16" s="844" t="s">
        <v>7160</v>
      </c>
      <c r="EW16" s="849"/>
      <c r="EX16" s="849"/>
      <c r="EY16" s="546">
        <v>2023</v>
      </c>
      <c r="FB16" s="862"/>
    </row>
    <row r="17" spans="1:158" s="934" customFormat="1" ht="32.25" customHeight="1" x14ac:dyDescent="0.25">
      <c r="A17" s="861" t="s">
        <v>9476</v>
      </c>
      <c r="B17" s="925" t="s">
        <v>5392</v>
      </c>
      <c r="C17" s="925" t="s">
        <v>5893</v>
      </c>
      <c r="D17" s="925" t="s">
        <v>4460</v>
      </c>
      <c r="E17" s="925" t="s">
        <v>7183</v>
      </c>
      <c r="F17" s="925" t="s">
        <v>5894</v>
      </c>
      <c r="G17" s="925" t="s">
        <v>5929</v>
      </c>
      <c r="H17" s="925" t="s">
        <v>5394</v>
      </c>
      <c r="I17" s="969" t="s">
        <v>7510</v>
      </c>
      <c r="J17" s="969" t="s">
        <v>7426</v>
      </c>
      <c r="K17" s="969" t="s">
        <v>7511</v>
      </c>
      <c r="L17" s="920"/>
      <c r="M17" s="935" t="s">
        <v>8300</v>
      </c>
      <c r="N17" s="971">
        <v>572</v>
      </c>
      <c r="O17" s="920"/>
      <c r="P17" s="1073" t="s">
        <v>7516</v>
      </c>
      <c r="Q17" s="920" t="s">
        <v>210</v>
      </c>
      <c r="R17" s="921"/>
      <c r="S17" s="921"/>
      <c r="T17" s="921"/>
      <c r="U17" s="921"/>
      <c r="V17" s="921"/>
      <c r="W17" s="921"/>
      <c r="X17" s="921"/>
      <c r="Y17" s="921"/>
      <c r="Z17" s="921"/>
      <c r="AA17" s="921"/>
      <c r="AB17" s="921"/>
      <c r="AC17" s="921"/>
      <c r="AD17" s="921"/>
      <c r="AE17" s="921"/>
      <c r="AF17" s="921"/>
      <c r="AG17" s="921"/>
      <c r="AH17" s="921"/>
      <c r="AI17" s="921"/>
      <c r="AJ17" s="921"/>
      <c r="AK17" s="921"/>
      <c r="AL17" s="921"/>
      <c r="AM17" s="921"/>
      <c r="AN17" s="921"/>
      <c r="AO17" s="920" t="s">
        <v>6598</v>
      </c>
      <c r="AP17" s="921" t="s">
        <v>212</v>
      </c>
      <c r="AQ17" s="920" t="s">
        <v>244</v>
      </c>
      <c r="AR17" s="920" t="s">
        <v>214</v>
      </c>
      <c r="AS17" s="920">
        <v>0</v>
      </c>
      <c r="AT17" s="925" t="s">
        <v>7517</v>
      </c>
      <c r="AU17" s="926" t="s">
        <v>7518</v>
      </c>
      <c r="AV17" s="985">
        <v>0</v>
      </c>
      <c r="AW17" s="1031">
        <v>100</v>
      </c>
      <c r="AX17" s="1046" t="s">
        <v>4357</v>
      </c>
      <c r="AY17" s="1046" t="s">
        <v>4357</v>
      </c>
      <c r="AZ17" s="1046" t="s">
        <v>4357</v>
      </c>
      <c r="BA17" s="1046" t="s">
        <v>4357</v>
      </c>
      <c r="BB17" s="958"/>
      <c r="BC17" s="958"/>
      <c r="BD17" s="958"/>
      <c r="BE17" s="958"/>
      <c r="BF17" s="994">
        <v>100</v>
      </c>
      <c r="BG17" s="839">
        <v>0</v>
      </c>
      <c r="BH17" s="842">
        <v>0</v>
      </c>
      <c r="BI17" s="854" t="s">
        <v>7933</v>
      </c>
      <c r="BJ17" s="129">
        <v>0</v>
      </c>
      <c r="BK17" s="7">
        <v>0</v>
      </c>
      <c r="BL17" s="841" t="s">
        <v>218</v>
      </c>
      <c r="BM17" s="854" t="s">
        <v>8485</v>
      </c>
      <c r="BN17" s="860"/>
      <c r="BO17" s="839">
        <v>0</v>
      </c>
      <c r="BP17" s="842">
        <v>0</v>
      </c>
      <c r="BQ17" s="843" t="s">
        <v>7967</v>
      </c>
      <c r="BR17" s="7">
        <v>0</v>
      </c>
      <c r="BS17" s="7">
        <v>0</v>
      </c>
      <c r="BT17" s="844" t="s">
        <v>218</v>
      </c>
      <c r="BU17" s="537" t="s">
        <v>8010</v>
      </c>
      <c r="BV17" s="120"/>
      <c r="BW17" s="839">
        <v>0</v>
      </c>
      <c r="BX17" s="842">
        <v>0</v>
      </c>
      <c r="BY17" s="853" t="s">
        <v>8460</v>
      </c>
      <c r="BZ17" s="7">
        <v>0</v>
      </c>
      <c r="CA17" s="7">
        <v>0</v>
      </c>
      <c r="CB17" s="844" t="s">
        <v>218</v>
      </c>
      <c r="CC17" s="852" t="s">
        <v>8659</v>
      </c>
      <c r="CD17" s="857"/>
      <c r="CE17" s="839">
        <v>33</v>
      </c>
      <c r="CF17" s="848"/>
      <c r="CG17" s="853" t="s">
        <v>9477</v>
      </c>
      <c r="CH17" s="7">
        <v>0.33</v>
      </c>
      <c r="CI17" s="7">
        <v>0</v>
      </c>
      <c r="CJ17" s="844" t="s">
        <v>2913</v>
      </c>
      <c r="CK17" s="27" t="s">
        <v>9478</v>
      </c>
      <c r="CL17" s="857">
        <v>1</v>
      </c>
      <c r="CM17" s="839">
        <v>33</v>
      </c>
      <c r="CN17" s="842">
        <v>0</v>
      </c>
      <c r="CO17" s="847" t="s">
        <v>9479</v>
      </c>
      <c r="CP17" s="7">
        <v>0.33</v>
      </c>
      <c r="CQ17" s="7">
        <v>0</v>
      </c>
      <c r="CR17" s="844" t="s">
        <v>218</v>
      </c>
      <c r="CS17" s="852" t="s">
        <v>9462</v>
      </c>
      <c r="CT17" s="857">
        <v>1</v>
      </c>
      <c r="CU17" s="839">
        <v>33</v>
      </c>
      <c r="CV17" s="858">
        <v>0</v>
      </c>
      <c r="CW17" s="853" t="s">
        <v>9480</v>
      </c>
      <c r="CX17" s="7">
        <v>0.33</v>
      </c>
      <c r="CY17" s="7">
        <v>0</v>
      </c>
      <c r="CZ17" s="844" t="s">
        <v>218</v>
      </c>
      <c r="DA17" s="852" t="s">
        <v>9462</v>
      </c>
      <c r="DB17" s="856">
        <v>1</v>
      </c>
      <c r="DC17" s="839">
        <v>33</v>
      </c>
      <c r="DD17" s="842">
        <v>0</v>
      </c>
      <c r="DE17" s="853"/>
      <c r="DF17" s="7">
        <v>0.33</v>
      </c>
      <c r="DG17" s="7">
        <v>0</v>
      </c>
      <c r="DH17" s="844" t="s">
        <v>7160</v>
      </c>
      <c r="DI17" s="852"/>
      <c r="DJ17" s="856"/>
      <c r="DK17" s="839">
        <v>66</v>
      </c>
      <c r="DL17" s="848"/>
      <c r="DM17" s="853"/>
      <c r="DN17" s="7">
        <v>0.66</v>
      </c>
      <c r="DO17" s="7">
        <v>0</v>
      </c>
      <c r="DP17" s="844" t="s">
        <v>7160</v>
      </c>
      <c r="DQ17" s="852"/>
      <c r="DR17" s="856"/>
      <c r="DS17" s="839">
        <v>66</v>
      </c>
      <c r="DT17" s="842">
        <v>0</v>
      </c>
      <c r="DU17" s="853"/>
      <c r="DV17" s="7">
        <v>0.66</v>
      </c>
      <c r="DW17" s="7">
        <v>0</v>
      </c>
      <c r="DX17" s="844" t="s">
        <v>7160</v>
      </c>
      <c r="DY17" s="852"/>
      <c r="DZ17" s="856"/>
      <c r="EA17" s="839">
        <v>66</v>
      </c>
      <c r="EB17" s="842">
        <v>0</v>
      </c>
      <c r="EC17" s="853"/>
      <c r="ED17" s="7">
        <v>0.66</v>
      </c>
      <c r="EE17" s="7">
        <v>0</v>
      </c>
      <c r="EF17" s="844" t="s">
        <v>7160</v>
      </c>
      <c r="EG17" s="851"/>
      <c r="EH17" s="856"/>
      <c r="EI17" s="839">
        <v>66</v>
      </c>
      <c r="EJ17" s="842">
        <v>0</v>
      </c>
      <c r="EK17" s="853"/>
      <c r="EL17" s="7">
        <v>0.66</v>
      </c>
      <c r="EM17" s="7">
        <v>0</v>
      </c>
      <c r="EN17" s="844" t="s">
        <v>7160</v>
      </c>
      <c r="EO17" s="851"/>
      <c r="EP17" s="856"/>
      <c r="EQ17" s="839">
        <v>100</v>
      </c>
      <c r="ER17" s="845"/>
      <c r="ES17" s="853"/>
      <c r="ET17" s="7">
        <v>1</v>
      </c>
      <c r="EU17" s="7">
        <v>0</v>
      </c>
      <c r="EV17" s="844" t="s">
        <v>7160</v>
      </c>
      <c r="EW17" s="849"/>
      <c r="EX17" s="849"/>
      <c r="EY17" s="546">
        <v>2023</v>
      </c>
      <c r="FB17" s="862"/>
    </row>
    <row r="18" spans="1:158" s="934" customFormat="1" ht="32.25" customHeight="1" x14ac:dyDescent="0.25">
      <c r="A18" s="861" t="s">
        <v>9481</v>
      </c>
      <c r="B18" s="925" t="s">
        <v>5392</v>
      </c>
      <c r="C18" s="925" t="s">
        <v>5893</v>
      </c>
      <c r="D18" s="925" t="s">
        <v>4460</v>
      </c>
      <c r="E18" s="925" t="s">
        <v>7183</v>
      </c>
      <c r="F18" s="925" t="s">
        <v>5894</v>
      </c>
      <c r="G18" s="925" t="s">
        <v>6043</v>
      </c>
      <c r="H18" s="925" t="s">
        <v>7519</v>
      </c>
      <c r="I18" s="969" t="s">
        <v>7484</v>
      </c>
      <c r="J18" s="969" t="s">
        <v>7426</v>
      </c>
      <c r="K18" s="969" t="s">
        <v>7485</v>
      </c>
      <c r="L18" s="920"/>
      <c r="M18" s="935" t="s">
        <v>8335</v>
      </c>
      <c r="N18" s="971">
        <v>573</v>
      </c>
      <c r="O18" s="920"/>
      <c r="P18" s="1073" t="s">
        <v>7520</v>
      </c>
      <c r="Q18" s="920" t="s">
        <v>210</v>
      </c>
      <c r="R18" s="921"/>
      <c r="S18" s="921"/>
      <c r="T18" s="921"/>
      <c r="U18" s="921"/>
      <c r="V18" s="921"/>
      <c r="W18" s="921"/>
      <c r="X18" s="921"/>
      <c r="Y18" s="921"/>
      <c r="Z18" s="921"/>
      <c r="AA18" s="921"/>
      <c r="AB18" s="921"/>
      <c r="AC18" s="921"/>
      <c r="AD18" s="921"/>
      <c r="AE18" s="921"/>
      <c r="AF18" s="921"/>
      <c r="AG18" s="921"/>
      <c r="AH18" s="921"/>
      <c r="AI18" s="921"/>
      <c r="AJ18" s="921"/>
      <c r="AK18" s="921"/>
      <c r="AL18" s="921"/>
      <c r="AM18" s="921"/>
      <c r="AN18" s="921"/>
      <c r="AO18" s="920" t="s">
        <v>211</v>
      </c>
      <c r="AP18" s="921" t="s">
        <v>212</v>
      </c>
      <c r="AQ18" s="920" t="s">
        <v>244</v>
      </c>
      <c r="AR18" s="920" t="s">
        <v>214</v>
      </c>
      <c r="AS18" s="920">
        <v>0</v>
      </c>
      <c r="AT18" s="925" t="s">
        <v>7521</v>
      </c>
      <c r="AU18" s="925" t="s">
        <v>7522</v>
      </c>
      <c r="AV18" s="985">
        <v>0</v>
      </c>
      <c r="AW18" s="1022">
        <v>100</v>
      </c>
      <c r="AX18" s="1046" t="s">
        <v>4357</v>
      </c>
      <c r="AY18" s="1046" t="s">
        <v>4357</v>
      </c>
      <c r="AZ18" s="1046" t="s">
        <v>4357</v>
      </c>
      <c r="BA18" s="1046" t="s">
        <v>4357</v>
      </c>
      <c r="BB18" s="958"/>
      <c r="BC18" s="958"/>
      <c r="BD18" s="958"/>
      <c r="BE18" s="958"/>
      <c r="BF18" s="994">
        <v>100</v>
      </c>
      <c r="BG18" s="839">
        <v>0</v>
      </c>
      <c r="BH18" s="842">
        <v>0</v>
      </c>
      <c r="BI18" s="854" t="s">
        <v>7934</v>
      </c>
      <c r="BJ18" s="129">
        <v>0</v>
      </c>
      <c r="BK18" s="7">
        <v>0</v>
      </c>
      <c r="BL18" s="841" t="s">
        <v>218</v>
      </c>
      <c r="BM18" s="854" t="s">
        <v>8485</v>
      </c>
      <c r="BN18" s="860"/>
      <c r="BO18" s="839">
        <v>0</v>
      </c>
      <c r="BP18" s="842">
        <v>0</v>
      </c>
      <c r="BQ18" s="843" t="s">
        <v>7968</v>
      </c>
      <c r="BR18" s="7">
        <v>0</v>
      </c>
      <c r="BS18" s="7">
        <v>0</v>
      </c>
      <c r="BT18" s="844" t="s">
        <v>218</v>
      </c>
      <c r="BU18" s="537" t="s">
        <v>8010</v>
      </c>
      <c r="BV18" s="120"/>
      <c r="BW18" s="839">
        <v>0</v>
      </c>
      <c r="BX18" s="842">
        <v>0</v>
      </c>
      <c r="BY18" s="853" t="s">
        <v>8461</v>
      </c>
      <c r="BZ18" s="7">
        <v>0</v>
      </c>
      <c r="CA18" s="7">
        <v>0</v>
      </c>
      <c r="CB18" s="844" t="s">
        <v>218</v>
      </c>
      <c r="CC18" s="852" t="s">
        <v>8659</v>
      </c>
      <c r="CD18" s="857"/>
      <c r="CE18" s="839">
        <v>33</v>
      </c>
      <c r="CF18" s="848"/>
      <c r="CG18" s="853" t="s">
        <v>9482</v>
      </c>
      <c r="CH18" s="7">
        <v>0.33</v>
      </c>
      <c r="CI18" s="7">
        <v>0</v>
      </c>
      <c r="CJ18" s="844" t="s">
        <v>2913</v>
      </c>
      <c r="CK18" s="27" t="s">
        <v>9483</v>
      </c>
      <c r="CL18" s="857">
        <v>1</v>
      </c>
      <c r="CM18" s="839">
        <v>33</v>
      </c>
      <c r="CN18" s="842">
        <v>0</v>
      </c>
      <c r="CO18" s="847" t="s">
        <v>9484</v>
      </c>
      <c r="CP18" s="7">
        <v>0.33</v>
      </c>
      <c r="CQ18" s="7">
        <v>0</v>
      </c>
      <c r="CR18" s="844" t="s">
        <v>218</v>
      </c>
      <c r="CS18" s="852" t="s">
        <v>9462</v>
      </c>
      <c r="CT18" s="857">
        <v>1</v>
      </c>
      <c r="CU18" s="839">
        <v>33</v>
      </c>
      <c r="CV18" s="858">
        <v>0</v>
      </c>
      <c r="CW18" s="853" t="s">
        <v>9485</v>
      </c>
      <c r="CX18" s="7">
        <v>0.33</v>
      </c>
      <c r="CY18" s="7">
        <v>0</v>
      </c>
      <c r="CZ18" s="844" t="s">
        <v>218</v>
      </c>
      <c r="DA18" s="852" t="s">
        <v>9486</v>
      </c>
      <c r="DB18" s="856">
        <v>1</v>
      </c>
      <c r="DC18" s="839">
        <v>33</v>
      </c>
      <c r="DD18" s="842">
        <v>0</v>
      </c>
      <c r="DE18" s="853"/>
      <c r="DF18" s="7">
        <v>0.33</v>
      </c>
      <c r="DG18" s="7">
        <v>0</v>
      </c>
      <c r="DH18" s="844" t="s">
        <v>7160</v>
      </c>
      <c r="DI18" s="852"/>
      <c r="DJ18" s="856"/>
      <c r="DK18" s="839">
        <v>66</v>
      </c>
      <c r="DL18" s="848"/>
      <c r="DM18" s="853"/>
      <c r="DN18" s="7">
        <v>0.66</v>
      </c>
      <c r="DO18" s="7">
        <v>0</v>
      </c>
      <c r="DP18" s="844" t="s">
        <v>7160</v>
      </c>
      <c r="DQ18" s="852"/>
      <c r="DR18" s="856"/>
      <c r="DS18" s="839">
        <v>66</v>
      </c>
      <c r="DT18" s="842">
        <v>0</v>
      </c>
      <c r="DU18" s="853"/>
      <c r="DV18" s="7">
        <v>0.66</v>
      </c>
      <c r="DW18" s="7">
        <v>0</v>
      </c>
      <c r="DX18" s="844" t="s">
        <v>7160</v>
      </c>
      <c r="DY18" s="852"/>
      <c r="DZ18" s="856"/>
      <c r="EA18" s="839">
        <v>66</v>
      </c>
      <c r="EB18" s="842">
        <v>0</v>
      </c>
      <c r="EC18" s="853"/>
      <c r="ED18" s="7">
        <v>0.66</v>
      </c>
      <c r="EE18" s="7">
        <v>0</v>
      </c>
      <c r="EF18" s="844" t="s">
        <v>7160</v>
      </c>
      <c r="EG18" s="851"/>
      <c r="EH18" s="856"/>
      <c r="EI18" s="839">
        <v>66</v>
      </c>
      <c r="EJ18" s="842">
        <v>0</v>
      </c>
      <c r="EK18" s="853"/>
      <c r="EL18" s="7">
        <v>0.66</v>
      </c>
      <c r="EM18" s="7">
        <v>0</v>
      </c>
      <c r="EN18" s="844" t="s">
        <v>7160</v>
      </c>
      <c r="EO18" s="851"/>
      <c r="EP18" s="856"/>
      <c r="EQ18" s="839">
        <v>100</v>
      </c>
      <c r="ER18" s="845"/>
      <c r="ES18" s="853"/>
      <c r="ET18" s="7">
        <v>1</v>
      </c>
      <c r="EU18" s="7">
        <v>0</v>
      </c>
      <c r="EV18" s="844" t="s">
        <v>7160</v>
      </c>
      <c r="EW18" s="849"/>
      <c r="EX18" s="849"/>
      <c r="EY18" s="546">
        <v>2023</v>
      </c>
      <c r="FB18" s="862"/>
    </row>
    <row r="19" spans="1:158" s="934" customFormat="1" ht="32.25" customHeight="1" x14ac:dyDescent="0.25">
      <c r="A19" s="861" t="s">
        <v>9487</v>
      </c>
      <c r="B19" s="925" t="s">
        <v>5392</v>
      </c>
      <c r="C19" s="925" t="s">
        <v>5893</v>
      </c>
      <c r="D19" s="925" t="s">
        <v>4460</v>
      </c>
      <c r="E19" s="925" t="s">
        <v>7183</v>
      </c>
      <c r="F19" s="925" t="s">
        <v>5894</v>
      </c>
      <c r="G19" s="925" t="s">
        <v>6043</v>
      </c>
      <c r="H19" s="925" t="s">
        <v>5394</v>
      </c>
      <c r="I19" s="969" t="s">
        <v>7482</v>
      </c>
      <c r="J19" s="969" t="s">
        <v>7426</v>
      </c>
      <c r="K19" s="969" t="s">
        <v>7500</v>
      </c>
      <c r="L19" s="920"/>
      <c r="M19" s="935" t="s">
        <v>8297</v>
      </c>
      <c r="N19" s="971">
        <v>574</v>
      </c>
      <c r="O19" s="920"/>
      <c r="P19" s="1073" t="s">
        <v>7523</v>
      </c>
      <c r="Q19" s="920" t="s">
        <v>210</v>
      </c>
      <c r="R19" s="921"/>
      <c r="S19" s="921"/>
      <c r="T19" s="921"/>
      <c r="U19" s="921"/>
      <c r="V19" s="921"/>
      <c r="W19" s="921"/>
      <c r="X19" s="921"/>
      <c r="Y19" s="921"/>
      <c r="Z19" s="921"/>
      <c r="AA19" s="921"/>
      <c r="AB19" s="921"/>
      <c r="AC19" s="921"/>
      <c r="AD19" s="921"/>
      <c r="AE19" s="921"/>
      <c r="AF19" s="921"/>
      <c r="AG19" s="921"/>
      <c r="AH19" s="921"/>
      <c r="AI19" s="921"/>
      <c r="AJ19" s="921"/>
      <c r="AK19" s="921"/>
      <c r="AL19" s="921"/>
      <c r="AM19" s="921"/>
      <c r="AN19" s="921"/>
      <c r="AO19" s="920" t="s">
        <v>6598</v>
      </c>
      <c r="AP19" s="921" t="s">
        <v>2635</v>
      </c>
      <c r="AQ19" s="920" t="s">
        <v>244</v>
      </c>
      <c r="AR19" s="920" t="s">
        <v>271</v>
      </c>
      <c r="AS19" s="920">
        <v>0</v>
      </c>
      <c r="AT19" s="925" t="s">
        <v>7524</v>
      </c>
      <c r="AU19" s="925" t="s">
        <v>7525</v>
      </c>
      <c r="AV19" s="985">
        <v>0</v>
      </c>
      <c r="AW19" s="1022">
        <v>4</v>
      </c>
      <c r="AX19" s="1022">
        <v>8</v>
      </c>
      <c r="AY19" s="1022">
        <v>12</v>
      </c>
      <c r="AZ19" s="1022">
        <v>16</v>
      </c>
      <c r="BA19" s="1022">
        <v>16</v>
      </c>
      <c r="BB19" s="956"/>
      <c r="BC19" s="956"/>
      <c r="BD19" s="956"/>
      <c r="BE19" s="956"/>
      <c r="BF19" s="994">
        <v>4</v>
      </c>
      <c r="BG19" s="839">
        <v>0</v>
      </c>
      <c r="BH19" s="842">
        <v>0</v>
      </c>
      <c r="BI19" s="854" t="s">
        <v>7935</v>
      </c>
      <c r="BJ19" s="129">
        <v>0</v>
      </c>
      <c r="BK19" s="7">
        <v>0</v>
      </c>
      <c r="BL19" s="841" t="s">
        <v>218</v>
      </c>
      <c r="BM19" s="854" t="s">
        <v>8485</v>
      </c>
      <c r="BN19" s="860"/>
      <c r="BO19" s="839">
        <v>0</v>
      </c>
      <c r="BP19" s="842">
        <v>0</v>
      </c>
      <c r="BQ19" s="843" t="s">
        <v>7969</v>
      </c>
      <c r="BR19" s="7">
        <v>0</v>
      </c>
      <c r="BS19" s="7">
        <v>0</v>
      </c>
      <c r="BT19" s="844" t="s">
        <v>218</v>
      </c>
      <c r="BU19" s="537" t="s">
        <v>8010</v>
      </c>
      <c r="BV19" s="120"/>
      <c r="BW19" s="839">
        <v>0</v>
      </c>
      <c r="BX19" s="842">
        <v>0</v>
      </c>
      <c r="BY19" s="853" t="s">
        <v>8462</v>
      </c>
      <c r="BZ19" s="7">
        <v>0</v>
      </c>
      <c r="CA19" s="7">
        <v>0</v>
      </c>
      <c r="CB19" s="844" t="s">
        <v>218</v>
      </c>
      <c r="CC19" s="852" t="s">
        <v>8659</v>
      </c>
      <c r="CD19" s="857"/>
      <c r="CE19" s="839">
        <v>0</v>
      </c>
      <c r="CF19" s="842">
        <v>0</v>
      </c>
      <c r="CG19" s="853" t="s">
        <v>9488</v>
      </c>
      <c r="CH19" s="7">
        <v>0</v>
      </c>
      <c r="CI19" s="7">
        <v>0</v>
      </c>
      <c r="CJ19" s="844" t="s">
        <v>218</v>
      </c>
      <c r="CK19" s="27" t="s">
        <v>9489</v>
      </c>
      <c r="CL19" s="857">
        <v>1</v>
      </c>
      <c r="CM19" s="839">
        <v>0</v>
      </c>
      <c r="CN19" s="842">
        <v>0</v>
      </c>
      <c r="CO19" s="847" t="s">
        <v>9490</v>
      </c>
      <c r="CP19" s="7">
        <v>0</v>
      </c>
      <c r="CQ19" s="7">
        <v>0</v>
      </c>
      <c r="CR19" s="844" t="s">
        <v>218</v>
      </c>
      <c r="CS19" s="852" t="s">
        <v>9467</v>
      </c>
      <c r="CT19" s="857">
        <v>1</v>
      </c>
      <c r="CU19" s="839">
        <v>0</v>
      </c>
      <c r="CV19" s="858">
        <v>0</v>
      </c>
      <c r="CW19" s="853" t="s">
        <v>9491</v>
      </c>
      <c r="CX19" s="7">
        <v>0</v>
      </c>
      <c r="CY19" s="7">
        <v>0</v>
      </c>
      <c r="CZ19" s="844" t="s">
        <v>218</v>
      </c>
      <c r="DA19" s="852" t="s">
        <v>9492</v>
      </c>
      <c r="DB19" s="856">
        <v>1</v>
      </c>
      <c r="DC19" s="839">
        <v>0</v>
      </c>
      <c r="DD19" s="842">
        <v>0</v>
      </c>
      <c r="DE19" s="853"/>
      <c r="DF19" s="7">
        <v>0</v>
      </c>
      <c r="DG19" s="7">
        <v>0</v>
      </c>
      <c r="DH19" s="844" t="s">
        <v>7160</v>
      </c>
      <c r="DI19" s="852"/>
      <c r="DJ19" s="856"/>
      <c r="DK19" s="839">
        <v>0</v>
      </c>
      <c r="DL19" s="842">
        <v>0</v>
      </c>
      <c r="DM19" s="853"/>
      <c r="DN19" s="7">
        <v>0</v>
      </c>
      <c r="DO19" s="7">
        <v>0</v>
      </c>
      <c r="DP19" s="844" t="s">
        <v>7160</v>
      </c>
      <c r="DQ19" s="852"/>
      <c r="DR19" s="856"/>
      <c r="DS19" s="839">
        <v>0</v>
      </c>
      <c r="DT19" s="842">
        <v>0</v>
      </c>
      <c r="DU19" s="853"/>
      <c r="DV19" s="7">
        <v>0</v>
      </c>
      <c r="DW19" s="7">
        <v>0</v>
      </c>
      <c r="DX19" s="844" t="s">
        <v>7160</v>
      </c>
      <c r="DY19" s="852"/>
      <c r="DZ19" s="856"/>
      <c r="EA19" s="839">
        <v>0</v>
      </c>
      <c r="EB19" s="842">
        <v>0</v>
      </c>
      <c r="EC19" s="853"/>
      <c r="ED19" s="7">
        <v>0</v>
      </c>
      <c r="EE19" s="7">
        <v>0</v>
      </c>
      <c r="EF19" s="844" t="s">
        <v>7160</v>
      </c>
      <c r="EG19" s="851"/>
      <c r="EH19" s="856"/>
      <c r="EI19" s="839">
        <v>0</v>
      </c>
      <c r="EJ19" s="842">
        <v>0</v>
      </c>
      <c r="EK19" s="853"/>
      <c r="EL19" s="7">
        <v>0</v>
      </c>
      <c r="EM19" s="7">
        <v>0</v>
      </c>
      <c r="EN19" s="844" t="s">
        <v>7160</v>
      </c>
      <c r="EO19" s="851"/>
      <c r="EP19" s="856"/>
      <c r="EQ19" s="839">
        <v>4</v>
      </c>
      <c r="ER19" s="845"/>
      <c r="ES19" s="853"/>
      <c r="ET19" s="7">
        <v>1</v>
      </c>
      <c r="EU19" s="7">
        <v>0</v>
      </c>
      <c r="EV19" s="844" t="s">
        <v>7160</v>
      </c>
      <c r="EW19" s="849"/>
      <c r="EX19" s="849"/>
      <c r="EY19" s="546">
        <v>2023</v>
      </c>
      <c r="FB19" s="862"/>
    </row>
    <row r="20" spans="1:158" s="934" customFormat="1" ht="32.25" customHeight="1" x14ac:dyDescent="0.25">
      <c r="A20" s="861" t="s">
        <v>9493</v>
      </c>
      <c r="B20" s="925" t="s">
        <v>5392</v>
      </c>
      <c r="C20" s="925" t="s">
        <v>5893</v>
      </c>
      <c r="D20" s="925" t="s">
        <v>4460</v>
      </c>
      <c r="E20" s="925" t="s">
        <v>7183</v>
      </c>
      <c r="F20" s="925" t="s">
        <v>5894</v>
      </c>
      <c r="G20" s="925" t="s">
        <v>6043</v>
      </c>
      <c r="H20" s="925" t="s">
        <v>5394</v>
      </c>
      <c r="I20" s="969" t="s">
        <v>7484</v>
      </c>
      <c r="J20" s="969" t="s">
        <v>7426</v>
      </c>
      <c r="K20" s="969" t="s">
        <v>7485</v>
      </c>
      <c r="L20" s="920"/>
      <c r="M20" s="935" t="s">
        <v>8335</v>
      </c>
      <c r="N20" s="971">
        <v>575</v>
      </c>
      <c r="O20" s="920"/>
      <c r="P20" s="1073" t="s">
        <v>7526</v>
      </c>
      <c r="Q20" s="920" t="s">
        <v>210</v>
      </c>
      <c r="R20" s="921"/>
      <c r="S20" s="921"/>
      <c r="T20" s="921"/>
      <c r="U20" s="921"/>
      <c r="V20" s="921"/>
      <c r="W20" s="921"/>
      <c r="X20" s="921"/>
      <c r="Y20" s="921"/>
      <c r="Z20" s="921"/>
      <c r="AA20" s="921"/>
      <c r="AB20" s="921"/>
      <c r="AC20" s="921"/>
      <c r="AD20" s="921"/>
      <c r="AE20" s="921"/>
      <c r="AF20" s="921"/>
      <c r="AG20" s="921"/>
      <c r="AH20" s="921"/>
      <c r="AI20" s="921"/>
      <c r="AJ20" s="921"/>
      <c r="AK20" s="921"/>
      <c r="AL20" s="921"/>
      <c r="AM20" s="921"/>
      <c r="AN20" s="921"/>
      <c r="AO20" s="920" t="s">
        <v>6598</v>
      </c>
      <c r="AP20" s="921" t="s">
        <v>212</v>
      </c>
      <c r="AQ20" s="920" t="s">
        <v>244</v>
      </c>
      <c r="AR20" s="920" t="s">
        <v>214</v>
      </c>
      <c r="AS20" s="920">
        <v>0</v>
      </c>
      <c r="AT20" s="925" t="s">
        <v>7527</v>
      </c>
      <c r="AU20" s="925" t="s">
        <v>7528</v>
      </c>
      <c r="AV20" s="985">
        <v>0</v>
      </c>
      <c r="AW20" s="1022">
        <v>100</v>
      </c>
      <c r="AX20" s="1046" t="s">
        <v>4357</v>
      </c>
      <c r="AY20" s="1046" t="s">
        <v>4357</v>
      </c>
      <c r="AZ20" s="1046" t="s">
        <v>4357</v>
      </c>
      <c r="BA20" s="1046" t="s">
        <v>4357</v>
      </c>
      <c r="BB20" s="958"/>
      <c r="BC20" s="958"/>
      <c r="BD20" s="958"/>
      <c r="BE20" s="958"/>
      <c r="BF20" s="994">
        <v>100</v>
      </c>
      <c r="BG20" s="839">
        <v>0</v>
      </c>
      <c r="BH20" s="842">
        <v>0</v>
      </c>
      <c r="BI20" s="854" t="s">
        <v>7936</v>
      </c>
      <c r="BJ20" s="129">
        <v>0</v>
      </c>
      <c r="BK20" s="7">
        <v>0</v>
      </c>
      <c r="BL20" s="841" t="s">
        <v>218</v>
      </c>
      <c r="BM20" s="854" t="s">
        <v>8485</v>
      </c>
      <c r="BN20" s="860"/>
      <c r="BO20" s="839">
        <v>0</v>
      </c>
      <c r="BP20" s="842">
        <v>0</v>
      </c>
      <c r="BQ20" s="843" t="s">
        <v>7970</v>
      </c>
      <c r="BR20" s="7">
        <v>0</v>
      </c>
      <c r="BS20" s="7">
        <v>0</v>
      </c>
      <c r="BT20" s="844" t="s">
        <v>218</v>
      </c>
      <c r="BU20" s="537" t="s">
        <v>8010</v>
      </c>
      <c r="BV20" s="120"/>
      <c r="BW20" s="839">
        <v>0</v>
      </c>
      <c r="BX20" s="842">
        <v>0</v>
      </c>
      <c r="BY20" s="853" t="s">
        <v>8463</v>
      </c>
      <c r="BZ20" s="7">
        <v>0</v>
      </c>
      <c r="CA20" s="7">
        <v>0</v>
      </c>
      <c r="CB20" s="844" t="s">
        <v>218</v>
      </c>
      <c r="CC20" s="852" t="s">
        <v>8659</v>
      </c>
      <c r="CD20" s="857"/>
      <c r="CE20" s="839">
        <v>33</v>
      </c>
      <c r="CF20" s="848"/>
      <c r="CG20" s="853" t="s">
        <v>9494</v>
      </c>
      <c r="CH20" s="7">
        <v>0.33</v>
      </c>
      <c r="CI20" s="7">
        <v>0</v>
      </c>
      <c r="CJ20" s="844" t="s">
        <v>2913</v>
      </c>
      <c r="CK20" s="27" t="s">
        <v>9495</v>
      </c>
      <c r="CL20" s="857">
        <v>1</v>
      </c>
      <c r="CM20" s="839">
        <v>33</v>
      </c>
      <c r="CN20" s="842">
        <v>0</v>
      </c>
      <c r="CO20" s="847" t="s">
        <v>9496</v>
      </c>
      <c r="CP20" s="7">
        <v>0.33</v>
      </c>
      <c r="CQ20" s="7">
        <v>0</v>
      </c>
      <c r="CR20" s="844" t="s">
        <v>218</v>
      </c>
      <c r="CS20" s="852" t="s">
        <v>9497</v>
      </c>
      <c r="CT20" s="857">
        <v>1</v>
      </c>
      <c r="CU20" s="839">
        <v>33</v>
      </c>
      <c r="CV20" s="858">
        <v>0</v>
      </c>
      <c r="CW20" s="853" t="s">
        <v>9498</v>
      </c>
      <c r="CX20" s="7">
        <v>0.33</v>
      </c>
      <c r="CY20" s="7">
        <v>0</v>
      </c>
      <c r="CZ20" s="844" t="s">
        <v>218</v>
      </c>
      <c r="DA20" s="852" t="s">
        <v>9497</v>
      </c>
      <c r="DB20" s="856">
        <v>1</v>
      </c>
      <c r="DC20" s="839">
        <v>33</v>
      </c>
      <c r="DD20" s="842">
        <v>0</v>
      </c>
      <c r="DE20" s="853"/>
      <c r="DF20" s="7">
        <v>0.33</v>
      </c>
      <c r="DG20" s="7">
        <v>0</v>
      </c>
      <c r="DH20" s="844" t="s">
        <v>7160</v>
      </c>
      <c r="DI20" s="852"/>
      <c r="DJ20" s="856"/>
      <c r="DK20" s="839">
        <v>66</v>
      </c>
      <c r="DL20" s="848"/>
      <c r="DM20" s="853"/>
      <c r="DN20" s="7">
        <v>0.66</v>
      </c>
      <c r="DO20" s="7">
        <v>0</v>
      </c>
      <c r="DP20" s="844" t="s">
        <v>7160</v>
      </c>
      <c r="DQ20" s="852"/>
      <c r="DR20" s="856"/>
      <c r="DS20" s="839">
        <v>66</v>
      </c>
      <c r="DT20" s="842">
        <v>0</v>
      </c>
      <c r="DU20" s="853"/>
      <c r="DV20" s="7">
        <v>0.66</v>
      </c>
      <c r="DW20" s="7">
        <v>0</v>
      </c>
      <c r="DX20" s="844" t="s">
        <v>7160</v>
      </c>
      <c r="DY20" s="852"/>
      <c r="DZ20" s="856"/>
      <c r="EA20" s="839">
        <v>66</v>
      </c>
      <c r="EB20" s="842">
        <v>0</v>
      </c>
      <c r="EC20" s="853"/>
      <c r="ED20" s="7">
        <v>0.66</v>
      </c>
      <c r="EE20" s="7">
        <v>0</v>
      </c>
      <c r="EF20" s="844" t="s">
        <v>7160</v>
      </c>
      <c r="EG20" s="851"/>
      <c r="EH20" s="856"/>
      <c r="EI20" s="839">
        <v>66</v>
      </c>
      <c r="EJ20" s="842">
        <v>0</v>
      </c>
      <c r="EK20" s="853"/>
      <c r="EL20" s="7">
        <v>0.66</v>
      </c>
      <c r="EM20" s="7">
        <v>0</v>
      </c>
      <c r="EN20" s="844" t="s">
        <v>7160</v>
      </c>
      <c r="EO20" s="851"/>
      <c r="EP20" s="856"/>
      <c r="EQ20" s="839">
        <v>100</v>
      </c>
      <c r="ER20" s="845"/>
      <c r="ES20" s="853"/>
      <c r="ET20" s="7">
        <v>1</v>
      </c>
      <c r="EU20" s="7">
        <v>0</v>
      </c>
      <c r="EV20" s="844" t="s">
        <v>7160</v>
      </c>
      <c r="EW20" s="849"/>
      <c r="EX20" s="849"/>
      <c r="EY20" s="546">
        <v>2023</v>
      </c>
      <c r="FB20" s="862"/>
    </row>
    <row r="21" spans="1:158" s="934" customFormat="1" ht="32.25" customHeight="1" x14ac:dyDescent="0.25">
      <c r="A21" s="861" t="s">
        <v>9499</v>
      </c>
      <c r="B21" s="925" t="s">
        <v>5392</v>
      </c>
      <c r="C21" s="925" t="s">
        <v>5893</v>
      </c>
      <c r="D21" s="925" t="s">
        <v>4460</v>
      </c>
      <c r="E21" s="925" t="s">
        <v>7183</v>
      </c>
      <c r="F21" s="925" t="s">
        <v>5894</v>
      </c>
      <c r="G21" s="925" t="s">
        <v>6043</v>
      </c>
      <c r="H21" s="925" t="s">
        <v>5394</v>
      </c>
      <c r="I21" s="969" t="s">
        <v>7484</v>
      </c>
      <c r="J21" s="969" t="s">
        <v>7426</v>
      </c>
      <c r="K21" s="969" t="s">
        <v>7485</v>
      </c>
      <c r="L21" s="920"/>
      <c r="M21" s="935" t="s">
        <v>8335</v>
      </c>
      <c r="N21" s="971">
        <v>576</v>
      </c>
      <c r="O21" s="920"/>
      <c r="P21" s="1073" t="s">
        <v>7529</v>
      </c>
      <c r="Q21" s="920" t="s">
        <v>210</v>
      </c>
      <c r="R21" s="921"/>
      <c r="S21" s="921"/>
      <c r="T21" s="921"/>
      <c r="U21" s="921"/>
      <c r="V21" s="921"/>
      <c r="W21" s="921"/>
      <c r="X21" s="921"/>
      <c r="Y21" s="921"/>
      <c r="Z21" s="921"/>
      <c r="AA21" s="921"/>
      <c r="AB21" s="921"/>
      <c r="AC21" s="921"/>
      <c r="AD21" s="921"/>
      <c r="AE21" s="921"/>
      <c r="AF21" s="921"/>
      <c r="AG21" s="921"/>
      <c r="AH21" s="921"/>
      <c r="AI21" s="921"/>
      <c r="AJ21" s="921"/>
      <c r="AK21" s="921"/>
      <c r="AL21" s="921"/>
      <c r="AM21" s="921"/>
      <c r="AN21" s="921"/>
      <c r="AO21" s="920" t="s">
        <v>6598</v>
      </c>
      <c r="AP21" s="921" t="s">
        <v>212</v>
      </c>
      <c r="AQ21" s="920" t="s">
        <v>244</v>
      </c>
      <c r="AR21" s="920" t="s">
        <v>214</v>
      </c>
      <c r="AS21" s="920">
        <v>0</v>
      </c>
      <c r="AT21" s="925" t="s">
        <v>7530</v>
      </c>
      <c r="AU21" s="925" t="s">
        <v>7531</v>
      </c>
      <c r="AV21" s="985">
        <v>0</v>
      </c>
      <c r="AW21" s="1022">
        <v>100</v>
      </c>
      <c r="AX21" s="1046" t="s">
        <v>4357</v>
      </c>
      <c r="AY21" s="1046" t="s">
        <v>4357</v>
      </c>
      <c r="AZ21" s="1046" t="s">
        <v>4357</v>
      </c>
      <c r="BA21" s="1046" t="s">
        <v>4357</v>
      </c>
      <c r="BB21" s="958"/>
      <c r="BC21" s="958"/>
      <c r="BD21" s="958"/>
      <c r="BE21" s="958"/>
      <c r="BF21" s="994">
        <v>100</v>
      </c>
      <c r="BG21" s="839">
        <v>0</v>
      </c>
      <c r="BH21" s="842">
        <v>0</v>
      </c>
      <c r="BI21" s="854" t="s">
        <v>7937</v>
      </c>
      <c r="BJ21" s="129">
        <v>0</v>
      </c>
      <c r="BK21" s="7">
        <v>0</v>
      </c>
      <c r="BL21" s="841" t="s">
        <v>218</v>
      </c>
      <c r="BM21" s="854" t="s">
        <v>8485</v>
      </c>
      <c r="BN21" s="860"/>
      <c r="BO21" s="839">
        <v>0</v>
      </c>
      <c r="BP21" s="842">
        <v>0</v>
      </c>
      <c r="BQ21" s="843" t="s">
        <v>7971</v>
      </c>
      <c r="BR21" s="7">
        <v>0</v>
      </c>
      <c r="BS21" s="7">
        <v>0</v>
      </c>
      <c r="BT21" s="844" t="s">
        <v>218</v>
      </c>
      <c r="BU21" s="537" t="s">
        <v>8010</v>
      </c>
      <c r="BV21" s="120"/>
      <c r="BW21" s="839">
        <v>0</v>
      </c>
      <c r="BX21" s="842">
        <v>0</v>
      </c>
      <c r="BY21" s="853" t="s">
        <v>8464</v>
      </c>
      <c r="BZ21" s="7">
        <v>0</v>
      </c>
      <c r="CA21" s="7">
        <v>0</v>
      </c>
      <c r="CB21" s="844" t="s">
        <v>218</v>
      </c>
      <c r="CC21" s="852" t="s">
        <v>8659</v>
      </c>
      <c r="CD21" s="857"/>
      <c r="CE21" s="839">
        <v>33</v>
      </c>
      <c r="CF21" s="848"/>
      <c r="CG21" s="853" t="s">
        <v>9500</v>
      </c>
      <c r="CH21" s="7">
        <v>0.33</v>
      </c>
      <c r="CI21" s="7">
        <v>0</v>
      </c>
      <c r="CJ21" s="844" t="s">
        <v>2913</v>
      </c>
      <c r="CK21" s="27" t="s">
        <v>9501</v>
      </c>
      <c r="CL21" s="857">
        <v>1</v>
      </c>
      <c r="CM21" s="839">
        <v>33</v>
      </c>
      <c r="CN21" s="842">
        <v>0</v>
      </c>
      <c r="CO21" s="847" t="s">
        <v>9502</v>
      </c>
      <c r="CP21" s="7">
        <v>0.33</v>
      </c>
      <c r="CQ21" s="7">
        <v>0</v>
      </c>
      <c r="CR21" s="844" t="s">
        <v>218</v>
      </c>
      <c r="CS21" s="852" t="s">
        <v>9503</v>
      </c>
      <c r="CT21" s="857">
        <v>1</v>
      </c>
      <c r="CU21" s="839">
        <v>33</v>
      </c>
      <c r="CV21" s="858">
        <v>0</v>
      </c>
      <c r="CW21" s="853" t="s">
        <v>9504</v>
      </c>
      <c r="CX21" s="7">
        <v>0.33</v>
      </c>
      <c r="CY21" s="7">
        <v>0</v>
      </c>
      <c r="CZ21" s="844" t="s">
        <v>218</v>
      </c>
      <c r="DA21" s="852" t="s">
        <v>9503</v>
      </c>
      <c r="DB21" s="856">
        <v>1</v>
      </c>
      <c r="DC21" s="839">
        <v>33</v>
      </c>
      <c r="DD21" s="842">
        <v>0</v>
      </c>
      <c r="DE21" s="853"/>
      <c r="DF21" s="7">
        <v>0.33</v>
      </c>
      <c r="DG21" s="7">
        <v>0</v>
      </c>
      <c r="DH21" s="844" t="s">
        <v>7160</v>
      </c>
      <c r="DI21" s="852"/>
      <c r="DJ21" s="856"/>
      <c r="DK21" s="839">
        <v>66</v>
      </c>
      <c r="DL21" s="848"/>
      <c r="DM21" s="853"/>
      <c r="DN21" s="7">
        <v>0.66</v>
      </c>
      <c r="DO21" s="7">
        <v>0</v>
      </c>
      <c r="DP21" s="844" t="s">
        <v>7160</v>
      </c>
      <c r="DQ21" s="852"/>
      <c r="DR21" s="856"/>
      <c r="DS21" s="839">
        <v>66</v>
      </c>
      <c r="DT21" s="842">
        <v>0</v>
      </c>
      <c r="DU21" s="853"/>
      <c r="DV21" s="7">
        <v>0.66</v>
      </c>
      <c r="DW21" s="7">
        <v>0</v>
      </c>
      <c r="DX21" s="844" t="s">
        <v>7160</v>
      </c>
      <c r="DY21" s="852"/>
      <c r="DZ21" s="856"/>
      <c r="EA21" s="839">
        <v>66</v>
      </c>
      <c r="EB21" s="842">
        <v>0</v>
      </c>
      <c r="EC21" s="853"/>
      <c r="ED21" s="7">
        <v>0.66</v>
      </c>
      <c r="EE21" s="7">
        <v>0</v>
      </c>
      <c r="EF21" s="844" t="s">
        <v>7160</v>
      </c>
      <c r="EG21" s="851"/>
      <c r="EH21" s="856"/>
      <c r="EI21" s="839">
        <v>66</v>
      </c>
      <c r="EJ21" s="842">
        <v>0</v>
      </c>
      <c r="EK21" s="853"/>
      <c r="EL21" s="7">
        <v>0.66</v>
      </c>
      <c r="EM21" s="7">
        <v>0</v>
      </c>
      <c r="EN21" s="844" t="s">
        <v>7160</v>
      </c>
      <c r="EO21" s="851"/>
      <c r="EP21" s="856"/>
      <c r="EQ21" s="839">
        <v>100</v>
      </c>
      <c r="ER21" s="845"/>
      <c r="ES21" s="853"/>
      <c r="ET21" s="7">
        <v>1</v>
      </c>
      <c r="EU21" s="7">
        <v>0</v>
      </c>
      <c r="EV21" s="844" t="s">
        <v>7160</v>
      </c>
      <c r="EW21" s="849"/>
      <c r="EX21" s="849"/>
      <c r="EY21" s="546">
        <v>2023</v>
      </c>
      <c r="FB21" s="862"/>
    </row>
    <row r="22" spans="1:158" s="934" customFormat="1" ht="32.25" customHeight="1" x14ac:dyDescent="0.25">
      <c r="A22" s="861" t="s">
        <v>9505</v>
      </c>
      <c r="B22" s="925" t="s">
        <v>5392</v>
      </c>
      <c r="C22" s="925" t="s">
        <v>5893</v>
      </c>
      <c r="D22" s="925" t="s">
        <v>4460</v>
      </c>
      <c r="E22" s="925" t="s">
        <v>7183</v>
      </c>
      <c r="F22" s="925" t="s">
        <v>5894</v>
      </c>
      <c r="G22" s="925" t="s">
        <v>6043</v>
      </c>
      <c r="H22" s="925" t="s">
        <v>5394</v>
      </c>
      <c r="I22" s="969" t="s">
        <v>7532</v>
      </c>
      <c r="J22" s="969" t="s">
        <v>7426</v>
      </c>
      <c r="K22" s="969" t="s">
        <v>7533</v>
      </c>
      <c r="L22" s="920"/>
      <c r="M22" s="935" t="s">
        <v>8298</v>
      </c>
      <c r="N22" s="971">
        <v>577</v>
      </c>
      <c r="O22" s="920"/>
      <c r="P22" s="1073" t="s">
        <v>7534</v>
      </c>
      <c r="Q22" s="920" t="s">
        <v>210</v>
      </c>
      <c r="R22" s="921"/>
      <c r="S22" s="921"/>
      <c r="T22" s="921"/>
      <c r="U22" s="921"/>
      <c r="V22" s="921"/>
      <c r="W22" s="921"/>
      <c r="X22" s="921"/>
      <c r="Y22" s="921"/>
      <c r="Z22" s="921"/>
      <c r="AA22" s="921"/>
      <c r="AB22" s="921"/>
      <c r="AC22" s="921"/>
      <c r="AD22" s="921"/>
      <c r="AE22" s="921"/>
      <c r="AF22" s="921"/>
      <c r="AG22" s="921"/>
      <c r="AH22" s="921"/>
      <c r="AI22" s="921"/>
      <c r="AJ22" s="921"/>
      <c r="AK22" s="921"/>
      <c r="AL22" s="921"/>
      <c r="AM22" s="921"/>
      <c r="AN22" s="921"/>
      <c r="AO22" s="920" t="s">
        <v>6598</v>
      </c>
      <c r="AP22" s="921" t="s">
        <v>299</v>
      </c>
      <c r="AQ22" s="920" t="s">
        <v>244</v>
      </c>
      <c r="AR22" s="920" t="s">
        <v>271</v>
      </c>
      <c r="AS22" s="920">
        <v>0</v>
      </c>
      <c r="AT22" s="925" t="s">
        <v>7535</v>
      </c>
      <c r="AU22" s="925" t="s">
        <v>7536</v>
      </c>
      <c r="AV22" s="985">
        <v>0</v>
      </c>
      <c r="AW22" s="1022">
        <v>100</v>
      </c>
      <c r="AX22" s="1047" t="s">
        <v>4357</v>
      </c>
      <c r="AY22" s="1047" t="s">
        <v>4357</v>
      </c>
      <c r="AZ22" s="1047" t="s">
        <v>4357</v>
      </c>
      <c r="BA22" s="1047" t="s">
        <v>4357</v>
      </c>
      <c r="BB22" s="960"/>
      <c r="BC22" s="960"/>
      <c r="BD22" s="960"/>
      <c r="BE22" s="960"/>
      <c r="BF22" s="994">
        <v>100</v>
      </c>
      <c r="BG22" s="839">
        <v>0</v>
      </c>
      <c r="BH22" s="842">
        <v>0</v>
      </c>
      <c r="BI22" s="854" t="s">
        <v>7938</v>
      </c>
      <c r="BJ22" s="129">
        <v>0</v>
      </c>
      <c r="BK22" s="7">
        <v>0</v>
      </c>
      <c r="BL22" s="841" t="s">
        <v>218</v>
      </c>
      <c r="BM22" s="854" t="s">
        <v>8485</v>
      </c>
      <c r="BN22" s="860"/>
      <c r="BO22" s="839">
        <v>0</v>
      </c>
      <c r="BP22" s="842">
        <v>0</v>
      </c>
      <c r="BQ22" s="843" t="s">
        <v>7972</v>
      </c>
      <c r="BR22" s="7">
        <v>0</v>
      </c>
      <c r="BS22" s="7">
        <v>0</v>
      </c>
      <c r="BT22" s="844" t="s">
        <v>218</v>
      </c>
      <c r="BU22" s="537" t="s">
        <v>8010</v>
      </c>
      <c r="BV22" s="120"/>
      <c r="BW22" s="839">
        <v>0</v>
      </c>
      <c r="BX22" s="842">
        <v>0</v>
      </c>
      <c r="BY22" s="853" t="s">
        <v>8465</v>
      </c>
      <c r="BZ22" s="7">
        <v>0</v>
      </c>
      <c r="CA22" s="7">
        <v>0</v>
      </c>
      <c r="CB22" s="844" t="s">
        <v>218</v>
      </c>
      <c r="CC22" s="852" t="s">
        <v>8659</v>
      </c>
      <c r="CD22" s="857"/>
      <c r="CE22" s="839">
        <v>0</v>
      </c>
      <c r="CF22" s="842">
        <v>0</v>
      </c>
      <c r="CG22" s="853" t="s">
        <v>9506</v>
      </c>
      <c r="CH22" s="7">
        <v>0</v>
      </c>
      <c r="CI22" s="7">
        <v>0</v>
      </c>
      <c r="CJ22" s="844" t="s">
        <v>218</v>
      </c>
      <c r="CK22" s="27" t="s">
        <v>9432</v>
      </c>
      <c r="CL22" s="857">
        <v>1</v>
      </c>
      <c r="CM22" s="839">
        <v>0</v>
      </c>
      <c r="CN22" s="842">
        <v>0</v>
      </c>
      <c r="CO22" s="847"/>
      <c r="CP22" s="7">
        <v>0</v>
      </c>
      <c r="CQ22" s="7">
        <v>0</v>
      </c>
      <c r="CR22" s="844" t="s">
        <v>218</v>
      </c>
      <c r="CS22" s="852" t="s">
        <v>9434</v>
      </c>
      <c r="CT22" s="857">
        <v>1</v>
      </c>
      <c r="CU22" s="839">
        <v>50</v>
      </c>
      <c r="CV22" s="848"/>
      <c r="CW22" s="853" t="s">
        <v>9507</v>
      </c>
      <c r="CX22" s="7">
        <v>0.5</v>
      </c>
      <c r="CY22" s="7">
        <v>0</v>
      </c>
      <c r="CZ22" s="844" t="s">
        <v>2913</v>
      </c>
      <c r="DA22" s="852" t="s">
        <v>9451</v>
      </c>
      <c r="DB22" s="856">
        <v>1</v>
      </c>
      <c r="DC22" s="839">
        <v>50</v>
      </c>
      <c r="DD22" s="842">
        <v>0</v>
      </c>
      <c r="DE22" s="853"/>
      <c r="DF22" s="7">
        <v>0.5</v>
      </c>
      <c r="DG22" s="7">
        <v>0</v>
      </c>
      <c r="DH22" s="844" t="s">
        <v>7160</v>
      </c>
      <c r="DI22" s="852"/>
      <c r="DJ22" s="856"/>
      <c r="DK22" s="839">
        <v>50</v>
      </c>
      <c r="DL22" s="842">
        <v>0</v>
      </c>
      <c r="DM22" s="853"/>
      <c r="DN22" s="7">
        <v>0.5</v>
      </c>
      <c r="DO22" s="7">
        <v>0</v>
      </c>
      <c r="DP22" s="844" t="s">
        <v>7160</v>
      </c>
      <c r="DQ22" s="852"/>
      <c r="DR22" s="856"/>
      <c r="DS22" s="839">
        <v>50</v>
      </c>
      <c r="DT22" s="842">
        <v>0</v>
      </c>
      <c r="DU22" s="853"/>
      <c r="DV22" s="7">
        <v>0.5</v>
      </c>
      <c r="DW22" s="7">
        <v>0</v>
      </c>
      <c r="DX22" s="844" t="s">
        <v>7160</v>
      </c>
      <c r="DY22" s="852"/>
      <c r="DZ22" s="856"/>
      <c r="EA22" s="839">
        <v>50</v>
      </c>
      <c r="EB22" s="842">
        <v>0</v>
      </c>
      <c r="EC22" s="853"/>
      <c r="ED22" s="7">
        <v>0.5</v>
      </c>
      <c r="EE22" s="7">
        <v>0</v>
      </c>
      <c r="EF22" s="844" t="s">
        <v>7160</v>
      </c>
      <c r="EG22" s="851"/>
      <c r="EH22" s="856"/>
      <c r="EI22" s="839">
        <v>50</v>
      </c>
      <c r="EJ22" s="842">
        <v>0</v>
      </c>
      <c r="EK22" s="853"/>
      <c r="EL22" s="7">
        <v>0.5</v>
      </c>
      <c r="EM22" s="7">
        <v>0</v>
      </c>
      <c r="EN22" s="844" t="s">
        <v>7160</v>
      </c>
      <c r="EO22" s="851"/>
      <c r="EP22" s="856"/>
      <c r="EQ22" s="839">
        <v>100</v>
      </c>
      <c r="ER22" s="845"/>
      <c r="ES22" s="853"/>
      <c r="ET22" s="7">
        <v>1</v>
      </c>
      <c r="EU22" s="7">
        <v>0</v>
      </c>
      <c r="EV22" s="844" t="s">
        <v>7160</v>
      </c>
      <c r="EW22" s="849"/>
      <c r="EX22" s="849"/>
      <c r="EY22" s="546">
        <v>2023</v>
      </c>
      <c r="FB22" s="862"/>
    </row>
    <row r="23" spans="1:158" s="934" customFormat="1" ht="32.25" customHeight="1" x14ac:dyDescent="0.25">
      <c r="A23" s="861" t="s">
        <v>9508</v>
      </c>
      <c r="B23" s="925" t="s">
        <v>5392</v>
      </c>
      <c r="C23" s="925" t="s">
        <v>5893</v>
      </c>
      <c r="D23" s="925" t="s">
        <v>4460</v>
      </c>
      <c r="E23" s="925" t="s">
        <v>7183</v>
      </c>
      <c r="F23" s="925" t="s">
        <v>5894</v>
      </c>
      <c r="G23" s="925" t="s">
        <v>6043</v>
      </c>
      <c r="H23" s="925" t="s">
        <v>5394</v>
      </c>
      <c r="I23" s="969" t="s">
        <v>7532</v>
      </c>
      <c r="J23" s="969" t="s">
        <v>7426</v>
      </c>
      <c r="K23" s="969" t="s">
        <v>7533</v>
      </c>
      <c r="L23" s="920"/>
      <c r="M23" s="935" t="s">
        <v>8298</v>
      </c>
      <c r="N23" s="971">
        <v>578</v>
      </c>
      <c r="O23" s="920"/>
      <c r="P23" s="1073" t="s">
        <v>7537</v>
      </c>
      <c r="Q23" s="920" t="s">
        <v>210</v>
      </c>
      <c r="R23" s="921"/>
      <c r="S23" s="921"/>
      <c r="T23" s="921"/>
      <c r="U23" s="921"/>
      <c r="V23" s="921"/>
      <c r="W23" s="921"/>
      <c r="X23" s="921"/>
      <c r="Y23" s="921"/>
      <c r="Z23" s="921"/>
      <c r="AA23" s="921"/>
      <c r="AB23" s="921"/>
      <c r="AC23" s="921"/>
      <c r="AD23" s="921"/>
      <c r="AE23" s="921"/>
      <c r="AF23" s="921"/>
      <c r="AG23" s="921"/>
      <c r="AH23" s="921"/>
      <c r="AI23" s="921"/>
      <c r="AJ23" s="921"/>
      <c r="AK23" s="921"/>
      <c r="AL23" s="921"/>
      <c r="AM23" s="921"/>
      <c r="AN23" s="921"/>
      <c r="AO23" s="920" t="s">
        <v>6598</v>
      </c>
      <c r="AP23" s="921" t="s">
        <v>299</v>
      </c>
      <c r="AQ23" s="920" t="s">
        <v>244</v>
      </c>
      <c r="AR23" s="920" t="s">
        <v>271</v>
      </c>
      <c r="AS23" s="920">
        <v>0</v>
      </c>
      <c r="AT23" s="925" t="s">
        <v>7538</v>
      </c>
      <c r="AU23" s="925" t="s">
        <v>7536</v>
      </c>
      <c r="AV23" s="985">
        <v>0</v>
      </c>
      <c r="AW23" s="1032">
        <v>70</v>
      </c>
      <c r="AX23" s="1047" t="s">
        <v>4357</v>
      </c>
      <c r="AY23" s="1047" t="s">
        <v>4357</v>
      </c>
      <c r="AZ23" s="1047" t="s">
        <v>4357</v>
      </c>
      <c r="BA23" s="1047" t="s">
        <v>4357</v>
      </c>
      <c r="BB23" s="960"/>
      <c r="BC23" s="960"/>
      <c r="BD23" s="960"/>
      <c r="BE23" s="960"/>
      <c r="BF23" s="994">
        <v>70</v>
      </c>
      <c r="BG23" s="839">
        <v>0</v>
      </c>
      <c r="BH23" s="842">
        <v>0</v>
      </c>
      <c r="BI23" s="854" t="s">
        <v>7939</v>
      </c>
      <c r="BJ23" s="129">
        <v>0</v>
      </c>
      <c r="BK23" s="7">
        <v>0</v>
      </c>
      <c r="BL23" s="841" t="s">
        <v>218</v>
      </c>
      <c r="BM23" s="854" t="s">
        <v>8485</v>
      </c>
      <c r="BN23" s="860"/>
      <c r="BO23" s="839">
        <v>0</v>
      </c>
      <c r="BP23" s="842">
        <v>0</v>
      </c>
      <c r="BQ23" s="843" t="s">
        <v>7973</v>
      </c>
      <c r="BR23" s="7">
        <v>0</v>
      </c>
      <c r="BS23" s="7">
        <v>0</v>
      </c>
      <c r="BT23" s="844" t="s">
        <v>218</v>
      </c>
      <c r="BU23" s="537" t="s">
        <v>8010</v>
      </c>
      <c r="BV23" s="120"/>
      <c r="BW23" s="839">
        <v>0</v>
      </c>
      <c r="BX23" s="842">
        <v>0</v>
      </c>
      <c r="BY23" s="853" t="s">
        <v>8466</v>
      </c>
      <c r="BZ23" s="7">
        <v>0</v>
      </c>
      <c r="CA23" s="7">
        <v>0</v>
      </c>
      <c r="CB23" s="844" t="s">
        <v>218</v>
      </c>
      <c r="CC23" s="852" t="s">
        <v>8659</v>
      </c>
      <c r="CD23" s="857"/>
      <c r="CE23" s="839">
        <v>0</v>
      </c>
      <c r="CF23" s="842">
        <v>0</v>
      </c>
      <c r="CG23" s="853" t="s">
        <v>9509</v>
      </c>
      <c r="CH23" s="7">
        <v>0</v>
      </c>
      <c r="CI23" s="7">
        <v>0</v>
      </c>
      <c r="CJ23" s="844" t="s">
        <v>218</v>
      </c>
      <c r="CK23" s="27" t="s">
        <v>9432</v>
      </c>
      <c r="CL23" s="857">
        <v>1</v>
      </c>
      <c r="CM23" s="839">
        <v>0</v>
      </c>
      <c r="CN23" s="842">
        <v>0</v>
      </c>
      <c r="CO23" s="847" t="s">
        <v>9510</v>
      </c>
      <c r="CP23" s="7">
        <v>0</v>
      </c>
      <c r="CQ23" s="7">
        <v>0</v>
      </c>
      <c r="CR23" s="844" t="s">
        <v>218</v>
      </c>
      <c r="CS23" s="852" t="s">
        <v>9434</v>
      </c>
      <c r="CT23" s="857">
        <v>1</v>
      </c>
      <c r="CU23" s="839">
        <v>70</v>
      </c>
      <c r="CV23" s="848"/>
      <c r="CW23" s="853" t="s">
        <v>9511</v>
      </c>
      <c r="CX23" s="7">
        <v>1</v>
      </c>
      <c r="CY23" s="7">
        <v>0</v>
      </c>
      <c r="CZ23" s="844" t="s">
        <v>2913</v>
      </c>
      <c r="DA23" s="852" t="s">
        <v>9451</v>
      </c>
      <c r="DB23" s="856">
        <v>1</v>
      </c>
      <c r="DC23" s="839">
        <v>70</v>
      </c>
      <c r="DD23" s="842">
        <v>0</v>
      </c>
      <c r="DE23" s="853"/>
      <c r="DF23" s="7">
        <v>1</v>
      </c>
      <c r="DG23" s="7">
        <v>0</v>
      </c>
      <c r="DH23" s="844" t="s">
        <v>7160</v>
      </c>
      <c r="DI23" s="852"/>
      <c r="DJ23" s="856"/>
      <c r="DK23" s="839">
        <v>70</v>
      </c>
      <c r="DL23" s="842">
        <v>0</v>
      </c>
      <c r="DM23" s="853"/>
      <c r="DN23" s="7">
        <v>1</v>
      </c>
      <c r="DO23" s="7">
        <v>0</v>
      </c>
      <c r="DP23" s="844" t="s">
        <v>7160</v>
      </c>
      <c r="DQ23" s="852"/>
      <c r="DR23" s="856"/>
      <c r="DS23" s="839">
        <v>70</v>
      </c>
      <c r="DT23" s="842">
        <v>0</v>
      </c>
      <c r="DU23" s="853"/>
      <c r="DV23" s="7">
        <v>1</v>
      </c>
      <c r="DW23" s="7">
        <v>0</v>
      </c>
      <c r="DX23" s="844" t="s">
        <v>7160</v>
      </c>
      <c r="DY23" s="852"/>
      <c r="DZ23" s="856"/>
      <c r="EA23" s="839">
        <v>70</v>
      </c>
      <c r="EB23" s="842">
        <v>0</v>
      </c>
      <c r="EC23" s="853"/>
      <c r="ED23" s="7">
        <v>1</v>
      </c>
      <c r="EE23" s="7">
        <v>0</v>
      </c>
      <c r="EF23" s="844" t="s">
        <v>7160</v>
      </c>
      <c r="EG23" s="851"/>
      <c r="EH23" s="856"/>
      <c r="EI23" s="839">
        <v>70</v>
      </c>
      <c r="EJ23" s="842">
        <v>0</v>
      </c>
      <c r="EK23" s="853"/>
      <c r="EL23" s="7">
        <v>1</v>
      </c>
      <c r="EM23" s="7">
        <v>0</v>
      </c>
      <c r="EN23" s="844" t="s">
        <v>7160</v>
      </c>
      <c r="EO23" s="851"/>
      <c r="EP23" s="856"/>
      <c r="EQ23" s="839">
        <v>70</v>
      </c>
      <c r="ER23" s="845"/>
      <c r="ES23" s="853"/>
      <c r="ET23" s="7">
        <v>1</v>
      </c>
      <c r="EU23" s="7">
        <v>0</v>
      </c>
      <c r="EV23" s="844" t="s">
        <v>7160</v>
      </c>
      <c r="EW23" s="849"/>
      <c r="EX23" s="849"/>
      <c r="EY23" s="546">
        <v>2023</v>
      </c>
      <c r="FB23" s="862"/>
    </row>
    <row r="24" spans="1:158" s="934" customFormat="1" ht="32.25" customHeight="1" x14ac:dyDescent="0.25">
      <c r="A24" s="861" t="s">
        <v>9512</v>
      </c>
      <c r="B24" s="925" t="s">
        <v>5392</v>
      </c>
      <c r="C24" s="925" t="s">
        <v>5893</v>
      </c>
      <c r="D24" s="925" t="s">
        <v>4460</v>
      </c>
      <c r="E24" s="925" t="s">
        <v>7183</v>
      </c>
      <c r="F24" s="925" t="s">
        <v>5894</v>
      </c>
      <c r="G24" s="925" t="s">
        <v>6043</v>
      </c>
      <c r="H24" s="925" t="s">
        <v>5394</v>
      </c>
      <c r="I24" s="969" t="s">
        <v>7482</v>
      </c>
      <c r="J24" s="969" t="s">
        <v>7426</v>
      </c>
      <c r="K24" s="969" t="s">
        <v>7485</v>
      </c>
      <c r="L24" s="920"/>
      <c r="M24" s="935" t="s">
        <v>8335</v>
      </c>
      <c r="N24" s="971">
        <v>579</v>
      </c>
      <c r="O24" s="920"/>
      <c r="P24" s="1073" t="s">
        <v>7539</v>
      </c>
      <c r="Q24" s="920" t="s">
        <v>210</v>
      </c>
      <c r="R24" s="921"/>
      <c r="S24" s="921"/>
      <c r="T24" s="921"/>
      <c r="U24" s="921"/>
      <c r="V24" s="921"/>
      <c r="W24" s="921"/>
      <c r="X24" s="921"/>
      <c r="Y24" s="921"/>
      <c r="Z24" s="921"/>
      <c r="AA24" s="921"/>
      <c r="AB24" s="921"/>
      <c r="AC24" s="921"/>
      <c r="AD24" s="921"/>
      <c r="AE24" s="921"/>
      <c r="AF24" s="921"/>
      <c r="AG24" s="921"/>
      <c r="AH24" s="921"/>
      <c r="AI24" s="921"/>
      <c r="AJ24" s="921"/>
      <c r="AK24" s="921"/>
      <c r="AL24" s="921"/>
      <c r="AM24" s="921"/>
      <c r="AN24" s="921"/>
      <c r="AO24" s="920" t="s">
        <v>211</v>
      </c>
      <c r="AP24" s="921" t="s">
        <v>212</v>
      </c>
      <c r="AQ24" s="920" t="s">
        <v>244</v>
      </c>
      <c r="AR24" s="920" t="s">
        <v>214</v>
      </c>
      <c r="AS24" s="920">
        <v>0</v>
      </c>
      <c r="AT24" s="925" t="s">
        <v>7540</v>
      </c>
      <c r="AU24" s="925" t="s">
        <v>7541</v>
      </c>
      <c r="AV24" s="985">
        <v>0</v>
      </c>
      <c r="AW24" s="1022">
        <v>100</v>
      </c>
      <c r="AX24" s="1046" t="s">
        <v>4357</v>
      </c>
      <c r="AY24" s="1046" t="s">
        <v>4357</v>
      </c>
      <c r="AZ24" s="1046" t="s">
        <v>4357</v>
      </c>
      <c r="BA24" s="1046" t="s">
        <v>4357</v>
      </c>
      <c r="BB24" s="958"/>
      <c r="BC24" s="958"/>
      <c r="BD24" s="958"/>
      <c r="BE24" s="958"/>
      <c r="BF24" s="994">
        <v>100</v>
      </c>
      <c r="BG24" s="839">
        <v>0</v>
      </c>
      <c r="BH24" s="842">
        <v>0</v>
      </c>
      <c r="BI24" s="854" t="s">
        <v>7940</v>
      </c>
      <c r="BJ24" s="129">
        <v>0</v>
      </c>
      <c r="BK24" s="7">
        <v>0</v>
      </c>
      <c r="BL24" s="841" t="s">
        <v>218</v>
      </c>
      <c r="BM24" s="854" t="s">
        <v>8485</v>
      </c>
      <c r="BN24" s="860"/>
      <c r="BO24" s="839">
        <v>0</v>
      </c>
      <c r="BP24" s="842">
        <v>0</v>
      </c>
      <c r="BQ24" s="843" t="s">
        <v>7974</v>
      </c>
      <c r="BR24" s="7">
        <v>0</v>
      </c>
      <c r="BS24" s="7">
        <v>0</v>
      </c>
      <c r="BT24" s="844" t="s">
        <v>218</v>
      </c>
      <c r="BU24" s="537" t="s">
        <v>8010</v>
      </c>
      <c r="BV24" s="120"/>
      <c r="BW24" s="839">
        <v>0</v>
      </c>
      <c r="BX24" s="842">
        <v>0</v>
      </c>
      <c r="BY24" s="853" t="s">
        <v>8467</v>
      </c>
      <c r="BZ24" s="7">
        <v>0</v>
      </c>
      <c r="CA24" s="7">
        <v>0</v>
      </c>
      <c r="CB24" s="844" t="s">
        <v>218</v>
      </c>
      <c r="CC24" s="852" t="s">
        <v>8659</v>
      </c>
      <c r="CD24" s="857"/>
      <c r="CE24" s="839">
        <v>33</v>
      </c>
      <c r="CF24" s="848"/>
      <c r="CG24" s="853" t="s">
        <v>9513</v>
      </c>
      <c r="CH24" s="7">
        <v>0.33</v>
      </c>
      <c r="CI24" s="7">
        <v>0</v>
      </c>
      <c r="CJ24" s="844" t="s">
        <v>2913</v>
      </c>
      <c r="CK24" s="27" t="s">
        <v>9514</v>
      </c>
      <c r="CL24" s="857">
        <v>1</v>
      </c>
      <c r="CM24" s="839">
        <v>33</v>
      </c>
      <c r="CN24" s="842">
        <v>0</v>
      </c>
      <c r="CO24" s="847" t="s">
        <v>9515</v>
      </c>
      <c r="CP24" s="7">
        <v>0.33</v>
      </c>
      <c r="CQ24" s="7">
        <v>0</v>
      </c>
      <c r="CR24" s="844" t="s">
        <v>218</v>
      </c>
      <c r="CS24" s="852" t="s">
        <v>9516</v>
      </c>
      <c r="CT24" s="857">
        <v>1</v>
      </c>
      <c r="CU24" s="839">
        <v>33</v>
      </c>
      <c r="CV24" s="858">
        <v>0</v>
      </c>
      <c r="CW24" s="853" t="s">
        <v>9517</v>
      </c>
      <c r="CX24" s="7">
        <v>0.33</v>
      </c>
      <c r="CY24" s="7">
        <v>0</v>
      </c>
      <c r="CZ24" s="844" t="s">
        <v>218</v>
      </c>
      <c r="DA24" s="852" t="s">
        <v>9516</v>
      </c>
      <c r="DB24" s="856">
        <v>1</v>
      </c>
      <c r="DC24" s="839">
        <v>33</v>
      </c>
      <c r="DD24" s="842">
        <v>0</v>
      </c>
      <c r="DE24" s="853"/>
      <c r="DF24" s="7">
        <v>0.33</v>
      </c>
      <c r="DG24" s="7">
        <v>0</v>
      </c>
      <c r="DH24" s="844" t="s">
        <v>7160</v>
      </c>
      <c r="DI24" s="852"/>
      <c r="DJ24" s="856"/>
      <c r="DK24" s="839">
        <v>66</v>
      </c>
      <c r="DL24" s="848"/>
      <c r="DM24" s="853"/>
      <c r="DN24" s="7">
        <v>0.66</v>
      </c>
      <c r="DO24" s="7">
        <v>0</v>
      </c>
      <c r="DP24" s="844" t="s">
        <v>7160</v>
      </c>
      <c r="DQ24" s="852"/>
      <c r="DR24" s="856"/>
      <c r="DS24" s="839">
        <v>66</v>
      </c>
      <c r="DT24" s="842">
        <v>0</v>
      </c>
      <c r="DU24" s="853"/>
      <c r="DV24" s="7">
        <v>0.66</v>
      </c>
      <c r="DW24" s="7">
        <v>0</v>
      </c>
      <c r="DX24" s="844" t="s">
        <v>7160</v>
      </c>
      <c r="DY24" s="852"/>
      <c r="DZ24" s="856"/>
      <c r="EA24" s="839">
        <v>66</v>
      </c>
      <c r="EB24" s="842">
        <v>0</v>
      </c>
      <c r="EC24" s="853"/>
      <c r="ED24" s="7">
        <v>0.66</v>
      </c>
      <c r="EE24" s="7">
        <v>0</v>
      </c>
      <c r="EF24" s="844" t="s">
        <v>7160</v>
      </c>
      <c r="EG24" s="851"/>
      <c r="EH24" s="856"/>
      <c r="EI24" s="839">
        <v>66</v>
      </c>
      <c r="EJ24" s="842">
        <v>0</v>
      </c>
      <c r="EK24" s="853"/>
      <c r="EL24" s="7">
        <v>0.66</v>
      </c>
      <c r="EM24" s="7">
        <v>0</v>
      </c>
      <c r="EN24" s="844" t="s">
        <v>7160</v>
      </c>
      <c r="EO24" s="851"/>
      <c r="EP24" s="856"/>
      <c r="EQ24" s="839">
        <v>100</v>
      </c>
      <c r="ER24" s="845"/>
      <c r="ES24" s="853"/>
      <c r="ET24" s="7">
        <v>1</v>
      </c>
      <c r="EU24" s="7">
        <v>0</v>
      </c>
      <c r="EV24" s="844" t="s">
        <v>7160</v>
      </c>
      <c r="EW24" s="849"/>
      <c r="EX24" s="849"/>
      <c r="EY24" s="546">
        <v>2023</v>
      </c>
      <c r="FB24" s="862"/>
    </row>
    <row r="25" spans="1:158" s="934" customFormat="1" ht="32.25" customHeight="1" x14ac:dyDescent="0.25">
      <c r="A25" s="861" t="s">
        <v>9518</v>
      </c>
      <c r="B25" s="925" t="s">
        <v>5392</v>
      </c>
      <c r="C25" s="925" t="s">
        <v>5893</v>
      </c>
      <c r="D25" s="925" t="s">
        <v>4460</v>
      </c>
      <c r="E25" s="925" t="s">
        <v>7183</v>
      </c>
      <c r="F25" s="925" t="s">
        <v>5894</v>
      </c>
      <c r="G25" s="925" t="s">
        <v>6043</v>
      </c>
      <c r="H25" s="925" t="s">
        <v>5394</v>
      </c>
      <c r="I25" s="969" t="s">
        <v>7542</v>
      </c>
      <c r="J25" s="969" t="s">
        <v>7426</v>
      </c>
      <c r="K25" s="969" t="s">
        <v>7543</v>
      </c>
      <c r="L25" s="920"/>
      <c r="M25" s="935" t="s">
        <v>8302</v>
      </c>
      <c r="N25" s="971">
        <v>580</v>
      </c>
      <c r="O25" s="920"/>
      <c r="P25" s="1073" t="s">
        <v>7544</v>
      </c>
      <c r="Q25" s="920" t="s">
        <v>210</v>
      </c>
      <c r="R25" s="921"/>
      <c r="S25" s="921"/>
      <c r="T25" s="921"/>
      <c r="U25" s="921"/>
      <c r="V25" s="921"/>
      <c r="W25" s="921"/>
      <c r="X25" s="921"/>
      <c r="Y25" s="921"/>
      <c r="Z25" s="921"/>
      <c r="AA25" s="921"/>
      <c r="AB25" s="921"/>
      <c r="AC25" s="921"/>
      <c r="AD25" s="921"/>
      <c r="AE25" s="921"/>
      <c r="AF25" s="921"/>
      <c r="AG25" s="921"/>
      <c r="AH25" s="921"/>
      <c r="AI25" s="921"/>
      <c r="AJ25" s="921"/>
      <c r="AK25" s="921"/>
      <c r="AL25" s="921"/>
      <c r="AM25" s="921"/>
      <c r="AN25" s="921"/>
      <c r="AO25" s="920" t="s">
        <v>211</v>
      </c>
      <c r="AP25" s="921" t="s">
        <v>212</v>
      </c>
      <c r="AQ25" s="920" t="s">
        <v>244</v>
      </c>
      <c r="AR25" s="920" t="s">
        <v>214</v>
      </c>
      <c r="AS25" s="920">
        <v>0</v>
      </c>
      <c r="AT25" s="925" t="s">
        <v>7545</v>
      </c>
      <c r="AU25" s="925" t="s">
        <v>7546</v>
      </c>
      <c r="AV25" s="985">
        <v>0</v>
      </c>
      <c r="AW25" s="1031">
        <v>100</v>
      </c>
      <c r="AX25" s="1047" t="s">
        <v>4357</v>
      </c>
      <c r="AY25" s="1047" t="s">
        <v>4357</v>
      </c>
      <c r="AZ25" s="1047" t="s">
        <v>4357</v>
      </c>
      <c r="BA25" s="1047" t="s">
        <v>4357</v>
      </c>
      <c r="BB25" s="960"/>
      <c r="BC25" s="960"/>
      <c r="BD25" s="960"/>
      <c r="BE25" s="960"/>
      <c r="BF25" s="994">
        <v>100</v>
      </c>
      <c r="BG25" s="839">
        <v>0</v>
      </c>
      <c r="BH25" s="842">
        <v>0</v>
      </c>
      <c r="BI25" s="854" t="s">
        <v>7941</v>
      </c>
      <c r="BJ25" s="129">
        <v>0</v>
      </c>
      <c r="BK25" s="7">
        <v>0</v>
      </c>
      <c r="BL25" s="841" t="s">
        <v>218</v>
      </c>
      <c r="BM25" s="854" t="s">
        <v>8485</v>
      </c>
      <c r="BN25" s="860"/>
      <c r="BO25" s="839">
        <v>0</v>
      </c>
      <c r="BP25" s="842">
        <v>0</v>
      </c>
      <c r="BQ25" s="843" t="s">
        <v>7975</v>
      </c>
      <c r="BR25" s="7">
        <v>0</v>
      </c>
      <c r="BS25" s="7">
        <v>0</v>
      </c>
      <c r="BT25" s="844" t="s">
        <v>218</v>
      </c>
      <c r="BU25" s="537" t="s">
        <v>8010</v>
      </c>
      <c r="BV25" s="120"/>
      <c r="BW25" s="839">
        <v>0</v>
      </c>
      <c r="BX25" s="842">
        <v>0</v>
      </c>
      <c r="BY25" s="853" t="s">
        <v>8468</v>
      </c>
      <c r="BZ25" s="7">
        <v>0</v>
      </c>
      <c r="CA25" s="7">
        <v>0</v>
      </c>
      <c r="CB25" s="844" t="s">
        <v>218</v>
      </c>
      <c r="CC25" s="852" t="s">
        <v>8659</v>
      </c>
      <c r="CD25" s="857"/>
      <c r="CE25" s="839">
        <v>20</v>
      </c>
      <c r="CF25" s="848"/>
      <c r="CG25" s="853" t="s">
        <v>9519</v>
      </c>
      <c r="CH25" s="7">
        <v>0.2</v>
      </c>
      <c r="CI25" s="7">
        <v>0</v>
      </c>
      <c r="CJ25" s="844" t="s">
        <v>2913</v>
      </c>
      <c r="CK25" s="27" t="s">
        <v>9514</v>
      </c>
      <c r="CL25" s="857">
        <v>1</v>
      </c>
      <c r="CM25" s="839">
        <v>20</v>
      </c>
      <c r="CN25" s="842">
        <v>0</v>
      </c>
      <c r="CO25" s="847" t="s">
        <v>9520</v>
      </c>
      <c r="CP25" s="7">
        <v>0.2</v>
      </c>
      <c r="CQ25" s="7">
        <v>0</v>
      </c>
      <c r="CR25" s="844" t="s">
        <v>218</v>
      </c>
      <c r="CS25" s="852" t="s">
        <v>9516</v>
      </c>
      <c r="CT25" s="857">
        <v>1</v>
      </c>
      <c r="CU25" s="839">
        <v>20</v>
      </c>
      <c r="CV25" s="858">
        <v>0</v>
      </c>
      <c r="CW25" s="853" t="s">
        <v>9521</v>
      </c>
      <c r="CX25" s="7">
        <v>0.2</v>
      </c>
      <c r="CY25" s="7">
        <v>0</v>
      </c>
      <c r="CZ25" s="844" t="s">
        <v>218</v>
      </c>
      <c r="DA25" s="852" t="s">
        <v>9516</v>
      </c>
      <c r="DB25" s="856">
        <v>1</v>
      </c>
      <c r="DC25" s="839">
        <v>20</v>
      </c>
      <c r="DD25" s="842">
        <v>0</v>
      </c>
      <c r="DE25" s="853"/>
      <c r="DF25" s="7">
        <v>0.2</v>
      </c>
      <c r="DG25" s="7">
        <v>0</v>
      </c>
      <c r="DH25" s="844" t="s">
        <v>7160</v>
      </c>
      <c r="DI25" s="852"/>
      <c r="DJ25" s="856"/>
      <c r="DK25" s="839">
        <v>50</v>
      </c>
      <c r="DL25" s="848"/>
      <c r="DM25" s="853"/>
      <c r="DN25" s="7">
        <v>0.5</v>
      </c>
      <c r="DO25" s="7">
        <v>0</v>
      </c>
      <c r="DP25" s="844" t="s">
        <v>7160</v>
      </c>
      <c r="DQ25" s="852"/>
      <c r="DR25" s="856"/>
      <c r="DS25" s="839">
        <v>50</v>
      </c>
      <c r="DT25" s="842">
        <v>0</v>
      </c>
      <c r="DU25" s="853"/>
      <c r="DV25" s="7">
        <v>0.5</v>
      </c>
      <c r="DW25" s="7">
        <v>0</v>
      </c>
      <c r="DX25" s="844" t="s">
        <v>7160</v>
      </c>
      <c r="DY25" s="852"/>
      <c r="DZ25" s="856"/>
      <c r="EA25" s="839">
        <v>50</v>
      </c>
      <c r="EB25" s="842">
        <v>0</v>
      </c>
      <c r="EC25" s="853"/>
      <c r="ED25" s="7">
        <v>0.5</v>
      </c>
      <c r="EE25" s="7">
        <v>0</v>
      </c>
      <c r="EF25" s="844" t="s">
        <v>7160</v>
      </c>
      <c r="EG25" s="851"/>
      <c r="EH25" s="856"/>
      <c r="EI25" s="839">
        <v>50</v>
      </c>
      <c r="EJ25" s="842">
        <v>0</v>
      </c>
      <c r="EK25" s="853"/>
      <c r="EL25" s="7">
        <v>0.5</v>
      </c>
      <c r="EM25" s="7">
        <v>0</v>
      </c>
      <c r="EN25" s="844" t="s">
        <v>7160</v>
      </c>
      <c r="EO25" s="851"/>
      <c r="EP25" s="856"/>
      <c r="EQ25" s="839">
        <v>100</v>
      </c>
      <c r="ER25" s="845"/>
      <c r="ES25" s="853"/>
      <c r="ET25" s="7">
        <v>1</v>
      </c>
      <c r="EU25" s="7">
        <v>0</v>
      </c>
      <c r="EV25" s="844" t="s">
        <v>7160</v>
      </c>
      <c r="EW25" s="849"/>
      <c r="EX25" s="849"/>
      <c r="EY25" s="546">
        <v>2023</v>
      </c>
      <c r="FB25" s="862"/>
    </row>
    <row r="26" spans="1:158" s="934" customFormat="1" ht="32.25" customHeight="1" x14ac:dyDescent="0.25">
      <c r="A26" s="861" t="s">
        <v>9522</v>
      </c>
      <c r="B26" s="925" t="s">
        <v>5392</v>
      </c>
      <c r="C26" s="925" t="s">
        <v>5893</v>
      </c>
      <c r="D26" s="925" t="s">
        <v>4460</v>
      </c>
      <c r="E26" s="925" t="s">
        <v>7183</v>
      </c>
      <c r="F26" s="925" t="s">
        <v>5894</v>
      </c>
      <c r="G26" s="925" t="s">
        <v>6043</v>
      </c>
      <c r="H26" s="925" t="s">
        <v>5394</v>
      </c>
      <c r="I26" s="969" t="s">
        <v>7542</v>
      </c>
      <c r="J26" s="969" t="s">
        <v>7426</v>
      </c>
      <c r="K26" s="969" t="s">
        <v>7543</v>
      </c>
      <c r="L26" s="920"/>
      <c r="M26" s="935" t="s">
        <v>8302</v>
      </c>
      <c r="N26" s="971">
        <v>581</v>
      </c>
      <c r="O26" s="920"/>
      <c r="P26" s="1073" t="s">
        <v>7547</v>
      </c>
      <c r="Q26" s="920" t="s">
        <v>210</v>
      </c>
      <c r="R26" s="921"/>
      <c r="S26" s="921"/>
      <c r="T26" s="921"/>
      <c r="U26" s="921"/>
      <c r="V26" s="921"/>
      <c r="W26" s="921"/>
      <c r="X26" s="921"/>
      <c r="Y26" s="921"/>
      <c r="Z26" s="921"/>
      <c r="AA26" s="921"/>
      <c r="AB26" s="921"/>
      <c r="AC26" s="921"/>
      <c r="AD26" s="921"/>
      <c r="AE26" s="921"/>
      <c r="AF26" s="921"/>
      <c r="AG26" s="921"/>
      <c r="AH26" s="921"/>
      <c r="AI26" s="921"/>
      <c r="AJ26" s="921"/>
      <c r="AK26" s="921"/>
      <c r="AL26" s="921"/>
      <c r="AM26" s="921"/>
      <c r="AN26" s="921"/>
      <c r="AO26" s="920" t="s">
        <v>6598</v>
      </c>
      <c r="AP26" s="921" t="s">
        <v>299</v>
      </c>
      <c r="AQ26" s="920" t="s">
        <v>244</v>
      </c>
      <c r="AR26" s="920" t="s">
        <v>271</v>
      </c>
      <c r="AS26" s="920">
        <v>0</v>
      </c>
      <c r="AT26" s="925" t="s">
        <v>7548</v>
      </c>
      <c r="AU26" s="933" t="s">
        <v>7549</v>
      </c>
      <c r="AV26" s="985">
        <v>0</v>
      </c>
      <c r="AW26" s="1022">
        <v>2</v>
      </c>
      <c r="AX26" s="1047" t="s">
        <v>4357</v>
      </c>
      <c r="AY26" s="1047" t="s">
        <v>4357</v>
      </c>
      <c r="AZ26" s="1047" t="s">
        <v>4357</v>
      </c>
      <c r="BA26" s="1047" t="s">
        <v>4357</v>
      </c>
      <c r="BB26" s="960"/>
      <c r="BC26" s="960"/>
      <c r="BD26" s="960"/>
      <c r="BE26" s="960"/>
      <c r="BF26" s="994">
        <v>2</v>
      </c>
      <c r="BG26" s="839">
        <v>0</v>
      </c>
      <c r="BH26" s="842">
        <v>0</v>
      </c>
      <c r="BI26" s="854" t="s">
        <v>7942</v>
      </c>
      <c r="BJ26" s="129">
        <v>0</v>
      </c>
      <c r="BK26" s="7">
        <v>0</v>
      </c>
      <c r="BL26" s="841" t="s">
        <v>218</v>
      </c>
      <c r="BM26" s="854" t="s">
        <v>8485</v>
      </c>
      <c r="BN26" s="860"/>
      <c r="BO26" s="839">
        <v>0</v>
      </c>
      <c r="BP26" s="842">
        <v>0</v>
      </c>
      <c r="BQ26" s="843" t="s">
        <v>7976</v>
      </c>
      <c r="BR26" s="7">
        <v>0</v>
      </c>
      <c r="BS26" s="7">
        <v>0</v>
      </c>
      <c r="BT26" s="844" t="s">
        <v>218</v>
      </c>
      <c r="BU26" s="537" t="s">
        <v>8010</v>
      </c>
      <c r="BV26" s="120"/>
      <c r="BW26" s="839">
        <v>0</v>
      </c>
      <c r="BX26" s="842">
        <v>0</v>
      </c>
      <c r="BY26" s="853" t="s">
        <v>8469</v>
      </c>
      <c r="BZ26" s="7">
        <v>0</v>
      </c>
      <c r="CA26" s="7">
        <v>0</v>
      </c>
      <c r="CB26" s="844" t="s">
        <v>218</v>
      </c>
      <c r="CC26" s="852" t="s">
        <v>8659</v>
      </c>
      <c r="CD26" s="857"/>
      <c r="CE26" s="839">
        <v>0</v>
      </c>
      <c r="CF26" s="842">
        <v>0</v>
      </c>
      <c r="CG26" s="853" t="s">
        <v>9523</v>
      </c>
      <c r="CH26" s="7">
        <v>0</v>
      </c>
      <c r="CI26" s="7">
        <v>0</v>
      </c>
      <c r="CJ26" s="844" t="s">
        <v>218</v>
      </c>
      <c r="CK26" s="27" t="s">
        <v>9432</v>
      </c>
      <c r="CL26" s="857">
        <v>1</v>
      </c>
      <c r="CM26" s="839">
        <v>0</v>
      </c>
      <c r="CN26" s="842">
        <v>0</v>
      </c>
      <c r="CO26" s="847" t="s">
        <v>9524</v>
      </c>
      <c r="CP26" s="7">
        <v>0</v>
      </c>
      <c r="CQ26" s="7">
        <v>0</v>
      </c>
      <c r="CR26" s="844" t="s">
        <v>218</v>
      </c>
      <c r="CS26" s="852" t="s">
        <v>9434</v>
      </c>
      <c r="CT26" s="857">
        <v>1</v>
      </c>
      <c r="CU26" s="839">
        <v>1</v>
      </c>
      <c r="CV26" s="848"/>
      <c r="CW26" s="853" t="s">
        <v>9525</v>
      </c>
      <c r="CX26" s="7">
        <v>0.5</v>
      </c>
      <c r="CY26" s="7">
        <v>0</v>
      </c>
      <c r="CZ26" s="844" t="s">
        <v>2913</v>
      </c>
      <c r="DA26" s="852" t="s">
        <v>9451</v>
      </c>
      <c r="DB26" s="856">
        <v>1</v>
      </c>
      <c r="DC26" s="839">
        <v>1</v>
      </c>
      <c r="DD26" s="842">
        <v>0</v>
      </c>
      <c r="DE26" s="853"/>
      <c r="DF26" s="7">
        <v>0.5</v>
      </c>
      <c r="DG26" s="7">
        <v>0</v>
      </c>
      <c r="DH26" s="844" t="s">
        <v>7160</v>
      </c>
      <c r="DI26" s="852"/>
      <c r="DJ26" s="856"/>
      <c r="DK26" s="839">
        <v>1</v>
      </c>
      <c r="DL26" s="842">
        <v>0</v>
      </c>
      <c r="DM26" s="853"/>
      <c r="DN26" s="7">
        <v>0.5</v>
      </c>
      <c r="DO26" s="7">
        <v>0</v>
      </c>
      <c r="DP26" s="844" t="s">
        <v>7160</v>
      </c>
      <c r="DQ26" s="852"/>
      <c r="DR26" s="856"/>
      <c r="DS26" s="839">
        <v>1</v>
      </c>
      <c r="DT26" s="842">
        <v>0</v>
      </c>
      <c r="DU26" s="853"/>
      <c r="DV26" s="7">
        <v>0.5</v>
      </c>
      <c r="DW26" s="7">
        <v>0</v>
      </c>
      <c r="DX26" s="844" t="s">
        <v>7160</v>
      </c>
      <c r="DY26" s="852"/>
      <c r="DZ26" s="856"/>
      <c r="EA26" s="839">
        <v>1</v>
      </c>
      <c r="EB26" s="842">
        <v>0</v>
      </c>
      <c r="EC26" s="853"/>
      <c r="ED26" s="7">
        <v>0.5</v>
      </c>
      <c r="EE26" s="7">
        <v>0</v>
      </c>
      <c r="EF26" s="844" t="s">
        <v>7160</v>
      </c>
      <c r="EG26" s="851"/>
      <c r="EH26" s="856"/>
      <c r="EI26" s="839">
        <v>1</v>
      </c>
      <c r="EJ26" s="842">
        <v>0</v>
      </c>
      <c r="EK26" s="853"/>
      <c r="EL26" s="7">
        <v>0.5</v>
      </c>
      <c r="EM26" s="7">
        <v>0</v>
      </c>
      <c r="EN26" s="844" t="s">
        <v>7160</v>
      </c>
      <c r="EO26" s="851"/>
      <c r="EP26" s="856"/>
      <c r="EQ26" s="839">
        <v>2</v>
      </c>
      <c r="ER26" s="845"/>
      <c r="ES26" s="853"/>
      <c r="ET26" s="7">
        <v>1</v>
      </c>
      <c r="EU26" s="7">
        <v>0</v>
      </c>
      <c r="EV26" s="844" t="s">
        <v>7160</v>
      </c>
      <c r="EW26" s="849"/>
      <c r="EX26" s="849"/>
      <c r="EY26" s="546">
        <v>2023</v>
      </c>
      <c r="FB26" s="862"/>
    </row>
    <row r="27" spans="1:158" s="934" customFormat="1" ht="32.25" customHeight="1" x14ac:dyDescent="0.25">
      <c r="A27" s="861" t="s">
        <v>9526</v>
      </c>
      <c r="B27" s="925" t="s">
        <v>5392</v>
      </c>
      <c r="C27" s="925" t="s">
        <v>5893</v>
      </c>
      <c r="D27" s="925" t="s">
        <v>4460</v>
      </c>
      <c r="E27" s="925" t="s">
        <v>7183</v>
      </c>
      <c r="F27" s="925" t="s">
        <v>5894</v>
      </c>
      <c r="G27" s="925" t="s">
        <v>6043</v>
      </c>
      <c r="H27" s="925" t="s">
        <v>5394</v>
      </c>
      <c r="I27" s="969" t="s">
        <v>7542</v>
      </c>
      <c r="J27" s="969" t="s">
        <v>7426</v>
      </c>
      <c r="K27" s="969" t="s">
        <v>7543</v>
      </c>
      <c r="L27" s="920"/>
      <c r="M27" s="935" t="s">
        <v>8302</v>
      </c>
      <c r="N27" s="971">
        <v>582</v>
      </c>
      <c r="O27" s="920"/>
      <c r="P27" s="1073" t="s">
        <v>7550</v>
      </c>
      <c r="Q27" s="920" t="s">
        <v>210</v>
      </c>
      <c r="R27" s="921"/>
      <c r="S27" s="921"/>
      <c r="T27" s="921"/>
      <c r="U27" s="921"/>
      <c r="V27" s="921"/>
      <c r="W27" s="921"/>
      <c r="X27" s="921"/>
      <c r="Y27" s="921"/>
      <c r="Z27" s="921"/>
      <c r="AA27" s="921"/>
      <c r="AB27" s="921"/>
      <c r="AC27" s="921"/>
      <c r="AD27" s="921"/>
      <c r="AE27" s="921"/>
      <c r="AF27" s="921"/>
      <c r="AG27" s="921"/>
      <c r="AH27" s="921"/>
      <c r="AI27" s="921"/>
      <c r="AJ27" s="921"/>
      <c r="AK27" s="921"/>
      <c r="AL27" s="921"/>
      <c r="AM27" s="921"/>
      <c r="AN27" s="921"/>
      <c r="AO27" s="920" t="s">
        <v>6598</v>
      </c>
      <c r="AP27" s="921" t="s">
        <v>2635</v>
      </c>
      <c r="AQ27" s="920" t="s">
        <v>244</v>
      </c>
      <c r="AR27" s="920" t="s">
        <v>271</v>
      </c>
      <c r="AS27" s="920">
        <v>30</v>
      </c>
      <c r="AT27" s="925" t="s">
        <v>7551</v>
      </c>
      <c r="AU27" s="933" t="s">
        <v>7552</v>
      </c>
      <c r="AV27" s="985">
        <v>0</v>
      </c>
      <c r="AW27" s="1032">
        <v>3</v>
      </c>
      <c r="AX27" s="1032">
        <v>4</v>
      </c>
      <c r="AY27" s="1032">
        <v>4</v>
      </c>
      <c r="AZ27" s="1032">
        <v>4</v>
      </c>
      <c r="BA27" s="1032">
        <v>15</v>
      </c>
      <c r="BB27" s="960"/>
      <c r="BC27" s="960"/>
      <c r="BD27" s="960"/>
      <c r="BE27" s="960"/>
      <c r="BF27" s="994">
        <v>3</v>
      </c>
      <c r="BG27" s="839">
        <v>0</v>
      </c>
      <c r="BH27" s="842">
        <v>0</v>
      </c>
      <c r="BI27" s="854" t="s">
        <v>7943</v>
      </c>
      <c r="BJ27" s="129">
        <v>0</v>
      </c>
      <c r="BK27" s="7">
        <v>0</v>
      </c>
      <c r="BL27" s="841" t="s">
        <v>218</v>
      </c>
      <c r="BM27" s="854" t="s">
        <v>8485</v>
      </c>
      <c r="BN27" s="860"/>
      <c r="BO27" s="839">
        <v>0</v>
      </c>
      <c r="BP27" s="842">
        <v>0</v>
      </c>
      <c r="BQ27" s="843" t="s">
        <v>7977</v>
      </c>
      <c r="BR27" s="7">
        <v>0</v>
      </c>
      <c r="BS27" s="7">
        <v>0</v>
      </c>
      <c r="BT27" s="844" t="s">
        <v>218</v>
      </c>
      <c r="BU27" s="537" t="s">
        <v>8010</v>
      </c>
      <c r="BV27" s="120"/>
      <c r="BW27" s="839">
        <v>0</v>
      </c>
      <c r="BX27" s="842">
        <v>0</v>
      </c>
      <c r="BY27" s="853" t="s">
        <v>8470</v>
      </c>
      <c r="BZ27" s="7">
        <v>0</v>
      </c>
      <c r="CA27" s="7">
        <v>0</v>
      </c>
      <c r="CB27" s="844" t="s">
        <v>218</v>
      </c>
      <c r="CC27" s="852" t="s">
        <v>8659</v>
      </c>
      <c r="CD27" s="857"/>
      <c r="CE27" s="839">
        <v>0</v>
      </c>
      <c r="CF27" s="842">
        <v>0</v>
      </c>
      <c r="CG27" s="853" t="s">
        <v>9527</v>
      </c>
      <c r="CH27" s="7">
        <v>0</v>
      </c>
      <c r="CI27" s="7">
        <v>0</v>
      </c>
      <c r="CJ27" s="844" t="s">
        <v>218</v>
      </c>
      <c r="CK27" s="27" t="s">
        <v>9432</v>
      </c>
      <c r="CL27" s="857">
        <v>1</v>
      </c>
      <c r="CM27" s="839">
        <v>0</v>
      </c>
      <c r="CN27" s="842">
        <v>0</v>
      </c>
      <c r="CO27" s="847" t="s">
        <v>9528</v>
      </c>
      <c r="CP27" s="7">
        <v>0</v>
      </c>
      <c r="CQ27" s="7">
        <v>0</v>
      </c>
      <c r="CR27" s="844" t="s">
        <v>218</v>
      </c>
      <c r="CS27" s="852" t="s">
        <v>9467</v>
      </c>
      <c r="CT27" s="857">
        <v>1</v>
      </c>
      <c r="CU27" s="839">
        <v>0</v>
      </c>
      <c r="CV27" s="858">
        <v>0</v>
      </c>
      <c r="CW27" s="853" t="s">
        <v>9529</v>
      </c>
      <c r="CX27" s="7">
        <v>0</v>
      </c>
      <c r="CY27" s="7">
        <v>0</v>
      </c>
      <c r="CZ27" s="844" t="s">
        <v>2913</v>
      </c>
      <c r="DA27" s="852" t="s">
        <v>9530</v>
      </c>
      <c r="DB27" s="856">
        <v>1</v>
      </c>
      <c r="DC27" s="839">
        <v>0</v>
      </c>
      <c r="DD27" s="842">
        <v>0</v>
      </c>
      <c r="DE27" s="853"/>
      <c r="DF27" s="7">
        <v>0</v>
      </c>
      <c r="DG27" s="7">
        <v>0</v>
      </c>
      <c r="DH27" s="844" t="s">
        <v>7160</v>
      </c>
      <c r="DI27" s="852"/>
      <c r="DJ27" s="856"/>
      <c r="DK27" s="839">
        <v>0</v>
      </c>
      <c r="DL27" s="842">
        <v>0</v>
      </c>
      <c r="DM27" s="853"/>
      <c r="DN27" s="7">
        <v>0</v>
      </c>
      <c r="DO27" s="7">
        <v>0</v>
      </c>
      <c r="DP27" s="844" t="s">
        <v>7160</v>
      </c>
      <c r="DQ27" s="852"/>
      <c r="DR27" s="856"/>
      <c r="DS27" s="839">
        <v>0</v>
      </c>
      <c r="DT27" s="842">
        <v>0</v>
      </c>
      <c r="DU27" s="853"/>
      <c r="DV27" s="7">
        <v>0</v>
      </c>
      <c r="DW27" s="7">
        <v>0</v>
      </c>
      <c r="DX27" s="844" t="s">
        <v>7160</v>
      </c>
      <c r="DY27" s="852"/>
      <c r="DZ27" s="856"/>
      <c r="EA27" s="839">
        <v>0</v>
      </c>
      <c r="EB27" s="842">
        <v>0</v>
      </c>
      <c r="EC27" s="853"/>
      <c r="ED27" s="7">
        <v>0</v>
      </c>
      <c r="EE27" s="7">
        <v>0</v>
      </c>
      <c r="EF27" s="844" t="s">
        <v>7160</v>
      </c>
      <c r="EG27" s="851"/>
      <c r="EH27" s="856"/>
      <c r="EI27" s="839">
        <v>0</v>
      </c>
      <c r="EJ27" s="842">
        <v>0</v>
      </c>
      <c r="EK27" s="853"/>
      <c r="EL27" s="7">
        <v>0</v>
      </c>
      <c r="EM27" s="7">
        <v>0</v>
      </c>
      <c r="EN27" s="844" t="s">
        <v>7160</v>
      </c>
      <c r="EO27" s="851"/>
      <c r="EP27" s="856"/>
      <c r="EQ27" s="839">
        <v>3</v>
      </c>
      <c r="ER27" s="845"/>
      <c r="ES27" s="853"/>
      <c r="ET27" s="7">
        <v>1</v>
      </c>
      <c r="EU27" s="7">
        <v>0</v>
      </c>
      <c r="EV27" s="844" t="s">
        <v>7160</v>
      </c>
      <c r="EW27" s="849"/>
      <c r="EX27" s="849"/>
      <c r="EY27" s="546">
        <v>2023</v>
      </c>
      <c r="FB27" s="862"/>
    </row>
    <row r="28" spans="1:158" s="934" customFormat="1" ht="32.25" customHeight="1" x14ac:dyDescent="0.25">
      <c r="A28" s="861" t="s">
        <v>9531</v>
      </c>
      <c r="B28" s="925" t="s">
        <v>5392</v>
      </c>
      <c r="C28" s="925" t="s">
        <v>5893</v>
      </c>
      <c r="D28" s="925" t="s">
        <v>4460</v>
      </c>
      <c r="E28" s="925" t="s">
        <v>7183</v>
      </c>
      <c r="F28" s="925" t="s">
        <v>5894</v>
      </c>
      <c r="G28" s="925" t="s">
        <v>6043</v>
      </c>
      <c r="H28" s="925" t="s">
        <v>5394</v>
      </c>
      <c r="I28" s="969" t="s">
        <v>7542</v>
      </c>
      <c r="J28" s="969" t="s">
        <v>7426</v>
      </c>
      <c r="K28" s="969" t="s">
        <v>7543</v>
      </c>
      <c r="L28" s="920"/>
      <c r="M28" s="935" t="s">
        <v>8302</v>
      </c>
      <c r="N28" s="971">
        <v>583</v>
      </c>
      <c r="O28" s="920"/>
      <c r="P28" s="1073" t="s">
        <v>7553</v>
      </c>
      <c r="Q28" s="920" t="s">
        <v>210</v>
      </c>
      <c r="R28" s="921"/>
      <c r="S28" s="921"/>
      <c r="T28" s="921"/>
      <c r="U28" s="921"/>
      <c r="V28" s="921"/>
      <c r="W28" s="921"/>
      <c r="X28" s="921"/>
      <c r="Y28" s="921"/>
      <c r="Z28" s="921"/>
      <c r="AA28" s="921"/>
      <c r="AB28" s="921"/>
      <c r="AC28" s="921"/>
      <c r="AD28" s="921"/>
      <c r="AE28" s="921"/>
      <c r="AF28" s="921"/>
      <c r="AG28" s="921"/>
      <c r="AH28" s="921"/>
      <c r="AI28" s="921"/>
      <c r="AJ28" s="921"/>
      <c r="AK28" s="921"/>
      <c r="AL28" s="921"/>
      <c r="AM28" s="921"/>
      <c r="AN28" s="921"/>
      <c r="AO28" s="920" t="s">
        <v>211</v>
      </c>
      <c r="AP28" s="921" t="s">
        <v>212</v>
      </c>
      <c r="AQ28" s="920" t="s">
        <v>244</v>
      </c>
      <c r="AR28" s="920" t="s">
        <v>214</v>
      </c>
      <c r="AS28" s="920">
        <v>0</v>
      </c>
      <c r="AT28" s="925" t="s">
        <v>7554</v>
      </c>
      <c r="AU28" s="933" t="s">
        <v>7555</v>
      </c>
      <c r="AV28" s="985">
        <v>0</v>
      </c>
      <c r="AW28" s="1031">
        <v>100</v>
      </c>
      <c r="AX28" s="1047" t="s">
        <v>4357</v>
      </c>
      <c r="AY28" s="1047" t="s">
        <v>4357</v>
      </c>
      <c r="AZ28" s="1047" t="s">
        <v>4357</v>
      </c>
      <c r="BA28" s="1047" t="s">
        <v>4357</v>
      </c>
      <c r="BB28" s="960"/>
      <c r="BC28" s="960"/>
      <c r="BD28" s="960"/>
      <c r="BE28" s="960"/>
      <c r="BF28" s="994">
        <v>100</v>
      </c>
      <c r="BG28" s="839">
        <v>0</v>
      </c>
      <c r="BH28" s="842">
        <v>0</v>
      </c>
      <c r="BI28" s="854" t="s">
        <v>7944</v>
      </c>
      <c r="BJ28" s="129">
        <v>0</v>
      </c>
      <c r="BK28" s="7">
        <v>0</v>
      </c>
      <c r="BL28" s="841" t="s">
        <v>218</v>
      </c>
      <c r="BM28" s="854" t="s">
        <v>8485</v>
      </c>
      <c r="BN28" s="860"/>
      <c r="BO28" s="839">
        <v>0</v>
      </c>
      <c r="BP28" s="842">
        <v>0</v>
      </c>
      <c r="BQ28" s="843" t="s">
        <v>7978</v>
      </c>
      <c r="BR28" s="7">
        <v>0</v>
      </c>
      <c r="BS28" s="7">
        <v>0</v>
      </c>
      <c r="BT28" s="844" t="s">
        <v>218</v>
      </c>
      <c r="BU28" s="537" t="s">
        <v>8010</v>
      </c>
      <c r="BV28" s="120"/>
      <c r="BW28" s="839">
        <v>0</v>
      </c>
      <c r="BX28" s="842">
        <v>0</v>
      </c>
      <c r="BY28" s="853" t="s">
        <v>8471</v>
      </c>
      <c r="BZ28" s="7">
        <v>0</v>
      </c>
      <c r="CA28" s="7">
        <v>0</v>
      </c>
      <c r="CB28" s="844" t="s">
        <v>218</v>
      </c>
      <c r="CC28" s="852" t="s">
        <v>8659</v>
      </c>
      <c r="CD28" s="857"/>
      <c r="CE28" s="839">
        <v>0</v>
      </c>
      <c r="CF28" s="848"/>
      <c r="CG28" s="853" t="s">
        <v>9532</v>
      </c>
      <c r="CH28" s="7">
        <v>0</v>
      </c>
      <c r="CI28" s="7">
        <v>0</v>
      </c>
      <c r="CJ28" s="844" t="s">
        <v>2913</v>
      </c>
      <c r="CK28" s="27" t="s">
        <v>9533</v>
      </c>
      <c r="CL28" s="857">
        <v>1</v>
      </c>
      <c r="CM28" s="839">
        <v>0</v>
      </c>
      <c r="CN28" s="842">
        <v>0</v>
      </c>
      <c r="CO28" s="847"/>
      <c r="CP28" s="7">
        <v>0</v>
      </c>
      <c r="CQ28" s="7">
        <v>0</v>
      </c>
      <c r="CR28" s="844" t="s">
        <v>2913</v>
      </c>
      <c r="CS28" s="852" t="s">
        <v>9534</v>
      </c>
      <c r="CT28" s="857">
        <v>1</v>
      </c>
      <c r="CU28" s="839">
        <v>20</v>
      </c>
      <c r="CV28" s="858">
        <v>0</v>
      </c>
      <c r="CW28" s="853" t="s">
        <v>9535</v>
      </c>
      <c r="CX28" s="7">
        <v>0.2</v>
      </c>
      <c r="CY28" s="7">
        <v>0</v>
      </c>
      <c r="CZ28" s="844" t="s">
        <v>218</v>
      </c>
      <c r="DA28" s="852" t="s">
        <v>9536</v>
      </c>
      <c r="DB28" s="856">
        <v>1</v>
      </c>
      <c r="DC28" s="839">
        <v>20</v>
      </c>
      <c r="DD28" s="842">
        <v>0</v>
      </c>
      <c r="DE28" s="853"/>
      <c r="DF28" s="7">
        <v>0.2</v>
      </c>
      <c r="DG28" s="7">
        <v>0</v>
      </c>
      <c r="DH28" s="844" t="s">
        <v>7160</v>
      </c>
      <c r="DI28" s="852"/>
      <c r="DJ28" s="856"/>
      <c r="DK28" s="839">
        <v>50</v>
      </c>
      <c r="DL28" s="848"/>
      <c r="DM28" s="853"/>
      <c r="DN28" s="7">
        <v>0.5</v>
      </c>
      <c r="DO28" s="7">
        <v>0</v>
      </c>
      <c r="DP28" s="844" t="s">
        <v>7160</v>
      </c>
      <c r="DQ28" s="852"/>
      <c r="DR28" s="856"/>
      <c r="DS28" s="839">
        <v>50</v>
      </c>
      <c r="DT28" s="842">
        <v>0</v>
      </c>
      <c r="DU28" s="853"/>
      <c r="DV28" s="7">
        <v>0.5</v>
      </c>
      <c r="DW28" s="7">
        <v>0</v>
      </c>
      <c r="DX28" s="844" t="s">
        <v>7160</v>
      </c>
      <c r="DY28" s="852"/>
      <c r="DZ28" s="856"/>
      <c r="EA28" s="839">
        <v>50</v>
      </c>
      <c r="EB28" s="842">
        <v>0</v>
      </c>
      <c r="EC28" s="853"/>
      <c r="ED28" s="7">
        <v>0.5</v>
      </c>
      <c r="EE28" s="7">
        <v>0</v>
      </c>
      <c r="EF28" s="844" t="s">
        <v>7160</v>
      </c>
      <c r="EG28" s="851"/>
      <c r="EH28" s="856"/>
      <c r="EI28" s="839">
        <v>50</v>
      </c>
      <c r="EJ28" s="842">
        <v>0</v>
      </c>
      <c r="EK28" s="853"/>
      <c r="EL28" s="7">
        <v>0.5</v>
      </c>
      <c r="EM28" s="7">
        <v>0</v>
      </c>
      <c r="EN28" s="844" t="s">
        <v>7160</v>
      </c>
      <c r="EO28" s="851"/>
      <c r="EP28" s="856"/>
      <c r="EQ28" s="839">
        <v>100</v>
      </c>
      <c r="ER28" s="845"/>
      <c r="ES28" s="853"/>
      <c r="ET28" s="7">
        <v>1</v>
      </c>
      <c r="EU28" s="7">
        <v>0</v>
      </c>
      <c r="EV28" s="844" t="s">
        <v>7160</v>
      </c>
      <c r="EW28" s="849"/>
      <c r="EX28" s="849"/>
      <c r="EY28" s="546">
        <v>2023</v>
      </c>
      <c r="FB28" s="862"/>
    </row>
    <row r="29" spans="1:158" s="934" customFormat="1" ht="32.25" customHeight="1" x14ac:dyDescent="0.25">
      <c r="A29" s="861" t="s">
        <v>9537</v>
      </c>
      <c r="B29" s="925" t="s">
        <v>5392</v>
      </c>
      <c r="C29" s="925" t="s">
        <v>5893</v>
      </c>
      <c r="D29" s="925" t="s">
        <v>4460</v>
      </c>
      <c r="E29" s="925" t="s">
        <v>7183</v>
      </c>
      <c r="F29" s="925" t="s">
        <v>5894</v>
      </c>
      <c r="G29" s="925" t="s">
        <v>5929</v>
      </c>
      <c r="H29" s="925" t="s">
        <v>5394</v>
      </c>
      <c r="I29" s="969" t="s">
        <v>7510</v>
      </c>
      <c r="J29" s="969" t="s">
        <v>7426</v>
      </c>
      <c r="K29" s="969" t="s">
        <v>7511</v>
      </c>
      <c r="L29" s="920"/>
      <c r="M29" s="935" t="s">
        <v>8300</v>
      </c>
      <c r="N29" s="971">
        <v>584</v>
      </c>
      <c r="O29" s="920"/>
      <c r="P29" s="1073" t="s">
        <v>7556</v>
      </c>
      <c r="Q29" s="920" t="s">
        <v>210</v>
      </c>
      <c r="R29" s="921"/>
      <c r="S29" s="921"/>
      <c r="T29" s="921"/>
      <c r="U29" s="921"/>
      <c r="V29" s="921"/>
      <c r="W29" s="921"/>
      <c r="X29" s="921"/>
      <c r="Y29" s="921"/>
      <c r="Z29" s="921"/>
      <c r="AA29" s="921"/>
      <c r="AB29" s="921"/>
      <c r="AC29" s="921"/>
      <c r="AD29" s="921"/>
      <c r="AE29" s="921"/>
      <c r="AF29" s="921"/>
      <c r="AG29" s="921"/>
      <c r="AH29" s="921"/>
      <c r="AI29" s="921"/>
      <c r="AJ29" s="921"/>
      <c r="AK29" s="921"/>
      <c r="AL29" s="921"/>
      <c r="AM29" s="921"/>
      <c r="AN29" s="921"/>
      <c r="AO29" s="920" t="s">
        <v>6598</v>
      </c>
      <c r="AP29" s="921" t="s">
        <v>212</v>
      </c>
      <c r="AQ29" s="920" t="s">
        <v>244</v>
      </c>
      <c r="AR29" s="920" t="s">
        <v>214</v>
      </c>
      <c r="AS29" s="920">
        <v>0</v>
      </c>
      <c r="AT29" s="925" t="s">
        <v>7557</v>
      </c>
      <c r="AU29" s="925" t="s">
        <v>7558</v>
      </c>
      <c r="AV29" s="985">
        <v>0</v>
      </c>
      <c r="AW29" s="1031">
        <v>100</v>
      </c>
      <c r="AX29" s="1046" t="s">
        <v>4357</v>
      </c>
      <c r="AY29" s="1046" t="s">
        <v>4357</v>
      </c>
      <c r="AZ29" s="1046" t="s">
        <v>4357</v>
      </c>
      <c r="BA29" s="1046" t="s">
        <v>4357</v>
      </c>
      <c r="BB29" s="958"/>
      <c r="BC29" s="958"/>
      <c r="BD29" s="958"/>
      <c r="BE29" s="958"/>
      <c r="BF29" s="994">
        <v>100</v>
      </c>
      <c r="BG29" s="839">
        <v>0</v>
      </c>
      <c r="BH29" s="842">
        <v>0</v>
      </c>
      <c r="BI29" s="854" t="s">
        <v>7945</v>
      </c>
      <c r="BJ29" s="129">
        <v>0</v>
      </c>
      <c r="BK29" s="7">
        <v>0</v>
      </c>
      <c r="BL29" s="841" t="s">
        <v>218</v>
      </c>
      <c r="BM29" s="854" t="s">
        <v>8485</v>
      </c>
      <c r="BN29" s="860"/>
      <c r="BO29" s="839">
        <v>0</v>
      </c>
      <c r="BP29" s="842">
        <v>0</v>
      </c>
      <c r="BQ29" s="843" t="s">
        <v>7979</v>
      </c>
      <c r="BR29" s="7">
        <v>0</v>
      </c>
      <c r="BS29" s="7">
        <v>0</v>
      </c>
      <c r="BT29" s="844" t="s">
        <v>218</v>
      </c>
      <c r="BU29" s="537" t="s">
        <v>8010</v>
      </c>
      <c r="BV29" s="120"/>
      <c r="BW29" s="839">
        <v>0</v>
      </c>
      <c r="BX29" s="842">
        <v>0</v>
      </c>
      <c r="BY29" s="853" t="s">
        <v>8472</v>
      </c>
      <c r="BZ29" s="7">
        <v>0</v>
      </c>
      <c r="CA29" s="7">
        <v>0</v>
      </c>
      <c r="CB29" s="844" t="s">
        <v>218</v>
      </c>
      <c r="CC29" s="852" t="s">
        <v>8659</v>
      </c>
      <c r="CD29" s="857"/>
      <c r="CE29" s="839">
        <v>33</v>
      </c>
      <c r="CF29" s="848"/>
      <c r="CG29" s="853" t="s">
        <v>9538</v>
      </c>
      <c r="CH29" s="7">
        <v>0.33</v>
      </c>
      <c r="CI29" s="7">
        <v>0</v>
      </c>
      <c r="CJ29" s="844" t="s">
        <v>2913</v>
      </c>
      <c r="CK29" s="27" t="s">
        <v>9514</v>
      </c>
      <c r="CL29" s="857">
        <v>1</v>
      </c>
      <c r="CM29" s="839">
        <v>33</v>
      </c>
      <c r="CN29" s="842">
        <v>0</v>
      </c>
      <c r="CO29" s="847" t="s">
        <v>9539</v>
      </c>
      <c r="CP29" s="7">
        <v>0.33</v>
      </c>
      <c r="CQ29" s="7">
        <v>0</v>
      </c>
      <c r="CR29" s="844" t="s">
        <v>218</v>
      </c>
      <c r="CS29" s="852" t="s">
        <v>9516</v>
      </c>
      <c r="CT29" s="857">
        <v>1</v>
      </c>
      <c r="CU29" s="839">
        <v>33</v>
      </c>
      <c r="CV29" s="858">
        <v>0</v>
      </c>
      <c r="CW29" s="853" t="s">
        <v>9540</v>
      </c>
      <c r="CX29" s="7">
        <v>0.33</v>
      </c>
      <c r="CY29" s="7">
        <v>0</v>
      </c>
      <c r="CZ29" s="844" t="s">
        <v>218</v>
      </c>
      <c r="DA29" s="852" t="s">
        <v>9516</v>
      </c>
      <c r="DB29" s="856">
        <v>1</v>
      </c>
      <c r="DC29" s="839">
        <v>33</v>
      </c>
      <c r="DD29" s="842">
        <v>0</v>
      </c>
      <c r="DE29" s="853"/>
      <c r="DF29" s="7">
        <v>0.33</v>
      </c>
      <c r="DG29" s="7">
        <v>0</v>
      </c>
      <c r="DH29" s="844" t="s">
        <v>7160</v>
      </c>
      <c r="DI29" s="852"/>
      <c r="DJ29" s="856"/>
      <c r="DK29" s="839">
        <v>66</v>
      </c>
      <c r="DL29" s="848"/>
      <c r="DM29" s="853"/>
      <c r="DN29" s="7">
        <v>0.66</v>
      </c>
      <c r="DO29" s="7">
        <v>0</v>
      </c>
      <c r="DP29" s="844" t="s">
        <v>7160</v>
      </c>
      <c r="DQ29" s="852"/>
      <c r="DR29" s="856"/>
      <c r="DS29" s="839">
        <v>66</v>
      </c>
      <c r="DT29" s="842">
        <v>0</v>
      </c>
      <c r="DU29" s="853"/>
      <c r="DV29" s="7">
        <v>0.66</v>
      </c>
      <c r="DW29" s="7">
        <v>0</v>
      </c>
      <c r="DX29" s="844" t="s">
        <v>7160</v>
      </c>
      <c r="DY29" s="852"/>
      <c r="DZ29" s="856"/>
      <c r="EA29" s="839">
        <v>66</v>
      </c>
      <c r="EB29" s="842">
        <v>0</v>
      </c>
      <c r="EC29" s="853"/>
      <c r="ED29" s="7">
        <v>0.66</v>
      </c>
      <c r="EE29" s="7">
        <v>0</v>
      </c>
      <c r="EF29" s="844" t="s">
        <v>7160</v>
      </c>
      <c r="EG29" s="851"/>
      <c r="EH29" s="856"/>
      <c r="EI29" s="839">
        <v>66</v>
      </c>
      <c r="EJ29" s="842">
        <v>0</v>
      </c>
      <c r="EK29" s="853"/>
      <c r="EL29" s="7">
        <v>0.66</v>
      </c>
      <c r="EM29" s="7">
        <v>0</v>
      </c>
      <c r="EN29" s="844" t="s">
        <v>7160</v>
      </c>
      <c r="EO29" s="851"/>
      <c r="EP29" s="856"/>
      <c r="EQ29" s="839">
        <v>100</v>
      </c>
      <c r="ER29" s="845"/>
      <c r="ES29" s="853"/>
      <c r="ET29" s="7">
        <v>1</v>
      </c>
      <c r="EU29" s="7">
        <v>0</v>
      </c>
      <c r="EV29" s="844" t="s">
        <v>7160</v>
      </c>
      <c r="EW29" s="849"/>
      <c r="EX29" s="849"/>
      <c r="EY29" s="546">
        <v>2023</v>
      </c>
      <c r="FB29" s="862"/>
    </row>
    <row r="30" spans="1:158" s="934" customFormat="1" ht="32.25" customHeight="1" x14ac:dyDescent="0.25">
      <c r="A30" s="861" t="s">
        <v>9541</v>
      </c>
      <c r="B30" s="925" t="s">
        <v>5392</v>
      </c>
      <c r="C30" s="925" t="s">
        <v>5893</v>
      </c>
      <c r="D30" s="925" t="s">
        <v>4460</v>
      </c>
      <c r="E30" s="925" t="s">
        <v>7183</v>
      </c>
      <c r="F30" s="925" t="s">
        <v>5894</v>
      </c>
      <c r="G30" s="925" t="s">
        <v>6043</v>
      </c>
      <c r="H30" s="925" t="s">
        <v>5394</v>
      </c>
      <c r="I30" s="969" t="s">
        <v>7510</v>
      </c>
      <c r="J30" s="969" t="s">
        <v>7426</v>
      </c>
      <c r="K30" s="969" t="s">
        <v>7511</v>
      </c>
      <c r="L30" s="920"/>
      <c r="M30" s="935" t="s">
        <v>8300</v>
      </c>
      <c r="N30" s="971">
        <v>585</v>
      </c>
      <c r="O30" s="920"/>
      <c r="P30" s="1073" t="s">
        <v>7559</v>
      </c>
      <c r="Q30" s="920" t="s">
        <v>210</v>
      </c>
      <c r="R30" s="921"/>
      <c r="S30" s="921"/>
      <c r="T30" s="921"/>
      <c r="U30" s="921"/>
      <c r="V30" s="921"/>
      <c r="W30" s="921"/>
      <c r="X30" s="921"/>
      <c r="Y30" s="921"/>
      <c r="Z30" s="921"/>
      <c r="AA30" s="921"/>
      <c r="AB30" s="921"/>
      <c r="AC30" s="921"/>
      <c r="AD30" s="921"/>
      <c r="AE30" s="921"/>
      <c r="AF30" s="921"/>
      <c r="AG30" s="921"/>
      <c r="AH30" s="921"/>
      <c r="AI30" s="921"/>
      <c r="AJ30" s="921"/>
      <c r="AK30" s="921"/>
      <c r="AL30" s="921"/>
      <c r="AM30" s="921"/>
      <c r="AN30" s="921"/>
      <c r="AO30" s="920" t="s">
        <v>211</v>
      </c>
      <c r="AP30" s="921" t="s">
        <v>212</v>
      </c>
      <c r="AQ30" s="920" t="s">
        <v>244</v>
      </c>
      <c r="AR30" s="920" t="s">
        <v>214</v>
      </c>
      <c r="AS30" s="920">
        <v>0</v>
      </c>
      <c r="AT30" s="925" t="s">
        <v>7560</v>
      </c>
      <c r="AU30" s="925" t="s">
        <v>7561</v>
      </c>
      <c r="AV30" s="985">
        <v>0</v>
      </c>
      <c r="AW30" s="1031">
        <v>100</v>
      </c>
      <c r="AX30" s="1046" t="s">
        <v>4357</v>
      </c>
      <c r="AY30" s="1046" t="s">
        <v>4357</v>
      </c>
      <c r="AZ30" s="1046" t="s">
        <v>4357</v>
      </c>
      <c r="BA30" s="1046" t="s">
        <v>4357</v>
      </c>
      <c r="BB30" s="958"/>
      <c r="BC30" s="958"/>
      <c r="BD30" s="958"/>
      <c r="BE30" s="958"/>
      <c r="BF30" s="994">
        <v>100</v>
      </c>
      <c r="BG30" s="839">
        <v>0</v>
      </c>
      <c r="BH30" s="842">
        <v>0</v>
      </c>
      <c r="BI30" s="854" t="s">
        <v>7946</v>
      </c>
      <c r="BJ30" s="129">
        <v>0</v>
      </c>
      <c r="BK30" s="7">
        <v>0</v>
      </c>
      <c r="BL30" s="841" t="s">
        <v>218</v>
      </c>
      <c r="BM30" s="854" t="s">
        <v>8485</v>
      </c>
      <c r="BN30" s="860"/>
      <c r="BO30" s="839">
        <v>0</v>
      </c>
      <c r="BP30" s="842">
        <v>0</v>
      </c>
      <c r="BQ30" s="843" t="s">
        <v>7980</v>
      </c>
      <c r="BR30" s="7">
        <v>0</v>
      </c>
      <c r="BS30" s="7">
        <v>0</v>
      </c>
      <c r="BT30" s="844" t="s">
        <v>218</v>
      </c>
      <c r="BU30" s="537" t="s">
        <v>8010</v>
      </c>
      <c r="BV30" s="120"/>
      <c r="BW30" s="839">
        <v>0</v>
      </c>
      <c r="BX30" s="842">
        <v>0</v>
      </c>
      <c r="BY30" s="853" t="s">
        <v>8473</v>
      </c>
      <c r="BZ30" s="7">
        <v>0</v>
      </c>
      <c r="CA30" s="7">
        <v>0</v>
      </c>
      <c r="CB30" s="844" t="s">
        <v>218</v>
      </c>
      <c r="CC30" s="852" t="s">
        <v>8659</v>
      </c>
      <c r="CD30" s="857"/>
      <c r="CE30" s="839">
        <v>33</v>
      </c>
      <c r="CF30" s="848"/>
      <c r="CG30" s="853" t="s">
        <v>9542</v>
      </c>
      <c r="CH30" s="7">
        <v>0.33</v>
      </c>
      <c r="CI30" s="7">
        <v>0</v>
      </c>
      <c r="CJ30" s="844" t="s">
        <v>2913</v>
      </c>
      <c r="CK30" s="27" t="s">
        <v>9514</v>
      </c>
      <c r="CL30" s="857">
        <v>1</v>
      </c>
      <c r="CM30" s="839">
        <v>33</v>
      </c>
      <c r="CN30" s="842">
        <v>0</v>
      </c>
      <c r="CO30" s="847" t="s">
        <v>9543</v>
      </c>
      <c r="CP30" s="7">
        <v>0.33</v>
      </c>
      <c r="CQ30" s="7">
        <v>0</v>
      </c>
      <c r="CR30" s="844" t="s">
        <v>218</v>
      </c>
      <c r="CS30" s="852" t="s">
        <v>9516</v>
      </c>
      <c r="CT30" s="857">
        <v>1</v>
      </c>
      <c r="CU30" s="839">
        <v>33</v>
      </c>
      <c r="CV30" s="858">
        <v>0</v>
      </c>
      <c r="CW30" s="853" t="s">
        <v>9544</v>
      </c>
      <c r="CX30" s="7">
        <v>0.33</v>
      </c>
      <c r="CY30" s="7">
        <v>0</v>
      </c>
      <c r="CZ30" s="844" t="s">
        <v>218</v>
      </c>
      <c r="DA30" s="852" t="s">
        <v>9516</v>
      </c>
      <c r="DB30" s="856">
        <v>1</v>
      </c>
      <c r="DC30" s="839">
        <v>33</v>
      </c>
      <c r="DD30" s="842">
        <v>0</v>
      </c>
      <c r="DE30" s="853"/>
      <c r="DF30" s="7">
        <v>0.33</v>
      </c>
      <c r="DG30" s="7">
        <v>0</v>
      </c>
      <c r="DH30" s="844" t="s">
        <v>7160</v>
      </c>
      <c r="DI30" s="852"/>
      <c r="DJ30" s="856"/>
      <c r="DK30" s="839">
        <v>66</v>
      </c>
      <c r="DL30" s="848"/>
      <c r="DM30" s="853"/>
      <c r="DN30" s="7">
        <v>0.66</v>
      </c>
      <c r="DO30" s="7">
        <v>0</v>
      </c>
      <c r="DP30" s="844" t="s">
        <v>7160</v>
      </c>
      <c r="DQ30" s="852"/>
      <c r="DR30" s="856"/>
      <c r="DS30" s="839">
        <v>66</v>
      </c>
      <c r="DT30" s="842">
        <v>0</v>
      </c>
      <c r="DU30" s="853"/>
      <c r="DV30" s="7">
        <v>0.66</v>
      </c>
      <c r="DW30" s="7">
        <v>0</v>
      </c>
      <c r="DX30" s="844" t="s">
        <v>7160</v>
      </c>
      <c r="DY30" s="852"/>
      <c r="DZ30" s="856"/>
      <c r="EA30" s="839">
        <v>66</v>
      </c>
      <c r="EB30" s="842">
        <v>0</v>
      </c>
      <c r="EC30" s="853"/>
      <c r="ED30" s="7">
        <v>0.66</v>
      </c>
      <c r="EE30" s="7">
        <v>0</v>
      </c>
      <c r="EF30" s="844" t="s">
        <v>7160</v>
      </c>
      <c r="EG30" s="851"/>
      <c r="EH30" s="856"/>
      <c r="EI30" s="839">
        <v>66</v>
      </c>
      <c r="EJ30" s="842">
        <v>0</v>
      </c>
      <c r="EK30" s="853"/>
      <c r="EL30" s="7">
        <v>0.66</v>
      </c>
      <c r="EM30" s="7">
        <v>0</v>
      </c>
      <c r="EN30" s="844" t="s">
        <v>7160</v>
      </c>
      <c r="EO30" s="851"/>
      <c r="EP30" s="856"/>
      <c r="EQ30" s="839">
        <v>100</v>
      </c>
      <c r="ER30" s="845"/>
      <c r="ES30" s="853"/>
      <c r="ET30" s="7">
        <v>1</v>
      </c>
      <c r="EU30" s="7">
        <v>0</v>
      </c>
      <c r="EV30" s="844" t="s">
        <v>7160</v>
      </c>
      <c r="EW30" s="849"/>
      <c r="EX30" s="849"/>
      <c r="EY30" s="546">
        <v>2023</v>
      </c>
      <c r="FB30" s="862"/>
    </row>
    <row r="31" spans="1:158" s="934" customFormat="1" ht="32.25" customHeight="1" x14ac:dyDescent="0.25">
      <c r="A31" s="861" t="s">
        <v>9545</v>
      </c>
      <c r="B31" s="925" t="s">
        <v>5392</v>
      </c>
      <c r="C31" s="925" t="s">
        <v>5893</v>
      </c>
      <c r="D31" s="925" t="s">
        <v>4460</v>
      </c>
      <c r="E31" s="925" t="s">
        <v>7183</v>
      </c>
      <c r="F31" s="925" t="s">
        <v>5894</v>
      </c>
      <c r="G31" s="925" t="s">
        <v>5929</v>
      </c>
      <c r="H31" s="925" t="s">
        <v>5394</v>
      </c>
      <c r="I31" s="969" t="s">
        <v>7510</v>
      </c>
      <c r="J31" s="969" t="s">
        <v>7426</v>
      </c>
      <c r="K31" s="969" t="s">
        <v>7511</v>
      </c>
      <c r="L31" s="922"/>
      <c r="M31" s="935" t="s">
        <v>8300</v>
      </c>
      <c r="N31" s="971">
        <v>586</v>
      </c>
      <c r="O31" s="920"/>
      <c r="P31" s="1073" t="s">
        <v>7562</v>
      </c>
      <c r="Q31" s="920" t="s">
        <v>210</v>
      </c>
      <c r="R31" s="921"/>
      <c r="S31" s="921"/>
      <c r="T31" s="921"/>
      <c r="U31" s="921"/>
      <c r="V31" s="921"/>
      <c r="W31" s="921"/>
      <c r="X31" s="921"/>
      <c r="Y31" s="921"/>
      <c r="Z31" s="921"/>
      <c r="AA31" s="921"/>
      <c r="AB31" s="921"/>
      <c r="AC31" s="921"/>
      <c r="AD31" s="921"/>
      <c r="AE31" s="921"/>
      <c r="AF31" s="921"/>
      <c r="AG31" s="921"/>
      <c r="AH31" s="921"/>
      <c r="AI31" s="921"/>
      <c r="AJ31" s="921"/>
      <c r="AK31" s="921"/>
      <c r="AL31" s="921"/>
      <c r="AM31" s="921"/>
      <c r="AN31" s="921"/>
      <c r="AO31" s="920" t="s">
        <v>523</v>
      </c>
      <c r="AP31" s="920" t="s">
        <v>299</v>
      </c>
      <c r="AQ31" s="920" t="s">
        <v>213</v>
      </c>
      <c r="AR31" s="920" t="s">
        <v>214</v>
      </c>
      <c r="AS31" s="920">
        <v>30</v>
      </c>
      <c r="AT31" s="925" t="s">
        <v>7563</v>
      </c>
      <c r="AU31" s="925" t="s">
        <v>7564</v>
      </c>
      <c r="AV31" s="985">
        <v>0</v>
      </c>
      <c r="AW31" s="1031">
        <v>100</v>
      </c>
      <c r="AX31" s="1048" t="s">
        <v>4357</v>
      </c>
      <c r="AY31" s="1048" t="s">
        <v>4357</v>
      </c>
      <c r="AZ31" s="1048" t="s">
        <v>4357</v>
      </c>
      <c r="BA31" s="1048" t="s">
        <v>4357</v>
      </c>
      <c r="BB31" s="961"/>
      <c r="BC31" s="961"/>
      <c r="BD31" s="961"/>
      <c r="BE31" s="961"/>
      <c r="BF31" s="994">
        <v>100</v>
      </c>
      <c r="BG31" s="839">
        <v>0</v>
      </c>
      <c r="BH31" s="842">
        <v>0</v>
      </c>
      <c r="BI31" s="854" t="s">
        <v>7947</v>
      </c>
      <c r="BJ31" s="129">
        <v>0</v>
      </c>
      <c r="BK31" s="7">
        <v>0</v>
      </c>
      <c r="BL31" s="841" t="s">
        <v>218</v>
      </c>
      <c r="BM31" s="854" t="s">
        <v>8485</v>
      </c>
      <c r="BN31" s="859"/>
      <c r="BO31" s="839">
        <v>0</v>
      </c>
      <c r="BP31" s="842">
        <v>0</v>
      </c>
      <c r="BQ31" s="843" t="s">
        <v>7981</v>
      </c>
      <c r="BR31" s="7">
        <v>0</v>
      </c>
      <c r="BS31" s="7">
        <v>0</v>
      </c>
      <c r="BT31" s="844" t="s">
        <v>218</v>
      </c>
      <c r="BU31" s="537" t="s">
        <v>8010</v>
      </c>
      <c r="BV31" s="120"/>
      <c r="BW31" s="839">
        <v>0</v>
      </c>
      <c r="BX31" s="842">
        <v>0</v>
      </c>
      <c r="BY31" s="853" t="s">
        <v>8474</v>
      </c>
      <c r="BZ31" s="7">
        <v>0</v>
      </c>
      <c r="CA31" s="7">
        <v>0</v>
      </c>
      <c r="CB31" s="844" t="s">
        <v>218</v>
      </c>
      <c r="CC31" s="852" t="s">
        <v>8659</v>
      </c>
      <c r="CD31" s="120"/>
      <c r="CE31" s="839">
        <v>0</v>
      </c>
      <c r="CF31" s="842">
        <v>0</v>
      </c>
      <c r="CG31" s="853" t="s">
        <v>9546</v>
      </c>
      <c r="CH31" s="7">
        <v>0</v>
      </c>
      <c r="CI31" s="7">
        <v>0</v>
      </c>
      <c r="CJ31" s="844" t="s">
        <v>218</v>
      </c>
      <c r="CK31" s="27" t="s">
        <v>9432</v>
      </c>
      <c r="CL31" s="857">
        <v>1</v>
      </c>
      <c r="CM31" s="839">
        <v>0</v>
      </c>
      <c r="CN31" s="842">
        <v>0</v>
      </c>
      <c r="CO31" s="847" t="s">
        <v>9547</v>
      </c>
      <c r="CP31" s="7">
        <v>0</v>
      </c>
      <c r="CQ31" s="7">
        <v>0</v>
      </c>
      <c r="CR31" s="844" t="s">
        <v>218</v>
      </c>
      <c r="CS31" s="852" t="s">
        <v>9434</v>
      </c>
      <c r="CT31" s="857">
        <v>1</v>
      </c>
      <c r="CU31" s="839">
        <v>50</v>
      </c>
      <c r="CV31" s="848"/>
      <c r="CW31" s="853" t="s">
        <v>9548</v>
      </c>
      <c r="CX31" s="7">
        <v>0.5</v>
      </c>
      <c r="CY31" s="7">
        <v>0</v>
      </c>
      <c r="CZ31" s="844" t="s">
        <v>2913</v>
      </c>
      <c r="DA31" s="852" t="s">
        <v>9549</v>
      </c>
      <c r="DB31" s="856">
        <v>1</v>
      </c>
      <c r="DC31" s="839">
        <v>50</v>
      </c>
      <c r="DD31" s="842">
        <v>0</v>
      </c>
      <c r="DE31" s="853"/>
      <c r="DF31" s="7">
        <v>0.5</v>
      </c>
      <c r="DG31" s="7">
        <v>0</v>
      </c>
      <c r="DH31" s="844" t="s">
        <v>7160</v>
      </c>
      <c r="DI31" s="852"/>
      <c r="DJ31" s="856"/>
      <c r="DK31" s="839">
        <v>50</v>
      </c>
      <c r="DL31" s="842">
        <v>0</v>
      </c>
      <c r="DM31" s="853"/>
      <c r="DN31" s="7">
        <v>0.5</v>
      </c>
      <c r="DO31" s="7">
        <v>0</v>
      </c>
      <c r="DP31" s="844" t="s">
        <v>7160</v>
      </c>
      <c r="DQ31" s="852"/>
      <c r="DR31" s="856"/>
      <c r="DS31" s="839">
        <v>50</v>
      </c>
      <c r="DT31" s="842">
        <v>0</v>
      </c>
      <c r="DU31" s="853"/>
      <c r="DV31" s="7">
        <v>0.5</v>
      </c>
      <c r="DW31" s="7">
        <v>0</v>
      </c>
      <c r="DX31" s="844" t="s">
        <v>7160</v>
      </c>
      <c r="DY31" s="852"/>
      <c r="DZ31" s="856"/>
      <c r="EA31" s="839">
        <v>50</v>
      </c>
      <c r="EB31" s="842">
        <v>0</v>
      </c>
      <c r="EC31" s="853"/>
      <c r="ED31" s="7">
        <v>0.5</v>
      </c>
      <c r="EE31" s="7">
        <v>0</v>
      </c>
      <c r="EF31" s="844" t="s">
        <v>7160</v>
      </c>
      <c r="EG31" s="851"/>
      <c r="EH31" s="856"/>
      <c r="EI31" s="839">
        <v>50</v>
      </c>
      <c r="EJ31" s="842">
        <v>0</v>
      </c>
      <c r="EK31" s="853"/>
      <c r="EL31" s="7">
        <v>0.5</v>
      </c>
      <c r="EM31" s="7">
        <v>0</v>
      </c>
      <c r="EN31" s="844" t="s">
        <v>7160</v>
      </c>
      <c r="EO31" s="851"/>
      <c r="EP31" s="856"/>
      <c r="EQ31" s="839">
        <v>100</v>
      </c>
      <c r="ER31" s="845"/>
      <c r="ES31" s="853"/>
      <c r="ET31" s="7">
        <v>1</v>
      </c>
      <c r="EU31" s="7">
        <v>0</v>
      </c>
      <c r="EV31" s="844" t="s">
        <v>7160</v>
      </c>
      <c r="EW31" s="849"/>
      <c r="EX31" s="849"/>
      <c r="EY31" s="546">
        <v>2023</v>
      </c>
      <c r="FB31" s="862"/>
    </row>
    <row r="32" spans="1:158" s="934" customFormat="1" ht="32.25" customHeight="1" x14ac:dyDescent="0.25">
      <c r="A32" s="861" t="s">
        <v>9550</v>
      </c>
      <c r="B32" s="925" t="s">
        <v>5392</v>
      </c>
      <c r="C32" s="925" t="s">
        <v>5893</v>
      </c>
      <c r="D32" s="925" t="s">
        <v>4460</v>
      </c>
      <c r="E32" s="925" t="s">
        <v>7183</v>
      </c>
      <c r="F32" s="925" t="s">
        <v>5894</v>
      </c>
      <c r="G32" s="925" t="s">
        <v>5929</v>
      </c>
      <c r="H32" s="925" t="s">
        <v>5394</v>
      </c>
      <c r="I32" s="969" t="s">
        <v>7510</v>
      </c>
      <c r="J32" s="969" t="s">
        <v>7426</v>
      </c>
      <c r="K32" s="969" t="s">
        <v>7511</v>
      </c>
      <c r="L32" s="922"/>
      <c r="M32" s="935" t="s">
        <v>8300</v>
      </c>
      <c r="N32" s="971">
        <v>587</v>
      </c>
      <c r="O32" s="920"/>
      <c r="P32" s="1073" t="s">
        <v>7565</v>
      </c>
      <c r="Q32" s="920" t="s">
        <v>210</v>
      </c>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21"/>
      <c r="AO32" s="920" t="s">
        <v>523</v>
      </c>
      <c r="AP32" s="920" t="s">
        <v>299</v>
      </c>
      <c r="AQ32" s="920" t="s">
        <v>213</v>
      </c>
      <c r="AR32" s="920" t="s">
        <v>214</v>
      </c>
      <c r="AS32" s="920">
        <v>0</v>
      </c>
      <c r="AT32" s="925" t="s">
        <v>7566</v>
      </c>
      <c r="AU32" s="925" t="s">
        <v>7567</v>
      </c>
      <c r="AV32" s="985">
        <v>0</v>
      </c>
      <c r="AW32" s="1031">
        <v>100</v>
      </c>
      <c r="AX32" s="1048" t="s">
        <v>4357</v>
      </c>
      <c r="AY32" s="1048" t="s">
        <v>4357</v>
      </c>
      <c r="AZ32" s="1048" t="s">
        <v>4357</v>
      </c>
      <c r="BA32" s="1048" t="s">
        <v>4357</v>
      </c>
      <c r="BB32" s="961"/>
      <c r="BC32" s="961"/>
      <c r="BD32" s="961"/>
      <c r="BE32" s="961"/>
      <c r="BF32" s="994">
        <v>100</v>
      </c>
      <c r="BG32" s="839">
        <v>0</v>
      </c>
      <c r="BH32" s="842">
        <v>0</v>
      </c>
      <c r="BI32" s="854" t="s">
        <v>7948</v>
      </c>
      <c r="BJ32" s="129">
        <v>0</v>
      </c>
      <c r="BK32" s="7">
        <v>0</v>
      </c>
      <c r="BL32" s="841" t="s">
        <v>218</v>
      </c>
      <c r="BM32" s="854" t="s">
        <v>8485</v>
      </c>
      <c r="BN32" s="859"/>
      <c r="BO32" s="839">
        <v>0</v>
      </c>
      <c r="BP32" s="842">
        <v>0</v>
      </c>
      <c r="BQ32" s="843" t="s">
        <v>7982</v>
      </c>
      <c r="BR32" s="7">
        <v>0</v>
      </c>
      <c r="BS32" s="7">
        <v>0</v>
      </c>
      <c r="BT32" s="844" t="s">
        <v>218</v>
      </c>
      <c r="BU32" s="537" t="s">
        <v>8010</v>
      </c>
      <c r="BV32" s="120"/>
      <c r="BW32" s="839">
        <v>0</v>
      </c>
      <c r="BX32" s="842">
        <v>0</v>
      </c>
      <c r="BY32" s="853" t="s">
        <v>8475</v>
      </c>
      <c r="BZ32" s="7">
        <v>0</v>
      </c>
      <c r="CA32" s="7">
        <v>0</v>
      </c>
      <c r="CB32" s="844" t="s">
        <v>218</v>
      </c>
      <c r="CC32" s="852" t="s">
        <v>8659</v>
      </c>
      <c r="CD32" s="120"/>
      <c r="CE32" s="839">
        <v>0</v>
      </c>
      <c r="CF32" s="842">
        <v>0</v>
      </c>
      <c r="CG32" s="853" t="s">
        <v>9551</v>
      </c>
      <c r="CH32" s="7">
        <v>0</v>
      </c>
      <c r="CI32" s="7">
        <v>0</v>
      </c>
      <c r="CJ32" s="844" t="s">
        <v>218</v>
      </c>
      <c r="CK32" s="27" t="s">
        <v>9432</v>
      </c>
      <c r="CL32" s="857">
        <v>1</v>
      </c>
      <c r="CM32" s="839">
        <v>0</v>
      </c>
      <c r="CN32" s="842">
        <v>0</v>
      </c>
      <c r="CO32" s="847" t="s">
        <v>9552</v>
      </c>
      <c r="CP32" s="7">
        <v>0</v>
      </c>
      <c r="CQ32" s="7">
        <v>0</v>
      </c>
      <c r="CR32" s="844" t="s">
        <v>218</v>
      </c>
      <c r="CS32" s="852" t="s">
        <v>9434</v>
      </c>
      <c r="CT32" s="857">
        <v>1</v>
      </c>
      <c r="CU32" s="839">
        <v>50</v>
      </c>
      <c r="CV32" s="848"/>
      <c r="CW32" s="853" t="s">
        <v>9553</v>
      </c>
      <c r="CX32" s="7">
        <v>0.5</v>
      </c>
      <c r="CY32" s="7">
        <v>0</v>
      </c>
      <c r="CZ32" s="844" t="s">
        <v>2913</v>
      </c>
      <c r="DA32" s="852" t="s">
        <v>9549</v>
      </c>
      <c r="DB32" s="856">
        <v>1</v>
      </c>
      <c r="DC32" s="839">
        <v>50</v>
      </c>
      <c r="DD32" s="842">
        <v>0</v>
      </c>
      <c r="DE32" s="853"/>
      <c r="DF32" s="7">
        <v>0.5</v>
      </c>
      <c r="DG32" s="7">
        <v>0</v>
      </c>
      <c r="DH32" s="844" t="s">
        <v>7160</v>
      </c>
      <c r="DI32" s="852"/>
      <c r="DJ32" s="856"/>
      <c r="DK32" s="839">
        <v>50</v>
      </c>
      <c r="DL32" s="842">
        <v>0</v>
      </c>
      <c r="DM32" s="853"/>
      <c r="DN32" s="7">
        <v>0.5</v>
      </c>
      <c r="DO32" s="7">
        <v>0</v>
      </c>
      <c r="DP32" s="844" t="s">
        <v>7160</v>
      </c>
      <c r="DQ32" s="852"/>
      <c r="DR32" s="856"/>
      <c r="DS32" s="839">
        <v>50</v>
      </c>
      <c r="DT32" s="842">
        <v>0</v>
      </c>
      <c r="DU32" s="853"/>
      <c r="DV32" s="7">
        <v>0.5</v>
      </c>
      <c r="DW32" s="7">
        <v>0</v>
      </c>
      <c r="DX32" s="844" t="s">
        <v>7160</v>
      </c>
      <c r="DY32" s="852"/>
      <c r="DZ32" s="856"/>
      <c r="EA32" s="839">
        <v>50</v>
      </c>
      <c r="EB32" s="842">
        <v>0</v>
      </c>
      <c r="EC32" s="853"/>
      <c r="ED32" s="7">
        <v>0.5</v>
      </c>
      <c r="EE32" s="7">
        <v>0</v>
      </c>
      <c r="EF32" s="844" t="s">
        <v>7160</v>
      </c>
      <c r="EG32" s="851"/>
      <c r="EH32" s="856"/>
      <c r="EI32" s="839">
        <v>50</v>
      </c>
      <c r="EJ32" s="842">
        <v>0</v>
      </c>
      <c r="EK32" s="853"/>
      <c r="EL32" s="7">
        <v>0.5</v>
      </c>
      <c r="EM32" s="7">
        <v>0</v>
      </c>
      <c r="EN32" s="844" t="s">
        <v>7160</v>
      </c>
      <c r="EO32" s="851"/>
      <c r="EP32" s="856"/>
      <c r="EQ32" s="839">
        <v>100</v>
      </c>
      <c r="ER32" s="845"/>
      <c r="ES32" s="853"/>
      <c r="ET32" s="7">
        <v>1</v>
      </c>
      <c r="EU32" s="7">
        <v>0</v>
      </c>
      <c r="EV32" s="844" t="s">
        <v>7160</v>
      </c>
      <c r="EW32" s="849"/>
      <c r="EX32" s="849"/>
      <c r="EY32" s="546">
        <v>2023</v>
      </c>
      <c r="FB32" s="862"/>
    </row>
    <row r="33" spans="1:158" s="934" customFormat="1" ht="32.25" customHeight="1" x14ac:dyDescent="0.25">
      <c r="A33" s="861" t="s">
        <v>9554</v>
      </c>
      <c r="B33" s="925" t="s">
        <v>5392</v>
      </c>
      <c r="C33" s="925" t="s">
        <v>5893</v>
      </c>
      <c r="D33" s="925" t="s">
        <v>519</v>
      </c>
      <c r="E33" s="925" t="s">
        <v>7183</v>
      </c>
      <c r="F33" s="925" t="s">
        <v>5894</v>
      </c>
      <c r="G33" s="925" t="s">
        <v>6043</v>
      </c>
      <c r="H33" s="925" t="s">
        <v>5394</v>
      </c>
      <c r="I33" s="969" t="s">
        <v>7482</v>
      </c>
      <c r="J33" s="969" t="s">
        <v>7426</v>
      </c>
      <c r="K33" s="969" t="s">
        <v>7245</v>
      </c>
      <c r="L33" s="922"/>
      <c r="M33" s="935" t="s">
        <v>8336</v>
      </c>
      <c r="N33" s="920">
        <v>136</v>
      </c>
      <c r="O33" s="920"/>
      <c r="P33" s="1073" t="s">
        <v>6174</v>
      </c>
      <c r="Q33" s="920" t="s">
        <v>210</v>
      </c>
      <c r="R33" s="921"/>
      <c r="S33" s="921"/>
      <c r="T33" s="921"/>
      <c r="U33" s="921"/>
      <c r="V33" s="921"/>
      <c r="W33" s="921"/>
      <c r="X33" s="921"/>
      <c r="Y33" s="921"/>
      <c r="Z33" s="921"/>
      <c r="AA33" s="921"/>
      <c r="AB33" s="921"/>
      <c r="AC33" s="921"/>
      <c r="AD33" s="921"/>
      <c r="AE33" s="921"/>
      <c r="AF33" s="921"/>
      <c r="AG33" s="921"/>
      <c r="AH33" s="921"/>
      <c r="AI33" s="921"/>
      <c r="AJ33" s="921"/>
      <c r="AK33" s="921"/>
      <c r="AL33" s="921"/>
      <c r="AM33" s="921"/>
      <c r="AN33" s="921"/>
      <c r="AO33" s="920" t="s">
        <v>270</v>
      </c>
      <c r="AP33" s="920" t="s">
        <v>299</v>
      </c>
      <c r="AQ33" s="920" t="s">
        <v>418</v>
      </c>
      <c r="AR33" s="920" t="s">
        <v>271</v>
      </c>
      <c r="AS33" s="920">
        <v>30</v>
      </c>
      <c r="AT33" s="925" t="s">
        <v>6175</v>
      </c>
      <c r="AU33" s="925" t="s">
        <v>6176</v>
      </c>
      <c r="AV33" s="985">
        <v>0</v>
      </c>
      <c r="AW33" s="1022">
        <v>294144</v>
      </c>
      <c r="AX33" s="1048" t="s">
        <v>4357</v>
      </c>
      <c r="AY33" s="1048" t="s">
        <v>4357</v>
      </c>
      <c r="AZ33" s="1048" t="s">
        <v>4357</v>
      </c>
      <c r="BA33" s="1048" t="s">
        <v>4357</v>
      </c>
      <c r="BB33" s="961"/>
      <c r="BC33" s="961"/>
      <c r="BD33" s="961"/>
      <c r="BE33" s="961"/>
      <c r="BF33" s="997">
        <v>294144</v>
      </c>
      <c r="BG33" s="839">
        <v>0</v>
      </c>
      <c r="BH33" s="842">
        <v>0</v>
      </c>
      <c r="BI33" s="854" t="s">
        <v>7949</v>
      </c>
      <c r="BJ33" s="129">
        <v>0</v>
      </c>
      <c r="BK33" s="7">
        <v>0</v>
      </c>
      <c r="BL33" s="841" t="s">
        <v>218</v>
      </c>
      <c r="BM33" s="854" t="s">
        <v>8485</v>
      </c>
      <c r="BN33" s="859"/>
      <c r="BO33" s="839">
        <v>0</v>
      </c>
      <c r="BP33" s="842">
        <v>0</v>
      </c>
      <c r="BQ33" s="843" t="s">
        <v>7983</v>
      </c>
      <c r="BR33" s="7">
        <v>0</v>
      </c>
      <c r="BS33" s="850">
        <v>0</v>
      </c>
      <c r="BT33" s="844" t="s">
        <v>218</v>
      </c>
      <c r="BU33" s="537" t="s">
        <v>8010</v>
      </c>
      <c r="BV33" s="120"/>
      <c r="BW33" s="839">
        <v>0</v>
      </c>
      <c r="BX33" s="842">
        <v>0</v>
      </c>
      <c r="BY33" s="853" t="s">
        <v>8476</v>
      </c>
      <c r="BZ33" s="7">
        <v>0</v>
      </c>
      <c r="CA33" s="7">
        <v>0</v>
      </c>
      <c r="CB33" s="844" t="s">
        <v>218</v>
      </c>
      <c r="CC33" s="852" t="s">
        <v>8659</v>
      </c>
      <c r="CD33" s="857"/>
      <c r="CE33" s="839">
        <v>0</v>
      </c>
      <c r="CF33" s="842">
        <v>0</v>
      </c>
      <c r="CG33" s="853" t="s">
        <v>9555</v>
      </c>
      <c r="CH33" s="7">
        <v>0</v>
      </c>
      <c r="CI33" s="7">
        <v>0</v>
      </c>
      <c r="CJ33" s="844" t="s">
        <v>218</v>
      </c>
      <c r="CK33" s="27" t="s">
        <v>9432</v>
      </c>
      <c r="CL33" s="857">
        <v>1</v>
      </c>
      <c r="CM33" s="839">
        <v>0</v>
      </c>
      <c r="CN33" s="842">
        <v>0</v>
      </c>
      <c r="CO33" s="847" t="s">
        <v>9556</v>
      </c>
      <c r="CP33" s="7">
        <v>0</v>
      </c>
      <c r="CQ33" s="7">
        <v>0</v>
      </c>
      <c r="CR33" s="844" t="s">
        <v>218</v>
      </c>
      <c r="CS33" s="852" t="s">
        <v>9434</v>
      </c>
      <c r="CT33" s="857">
        <v>1</v>
      </c>
      <c r="CU33" s="839">
        <v>0</v>
      </c>
      <c r="CV33" s="848"/>
      <c r="CW33" s="853" t="s">
        <v>9557</v>
      </c>
      <c r="CX33" s="7">
        <v>0</v>
      </c>
      <c r="CY33" s="7">
        <v>0</v>
      </c>
      <c r="CZ33" s="844" t="s">
        <v>2913</v>
      </c>
      <c r="DA33" s="852" t="s">
        <v>9558</v>
      </c>
      <c r="DB33" s="856">
        <v>1</v>
      </c>
      <c r="DC33" s="839">
        <v>100000</v>
      </c>
      <c r="DD33" s="842">
        <v>0</v>
      </c>
      <c r="DE33" s="853"/>
      <c r="DF33" s="7" t="s">
        <v>872</v>
      </c>
      <c r="DG33" s="7">
        <v>0</v>
      </c>
      <c r="DH33" s="844" t="s">
        <v>7160</v>
      </c>
      <c r="DI33" s="852"/>
      <c r="DJ33" s="856"/>
      <c r="DK33" s="839">
        <v>100000</v>
      </c>
      <c r="DL33" s="842">
        <v>0</v>
      </c>
      <c r="DM33" s="853"/>
      <c r="DN33" s="7">
        <v>0.33996953872932983</v>
      </c>
      <c r="DO33" s="7">
        <v>0</v>
      </c>
      <c r="DP33" s="844" t="s">
        <v>7160</v>
      </c>
      <c r="DQ33" s="852"/>
      <c r="DR33" s="856"/>
      <c r="DS33" s="839">
        <v>100000</v>
      </c>
      <c r="DT33" s="842">
        <v>0</v>
      </c>
      <c r="DU33" s="853"/>
      <c r="DV33" s="7">
        <v>0.33996953872932983</v>
      </c>
      <c r="DW33" s="7">
        <v>0</v>
      </c>
      <c r="DX33" s="844" t="s">
        <v>7160</v>
      </c>
      <c r="DY33" s="852"/>
      <c r="DZ33" s="856"/>
      <c r="EA33" s="839">
        <v>100000</v>
      </c>
      <c r="EB33" s="842">
        <v>0</v>
      </c>
      <c r="EC33" s="853"/>
      <c r="ED33" s="7">
        <v>0.33996953872932983</v>
      </c>
      <c r="EE33" s="7">
        <v>0</v>
      </c>
      <c r="EF33" s="844" t="s">
        <v>7160</v>
      </c>
      <c r="EG33" s="851"/>
      <c r="EH33" s="856"/>
      <c r="EI33" s="839">
        <v>100000</v>
      </c>
      <c r="EJ33" s="842">
        <v>0</v>
      </c>
      <c r="EK33" s="853"/>
      <c r="EL33" s="7">
        <v>0.33996953872932983</v>
      </c>
      <c r="EM33" s="7">
        <v>0</v>
      </c>
      <c r="EN33" s="844" t="s">
        <v>7160</v>
      </c>
      <c r="EO33" s="851"/>
      <c r="EP33" s="856"/>
      <c r="EQ33" s="839">
        <v>294144</v>
      </c>
      <c r="ER33" s="845"/>
      <c r="ES33" s="853"/>
      <c r="ET33" s="7">
        <v>1</v>
      </c>
      <c r="EU33" s="7">
        <v>0</v>
      </c>
      <c r="EV33" s="844" t="s">
        <v>7160</v>
      </c>
      <c r="EW33" s="849"/>
      <c r="EX33" s="849"/>
      <c r="EY33" s="546">
        <v>2023</v>
      </c>
      <c r="FB33" s="862"/>
    </row>
    <row r="34" spans="1:158" s="934" customFormat="1" ht="32.25" customHeight="1" x14ac:dyDescent="0.25">
      <c r="A34" s="861" t="s">
        <v>9559</v>
      </c>
      <c r="B34" s="925" t="s">
        <v>5392</v>
      </c>
      <c r="C34" s="925" t="s">
        <v>5893</v>
      </c>
      <c r="D34" s="925" t="s">
        <v>519</v>
      </c>
      <c r="E34" s="925" t="s">
        <v>7183</v>
      </c>
      <c r="F34" s="925" t="s">
        <v>5894</v>
      </c>
      <c r="G34" s="925" t="s">
        <v>6043</v>
      </c>
      <c r="H34" s="925" t="s">
        <v>5394</v>
      </c>
      <c r="I34" s="969" t="s">
        <v>7482</v>
      </c>
      <c r="J34" s="969" t="s">
        <v>7426</v>
      </c>
      <c r="K34" s="969" t="s">
        <v>7245</v>
      </c>
      <c r="L34" s="922"/>
      <c r="M34" s="935" t="s">
        <v>8336</v>
      </c>
      <c r="N34" s="920">
        <v>163</v>
      </c>
      <c r="O34" s="920"/>
      <c r="P34" s="1073" t="s">
        <v>6200</v>
      </c>
      <c r="Q34" s="920" t="s">
        <v>210</v>
      </c>
      <c r="R34" s="921"/>
      <c r="S34" s="921"/>
      <c r="T34" s="921"/>
      <c r="U34" s="921"/>
      <c r="V34" s="921"/>
      <c r="W34" s="921"/>
      <c r="X34" s="921"/>
      <c r="Y34" s="921"/>
      <c r="Z34" s="921"/>
      <c r="AA34" s="921"/>
      <c r="AB34" s="921"/>
      <c r="AC34" s="921"/>
      <c r="AD34" s="921"/>
      <c r="AE34" s="921"/>
      <c r="AF34" s="921"/>
      <c r="AG34" s="921"/>
      <c r="AH34" s="921"/>
      <c r="AI34" s="921"/>
      <c r="AJ34" s="921"/>
      <c r="AK34" s="921"/>
      <c r="AL34" s="921"/>
      <c r="AM34" s="921"/>
      <c r="AN34" s="921"/>
      <c r="AO34" s="920" t="s">
        <v>270</v>
      </c>
      <c r="AP34" s="920" t="s">
        <v>2635</v>
      </c>
      <c r="AQ34" s="920" t="s">
        <v>244</v>
      </c>
      <c r="AR34" s="920" t="s">
        <v>271</v>
      </c>
      <c r="AS34" s="920">
        <v>30</v>
      </c>
      <c r="AT34" s="925" t="s">
        <v>6203</v>
      </c>
      <c r="AU34" s="925" t="s">
        <v>6176</v>
      </c>
      <c r="AV34" s="985">
        <v>0</v>
      </c>
      <c r="AW34" s="1022">
        <v>5270</v>
      </c>
      <c r="AX34" s="1046" t="s">
        <v>4357</v>
      </c>
      <c r="AY34" s="1046" t="s">
        <v>4357</v>
      </c>
      <c r="AZ34" s="1046" t="s">
        <v>4357</v>
      </c>
      <c r="BA34" s="1046" t="s">
        <v>4357</v>
      </c>
      <c r="BB34" s="958"/>
      <c r="BC34" s="958"/>
      <c r="BD34" s="958"/>
      <c r="BE34" s="958"/>
      <c r="BF34" s="997">
        <v>5270</v>
      </c>
      <c r="BG34" s="839">
        <v>0</v>
      </c>
      <c r="BH34" s="842">
        <v>0</v>
      </c>
      <c r="BI34" s="854" t="s">
        <v>7950</v>
      </c>
      <c r="BJ34" s="129">
        <v>0</v>
      </c>
      <c r="BK34" s="7">
        <v>0</v>
      </c>
      <c r="BL34" s="841" t="s">
        <v>218</v>
      </c>
      <c r="BM34" s="854" t="s">
        <v>8485</v>
      </c>
      <c r="BN34" s="860"/>
      <c r="BO34" s="839">
        <v>0</v>
      </c>
      <c r="BP34" s="842">
        <v>0</v>
      </c>
      <c r="BQ34" s="843" t="s">
        <v>7984</v>
      </c>
      <c r="BR34" s="7">
        <v>0</v>
      </c>
      <c r="BS34" s="7">
        <v>0</v>
      </c>
      <c r="BT34" s="844" t="s">
        <v>218</v>
      </c>
      <c r="BU34" s="537" t="s">
        <v>8010</v>
      </c>
      <c r="BV34" s="120"/>
      <c r="BW34" s="839">
        <v>0</v>
      </c>
      <c r="BX34" s="842">
        <v>0</v>
      </c>
      <c r="BY34" s="853" t="s">
        <v>8477</v>
      </c>
      <c r="BZ34" s="7">
        <v>0</v>
      </c>
      <c r="CA34" s="7">
        <v>0</v>
      </c>
      <c r="CB34" s="844" t="s">
        <v>218</v>
      </c>
      <c r="CC34" s="852" t="s">
        <v>8659</v>
      </c>
      <c r="CD34" s="857"/>
      <c r="CE34" s="839">
        <v>0</v>
      </c>
      <c r="CF34" s="842">
        <v>0</v>
      </c>
      <c r="CG34" s="853" t="s">
        <v>9560</v>
      </c>
      <c r="CH34" s="7">
        <v>0</v>
      </c>
      <c r="CI34" s="7">
        <v>0</v>
      </c>
      <c r="CJ34" s="844" t="s">
        <v>218</v>
      </c>
      <c r="CK34" s="27" t="s">
        <v>9561</v>
      </c>
      <c r="CL34" s="857">
        <v>1</v>
      </c>
      <c r="CM34" s="839">
        <v>0</v>
      </c>
      <c r="CN34" s="842">
        <v>0</v>
      </c>
      <c r="CO34" s="847" t="s">
        <v>9562</v>
      </c>
      <c r="CP34" s="7">
        <v>0</v>
      </c>
      <c r="CQ34" s="7">
        <v>0</v>
      </c>
      <c r="CR34" s="844" t="s">
        <v>218</v>
      </c>
      <c r="CS34" s="852" t="s">
        <v>9563</v>
      </c>
      <c r="CT34" s="857">
        <v>1</v>
      </c>
      <c r="CU34" s="839">
        <v>0</v>
      </c>
      <c r="CV34" s="858">
        <v>0</v>
      </c>
      <c r="CW34" s="853" t="s">
        <v>9564</v>
      </c>
      <c r="CX34" s="7">
        <v>0</v>
      </c>
      <c r="CY34" s="7">
        <v>0</v>
      </c>
      <c r="CZ34" s="844" t="s">
        <v>2913</v>
      </c>
      <c r="DA34" s="852" t="s">
        <v>9565</v>
      </c>
      <c r="DB34" s="856">
        <v>1</v>
      </c>
      <c r="DC34" s="839">
        <v>0</v>
      </c>
      <c r="DD34" s="842">
        <v>0</v>
      </c>
      <c r="DE34" s="853"/>
      <c r="DF34" s="7">
        <v>0</v>
      </c>
      <c r="DG34" s="7">
        <v>0</v>
      </c>
      <c r="DH34" s="844" t="s">
        <v>7160</v>
      </c>
      <c r="DI34" s="852"/>
      <c r="DJ34" s="856"/>
      <c r="DK34" s="839">
        <v>0</v>
      </c>
      <c r="DL34" s="842">
        <v>0</v>
      </c>
      <c r="DM34" s="853"/>
      <c r="DN34" s="7">
        <v>0</v>
      </c>
      <c r="DO34" s="7">
        <v>0</v>
      </c>
      <c r="DP34" s="844" t="s">
        <v>7160</v>
      </c>
      <c r="DQ34" s="852"/>
      <c r="DR34" s="856"/>
      <c r="DS34" s="839">
        <v>0</v>
      </c>
      <c r="DT34" s="842">
        <v>0</v>
      </c>
      <c r="DU34" s="853"/>
      <c r="DV34" s="7">
        <v>0</v>
      </c>
      <c r="DW34" s="7">
        <v>0</v>
      </c>
      <c r="DX34" s="844" t="s">
        <v>7160</v>
      </c>
      <c r="DY34" s="852"/>
      <c r="DZ34" s="856"/>
      <c r="EA34" s="839">
        <v>0</v>
      </c>
      <c r="EB34" s="842">
        <v>0</v>
      </c>
      <c r="EC34" s="853"/>
      <c r="ED34" s="7">
        <v>0</v>
      </c>
      <c r="EE34" s="7">
        <v>0</v>
      </c>
      <c r="EF34" s="844" t="s">
        <v>7160</v>
      </c>
      <c r="EG34" s="851"/>
      <c r="EH34" s="856"/>
      <c r="EI34" s="839">
        <v>0</v>
      </c>
      <c r="EJ34" s="842">
        <v>0</v>
      </c>
      <c r="EK34" s="853"/>
      <c r="EL34" s="7">
        <v>0</v>
      </c>
      <c r="EM34" s="7">
        <v>0</v>
      </c>
      <c r="EN34" s="844" t="s">
        <v>7160</v>
      </c>
      <c r="EO34" s="851"/>
      <c r="EP34" s="856"/>
      <c r="EQ34" s="839">
        <v>5270</v>
      </c>
      <c r="ER34" s="845"/>
      <c r="ES34" s="853"/>
      <c r="ET34" s="7">
        <v>1</v>
      </c>
      <c r="EU34" s="7">
        <v>0</v>
      </c>
      <c r="EV34" s="844" t="s">
        <v>7160</v>
      </c>
      <c r="EW34" s="849"/>
      <c r="EX34" s="849"/>
      <c r="EY34" s="546">
        <v>2023</v>
      </c>
      <c r="FB34" s="862"/>
    </row>
    <row r="35" spans="1:158" s="934" customFormat="1" ht="32.25" customHeight="1" x14ac:dyDescent="0.25">
      <c r="A35" s="861" t="s">
        <v>9566</v>
      </c>
      <c r="B35" s="925" t="s">
        <v>5392</v>
      </c>
      <c r="C35" s="925" t="s">
        <v>5893</v>
      </c>
      <c r="D35" s="925" t="s">
        <v>519</v>
      </c>
      <c r="E35" s="925" t="s">
        <v>7183</v>
      </c>
      <c r="F35" s="925" t="s">
        <v>5894</v>
      </c>
      <c r="G35" s="925" t="s">
        <v>6043</v>
      </c>
      <c r="H35" s="925" t="s">
        <v>5394</v>
      </c>
      <c r="I35" s="969" t="s">
        <v>7482</v>
      </c>
      <c r="J35" s="969" t="s">
        <v>7426</v>
      </c>
      <c r="K35" s="969" t="s">
        <v>7245</v>
      </c>
      <c r="L35" s="922"/>
      <c r="M35" s="935" t="s">
        <v>8336</v>
      </c>
      <c r="N35" s="920">
        <v>276</v>
      </c>
      <c r="O35" s="920"/>
      <c r="P35" s="1073" t="s">
        <v>7568</v>
      </c>
      <c r="Q35" s="920" t="s">
        <v>210</v>
      </c>
      <c r="R35" s="921"/>
      <c r="S35" s="921"/>
      <c r="T35" s="921"/>
      <c r="U35" s="921"/>
      <c r="V35" s="921"/>
      <c r="W35" s="921"/>
      <c r="X35" s="921"/>
      <c r="Y35" s="921"/>
      <c r="Z35" s="921"/>
      <c r="AA35" s="921"/>
      <c r="AB35" s="921"/>
      <c r="AC35" s="921"/>
      <c r="AD35" s="921"/>
      <c r="AE35" s="921"/>
      <c r="AF35" s="921"/>
      <c r="AG35" s="921"/>
      <c r="AH35" s="921"/>
      <c r="AI35" s="921"/>
      <c r="AJ35" s="921"/>
      <c r="AK35" s="921"/>
      <c r="AL35" s="921"/>
      <c r="AM35" s="921"/>
      <c r="AN35" s="921"/>
      <c r="AO35" s="920" t="s">
        <v>270</v>
      </c>
      <c r="AP35" s="920" t="s">
        <v>2635</v>
      </c>
      <c r="AQ35" s="920" t="s">
        <v>244</v>
      </c>
      <c r="AR35" s="920" t="s">
        <v>271</v>
      </c>
      <c r="AS35" s="920">
        <v>30</v>
      </c>
      <c r="AT35" s="925" t="s">
        <v>7184</v>
      </c>
      <c r="AU35" s="925" t="s">
        <v>6176</v>
      </c>
      <c r="AV35" s="985">
        <v>0</v>
      </c>
      <c r="AW35" s="1022">
        <v>950</v>
      </c>
      <c r="AX35" s="1046" t="s">
        <v>4357</v>
      </c>
      <c r="AY35" s="1046" t="s">
        <v>4357</v>
      </c>
      <c r="AZ35" s="1046" t="s">
        <v>4357</v>
      </c>
      <c r="BA35" s="1046" t="s">
        <v>4357</v>
      </c>
      <c r="BB35" s="958"/>
      <c r="BC35" s="958"/>
      <c r="BD35" s="958"/>
      <c r="BE35" s="958"/>
      <c r="BF35" s="997">
        <v>950</v>
      </c>
      <c r="BG35" s="839">
        <v>0</v>
      </c>
      <c r="BH35" s="842">
        <v>0</v>
      </c>
      <c r="BI35" s="854" t="s">
        <v>7951</v>
      </c>
      <c r="BJ35" s="129">
        <v>0</v>
      </c>
      <c r="BK35" s="7">
        <v>0</v>
      </c>
      <c r="BL35" s="841" t="s">
        <v>218</v>
      </c>
      <c r="BM35" s="854" t="s">
        <v>8485</v>
      </c>
      <c r="BN35" s="860"/>
      <c r="BO35" s="839">
        <v>0</v>
      </c>
      <c r="BP35" s="842">
        <v>0</v>
      </c>
      <c r="BQ35" s="843" t="s">
        <v>7985</v>
      </c>
      <c r="BR35" s="7">
        <v>0</v>
      </c>
      <c r="BS35" s="7">
        <v>0</v>
      </c>
      <c r="BT35" s="844" t="s">
        <v>218</v>
      </c>
      <c r="BU35" s="537" t="s">
        <v>8010</v>
      </c>
      <c r="BV35" s="120"/>
      <c r="BW35" s="839">
        <v>0</v>
      </c>
      <c r="BX35" s="842">
        <v>0</v>
      </c>
      <c r="BY35" s="853" t="s">
        <v>8478</v>
      </c>
      <c r="BZ35" s="7">
        <v>0</v>
      </c>
      <c r="CA35" s="7">
        <v>0</v>
      </c>
      <c r="CB35" s="844" t="s">
        <v>218</v>
      </c>
      <c r="CC35" s="852" t="s">
        <v>8659</v>
      </c>
      <c r="CD35" s="857"/>
      <c r="CE35" s="839">
        <v>0</v>
      </c>
      <c r="CF35" s="842">
        <v>0</v>
      </c>
      <c r="CG35" s="853" t="s">
        <v>9567</v>
      </c>
      <c r="CH35" s="7">
        <v>0</v>
      </c>
      <c r="CI35" s="7">
        <v>0</v>
      </c>
      <c r="CJ35" s="844" t="s">
        <v>218</v>
      </c>
      <c r="CK35" s="27" t="s">
        <v>9561</v>
      </c>
      <c r="CL35" s="857">
        <v>1</v>
      </c>
      <c r="CM35" s="839">
        <v>0</v>
      </c>
      <c r="CN35" s="842">
        <v>0</v>
      </c>
      <c r="CO35" s="847" t="s">
        <v>9568</v>
      </c>
      <c r="CP35" s="7">
        <v>0</v>
      </c>
      <c r="CQ35" s="7">
        <v>0</v>
      </c>
      <c r="CR35" s="844" t="s">
        <v>218</v>
      </c>
      <c r="CS35" s="852" t="s">
        <v>9563</v>
      </c>
      <c r="CT35" s="857">
        <v>1</v>
      </c>
      <c r="CU35" s="839">
        <v>0</v>
      </c>
      <c r="CV35" s="858">
        <v>0</v>
      </c>
      <c r="CW35" s="853" t="s">
        <v>9569</v>
      </c>
      <c r="CX35" s="7">
        <v>0</v>
      </c>
      <c r="CY35" s="7">
        <v>0</v>
      </c>
      <c r="CZ35" s="844" t="s">
        <v>2913</v>
      </c>
      <c r="DA35" s="852" t="s">
        <v>9565</v>
      </c>
      <c r="DB35" s="856">
        <v>1</v>
      </c>
      <c r="DC35" s="839">
        <v>0</v>
      </c>
      <c r="DD35" s="842">
        <v>0</v>
      </c>
      <c r="DE35" s="853"/>
      <c r="DF35" s="7">
        <v>0</v>
      </c>
      <c r="DG35" s="7">
        <v>0</v>
      </c>
      <c r="DH35" s="844" t="s">
        <v>7160</v>
      </c>
      <c r="DI35" s="852"/>
      <c r="DJ35" s="856"/>
      <c r="DK35" s="839">
        <v>0</v>
      </c>
      <c r="DL35" s="842">
        <v>0</v>
      </c>
      <c r="DM35" s="853"/>
      <c r="DN35" s="7">
        <v>0</v>
      </c>
      <c r="DO35" s="7">
        <v>0</v>
      </c>
      <c r="DP35" s="844" t="s">
        <v>7160</v>
      </c>
      <c r="DQ35" s="852"/>
      <c r="DR35" s="856"/>
      <c r="DS35" s="839">
        <v>0</v>
      </c>
      <c r="DT35" s="842">
        <v>0</v>
      </c>
      <c r="DU35" s="853"/>
      <c r="DV35" s="7">
        <v>0</v>
      </c>
      <c r="DW35" s="7">
        <v>0</v>
      </c>
      <c r="DX35" s="844" t="s">
        <v>7160</v>
      </c>
      <c r="DY35" s="852"/>
      <c r="DZ35" s="856"/>
      <c r="EA35" s="839">
        <v>0</v>
      </c>
      <c r="EB35" s="842">
        <v>0</v>
      </c>
      <c r="EC35" s="853"/>
      <c r="ED35" s="7">
        <v>0</v>
      </c>
      <c r="EE35" s="7">
        <v>0</v>
      </c>
      <c r="EF35" s="844" t="s">
        <v>7160</v>
      </c>
      <c r="EG35" s="851"/>
      <c r="EH35" s="856"/>
      <c r="EI35" s="839">
        <v>0</v>
      </c>
      <c r="EJ35" s="842">
        <v>0</v>
      </c>
      <c r="EK35" s="853"/>
      <c r="EL35" s="7">
        <v>0</v>
      </c>
      <c r="EM35" s="7">
        <v>0</v>
      </c>
      <c r="EN35" s="844" t="s">
        <v>7160</v>
      </c>
      <c r="EO35" s="851"/>
      <c r="EP35" s="856"/>
      <c r="EQ35" s="839">
        <v>950</v>
      </c>
      <c r="ER35" s="845"/>
      <c r="ES35" s="853"/>
      <c r="ET35" s="7">
        <v>1</v>
      </c>
      <c r="EU35" s="7">
        <v>0</v>
      </c>
      <c r="EV35" s="844" t="s">
        <v>7160</v>
      </c>
      <c r="EW35" s="849"/>
      <c r="EX35" s="849"/>
      <c r="EY35" s="546">
        <v>2023</v>
      </c>
      <c r="FB35" s="862"/>
    </row>
    <row r="36" spans="1:158" s="934" customFormat="1" ht="32.25" customHeight="1" x14ac:dyDescent="0.25">
      <c r="A36" s="861" t="s">
        <v>9570</v>
      </c>
      <c r="B36" s="925" t="s">
        <v>5392</v>
      </c>
      <c r="C36" s="925" t="s">
        <v>5893</v>
      </c>
      <c r="D36" s="925" t="s">
        <v>519</v>
      </c>
      <c r="E36" s="925" t="s">
        <v>7183</v>
      </c>
      <c r="F36" s="925" t="s">
        <v>5894</v>
      </c>
      <c r="G36" s="925" t="s">
        <v>5894</v>
      </c>
      <c r="H36" s="925" t="s">
        <v>5394</v>
      </c>
      <c r="I36" s="969" t="s">
        <v>7482</v>
      </c>
      <c r="J36" s="969" t="s">
        <v>7426</v>
      </c>
      <c r="K36" s="969" t="s">
        <v>7500</v>
      </c>
      <c r="L36" s="922"/>
      <c r="M36" s="935" t="s">
        <v>8297</v>
      </c>
      <c r="N36" s="920">
        <v>150</v>
      </c>
      <c r="O36" s="920"/>
      <c r="P36" s="1068" t="s">
        <v>5992</v>
      </c>
      <c r="Q36" s="920" t="s">
        <v>2589</v>
      </c>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21"/>
      <c r="AO36" s="920" t="s">
        <v>1366</v>
      </c>
      <c r="AP36" s="920" t="s">
        <v>2635</v>
      </c>
      <c r="AQ36" s="920" t="s">
        <v>418</v>
      </c>
      <c r="AR36" s="920" t="s">
        <v>214</v>
      </c>
      <c r="AS36" s="920">
        <v>180</v>
      </c>
      <c r="AT36" s="925" t="s">
        <v>5993</v>
      </c>
      <c r="AU36" s="925" t="s">
        <v>5994</v>
      </c>
      <c r="AV36" s="1022">
        <v>55</v>
      </c>
      <c r="AW36" s="1022">
        <v>57</v>
      </c>
      <c r="AX36" s="1022">
        <v>58</v>
      </c>
      <c r="AY36" s="1022">
        <v>60</v>
      </c>
      <c r="AZ36" s="1022">
        <v>62</v>
      </c>
      <c r="BA36" s="1022">
        <v>62</v>
      </c>
      <c r="BB36" s="956"/>
      <c r="BC36" s="956"/>
      <c r="BD36" s="956"/>
      <c r="BE36" s="956"/>
      <c r="BF36" s="1010">
        <v>57</v>
      </c>
      <c r="BG36" s="839">
        <v>0</v>
      </c>
      <c r="BH36" s="842">
        <v>0</v>
      </c>
      <c r="BI36" s="854" t="s">
        <v>7952</v>
      </c>
      <c r="BJ36" s="129">
        <v>0</v>
      </c>
      <c r="BK36" s="7">
        <v>0</v>
      </c>
      <c r="BL36" s="841" t="s">
        <v>218</v>
      </c>
      <c r="BM36" s="854" t="s">
        <v>8485</v>
      </c>
      <c r="BN36" s="859"/>
      <c r="BO36" s="839">
        <v>0</v>
      </c>
      <c r="BP36" s="842">
        <v>0</v>
      </c>
      <c r="BQ36" s="843" t="s">
        <v>7986</v>
      </c>
      <c r="BR36" s="7">
        <v>0</v>
      </c>
      <c r="BS36" s="850">
        <v>0</v>
      </c>
      <c r="BT36" s="844" t="s">
        <v>218</v>
      </c>
      <c r="BU36" s="537" t="s">
        <v>8010</v>
      </c>
      <c r="BV36" s="120"/>
      <c r="BW36" s="839">
        <v>0</v>
      </c>
      <c r="BX36" s="842">
        <v>0</v>
      </c>
      <c r="BY36" s="853" t="s">
        <v>8479</v>
      </c>
      <c r="BZ36" s="7">
        <v>0</v>
      </c>
      <c r="CA36" s="7">
        <v>0</v>
      </c>
      <c r="CB36" s="844" t="s">
        <v>218</v>
      </c>
      <c r="CC36" s="852" t="s">
        <v>8659</v>
      </c>
      <c r="CD36" s="857"/>
      <c r="CE36" s="839">
        <v>0</v>
      </c>
      <c r="CF36" s="842">
        <v>0</v>
      </c>
      <c r="CG36" s="853" t="s">
        <v>9571</v>
      </c>
      <c r="CH36" s="7">
        <v>0</v>
      </c>
      <c r="CI36" s="7">
        <v>0</v>
      </c>
      <c r="CJ36" s="844" t="s">
        <v>218</v>
      </c>
      <c r="CK36" s="27" t="s">
        <v>9432</v>
      </c>
      <c r="CL36" s="857">
        <v>1</v>
      </c>
      <c r="CM36" s="839">
        <v>0</v>
      </c>
      <c r="CN36" s="842">
        <v>0</v>
      </c>
      <c r="CO36" s="847" t="s">
        <v>9572</v>
      </c>
      <c r="CP36" s="7">
        <v>0</v>
      </c>
      <c r="CQ36" s="7">
        <v>0</v>
      </c>
      <c r="CR36" s="844" t="s">
        <v>218</v>
      </c>
      <c r="CS36" s="852" t="s">
        <v>9440</v>
      </c>
      <c r="CT36" s="857">
        <v>1</v>
      </c>
      <c r="CU36" s="839">
        <v>0</v>
      </c>
      <c r="CV36" s="842">
        <v>0</v>
      </c>
      <c r="CW36" s="853" t="s">
        <v>9573</v>
      </c>
      <c r="CX36" s="7">
        <v>0</v>
      </c>
      <c r="CY36" s="7">
        <v>0</v>
      </c>
      <c r="CZ36" s="844" t="s">
        <v>218</v>
      </c>
      <c r="DA36" s="852" t="s">
        <v>9440</v>
      </c>
      <c r="DB36" s="856">
        <v>1</v>
      </c>
      <c r="DC36" s="839">
        <v>0</v>
      </c>
      <c r="DD36" s="842">
        <v>0</v>
      </c>
      <c r="DE36" s="853"/>
      <c r="DF36" s="7">
        <v>0</v>
      </c>
      <c r="DG36" s="7">
        <v>0</v>
      </c>
      <c r="DH36" s="844" t="s">
        <v>7160</v>
      </c>
      <c r="DI36" s="852"/>
      <c r="DJ36" s="856"/>
      <c r="DK36" s="839">
        <v>0</v>
      </c>
      <c r="DL36" s="842">
        <v>0</v>
      </c>
      <c r="DM36" s="853"/>
      <c r="DN36" s="7">
        <v>0</v>
      </c>
      <c r="DO36" s="7">
        <v>0</v>
      </c>
      <c r="DP36" s="844" t="s">
        <v>7160</v>
      </c>
      <c r="DQ36" s="852"/>
      <c r="DR36" s="856"/>
      <c r="DS36" s="839">
        <v>0</v>
      </c>
      <c r="DT36" s="842">
        <v>0</v>
      </c>
      <c r="DU36" s="853"/>
      <c r="DV36" s="7">
        <v>0</v>
      </c>
      <c r="DW36" s="7">
        <v>0</v>
      </c>
      <c r="DX36" s="844" t="s">
        <v>7160</v>
      </c>
      <c r="DY36" s="852"/>
      <c r="DZ36" s="856"/>
      <c r="EA36" s="839">
        <v>0</v>
      </c>
      <c r="EB36" s="842">
        <v>0</v>
      </c>
      <c r="EC36" s="853"/>
      <c r="ED36" s="7">
        <v>0</v>
      </c>
      <c r="EE36" s="7">
        <v>0</v>
      </c>
      <c r="EF36" s="844" t="s">
        <v>7160</v>
      </c>
      <c r="EG36" s="851"/>
      <c r="EH36" s="856"/>
      <c r="EI36" s="839">
        <v>0</v>
      </c>
      <c r="EJ36" s="842">
        <v>0</v>
      </c>
      <c r="EK36" s="853"/>
      <c r="EL36" s="7">
        <v>0</v>
      </c>
      <c r="EM36" s="7">
        <v>0</v>
      </c>
      <c r="EN36" s="844" t="s">
        <v>7160</v>
      </c>
      <c r="EO36" s="851"/>
      <c r="EP36" s="856"/>
      <c r="EQ36" s="839">
        <v>57</v>
      </c>
      <c r="ER36" s="845"/>
      <c r="ES36" s="853"/>
      <c r="ET36" s="7">
        <v>1</v>
      </c>
      <c r="EU36" s="7">
        <v>0</v>
      </c>
      <c r="EV36" s="844" t="s">
        <v>7160</v>
      </c>
      <c r="EW36" s="849"/>
      <c r="EX36" s="849"/>
      <c r="EY36" s="546">
        <v>2023</v>
      </c>
      <c r="FB36" s="862"/>
    </row>
    <row r="37" spans="1:158" s="934" customFormat="1" ht="32.25" customHeight="1" x14ac:dyDescent="0.25">
      <c r="A37" s="861" t="s">
        <v>9574</v>
      </c>
      <c r="B37" s="925" t="s">
        <v>7200</v>
      </c>
      <c r="C37" s="925" t="s">
        <v>201</v>
      </c>
      <c r="D37" s="925" t="s">
        <v>202</v>
      </c>
      <c r="E37" s="925" t="s">
        <v>7202</v>
      </c>
      <c r="F37" s="925" t="s">
        <v>203</v>
      </c>
      <c r="G37" s="925" t="s">
        <v>203</v>
      </c>
      <c r="H37" s="925" t="s">
        <v>204</v>
      </c>
      <c r="I37" s="969" t="s">
        <v>7344</v>
      </c>
      <c r="J37" s="969" t="s">
        <v>7344</v>
      </c>
      <c r="K37" s="969" t="s">
        <v>7613</v>
      </c>
      <c r="L37" s="920">
        <v>34</v>
      </c>
      <c r="M37" s="925" t="s">
        <v>8338</v>
      </c>
      <c r="N37" s="920">
        <v>155</v>
      </c>
      <c r="O37" s="920"/>
      <c r="P37" s="1068" t="s">
        <v>7614</v>
      </c>
      <c r="Q37" s="920" t="s">
        <v>210</v>
      </c>
      <c r="R37" s="921"/>
      <c r="S37" s="921"/>
      <c r="T37" s="921"/>
      <c r="U37" s="921"/>
      <c r="V37" s="921"/>
      <c r="W37" s="921"/>
      <c r="X37" s="921"/>
      <c r="Y37" s="921"/>
      <c r="Z37" s="921"/>
      <c r="AA37" s="921"/>
      <c r="AB37" s="921"/>
      <c r="AC37" s="921"/>
      <c r="AD37" s="921"/>
      <c r="AE37" s="921"/>
      <c r="AF37" s="921"/>
      <c r="AG37" s="921"/>
      <c r="AH37" s="921"/>
      <c r="AI37" s="921"/>
      <c r="AJ37" s="921"/>
      <c r="AK37" s="921"/>
      <c r="AL37" s="921"/>
      <c r="AM37" s="921"/>
      <c r="AN37" s="921"/>
      <c r="AO37" s="920" t="s">
        <v>270</v>
      </c>
      <c r="AP37" s="920" t="s">
        <v>243</v>
      </c>
      <c r="AQ37" s="920" t="s">
        <v>418</v>
      </c>
      <c r="AR37" s="920" t="s">
        <v>271</v>
      </c>
      <c r="AS37" s="920">
        <v>0</v>
      </c>
      <c r="AT37" s="925" t="s">
        <v>7615</v>
      </c>
      <c r="AU37" s="925" t="s">
        <v>273</v>
      </c>
      <c r="AV37" s="920">
        <v>1207200000</v>
      </c>
      <c r="AW37" s="1037">
        <v>845040000</v>
      </c>
      <c r="AX37" s="1035" t="s">
        <v>204</v>
      </c>
      <c r="AY37" s="1035" t="s">
        <v>7611</v>
      </c>
      <c r="AZ37" s="1036" t="s">
        <v>204</v>
      </c>
      <c r="BA37" s="1045" t="s">
        <v>204</v>
      </c>
      <c r="BB37" s="954"/>
      <c r="BC37" s="954"/>
      <c r="BD37" s="954"/>
      <c r="BE37" s="954"/>
      <c r="BF37" s="1017">
        <v>845040000</v>
      </c>
      <c r="BG37" s="839">
        <v>0</v>
      </c>
      <c r="BH37" s="842">
        <v>0</v>
      </c>
      <c r="BI37" s="854" t="s">
        <v>8060</v>
      </c>
      <c r="BJ37" s="129">
        <v>0</v>
      </c>
      <c r="BK37" s="7">
        <v>0</v>
      </c>
      <c r="BL37" s="841" t="s">
        <v>218</v>
      </c>
      <c r="BM37" s="854" t="s">
        <v>8065</v>
      </c>
      <c r="BN37" s="859">
        <v>1</v>
      </c>
      <c r="BO37" s="1084">
        <v>42252000</v>
      </c>
      <c r="BP37" s="1083">
        <v>51136332.810000002</v>
      </c>
      <c r="BQ37" s="843" t="s">
        <v>8070</v>
      </c>
      <c r="BR37" s="7">
        <v>0.05</v>
      </c>
      <c r="BS37" s="850">
        <v>6.051350564470321E-2</v>
      </c>
      <c r="BT37" s="844" t="s">
        <v>218</v>
      </c>
      <c r="BU37" s="537" t="s">
        <v>8074</v>
      </c>
      <c r="BV37" s="120">
        <v>1</v>
      </c>
      <c r="BW37" s="1084">
        <v>42252000</v>
      </c>
      <c r="BX37" s="1085">
        <v>51136332.810000002</v>
      </c>
      <c r="BY37" s="853" t="s">
        <v>8545</v>
      </c>
      <c r="BZ37" s="7">
        <v>0.05</v>
      </c>
      <c r="CA37" s="7">
        <v>6.051350564470321E-2</v>
      </c>
      <c r="CB37" s="844" t="s">
        <v>218</v>
      </c>
      <c r="CC37" s="852" t="s">
        <v>8550</v>
      </c>
      <c r="CD37" s="857">
        <v>1</v>
      </c>
      <c r="CE37" s="839">
        <v>211260000</v>
      </c>
      <c r="CF37" s="845">
        <v>451133849.13</v>
      </c>
      <c r="CG37" s="853" t="s">
        <v>9575</v>
      </c>
      <c r="CH37" s="7">
        <v>0.25</v>
      </c>
      <c r="CI37" s="7">
        <v>0.53386094046435673</v>
      </c>
      <c r="CJ37" s="844" t="s">
        <v>218</v>
      </c>
      <c r="CK37" s="27" t="s">
        <v>9576</v>
      </c>
      <c r="CL37" s="857"/>
      <c r="CM37" s="839">
        <v>211260000</v>
      </c>
      <c r="CN37" s="842">
        <v>451133849.13</v>
      </c>
      <c r="CO37" s="847" t="s">
        <v>9577</v>
      </c>
      <c r="CP37" s="7">
        <v>0.25</v>
      </c>
      <c r="CQ37" s="7">
        <v>0.53386094046435673</v>
      </c>
      <c r="CR37" s="844" t="s">
        <v>218</v>
      </c>
      <c r="CS37" s="852" t="s">
        <v>9578</v>
      </c>
      <c r="CT37" s="857">
        <v>1</v>
      </c>
      <c r="CU37" s="839">
        <v>338016000</v>
      </c>
      <c r="CV37" s="845">
        <v>675623390.29999995</v>
      </c>
      <c r="CW37" s="853" t="s">
        <v>9579</v>
      </c>
      <c r="CX37" s="7">
        <v>0.4</v>
      </c>
      <c r="CY37" s="7">
        <v>0.79951646111426677</v>
      </c>
      <c r="CZ37" s="844" t="s">
        <v>218</v>
      </c>
      <c r="DA37" s="852" t="s">
        <v>9580</v>
      </c>
      <c r="DB37" s="856">
        <v>1</v>
      </c>
      <c r="DC37" s="839">
        <v>338016000</v>
      </c>
      <c r="DD37" s="842">
        <v>675623390.29999995</v>
      </c>
      <c r="DE37" s="853"/>
      <c r="DF37" s="7">
        <v>0.28000000000000003</v>
      </c>
      <c r="DG37" s="7">
        <v>0.79951646111426677</v>
      </c>
      <c r="DH37" s="844" t="s">
        <v>7160</v>
      </c>
      <c r="DI37" s="852"/>
      <c r="DJ37" s="856"/>
      <c r="DK37" s="839">
        <v>507024000</v>
      </c>
      <c r="DL37" s="845"/>
      <c r="DM37" s="853"/>
      <c r="DN37" s="7">
        <v>0.6</v>
      </c>
      <c r="DO37" s="7">
        <v>0.79951646111426677</v>
      </c>
      <c r="DP37" s="844" t="s">
        <v>7160</v>
      </c>
      <c r="DQ37" s="852"/>
      <c r="DR37" s="856"/>
      <c r="DS37" s="839">
        <v>507024000</v>
      </c>
      <c r="DT37" s="842">
        <v>0</v>
      </c>
      <c r="DU37" s="853"/>
      <c r="DV37" s="7">
        <v>0.6</v>
      </c>
      <c r="DW37" s="7">
        <v>0.79951646111426677</v>
      </c>
      <c r="DX37" s="844" t="s">
        <v>7160</v>
      </c>
      <c r="DY37" s="852"/>
      <c r="DZ37" s="856"/>
      <c r="EA37" s="839">
        <v>676032000</v>
      </c>
      <c r="EB37" s="845"/>
      <c r="EC37" s="853"/>
      <c r="ED37" s="7">
        <v>0.8</v>
      </c>
      <c r="EE37" s="7">
        <v>0.79951646111426677</v>
      </c>
      <c r="EF37" s="844" t="s">
        <v>7160</v>
      </c>
      <c r="EG37" s="851"/>
      <c r="EH37" s="856"/>
      <c r="EI37" s="839">
        <v>676032000</v>
      </c>
      <c r="EJ37" s="842">
        <v>0</v>
      </c>
      <c r="EK37" s="853"/>
      <c r="EL37" s="7">
        <v>0.8</v>
      </c>
      <c r="EM37" s="7">
        <v>0.79951646111426677</v>
      </c>
      <c r="EN37" s="844" t="s">
        <v>7160</v>
      </c>
      <c r="EO37" s="851"/>
      <c r="EP37" s="856"/>
      <c r="EQ37" s="839">
        <v>845040000</v>
      </c>
      <c r="ER37" s="845"/>
      <c r="ES37" s="853"/>
      <c r="ET37" s="7">
        <v>1</v>
      </c>
      <c r="EU37" s="7">
        <v>0.79951646111426677</v>
      </c>
      <c r="EV37" s="844" t="s">
        <v>7160</v>
      </c>
      <c r="EW37" s="849"/>
      <c r="EX37" s="849"/>
      <c r="EY37" s="546">
        <v>2023</v>
      </c>
      <c r="FB37" s="862"/>
    </row>
    <row r="38" spans="1:158" s="934" customFormat="1" ht="32.25" customHeight="1" x14ac:dyDescent="0.25">
      <c r="A38" s="861" t="s">
        <v>9581</v>
      </c>
      <c r="B38" s="925" t="s">
        <v>7200</v>
      </c>
      <c r="C38" s="925" t="s">
        <v>201</v>
      </c>
      <c r="D38" s="925" t="s">
        <v>202</v>
      </c>
      <c r="E38" s="925" t="s">
        <v>7202</v>
      </c>
      <c r="F38" s="925" t="s">
        <v>203</v>
      </c>
      <c r="G38" s="925" t="s">
        <v>203</v>
      </c>
      <c r="H38" s="925" t="s">
        <v>204</v>
      </c>
      <c r="I38" s="969" t="s">
        <v>7344</v>
      </c>
      <c r="J38" s="969" t="s">
        <v>7344</v>
      </c>
      <c r="K38" s="969" t="s">
        <v>7613</v>
      </c>
      <c r="L38" s="920">
        <v>34</v>
      </c>
      <c r="M38" s="925" t="s">
        <v>8338</v>
      </c>
      <c r="N38" s="920">
        <v>157</v>
      </c>
      <c r="O38" s="920"/>
      <c r="P38" s="1068" t="s">
        <v>7616</v>
      </c>
      <c r="Q38" s="920" t="s">
        <v>210</v>
      </c>
      <c r="R38" s="921"/>
      <c r="S38" s="921"/>
      <c r="T38" s="921"/>
      <c r="U38" s="921"/>
      <c r="V38" s="921"/>
      <c r="W38" s="921"/>
      <c r="X38" s="921"/>
      <c r="Y38" s="921"/>
      <c r="Z38" s="921"/>
      <c r="AA38" s="921"/>
      <c r="AB38" s="921"/>
      <c r="AC38" s="921"/>
      <c r="AD38" s="921"/>
      <c r="AE38" s="921"/>
      <c r="AF38" s="921"/>
      <c r="AG38" s="921"/>
      <c r="AH38" s="921"/>
      <c r="AI38" s="921"/>
      <c r="AJ38" s="921"/>
      <c r="AK38" s="921"/>
      <c r="AL38" s="921"/>
      <c r="AM38" s="921"/>
      <c r="AN38" s="921"/>
      <c r="AO38" s="920" t="s">
        <v>211</v>
      </c>
      <c r="AP38" s="920" t="s">
        <v>243</v>
      </c>
      <c r="AQ38" s="920" t="s">
        <v>213</v>
      </c>
      <c r="AR38" s="920" t="s">
        <v>214</v>
      </c>
      <c r="AS38" s="920">
        <v>0</v>
      </c>
      <c r="AT38" s="925" t="s">
        <v>7617</v>
      </c>
      <c r="AU38" s="925" t="s">
        <v>326</v>
      </c>
      <c r="AV38" s="987">
        <v>100</v>
      </c>
      <c r="AW38" s="976">
        <v>100</v>
      </c>
      <c r="AX38" s="976">
        <v>100</v>
      </c>
      <c r="AY38" s="976">
        <v>100</v>
      </c>
      <c r="AZ38" s="976">
        <v>100</v>
      </c>
      <c r="BA38" s="976">
        <v>100</v>
      </c>
      <c r="BB38" s="938"/>
      <c r="BC38" s="938"/>
      <c r="BD38" s="938"/>
      <c r="BE38" s="938"/>
      <c r="BF38" s="998">
        <v>100</v>
      </c>
      <c r="BG38" s="839">
        <v>0</v>
      </c>
      <c r="BH38" s="842">
        <v>68.2</v>
      </c>
      <c r="BI38" s="854" t="s">
        <v>8061</v>
      </c>
      <c r="BJ38" s="129">
        <v>0</v>
      </c>
      <c r="BK38" s="7">
        <v>0.68200000000000005</v>
      </c>
      <c r="BL38" s="841" t="s">
        <v>218</v>
      </c>
      <c r="BM38" s="854" t="s">
        <v>8066</v>
      </c>
      <c r="BN38" s="859">
        <v>1</v>
      </c>
      <c r="BO38" s="839">
        <v>100</v>
      </c>
      <c r="BP38" s="845">
        <v>80.290000000000006</v>
      </c>
      <c r="BQ38" s="843" t="s">
        <v>8071</v>
      </c>
      <c r="BR38" s="7">
        <v>1</v>
      </c>
      <c r="BS38" s="7">
        <v>0.80290000000000006</v>
      </c>
      <c r="BT38" s="844" t="s">
        <v>218</v>
      </c>
      <c r="BU38" s="537" t="s">
        <v>8075</v>
      </c>
      <c r="BV38" s="120">
        <v>1</v>
      </c>
      <c r="BW38" s="839">
        <v>100</v>
      </c>
      <c r="BX38" s="842">
        <v>80.290000000000006</v>
      </c>
      <c r="BY38" s="853" t="s">
        <v>8546</v>
      </c>
      <c r="BZ38" s="7">
        <v>1</v>
      </c>
      <c r="CA38" s="7">
        <v>0.80290000000000006</v>
      </c>
      <c r="CB38" s="844" t="s">
        <v>218</v>
      </c>
      <c r="CC38" s="852" t="s">
        <v>8551</v>
      </c>
      <c r="CD38" s="120">
        <v>1</v>
      </c>
      <c r="CE38" s="839">
        <v>100</v>
      </c>
      <c r="CF38" s="845">
        <v>95.1</v>
      </c>
      <c r="CG38" s="853" t="s">
        <v>9582</v>
      </c>
      <c r="CH38" s="7">
        <v>1</v>
      </c>
      <c r="CI38" s="7">
        <v>0.95099999999999996</v>
      </c>
      <c r="CJ38" s="844" t="s">
        <v>218</v>
      </c>
      <c r="CK38" s="27" t="s">
        <v>9583</v>
      </c>
      <c r="CL38" s="857"/>
      <c r="CM38" s="839">
        <v>100</v>
      </c>
      <c r="CN38" s="842">
        <v>95.1</v>
      </c>
      <c r="CO38" s="847" t="s">
        <v>9584</v>
      </c>
      <c r="CP38" s="7">
        <v>1</v>
      </c>
      <c r="CQ38" s="7">
        <v>0.95099999999999996</v>
      </c>
      <c r="CR38" s="844" t="s">
        <v>218</v>
      </c>
      <c r="CS38" s="852" t="s">
        <v>9585</v>
      </c>
      <c r="CT38" s="857">
        <v>1</v>
      </c>
      <c r="CU38" s="839">
        <v>100</v>
      </c>
      <c r="CV38" s="845">
        <v>97.38</v>
      </c>
      <c r="CW38" s="853" t="s">
        <v>9586</v>
      </c>
      <c r="CX38" s="7">
        <v>1</v>
      </c>
      <c r="CY38" s="7">
        <v>0.9738</v>
      </c>
      <c r="CZ38" s="844" t="s">
        <v>218</v>
      </c>
      <c r="DA38" s="852" t="s">
        <v>9587</v>
      </c>
      <c r="DB38" s="856">
        <v>1</v>
      </c>
      <c r="DC38" s="839">
        <v>100</v>
      </c>
      <c r="DD38" s="842">
        <v>97.38</v>
      </c>
      <c r="DE38" s="853"/>
      <c r="DF38" s="7">
        <v>1</v>
      </c>
      <c r="DG38" s="7">
        <v>0</v>
      </c>
      <c r="DH38" s="844" t="s">
        <v>7160</v>
      </c>
      <c r="DI38" s="852"/>
      <c r="DJ38" s="856"/>
      <c r="DK38" s="839">
        <v>100</v>
      </c>
      <c r="DL38" s="845"/>
      <c r="DM38" s="853"/>
      <c r="DN38" s="7">
        <v>1</v>
      </c>
      <c r="DO38" s="7">
        <v>0</v>
      </c>
      <c r="DP38" s="844" t="s">
        <v>7160</v>
      </c>
      <c r="DQ38" s="852"/>
      <c r="DR38" s="856"/>
      <c r="DS38" s="839">
        <v>100</v>
      </c>
      <c r="DT38" s="842">
        <v>0</v>
      </c>
      <c r="DU38" s="853"/>
      <c r="DV38" s="7">
        <v>1</v>
      </c>
      <c r="DW38" s="7">
        <v>0</v>
      </c>
      <c r="DX38" s="844" t="s">
        <v>7160</v>
      </c>
      <c r="DY38" s="852"/>
      <c r="DZ38" s="856"/>
      <c r="EA38" s="839">
        <v>100</v>
      </c>
      <c r="EB38" s="845"/>
      <c r="EC38" s="853"/>
      <c r="ED38" s="7">
        <v>1</v>
      </c>
      <c r="EE38" s="7">
        <v>0</v>
      </c>
      <c r="EF38" s="844" t="s">
        <v>7160</v>
      </c>
      <c r="EG38" s="851"/>
      <c r="EH38" s="856"/>
      <c r="EI38" s="839">
        <v>100</v>
      </c>
      <c r="EJ38" s="842">
        <v>0</v>
      </c>
      <c r="EK38" s="853"/>
      <c r="EL38" s="7">
        <v>1</v>
      </c>
      <c r="EM38" s="7">
        <v>0</v>
      </c>
      <c r="EN38" s="844" t="s">
        <v>7160</v>
      </c>
      <c r="EO38" s="851"/>
      <c r="EP38" s="856"/>
      <c r="EQ38" s="839">
        <v>100</v>
      </c>
      <c r="ER38" s="845"/>
      <c r="ES38" s="853"/>
      <c r="ET38" s="7">
        <v>1</v>
      </c>
      <c r="EU38" s="7">
        <v>0</v>
      </c>
      <c r="EV38" s="844" t="s">
        <v>7160</v>
      </c>
      <c r="EW38" s="849"/>
      <c r="EX38" s="849"/>
      <c r="EY38" s="546">
        <v>2023</v>
      </c>
      <c r="FB38" s="862"/>
    </row>
    <row r="39" spans="1:158" s="934" customFormat="1" ht="32.25" customHeight="1" x14ac:dyDescent="0.25">
      <c r="A39" s="861" t="s">
        <v>9588</v>
      </c>
      <c r="B39" s="925" t="s">
        <v>7200</v>
      </c>
      <c r="C39" s="925" t="s">
        <v>201</v>
      </c>
      <c r="D39" s="925" t="s">
        <v>202</v>
      </c>
      <c r="E39" s="925" t="s">
        <v>7202</v>
      </c>
      <c r="F39" s="925" t="s">
        <v>203</v>
      </c>
      <c r="G39" s="925" t="s">
        <v>203</v>
      </c>
      <c r="H39" s="925" t="s">
        <v>204</v>
      </c>
      <c r="I39" s="969" t="s">
        <v>7344</v>
      </c>
      <c r="J39" s="969" t="s">
        <v>7344</v>
      </c>
      <c r="K39" s="969" t="s">
        <v>7613</v>
      </c>
      <c r="L39" s="920">
        <v>34</v>
      </c>
      <c r="M39" s="925" t="s">
        <v>8338</v>
      </c>
      <c r="N39" s="920">
        <v>356</v>
      </c>
      <c r="O39" s="920"/>
      <c r="P39" s="1068" t="s">
        <v>7252</v>
      </c>
      <c r="Q39" s="920" t="s">
        <v>210</v>
      </c>
      <c r="R39" s="921"/>
      <c r="S39" s="921"/>
      <c r="T39" s="921"/>
      <c r="U39" s="921"/>
      <c r="V39" s="921"/>
      <c r="W39" s="921"/>
      <c r="X39" s="921"/>
      <c r="Y39" s="921"/>
      <c r="Z39" s="921"/>
      <c r="AA39" s="921"/>
      <c r="AB39" s="921"/>
      <c r="AC39" s="921"/>
      <c r="AD39" s="921"/>
      <c r="AE39" s="921"/>
      <c r="AF39" s="921"/>
      <c r="AG39" s="921"/>
      <c r="AH39" s="921"/>
      <c r="AI39" s="921"/>
      <c r="AJ39" s="921"/>
      <c r="AK39" s="921"/>
      <c r="AL39" s="921"/>
      <c r="AM39" s="921"/>
      <c r="AN39" s="921"/>
      <c r="AO39" s="920" t="s">
        <v>211</v>
      </c>
      <c r="AP39" s="920" t="s">
        <v>442</v>
      </c>
      <c r="AQ39" s="920" t="s">
        <v>213</v>
      </c>
      <c r="AR39" s="920" t="s">
        <v>214</v>
      </c>
      <c r="AS39" s="920">
        <v>15</v>
      </c>
      <c r="AT39" s="925" t="s">
        <v>7253</v>
      </c>
      <c r="AU39" s="925" t="s">
        <v>7254</v>
      </c>
      <c r="AV39" s="987">
        <v>100</v>
      </c>
      <c r="AW39" s="976">
        <v>100</v>
      </c>
      <c r="AX39" s="976">
        <v>100</v>
      </c>
      <c r="AY39" s="976">
        <v>100</v>
      </c>
      <c r="AZ39" s="976">
        <v>100</v>
      </c>
      <c r="BA39" s="976">
        <v>100</v>
      </c>
      <c r="BB39" s="938"/>
      <c r="BC39" s="938"/>
      <c r="BD39" s="938"/>
      <c r="BE39" s="938"/>
      <c r="BF39" s="998">
        <v>100</v>
      </c>
      <c r="BG39" s="839">
        <v>100</v>
      </c>
      <c r="BH39" s="848">
        <v>100</v>
      </c>
      <c r="BI39" s="854" t="s">
        <v>8062</v>
      </c>
      <c r="BJ39" s="129">
        <v>1</v>
      </c>
      <c r="BK39" s="7">
        <v>1</v>
      </c>
      <c r="BL39" s="841" t="s">
        <v>218</v>
      </c>
      <c r="BM39" s="854" t="s">
        <v>8067</v>
      </c>
      <c r="BN39" s="859">
        <v>1</v>
      </c>
      <c r="BO39" s="839">
        <v>100</v>
      </c>
      <c r="BP39" s="845">
        <v>100</v>
      </c>
      <c r="BQ39" s="843" t="s">
        <v>8544</v>
      </c>
      <c r="BR39" s="7">
        <v>1</v>
      </c>
      <c r="BS39" s="7">
        <v>1</v>
      </c>
      <c r="BT39" s="844" t="s">
        <v>218</v>
      </c>
      <c r="BU39" s="537" t="s">
        <v>8695</v>
      </c>
      <c r="BV39" s="120">
        <v>0</v>
      </c>
      <c r="BW39" s="839">
        <v>100</v>
      </c>
      <c r="BX39" s="848">
        <v>100</v>
      </c>
      <c r="BY39" s="853" t="s">
        <v>8547</v>
      </c>
      <c r="BZ39" s="7">
        <v>1</v>
      </c>
      <c r="CA39" s="7">
        <v>1</v>
      </c>
      <c r="CB39" s="844" t="s">
        <v>218</v>
      </c>
      <c r="CC39" s="852" t="s">
        <v>8552</v>
      </c>
      <c r="CD39" s="120">
        <v>1</v>
      </c>
      <c r="CE39" s="839">
        <v>100</v>
      </c>
      <c r="CF39" s="848">
        <v>100</v>
      </c>
      <c r="CG39" s="853" t="s">
        <v>9589</v>
      </c>
      <c r="CH39" s="7">
        <v>1</v>
      </c>
      <c r="CI39" s="7">
        <v>1</v>
      </c>
      <c r="CJ39" s="844" t="s">
        <v>218</v>
      </c>
      <c r="CK39" s="27" t="s">
        <v>9590</v>
      </c>
      <c r="CL39" s="857"/>
      <c r="CM39" s="839">
        <v>100</v>
      </c>
      <c r="CN39" s="848">
        <v>100</v>
      </c>
      <c r="CO39" s="847" t="s">
        <v>9591</v>
      </c>
      <c r="CP39" s="7">
        <v>1</v>
      </c>
      <c r="CQ39" s="7">
        <v>1</v>
      </c>
      <c r="CR39" s="844" t="s">
        <v>218</v>
      </c>
      <c r="CS39" s="852" t="s">
        <v>9592</v>
      </c>
      <c r="CT39" s="857">
        <v>1</v>
      </c>
      <c r="CU39" s="839">
        <v>100</v>
      </c>
      <c r="CV39" s="848">
        <v>100</v>
      </c>
      <c r="CW39" s="853" t="s">
        <v>9593</v>
      </c>
      <c r="CX39" s="7">
        <v>1</v>
      </c>
      <c r="CY39" s="7">
        <v>1</v>
      </c>
      <c r="CZ39" s="844" t="s">
        <v>218</v>
      </c>
      <c r="DA39" s="852" t="s">
        <v>9594</v>
      </c>
      <c r="DB39" s="856">
        <v>1</v>
      </c>
      <c r="DC39" s="839">
        <v>100</v>
      </c>
      <c r="DD39" s="848"/>
      <c r="DE39" s="853"/>
      <c r="DF39" s="7">
        <v>1</v>
      </c>
      <c r="DG39" s="7">
        <v>0</v>
      </c>
      <c r="DH39" s="844" t="s">
        <v>7160</v>
      </c>
      <c r="DI39" s="852"/>
      <c r="DJ39" s="856"/>
      <c r="DK39" s="839">
        <v>100</v>
      </c>
      <c r="DL39" s="848"/>
      <c r="DM39" s="853"/>
      <c r="DN39" s="7">
        <v>1</v>
      </c>
      <c r="DO39" s="7">
        <v>0</v>
      </c>
      <c r="DP39" s="844" t="s">
        <v>7160</v>
      </c>
      <c r="DQ39" s="852"/>
      <c r="DR39" s="856"/>
      <c r="DS39" s="839">
        <v>100</v>
      </c>
      <c r="DT39" s="848"/>
      <c r="DU39" s="853"/>
      <c r="DV39" s="7">
        <v>1</v>
      </c>
      <c r="DW39" s="7">
        <v>0</v>
      </c>
      <c r="DX39" s="844" t="s">
        <v>7160</v>
      </c>
      <c r="DY39" s="852"/>
      <c r="DZ39" s="856"/>
      <c r="EA39" s="839">
        <v>100</v>
      </c>
      <c r="EB39" s="848"/>
      <c r="EC39" s="853"/>
      <c r="ED39" s="7">
        <v>1</v>
      </c>
      <c r="EE39" s="7">
        <v>0</v>
      </c>
      <c r="EF39" s="844" t="s">
        <v>7160</v>
      </c>
      <c r="EG39" s="851"/>
      <c r="EH39" s="856"/>
      <c r="EI39" s="839">
        <v>100</v>
      </c>
      <c r="EJ39" s="848"/>
      <c r="EK39" s="853"/>
      <c r="EL39" s="7">
        <v>1</v>
      </c>
      <c r="EM39" s="7">
        <v>0</v>
      </c>
      <c r="EN39" s="844" t="s">
        <v>7160</v>
      </c>
      <c r="EO39" s="851"/>
      <c r="EP39" s="856"/>
      <c r="EQ39" s="839">
        <v>100</v>
      </c>
      <c r="ER39" s="845"/>
      <c r="ES39" s="853"/>
      <c r="ET39" s="7">
        <v>1</v>
      </c>
      <c r="EU39" s="7">
        <v>0</v>
      </c>
      <c r="EV39" s="844" t="s">
        <v>7160</v>
      </c>
      <c r="EW39" s="849"/>
      <c r="EX39" s="849"/>
      <c r="EY39" s="546">
        <v>2023</v>
      </c>
      <c r="FB39" s="862"/>
    </row>
    <row r="40" spans="1:158" s="934" customFormat="1" ht="32.25" customHeight="1" x14ac:dyDescent="0.25">
      <c r="A40" s="861" t="s">
        <v>9595</v>
      </c>
      <c r="B40" s="925" t="s">
        <v>7200</v>
      </c>
      <c r="C40" s="925" t="s">
        <v>201</v>
      </c>
      <c r="D40" s="925" t="s">
        <v>202</v>
      </c>
      <c r="E40" s="925" t="s">
        <v>7202</v>
      </c>
      <c r="F40" s="925" t="s">
        <v>203</v>
      </c>
      <c r="G40" s="925" t="s">
        <v>203</v>
      </c>
      <c r="H40" s="925" t="s">
        <v>204</v>
      </c>
      <c r="I40" s="969" t="s">
        <v>7344</v>
      </c>
      <c r="J40" s="969" t="s">
        <v>7344</v>
      </c>
      <c r="K40" s="969" t="s">
        <v>7613</v>
      </c>
      <c r="L40" s="920">
        <v>34</v>
      </c>
      <c r="M40" s="925" t="s">
        <v>8338</v>
      </c>
      <c r="N40" s="971">
        <v>599</v>
      </c>
      <c r="O40" s="920"/>
      <c r="P40" s="1068" t="s">
        <v>7618</v>
      </c>
      <c r="Q40" s="920" t="s">
        <v>210</v>
      </c>
      <c r="R40" s="921"/>
      <c r="S40" s="921"/>
      <c r="T40" s="921"/>
      <c r="U40" s="921"/>
      <c r="V40" s="921"/>
      <c r="W40" s="921"/>
      <c r="X40" s="921"/>
      <c r="Y40" s="921"/>
      <c r="Z40" s="921"/>
      <c r="AA40" s="921"/>
      <c r="AB40" s="921"/>
      <c r="AC40" s="921"/>
      <c r="AD40" s="921"/>
      <c r="AE40" s="921"/>
      <c r="AF40" s="921"/>
      <c r="AG40" s="921"/>
      <c r="AH40" s="921"/>
      <c r="AI40" s="921"/>
      <c r="AJ40" s="921"/>
      <c r="AK40" s="921"/>
      <c r="AL40" s="921"/>
      <c r="AM40" s="921"/>
      <c r="AN40" s="921"/>
      <c r="AO40" s="920" t="s">
        <v>270</v>
      </c>
      <c r="AP40" s="920" t="s">
        <v>243</v>
      </c>
      <c r="AQ40" s="920" t="s">
        <v>418</v>
      </c>
      <c r="AR40" s="920" t="s">
        <v>271</v>
      </c>
      <c r="AS40" s="920">
        <v>0</v>
      </c>
      <c r="AT40" s="925" t="s">
        <v>7619</v>
      </c>
      <c r="AU40" s="925" t="s">
        <v>7620</v>
      </c>
      <c r="AV40" s="919">
        <v>0</v>
      </c>
      <c r="AW40" s="1037">
        <v>6041939966</v>
      </c>
      <c r="AX40" s="1035" t="s">
        <v>204</v>
      </c>
      <c r="AY40" s="1035" t="s">
        <v>7611</v>
      </c>
      <c r="AZ40" s="1036" t="s">
        <v>204</v>
      </c>
      <c r="BA40" s="1045" t="s">
        <v>204</v>
      </c>
      <c r="BB40" s="954"/>
      <c r="BC40" s="954"/>
      <c r="BD40" s="954"/>
      <c r="BE40" s="954"/>
      <c r="BF40" s="1017">
        <v>6041939966</v>
      </c>
      <c r="BG40" s="839">
        <v>0</v>
      </c>
      <c r="BH40" s="842">
        <v>0</v>
      </c>
      <c r="BI40" s="854" t="s">
        <v>8063</v>
      </c>
      <c r="BJ40" s="129">
        <v>0</v>
      </c>
      <c r="BK40" s="7">
        <v>0</v>
      </c>
      <c r="BL40" s="841" t="s">
        <v>218</v>
      </c>
      <c r="BM40" s="854" t="s">
        <v>8068</v>
      </c>
      <c r="BN40" s="859">
        <v>1</v>
      </c>
      <c r="BO40" s="1084">
        <v>302096998.30000001</v>
      </c>
      <c r="BP40" s="1083">
        <v>179341877.81999999</v>
      </c>
      <c r="BQ40" s="843" t="s">
        <v>8072</v>
      </c>
      <c r="BR40" s="7">
        <v>0.05</v>
      </c>
      <c r="BS40" s="850">
        <v>2.9682830155416343E-2</v>
      </c>
      <c r="BT40" s="844" t="s">
        <v>218</v>
      </c>
      <c r="BU40" s="537" t="s">
        <v>8076</v>
      </c>
      <c r="BV40" s="120">
        <v>1</v>
      </c>
      <c r="BW40" s="1084">
        <v>302096998.30000001</v>
      </c>
      <c r="BX40" s="1085">
        <v>179341877.81999999</v>
      </c>
      <c r="BY40" s="853" t="s">
        <v>8548</v>
      </c>
      <c r="BZ40" s="7">
        <v>0.05</v>
      </c>
      <c r="CA40" s="7">
        <v>2.9682830155416343E-2</v>
      </c>
      <c r="CB40" s="844" t="s">
        <v>218</v>
      </c>
      <c r="CC40" s="852" t="s">
        <v>8553</v>
      </c>
      <c r="CD40" s="857">
        <v>1</v>
      </c>
      <c r="CE40" s="839">
        <v>1510484991.5</v>
      </c>
      <c r="CF40" s="845">
        <v>3483331359</v>
      </c>
      <c r="CG40" s="853" t="s">
        <v>9596</v>
      </c>
      <c r="CH40" s="7">
        <v>0.25</v>
      </c>
      <c r="CI40" s="7">
        <v>0.57652531779558569</v>
      </c>
      <c r="CJ40" s="844" t="s">
        <v>218</v>
      </c>
      <c r="CK40" s="27" t="s">
        <v>9597</v>
      </c>
      <c r="CL40" s="857"/>
      <c r="CM40" s="839">
        <v>1510484991.5</v>
      </c>
      <c r="CN40" s="842">
        <v>3483331359</v>
      </c>
      <c r="CO40" s="847" t="s">
        <v>9598</v>
      </c>
      <c r="CP40" s="7">
        <v>0.25</v>
      </c>
      <c r="CQ40" s="7">
        <v>0.57652531779558569</v>
      </c>
      <c r="CR40" s="844" t="s">
        <v>218</v>
      </c>
      <c r="CS40" s="852" t="s">
        <v>9599</v>
      </c>
      <c r="CT40" s="857">
        <v>1</v>
      </c>
      <c r="CU40" s="839">
        <v>2416775986.4000001</v>
      </c>
      <c r="CV40" s="845">
        <v>3539316022.5900002</v>
      </c>
      <c r="CW40" s="853" t="s">
        <v>9600</v>
      </c>
      <c r="CX40" s="7">
        <v>0.4</v>
      </c>
      <c r="CY40" s="7">
        <v>0.58579132571771741</v>
      </c>
      <c r="CZ40" s="844" t="s">
        <v>218</v>
      </c>
      <c r="DA40" s="852" t="s">
        <v>9601</v>
      </c>
      <c r="DB40" s="856">
        <v>1</v>
      </c>
      <c r="DC40" s="839">
        <v>2416775986.4000001</v>
      </c>
      <c r="DD40" s="842">
        <v>3539316022.5900002</v>
      </c>
      <c r="DE40" s="853"/>
      <c r="DF40" s="7" t="s">
        <v>872</v>
      </c>
      <c r="DG40" s="7">
        <v>0.58579132571771741</v>
      </c>
      <c r="DH40" s="844" t="s">
        <v>7160</v>
      </c>
      <c r="DI40" s="852"/>
      <c r="DJ40" s="856"/>
      <c r="DK40" s="839">
        <v>3625163979.5999999</v>
      </c>
      <c r="DL40" s="845"/>
      <c r="DM40" s="853"/>
      <c r="DN40" s="7">
        <v>0.6</v>
      </c>
      <c r="DO40" s="7">
        <v>0.58579132571771741</v>
      </c>
      <c r="DP40" s="844" t="s">
        <v>7160</v>
      </c>
      <c r="DQ40" s="852"/>
      <c r="DR40" s="856"/>
      <c r="DS40" s="839">
        <v>3625163979.5999999</v>
      </c>
      <c r="DT40" s="842">
        <v>0</v>
      </c>
      <c r="DU40" s="853"/>
      <c r="DV40" s="7">
        <v>0.6</v>
      </c>
      <c r="DW40" s="7">
        <v>0.58579132571771741</v>
      </c>
      <c r="DX40" s="844" t="s">
        <v>7160</v>
      </c>
      <c r="DY40" s="852"/>
      <c r="DZ40" s="856"/>
      <c r="EA40" s="839">
        <v>4833551972.8000002</v>
      </c>
      <c r="EB40" s="845"/>
      <c r="EC40" s="853"/>
      <c r="ED40" s="7">
        <v>0.8</v>
      </c>
      <c r="EE40" s="7">
        <v>0.58579132571771741</v>
      </c>
      <c r="EF40" s="844" t="s">
        <v>7160</v>
      </c>
      <c r="EG40" s="851"/>
      <c r="EH40" s="856"/>
      <c r="EI40" s="839">
        <v>4833551972.8000002</v>
      </c>
      <c r="EJ40" s="842">
        <v>0</v>
      </c>
      <c r="EK40" s="853"/>
      <c r="EL40" s="7">
        <v>0.8</v>
      </c>
      <c r="EM40" s="7">
        <v>0.58579132571771741</v>
      </c>
      <c r="EN40" s="844" t="s">
        <v>7160</v>
      </c>
      <c r="EO40" s="851"/>
      <c r="EP40" s="856"/>
      <c r="EQ40" s="839">
        <v>6041939966</v>
      </c>
      <c r="ER40" s="845"/>
      <c r="ES40" s="853"/>
      <c r="ET40" s="7">
        <v>1</v>
      </c>
      <c r="EU40" s="7">
        <v>0.58579132571771741</v>
      </c>
      <c r="EV40" s="844" t="s">
        <v>7160</v>
      </c>
      <c r="EW40" s="849"/>
      <c r="EX40" s="849"/>
      <c r="EY40" s="546">
        <v>2023</v>
      </c>
      <c r="FB40" s="862"/>
    </row>
    <row r="41" spans="1:158" s="934" customFormat="1" ht="32.25" customHeight="1" x14ac:dyDescent="0.25">
      <c r="A41" s="861" t="s">
        <v>9602</v>
      </c>
      <c r="B41" s="925" t="s">
        <v>7200</v>
      </c>
      <c r="C41" s="925" t="s">
        <v>201</v>
      </c>
      <c r="D41" s="925" t="s">
        <v>202</v>
      </c>
      <c r="E41" s="925" t="s">
        <v>7202</v>
      </c>
      <c r="F41" s="925" t="s">
        <v>203</v>
      </c>
      <c r="G41" s="925" t="s">
        <v>203</v>
      </c>
      <c r="H41" s="925" t="s">
        <v>204</v>
      </c>
      <c r="I41" s="969" t="s">
        <v>7344</v>
      </c>
      <c r="J41" s="969" t="s">
        <v>7344</v>
      </c>
      <c r="K41" s="969" t="s">
        <v>7613</v>
      </c>
      <c r="L41" s="920">
        <v>34</v>
      </c>
      <c r="M41" s="925" t="s">
        <v>8338</v>
      </c>
      <c r="N41" s="971">
        <v>600</v>
      </c>
      <c r="O41" s="920"/>
      <c r="P41" s="1068" t="s">
        <v>7621</v>
      </c>
      <c r="Q41" s="920" t="s">
        <v>210</v>
      </c>
      <c r="R41" s="921"/>
      <c r="S41" s="921"/>
      <c r="T41" s="921"/>
      <c r="U41" s="921"/>
      <c r="V41" s="921"/>
      <c r="W41" s="921"/>
      <c r="X41" s="921"/>
      <c r="Y41" s="921"/>
      <c r="Z41" s="921"/>
      <c r="AA41" s="921"/>
      <c r="AB41" s="921"/>
      <c r="AC41" s="921"/>
      <c r="AD41" s="921"/>
      <c r="AE41" s="921"/>
      <c r="AF41" s="921"/>
      <c r="AG41" s="921"/>
      <c r="AH41" s="921"/>
      <c r="AI41" s="921"/>
      <c r="AJ41" s="921"/>
      <c r="AK41" s="921"/>
      <c r="AL41" s="921"/>
      <c r="AM41" s="921"/>
      <c r="AN41" s="921"/>
      <c r="AO41" s="920" t="s">
        <v>270</v>
      </c>
      <c r="AP41" s="920" t="s">
        <v>299</v>
      </c>
      <c r="AQ41" s="920" t="s">
        <v>418</v>
      </c>
      <c r="AR41" s="920" t="s">
        <v>214</v>
      </c>
      <c r="AS41" s="920">
        <v>0</v>
      </c>
      <c r="AT41" s="927" t="s">
        <v>7622</v>
      </c>
      <c r="AU41" s="927" t="s">
        <v>7623</v>
      </c>
      <c r="AV41" s="919">
        <v>0</v>
      </c>
      <c r="AW41" s="920">
        <v>100</v>
      </c>
      <c r="AX41" s="1035" t="s">
        <v>204</v>
      </c>
      <c r="AY41" s="1035" t="s">
        <v>7611</v>
      </c>
      <c r="AZ41" s="1036" t="s">
        <v>204</v>
      </c>
      <c r="BA41" s="1045" t="s">
        <v>204</v>
      </c>
      <c r="BB41" s="954"/>
      <c r="BC41" s="954"/>
      <c r="BD41" s="954"/>
      <c r="BE41" s="954"/>
      <c r="BF41" s="1003">
        <v>100</v>
      </c>
      <c r="BG41" s="839">
        <v>0</v>
      </c>
      <c r="BH41" s="842">
        <v>0</v>
      </c>
      <c r="BI41" s="854" t="s">
        <v>8064</v>
      </c>
      <c r="BJ41" s="129">
        <v>0</v>
      </c>
      <c r="BK41" s="7">
        <v>0</v>
      </c>
      <c r="BL41" s="841" t="s">
        <v>218</v>
      </c>
      <c r="BM41" s="854" t="s">
        <v>8069</v>
      </c>
      <c r="BN41" s="859">
        <v>1</v>
      </c>
      <c r="BO41" s="839">
        <v>0</v>
      </c>
      <c r="BP41" s="842">
        <v>0</v>
      </c>
      <c r="BQ41" s="843" t="s">
        <v>8073</v>
      </c>
      <c r="BR41" s="7">
        <v>0</v>
      </c>
      <c r="BS41" s="850">
        <v>0</v>
      </c>
      <c r="BT41" s="844" t="s">
        <v>218</v>
      </c>
      <c r="BU41" s="537" t="s">
        <v>8077</v>
      </c>
      <c r="BV41" s="120">
        <v>1</v>
      </c>
      <c r="BW41" s="839">
        <v>0</v>
      </c>
      <c r="BX41" s="842">
        <v>0</v>
      </c>
      <c r="BY41" s="853" t="s">
        <v>8549</v>
      </c>
      <c r="BZ41" s="7">
        <v>0</v>
      </c>
      <c r="CA41" s="7">
        <v>0</v>
      </c>
      <c r="CB41" s="844" t="s">
        <v>218</v>
      </c>
      <c r="CC41" s="852" t="s">
        <v>8554</v>
      </c>
      <c r="CD41" s="857">
        <v>1</v>
      </c>
      <c r="CE41" s="839">
        <v>0</v>
      </c>
      <c r="CF41" s="842">
        <v>0</v>
      </c>
      <c r="CG41" s="853" t="s">
        <v>9603</v>
      </c>
      <c r="CH41" s="7">
        <v>0</v>
      </c>
      <c r="CI41" s="7">
        <v>0</v>
      </c>
      <c r="CJ41" s="844" t="s">
        <v>218</v>
      </c>
      <c r="CK41" s="27" t="s">
        <v>9604</v>
      </c>
      <c r="CL41" s="857"/>
      <c r="CM41" s="839">
        <v>0</v>
      </c>
      <c r="CN41" s="842">
        <v>0</v>
      </c>
      <c r="CO41" s="847" t="s">
        <v>9605</v>
      </c>
      <c r="CP41" s="7">
        <v>0</v>
      </c>
      <c r="CQ41" s="7">
        <v>0</v>
      </c>
      <c r="CR41" s="844" t="s">
        <v>218</v>
      </c>
      <c r="CS41" s="852" t="s">
        <v>9606</v>
      </c>
      <c r="CT41" s="857">
        <v>1</v>
      </c>
      <c r="CU41" s="839">
        <v>50</v>
      </c>
      <c r="CV41" s="848">
        <v>50</v>
      </c>
      <c r="CW41" s="853" t="s">
        <v>9607</v>
      </c>
      <c r="CX41" s="7">
        <v>0.5</v>
      </c>
      <c r="CY41" s="7">
        <v>0.5</v>
      </c>
      <c r="CZ41" s="844" t="s">
        <v>218</v>
      </c>
      <c r="DA41" s="852" t="s">
        <v>9608</v>
      </c>
      <c r="DB41" s="856">
        <v>1</v>
      </c>
      <c r="DC41" s="839">
        <v>50</v>
      </c>
      <c r="DD41" s="842">
        <v>50</v>
      </c>
      <c r="DE41" s="853"/>
      <c r="DF41" s="7" t="s">
        <v>872</v>
      </c>
      <c r="DG41" s="7">
        <v>0.5</v>
      </c>
      <c r="DH41" s="844" t="s">
        <v>7160</v>
      </c>
      <c r="DI41" s="852"/>
      <c r="DJ41" s="856"/>
      <c r="DK41" s="839">
        <v>50</v>
      </c>
      <c r="DL41" s="842">
        <v>0</v>
      </c>
      <c r="DM41" s="853"/>
      <c r="DN41" s="7">
        <v>0.5</v>
      </c>
      <c r="DO41" s="7">
        <v>0.5</v>
      </c>
      <c r="DP41" s="844" t="s">
        <v>7160</v>
      </c>
      <c r="DQ41" s="852"/>
      <c r="DR41" s="856"/>
      <c r="DS41" s="839">
        <v>50</v>
      </c>
      <c r="DT41" s="842">
        <v>0</v>
      </c>
      <c r="DU41" s="853"/>
      <c r="DV41" s="7">
        <v>0.5</v>
      </c>
      <c r="DW41" s="7">
        <v>0.5</v>
      </c>
      <c r="DX41" s="844" t="s">
        <v>7160</v>
      </c>
      <c r="DY41" s="852"/>
      <c r="DZ41" s="856"/>
      <c r="EA41" s="839">
        <v>50</v>
      </c>
      <c r="EB41" s="842">
        <v>0</v>
      </c>
      <c r="EC41" s="853"/>
      <c r="ED41" s="7">
        <v>0.5</v>
      </c>
      <c r="EE41" s="7">
        <v>0.5</v>
      </c>
      <c r="EF41" s="844" t="s">
        <v>7160</v>
      </c>
      <c r="EG41" s="851"/>
      <c r="EH41" s="856"/>
      <c r="EI41" s="839">
        <v>50</v>
      </c>
      <c r="EJ41" s="842">
        <v>0</v>
      </c>
      <c r="EK41" s="853"/>
      <c r="EL41" s="7">
        <v>0.5</v>
      </c>
      <c r="EM41" s="7">
        <v>0.5</v>
      </c>
      <c r="EN41" s="844" t="s">
        <v>7160</v>
      </c>
      <c r="EO41" s="851"/>
      <c r="EP41" s="856"/>
      <c r="EQ41" s="839">
        <v>100</v>
      </c>
      <c r="ER41" s="845"/>
      <c r="ES41" s="853"/>
      <c r="ET41" s="7">
        <v>1</v>
      </c>
      <c r="EU41" s="7">
        <v>0.5</v>
      </c>
      <c r="EV41" s="844" t="s">
        <v>7160</v>
      </c>
      <c r="EW41" s="849"/>
      <c r="EX41" s="849"/>
      <c r="EY41" s="546">
        <v>2023</v>
      </c>
      <c r="FB41" s="862"/>
    </row>
    <row r="42" spans="1:158" s="934" customFormat="1" ht="32.25" customHeight="1" x14ac:dyDescent="0.25">
      <c r="A42" s="861" t="s">
        <v>9609</v>
      </c>
      <c r="B42" s="925" t="s">
        <v>7200</v>
      </c>
      <c r="C42" s="925" t="s">
        <v>201</v>
      </c>
      <c r="D42" s="925" t="s">
        <v>519</v>
      </c>
      <c r="E42" s="925" t="s">
        <v>7210</v>
      </c>
      <c r="F42" s="925" t="s">
        <v>896</v>
      </c>
      <c r="G42" s="925" t="s">
        <v>896</v>
      </c>
      <c r="H42" s="925" t="s">
        <v>204</v>
      </c>
      <c r="I42" s="969" t="s">
        <v>207</v>
      </c>
      <c r="J42" s="969" t="s">
        <v>7344</v>
      </c>
      <c r="K42" s="969" t="s">
        <v>7689</v>
      </c>
      <c r="L42" s="920">
        <v>30</v>
      </c>
      <c r="M42" s="925" t="s">
        <v>8312</v>
      </c>
      <c r="N42" s="920">
        <v>433</v>
      </c>
      <c r="O42" s="920"/>
      <c r="P42" s="1062" t="s">
        <v>898</v>
      </c>
      <c r="Q42" s="919" t="s">
        <v>210</v>
      </c>
      <c r="R42" s="921"/>
      <c r="S42" s="921"/>
      <c r="T42" s="921"/>
      <c r="U42" s="921"/>
      <c r="V42" s="921"/>
      <c r="W42" s="921"/>
      <c r="X42" s="921"/>
      <c r="Y42" s="921"/>
      <c r="Z42" s="921"/>
      <c r="AA42" s="921"/>
      <c r="AB42" s="921"/>
      <c r="AC42" s="921"/>
      <c r="AD42" s="921"/>
      <c r="AE42" s="921"/>
      <c r="AF42" s="921"/>
      <c r="AG42" s="921"/>
      <c r="AH42" s="921"/>
      <c r="AI42" s="921"/>
      <c r="AJ42" s="921"/>
      <c r="AK42" s="921"/>
      <c r="AL42" s="921"/>
      <c r="AM42" s="921"/>
      <c r="AN42" s="921"/>
      <c r="AO42" s="919" t="s">
        <v>211</v>
      </c>
      <c r="AP42" s="919" t="s">
        <v>470</v>
      </c>
      <c r="AQ42" s="919" t="s">
        <v>418</v>
      </c>
      <c r="AR42" s="919" t="s">
        <v>271</v>
      </c>
      <c r="AS42" s="919">
        <v>0</v>
      </c>
      <c r="AT42" s="927" t="s">
        <v>899</v>
      </c>
      <c r="AU42" s="927" t="s">
        <v>900</v>
      </c>
      <c r="AV42" s="985">
        <v>20000000000</v>
      </c>
      <c r="AW42" s="985">
        <v>30000000000</v>
      </c>
      <c r="AX42" s="985">
        <v>35000000000</v>
      </c>
      <c r="AY42" s="985">
        <v>35000000000</v>
      </c>
      <c r="AZ42" s="985">
        <v>20000000000</v>
      </c>
      <c r="BA42" s="985">
        <v>120000000000</v>
      </c>
      <c r="BB42" s="949"/>
      <c r="BC42" s="949"/>
      <c r="BD42" s="949"/>
      <c r="BE42" s="949"/>
      <c r="BF42" s="1064">
        <v>30000000000</v>
      </c>
      <c r="BG42" s="839">
        <v>0</v>
      </c>
      <c r="BH42" s="842">
        <v>0</v>
      </c>
      <c r="BI42" s="854" t="s">
        <v>8098</v>
      </c>
      <c r="BJ42" s="129">
        <v>0</v>
      </c>
      <c r="BK42" s="7">
        <v>0</v>
      </c>
      <c r="BL42" s="841" t="s">
        <v>218</v>
      </c>
      <c r="BM42" s="854" t="s">
        <v>8101</v>
      </c>
      <c r="BN42" s="859">
        <v>1</v>
      </c>
      <c r="BO42" s="839">
        <v>0</v>
      </c>
      <c r="BP42" s="842">
        <v>0</v>
      </c>
      <c r="BQ42" s="843" t="s">
        <v>8104</v>
      </c>
      <c r="BR42" s="7">
        <v>0</v>
      </c>
      <c r="BS42" s="850">
        <v>0</v>
      </c>
      <c r="BT42" s="844" t="s">
        <v>218</v>
      </c>
      <c r="BU42" s="537" t="s">
        <v>8107</v>
      </c>
      <c r="BV42" s="120">
        <v>1</v>
      </c>
      <c r="BW42" s="1065">
        <v>1000000000</v>
      </c>
      <c r="BX42" s="848">
        <v>1487820617.4000001</v>
      </c>
      <c r="BY42" s="853" t="s">
        <v>8565</v>
      </c>
      <c r="BZ42" s="7">
        <v>3.3333333333333333E-2</v>
      </c>
      <c r="CA42" s="7">
        <v>4.9594020580000002E-2</v>
      </c>
      <c r="CB42" s="844" t="s">
        <v>218</v>
      </c>
      <c r="CC42" s="852" t="s">
        <v>8568</v>
      </c>
      <c r="CD42" s="857">
        <v>1</v>
      </c>
      <c r="CE42" s="1065">
        <v>1000000000</v>
      </c>
      <c r="CF42" s="842">
        <v>1487820617.4000001</v>
      </c>
      <c r="CG42" s="853" t="s">
        <v>9610</v>
      </c>
      <c r="CH42" s="7">
        <v>3.3333333333333333E-2</v>
      </c>
      <c r="CI42" s="7">
        <v>4.9594020580000002E-2</v>
      </c>
      <c r="CJ42" s="844" t="s">
        <v>218</v>
      </c>
      <c r="CK42" s="27" t="s">
        <v>9611</v>
      </c>
      <c r="CL42" s="857">
        <v>1</v>
      </c>
      <c r="CM42" s="1065">
        <v>1000000000</v>
      </c>
      <c r="CN42" s="842">
        <v>1487820617.4000001</v>
      </c>
      <c r="CO42" s="847" t="s">
        <v>9612</v>
      </c>
      <c r="CP42" s="7">
        <v>3.3333333333333333E-2</v>
      </c>
      <c r="CQ42" s="7">
        <v>4.9594020580000002E-2</v>
      </c>
      <c r="CR42" s="844" t="s">
        <v>218</v>
      </c>
      <c r="CS42" s="852" t="s">
        <v>9613</v>
      </c>
      <c r="CT42" s="857">
        <v>1</v>
      </c>
      <c r="CU42" s="1065">
        <v>10000000000</v>
      </c>
      <c r="CV42" s="848">
        <v>10234818576.700001</v>
      </c>
      <c r="CW42" s="853" t="s">
        <v>9614</v>
      </c>
      <c r="CX42" s="7">
        <v>0.33333333333333331</v>
      </c>
      <c r="CY42" s="7">
        <v>0.34116061922333335</v>
      </c>
      <c r="CZ42" s="844" t="s">
        <v>218</v>
      </c>
      <c r="DA42" s="852" t="s">
        <v>9615</v>
      </c>
      <c r="DB42" s="856">
        <v>1</v>
      </c>
      <c r="DC42" s="1065">
        <v>10000000000</v>
      </c>
      <c r="DD42" s="842">
        <v>10234818576.700001</v>
      </c>
      <c r="DE42" s="853"/>
      <c r="DF42" s="7">
        <v>0.5</v>
      </c>
      <c r="DG42" s="7">
        <v>0.34116061922333335</v>
      </c>
      <c r="DH42" s="844" t="s">
        <v>7160</v>
      </c>
      <c r="DI42" s="852"/>
      <c r="DJ42" s="856"/>
      <c r="DK42" s="1065">
        <v>10000000000</v>
      </c>
      <c r="DL42" s="842">
        <v>0</v>
      </c>
      <c r="DM42" s="853"/>
      <c r="DN42" s="7">
        <v>0.33333333333333331</v>
      </c>
      <c r="DO42" s="7">
        <v>0.34116061922333335</v>
      </c>
      <c r="DP42" s="844" t="s">
        <v>7160</v>
      </c>
      <c r="DQ42" s="852"/>
      <c r="DR42" s="856"/>
      <c r="DS42" s="1065">
        <v>20000000000</v>
      </c>
      <c r="DT42" s="848"/>
      <c r="DU42" s="853"/>
      <c r="DV42" s="7">
        <v>0.66666666666666663</v>
      </c>
      <c r="DW42" s="7">
        <v>0.34116061922333335</v>
      </c>
      <c r="DX42" s="844" t="s">
        <v>7160</v>
      </c>
      <c r="DY42" s="852"/>
      <c r="DZ42" s="856"/>
      <c r="EA42" s="1065">
        <v>20000000000</v>
      </c>
      <c r="EB42" s="842">
        <v>0</v>
      </c>
      <c r="EC42" s="853"/>
      <c r="ED42" s="7">
        <v>0.66666666666666663</v>
      </c>
      <c r="EE42" s="7">
        <v>0.34116061922333335</v>
      </c>
      <c r="EF42" s="844" t="s">
        <v>7160</v>
      </c>
      <c r="EG42" s="851"/>
      <c r="EH42" s="856"/>
      <c r="EI42" s="1065">
        <v>20000000000</v>
      </c>
      <c r="EJ42" s="842">
        <v>0</v>
      </c>
      <c r="EK42" s="853"/>
      <c r="EL42" s="7">
        <v>0.66666666666666663</v>
      </c>
      <c r="EM42" s="7">
        <v>0.34116061922333335</v>
      </c>
      <c r="EN42" s="844" t="s">
        <v>7160</v>
      </c>
      <c r="EO42" s="851"/>
      <c r="EP42" s="856"/>
      <c r="EQ42" s="1065">
        <v>30000000000</v>
      </c>
      <c r="ER42" s="845"/>
      <c r="ES42" s="853"/>
      <c r="ET42" s="7">
        <v>1</v>
      </c>
      <c r="EU42" s="7">
        <v>0.34116061922333335</v>
      </c>
      <c r="EV42" s="844" t="s">
        <v>7160</v>
      </c>
      <c r="EW42" s="849"/>
      <c r="EX42" s="849"/>
      <c r="EY42" s="546">
        <v>2023</v>
      </c>
      <c r="FB42" s="862"/>
    </row>
    <row r="43" spans="1:158" s="934" customFormat="1" ht="32.25" customHeight="1" x14ac:dyDescent="0.25">
      <c r="A43" s="861" t="s">
        <v>9616</v>
      </c>
      <c r="B43" s="925" t="s">
        <v>7200</v>
      </c>
      <c r="C43" s="925" t="s">
        <v>201</v>
      </c>
      <c r="D43" s="925" t="s">
        <v>519</v>
      </c>
      <c r="E43" s="925" t="s">
        <v>7210</v>
      </c>
      <c r="F43" s="925" t="s">
        <v>896</v>
      </c>
      <c r="G43" s="925" t="s">
        <v>896</v>
      </c>
      <c r="H43" s="925" t="s">
        <v>204</v>
      </c>
      <c r="I43" s="969" t="s">
        <v>207</v>
      </c>
      <c r="J43" s="969" t="s">
        <v>7344</v>
      </c>
      <c r="K43" s="969" t="s">
        <v>7689</v>
      </c>
      <c r="L43" s="920">
        <v>30</v>
      </c>
      <c r="M43" s="925" t="s">
        <v>8312</v>
      </c>
      <c r="N43" s="920">
        <v>434</v>
      </c>
      <c r="O43" s="920"/>
      <c r="P43" s="1062" t="s">
        <v>925</v>
      </c>
      <c r="Q43" s="919" t="s">
        <v>210</v>
      </c>
      <c r="R43" s="921"/>
      <c r="S43" s="921"/>
      <c r="T43" s="921"/>
      <c r="U43" s="921"/>
      <c r="V43" s="921"/>
      <c r="W43" s="921"/>
      <c r="X43" s="921"/>
      <c r="Y43" s="921"/>
      <c r="Z43" s="921"/>
      <c r="AA43" s="921"/>
      <c r="AB43" s="921"/>
      <c r="AC43" s="921"/>
      <c r="AD43" s="921"/>
      <c r="AE43" s="921"/>
      <c r="AF43" s="921"/>
      <c r="AG43" s="921"/>
      <c r="AH43" s="921"/>
      <c r="AI43" s="921"/>
      <c r="AJ43" s="921"/>
      <c r="AK43" s="921"/>
      <c r="AL43" s="921"/>
      <c r="AM43" s="921"/>
      <c r="AN43" s="921"/>
      <c r="AO43" s="919" t="s">
        <v>211</v>
      </c>
      <c r="AP43" s="919" t="s">
        <v>470</v>
      </c>
      <c r="AQ43" s="919" t="s">
        <v>418</v>
      </c>
      <c r="AR43" s="919" t="s">
        <v>271</v>
      </c>
      <c r="AS43" s="919">
        <v>0</v>
      </c>
      <c r="AT43" s="927" t="s">
        <v>926</v>
      </c>
      <c r="AU43" s="927" t="s">
        <v>927</v>
      </c>
      <c r="AV43" s="919">
        <v>2</v>
      </c>
      <c r="AW43" s="919">
        <v>5</v>
      </c>
      <c r="AX43" s="919">
        <v>5</v>
      </c>
      <c r="AY43" s="919">
        <v>5</v>
      </c>
      <c r="AZ43" s="919">
        <v>2</v>
      </c>
      <c r="BA43" s="919">
        <v>17</v>
      </c>
      <c r="BB43" s="927"/>
      <c r="BC43" s="927"/>
      <c r="BD43" s="927"/>
      <c r="BE43" s="927"/>
      <c r="BF43" s="992">
        <v>5</v>
      </c>
      <c r="BG43" s="839">
        <v>0</v>
      </c>
      <c r="BH43" s="842">
        <v>0</v>
      </c>
      <c r="BI43" s="854" t="s">
        <v>8099</v>
      </c>
      <c r="BJ43" s="129">
        <v>0</v>
      </c>
      <c r="BK43" s="7">
        <v>0</v>
      </c>
      <c r="BL43" s="841" t="s">
        <v>218</v>
      </c>
      <c r="BM43" s="854" t="s">
        <v>8102</v>
      </c>
      <c r="BN43" s="859">
        <v>1</v>
      </c>
      <c r="BO43" s="839">
        <v>0</v>
      </c>
      <c r="BP43" s="842">
        <v>0</v>
      </c>
      <c r="BQ43" s="843" t="s">
        <v>8105</v>
      </c>
      <c r="BR43" s="7">
        <v>0</v>
      </c>
      <c r="BS43" s="850">
        <v>0</v>
      </c>
      <c r="BT43" s="844" t="s">
        <v>218</v>
      </c>
      <c r="BU43" s="537" t="s">
        <v>8108</v>
      </c>
      <c r="BV43" s="120">
        <v>1</v>
      </c>
      <c r="BW43" s="839">
        <v>1</v>
      </c>
      <c r="BX43" s="848">
        <v>2</v>
      </c>
      <c r="BY43" s="853" t="s">
        <v>8566</v>
      </c>
      <c r="BZ43" s="7">
        <v>0.2</v>
      </c>
      <c r="CA43" s="7">
        <v>0.4</v>
      </c>
      <c r="CB43" s="844" t="s">
        <v>218</v>
      </c>
      <c r="CC43" s="852" t="s">
        <v>8569</v>
      </c>
      <c r="CD43" s="857">
        <v>1</v>
      </c>
      <c r="CE43" s="839">
        <v>1</v>
      </c>
      <c r="CF43" s="842">
        <v>2</v>
      </c>
      <c r="CG43" s="853" t="s">
        <v>9617</v>
      </c>
      <c r="CH43" s="7">
        <v>0.2</v>
      </c>
      <c r="CI43" s="7">
        <v>0.4</v>
      </c>
      <c r="CJ43" s="844" t="s">
        <v>218</v>
      </c>
      <c r="CK43" s="27" t="s">
        <v>9618</v>
      </c>
      <c r="CL43" s="857">
        <v>1</v>
      </c>
      <c r="CM43" s="839">
        <v>1</v>
      </c>
      <c r="CN43" s="842">
        <v>2</v>
      </c>
      <c r="CO43" s="847" t="s">
        <v>9619</v>
      </c>
      <c r="CP43" s="7">
        <v>0.2</v>
      </c>
      <c r="CQ43" s="7">
        <v>0.4</v>
      </c>
      <c r="CR43" s="844" t="s">
        <v>218</v>
      </c>
      <c r="CS43" s="852" t="s">
        <v>9620</v>
      </c>
      <c r="CT43" s="857">
        <v>1</v>
      </c>
      <c r="CU43" s="839">
        <v>2</v>
      </c>
      <c r="CV43" s="848">
        <v>4</v>
      </c>
      <c r="CW43" s="853" t="s">
        <v>9621</v>
      </c>
      <c r="CX43" s="7">
        <v>0.4</v>
      </c>
      <c r="CY43" s="7">
        <v>0.8</v>
      </c>
      <c r="CZ43" s="844" t="s">
        <v>218</v>
      </c>
      <c r="DA43" s="852" t="s">
        <v>9622</v>
      </c>
      <c r="DB43" s="856">
        <v>1</v>
      </c>
      <c r="DC43" s="839">
        <v>2</v>
      </c>
      <c r="DD43" s="842">
        <v>4</v>
      </c>
      <c r="DE43" s="853"/>
      <c r="DF43" s="7">
        <v>1</v>
      </c>
      <c r="DG43" s="7">
        <v>0.8</v>
      </c>
      <c r="DH43" s="844" t="s">
        <v>7160</v>
      </c>
      <c r="DI43" s="852"/>
      <c r="DJ43" s="856"/>
      <c r="DK43" s="839">
        <v>2</v>
      </c>
      <c r="DL43" s="842">
        <v>0</v>
      </c>
      <c r="DM43" s="853"/>
      <c r="DN43" s="7">
        <v>0.4</v>
      </c>
      <c r="DO43" s="7">
        <v>0.8</v>
      </c>
      <c r="DP43" s="844" t="s">
        <v>7160</v>
      </c>
      <c r="DQ43" s="852"/>
      <c r="DR43" s="856"/>
      <c r="DS43" s="839">
        <v>3</v>
      </c>
      <c r="DT43" s="848"/>
      <c r="DU43" s="853"/>
      <c r="DV43" s="7">
        <v>0.6</v>
      </c>
      <c r="DW43" s="7">
        <v>0.8</v>
      </c>
      <c r="DX43" s="844" t="s">
        <v>7160</v>
      </c>
      <c r="DY43" s="852"/>
      <c r="DZ43" s="856"/>
      <c r="EA43" s="839">
        <v>3</v>
      </c>
      <c r="EB43" s="842">
        <v>0</v>
      </c>
      <c r="EC43" s="853"/>
      <c r="ED43" s="7">
        <v>0.6</v>
      </c>
      <c r="EE43" s="7">
        <v>0.8</v>
      </c>
      <c r="EF43" s="844" t="s">
        <v>7160</v>
      </c>
      <c r="EG43" s="851"/>
      <c r="EH43" s="856"/>
      <c r="EI43" s="839">
        <v>3</v>
      </c>
      <c r="EJ43" s="842">
        <v>0</v>
      </c>
      <c r="EK43" s="853"/>
      <c r="EL43" s="7">
        <v>0.6</v>
      </c>
      <c r="EM43" s="7">
        <v>0.8</v>
      </c>
      <c r="EN43" s="844" t="s">
        <v>7160</v>
      </c>
      <c r="EO43" s="851"/>
      <c r="EP43" s="856"/>
      <c r="EQ43" s="839">
        <v>5</v>
      </c>
      <c r="ER43" s="845"/>
      <c r="ES43" s="853"/>
      <c r="ET43" s="7">
        <v>1</v>
      </c>
      <c r="EU43" s="7">
        <v>0.8</v>
      </c>
      <c r="EV43" s="844" t="s">
        <v>7160</v>
      </c>
      <c r="EW43" s="849"/>
      <c r="EX43" s="849"/>
      <c r="EY43" s="546">
        <v>2023</v>
      </c>
      <c r="FB43" s="862"/>
    </row>
    <row r="44" spans="1:158" s="934" customFormat="1" ht="32.25" customHeight="1" x14ac:dyDescent="0.25">
      <c r="A44" s="861" t="s">
        <v>9623</v>
      </c>
      <c r="B44" s="925" t="s">
        <v>7200</v>
      </c>
      <c r="C44" s="925" t="s">
        <v>201</v>
      </c>
      <c r="D44" s="925" t="s">
        <v>519</v>
      </c>
      <c r="E44" s="925" t="s">
        <v>7210</v>
      </c>
      <c r="F44" s="925" t="s">
        <v>896</v>
      </c>
      <c r="G44" s="925" t="s">
        <v>896</v>
      </c>
      <c r="H44" s="925" t="s">
        <v>204</v>
      </c>
      <c r="I44" s="969" t="s">
        <v>207</v>
      </c>
      <c r="J44" s="969" t="s">
        <v>7344</v>
      </c>
      <c r="K44" s="969" t="s">
        <v>7689</v>
      </c>
      <c r="L44" s="920">
        <v>30</v>
      </c>
      <c r="M44" s="925" t="s">
        <v>8312</v>
      </c>
      <c r="N44" s="920">
        <v>435</v>
      </c>
      <c r="O44" s="920"/>
      <c r="P44" s="1062" t="s">
        <v>953</v>
      </c>
      <c r="Q44" s="919" t="s">
        <v>210</v>
      </c>
      <c r="R44" s="921"/>
      <c r="S44" s="921"/>
      <c r="T44" s="921"/>
      <c r="U44" s="921"/>
      <c r="V44" s="921"/>
      <c r="W44" s="921"/>
      <c r="X44" s="921"/>
      <c r="Y44" s="921"/>
      <c r="Z44" s="921"/>
      <c r="AA44" s="921"/>
      <c r="AB44" s="921"/>
      <c r="AC44" s="921"/>
      <c r="AD44" s="921"/>
      <c r="AE44" s="921"/>
      <c r="AF44" s="921"/>
      <c r="AG44" s="921"/>
      <c r="AH44" s="921"/>
      <c r="AI44" s="921"/>
      <c r="AJ44" s="921"/>
      <c r="AK44" s="921"/>
      <c r="AL44" s="921"/>
      <c r="AM44" s="921"/>
      <c r="AN44" s="921"/>
      <c r="AO44" s="919" t="s">
        <v>211</v>
      </c>
      <c r="AP44" s="919" t="s">
        <v>470</v>
      </c>
      <c r="AQ44" s="919" t="s">
        <v>418</v>
      </c>
      <c r="AR44" s="919" t="s">
        <v>271</v>
      </c>
      <c r="AS44" s="919">
        <v>0</v>
      </c>
      <c r="AT44" s="927" t="s">
        <v>954</v>
      </c>
      <c r="AU44" s="927" t="s">
        <v>955</v>
      </c>
      <c r="AV44" s="919">
        <v>2</v>
      </c>
      <c r="AW44" s="919">
        <v>2</v>
      </c>
      <c r="AX44" s="919">
        <v>2</v>
      </c>
      <c r="AY44" s="919">
        <v>2</v>
      </c>
      <c r="AZ44" s="919">
        <v>2</v>
      </c>
      <c r="BA44" s="919">
        <v>8</v>
      </c>
      <c r="BB44" s="927"/>
      <c r="BC44" s="927"/>
      <c r="BD44" s="927"/>
      <c r="BE44" s="927"/>
      <c r="BF44" s="992">
        <v>2</v>
      </c>
      <c r="BG44" s="839">
        <v>0</v>
      </c>
      <c r="BH44" s="842">
        <v>0</v>
      </c>
      <c r="BI44" s="854" t="s">
        <v>8100</v>
      </c>
      <c r="BJ44" s="129">
        <v>0</v>
      </c>
      <c r="BK44" s="7">
        <v>0</v>
      </c>
      <c r="BL44" s="841" t="s">
        <v>218</v>
      </c>
      <c r="BM44" s="854" t="s">
        <v>8103</v>
      </c>
      <c r="BN44" s="859">
        <v>1</v>
      </c>
      <c r="BO44" s="839">
        <v>0</v>
      </c>
      <c r="BP44" s="842">
        <v>0</v>
      </c>
      <c r="BQ44" s="843" t="s">
        <v>8106</v>
      </c>
      <c r="BR44" s="7">
        <v>0</v>
      </c>
      <c r="BS44" s="850">
        <v>0</v>
      </c>
      <c r="BT44" s="844" t="s">
        <v>218</v>
      </c>
      <c r="BU44" s="537" t="s">
        <v>8109</v>
      </c>
      <c r="BV44" s="120">
        <v>1</v>
      </c>
      <c r="BW44" s="839">
        <v>1</v>
      </c>
      <c r="BX44" s="848">
        <v>0</v>
      </c>
      <c r="BY44" s="853" t="s">
        <v>8567</v>
      </c>
      <c r="BZ44" s="7">
        <v>0.5</v>
      </c>
      <c r="CA44" s="7">
        <v>0</v>
      </c>
      <c r="CB44" s="844" t="s">
        <v>218</v>
      </c>
      <c r="CC44" s="852" t="s">
        <v>8570</v>
      </c>
      <c r="CD44" s="857">
        <v>1</v>
      </c>
      <c r="CE44" s="839">
        <v>1</v>
      </c>
      <c r="CF44" s="842">
        <v>0</v>
      </c>
      <c r="CG44" s="853" t="s">
        <v>9624</v>
      </c>
      <c r="CH44" s="7">
        <v>0.5</v>
      </c>
      <c r="CI44" s="7">
        <v>0</v>
      </c>
      <c r="CJ44" s="844" t="s">
        <v>218</v>
      </c>
      <c r="CK44" s="27" t="s">
        <v>9625</v>
      </c>
      <c r="CL44" s="857">
        <v>1</v>
      </c>
      <c r="CM44" s="839">
        <v>1</v>
      </c>
      <c r="CN44" s="842">
        <v>0</v>
      </c>
      <c r="CO44" s="847" t="s">
        <v>9626</v>
      </c>
      <c r="CP44" s="7">
        <v>0.5</v>
      </c>
      <c r="CQ44" s="7">
        <v>0</v>
      </c>
      <c r="CR44" s="844" t="s">
        <v>218</v>
      </c>
      <c r="CS44" s="852" t="s">
        <v>9627</v>
      </c>
      <c r="CT44" s="857">
        <v>1</v>
      </c>
      <c r="CU44" s="839">
        <v>1</v>
      </c>
      <c r="CV44" s="848">
        <v>1</v>
      </c>
      <c r="CW44" s="853" t="s">
        <v>9628</v>
      </c>
      <c r="CX44" s="7">
        <v>0.5</v>
      </c>
      <c r="CY44" s="7">
        <v>0.5</v>
      </c>
      <c r="CZ44" s="844" t="s">
        <v>218</v>
      </c>
      <c r="DA44" s="852" t="s">
        <v>9629</v>
      </c>
      <c r="DB44" s="856">
        <v>1</v>
      </c>
      <c r="DC44" s="839">
        <v>1</v>
      </c>
      <c r="DD44" s="842">
        <v>1</v>
      </c>
      <c r="DE44" s="853"/>
      <c r="DF44" s="7">
        <v>0.5</v>
      </c>
      <c r="DG44" s="7">
        <v>0.5</v>
      </c>
      <c r="DH44" s="844" t="s">
        <v>7160</v>
      </c>
      <c r="DI44" s="852"/>
      <c r="DJ44" s="856"/>
      <c r="DK44" s="839">
        <v>1</v>
      </c>
      <c r="DL44" s="842">
        <v>0</v>
      </c>
      <c r="DM44" s="853"/>
      <c r="DN44" s="7">
        <v>0.5</v>
      </c>
      <c r="DO44" s="7">
        <v>0.5</v>
      </c>
      <c r="DP44" s="844" t="s">
        <v>7160</v>
      </c>
      <c r="DQ44" s="852"/>
      <c r="DR44" s="856"/>
      <c r="DS44" s="839">
        <v>2</v>
      </c>
      <c r="DT44" s="848"/>
      <c r="DU44" s="853"/>
      <c r="DV44" s="7">
        <v>1</v>
      </c>
      <c r="DW44" s="7">
        <v>0.5</v>
      </c>
      <c r="DX44" s="844" t="s">
        <v>7160</v>
      </c>
      <c r="DY44" s="852"/>
      <c r="DZ44" s="856"/>
      <c r="EA44" s="839">
        <v>2</v>
      </c>
      <c r="EB44" s="842">
        <v>0</v>
      </c>
      <c r="EC44" s="853"/>
      <c r="ED44" s="7">
        <v>1</v>
      </c>
      <c r="EE44" s="7">
        <v>0.5</v>
      </c>
      <c r="EF44" s="844" t="s">
        <v>7160</v>
      </c>
      <c r="EG44" s="851"/>
      <c r="EH44" s="856"/>
      <c r="EI44" s="839">
        <v>2</v>
      </c>
      <c r="EJ44" s="842">
        <v>0</v>
      </c>
      <c r="EK44" s="853"/>
      <c r="EL44" s="7">
        <v>1</v>
      </c>
      <c r="EM44" s="7">
        <v>0.5</v>
      </c>
      <c r="EN44" s="844" t="s">
        <v>7160</v>
      </c>
      <c r="EO44" s="851"/>
      <c r="EP44" s="856"/>
      <c r="EQ44" s="839">
        <v>2</v>
      </c>
      <c r="ER44" s="845"/>
      <c r="ES44" s="853"/>
      <c r="ET44" s="7">
        <v>1</v>
      </c>
      <c r="EU44" s="7">
        <v>0.5</v>
      </c>
      <c r="EV44" s="844" t="s">
        <v>7160</v>
      </c>
      <c r="EW44" s="849"/>
      <c r="EX44" s="849"/>
      <c r="EY44" s="546">
        <v>2023</v>
      </c>
      <c r="FB44" s="862"/>
    </row>
    <row r="45" spans="1:158" s="934" customFormat="1" ht="32.25" customHeight="1" x14ac:dyDescent="0.25">
      <c r="A45" s="861" t="s">
        <v>9630</v>
      </c>
      <c r="B45" s="925" t="s">
        <v>7200</v>
      </c>
      <c r="C45" s="925" t="s">
        <v>201</v>
      </c>
      <c r="D45" s="925" t="s">
        <v>7239</v>
      </c>
      <c r="E45" s="925" t="s">
        <v>7212</v>
      </c>
      <c r="F45" s="925" t="s">
        <v>980</v>
      </c>
      <c r="G45" s="925" t="s">
        <v>980</v>
      </c>
      <c r="H45" s="925" t="s">
        <v>204</v>
      </c>
      <c r="I45" s="969" t="s">
        <v>207</v>
      </c>
      <c r="J45" s="969" t="s">
        <v>7344</v>
      </c>
      <c r="K45" s="969" t="s">
        <v>7690</v>
      </c>
      <c r="L45" s="931" t="s">
        <v>983</v>
      </c>
      <c r="M45" s="925" t="s">
        <v>8313</v>
      </c>
      <c r="N45" s="971">
        <v>601</v>
      </c>
      <c r="O45" s="920"/>
      <c r="P45" s="1068" t="s">
        <v>7626</v>
      </c>
      <c r="Q45" s="920" t="s">
        <v>19</v>
      </c>
      <c r="R45" s="921" t="s">
        <v>870</v>
      </c>
      <c r="S45" s="921"/>
      <c r="T45" s="921"/>
      <c r="U45" s="921"/>
      <c r="V45" s="921"/>
      <c r="W45" s="921"/>
      <c r="X45" s="921"/>
      <c r="Y45" s="921"/>
      <c r="Z45" s="921"/>
      <c r="AA45" s="921"/>
      <c r="AB45" s="921"/>
      <c r="AC45" s="921" t="s">
        <v>870</v>
      </c>
      <c r="AD45" s="921"/>
      <c r="AE45" s="921"/>
      <c r="AF45" s="921"/>
      <c r="AG45" s="921"/>
      <c r="AH45" s="921"/>
      <c r="AI45" s="921"/>
      <c r="AJ45" s="921"/>
      <c r="AK45" s="921"/>
      <c r="AL45" s="921"/>
      <c r="AM45" s="921"/>
      <c r="AN45" s="921"/>
      <c r="AO45" s="920" t="s">
        <v>211</v>
      </c>
      <c r="AP45" s="920" t="s">
        <v>470</v>
      </c>
      <c r="AQ45" s="920" t="s">
        <v>418</v>
      </c>
      <c r="AR45" s="920" t="s">
        <v>214</v>
      </c>
      <c r="AS45" s="919">
        <v>0</v>
      </c>
      <c r="AT45" s="925" t="s">
        <v>7627</v>
      </c>
      <c r="AU45" s="925" t="s">
        <v>9631</v>
      </c>
      <c r="AV45" s="919" t="s">
        <v>204</v>
      </c>
      <c r="AW45" s="976">
        <v>90</v>
      </c>
      <c r="AX45" s="976">
        <v>90</v>
      </c>
      <c r="AY45" s="976">
        <v>90</v>
      </c>
      <c r="AZ45" s="976">
        <v>90</v>
      </c>
      <c r="BA45" s="976">
        <v>90</v>
      </c>
      <c r="BB45" s="938"/>
      <c r="BC45" s="938"/>
      <c r="BD45" s="938"/>
      <c r="BE45" s="938"/>
      <c r="BF45" s="998">
        <v>90</v>
      </c>
      <c r="BG45" s="839">
        <v>0</v>
      </c>
      <c r="BH45" s="842">
        <v>0</v>
      </c>
      <c r="BI45" s="854" t="s">
        <v>8122</v>
      </c>
      <c r="BJ45" s="129">
        <v>0</v>
      </c>
      <c r="BK45" s="7">
        <v>0</v>
      </c>
      <c r="BL45" s="841" t="s">
        <v>218</v>
      </c>
      <c r="BM45" s="854" t="s">
        <v>8126</v>
      </c>
      <c r="BN45" s="859">
        <v>1</v>
      </c>
      <c r="BO45" s="839">
        <v>0</v>
      </c>
      <c r="BP45" s="842">
        <v>0</v>
      </c>
      <c r="BQ45" s="843" t="s">
        <v>8130</v>
      </c>
      <c r="BR45" s="7">
        <v>0</v>
      </c>
      <c r="BS45" s="850">
        <v>0</v>
      </c>
      <c r="BT45" s="844" t="s">
        <v>218</v>
      </c>
      <c r="BU45" s="537" t="s">
        <v>8134</v>
      </c>
      <c r="BV45" s="120">
        <v>1</v>
      </c>
      <c r="BW45" s="839">
        <v>9</v>
      </c>
      <c r="BX45" s="848">
        <v>13</v>
      </c>
      <c r="BY45" s="853" t="s">
        <v>8572</v>
      </c>
      <c r="BZ45" s="7">
        <v>0.1</v>
      </c>
      <c r="CA45" s="7">
        <v>0.14444444444444443</v>
      </c>
      <c r="CB45" s="844" t="s">
        <v>218</v>
      </c>
      <c r="CC45" s="854" t="s">
        <v>8576</v>
      </c>
      <c r="CD45" s="1089">
        <v>1</v>
      </c>
      <c r="CE45" s="839">
        <v>9</v>
      </c>
      <c r="CF45" s="842">
        <v>13</v>
      </c>
      <c r="CG45" s="853" t="s">
        <v>9632</v>
      </c>
      <c r="CH45" s="7">
        <v>0.1</v>
      </c>
      <c r="CI45" s="7">
        <v>0.14444444444444443</v>
      </c>
      <c r="CJ45" s="844" t="s">
        <v>218</v>
      </c>
      <c r="CK45" s="27" t="s">
        <v>9633</v>
      </c>
      <c r="CL45" s="857">
        <v>1</v>
      </c>
      <c r="CM45" s="839">
        <v>9</v>
      </c>
      <c r="CN45" s="842">
        <v>13</v>
      </c>
      <c r="CO45" s="847" t="s">
        <v>9634</v>
      </c>
      <c r="CP45" s="7">
        <v>0.1</v>
      </c>
      <c r="CQ45" s="7">
        <v>0.14444444444444443</v>
      </c>
      <c r="CR45" s="844" t="s">
        <v>218</v>
      </c>
      <c r="CS45" s="852" t="s">
        <v>9635</v>
      </c>
      <c r="CT45" s="857">
        <v>1</v>
      </c>
      <c r="CU45" s="839">
        <v>32</v>
      </c>
      <c r="CV45" s="848">
        <v>32</v>
      </c>
      <c r="CW45" s="853" t="s">
        <v>9636</v>
      </c>
      <c r="CX45" s="7">
        <v>0.35555555555555557</v>
      </c>
      <c r="CY45" s="7">
        <v>0.35555555555555557</v>
      </c>
      <c r="CZ45" s="844" t="s">
        <v>218</v>
      </c>
      <c r="DA45" s="852" t="s">
        <v>9637</v>
      </c>
      <c r="DB45" s="856">
        <v>1</v>
      </c>
      <c r="DC45" s="839">
        <v>32</v>
      </c>
      <c r="DD45" s="842">
        <v>32</v>
      </c>
      <c r="DE45" s="853"/>
      <c r="DF45" s="7" t="s">
        <v>872</v>
      </c>
      <c r="DG45" s="7">
        <v>0.35555555555555557</v>
      </c>
      <c r="DH45" s="844" t="s">
        <v>7160</v>
      </c>
      <c r="DI45" s="852"/>
      <c r="DJ45" s="856"/>
      <c r="DK45" s="839">
        <v>32</v>
      </c>
      <c r="DL45" s="842">
        <v>0</v>
      </c>
      <c r="DM45" s="853"/>
      <c r="DN45" s="7">
        <v>0.35555555555555557</v>
      </c>
      <c r="DO45" s="7">
        <v>0.35555555555555557</v>
      </c>
      <c r="DP45" s="844" t="s">
        <v>7160</v>
      </c>
      <c r="DQ45" s="852"/>
      <c r="DR45" s="856"/>
      <c r="DS45" s="839">
        <v>68</v>
      </c>
      <c r="DT45" s="848"/>
      <c r="DU45" s="853"/>
      <c r="DV45" s="7">
        <v>0.75555555555555554</v>
      </c>
      <c r="DW45" s="7">
        <v>0.35555555555555557</v>
      </c>
      <c r="DX45" s="844" t="s">
        <v>7160</v>
      </c>
      <c r="DY45" s="852"/>
      <c r="DZ45" s="856"/>
      <c r="EA45" s="839">
        <v>68</v>
      </c>
      <c r="EB45" s="842">
        <v>0</v>
      </c>
      <c r="EC45" s="853"/>
      <c r="ED45" s="7">
        <v>0.75555555555555554</v>
      </c>
      <c r="EE45" s="7">
        <v>0.35555555555555557</v>
      </c>
      <c r="EF45" s="844" t="s">
        <v>7160</v>
      </c>
      <c r="EG45" s="851"/>
      <c r="EH45" s="856"/>
      <c r="EI45" s="839">
        <v>68</v>
      </c>
      <c r="EJ45" s="842">
        <v>0</v>
      </c>
      <c r="EK45" s="853"/>
      <c r="EL45" s="7">
        <v>0.75555555555555554</v>
      </c>
      <c r="EM45" s="7">
        <v>0.35555555555555557</v>
      </c>
      <c r="EN45" s="844" t="s">
        <v>7160</v>
      </c>
      <c r="EO45" s="851"/>
      <c r="EP45" s="856"/>
      <c r="EQ45" s="839">
        <v>90</v>
      </c>
      <c r="ER45" s="845"/>
      <c r="ES45" s="853"/>
      <c r="ET45" s="7">
        <v>1</v>
      </c>
      <c r="EU45" s="7">
        <v>0.35555555555555557</v>
      </c>
      <c r="EV45" s="844" t="s">
        <v>7160</v>
      </c>
      <c r="EW45" s="849"/>
      <c r="EX45" s="849"/>
      <c r="EY45" s="546">
        <v>2023</v>
      </c>
      <c r="FB45" s="862"/>
    </row>
    <row r="46" spans="1:158" s="934" customFormat="1" ht="32.25" customHeight="1" x14ac:dyDescent="0.25">
      <c r="A46" s="861" t="s">
        <v>9638</v>
      </c>
      <c r="B46" s="925" t="s">
        <v>7200</v>
      </c>
      <c r="C46" s="925" t="s">
        <v>201</v>
      </c>
      <c r="D46" s="925" t="s">
        <v>7239</v>
      </c>
      <c r="E46" s="925" t="s">
        <v>7212</v>
      </c>
      <c r="F46" s="925" t="s">
        <v>980</v>
      </c>
      <c r="G46" s="925" t="s">
        <v>980</v>
      </c>
      <c r="H46" s="925" t="s">
        <v>204</v>
      </c>
      <c r="I46" s="969" t="s">
        <v>207</v>
      </c>
      <c r="J46" s="969" t="s">
        <v>7344</v>
      </c>
      <c r="K46" s="969" t="s">
        <v>7690</v>
      </c>
      <c r="L46" s="931" t="s">
        <v>983</v>
      </c>
      <c r="M46" s="925" t="s">
        <v>8313</v>
      </c>
      <c r="N46" s="971">
        <v>602</v>
      </c>
      <c r="O46" s="920"/>
      <c r="P46" s="1068" t="s">
        <v>7629</v>
      </c>
      <c r="Q46" s="920" t="s">
        <v>19</v>
      </c>
      <c r="R46" s="921" t="s">
        <v>870</v>
      </c>
      <c r="S46" s="921"/>
      <c r="T46" s="921"/>
      <c r="U46" s="921"/>
      <c r="V46" s="921"/>
      <c r="W46" s="921"/>
      <c r="X46" s="921"/>
      <c r="Y46" s="921"/>
      <c r="Z46" s="921"/>
      <c r="AA46" s="921"/>
      <c r="AB46" s="921"/>
      <c r="AC46" s="921" t="s">
        <v>870</v>
      </c>
      <c r="AD46" s="921"/>
      <c r="AE46" s="921"/>
      <c r="AF46" s="921"/>
      <c r="AG46" s="921"/>
      <c r="AH46" s="921"/>
      <c r="AI46" s="921"/>
      <c r="AJ46" s="921"/>
      <c r="AK46" s="921"/>
      <c r="AL46" s="921"/>
      <c r="AM46" s="921"/>
      <c r="AN46" s="921"/>
      <c r="AO46" s="920" t="s">
        <v>211</v>
      </c>
      <c r="AP46" s="920" t="s">
        <v>470</v>
      </c>
      <c r="AQ46" s="920" t="s">
        <v>418</v>
      </c>
      <c r="AR46" s="920" t="s">
        <v>214</v>
      </c>
      <c r="AS46" s="919">
        <v>0</v>
      </c>
      <c r="AT46" s="925" t="s">
        <v>7627</v>
      </c>
      <c r="AU46" s="925" t="s">
        <v>9639</v>
      </c>
      <c r="AV46" s="919" t="s">
        <v>204</v>
      </c>
      <c r="AW46" s="976">
        <v>90</v>
      </c>
      <c r="AX46" s="976">
        <v>90</v>
      </c>
      <c r="AY46" s="976">
        <v>90</v>
      </c>
      <c r="AZ46" s="976">
        <v>90</v>
      </c>
      <c r="BA46" s="976">
        <v>90</v>
      </c>
      <c r="BB46" s="938"/>
      <c r="BC46" s="938"/>
      <c r="BD46" s="938"/>
      <c r="BE46" s="938"/>
      <c r="BF46" s="998">
        <v>90</v>
      </c>
      <c r="BG46" s="839">
        <v>0</v>
      </c>
      <c r="BH46" s="842">
        <v>0</v>
      </c>
      <c r="BI46" s="854" t="s">
        <v>8123</v>
      </c>
      <c r="BJ46" s="129">
        <v>0</v>
      </c>
      <c r="BK46" s="7">
        <v>0</v>
      </c>
      <c r="BL46" s="841" t="s">
        <v>218</v>
      </c>
      <c r="BM46" s="854" t="s">
        <v>8127</v>
      </c>
      <c r="BN46" s="859">
        <v>1</v>
      </c>
      <c r="BO46" s="839">
        <v>0</v>
      </c>
      <c r="BP46" s="842">
        <v>0</v>
      </c>
      <c r="BQ46" s="843" t="s">
        <v>8131</v>
      </c>
      <c r="BR46" s="7">
        <v>0</v>
      </c>
      <c r="BS46" s="850">
        <v>0</v>
      </c>
      <c r="BT46" s="844" t="s">
        <v>218</v>
      </c>
      <c r="BU46" s="537" t="s">
        <v>8135</v>
      </c>
      <c r="BV46" s="120">
        <v>1</v>
      </c>
      <c r="BW46" s="839">
        <v>9</v>
      </c>
      <c r="BX46" s="848">
        <v>12</v>
      </c>
      <c r="BY46" s="853" t="s">
        <v>8573</v>
      </c>
      <c r="BZ46" s="7">
        <v>0.1</v>
      </c>
      <c r="CA46" s="7">
        <v>0.13333333333333333</v>
      </c>
      <c r="CB46" s="844" t="s">
        <v>218</v>
      </c>
      <c r="CC46" s="854" t="s">
        <v>8577</v>
      </c>
      <c r="CD46" s="1089">
        <v>1</v>
      </c>
      <c r="CE46" s="839">
        <v>9</v>
      </c>
      <c r="CF46" s="842">
        <v>12</v>
      </c>
      <c r="CG46" s="853" t="s">
        <v>9640</v>
      </c>
      <c r="CH46" s="7">
        <v>0.1</v>
      </c>
      <c r="CI46" s="7">
        <v>0.13333333333333333</v>
      </c>
      <c r="CJ46" s="844" t="s">
        <v>218</v>
      </c>
      <c r="CK46" s="27" t="s">
        <v>9641</v>
      </c>
      <c r="CL46" s="857">
        <v>1</v>
      </c>
      <c r="CM46" s="839">
        <v>9</v>
      </c>
      <c r="CN46" s="842">
        <v>12</v>
      </c>
      <c r="CO46" s="847" t="s">
        <v>9642</v>
      </c>
      <c r="CP46" s="7">
        <v>0.1</v>
      </c>
      <c r="CQ46" s="7">
        <v>0.13333333333333333</v>
      </c>
      <c r="CR46" s="844" t="s">
        <v>218</v>
      </c>
      <c r="CS46" s="852" t="s">
        <v>9643</v>
      </c>
      <c r="CT46" s="857">
        <v>1</v>
      </c>
      <c r="CU46" s="839">
        <v>32</v>
      </c>
      <c r="CV46" s="848">
        <v>32</v>
      </c>
      <c r="CW46" s="853" t="s">
        <v>9644</v>
      </c>
      <c r="CX46" s="7">
        <v>0.35555555555555557</v>
      </c>
      <c r="CY46" s="7">
        <v>0.35555555555555557</v>
      </c>
      <c r="CZ46" s="844" t="s">
        <v>218</v>
      </c>
      <c r="DA46" s="852" t="s">
        <v>9645</v>
      </c>
      <c r="DB46" s="856">
        <v>1</v>
      </c>
      <c r="DC46" s="839">
        <v>32</v>
      </c>
      <c r="DD46" s="842">
        <v>32</v>
      </c>
      <c r="DE46" s="853"/>
      <c r="DF46" s="7" t="s">
        <v>872</v>
      </c>
      <c r="DG46" s="7">
        <v>0.35555555555555557</v>
      </c>
      <c r="DH46" s="844" t="s">
        <v>7160</v>
      </c>
      <c r="DI46" s="852"/>
      <c r="DJ46" s="856"/>
      <c r="DK46" s="839">
        <v>32</v>
      </c>
      <c r="DL46" s="842">
        <v>0</v>
      </c>
      <c r="DM46" s="853"/>
      <c r="DN46" s="7">
        <v>0.35555555555555557</v>
      </c>
      <c r="DO46" s="7">
        <v>0.35555555555555557</v>
      </c>
      <c r="DP46" s="844" t="s">
        <v>7160</v>
      </c>
      <c r="DQ46" s="852"/>
      <c r="DR46" s="856"/>
      <c r="DS46" s="839">
        <v>68</v>
      </c>
      <c r="DT46" s="848"/>
      <c r="DU46" s="853"/>
      <c r="DV46" s="7">
        <v>0.75555555555555554</v>
      </c>
      <c r="DW46" s="7">
        <v>0.35555555555555557</v>
      </c>
      <c r="DX46" s="844" t="s">
        <v>7160</v>
      </c>
      <c r="DY46" s="852"/>
      <c r="DZ46" s="856"/>
      <c r="EA46" s="839">
        <v>68</v>
      </c>
      <c r="EB46" s="842">
        <v>0</v>
      </c>
      <c r="EC46" s="853"/>
      <c r="ED46" s="7">
        <v>0.75555555555555554</v>
      </c>
      <c r="EE46" s="7">
        <v>0.35555555555555557</v>
      </c>
      <c r="EF46" s="844" t="s">
        <v>7160</v>
      </c>
      <c r="EG46" s="851"/>
      <c r="EH46" s="856"/>
      <c r="EI46" s="839">
        <v>68</v>
      </c>
      <c r="EJ46" s="842">
        <v>0</v>
      </c>
      <c r="EK46" s="853"/>
      <c r="EL46" s="7">
        <v>0.75555555555555554</v>
      </c>
      <c r="EM46" s="7">
        <v>0.35555555555555557</v>
      </c>
      <c r="EN46" s="844" t="s">
        <v>7160</v>
      </c>
      <c r="EO46" s="851"/>
      <c r="EP46" s="856"/>
      <c r="EQ46" s="839">
        <v>90</v>
      </c>
      <c r="ER46" s="845"/>
      <c r="ES46" s="853"/>
      <c r="ET46" s="7">
        <v>1</v>
      </c>
      <c r="EU46" s="7">
        <v>0.35555555555555557</v>
      </c>
      <c r="EV46" s="844" t="s">
        <v>7160</v>
      </c>
      <c r="EW46" s="849"/>
      <c r="EX46" s="849"/>
      <c r="EY46" s="546">
        <v>2023</v>
      </c>
      <c r="FB46" s="862"/>
    </row>
    <row r="47" spans="1:158" s="934" customFormat="1" ht="32.25" customHeight="1" x14ac:dyDescent="0.25">
      <c r="A47" s="861" t="s">
        <v>9646</v>
      </c>
      <c r="B47" s="925" t="s">
        <v>7200</v>
      </c>
      <c r="C47" s="925" t="s">
        <v>201</v>
      </c>
      <c r="D47" s="925" t="s">
        <v>7239</v>
      </c>
      <c r="E47" s="925" t="s">
        <v>7212</v>
      </c>
      <c r="F47" s="925" t="s">
        <v>980</v>
      </c>
      <c r="G47" s="925" t="s">
        <v>980</v>
      </c>
      <c r="H47" s="925" t="s">
        <v>204</v>
      </c>
      <c r="I47" s="969" t="s">
        <v>207</v>
      </c>
      <c r="J47" s="969" t="s">
        <v>7344</v>
      </c>
      <c r="K47" s="969" t="s">
        <v>7690</v>
      </c>
      <c r="L47" s="931" t="s">
        <v>983</v>
      </c>
      <c r="M47" s="925" t="s">
        <v>8313</v>
      </c>
      <c r="N47" s="971">
        <v>603</v>
      </c>
      <c r="O47" s="920"/>
      <c r="P47" s="1068" t="s">
        <v>7631</v>
      </c>
      <c r="Q47" s="920" t="s">
        <v>19</v>
      </c>
      <c r="R47" s="921" t="s">
        <v>870</v>
      </c>
      <c r="S47" s="921"/>
      <c r="T47" s="921"/>
      <c r="U47" s="921"/>
      <c r="V47" s="921"/>
      <c r="W47" s="921"/>
      <c r="X47" s="921"/>
      <c r="Y47" s="921"/>
      <c r="Z47" s="921"/>
      <c r="AA47" s="921"/>
      <c r="AB47" s="921"/>
      <c r="AC47" s="921" t="s">
        <v>870</v>
      </c>
      <c r="AD47" s="921"/>
      <c r="AE47" s="921"/>
      <c r="AF47" s="921"/>
      <c r="AG47" s="921"/>
      <c r="AH47" s="921"/>
      <c r="AI47" s="921"/>
      <c r="AJ47" s="921"/>
      <c r="AK47" s="921"/>
      <c r="AL47" s="921"/>
      <c r="AM47" s="921"/>
      <c r="AN47" s="921"/>
      <c r="AO47" s="920" t="s">
        <v>211</v>
      </c>
      <c r="AP47" s="920" t="s">
        <v>470</v>
      </c>
      <c r="AQ47" s="920" t="s">
        <v>418</v>
      </c>
      <c r="AR47" s="920" t="s">
        <v>214</v>
      </c>
      <c r="AS47" s="919">
        <v>0</v>
      </c>
      <c r="AT47" s="925" t="s">
        <v>7627</v>
      </c>
      <c r="AU47" s="925" t="s">
        <v>9647</v>
      </c>
      <c r="AV47" s="919" t="s">
        <v>204</v>
      </c>
      <c r="AW47" s="976">
        <v>90</v>
      </c>
      <c r="AX47" s="976">
        <v>90</v>
      </c>
      <c r="AY47" s="976">
        <v>90</v>
      </c>
      <c r="AZ47" s="976">
        <v>90</v>
      </c>
      <c r="BA47" s="976">
        <v>90</v>
      </c>
      <c r="BB47" s="938"/>
      <c r="BC47" s="938"/>
      <c r="BD47" s="938"/>
      <c r="BE47" s="938"/>
      <c r="BF47" s="998">
        <v>90</v>
      </c>
      <c r="BG47" s="839">
        <v>0</v>
      </c>
      <c r="BH47" s="842">
        <v>0</v>
      </c>
      <c r="BI47" s="854" t="s">
        <v>8124</v>
      </c>
      <c r="BJ47" s="129">
        <v>0</v>
      </c>
      <c r="BK47" s="7">
        <v>0</v>
      </c>
      <c r="BL47" s="841" t="s">
        <v>218</v>
      </c>
      <c r="BM47" s="854" t="s">
        <v>8128</v>
      </c>
      <c r="BN47" s="859">
        <v>1</v>
      </c>
      <c r="BO47" s="839">
        <v>0</v>
      </c>
      <c r="BP47" s="842">
        <v>0</v>
      </c>
      <c r="BQ47" s="843" t="s">
        <v>8132</v>
      </c>
      <c r="BR47" s="7">
        <v>0</v>
      </c>
      <c r="BS47" s="850">
        <v>0</v>
      </c>
      <c r="BT47" s="844" t="s">
        <v>218</v>
      </c>
      <c r="BU47" s="537" t="s">
        <v>8136</v>
      </c>
      <c r="BV47" s="120">
        <v>1</v>
      </c>
      <c r="BW47" s="839">
        <v>9</v>
      </c>
      <c r="BX47" s="848">
        <v>14</v>
      </c>
      <c r="BY47" s="853" t="s">
        <v>8574</v>
      </c>
      <c r="BZ47" s="7">
        <v>0.1</v>
      </c>
      <c r="CA47" s="7">
        <v>0.15555555555555556</v>
      </c>
      <c r="CB47" s="844" t="s">
        <v>218</v>
      </c>
      <c r="CC47" s="854" t="s">
        <v>8578</v>
      </c>
      <c r="CD47" s="1089">
        <v>1</v>
      </c>
      <c r="CE47" s="839">
        <v>9</v>
      </c>
      <c r="CF47" s="842">
        <v>14</v>
      </c>
      <c r="CG47" s="853" t="s">
        <v>9648</v>
      </c>
      <c r="CH47" s="7">
        <v>0.1</v>
      </c>
      <c r="CI47" s="7">
        <v>0.15555555555555556</v>
      </c>
      <c r="CJ47" s="844" t="s">
        <v>218</v>
      </c>
      <c r="CK47" s="27" t="s">
        <v>9649</v>
      </c>
      <c r="CL47" s="857">
        <v>1</v>
      </c>
      <c r="CM47" s="839">
        <v>9</v>
      </c>
      <c r="CN47" s="842">
        <v>14</v>
      </c>
      <c r="CO47" s="847" t="s">
        <v>9650</v>
      </c>
      <c r="CP47" s="7">
        <v>0.1</v>
      </c>
      <c r="CQ47" s="7">
        <v>0.15555555555555556</v>
      </c>
      <c r="CR47" s="844" t="s">
        <v>218</v>
      </c>
      <c r="CS47" s="852" t="s">
        <v>9651</v>
      </c>
      <c r="CT47" s="857">
        <v>1</v>
      </c>
      <c r="CU47" s="839">
        <v>32</v>
      </c>
      <c r="CV47" s="848">
        <v>32</v>
      </c>
      <c r="CW47" s="853" t="s">
        <v>9652</v>
      </c>
      <c r="CX47" s="7">
        <v>0.35555555555555557</v>
      </c>
      <c r="CY47" s="7">
        <v>0.35555555555555557</v>
      </c>
      <c r="CZ47" s="844" t="s">
        <v>218</v>
      </c>
      <c r="DA47" s="852" t="s">
        <v>9653</v>
      </c>
      <c r="DB47" s="856">
        <v>1</v>
      </c>
      <c r="DC47" s="839">
        <v>32</v>
      </c>
      <c r="DD47" s="842">
        <v>32</v>
      </c>
      <c r="DE47" s="853"/>
      <c r="DF47" s="7" t="s">
        <v>872</v>
      </c>
      <c r="DG47" s="7">
        <v>0.35555555555555557</v>
      </c>
      <c r="DH47" s="844" t="s">
        <v>7160</v>
      </c>
      <c r="DI47" s="852"/>
      <c r="DJ47" s="856"/>
      <c r="DK47" s="839">
        <v>32</v>
      </c>
      <c r="DL47" s="842">
        <v>0</v>
      </c>
      <c r="DM47" s="853"/>
      <c r="DN47" s="7">
        <v>0.35555555555555557</v>
      </c>
      <c r="DO47" s="7">
        <v>0.35555555555555557</v>
      </c>
      <c r="DP47" s="844" t="s">
        <v>7160</v>
      </c>
      <c r="DQ47" s="852"/>
      <c r="DR47" s="856"/>
      <c r="DS47" s="839">
        <v>68</v>
      </c>
      <c r="DT47" s="848"/>
      <c r="DU47" s="853"/>
      <c r="DV47" s="7">
        <v>0.75555555555555554</v>
      </c>
      <c r="DW47" s="7">
        <v>0.35555555555555557</v>
      </c>
      <c r="DX47" s="844" t="s">
        <v>7160</v>
      </c>
      <c r="DY47" s="852"/>
      <c r="DZ47" s="856"/>
      <c r="EA47" s="839">
        <v>68</v>
      </c>
      <c r="EB47" s="842">
        <v>0</v>
      </c>
      <c r="EC47" s="853"/>
      <c r="ED47" s="7">
        <v>0.75555555555555554</v>
      </c>
      <c r="EE47" s="7">
        <v>0.35555555555555557</v>
      </c>
      <c r="EF47" s="844" t="s">
        <v>7160</v>
      </c>
      <c r="EG47" s="851"/>
      <c r="EH47" s="856"/>
      <c r="EI47" s="839">
        <v>68</v>
      </c>
      <c r="EJ47" s="842">
        <v>0</v>
      </c>
      <c r="EK47" s="853"/>
      <c r="EL47" s="7">
        <v>0.75555555555555554</v>
      </c>
      <c r="EM47" s="7">
        <v>0.35555555555555557</v>
      </c>
      <c r="EN47" s="844" t="s">
        <v>7160</v>
      </c>
      <c r="EO47" s="851"/>
      <c r="EP47" s="856"/>
      <c r="EQ47" s="839">
        <v>90</v>
      </c>
      <c r="ER47" s="845"/>
      <c r="ES47" s="853"/>
      <c r="ET47" s="7">
        <v>1</v>
      </c>
      <c r="EU47" s="7">
        <v>0.35555555555555557</v>
      </c>
      <c r="EV47" s="844" t="s">
        <v>7160</v>
      </c>
      <c r="EW47" s="849"/>
      <c r="EX47" s="849"/>
      <c r="EY47" s="546">
        <v>2023</v>
      </c>
      <c r="FB47" s="862"/>
    </row>
    <row r="48" spans="1:158" s="934" customFormat="1" ht="32.25" customHeight="1" x14ac:dyDescent="0.25">
      <c r="A48" s="861" t="s">
        <v>9654</v>
      </c>
      <c r="B48" s="925" t="s">
        <v>7200</v>
      </c>
      <c r="C48" s="925" t="s">
        <v>201</v>
      </c>
      <c r="D48" s="925" t="s">
        <v>7239</v>
      </c>
      <c r="E48" s="925" t="s">
        <v>7212</v>
      </c>
      <c r="F48" s="925" t="s">
        <v>980</v>
      </c>
      <c r="G48" s="925" t="s">
        <v>980</v>
      </c>
      <c r="H48" s="925" t="s">
        <v>204</v>
      </c>
      <c r="I48" s="969" t="s">
        <v>207</v>
      </c>
      <c r="J48" s="969" t="s">
        <v>7344</v>
      </c>
      <c r="K48" s="969" t="s">
        <v>7690</v>
      </c>
      <c r="L48" s="931" t="s">
        <v>983</v>
      </c>
      <c r="M48" s="925" t="s">
        <v>8313</v>
      </c>
      <c r="N48" s="971">
        <v>604</v>
      </c>
      <c r="O48" s="920"/>
      <c r="P48" s="1068" t="s">
        <v>7633</v>
      </c>
      <c r="Q48" s="920" t="s">
        <v>19</v>
      </c>
      <c r="R48" s="921" t="s">
        <v>870</v>
      </c>
      <c r="S48" s="921"/>
      <c r="T48" s="921"/>
      <c r="U48" s="921"/>
      <c r="V48" s="921"/>
      <c r="W48" s="921"/>
      <c r="X48" s="921"/>
      <c r="Y48" s="921"/>
      <c r="Z48" s="921"/>
      <c r="AA48" s="921"/>
      <c r="AB48" s="921"/>
      <c r="AC48" s="921" t="s">
        <v>870</v>
      </c>
      <c r="AD48" s="921"/>
      <c r="AE48" s="921"/>
      <c r="AF48" s="921"/>
      <c r="AG48" s="921"/>
      <c r="AH48" s="921"/>
      <c r="AI48" s="921"/>
      <c r="AJ48" s="921"/>
      <c r="AK48" s="921"/>
      <c r="AL48" s="921"/>
      <c r="AM48" s="921"/>
      <c r="AN48" s="921"/>
      <c r="AO48" s="920" t="s">
        <v>211</v>
      </c>
      <c r="AP48" s="920" t="s">
        <v>470</v>
      </c>
      <c r="AQ48" s="920" t="s">
        <v>418</v>
      </c>
      <c r="AR48" s="920" t="s">
        <v>214</v>
      </c>
      <c r="AS48" s="919">
        <v>0</v>
      </c>
      <c r="AT48" s="925" t="s">
        <v>7627</v>
      </c>
      <c r="AU48" s="925" t="s">
        <v>9655</v>
      </c>
      <c r="AV48" s="919" t="s">
        <v>204</v>
      </c>
      <c r="AW48" s="976">
        <v>90</v>
      </c>
      <c r="AX48" s="976">
        <v>90</v>
      </c>
      <c r="AY48" s="976">
        <v>90</v>
      </c>
      <c r="AZ48" s="976">
        <v>90</v>
      </c>
      <c r="BA48" s="976">
        <v>90</v>
      </c>
      <c r="BB48" s="938"/>
      <c r="BC48" s="938"/>
      <c r="BD48" s="938"/>
      <c r="BE48" s="938"/>
      <c r="BF48" s="998">
        <v>90</v>
      </c>
      <c r="BG48" s="839">
        <v>0</v>
      </c>
      <c r="BH48" s="842">
        <v>0</v>
      </c>
      <c r="BI48" s="854" t="s">
        <v>8125</v>
      </c>
      <c r="BJ48" s="129">
        <v>0</v>
      </c>
      <c r="BK48" s="7">
        <v>0</v>
      </c>
      <c r="BL48" s="841" t="s">
        <v>218</v>
      </c>
      <c r="BM48" s="854" t="s">
        <v>8129</v>
      </c>
      <c r="BN48" s="859">
        <v>1</v>
      </c>
      <c r="BO48" s="839">
        <v>0</v>
      </c>
      <c r="BP48" s="842">
        <v>0</v>
      </c>
      <c r="BQ48" s="843" t="s">
        <v>8133</v>
      </c>
      <c r="BR48" s="7">
        <v>0</v>
      </c>
      <c r="BS48" s="850">
        <v>0</v>
      </c>
      <c r="BT48" s="844" t="s">
        <v>218</v>
      </c>
      <c r="BU48" s="537" t="s">
        <v>8137</v>
      </c>
      <c r="BV48" s="120">
        <v>1</v>
      </c>
      <c r="BW48" s="839">
        <v>9</v>
      </c>
      <c r="BX48" s="848">
        <v>9</v>
      </c>
      <c r="BY48" s="853" t="s">
        <v>8575</v>
      </c>
      <c r="BZ48" s="7">
        <v>0.1</v>
      </c>
      <c r="CA48" s="7">
        <v>0.1</v>
      </c>
      <c r="CB48" s="844" t="s">
        <v>218</v>
      </c>
      <c r="CC48" s="854" t="s">
        <v>8579</v>
      </c>
      <c r="CD48" s="1089">
        <v>1</v>
      </c>
      <c r="CE48" s="839">
        <v>9</v>
      </c>
      <c r="CF48" s="842">
        <v>9</v>
      </c>
      <c r="CG48" s="853" t="s">
        <v>9656</v>
      </c>
      <c r="CH48" s="7">
        <v>0.1</v>
      </c>
      <c r="CI48" s="7">
        <v>0.1</v>
      </c>
      <c r="CJ48" s="844" t="s">
        <v>218</v>
      </c>
      <c r="CK48" s="27" t="s">
        <v>9657</v>
      </c>
      <c r="CL48" s="857">
        <v>1</v>
      </c>
      <c r="CM48" s="839">
        <v>9</v>
      </c>
      <c r="CN48" s="842">
        <v>9</v>
      </c>
      <c r="CO48" s="847" t="s">
        <v>9658</v>
      </c>
      <c r="CP48" s="7">
        <v>0.1</v>
      </c>
      <c r="CQ48" s="7">
        <v>0.1</v>
      </c>
      <c r="CR48" s="844" t="s">
        <v>218</v>
      </c>
      <c r="CS48" s="852" t="s">
        <v>9659</v>
      </c>
      <c r="CT48" s="857">
        <v>1</v>
      </c>
      <c r="CU48" s="839">
        <v>32</v>
      </c>
      <c r="CV48" s="848">
        <v>32</v>
      </c>
      <c r="CW48" s="853" t="s">
        <v>9660</v>
      </c>
      <c r="CX48" s="7">
        <v>0.35555555555555557</v>
      </c>
      <c r="CY48" s="7">
        <v>0.35555555555555557</v>
      </c>
      <c r="CZ48" s="844" t="s">
        <v>218</v>
      </c>
      <c r="DA48" s="852" t="s">
        <v>9661</v>
      </c>
      <c r="DB48" s="856">
        <v>1</v>
      </c>
      <c r="DC48" s="839">
        <v>32</v>
      </c>
      <c r="DD48" s="842">
        <v>32</v>
      </c>
      <c r="DE48" s="853"/>
      <c r="DF48" s="7" t="s">
        <v>872</v>
      </c>
      <c r="DG48" s="7">
        <v>0.35555555555555557</v>
      </c>
      <c r="DH48" s="844" t="s">
        <v>7160</v>
      </c>
      <c r="DI48" s="852"/>
      <c r="DJ48" s="856"/>
      <c r="DK48" s="839">
        <v>32</v>
      </c>
      <c r="DL48" s="842">
        <v>0</v>
      </c>
      <c r="DM48" s="853"/>
      <c r="DN48" s="7">
        <v>0.35555555555555557</v>
      </c>
      <c r="DO48" s="7">
        <v>0.35555555555555557</v>
      </c>
      <c r="DP48" s="844" t="s">
        <v>7160</v>
      </c>
      <c r="DQ48" s="852"/>
      <c r="DR48" s="856"/>
      <c r="DS48" s="839">
        <v>68</v>
      </c>
      <c r="DT48" s="848"/>
      <c r="DU48" s="853"/>
      <c r="DV48" s="7">
        <v>0.75555555555555554</v>
      </c>
      <c r="DW48" s="7">
        <v>0.35555555555555557</v>
      </c>
      <c r="DX48" s="844" t="s">
        <v>7160</v>
      </c>
      <c r="DY48" s="852"/>
      <c r="DZ48" s="856"/>
      <c r="EA48" s="839">
        <v>68</v>
      </c>
      <c r="EB48" s="842">
        <v>0</v>
      </c>
      <c r="EC48" s="853"/>
      <c r="ED48" s="7">
        <v>0.75555555555555554</v>
      </c>
      <c r="EE48" s="7">
        <v>0.35555555555555557</v>
      </c>
      <c r="EF48" s="844" t="s">
        <v>7160</v>
      </c>
      <c r="EG48" s="851"/>
      <c r="EH48" s="856"/>
      <c r="EI48" s="839">
        <v>68</v>
      </c>
      <c r="EJ48" s="842">
        <v>0</v>
      </c>
      <c r="EK48" s="853"/>
      <c r="EL48" s="7">
        <v>0.75555555555555554</v>
      </c>
      <c r="EM48" s="7">
        <v>0.35555555555555557</v>
      </c>
      <c r="EN48" s="844" t="s">
        <v>7160</v>
      </c>
      <c r="EO48" s="851"/>
      <c r="EP48" s="856"/>
      <c r="EQ48" s="839">
        <v>90</v>
      </c>
      <c r="ER48" s="845"/>
      <c r="ES48" s="853"/>
      <c r="ET48" s="7">
        <v>1</v>
      </c>
      <c r="EU48" s="7">
        <v>0.35555555555555557</v>
      </c>
      <c r="EV48" s="844" t="s">
        <v>7160</v>
      </c>
      <c r="EW48" s="849"/>
      <c r="EX48" s="849"/>
      <c r="EY48" s="546">
        <v>2023</v>
      </c>
      <c r="FB48" s="862"/>
    </row>
    <row r="49" spans="1:158" s="934" customFormat="1" ht="32.25" customHeight="1" x14ac:dyDescent="0.25">
      <c r="A49" s="861" t="s">
        <v>9662</v>
      </c>
      <c r="B49" s="925" t="s">
        <v>7200</v>
      </c>
      <c r="C49" s="925" t="s">
        <v>201</v>
      </c>
      <c r="D49" s="925" t="s">
        <v>7239</v>
      </c>
      <c r="E49" s="925" t="s">
        <v>7209</v>
      </c>
      <c r="F49" s="925" t="s">
        <v>1175</v>
      </c>
      <c r="G49" s="925" t="s">
        <v>1175</v>
      </c>
      <c r="H49" s="925" t="s">
        <v>204</v>
      </c>
      <c r="I49" s="969" t="s">
        <v>207</v>
      </c>
      <c r="J49" s="969" t="s">
        <v>7344</v>
      </c>
      <c r="K49" s="969" t="s">
        <v>7691</v>
      </c>
      <c r="L49" s="920">
        <v>32</v>
      </c>
      <c r="M49" s="925" t="s">
        <v>8318</v>
      </c>
      <c r="N49" s="920">
        <v>465</v>
      </c>
      <c r="O49" s="920"/>
      <c r="P49" s="1068" t="s">
        <v>1176</v>
      </c>
      <c r="Q49" s="921" t="s">
        <v>210</v>
      </c>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0" t="s">
        <v>523</v>
      </c>
      <c r="AP49" s="921" t="s">
        <v>442</v>
      </c>
      <c r="AQ49" s="920" t="s">
        <v>418</v>
      </c>
      <c r="AR49" s="920" t="s">
        <v>214</v>
      </c>
      <c r="AS49" s="920">
        <v>0</v>
      </c>
      <c r="AT49" s="925" t="s">
        <v>7635</v>
      </c>
      <c r="AU49" s="925" t="s">
        <v>1178</v>
      </c>
      <c r="AV49" s="919">
        <v>0</v>
      </c>
      <c r="AW49" s="976">
        <v>100</v>
      </c>
      <c r="AX49" s="976">
        <v>100</v>
      </c>
      <c r="AY49" s="976">
        <v>100</v>
      </c>
      <c r="AZ49" s="977">
        <v>100</v>
      </c>
      <c r="BA49" s="977">
        <v>100</v>
      </c>
      <c r="BB49" s="939"/>
      <c r="BC49" s="939"/>
      <c r="BD49" s="939"/>
      <c r="BE49" s="939"/>
      <c r="BF49" s="993">
        <v>100</v>
      </c>
      <c r="BG49" s="839">
        <v>7</v>
      </c>
      <c r="BH49" s="848">
        <v>6.97</v>
      </c>
      <c r="BI49" s="854" t="s">
        <v>8138</v>
      </c>
      <c r="BJ49" s="129">
        <v>7.0000000000000007E-2</v>
      </c>
      <c r="BK49" s="7">
        <v>6.9699999999999998E-2</v>
      </c>
      <c r="BL49" s="841" t="s">
        <v>218</v>
      </c>
      <c r="BM49" s="854" t="s">
        <v>8143</v>
      </c>
      <c r="BN49" s="859">
        <v>1</v>
      </c>
      <c r="BO49" s="839">
        <v>15</v>
      </c>
      <c r="BP49" s="845">
        <v>18</v>
      </c>
      <c r="BQ49" s="843" t="s">
        <v>8148</v>
      </c>
      <c r="BR49" s="7">
        <v>0.15</v>
      </c>
      <c r="BS49" s="850">
        <v>0.18</v>
      </c>
      <c r="BT49" s="844" t="s">
        <v>218</v>
      </c>
      <c r="BU49" s="537" t="s">
        <v>8143</v>
      </c>
      <c r="BV49" s="120">
        <v>1</v>
      </c>
      <c r="BW49" s="839">
        <v>24</v>
      </c>
      <c r="BX49" s="848">
        <v>23.25</v>
      </c>
      <c r="BY49" s="853" t="s">
        <v>8584</v>
      </c>
      <c r="BZ49" s="7">
        <v>0.24</v>
      </c>
      <c r="CA49" s="7">
        <v>0.23250000000000001</v>
      </c>
      <c r="CB49" s="844" t="s">
        <v>218</v>
      </c>
      <c r="CC49" s="852" t="s">
        <v>8585</v>
      </c>
      <c r="CD49" s="857">
        <v>1</v>
      </c>
      <c r="CE49" s="839">
        <v>32</v>
      </c>
      <c r="CF49" s="848">
        <v>31.07</v>
      </c>
      <c r="CG49" s="853" t="s">
        <v>9663</v>
      </c>
      <c r="CH49" s="7">
        <v>0.32</v>
      </c>
      <c r="CI49" s="7">
        <v>0.31069999999999998</v>
      </c>
      <c r="CJ49" s="844" t="s">
        <v>218</v>
      </c>
      <c r="CK49" s="27" t="s">
        <v>9664</v>
      </c>
      <c r="CL49" s="857">
        <v>1</v>
      </c>
      <c r="CM49" s="839">
        <v>41</v>
      </c>
      <c r="CN49" s="848">
        <v>61</v>
      </c>
      <c r="CO49" s="847" t="s">
        <v>9665</v>
      </c>
      <c r="CP49" s="7">
        <v>0.41</v>
      </c>
      <c r="CQ49" s="7">
        <v>0.61</v>
      </c>
      <c r="CR49" s="844" t="s">
        <v>218</v>
      </c>
      <c r="CS49" s="852" t="s">
        <v>9666</v>
      </c>
      <c r="CT49" s="857">
        <v>1</v>
      </c>
      <c r="CU49" s="839">
        <v>49</v>
      </c>
      <c r="CV49" s="848">
        <v>67.400000000000006</v>
      </c>
      <c r="CW49" s="853" t="s">
        <v>9667</v>
      </c>
      <c r="CX49" s="7">
        <v>0.49</v>
      </c>
      <c r="CY49" s="7">
        <v>0.67400000000000004</v>
      </c>
      <c r="CZ49" s="844" t="s">
        <v>218</v>
      </c>
      <c r="DA49" s="852" t="s">
        <v>9668</v>
      </c>
      <c r="DB49" s="856">
        <v>1</v>
      </c>
      <c r="DC49" s="839">
        <v>58</v>
      </c>
      <c r="DD49" s="848"/>
      <c r="DE49" s="853"/>
      <c r="DF49" s="7" t="s">
        <v>872</v>
      </c>
      <c r="DG49" s="7">
        <v>0.67400000000000004</v>
      </c>
      <c r="DH49" s="844" t="s">
        <v>7160</v>
      </c>
      <c r="DI49" s="852"/>
      <c r="DJ49" s="856"/>
      <c r="DK49" s="839">
        <v>66</v>
      </c>
      <c r="DL49" s="848"/>
      <c r="DM49" s="853"/>
      <c r="DN49" s="7">
        <v>0.66</v>
      </c>
      <c r="DO49" s="7">
        <v>0.67400000000000004</v>
      </c>
      <c r="DP49" s="844" t="s">
        <v>7160</v>
      </c>
      <c r="DQ49" s="852"/>
      <c r="DR49" s="856"/>
      <c r="DS49" s="839">
        <v>75</v>
      </c>
      <c r="DT49" s="848"/>
      <c r="DU49" s="853"/>
      <c r="DV49" s="7">
        <v>0.75</v>
      </c>
      <c r="DW49" s="7">
        <v>0.67400000000000004</v>
      </c>
      <c r="DX49" s="844" t="s">
        <v>7160</v>
      </c>
      <c r="DY49" s="852"/>
      <c r="DZ49" s="856"/>
      <c r="EA49" s="839">
        <v>83</v>
      </c>
      <c r="EB49" s="848"/>
      <c r="EC49" s="853"/>
      <c r="ED49" s="7">
        <v>0.83</v>
      </c>
      <c r="EE49" s="7">
        <v>0.67400000000000004</v>
      </c>
      <c r="EF49" s="844" t="s">
        <v>7160</v>
      </c>
      <c r="EG49" s="851"/>
      <c r="EH49" s="856"/>
      <c r="EI49" s="839">
        <v>92</v>
      </c>
      <c r="EJ49" s="848"/>
      <c r="EK49" s="853"/>
      <c r="EL49" s="7">
        <v>0.92</v>
      </c>
      <c r="EM49" s="7">
        <v>0.67400000000000004</v>
      </c>
      <c r="EN49" s="844" t="s">
        <v>7160</v>
      </c>
      <c r="EO49" s="851"/>
      <c r="EP49" s="856"/>
      <c r="EQ49" s="839">
        <v>100</v>
      </c>
      <c r="ER49" s="845"/>
      <c r="ES49" s="853"/>
      <c r="ET49" s="7">
        <v>1</v>
      </c>
      <c r="EU49" s="7">
        <v>0.67400000000000004</v>
      </c>
      <c r="EV49" s="844" t="s">
        <v>7160</v>
      </c>
      <c r="EW49" s="849"/>
      <c r="EX49" s="849"/>
      <c r="EY49" s="546">
        <v>2023</v>
      </c>
      <c r="FB49" s="862"/>
    </row>
    <row r="50" spans="1:158" s="934" customFormat="1" ht="32.25" customHeight="1" x14ac:dyDescent="0.25">
      <c r="A50" s="861" t="s">
        <v>9669</v>
      </c>
      <c r="B50" s="925" t="s">
        <v>7200</v>
      </c>
      <c r="C50" s="925" t="s">
        <v>201</v>
      </c>
      <c r="D50" s="925" t="s">
        <v>7239</v>
      </c>
      <c r="E50" s="925" t="s">
        <v>7209</v>
      </c>
      <c r="F50" s="925" t="s">
        <v>1175</v>
      </c>
      <c r="G50" s="925" t="s">
        <v>1175</v>
      </c>
      <c r="H50" s="925" t="s">
        <v>204</v>
      </c>
      <c r="I50" s="969" t="s">
        <v>207</v>
      </c>
      <c r="J50" s="969" t="s">
        <v>7344</v>
      </c>
      <c r="K50" s="969" t="s">
        <v>7691</v>
      </c>
      <c r="L50" s="920">
        <v>32</v>
      </c>
      <c r="M50" s="925" t="s">
        <v>8318</v>
      </c>
      <c r="N50" s="920">
        <v>466</v>
      </c>
      <c r="O50" s="920"/>
      <c r="P50" s="1068" t="s">
        <v>1201</v>
      </c>
      <c r="Q50" s="921" t="s">
        <v>210</v>
      </c>
      <c r="R50" s="921"/>
      <c r="S50" s="921"/>
      <c r="T50" s="921"/>
      <c r="U50" s="921"/>
      <c r="V50" s="921"/>
      <c r="W50" s="921"/>
      <c r="X50" s="921"/>
      <c r="Y50" s="921"/>
      <c r="Z50" s="921"/>
      <c r="AA50" s="921"/>
      <c r="AB50" s="921"/>
      <c r="AC50" s="921"/>
      <c r="AD50" s="921"/>
      <c r="AE50" s="921"/>
      <c r="AF50" s="921"/>
      <c r="AG50" s="921"/>
      <c r="AH50" s="921"/>
      <c r="AI50" s="921"/>
      <c r="AJ50" s="921"/>
      <c r="AK50" s="921"/>
      <c r="AL50" s="921"/>
      <c r="AM50" s="921"/>
      <c r="AN50" s="921"/>
      <c r="AO50" s="920" t="s">
        <v>523</v>
      </c>
      <c r="AP50" s="921" t="s">
        <v>212</v>
      </c>
      <c r="AQ50" s="920" t="s">
        <v>418</v>
      </c>
      <c r="AR50" s="920" t="s">
        <v>271</v>
      </c>
      <c r="AS50" s="920">
        <v>0</v>
      </c>
      <c r="AT50" s="925" t="s">
        <v>1202</v>
      </c>
      <c r="AU50" s="925" t="s">
        <v>7636</v>
      </c>
      <c r="AV50" s="919">
        <v>0</v>
      </c>
      <c r="AW50" s="979">
        <v>3</v>
      </c>
      <c r="AX50" s="979">
        <v>3</v>
      </c>
      <c r="AY50" s="979">
        <v>3</v>
      </c>
      <c r="AZ50" s="977">
        <v>3</v>
      </c>
      <c r="BA50" s="977">
        <v>3</v>
      </c>
      <c r="BB50" s="939"/>
      <c r="BC50" s="939"/>
      <c r="BD50" s="939"/>
      <c r="BE50" s="939"/>
      <c r="BF50" s="999">
        <v>3</v>
      </c>
      <c r="BG50" s="839">
        <v>0</v>
      </c>
      <c r="BH50" s="842">
        <v>0</v>
      </c>
      <c r="BI50" s="854" t="s">
        <v>8139</v>
      </c>
      <c r="BJ50" s="129">
        <v>0</v>
      </c>
      <c r="BK50" s="7">
        <v>0</v>
      </c>
      <c r="BL50" s="841" t="s">
        <v>218</v>
      </c>
      <c r="BM50" s="854" t="s">
        <v>8144</v>
      </c>
      <c r="BN50" s="859">
        <v>1</v>
      </c>
      <c r="BO50" s="839">
        <v>0</v>
      </c>
      <c r="BP50" s="842">
        <v>0</v>
      </c>
      <c r="BQ50" s="843" t="s">
        <v>8149</v>
      </c>
      <c r="BR50" s="7">
        <v>0</v>
      </c>
      <c r="BS50" s="850">
        <v>0</v>
      </c>
      <c r="BT50" s="844" t="s">
        <v>218</v>
      </c>
      <c r="BU50" s="537" t="s">
        <v>8144</v>
      </c>
      <c r="BV50" s="120">
        <v>1</v>
      </c>
      <c r="BW50" s="839">
        <v>0</v>
      </c>
      <c r="BX50" s="842">
        <v>0</v>
      </c>
      <c r="BY50" s="853" t="s">
        <v>8580</v>
      </c>
      <c r="BZ50" s="7">
        <v>0</v>
      </c>
      <c r="CA50" s="7">
        <v>0</v>
      </c>
      <c r="CB50" s="844" t="s">
        <v>218</v>
      </c>
      <c r="CC50" s="852" t="s">
        <v>8586</v>
      </c>
      <c r="CD50" s="857">
        <v>1</v>
      </c>
      <c r="CE50" s="839">
        <v>1</v>
      </c>
      <c r="CF50" s="848">
        <v>1</v>
      </c>
      <c r="CG50" s="853" t="s">
        <v>9670</v>
      </c>
      <c r="CH50" s="7">
        <v>0.33333333333333331</v>
      </c>
      <c r="CI50" s="7">
        <v>0.33333333333333331</v>
      </c>
      <c r="CJ50" s="844" t="s">
        <v>218</v>
      </c>
      <c r="CK50" s="27" t="s">
        <v>9671</v>
      </c>
      <c r="CL50" s="857">
        <v>1</v>
      </c>
      <c r="CM50" s="839">
        <v>1</v>
      </c>
      <c r="CN50" s="842">
        <v>1</v>
      </c>
      <c r="CO50" s="847" t="s">
        <v>9672</v>
      </c>
      <c r="CP50" s="7">
        <v>0.33333333333333331</v>
      </c>
      <c r="CQ50" s="7">
        <v>0.33333333333333331</v>
      </c>
      <c r="CR50" s="844" t="s">
        <v>218</v>
      </c>
      <c r="CS50" s="852" t="s">
        <v>9673</v>
      </c>
      <c r="CT50" s="857">
        <v>1</v>
      </c>
      <c r="CU50" s="839">
        <v>1</v>
      </c>
      <c r="CV50" s="842">
        <v>1</v>
      </c>
      <c r="CW50" s="853" t="s">
        <v>9674</v>
      </c>
      <c r="CX50" s="7">
        <v>0.33333333333333331</v>
      </c>
      <c r="CY50" s="7">
        <v>0.33333333333333331</v>
      </c>
      <c r="CZ50" s="844" t="s">
        <v>218</v>
      </c>
      <c r="DA50" s="852" t="s">
        <v>9675</v>
      </c>
      <c r="DB50" s="856">
        <v>1</v>
      </c>
      <c r="DC50" s="839">
        <v>1</v>
      </c>
      <c r="DD50" s="842">
        <v>1</v>
      </c>
      <c r="DE50" s="853"/>
      <c r="DF50" s="7" t="s">
        <v>872</v>
      </c>
      <c r="DG50" s="7">
        <v>0.33333333333333331</v>
      </c>
      <c r="DH50" s="844" t="s">
        <v>7160</v>
      </c>
      <c r="DI50" s="852"/>
      <c r="DJ50" s="856"/>
      <c r="DK50" s="839">
        <v>2</v>
      </c>
      <c r="DL50" s="848"/>
      <c r="DM50" s="853"/>
      <c r="DN50" s="7">
        <v>0.66666666666666663</v>
      </c>
      <c r="DO50" s="7">
        <v>0.33333333333333331</v>
      </c>
      <c r="DP50" s="844" t="s">
        <v>7160</v>
      </c>
      <c r="DQ50" s="852"/>
      <c r="DR50" s="856"/>
      <c r="DS50" s="839">
        <v>2</v>
      </c>
      <c r="DT50" s="842">
        <v>0</v>
      </c>
      <c r="DU50" s="853"/>
      <c r="DV50" s="7">
        <v>0.66666666666666663</v>
      </c>
      <c r="DW50" s="7">
        <v>0.33333333333333331</v>
      </c>
      <c r="DX50" s="844" t="s">
        <v>7160</v>
      </c>
      <c r="DY50" s="852"/>
      <c r="DZ50" s="856"/>
      <c r="EA50" s="839">
        <v>2</v>
      </c>
      <c r="EB50" s="842">
        <v>0</v>
      </c>
      <c r="EC50" s="853"/>
      <c r="ED50" s="7">
        <v>0.66666666666666663</v>
      </c>
      <c r="EE50" s="7">
        <v>0.33333333333333331</v>
      </c>
      <c r="EF50" s="844" t="s">
        <v>7160</v>
      </c>
      <c r="EG50" s="851"/>
      <c r="EH50" s="856"/>
      <c r="EI50" s="839">
        <v>2</v>
      </c>
      <c r="EJ50" s="842">
        <v>0</v>
      </c>
      <c r="EK50" s="853"/>
      <c r="EL50" s="7">
        <v>0.66666666666666663</v>
      </c>
      <c r="EM50" s="7">
        <v>0.33333333333333331</v>
      </c>
      <c r="EN50" s="844" t="s">
        <v>7160</v>
      </c>
      <c r="EO50" s="851"/>
      <c r="EP50" s="856"/>
      <c r="EQ50" s="839">
        <v>3</v>
      </c>
      <c r="ER50" s="845"/>
      <c r="ES50" s="853"/>
      <c r="ET50" s="7">
        <v>1</v>
      </c>
      <c r="EU50" s="7">
        <v>0.33333333333333331</v>
      </c>
      <c r="EV50" s="844" t="s">
        <v>7160</v>
      </c>
      <c r="EW50" s="849"/>
      <c r="EX50" s="849"/>
      <c r="EY50" s="546">
        <v>2023</v>
      </c>
      <c r="FB50" s="862"/>
    </row>
    <row r="51" spans="1:158" s="934" customFormat="1" ht="32.25" customHeight="1" x14ac:dyDescent="0.25">
      <c r="A51" s="861" t="s">
        <v>9676</v>
      </c>
      <c r="B51" s="925" t="s">
        <v>7200</v>
      </c>
      <c r="C51" s="925" t="s">
        <v>201</v>
      </c>
      <c r="D51" s="925" t="s">
        <v>7239</v>
      </c>
      <c r="E51" s="925" t="s">
        <v>7213</v>
      </c>
      <c r="F51" s="925" t="s">
        <v>1175</v>
      </c>
      <c r="G51" s="925" t="s">
        <v>1175</v>
      </c>
      <c r="H51" s="925" t="s">
        <v>204</v>
      </c>
      <c r="I51" s="969" t="s">
        <v>207</v>
      </c>
      <c r="J51" s="969" t="s">
        <v>7344</v>
      </c>
      <c r="K51" s="969" t="s">
        <v>7691</v>
      </c>
      <c r="L51" s="920">
        <v>32</v>
      </c>
      <c r="M51" s="925" t="s">
        <v>8318</v>
      </c>
      <c r="N51" s="920">
        <v>467</v>
      </c>
      <c r="O51" s="920"/>
      <c r="P51" s="1068" t="s">
        <v>1227</v>
      </c>
      <c r="Q51" s="920" t="s">
        <v>210</v>
      </c>
      <c r="R51" s="920"/>
      <c r="S51" s="920"/>
      <c r="T51" s="921"/>
      <c r="U51" s="921"/>
      <c r="V51" s="921"/>
      <c r="W51" s="921"/>
      <c r="X51" s="921"/>
      <c r="Y51" s="921"/>
      <c r="Z51" s="921"/>
      <c r="AA51" s="921"/>
      <c r="AB51" s="921"/>
      <c r="AC51" s="921"/>
      <c r="AD51" s="921"/>
      <c r="AE51" s="921"/>
      <c r="AF51" s="921"/>
      <c r="AG51" s="921"/>
      <c r="AH51" s="921"/>
      <c r="AI51" s="921"/>
      <c r="AJ51" s="921"/>
      <c r="AK51" s="921"/>
      <c r="AL51" s="921"/>
      <c r="AM51" s="921"/>
      <c r="AN51" s="921"/>
      <c r="AO51" s="920" t="s">
        <v>211</v>
      </c>
      <c r="AP51" s="921" t="s">
        <v>243</v>
      </c>
      <c r="AQ51" s="920" t="s">
        <v>418</v>
      </c>
      <c r="AR51" s="920" t="s">
        <v>271</v>
      </c>
      <c r="AS51" s="920">
        <v>0</v>
      </c>
      <c r="AT51" s="925" t="s">
        <v>1228</v>
      </c>
      <c r="AU51" s="925" t="s">
        <v>1229</v>
      </c>
      <c r="AV51" s="919">
        <v>0</v>
      </c>
      <c r="AW51" s="1038">
        <v>6</v>
      </c>
      <c r="AX51" s="1038">
        <v>6</v>
      </c>
      <c r="AY51" s="1038">
        <v>6</v>
      </c>
      <c r="AZ51" s="1038">
        <v>6</v>
      </c>
      <c r="BA51" s="1038">
        <v>6</v>
      </c>
      <c r="BB51" s="943"/>
      <c r="BC51" s="943"/>
      <c r="BD51" s="943"/>
      <c r="BE51" s="943"/>
      <c r="BF51" s="999">
        <v>6</v>
      </c>
      <c r="BG51" s="839">
        <v>0</v>
      </c>
      <c r="BH51" s="842">
        <v>0</v>
      </c>
      <c r="BI51" s="854" t="s">
        <v>8140</v>
      </c>
      <c r="BJ51" s="129">
        <v>0</v>
      </c>
      <c r="BK51" s="7">
        <v>0</v>
      </c>
      <c r="BL51" s="841" t="s">
        <v>218</v>
      </c>
      <c r="BM51" s="854" t="s">
        <v>8145</v>
      </c>
      <c r="BN51" s="859">
        <v>1</v>
      </c>
      <c r="BO51" s="839">
        <v>1</v>
      </c>
      <c r="BP51" s="845">
        <v>2</v>
      </c>
      <c r="BQ51" s="843" t="s">
        <v>8150</v>
      </c>
      <c r="BR51" s="7">
        <v>0.16666666666666666</v>
      </c>
      <c r="BS51" s="850">
        <v>0.33333333333333331</v>
      </c>
      <c r="BT51" s="844" t="s">
        <v>218</v>
      </c>
      <c r="BU51" s="537" t="s">
        <v>8145</v>
      </c>
      <c r="BV51" s="120">
        <v>1</v>
      </c>
      <c r="BW51" s="839">
        <v>1</v>
      </c>
      <c r="BX51" s="842">
        <v>2</v>
      </c>
      <c r="BY51" s="853" t="s">
        <v>8581</v>
      </c>
      <c r="BZ51" s="7">
        <v>0.16666666666666666</v>
      </c>
      <c r="CA51" s="7">
        <v>0.33333333333333331</v>
      </c>
      <c r="CB51" s="844" t="s">
        <v>218</v>
      </c>
      <c r="CC51" s="852" t="s">
        <v>8587</v>
      </c>
      <c r="CD51" s="857">
        <v>1</v>
      </c>
      <c r="CE51" s="839">
        <v>2</v>
      </c>
      <c r="CF51" s="845">
        <v>3</v>
      </c>
      <c r="CG51" s="853" t="s">
        <v>9677</v>
      </c>
      <c r="CH51" s="7">
        <v>0.33333333333333331</v>
      </c>
      <c r="CI51" s="7">
        <v>0.5</v>
      </c>
      <c r="CJ51" s="844" t="s">
        <v>218</v>
      </c>
      <c r="CK51" s="27" t="s">
        <v>9678</v>
      </c>
      <c r="CL51" s="857">
        <v>1</v>
      </c>
      <c r="CM51" s="839">
        <v>2</v>
      </c>
      <c r="CN51" s="842">
        <v>3</v>
      </c>
      <c r="CO51" s="847" t="s">
        <v>9679</v>
      </c>
      <c r="CP51" s="7">
        <v>0.33333333333333331</v>
      </c>
      <c r="CQ51" s="7">
        <v>0.5</v>
      </c>
      <c r="CR51" s="844" t="s">
        <v>218</v>
      </c>
      <c r="CS51" s="852" t="s">
        <v>9680</v>
      </c>
      <c r="CT51" s="857">
        <v>1</v>
      </c>
      <c r="CU51" s="839">
        <v>3</v>
      </c>
      <c r="CV51" s="845">
        <v>6</v>
      </c>
      <c r="CW51" s="853" t="s">
        <v>9681</v>
      </c>
      <c r="CX51" s="7">
        <v>0.5</v>
      </c>
      <c r="CY51" s="7">
        <v>1</v>
      </c>
      <c r="CZ51" s="844" t="s">
        <v>218</v>
      </c>
      <c r="DA51" s="852" t="s">
        <v>9682</v>
      </c>
      <c r="DB51" s="856">
        <v>1</v>
      </c>
      <c r="DC51" s="839">
        <v>3</v>
      </c>
      <c r="DD51" s="842">
        <v>6</v>
      </c>
      <c r="DE51" s="853"/>
      <c r="DF51" s="7" t="s">
        <v>872</v>
      </c>
      <c r="DG51" s="7">
        <v>1</v>
      </c>
      <c r="DH51" s="844" t="s">
        <v>7160</v>
      </c>
      <c r="DI51" s="852"/>
      <c r="DJ51" s="856"/>
      <c r="DK51" s="839">
        <v>4</v>
      </c>
      <c r="DL51" s="845"/>
      <c r="DM51" s="853"/>
      <c r="DN51" s="7">
        <v>0.66666666666666663</v>
      </c>
      <c r="DO51" s="7">
        <v>1</v>
      </c>
      <c r="DP51" s="844" t="s">
        <v>7160</v>
      </c>
      <c r="DQ51" s="852"/>
      <c r="DR51" s="856"/>
      <c r="DS51" s="839">
        <v>4</v>
      </c>
      <c r="DT51" s="842">
        <v>0</v>
      </c>
      <c r="DU51" s="853"/>
      <c r="DV51" s="7">
        <v>0.66666666666666663</v>
      </c>
      <c r="DW51" s="7">
        <v>1</v>
      </c>
      <c r="DX51" s="844" t="s">
        <v>7160</v>
      </c>
      <c r="DY51" s="852"/>
      <c r="DZ51" s="856"/>
      <c r="EA51" s="839">
        <v>5</v>
      </c>
      <c r="EB51" s="845"/>
      <c r="EC51" s="853"/>
      <c r="ED51" s="7">
        <v>0.83333333333333337</v>
      </c>
      <c r="EE51" s="7">
        <v>1</v>
      </c>
      <c r="EF51" s="844" t="s">
        <v>7160</v>
      </c>
      <c r="EG51" s="851"/>
      <c r="EH51" s="856"/>
      <c r="EI51" s="839">
        <v>5</v>
      </c>
      <c r="EJ51" s="842">
        <v>0</v>
      </c>
      <c r="EK51" s="853"/>
      <c r="EL51" s="7">
        <v>0.83333333333333337</v>
      </c>
      <c r="EM51" s="7">
        <v>1</v>
      </c>
      <c r="EN51" s="844" t="s">
        <v>7160</v>
      </c>
      <c r="EO51" s="851"/>
      <c r="EP51" s="856"/>
      <c r="EQ51" s="839">
        <v>6</v>
      </c>
      <c r="ER51" s="845"/>
      <c r="ES51" s="853"/>
      <c r="ET51" s="7">
        <v>1</v>
      </c>
      <c r="EU51" s="7">
        <v>1</v>
      </c>
      <c r="EV51" s="844" t="s">
        <v>7160</v>
      </c>
      <c r="EW51" s="849"/>
      <c r="EX51" s="849"/>
      <c r="EY51" s="546">
        <v>2023</v>
      </c>
      <c r="FB51" s="862"/>
    </row>
    <row r="52" spans="1:158" s="934" customFormat="1" ht="32.25" customHeight="1" x14ac:dyDescent="0.25">
      <c r="A52" s="861" t="s">
        <v>9683</v>
      </c>
      <c r="B52" s="925" t="s">
        <v>7200</v>
      </c>
      <c r="C52" s="925" t="s">
        <v>201</v>
      </c>
      <c r="D52" s="925" t="s">
        <v>7239</v>
      </c>
      <c r="E52" s="925" t="s">
        <v>7213</v>
      </c>
      <c r="F52" s="925" t="s">
        <v>1175</v>
      </c>
      <c r="G52" s="925" t="s">
        <v>1175</v>
      </c>
      <c r="H52" s="925" t="s">
        <v>204</v>
      </c>
      <c r="I52" s="969" t="s">
        <v>207</v>
      </c>
      <c r="J52" s="969" t="s">
        <v>7344</v>
      </c>
      <c r="K52" s="969" t="s">
        <v>7691</v>
      </c>
      <c r="L52" s="920">
        <v>32</v>
      </c>
      <c r="M52" s="925" t="s">
        <v>8318</v>
      </c>
      <c r="N52" s="971">
        <v>605</v>
      </c>
      <c r="O52" s="920"/>
      <c r="P52" s="1068" t="s">
        <v>7637</v>
      </c>
      <c r="Q52" s="920" t="s">
        <v>210</v>
      </c>
      <c r="R52" s="921"/>
      <c r="S52" s="921"/>
      <c r="T52" s="921"/>
      <c r="U52" s="921"/>
      <c r="V52" s="921"/>
      <c r="W52" s="921"/>
      <c r="X52" s="921"/>
      <c r="Y52" s="921"/>
      <c r="Z52" s="921"/>
      <c r="AA52" s="921"/>
      <c r="AB52" s="921"/>
      <c r="AC52" s="921"/>
      <c r="AD52" s="921"/>
      <c r="AE52" s="921"/>
      <c r="AF52" s="921"/>
      <c r="AG52" s="921"/>
      <c r="AH52" s="921"/>
      <c r="AI52" s="921"/>
      <c r="AJ52" s="921"/>
      <c r="AK52" s="921"/>
      <c r="AL52" s="921"/>
      <c r="AM52" s="921"/>
      <c r="AN52" s="921"/>
      <c r="AO52" s="920" t="s">
        <v>523</v>
      </c>
      <c r="AP52" s="921" t="s">
        <v>212</v>
      </c>
      <c r="AQ52" s="920" t="s">
        <v>418</v>
      </c>
      <c r="AR52" s="920" t="s">
        <v>214</v>
      </c>
      <c r="AS52" s="920">
        <v>0</v>
      </c>
      <c r="AT52" s="925" t="s">
        <v>7638</v>
      </c>
      <c r="AU52" s="925" t="s">
        <v>1178</v>
      </c>
      <c r="AV52" s="919">
        <v>0</v>
      </c>
      <c r="AW52" s="979">
        <v>100</v>
      </c>
      <c r="AX52" s="979">
        <v>100</v>
      </c>
      <c r="AY52" s="979">
        <v>100</v>
      </c>
      <c r="AZ52" s="977">
        <v>100</v>
      </c>
      <c r="BA52" s="977">
        <v>100</v>
      </c>
      <c r="BB52" s="939"/>
      <c r="BC52" s="939"/>
      <c r="BD52" s="939"/>
      <c r="BE52" s="939"/>
      <c r="BF52" s="999">
        <v>100</v>
      </c>
      <c r="BG52" s="839">
        <v>0</v>
      </c>
      <c r="BH52" s="842">
        <v>0</v>
      </c>
      <c r="BI52" s="854" t="s">
        <v>8141</v>
      </c>
      <c r="BJ52" s="129">
        <v>0</v>
      </c>
      <c r="BK52" s="7">
        <v>0</v>
      </c>
      <c r="BL52" s="841" t="s">
        <v>218</v>
      </c>
      <c r="BM52" s="854" t="s">
        <v>8146</v>
      </c>
      <c r="BN52" s="859">
        <v>1</v>
      </c>
      <c r="BO52" s="839">
        <v>0</v>
      </c>
      <c r="BP52" s="842">
        <v>0</v>
      </c>
      <c r="BQ52" s="843" t="s">
        <v>8151</v>
      </c>
      <c r="BR52" s="7">
        <v>0</v>
      </c>
      <c r="BS52" s="850">
        <v>0</v>
      </c>
      <c r="BT52" s="844" t="s">
        <v>218</v>
      </c>
      <c r="BU52" s="537" t="s">
        <v>8146</v>
      </c>
      <c r="BV52" s="120">
        <v>1</v>
      </c>
      <c r="BW52" s="839">
        <v>0</v>
      </c>
      <c r="BX52" s="842">
        <v>0</v>
      </c>
      <c r="BY52" s="853" t="s">
        <v>8582</v>
      </c>
      <c r="BZ52" s="7">
        <v>0</v>
      </c>
      <c r="CA52" s="7">
        <v>0</v>
      </c>
      <c r="CB52" s="844" t="s">
        <v>218</v>
      </c>
      <c r="CC52" s="852" t="s">
        <v>8588</v>
      </c>
      <c r="CD52" s="857">
        <v>1</v>
      </c>
      <c r="CE52" s="839">
        <v>30</v>
      </c>
      <c r="CF52" s="848">
        <v>5</v>
      </c>
      <c r="CG52" s="853" t="s">
        <v>9684</v>
      </c>
      <c r="CH52" s="7">
        <v>0.3</v>
      </c>
      <c r="CI52" s="7">
        <v>0.05</v>
      </c>
      <c r="CJ52" s="844" t="s">
        <v>218</v>
      </c>
      <c r="CK52" s="27" t="s">
        <v>9685</v>
      </c>
      <c r="CL52" s="857">
        <v>1</v>
      </c>
      <c r="CM52" s="839">
        <v>30</v>
      </c>
      <c r="CN52" s="842">
        <v>5</v>
      </c>
      <c r="CO52" s="847" t="s">
        <v>8582</v>
      </c>
      <c r="CP52" s="7">
        <v>0.3</v>
      </c>
      <c r="CQ52" s="7">
        <v>0.05</v>
      </c>
      <c r="CR52" s="844" t="s">
        <v>218</v>
      </c>
      <c r="CS52" s="852" t="s">
        <v>9686</v>
      </c>
      <c r="CT52" s="857">
        <v>1</v>
      </c>
      <c r="CU52" s="839">
        <v>30</v>
      </c>
      <c r="CV52" s="842">
        <v>5</v>
      </c>
      <c r="CW52" s="853" t="s">
        <v>9687</v>
      </c>
      <c r="CX52" s="7">
        <v>0.3</v>
      </c>
      <c r="CY52" s="7">
        <v>0.05</v>
      </c>
      <c r="CZ52" s="844" t="s">
        <v>218</v>
      </c>
      <c r="DA52" s="852" t="s">
        <v>9688</v>
      </c>
      <c r="DB52" s="856">
        <v>1</v>
      </c>
      <c r="DC52" s="839">
        <v>30</v>
      </c>
      <c r="DD52" s="842">
        <v>5</v>
      </c>
      <c r="DE52" s="853"/>
      <c r="DF52" s="7" t="s">
        <v>872</v>
      </c>
      <c r="DG52" s="7">
        <v>0.05</v>
      </c>
      <c r="DH52" s="844" t="s">
        <v>7160</v>
      </c>
      <c r="DI52" s="852"/>
      <c r="DJ52" s="856"/>
      <c r="DK52" s="839">
        <v>60</v>
      </c>
      <c r="DL52" s="848"/>
      <c r="DM52" s="853"/>
      <c r="DN52" s="7">
        <v>0.6</v>
      </c>
      <c r="DO52" s="7">
        <v>0.05</v>
      </c>
      <c r="DP52" s="844" t="s">
        <v>7160</v>
      </c>
      <c r="DQ52" s="852"/>
      <c r="DR52" s="856"/>
      <c r="DS52" s="839">
        <v>60</v>
      </c>
      <c r="DT52" s="842">
        <v>0</v>
      </c>
      <c r="DU52" s="853"/>
      <c r="DV52" s="7">
        <v>0.6</v>
      </c>
      <c r="DW52" s="7">
        <v>0.05</v>
      </c>
      <c r="DX52" s="844" t="s">
        <v>7160</v>
      </c>
      <c r="DY52" s="852"/>
      <c r="DZ52" s="856"/>
      <c r="EA52" s="839">
        <v>60</v>
      </c>
      <c r="EB52" s="842">
        <v>0</v>
      </c>
      <c r="EC52" s="853"/>
      <c r="ED52" s="7">
        <v>0.6</v>
      </c>
      <c r="EE52" s="7">
        <v>0.05</v>
      </c>
      <c r="EF52" s="844" t="s">
        <v>7160</v>
      </c>
      <c r="EG52" s="851"/>
      <c r="EH52" s="856"/>
      <c r="EI52" s="839">
        <v>60</v>
      </c>
      <c r="EJ52" s="842">
        <v>0</v>
      </c>
      <c r="EK52" s="853"/>
      <c r="EL52" s="7">
        <v>0.6</v>
      </c>
      <c r="EM52" s="7">
        <v>0.05</v>
      </c>
      <c r="EN52" s="844" t="s">
        <v>7160</v>
      </c>
      <c r="EO52" s="851"/>
      <c r="EP52" s="856"/>
      <c r="EQ52" s="839">
        <v>100</v>
      </c>
      <c r="ER52" s="845"/>
      <c r="ES52" s="853"/>
      <c r="ET52" s="7">
        <v>1</v>
      </c>
      <c r="EU52" s="7">
        <v>0.05</v>
      </c>
      <c r="EV52" s="844" t="s">
        <v>7160</v>
      </c>
      <c r="EW52" s="849"/>
      <c r="EX52" s="849"/>
      <c r="EY52" s="546">
        <v>2023</v>
      </c>
      <c r="FB52" s="862"/>
    </row>
    <row r="53" spans="1:158" s="934" customFormat="1" ht="32.25" customHeight="1" x14ac:dyDescent="0.25">
      <c r="A53" s="861" t="s">
        <v>9689</v>
      </c>
      <c r="B53" s="925" t="s">
        <v>7200</v>
      </c>
      <c r="C53" s="925" t="s">
        <v>201</v>
      </c>
      <c r="D53" s="925" t="s">
        <v>7239</v>
      </c>
      <c r="E53" s="925" t="s">
        <v>7213</v>
      </c>
      <c r="F53" s="925" t="s">
        <v>1175</v>
      </c>
      <c r="G53" s="925" t="s">
        <v>1175</v>
      </c>
      <c r="H53" s="925" t="s">
        <v>204</v>
      </c>
      <c r="I53" s="969" t="s">
        <v>207</v>
      </c>
      <c r="J53" s="969" t="s">
        <v>7344</v>
      </c>
      <c r="K53" s="969" t="s">
        <v>7691</v>
      </c>
      <c r="L53" s="920">
        <v>32</v>
      </c>
      <c r="M53" s="925" t="s">
        <v>8318</v>
      </c>
      <c r="N53" s="971">
        <v>606</v>
      </c>
      <c r="O53" s="920"/>
      <c r="P53" s="1068" t="s">
        <v>7639</v>
      </c>
      <c r="Q53" s="920" t="s">
        <v>210</v>
      </c>
      <c r="R53" s="921"/>
      <c r="S53" s="921"/>
      <c r="T53" s="921"/>
      <c r="U53" s="921"/>
      <c r="V53" s="921"/>
      <c r="W53" s="921"/>
      <c r="X53" s="921"/>
      <c r="Y53" s="921"/>
      <c r="Z53" s="921"/>
      <c r="AA53" s="921"/>
      <c r="AB53" s="921"/>
      <c r="AC53" s="921"/>
      <c r="AD53" s="921"/>
      <c r="AE53" s="921"/>
      <c r="AF53" s="921"/>
      <c r="AG53" s="921"/>
      <c r="AH53" s="921"/>
      <c r="AI53" s="921"/>
      <c r="AJ53" s="921"/>
      <c r="AK53" s="921"/>
      <c r="AL53" s="921"/>
      <c r="AM53" s="921"/>
      <c r="AN53" s="921"/>
      <c r="AO53" s="920" t="s">
        <v>523</v>
      </c>
      <c r="AP53" s="921" t="s">
        <v>470</v>
      </c>
      <c r="AQ53" s="920" t="s">
        <v>418</v>
      </c>
      <c r="AR53" s="920" t="s">
        <v>271</v>
      </c>
      <c r="AS53" s="920">
        <v>0</v>
      </c>
      <c r="AT53" s="925" t="s">
        <v>7640</v>
      </c>
      <c r="AU53" s="925" t="s">
        <v>7641</v>
      </c>
      <c r="AV53" s="919">
        <v>0</v>
      </c>
      <c r="AW53" s="979">
        <v>4</v>
      </c>
      <c r="AX53" s="979">
        <v>4</v>
      </c>
      <c r="AY53" s="979">
        <v>4</v>
      </c>
      <c r="AZ53" s="977">
        <v>4</v>
      </c>
      <c r="BA53" s="977">
        <v>4</v>
      </c>
      <c r="BB53" s="939"/>
      <c r="BC53" s="939"/>
      <c r="BD53" s="939"/>
      <c r="BE53" s="939"/>
      <c r="BF53" s="999">
        <v>4</v>
      </c>
      <c r="BG53" s="839">
        <v>0</v>
      </c>
      <c r="BH53" s="842">
        <v>0</v>
      </c>
      <c r="BI53" s="854" t="s">
        <v>8142</v>
      </c>
      <c r="BJ53" s="129">
        <v>0</v>
      </c>
      <c r="BK53" s="7">
        <v>0</v>
      </c>
      <c r="BL53" s="841" t="s">
        <v>218</v>
      </c>
      <c r="BM53" s="854" t="s">
        <v>8147</v>
      </c>
      <c r="BN53" s="859">
        <v>1</v>
      </c>
      <c r="BO53" s="839">
        <v>0</v>
      </c>
      <c r="BP53" s="842">
        <v>0</v>
      </c>
      <c r="BQ53" s="843" t="s">
        <v>8152</v>
      </c>
      <c r="BR53" s="7">
        <v>0</v>
      </c>
      <c r="BS53" s="850">
        <v>0</v>
      </c>
      <c r="BT53" s="844" t="s">
        <v>218</v>
      </c>
      <c r="BU53" s="537" t="s">
        <v>8147</v>
      </c>
      <c r="BV53" s="120">
        <v>1</v>
      </c>
      <c r="BW53" s="839">
        <v>1</v>
      </c>
      <c r="BX53" s="848">
        <v>1</v>
      </c>
      <c r="BY53" s="853" t="s">
        <v>8583</v>
      </c>
      <c r="BZ53" s="7">
        <v>0.25</v>
      </c>
      <c r="CA53" s="7">
        <v>0.25</v>
      </c>
      <c r="CB53" s="844" t="s">
        <v>218</v>
      </c>
      <c r="CC53" s="852" t="s">
        <v>8589</v>
      </c>
      <c r="CD53" s="857">
        <v>1</v>
      </c>
      <c r="CE53" s="839">
        <v>1</v>
      </c>
      <c r="CF53" s="842">
        <v>1</v>
      </c>
      <c r="CG53" s="853" t="s">
        <v>9690</v>
      </c>
      <c r="CH53" s="7">
        <v>0.25</v>
      </c>
      <c r="CI53" s="7">
        <v>0.25</v>
      </c>
      <c r="CJ53" s="844" t="s">
        <v>218</v>
      </c>
      <c r="CK53" s="27" t="s">
        <v>9691</v>
      </c>
      <c r="CL53" s="857">
        <v>1</v>
      </c>
      <c r="CM53" s="839">
        <v>1</v>
      </c>
      <c r="CN53" s="842">
        <v>1</v>
      </c>
      <c r="CO53" s="847" t="s">
        <v>9692</v>
      </c>
      <c r="CP53" s="7">
        <v>0.25</v>
      </c>
      <c r="CQ53" s="7">
        <v>0.25</v>
      </c>
      <c r="CR53" s="844" t="s">
        <v>218</v>
      </c>
      <c r="CS53" s="852" t="s">
        <v>9693</v>
      </c>
      <c r="CT53" s="857">
        <v>1</v>
      </c>
      <c r="CU53" s="839">
        <v>2</v>
      </c>
      <c r="CV53" s="848">
        <v>2</v>
      </c>
      <c r="CW53" s="853" t="s">
        <v>9694</v>
      </c>
      <c r="CX53" s="7">
        <v>0.5</v>
      </c>
      <c r="CY53" s="7">
        <v>0.5</v>
      </c>
      <c r="CZ53" s="844" t="s">
        <v>218</v>
      </c>
      <c r="DA53" s="852" t="s">
        <v>9695</v>
      </c>
      <c r="DB53" s="856">
        <v>1</v>
      </c>
      <c r="DC53" s="839">
        <v>2</v>
      </c>
      <c r="DD53" s="842">
        <v>2</v>
      </c>
      <c r="DE53" s="853"/>
      <c r="DF53" s="7" t="s">
        <v>872</v>
      </c>
      <c r="DG53" s="7">
        <v>0.5</v>
      </c>
      <c r="DH53" s="844" t="s">
        <v>7160</v>
      </c>
      <c r="DI53" s="852"/>
      <c r="DJ53" s="856"/>
      <c r="DK53" s="839">
        <v>2</v>
      </c>
      <c r="DL53" s="842">
        <v>0</v>
      </c>
      <c r="DM53" s="853"/>
      <c r="DN53" s="7">
        <v>0.5</v>
      </c>
      <c r="DO53" s="7">
        <v>0.5</v>
      </c>
      <c r="DP53" s="844" t="s">
        <v>7160</v>
      </c>
      <c r="DQ53" s="852"/>
      <c r="DR53" s="856"/>
      <c r="DS53" s="839">
        <v>3</v>
      </c>
      <c r="DT53" s="848"/>
      <c r="DU53" s="853"/>
      <c r="DV53" s="7">
        <v>0.75</v>
      </c>
      <c r="DW53" s="7">
        <v>0.5</v>
      </c>
      <c r="DX53" s="844" t="s">
        <v>7160</v>
      </c>
      <c r="DY53" s="852"/>
      <c r="DZ53" s="856"/>
      <c r="EA53" s="839">
        <v>3</v>
      </c>
      <c r="EB53" s="842">
        <v>0</v>
      </c>
      <c r="EC53" s="853"/>
      <c r="ED53" s="7">
        <v>0.75</v>
      </c>
      <c r="EE53" s="7">
        <v>0.5</v>
      </c>
      <c r="EF53" s="844" t="s">
        <v>7160</v>
      </c>
      <c r="EG53" s="851"/>
      <c r="EH53" s="856"/>
      <c r="EI53" s="839">
        <v>3</v>
      </c>
      <c r="EJ53" s="842">
        <v>0</v>
      </c>
      <c r="EK53" s="853"/>
      <c r="EL53" s="7">
        <v>0.75</v>
      </c>
      <c r="EM53" s="7">
        <v>0.5</v>
      </c>
      <c r="EN53" s="844" t="s">
        <v>7160</v>
      </c>
      <c r="EO53" s="851"/>
      <c r="EP53" s="856"/>
      <c r="EQ53" s="839">
        <v>4</v>
      </c>
      <c r="ER53" s="845"/>
      <c r="ES53" s="853"/>
      <c r="ET53" s="7">
        <v>1</v>
      </c>
      <c r="EU53" s="7">
        <v>0.5</v>
      </c>
      <c r="EV53" s="844" t="s">
        <v>7160</v>
      </c>
      <c r="EW53" s="849"/>
      <c r="EX53" s="849"/>
      <c r="EY53" s="546">
        <v>2023</v>
      </c>
      <c r="FB53" s="862"/>
    </row>
    <row r="54" spans="1:158" s="934" customFormat="1" ht="32.25" customHeight="1" x14ac:dyDescent="0.25">
      <c r="A54" s="861" t="s">
        <v>9696</v>
      </c>
      <c r="B54" s="925" t="s">
        <v>7200</v>
      </c>
      <c r="C54" s="925" t="s">
        <v>201</v>
      </c>
      <c r="D54" s="925" t="s">
        <v>7239</v>
      </c>
      <c r="E54" s="925" t="s">
        <v>7214</v>
      </c>
      <c r="F54" s="925" t="s">
        <v>1254</v>
      </c>
      <c r="G54" s="925" t="s">
        <v>1254</v>
      </c>
      <c r="H54" s="925" t="s">
        <v>204</v>
      </c>
      <c r="I54" s="969" t="s">
        <v>207</v>
      </c>
      <c r="J54" s="969" t="s">
        <v>7344</v>
      </c>
      <c r="K54" s="969" t="s">
        <v>7692</v>
      </c>
      <c r="L54" s="920">
        <v>44</v>
      </c>
      <c r="M54" s="925" t="s">
        <v>8320</v>
      </c>
      <c r="N54" s="920">
        <v>460</v>
      </c>
      <c r="O54" s="920"/>
      <c r="P54" s="1068" t="s">
        <v>1255</v>
      </c>
      <c r="Q54" s="920" t="s">
        <v>210</v>
      </c>
      <c r="R54" s="921"/>
      <c r="S54" s="921"/>
      <c r="T54" s="921"/>
      <c r="U54" s="921"/>
      <c r="V54" s="921"/>
      <c r="W54" s="921"/>
      <c r="X54" s="921"/>
      <c r="Y54" s="921"/>
      <c r="Z54" s="921"/>
      <c r="AA54" s="921"/>
      <c r="AB54" s="921"/>
      <c r="AC54" s="921"/>
      <c r="AD54" s="921"/>
      <c r="AE54" s="921"/>
      <c r="AF54" s="921"/>
      <c r="AG54" s="921"/>
      <c r="AH54" s="921"/>
      <c r="AI54" s="921"/>
      <c r="AJ54" s="921"/>
      <c r="AK54" s="921"/>
      <c r="AL54" s="921"/>
      <c r="AM54" s="921"/>
      <c r="AN54" s="921"/>
      <c r="AO54" s="920" t="s">
        <v>211</v>
      </c>
      <c r="AP54" s="921" t="s">
        <v>299</v>
      </c>
      <c r="AQ54" s="920" t="s">
        <v>418</v>
      </c>
      <c r="AR54" s="920" t="s">
        <v>271</v>
      </c>
      <c r="AS54" s="920">
        <v>0</v>
      </c>
      <c r="AT54" s="925" t="s">
        <v>1256</v>
      </c>
      <c r="AU54" s="925" t="s">
        <v>7642</v>
      </c>
      <c r="AV54" s="987">
        <v>15</v>
      </c>
      <c r="AW54" s="976">
        <v>6</v>
      </c>
      <c r="AX54" s="1043"/>
      <c r="AY54" s="1043"/>
      <c r="AZ54" s="1036"/>
      <c r="BA54" s="1044"/>
      <c r="BB54" s="944"/>
      <c r="BC54" s="944"/>
      <c r="BD54" s="944"/>
      <c r="BE54" s="944"/>
      <c r="BF54" s="993">
        <v>6</v>
      </c>
      <c r="BG54" s="839">
        <v>0</v>
      </c>
      <c r="BH54" s="842">
        <v>0</v>
      </c>
      <c r="BI54" s="854" t="s">
        <v>8153</v>
      </c>
      <c r="BJ54" s="129">
        <v>0</v>
      </c>
      <c r="BK54" s="7">
        <v>0</v>
      </c>
      <c r="BL54" s="841" t="s">
        <v>218</v>
      </c>
      <c r="BM54" s="854" t="s">
        <v>8158</v>
      </c>
      <c r="BN54" s="859">
        <v>1</v>
      </c>
      <c r="BO54" s="839">
        <v>0</v>
      </c>
      <c r="BP54" s="842">
        <v>0</v>
      </c>
      <c r="BQ54" s="843" t="s">
        <v>8163</v>
      </c>
      <c r="BR54" s="7">
        <v>0</v>
      </c>
      <c r="BS54" s="850">
        <v>0</v>
      </c>
      <c r="BT54" s="844" t="s">
        <v>218</v>
      </c>
      <c r="BU54" s="537" t="s">
        <v>8168</v>
      </c>
      <c r="BV54" s="120">
        <v>1</v>
      </c>
      <c r="BW54" s="839">
        <v>0</v>
      </c>
      <c r="BX54" s="842">
        <v>0</v>
      </c>
      <c r="BY54" s="853" t="s">
        <v>8590</v>
      </c>
      <c r="BZ54" s="7">
        <v>0</v>
      </c>
      <c r="CA54" s="7">
        <v>0</v>
      </c>
      <c r="CB54" s="844" t="s">
        <v>218</v>
      </c>
      <c r="CC54" s="852" t="s">
        <v>8595</v>
      </c>
      <c r="CD54" s="857">
        <v>1</v>
      </c>
      <c r="CE54" s="839">
        <v>0</v>
      </c>
      <c r="CF54" s="842">
        <v>0</v>
      </c>
      <c r="CG54" s="853" t="s">
        <v>9697</v>
      </c>
      <c r="CH54" s="7">
        <v>0</v>
      </c>
      <c r="CI54" s="7">
        <v>0</v>
      </c>
      <c r="CJ54" s="844" t="s">
        <v>218</v>
      </c>
      <c r="CK54" s="27" t="s">
        <v>9698</v>
      </c>
      <c r="CL54" s="857">
        <v>1</v>
      </c>
      <c r="CM54" s="839">
        <v>0</v>
      </c>
      <c r="CN54" s="842">
        <v>0</v>
      </c>
      <c r="CO54" s="847" t="s">
        <v>9699</v>
      </c>
      <c r="CP54" s="7">
        <v>0</v>
      </c>
      <c r="CQ54" s="7">
        <v>0</v>
      </c>
      <c r="CR54" s="844" t="s">
        <v>218</v>
      </c>
      <c r="CS54" s="852" t="s">
        <v>9700</v>
      </c>
      <c r="CT54" s="857">
        <v>1</v>
      </c>
      <c r="CU54" s="839">
        <v>3</v>
      </c>
      <c r="CV54" s="848">
        <v>4</v>
      </c>
      <c r="CW54" s="853" t="s">
        <v>9701</v>
      </c>
      <c r="CX54" s="7">
        <v>0.5</v>
      </c>
      <c r="CY54" s="7">
        <v>0.66666666666666663</v>
      </c>
      <c r="CZ54" s="844" t="s">
        <v>218</v>
      </c>
      <c r="DA54" s="852" t="s">
        <v>9702</v>
      </c>
      <c r="DB54" s="856">
        <v>1</v>
      </c>
      <c r="DC54" s="839">
        <v>3</v>
      </c>
      <c r="DD54" s="842">
        <v>4</v>
      </c>
      <c r="DE54" s="853"/>
      <c r="DF54" s="7">
        <v>0.2</v>
      </c>
      <c r="DG54" s="7">
        <v>0.66666666666666663</v>
      </c>
      <c r="DH54" s="844" t="s">
        <v>7160</v>
      </c>
      <c r="DI54" s="852"/>
      <c r="DJ54" s="856"/>
      <c r="DK54" s="839">
        <v>3</v>
      </c>
      <c r="DL54" s="842">
        <v>0</v>
      </c>
      <c r="DM54" s="853"/>
      <c r="DN54" s="7">
        <v>0.5</v>
      </c>
      <c r="DO54" s="7">
        <v>0.66666666666666663</v>
      </c>
      <c r="DP54" s="844" t="s">
        <v>7160</v>
      </c>
      <c r="DQ54" s="852"/>
      <c r="DR54" s="856"/>
      <c r="DS54" s="839">
        <v>3</v>
      </c>
      <c r="DT54" s="842">
        <v>0</v>
      </c>
      <c r="DU54" s="853"/>
      <c r="DV54" s="7">
        <v>0.5</v>
      </c>
      <c r="DW54" s="7">
        <v>0.66666666666666663</v>
      </c>
      <c r="DX54" s="844" t="s">
        <v>7160</v>
      </c>
      <c r="DY54" s="852"/>
      <c r="DZ54" s="856"/>
      <c r="EA54" s="839">
        <v>3</v>
      </c>
      <c r="EB54" s="842">
        <v>0</v>
      </c>
      <c r="EC54" s="853"/>
      <c r="ED54" s="7">
        <v>0.5</v>
      </c>
      <c r="EE54" s="7">
        <v>0.66666666666666663</v>
      </c>
      <c r="EF54" s="844" t="s">
        <v>7160</v>
      </c>
      <c r="EG54" s="851"/>
      <c r="EH54" s="856"/>
      <c r="EI54" s="839">
        <v>3</v>
      </c>
      <c r="EJ54" s="842">
        <v>0</v>
      </c>
      <c r="EK54" s="853"/>
      <c r="EL54" s="7">
        <v>0.5</v>
      </c>
      <c r="EM54" s="7">
        <v>0.66666666666666663</v>
      </c>
      <c r="EN54" s="844" t="s">
        <v>7160</v>
      </c>
      <c r="EO54" s="851"/>
      <c r="EP54" s="856"/>
      <c r="EQ54" s="839">
        <v>6</v>
      </c>
      <c r="ER54" s="845"/>
      <c r="ES54" s="853"/>
      <c r="ET54" s="7">
        <v>1</v>
      </c>
      <c r="EU54" s="7">
        <v>0.66666666666666663</v>
      </c>
      <c r="EV54" s="844" t="s">
        <v>7160</v>
      </c>
      <c r="EW54" s="849"/>
      <c r="EX54" s="849"/>
      <c r="EY54" s="546">
        <v>2023</v>
      </c>
      <c r="FB54" s="862"/>
    </row>
    <row r="55" spans="1:158" s="934" customFormat="1" ht="32.25" customHeight="1" x14ac:dyDescent="0.25">
      <c r="A55" s="861" t="s">
        <v>9703</v>
      </c>
      <c r="B55" s="925" t="s">
        <v>7200</v>
      </c>
      <c r="C55" s="925" t="s">
        <v>201</v>
      </c>
      <c r="D55" s="925" t="s">
        <v>7239</v>
      </c>
      <c r="E55" s="925" t="s">
        <v>7214</v>
      </c>
      <c r="F55" s="925" t="s">
        <v>1254</v>
      </c>
      <c r="G55" s="925" t="s">
        <v>1254</v>
      </c>
      <c r="H55" s="925" t="s">
        <v>204</v>
      </c>
      <c r="I55" s="969" t="s">
        <v>207</v>
      </c>
      <c r="J55" s="969" t="s">
        <v>7344</v>
      </c>
      <c r="K55" s="969" t="s">
        <v>7692</v>
      </c>
      <c r="L55" s="920">
        <v>44</v>
      </c>
      <c r="M55" s="925" t="s">
        <v>8320</v>
      </c>
      <c r="N55" s="920">
        <v>271</v>
      </c>
      <c r="O55" s="920"/>
      <c r="P55" s="1068" t="s">
        <v>7215</v>
      </c>
      <c r="Q55" s="920" t="s">
        <v>210</v>
      </c>
      <c r="R55" s="921"/>
      <c r="S55" s="921"/>
      <c r="T55" s="921"/>
      <c r="U55" s="921"/>
      <c r="V55" s="921"/>
      <c r="W55" s="921"/>
      <c r="X55" s="921"/>
      <c r="Y55" s="921"/>
      <c r="Z55" s="921"/>
      <c r="AA55" s="921"/>
      <c r="AB55" s="921"/>
      <c r="AC55" s="921"/>
      <c r="AD55" s="921"/>
      <c r="AE55" s="921"/>
      <c r="AF55" s="921"/>
      <c r="AG55" s="921"/>
      <c r="AH55" s="921"/>
      <c r="AI55" s="921"/>
      <c r="AJ55" s="921"/>
      <c r="AK55" s="921"/>
      <c r="AL55" s="921"/>
      <c r="AM55" s="921"/>
      <c r="AN55" s="921"/>
      <c r="AO55" s="920" t="s">
        <v>211</v>
      </c>
      <c r="AP55" s="921" t="s">
        <v>299</v>
      </c>
      <c r="AQ55" s="920" t="s">
        <v>418</v>
      </c>
      <c r="AR55" s="920" t="s">
        <v>271</v>
      </c>
      <c r="AS55" s="920">
        <v>0</v>
      </c>
      <c r="AT55" s="925" t="s">
        <v>7216</v>
      </c>
      <c r="AU55" s="925" t="s">
        <v>7217</v>
      </c>
      <c r="AV55" s="978">
        <v>4</v>
      </c>
      <c r="AW55" s="979">
        <v>2</v>
      </c>
      <c r="AX55" s="1035"/>
      <c r="AY55" s="1035"/>
      <c r="AZ55" s="1036"/>
      <c r="BA55" s="1044"/>
      <c r="BB55" s="944"/>
      <c r="BC55" s="944"/>
      <c r="BD55" s="944"/>
      <c r="BE55" s="944"/>
      <c r="BF55" s="999">
        <v>2</v>
      </c>
      <c r="BG55" s="839">
        <v>0</v>
      </c>
      <c r="BH55" s="842">
        <v>0</v>
      </c>
      <c r="BI55" s="854" t="s">
        <v>8154</v>
      </c>
      <c r="BJ55" s="129">
        <v>0</v>
      </c>
      <c r="BK55" s="7">
        <v>0</v>
      </c>
      <c r="BL55" s="841" t="s">
        <v>218</v>
      </c>
      <c r="BM55" s="854" t="s">
        <v>8159</v>
      </c>
      <c r="BN55" s="859">
        <v>1</v>
      </c>
      <c r="BO55" s="839">
        <v>0</v>
      </c>
      <c r="BP55" s="842">
        <v>0</v>
      </c>
      <c r="BQ55" s="843" t="s">
        <v>8164</v>
      </c>
      <c r="BR55" s="7">
        <v>0</v>
      </c>
      <c r="BS55" s="850">
        <v>0</v>
      </c>
      <c r="BT55" s="844" t="s">
        <v>218</v>
      </c>
      <c r="BU55" s="537" t="s">
        <v>8169</v>
      </c>
      <c r="BV55" s="120">
        <v>1</v>
      </c>
      <c r="BW55" s="839">
        <v>0</v>
      </c>
      <c r="BX55" s="842">
        <v>0</v>
      </c>
      <c r="BY55" s="853" t="s">
        <v>8591</v>
      </c>
      <c r="BZ55" s="7">
        <v>0</v>
      </c>
      <c r="CA55" s="7">
        <v>0</v>
      </c>
      <c r="CB55" s="844" t="s">
        <v>218</v>
      </c>
      <c r="CC55" s="852" t="s">
        <v>8596</v>
      </c>
      <c r="CD55" s="857">
        <v>1</v>
      </c>
      <c r="CE55" s="839">
        <v>0</v>
      </c>
      <c r="CF55" s="842">
        <v>0</v>
      </c>
      <c r="CG55" s="853" t="s">
        <v>9704</v>
      </c>
      <c r="CH55" s="7">
        <v>0</v>
      </c>
      <c r="CI55" s="7">
        <v>0</v>
      </c>
      <c r="CJ55" s="844" t="s">
        <v>218</v>
      </c>
      <c r="CK55" s="27" t="s">
        <v>9705</v>
      </c>
      <c r="CL55" s="857">
        <v>1</v>
      </c>
      <c r="CM55" s="839">
        <v>0</v>
      </c>
      <c r="CN55" s="842">
        <v>0</v>
      </c>
      <c r="CO55" s="847" t="s">
        <v>9706</v>
      </c>
      <c r="CP55" s="7">
        <v>0</v>
      </c>
      <c r="CQ55" s="7">
        <v>0</v>
      </c>
      <c r="CR55" s="844" t="s">
        <v>218</v>
      </c>
      <c r="CS55" s="852" t="s">
        <v>9707</v>
      </c>
      <c r="CT55" s="857">
        <v>1</v>
      </c>
      <c r="CU55" s="839">
        <v>1</v>
      </c>
      <c r="CV55" s="848">
        <v>2</v>
      </c>
      <c r="CW55" s="853" t="s">
        <v>9708</v>
      </c>
      <c r="CX55" s="7">
        <v>0.5</v>
      </c>
      <c r="CY55" s="7">
        <v>1</v>
      </c>
      <c r="CZ55" s="844" t="s">
        <v>218</v>
      </c>
      <c r="DA55" s="852" t="s">
        <v>9709</v>
      </c>
      <c r="DB55" s="856">
        <v>1</v>
      </c>
      <c r="DC55" s="839">
        <v>1</v>
      </c>
      <c r="DD55" s="842">
        <v>2</v>
      </c>
      <c r="DE55" s="853"/>
      <c r="DF55" s="7">
        <v>0.25</v>
      </c>
      <c r="DG55" s="7">
        <v>1</v>
      </c>
      <c r="DH55" s="844" t="s">
        <v>7160</v>
      </c>
      <c r="DI55" s="852"/>
      <c r="DJ55" s="856"/>
      <c r="DK55" s="839">
        <v>1</v>
      </c>
      <c r="DL55" s="842">
        <v>0</v>
      </c>
      <c r="DM55" s="853"/>
      <c r="DN55" s="7">
        <v>0.5</v>
      </c>
      <c r="DO55" s="7">
        <v>1</v>
      </c>
      <c r="DP55" s="844" t="s">
        <v>7160</v>
      </c>
      <c r="DQ55" s="852"/>
      <c r="DR55" s="856"/>
      <c r="DS55" s="839">
        <v>1</v>
      </c>
      <c r="DT55" s="842">
        <v>0</v>
      </c>
      <c r="DU55" s="853"/>
      <c r="DV55" s="7">
        <v>0.5</v>
      </c>
      <c r="DW55" s="7">
        <v>1</v>
      </c>
      <c r="DX55" s="844" t="s">
        <v>7160</v>
      </c>
      <c r="DY55" s="852"/>
      <c r="DZ55" s="856"/>
      <c r="EA55" s="839">
        <v>1</v>
      </c>
      <c r="EB55" s="842">
        <v>0</v>
      </c>
      <c r="EC55" s="853"/>
      <c r="ED55" s="7">
        <v>0.5</v>
      </c>
      <c r="EE55" s="7">
        <v>1</v>
      </c>
      <c r="EF55" s="844" t="s">
        <v>7160</v>
      </c>
      <c r="EG55" s="851"/>
      <c r="EH55" s="856"/>
      <c r="EI55" s="839">
        <v>1</v>
      </c>
      <c r="EJ55" s="842">
        <v>0</v>
      </c>
      <c r="EK55" s="853"/>
      <c r="EL55" s="7">
        <v>0.5</v>
      </c>
      <c r="EM55" s="7">
        <v>1</v>
      </c>
      <c r="EN55" s="844" t="s">
        <v>7160</v>
      </c>
      <c r="EO55" s="851"/>
      <c r="EP55" s="856"/>
      <c r="EQ55" s="839">
        <v>2</v>
      </c>
      <c r="ER55" s="845"/>
      <c r="ES55" s="853"/>
      <c r="ET55" s="7">
        <v>1</v>
      </c>
      <c r="EU55" s="7">
        <v>1</v>
      </c>
      <c r="EV55" s="844" t="s">
        <v>7160</v>
      </c>
      <c r="EW55" s="849"/>
      <c r="EX55" s="849"/>
      <c r="EY55" s="546">
        <v>2023</v>
      </c>
      <c r="FB55" s="862"/>
    </row>
    <row r="56" spans="1:158" s="934" customFormat="1" ht="32.25" customHeight="1" x14ac:dyDescent="0.25">
      <c r="A56" s="861" t="s">
        <v>9710</v>
      </c>
      <c r="B56" s="925" t="s">
        <v>7200</v>
      </c>
      <c r="C56" s="925" t="s">
        <v>201</v>
      </c>
      <c r="D56" s="925" t="s">
        <v>7239</v>
      </c>
      <c r="E56" s="925" t="s">
        <v>7214</v>
      </c>
      <c r="F56" s="925" t="s">
        <v>1254</v>
      </c>
      <c r="G56" s="925" t="s">
        <v>1254</v>
      </c>
      <c r="H56" s="925" t="s">
        <v>204</v>
      </c>
      <c r="I56" s="969" t="s">
        <v>207</v>
      </c>
      <c r="J56" s="969" t="s">
        <v>7344</v>
      </c>
      <c r="K56" s="969" t="s">
        <v>7692</v>
      </c>
      <c r="L56" s="920">
        <v>44</v>
      </c>
      <c r="M56" s="925" t="s">
        <v>8320</v>
      </c>
      <c r="N56" s="920">
        <v>272</v>
      </c>
      <c r="O56" s="920"/>
      <c r="P56" s="1068" t="s">
        <v>7218</v>
      </c>
      <c r="Q56" s="920" t="s">
        <v>210</v>
      </c>
      <c r="R56" s="921"/>
      <c r="S56" s="921"/>
      <c r="T56" s="921"/>
      <c r="U56" s="921"/>
      <c r="V56" s="921"/>
      <c r="W56" s="921"/>
      <c r="X56" s="921"/>
      <c r="Y56" s="921"/>
      <c r="Z56" s="921"/>
      <c r="AA56" s="921"/>
      <c r="AB56" s="921"/>
      <c r="AC56" s="921"/>
      <c r="AD56" s="921"/>
      <c r="AE56" s="921"/>
      <c r="AF56" s="921"/>
      <c r="AG56" s="921"/>
      <c r="AH56" s="921"/>
      <c r="AI56" s="921"/>
      <c r="AJ56" s="921"/>
      <c r="AK56" s="921"/>
      <c r="AL56" s="921"/>
      <c r="AM56" s="921"/>
      <c r="AN56" s="921"/>
      <c r="AO56" s="920" t="s">
        <v>211</v>
      </c>
      <c r="AP56" s="921" t="s">
        <v>470</v>
      </c>
      <c r="AQ56" s="920" t="s">
        <v>213</v>
      </c>
      <c r="AR56" s="920" t="s">
        <v>214</v>
      </c>
      <c r="AS56" s="920">
        <v>0</v>
      </c>
      <c r="AT56" s="925" t="s">
        <v>7256</v>
      </c>
      <c r="AU56" s="925" t="s">
        <v>7219</v>
      </c>
      <c r="AV56" s="978">
        <v>80</v>
      </c>
      <c r="AW56" s="979">
        <v>80</v>
      </c>
      <c r="AX56" s="1035"/>
      <c r="AY56" s="1035"/>
      <c r="AZ56" s="1036"/>
      <c r="BA56" s="1044"/>
      <c r="BB56" s="944"/>
      <c r="BC56" s="944"/>
      <c r="BD56" s="944"/>
      <c r="BE56" s="944"/>
      <c r="BF56" s="999">
        <v>80</v>
      </c>
      <c r="BG56" s="839">
        <v>0</v>
      </c>
      <c r="BH56" s="842">
        <v>0</v>
      </c>
      <c r="BI56" s="854" t="s">
        <v>8155</v>
      </c>
      <c r="BJ56" s="129">
        <v>0</v>
      </c>
      <c r="BK56" s="7">
        <v>0</v>
      </c>
      <c r="BL56" s="841" t="s">
        <v>218</v>
      </c>
      <c r="BM56" s="854" t="s">
        <v>8160</v>
      </c>
      <c r="BN56" s="859">
        <v>1</v>
      </c>
      <c r="BO56" s="839">
        <v>0</v>
      </c>
      <c r="BP56" s="842">
        <v>0</v>
      </c>
      <c r="BQ56" s="843" t="s">
        <v>8165</v>
      </c>
      <c r="BR56" s="7">
        <v>0</v>
      </c>
      <c r="BS56" s="7">
        <v>0</v>
      </c>
      <c r="BT56" s="844" t="s">
        <v>218</v>
      </c>
      <c r="BU56" s="537" t="s">
        <v>8170</v>
      </c>
      <c r="BV56" s="120">
        <v>1</v>
      </c>
      <c r="BW56" s="839">
        <v>80</v>
      </c>
      <c r="BX56" s="848">
        <v>77</v>
      </c>
      <c r="BY56" s="853" t="s">
        <v>8592</v>
      </c>
      <c r="BZ56" s="7">
        <v>1</v>
      </c>
      <c r="CA56" s="7">
        <v>0.96250000000000002</v>
      </c>
      <c r="CB56" s="844" t="s">
        <v>218</v>
      </c>
      <c r="CC56" s="852" t="s">
        <v>8597</v>
      </c>
      <c r="CD56" s="120">
        <v>1</v>
      </c>
      <c r="CE56" s="839">
        <v>80</v>
      </c>
      <c r="CF56" s="842">
        <v>77</v>
      </c>
      <c r="CG56" s="853" t="s">
        <v>9711</v>
      </c>
      <c r="CH56" s="7">
        <v>1</v>
      </c>
      <c r="CI56" s="7">
        <v>0.96250000000000002</v>
      </c>
      <c r="CJ56" s="844" t="s">
        <v>218</v>
      </c>
      <c r="CK56" s="27" t="s">
        <v>9712</v>
      </c>
      <c r="CL56" s="857">
        <v>1</v>
      </c>
      <c r="CM56" s="839">
        <v>80</v>
      </c>
      <c r="CN56" s="842">
        <v>77</v>
      </c>
      <c r="CO56" s="847" t="s">
        <v>9713</v>
      </c>
      <c r="CP56" s="7">
        <v>1</v>
      </c>
      <c r="CQ56" s="7">
        <v>0.96250000000000002</v>
      </c>
      <c r="CR56" s="844" t="s">
        <v>218</v>
      </c>
      <c r="CS56" s="852" t="s">
        <v>9714</v>
      </c>
      <c r="CT56" s="857">
        <v>1</v>
      </c>
      <c r="CU56" s="839">
        <v>80</v>
      </c>
      <c r="CV56" s="848">
        <v>71</v>
      </c>
      <c r="CW56" s="853" t="s">
        <v>9715</v>
      </c>
      <c r="CX56" s="7">
        <v>1</v>
      </c>
      <c r="CY56" s="7">
        <v>0.88749999999999996</v>
      </c>
      <c r="CZ56" s="844" t="s">
        <v>218</v>
      </c>
      <c r="DA56" s="852" t="s">
        <v>9716</v>
      </c>
      <c r="DB56" s="856">
        <v>1</v>
      </c>
      <c r="DC56" s="839">
        <v>80</v>
      </c>
      <c r="DD56" s="842">
        <v>71</v>
      </c>
      <c r="DE56" s="853"/>
      <c r="DF56" s="7">
        <v>1</v>
      </c>
      <c r="DG56" s="7">
        <v>0</v>
      </c>
      <c r="DH56" s="844" t="s">
        <v>7160</v>
      </c>
      <c r="DI56" s="852"/>
      <c r="DJ56" s="856"/>
      <c r="DK56" s="839">
        <v>80</v>
      </c>
      <c r="DL56" s="842">
        <v>0</v>
      </c>
      <c r="DM56" s="853"/>
      <c r="DN56" s="7">
        <v>1</v>
      </c>
      <c r="DO56" s="7">
        <v>0</v>
      </c>
      <c r="DP56" s="844" t="s">
        <v>7160</v>
      </c>
      <c r="DQ56" s="852"/>
      <c r="DR56" s="856"/>
      <c r="DS56" s="839">
        <v>80</v>
      </c>
      <c r="DT56" s="848"/>
      <c r="DU56" s="853"/>
      <c r="DV56" s="7">
        <v>1</v>
      </c>
      <c r="DW56" s="7">
        <v>0</v>
      </c>
      <c r="DX56" s="844" t="s">
        <v>7160</v>
      </c>
      <c r="DY56" s="852"/>
      <c r="DZ56" s="856"/>
      <c r="EA56" s="839">
        <v>80</v>
      </c>
      <c r="EB56" s="842">
        <v>0</v>
      </c>
      <c r="EC56" s="853"/>
      <c r="ED56" s="7">
        <v>1</v>
      </c>
      <c r="EE56" s="7">
        <v>0</v>
      </c>
      <c r="EF56" s="844" t="s">
        <v>7160</v>
      </c>
      <c r="EG56" s="851"/>
      <c r="EH56" s="856"/>
      <c r="EI56" s="839">
        <v>80</v>
      </c>
      <c r="EJ56" s="842">
        <v>0</v>
      </c>
      <c r="EK56" s="853"/>
      <c r="EL56" s="7">
        <v>1</v>
      </c>
      <c r="EM56" s="7">
        <v>0</v>
      </c>
      <c r="EN56" s="844" t="s">
        <v>7160</v>
      </c>
      <c r="EO56" s="851"/>
      <c r="EP56" s="856"/>
      <c r="EQ56" s="839">
        <v>80</v>
      </c>
      <c r="ER56" s="845"/>
      <c r="ES56" s="853"/>
      <c r="ET56" s="7">
        <v>1</v>
      </c>
      <c r="EU56" s="7">
        <v>0</v>
      </c>
      <c r="EV56" s="844" t="s">
        <v>7160</v>
      </c>
      <c r="EW56" s="849"/>
      <c r="EX56" s="849"/>
      <c r="EY56" s="546">
        <v>2023</v>
      </c>
      <c r="FB56" s="862"/>
    </row>
    <row r="57" spans="1:158" s="934" customFormat="1" ht="32.25" customHeight="1" x14ac:dyDescent="0.25">
      <c r="A57" s="861" t="s">
        <v>9717</v>
      </c>
      <c r="B57" s="925" t="s">
        <v>7200</v>
      </c>
      <c r="C57" s="925" t="s">
        <v>201</v>
      </c>
      <c r="D57" s="925" t="s">
        <v>7239</v>
      </c>
      <c r="E57" s="925" t="s">
        <v>7214</v>
      </c>
      <c r="F57" s="925" t="s">
        <v>1254</v>
      </c>
      <c r="G57" s="925" t="s">
        <v>1254</v>
      </c>
      <c r="H57" s="925" t="s">
        <v>204</v>
      </c>
      <c r="I57" s="969" t="s">
        <v>207</v>
      </c>
      <c r="J57" s="969" t="s">
        <v>7344</v>
      </c>
      <c r="K57" s="969" t="s">
        <v>7692</v>
      </c>
      <c r="L57" s="920">
        <v>44</v>
      </c>
      <c r="M57" s="925" t="s">
        <v>8320</v>
      </c>
      <c r="N57" s="920">
        <v>357</v>
      </c>
      <c r="O57" s="920"/>
      <c r="P57" s="1068" t="s">
        <v>7257</v>
      </c>
      <c r="Q57" s="920" t="s">
        <v>210</v>
      </c>
      <c r="R57" s="921"/>
      <c r="S57" s="921"/>
      <c r="T57" s="921"/>
      <c r="U57" s="921"/>
      <c r="V57" s="921"/>
      <c r="W57" s="921"/>
      <c r="X57" s="921"/>
      <c r="Y57" s="921"/>
      <c r="Z57" s="921"/>
      <c r="AA57" s="921"/>
      <c r="AB57" s="921"/>
      <c r="AC57" s="921"/>
      <c r="AD57" s="921"/>
      <c r="AE57" s="921"/>
      <c r="AF57" s="921"/>
      <c r="AG57" s="921"/>
      <c r="AH57" s="921"/>
      <c r="AI57" s="921"/>
      <c r="AJ57" s="921"/>
      <c r="AK57" s="921"/>
      <c r="AL57" s="921"/>
      <c r="AM57" s="921"/>
      <c r="AN57" s="921"/>
      <c r="AO57" s="920" t="s">
        <v>211</v>
      </c>
      <c r="AP57" s="921" t="s">
        <v>442</v>
      </c>
      <c r="AQ57" s="920" t="s">
        <v>418</v>
      </c>
      <c r="AR57" s="920" t="s">
        <v>271</v>
      </c>
      <c r="AS57" s="920">
        <v>0</v>
      </c>
      <c r="AT57" s="925" t="s">
        <v>7258</v>
      </c>
      <c r="AU57" s="925" t="s">
        <v>7259</v>
      </c>
      <c r="AV57" s="978">
        <v>45</v>
      </c>
      <c r="AW57" s="979">
        <v>30</v>
      </c>
      <c r="AX57" s="1035"/>
      <c r="AY57" s="1035"/>
      <c r="AZ57" s="1036"/>
      <c r="BA57" s="1044"/>
      <c r="BB57" s="944"/>
      <c r="BC57" s="944"/>
      <c r="BD57" s="944"/>
      <c r="BE57" s="944"/>
      <c r="BF57" s="999">
        <v>30</v>
      </c>
      <c r="BG57" s="839">
        <v>2</v>
      </c>
      <c r="BH57" s="848">
        <v>0</v>
      </c>
      <c r="BI57" s="854" t="s">
        <v>8156</v>
      </c>
      <c r="BJ57" s="129">
        <v>6.6666666666666666E-2</v>
      </c>
      <c r="BK57" s="7">
        <v>0</v>
      </c>
      <c r="BL57" s="841" t="s">
        <v>218</v>
      </c>
      <c r="BM57" s="854" t="s">
        <v>8161</v>
      </c>
      <c r="BN57" s="859">
        <v>1</v>
      </c>
      <c r="BO57" s="839">
        <v>4</v>
      </c>
      <c r="BP57" s="845">
        <v>3</v>
      </c>
      <c r="BQ57" s="843" t="s">
        <v>8166</v>
      </c>
      <c r="BR57" s="7">
        <v>0.13333333333333333</v>
      </c>
      <c r="BS57" s="850">
        <v>0.1</v>
      </c>
      <c r="BT57" s="844" t="s">
        <v>218</v>
      </c>
      <c r="BU57" s="537" t="s">
        <v>8171</v>
      </c>
      <c r="BV57" s="120">
        <v>1</v>
      </c>
      <c r="BW57" s="839">
        <v>6</v>
      </c>
      <c r="BX57" s="848">
        <v>9</v>
      </c>
      <c r="BY57" s="853" t="s">
        <v>8593</v>
      </c>
      <c r="BZ57" s="7">
        <v>0.2</v>
      </c>
      <c r="CA57" s="7">
        <v>0.3</v>
      </c>
      <c r="CB57" s="844" t="s">
        <v>218</v>
      </c>
      <c r="CC57" s="852" t="s">
        <v>8598</v>
      </c>
      <c r="CD57" s="857">
        <v>1</v>
      </c>
      <c r="CE57" s="839">
        <v>9</v>
      </c>
      <c r="CF57" s="848">
        <v>14</v>
      </c>
      <c r="CG57" s="853" t="s">
        <v>9718</v>
      </c>
      <c r="CH57" s="7">
        <v>0.3</v>
      </c>
      <c r="CI57" s="7">
        <v>0.46666666666666667</v>
      </c>
      <c r="CJ57" s="844" t="s">
        <v>218</v>
      </c>
      <c r="CK57" s="27" t="s">
        <v>9719</v>
      </c>
      <c r="CL57" s="857">
        <v>1</v>
      </c>
      <c r="CM57" s="839">
        <v>12</v>
      </c>
      <c r="CN57" s="848">
        <v>14</v>
      </c>
      <c r="CO57" s="847" t="s">
        <v>9720</v>
      </c>
      <c r="CP57" s="7">
        <v>0.4</v>
      </c>
      <c r="CQ57" s="7">
        <v>0.46666666666666667</v>
      </c>
      <c r="CR57" s="844" t="s">
        <v>218</v>
      </c>
      <c r="CS57" s="852" t="s">
        <v>9721</v>
      </c>
      <c r="CT57" s="857">
        <v>1</v>
      </c>
      <c r="CU57" s="839">
        <v>15</v>
      </c>
      <c r="CV57" s="848">
        <v>14</v>
      </c>
      <c r="CW57" s="853" t="s">
        <v>9722</v>
      </c>
      <c r="CX57" s="7">
        <v>0.5</v>
      </c>
      <c r="CY57" s="7">
        <v>0.46666666666666667</v>
      </c>
      <c r="CZ57" s="844" t="s">
        <v>218</v>
      </c>
      <c r="DA57" s="852" t="s">
        <v>9723</v>
      </c>
      <c r="DB57" s="856">
        <v>1</v>
      </c>
      <c r="DC57" s="839">
        <v>18</v>
      </c>
      <c r="DD57" s="848"/>
      <c r="DE57" s="853"/>
      <c r="DF57" s="7">
        <v>0.4</v>
      </c>
      <c r="DG57" s="7">
        <v>0.46666666666666667</v>
      </c>
      <c r="DH57" s="844" t="s">
        <v>7160</v>
      </c>
      <c r="DI57" s="852"/>
      <c r="DJ57" s="856"/>
      <c r="DK57" s="839">
        <v>21</v>
      </c>
      <c r="DL57" s="848"/>
      <c r="DM57" s="853"/>
      <c r="DN57" s="7">
        <v>0.7</v>
      </c>
      <c r="DO57" s="7">
        <v>0.46666666666666667</v>
      </c>
      <c r="DP57" s="844" t="s">
        <v>7160</v>
      </c>
      <c r="DQ57" s="852"/>
      <c r="DR57" s="856"/>
      <c r="DS57" s="839">
        <v>24</v>
      </c>
      <c r="DT57" s="848"/>
      <c r="DU57" s="853"/>
      <c r="DV57" s="7">
        <v>0.8</v>
      </c>
      <c r="DW57" s="7">
        <v>0.46666666666666667</v>
      </c>
      <c r="DX57" s="844" t="s">
        <v>7160</v>
      </c>
      <c r="DY57" s="852"/>
      <c r="DZ57" s="856"/>
      <c r="EA57" s="839">
        <v>27</v>
      </c>
      <c r="EB57" s="848"/>
      <c r="EC57" s="853"/>
      <c r="ED57" s="7">
        <v>0.9</v>
      </c>
      <c r="EE57" s="7">
        <v>0.46666666666666667</v>
      </c>
      <c r="EF57" s="844" t="s">
        <v>7160</v>
      </c>
      <c r="EG57" s="851"/>
      <c r="EH57" s="856"/>
      <c r="EI57" s="839">
        <v>30</v>
      </c>
      <c r="EJ57" s="848"/>
      <c r="EK57" s="853"/>
      <c r="EL57" s="7">
        <v>1</v>
      </c>
      <c r="EM57" s="7">
        <v>0.46666666666666667</v>
      </c>
      <c r="EN57" s="844" t="s">
        <v>7160</v>
      </c>
      <c r="EO57" s="851"/>
      <c r="EP57" s="856"/>
      <c r="EQ57" s="839">
        <v>30</v>
      </c>
      <c r="ER57" s="845"/>
      <c r="ES57" s="853"/>
      <c r="ET57" s="7">
        <v>1</v>
      </c>
      <c r="EU57" s="7">
        <v>0.46666666666666667</v>
      </c>
      <c r="EV57" s="844" t="s">
        <v>7160</v>
      </c>
      <c r="EW57" s="849"/>
      <c r="EX57" s="849"/>
      <c r="EY57" s="546">
        <v>2023</v>
      </c>
      <c r="FB57" s="862"/>
    </row>
    <row r="58" spans="1:158" s="934" customFormat="1" ht="32.25" customHeight="1" x14ac:dyDescent="0.25">
      <c r="A58" s="861" t="s">
        <v>9724</v>
      </c>
      <c r="B58" s="925" t="s">
        <v>7200</v>
      </c>
      <c r="C58" s="925" t="s">
        <v>201</v>
      </c>
      <c r="D58" s="925" t="s">
        <v>7239</v>
      </c>
      <c r="E58" s="925" t="s">
        <v>7214</v>
      </c>
      <c r="F58" s="925" t="s">
        <v>1254</v>
      </c>
      <c r="G58" s="925" t="s">
        <v>1254</v>
      </c>
      <c r="H58" s="925" t="s">
        <v>204</v>
      </c>
      <c r="I58" s="969" t="s">
        <v>207</v>
      </c>
      <c r="J58" s="969" t="s">
        <v>7344</v>
      </c>
      <c r="K58" s="969" t="s">
        <v>7692</v>
      </c>
      <c r="L58" s="920">
        <v>44</v>
      </c>
      <c r="M58" s="925" t="s">
        <v>8320</v>
      </c>
      <c r="N58" s="920">
        <v>359</v>
      </c>
      <c r="O58" s="920"/>
      <c r="P58" s="1068" t="s">
        <v>7260</v>
      </c>
      <c r="Q58" s="920" t="s">
        <v>210</v>
      </c>
      <c r="R58" s="921"/>
      <c r="S58" s="921"/>
      <c r="T58" s="921"/>
      <c r="U58" s="921"/>
      <c r="V58" s="921"/>
      <c r="W58" s="921"/>
      <c r="X58" s="921"/>
      <c r="Y58" s="921"/>
      <c r="Z58" s="921"/>
      <c r="AA58" s="921"/>
      <c r="AB58" s="921"/>
      <c r="AC58" s="921"/>
      <c r="AD58" s="921"/>
      <c r="AE58" s="921"/>
      <c r="AF58" s="921"/>
      <c r="AG58" s="921"/>
      <c r="AH58" s="921"/>
      <c r="AI58" s="921"/>
      <c r="AJ58" s="921"/>
      <c r="AK58" s="921"/>
      <c r="AL58" s="921"/>
      <c r="AM58" s="921"/>
      <c r="AN58" s="921"/>
      <c r="AO58" s="920" t="s">
        <v>211</v>
      </c>
      <c r="AP58" s="921" t="s">
        <v>442</v>
      </c>
      <c r="AQ58" s="920" t="s">
        <v>418</v>
      </c>
      <c r="AR58" s="920" t="s">
        <v>271</v>
      </c>
      <c r="AS58" s="920">
        <v>0</v>
      </c>
      <c r="AT58" s="925" t="s">
        <v>7643</v>
      </c>
      <c r="AU58" s="925" t="s">
        <v>7644</v>
      </c>
      <c r="AV58" s="978">
        <v>90</v>
      </c>
      <c r="AW58" s="979">
        <v>80</v>
      </c>
      <c r="AX58" s="1035"/>
      <c r="AY58" s="1035"/>
      <c r="AZ58" s="1036"/>
      <c r="BA58" s="1044"/>
      <c r="BB58" s="944"/>
      <c r="BC58" s="944"/>
      <c r="BD58" s="944"/>
      <c r="BE58" s="944"/>
      <c r="BF58" s="999">
        <v>80</v>
      </c>
      <c r="BG58" s="839">
        <v>10</v>
      </c>
      <c r="BH58" s="848">
        <v>12</v>
      </c>
      <c r="BI58" s="854" t="s">
        <v>8157</v>
      </c>
      <c r="BJ58" s="129">
        <v>0.125</v>
      </c>
      <c r="BK58" s="7">
        <v>0.15</v>
      </c>
      <c r="BL58" s="841" t="s">
        <v>218</v>
      </c>
      <c r="BM58" s="854" t="s">
        <v>8162</v>
      </c>
      <c r="BN58" s="859">
        <v>1</v>
      </c>
      <c r="BO58" s="839">
        <v>20</v>
      </c>
      <c r="BP58" s="845">
        <v>31</v>
      </c>
      <c r="BQ58" s="843" t="s">
        <v>8167</v>
      </c>
      <c r="BR58" s="7">
        <v>0.25</v>
      </c>
      <c r="BS58" s="850">
        <v>0.38750000000000001</v>
      </c>
      <c r="BT58" s="844" t="s">
        <v>218</v>
      </c>
      <c r="BU58" s="537" t="s">
        <v>8172</v>
      </c>
      <c r="BV58" s="120">
        <v>1</v>
      </c>
      <c r="BW58" s="839">
        <v>27</v>
      </c>
      <c r="BX58" s="848">
        <v>57</v>
      </c>
      <c r="BY58" s="853" t="s">
        <v>8594</v>
      </c>
      <c r="BZ58" s="7">
        <v>0.33750000000000002</v>
      </c>
      <c r="CA58" s="7">
        <v>0.71250000000000002</v>
      </c>
      <c r="CB58" s="844" t="s">
        <v>218</v>
      </c>
      <c r="CC58" s="852" t="s">
        <v>8599</v>
      </c>
      <c r="CD58" s="857">
        <v>1</v>
      </c>
      <c r="CE58" s="839">
        <v>34</v>
      </c>
      <c r="CF58" s="848">
        <v>67</v>
      </c>
      <c r="CG58" s="853" t="s">
        <v>9725</v>
      </c>
      <c r="CH58" s="7">
        <v>0.42499999999999999</v>
      </c>
      <c r="CI58" s="7">
        <v>0.83750000000000002</v>
      </c>
      <c r="CJ58" s="844" t="s">
        <v>218</v>
      </c>
      <c r="CK58" s="27" t="s">
        <v>9726</v>
      </c>
      <c r="CL58" s="857">
        <v>1</v>
      </c>
      <c r="CM58" s="839">
        <v>40</v>
      </c>
      <c r="CN58" s="848">
        <v>78</v>
      </c>
      <c r="CO58" s="847" t="s">
        <v>9727</v>
      </c>
      <c r="CP58" s="7">
        <v>0.5</v>
      </c>
      <c r="CQ58" s="7">
        <v>0.97499999999999998</v>
      </c>
      <c r="CR58" s="844" t="s">
        <v>218</v>
      </c>
      <c r="CS58" s="852" t="s">
        <v>9728</v>
      </c>
      <c r="CT58" s="857">
        <v>1</v>
      </c>
      <c r="CU58" s="839">
        <v>47</v>
      </c>
      <c r="CV58" s="848">
        <v>94</v>
      </c>
      <c r="CW58" s="853" t="s">
        <v>9729</v>
      </c>
      <c r="CX58" s="7">
        <v>0.58750000000000002</v>
      </c>
      <c r="CY58" s="7">
        <v>1.175</v>
      </c>
      <c r="CZ58" s="844" t="s">
        <v>218</v>
      </c>
      <c r="DA58" s="852" t="s">
        <v>9730</v>
      </c>
      <c r="DB58" s="856">
        <v>1</v>
      </c>
      <c r="DC58" s="839">
        <v>54</v>
      </c>
      <c r="DD58" s="848"/>
      <c r="DE58" s="853"/>
      <c r="DF58" s="7">
        <v>0.6</v>
      </c>
      <c r="DG58" s="7">
        <v>1.175</v>
      </c>
      <c r="DH58" s="844" t="s">
        <v>7160</v>
      </c>
      <c r="DI58" s="852"/>
      <c r="DJ58" s="856"/>
      <c r="DK58" s="839">
        <v>61</v>
      </c>
      <c r="DL58" s="848"/>
      <c r="DM58" s="853"/>
      <c r="DN58" s="7">
        <v>0.76249999999999996</v>
      </c>
      <c r="DO58" s="7">
        <v>1.175</v>
      </c>
      <c r="DP58" s="844" t="s">
        <v>7160</v>
      </c>
      <c r="DQ58" s="852"/>
      <c r="DR58" s="856"/>
      <c r="DS58" s="839">
        <v>68</v>
      </c>
      <c r="DT58" s="848"/>
      <c r="DU58" s="853"/>
      <c r="DV58" s="7">
        <v>0.85</v>
      </c>
      <c r="DW58" s="7">
        <v>1.175</v>
      </c>
      <c r="DX58" s="844" t="s">
        <v>7160</v>
      </c>
      <c r="DY58" s="852"/>
      <c r="DZ58" s="856"/>
      <c r="EA58" s="839">
        <v>75</v>
      </c>
      <c r="EB58" s="848"/>
      <c r="EC58" s="853"/>
      <c r="ED58" s="7">
        <v>0.9375</v>
      </c>
      <c r="EE58" s="7">
        <v>1.175</v>
      </c>
      <c r="EF58" s="844" t="s">
        <v>7160</v>
      </c>
      <c r="EG58" s="851"/>
      <c r="EH58" s="856"/>
      <c r="EI58" s="839">
        <v>80</v>
      </c>
      <c r="EJ58" s="848"/>
      <c r="EK58" s="853"/>
      <c r="EL58" s="7">
        <v>1</v>
      </c>
      <c r="EM58" s="7">
        <v>1.175</v>
      </c>
      <c r="EN58" s="844" t="s">
        <v>7160</v>
      </c>
      <c r="EO58" s="851"/>
      <c r="EP58" s="856"/>
      <c r="EQ58" s="839">
        <v>80</v>
      </c>
      <c r="ER58" s="845"/>
      <c r="ES58" s="853"/>
      <c r="ET58" s="7">
        <v>1</v>
      </c>
      <c r="EU58" s="7">
        <v>1.175</v>
      </c>
      <c r="EV58" s="844" t="s">
        <v>7160</v>
      </c>
      <c r="EW58" s="849"/>
      <c r="EX58" s="849"/>
      <c r="EY58" s="546">
        <v>2023</v>
      </c>
      <c r="FB58" s="862"/>
    </row>
    <row r="59" spans="1:158" s="934" customFormat="1" ht="32.25" customHeight="1" x14ac:dyDescent="0.25">
      <c r="A59" s="861" t="s">
        <v>9731</v>
      </c>
      <c r="B59" s="925" t="s">
        <v>7200</v>
      </c>
      <c r="C59" s="925" t="s">
        <v>201</v>
      </c>
      <c r="D59" s="925" t="s">
        <v>1452</v>
      </c>
      <c r="E59" s="925" t="s">
        <v>7213</v>
      </c>
      <c r="F59" s="925" t="s">
        <v>1453</v>
      </c>
      <c r="G59" s="925" t="s">
        <v>1453</v>
      </c>
      <c r="H59" s="925" t="s">
        <v>204</v>
      </c>
      <c r="I59" s="969" t="s">
        <v>207</v>
      </c>
      <c r="J59" s="969" t="s">
        <v>7344</v>
      </c>
      <c r="K59" s="969" t="s">
        <v>7693</v>
      </c>
      <c r="L59" s="920">
        <v>42</v>
      </c>
      <c r="M59" s="925" t="s">
        <v>8321</v>
      </c>
      <c r="N59" s="920">
        <v>419</v>
      </c>
      <c r="O59" s="920"/>
      <c r="P59" s="1068" t="s">
        <v>1454</v>
      </c>
      <c r="Q59" s="920" t="s">
        <v>210</v>
      </c>
      <c r="R59" s="921"/>
      <c r="S59" s="921"/>
      <c r="T59" s="921"/>
      <c r="U59" s="921"/>
      <c r="V59" s="921"/>
      <c r="W59" s="921"/>
      <c r="X59" s="921"/>
      <c r="Y59" s="921"/>
      <c r="Z59" s="921"/>
      <c r="AA59" s="921"/>
      <c r="AB59" s="921"/>
      <c r="AC59" s="921"/>
      <c r="AD59" s="921"/>
      <c r="AE59" s="921"/>
      <c r="AF59" s="921"/>
      <c r="AG59" s="921"/>
      <c r="AH59" s="921"/>
      <c r="AI59" s="921"/>
      <c r="AJ59" s="921"/>
      <c r="AK59" s="921"/>
      <c r="AL59" s="921"/>
      <c r="AM59" s="921"/>
      <c r="AN59" s="921"/>
      <c r="AO59" s="920" t="s">
        <v>211</v>
      </c>
      <c r="AP59" s="920" t="s">
        <v>442</v>
      </c>
      <c r="AQ59" s="920" t="s">
        <v>418</v>
      </c>
      <c r="AR59" s="920" t="s">
        <v>214</v>
      </c>
      <c r="AS59" s="920">
        <v>0</v>
      </c>
      <c r="AT59" s="925" t="s">
        <v>1455</v>
      </c>
      <c r="AU59" s="925" t="s">
        <v>1456</v>
      </c>
      <c r="AV59" s="987">
        <v>94</v>
      </c>
      <c r="AW59" s="976">
        <v>98</v>
      </c>
      <c r="AX59" s="1035" t="s">
        <v>204</v>
      </c>
      <c r="AY59" s="1035" t="s">
        <v>7611</v>
      </c>
      <c r="AZ59" s="1036" t="s">
        <v>204</v>
      </c>
      <c r="BA59" s="1043" t="s">
        <v>204</v>
      </c>
      <c r="BB59" s="938"/>
      <c r="BC59" s="938"/>
      <c r="BD59" s="938"/>
      <c r="BE59" s="938"/>
      <c r="BF59" s="1015">
        <v>98</v>
      </c>
      <c r="BG59" s="839">
        <v>2.91</v>
      </c>
      <c r="BH59" s="848">
        <v>2.91</v>
      </c>
      <c r="BI59" s="854" t="s">
        <v>8201</v>
      </c>
      <c r="BJ59" s="129">
        <v>2.969387755102041E-2</v>
      </c>
      <c r="BK59" s="7">
        <v>2.969387755102041E-2</v>
      </c>
      <c r="BL59" s="841" t="s">
        <v>218</v>
      </c>
      <c r="BM59" s="854" t="s">
        <v>8207</v>
      </c>
      <c r="BN59" s="859">
        <v>1</v>
      </c>
      <c r="BO59" s="839">
        <v>6.8</v>
      </c>
      <c r="BP59" s="845">
        <v>7.77</v>
      </c>
      <c r="BQ59" s="843" t="s">
        <v>8213</v>
      </c>
      <c r="BR59" s="7">
        <v>6.9387755102040816E-2</v>
      </c>
      <c r="BS59" s="850">
        <v>7.9285714285714279E-2</v>
      </c>
      <c r="BT59" s="844" t="s">
        <v>218</v>
      </c>
      <c r="BU59" s="537" t="s">
        <v>8219</v>
      </c>
      <c r="BV59" s="120">
        <v>1</v>
      </c>
      <c r="BW59" s="839">
        <v>9.7100000000000009</v>
      </c>
      <c r="BX59" s="848">
        <v>11.65</v>
      </c>
      <c r="BY59" s="853" t="s">
        <v>8613</v>
      </c>
      <c r="BZ59" s="7">
        <v>9.9081632653061233E-2</v>
      </c>
      <c r="CA59" s="7">
        <v>0.11887755102040817</v>
      </c>
      <c r="CB59" s="844" t="s">
        <v>218</v>
      </c>
      <c r="CC59" s="852" t="s">
        <v>8696</v>
      </c>
      <c r="CD59" s="857">
        <v>1</v>
      </c>
      <c r="CE59" s="839">
        <v>18.45</v>
      </c>
      <c r="CF59" s="848">
        <v>20.39</v>
      </c>
      <c r="CG59" s="853" t="s">
        <v>9732</v>
      </c>
      <c r="CH59" s="7">
        <v>0.18826530612244896</v>
      </c>
      <c r="CI59" s="7">
        <v>0.20806122448979592</v>
      </c>
      <c r="CJ59" s="844" t="s">
        <v>218</v>
      </c>
      <c r="CK59" s="27" t="s">
        <v>9733</v>
      </c>
      <c r="CL59" s="857">
        <v>1</v>
      </c>
      <c r="CM59" s="839">
        <v>29.13</v>
      </c>
      <c r="CN59" s="848">
        <v>31.07</v>
      </c>
      <c r="CO59" s="847" t="s">
        <v>9734</v>
      </c>
      <c r="CP59" s="7">
        <v>0.29724489795918368</v>
      </c>
      <c r="CQ59" s="7">
        <v>0.31704081632653064</v>
      </c>
      <c r="CR59" s="844" t="s">
        <v>218</v>
      </c>
      <c r="CS59" s="852" t="s">
        <v>9735</v>
      </c>
      <c r="CT59" s="857">
        <v>1</v>
      </c>
      <c r="CU59" s="839">
        <v>39.81</v>
      </c>
      <c r="CV59" s="848">
        <v>41.75</v>
      </c>
      <c r="CW59" s="853" t="s">
        <v>9736</v>
      </c>
      <c r="CX59" s="7">
        <v>0.40622448979591841</v>
      </c>
      <c r="CY59" s="7">
        <v>0.42602040816326531</v>
      </c>
      <c r="CZ59" s="844" t="s">
        <v>218</v>
      </c>
      <c r="DA59" s="852" t="s">
        <v>9737</v>
      </c>
      <c r="DB59" s="856">
        <v>1</v>
      </c>
      <c r="DC59" s="839">
        <v>51.46</v>
      </c>
      <c r="DD59" s="848"/>
      <c r="DE59" s="853"/>
      <c r="DF59" s="7">
        <v>0.54744680851063832</v>
      </c>
      <c r="DG59" s="7">
        <v>0.42602040816326531</v>
      </c>
      <c r="DH59" s="844" t="s">
        <v>7160</v>
      </c>
      <c r="DI59" s="852"/>
      <c r="DJ59" s="856"/>
      <c r="DK59" s="839">
        <v>60.19</v>
      </c>
      <c r="DL59" s="848"/>
      <c r="DM59" s="853"/>
      <c r="DN59" s="7">
        <v>0.61418367346938774</v>
      </c>
      <c r="DO59" s="7">
        <v>0.42602040816326531</v>
      </c>
      <c r="DP59" s="844" t="s">
        <v>7160</v>
      </c>
      <c r="DQ59" s="852"/>
      <c r="DR59" s="856"/>
      <c r="DS59" s="839">
        <v>69.900000000000006</v>
      </c>
      <c r="DT59" s="848"/>
      <c r="DU59" s="853"/>
      <c r="DV59" s="7">
        <v>0.71326530612244898</v>
      </c>
      <c r="DW59" s="7">
        <v>0.42602040816326531</v>
      </c>
      <c r="DX59" s="844" t="s">
        <v>7160</v>
      </c>
      <c r="DY59" s="852"/>
      <c r="DZ59" s="856"/>
      <c r="EA59" s="839">
        <v>77.67</v>
      </c>
      <c r="EB59" s="848"/>
      <c r="EC59" s="853"/>
      <c r="ED59" s="7">
        <v>0.79255102040816328</v>
      </c>
      <c r="EE59" s="7">
        <v>0.42602040816326531</v>
      </c>
      <c r="EF59" s="844" t="s">
        <v>7160</v>
      </c>
      <c r="EG59" s="851"/>
      <c r="EH59" s="856"/>
      <c r="EI59" s="839">
        <v>88.35</v>
      </c>
      <c r="EJ59" s="848"/>
      <c r="EK59" s="853"/>
      <c r="EL59" s="7">
        <v>0.90153061224489794</v>
      </c>
      <c r="EM59" s="7">
        <v>0.42602040816326531</v>
      </c>
      <c r="EN59" s="844" t="s">
        <v>7160</v>
      </c>
      <c r="EO59" s="851"/>
      <c r="EP59" s="856"/>
      <c r="EQ59" s="839">
        <v>98</v>
      </c>
      <c r="ER59" s="845"/>
      <c r="ES59" s="853"/>
      <c r="ET59" s="7">
        <v>1</v>
      </c>
      <c r="EU59" s="7">
        <v>0.42602040816326531</v>
      </c>
      <c r="EV59" s="844" t="s">
        <v>7160</v>
      </c>
      <c r="EW59" s="849"/>
      <c r="EX59" s="849"/>
      <c r="EY59" s="546">
        <v>2023</v>
      </c>
      <c r="FB59" s="862"/>
    </row>
    <row r="60" spans="1:158" s="934" customFormat="1" ht="32.25" customHeight="1" x14ac:dyDescent="0.25">
      <c r="A60" s="861" t="s">
        <v>9738</v>
      </c>
      <c r="B60" s="925" t="s">
        <v>7200</v>
      </c>
      <c r="C60" s="925" t="s">
        <v>201</v>
      </c>
      <c r="D60" s="925" t="s">
        <v>1452</v>
      </c>
      <c r="E60" s="925" t="s">
        <v>7213</v>
      </c>
      <c r="F60" s="925" t="s">
        <v>1453</v>
      </c>
      <c r="G60" s="925" t="s">
        <v>1453</v>
      </c>
      <c r="H60" s="925" t="s">
        <v>204</v>
      </c>
      <c r="I60" s="969" t="s">
        <v>207</v>
      </c>
      <c r="J60" s="969" t="s">
        <v>7344</v>
      </c>
      <c r="K60" s="969" t="s">
        <v>7693</v>
      </c>
      <c r="L60" s="920">
        <v>42</v>
      </c>
      <c r="M60" s="925" t="s">
        <v>8321</v>
      </c>
      <c r="N60" s="920">
        <v>422</v>
      </c>
      <c r="O60" s="920"/>
      <c r="P60" s="1068" t="s">
        <v>1509</v>
      </c>
      <c r="Q60" s="920" t="s">
        <v>210</v>
      </c>
      <c r="R60" s="921"/>
      <c r="S60" s="921"/>
      <c r="T60" s="921"/>
      <c r="U60" s="921"/>
      <c r="V60" s="921"/>
      <c r="W60" s="921"/>
      <c r="X60" s="921"/>
      <c r="Y60" s="921"/>
      <c r="Z60" s="921"/>
      <c r="AA60" s="921"/>
      <c r="AB60" s="921"/>
      <c r="AC60" s="921"/>
      <c r="AD60" s="921"/>
      <c r="AE60" s="921"/>
      <c r="AF60" s="921"/>
      <c r="AG60" s="921"/>
      <c r="AH60" s="921"/>
      <c r="AI60" s="921"/>
      <c r="AJ60" s="921"/>
      <c r="AK60" s="921"/>
      <c r="AL60" s="921"/>
      <c r="AM60" s="921"/>
      <c r="AN60" s="921"/>
      <c r="AO60" s="920" t="s">
        <v>211</v>
      </c>
      <c r="AP60" s="920" t="s">
        <v>442</v>
      </c>
      <c r="AQ60" s="920" t="s">
        <v>213</v>
      </c>
      <c r="AR60" s="920" t="s">
        <v>214</v>
      </c>
      <c r="AS60" s="920">
        <v>0</v>
      </c>
      <c r="AT60" s="925" t="s">
        <v>1510</v>
      </c>
      <c r="AU60" s="925" t="s">
        <v>1511</v>
      </c>
      <c r="AV60" s="978">
        <v>98</v>
      </c>
      <c r="AW60" s="976">
        <v>99</v>
      </c>
      <c r="AX60" s="1035" t="s">
        <v>204</v>
      </c>
      <c r="AY60" s="1035" t="s">
        <v>7611</v>
      </c>
      <c r="AZ60" s="1036" t="s">
        <v>204</v>
      </c>
      <c r="BA60" s="1043" t="s">
        <v>204</v>
      </c>
      <c r="BB60" s="938"/>
      <c r="BC60" s="938"/>
      <c r="BD60" s="938"/>
      <c r="BE60" s="938"/>
      <c r="BF60" s="999">
        <v>99</v>
      </c>
      <c r="BG60" s="839">
        <v>99</v>
      </c>
      <c r="BH60" s="848">
        <v>99.16</v>
      </c>
      <c r="BI60" s="854" t="s">
        <v>8202</v>
      </c>
      <c r="BJ60" s="129">
        <v>1</v>
      </c>
      <c r="BK60" s="7">
        <v>1.0016161616161616</v>
      </c>
      <c r="BL60" s="841" t="s">
        <v>218</v>
      </c>
      <c r="BM60" s="854" t="s">
        <v>8208</v>
      </c>
      <c r="BN60" s="859">
        <v>1</v>
      </c>
      <c r="BO60" s="839">
        <v>99</v>
      </c>
      <c r="BP60" s="845">
        <v>99.84</v>
      </c>
      <c r="BQ60" s="843" t="s">
        <v>8214</v>
      </c>
      <c r="BR60" s="7">
        <v>1</v>
      </c>
      <c r="BS60" s="7">
        <v>1.0084848484848485</v>
      </c>
      <c r="BT60" s="844" t="s">
        <v>218</v>
      </c>
      <c r="BU60" s="537" t="s">
        <v>8220</v>
      </c>
      <c r="BV60" s="120">
        <v>1</v>
      </c>
      <c r="BW60" s="839">
        <v>99</v>
      </c>
      <c r="BX60" s="848">
        <v>99.35</v>
      </c>
      <c r="BY60" s="853" t="s">
        <v>8614</v>
      </c>
      <c r="BZ60" s="7">
        <v>1</v>
      </c>
      <c r="CA60" s="7">
        <v>1.0035353535353535</v>
      </c>
      <c r="CB60" s="844" t="s">
        <v>218</v>
      </c>
      <c r="CC60" s="852" t="s">
        <v>8697</v>
      </c>
      <c r="CD60" s="120">
        <v>1</v>
      </c>
      <c r="CE60" s="839">
        <v>99</v>
      </c>
      <c r="CF60" s="848">
        <v>99.77</v>
      </c>
      <c r="CG60" s="853" t="s">
        <v>9739</v>
      </c>
      <c r="CH60" s="7">
        <v>1</v>
      </c>
      <c r="CI60" s="7">
        <v>1.0077777777777777</v>
      </c>
      <c r="CJ60" s="844" t="s">
        <v>218</v>
      </c>
      <c r="CK60" s="27" t="s">
        <v>9740</v>
      </c>
      <c r="CL60" s="857">
        <v>1</v>
      </c>
      <c r="CM60" s="839">
        <v>99</v>
      </c>
      <c r="CN60" s="848">
        <v>99.03</v>
      </c>
      <c r="CO60" s="847" t="s">
        <v>9741</v>
      </c>
      <c r="CP60" s="7">
        <v>1</v>
      </c>
      <c r="CQ60" s="7">
        <v>1.0003030303030302</v>
      </c>
      <c r="CR60" s="844" t="s">
        <v>218</v>
      </c>
      <c r="CS60" s="852" t="s">
        <v>9742</v>
      </c>
      <c r="CT60" s="857">
        <v>1</v>
      </c>
      <c r="CU60" s="839">
        <v>99</v>
      </c>
      <c r="CV60" s="848">
        <v>100</v>
      </c>
      <c r="CW60" s="853" t="s">
        <v>9743</v>
      </c>
      <c r="CX60" s="7">
        <v>1</v>
      </c>
      <c r="CY60" s="7">
        <v>1.0101010101010102</v>
      </c>
      <c r="CZ60" s="844" t="s">
        <v>218</v>
      </c>
      <c r="DA60" s="852" t="s">
        <v>9744</v>
      </c>
      <c r="DB60" s="856">
        <v>1</v>
      </c>
      <c r="DC60" s="839">
        <v>99</v>
      </c>
      <c r="DD60" s="848"/>
      <c r="DE60" s="853"/>
      <c r="DF60" s="7">
        <v>1</v>
      </c>
      <c r="DG60" s="7">
        <v>0</v>
      </c>
      <c r="DH60" s="844" t="s">
        <v>7160</v>
      </c>
      <c r="DI60" s="852"/>
      <c r="DJ60" s="856"/>
      <c r="DK60" s="839">
        <v>99</v>
      </c>
      <c r="DL60" s="848"/>
      <c r="DM60" s="853"/>
      <c r="DN60" s="7">
        <v>1</v>
      </c>
      <c r="DO60" s="7">
        <v>0</v>
      </c>
      <c r="DP60" s="844" t="s">
        <v>7160</v>
      </c>
      <c r="DQ60" s="852"/>
      <c r="DR60" s="856"/>
      <c r="DS60" s="839">
        <v>99</v>
      </c>
      <c r="DT60" s="848"/>
      <c r="DU60" s="853"/>
      <c r="DV60" s="7">
        <v>1</v>
      </c>
      <c r="DW60" s="7">
        <v>0</v>
      </c>
      <c r="DX60" s="844" t="s">
        <v>7160</v>
      </c>
      <c r="DY60" s="852"/>
      <c r="DZ60" s="856"/>
      <c r="EA60" s="839">
        <v>99</v>
      </c>
      <c r="EB60" s="848"/>
      <c r="EC60" s="853"/>
      <c r="ED60" s="7">
        <v>1</v>
      </c>
      <c r="EE60" s="7">
        <v>0</v>
      </c>
      <c r="EF60" s="844" t="s">
        <v>7160</v>
      </c>
      <c r="EG60" s="851"/>
      <c r="EH60" s="856"/>
      <c r="EI60" s="839">
        <v>99</v>
      </c>
      <c r="EJ60" s="848"/>
      <c r="EK60" s="853"/>
      <c r="EL60" s="7">
        <v>1</v>
      </c>
      <c r="EM60" s="7">
        <v>0</v>
      </c>
      <c r="EN60" s="844" t="s">
        <v>7160</v>
      </c>
      <c r="EO60" s="851"/>
      <c r="EP60" s="856"/>
      <c r="EQ60" s="839">
        <v>99</v>
      </c>
      <c r="ER60" s="845"/>
      <c r="ES60" s="853"/>
      <c r="ET60" s="7">
        <v>1</v>
      </c>
      <c r="EU60" s="7">
        <v>0</v>
      </c>
      <c r="EV60" s="844" t="s">
        <v>7160</v>
      </c>
      <c r="EW60" s="849"/>
      <c r="EX60" s="856"/>
      <c r="EY60" s="546">
        <v>2023</v>
      </c>
      <c r="FB60" s="862"/>
    </row>
    <row r="61" spans="1:158" s="934" customFormat="1" ht="32.25" customHeight="1" x14ac:dyDescent="0.25">
      <c r="A61" s="861" t="s">
        <v>9745</v>
      </c>
      <c r="B61" s="925" t="s">
        <v>7200</v>
      </c>
      <c r="C61" s="925" t="s">
        <v>201</v>
      </c>
      <c r="D61" s="925" t="s">
        <v>1452</v>
      </c>
      <c r="E61" s="925" t="s">
        <v>7213</v>
      </c>
      <c r="F61" s="925" t="s">
        <v>1453</v>
      </c>
      <c r="G61" s="925" t="s">
        <v>1453</v>
      </c>
      <c r="H61" s="925" t="s">
        <v>204</v>
      </c>
      <c r="I61" s="969" t="s">
        <v>207</v>
      </c>
      <c r="J61" s="969" t="s">
        <v>7344</v>
      </c>
      <c r="K61" s="969" t="s">
        <v>7693</v>
      </c>
      <c r="L61" s="920">
        <v>42</v>
      </c>
      <c r="M61" s="925" t="s">
        <v>8321</v>
      </c>
      <c r="N61" s="920">
        <v>423</v>
      </c>
      <c r="O61" s="920"/>
      <c r="P61" s="1068" t="s">
        <v>1536</v>
      </c>
      <c r="Q61" s="920" t="s">
        <v>210</v>
      </c>
      <c r="R61" s="921"/>
      <c r="S61" s="921"/>
      <c r="T61" s="921"/>
      <c r="U61" s="921"/>
      <c r="V61" s="921"/>
      <c r="W61" s="921"/>
      <c r="X61" s="921"/>
      <c r="Y61" s="921"/>
      <c r="Z61" s="921"/>
      <c r="AA61" s="921"/>
      <c r="AB61" s="921"/>
      <c r="AC61" s="921"/>
      <c r="AD61" s="921"/>
      <c r="AE61" s="921"/>
      <c r="AF61" s="921"/>
      <c r="AG61" s="921"/>
      <c r="AH61" s="921"/>
      <c r="AI61" s="921"/>
      <c r="AJ61" s="921"/>
      <c r="AK61" s="921"/>
      <c r="AL61" s="921"/>
      <c r="AM61" s="921"/>
      <c r="AN61" s="921"/>
      <c r="AO61" s="920" t="s">
        <v>211</v>
      </c>
      <c r="AP61" s="920" t="s">
        <v>470</v>
      </c>
      <c r="AQ61" s="920" t="s">
        <v>213</v>
      </c>
      <c r="AR61" s="920" t="s">
        <v>214</v>
      </c>
      <c r="AS61" s="920">
        <v>0</v>
      </c>
      <c r="AT61" s="925" t="s">
        <v>1537</v>
      </c>
      <c r="AU61" s="925" t="s">
        <v>1538</v>
      </c>
      <c r="AV61" s="978">
        <v>98</v>
      </c>
      <c r="AW61" s="976">
        <v>99</v>
      </c>
      <c r="AX61" s="1035" t="s">
        <v>204</v>
      </c>
      <c r="AY61" s="1035" t="s">
        <v>7611</v>
      </c>
      <c r="AZ61" s="1036" t="s">
        <v>204</v>
      </c>
      <c r="BA61" s="1043" t="s">
        <v>204</v>
      </c>
      <c r="BB61" s="938"/>
      <c r="BC61" s="938"/>
      <c r="BD61" s="938"/>
      <c r="BE61" s="938"/>
      <c r="BF61" s="999">
        <v>99</v>
      </c>
      <c r="BG61" s="839">
        <v>0</v>
      </c>
      <c r="BH61" s="842">
        <v>0</v>
      </c>
      <c r="BI61" s="854" t="s">
        <v>8203</v>
      </c>
      <c r="BJ61" s="129">
        <v>0</v>
      </c>
      <c r="BK61" s="7">
        <v>0</v>
      </c>
      <c r="BL61" s="841" t="s">
        <v>218</v>
      </c>
      <c r="BM61" s="854" t="s">
        <v>8209</v>
      </c>
      <c r="BN61" s="859">
        <v>1</v>
      </c>
      <c r="BO61" s="839">
        <v>0</v>
      </c>
      <c r="BP61" s="842">
        <v>0</v>
      </c>
      <c r="BQ61" s="843" t="s">
        <v>8215</v>
      </c>
      <c r="BR61" s="7">
        <v>0</v>
      </c>
      <c r="BS61" s="7">
        <v>0</v>
      </c>
      <c r="BT61" s="844" t="s">
        <v>218</v>
      </c>
      <c r="BU61" s="537" t="s">
        <v>8221</v>
      </c>
      <c r="BV61" s="120">
        <v>1</v>
      </c>
      <c r="BW61" s="839">
        <v>99</v>
      </c>
      <c r="BX61" s="848">
        <v>98.44</v>
      </c>
      <c r="BY61" s="853" t="s">
        <v>8615</v>
      </c>
      <c r="BZ61" s="7">
        <v>1</v>
      </c>
      <c r="CA61" s="7">
        <v>0.99434343434343431</v>
      </c>
      <c r="CB61" s="844" t="s">
        <v>218</v>
      </c>
      <c r="CC61" s="852" t="s">
        <v>8698</v>
      </c>
      <c r="CD61" s="120">
        <v>1</v>
      </c>
      <c r="CE61" s="839">
        <v>99</v>
      </c>
      <c r="CF61" s="842">
        <v>98.44</v>
      </c>
      <c r="CG61" s="853" t="s">
        <v>9746</v>
      </c>
      <c r="CH61" s="7">
        <v>1</v>
      </c>
      <c r="CI61" s="7">
        <v>0.99434343434343431</v>
      </c>
      <c r="CJ61" s="844" t="s">
        <v>218</v>
      </c>
      <c r="CK61" s="27" t="s">
        <v>9747</v>
      </c>
      <c r="CL61" s="857">
        <v>1</v>
      </c>
      <c r="CM61" s="839">
        <v>99</v>
      </c>
      <c r="CN61" s="842">
        <v>98.44</v>
      </c>
      <c r="CO61" s="847" t="s">
        <v>9748</v>
      </c>
      <c r="CP61" s="7">
        <v>1</v>
      </c>
      <c r="CQ61" s="7">
        <v>0.99434343434343431</v>
      </c>
      <c r="CR61" s="844" t="s">
        <v>218</v>
      </c>
      <c r="CS61" s="852" t="s">
        <v>9749</v>
      </c>
      <c r="CT61" s="857">
        <v>1</v>
      </c>
      <c r="CU61" s="839">
        <v>99</v>
      </c>
      <c r="CV61" s="848">
        <v>98.89</v>
      </c>
      <c r="CW61" s="853" t="s">
        <v>9750</v>
      </c>
      <c r="CX61" s="7">
        <v>1</v>
      </c>
      <c r="CY61" s="7">
        <v>0.99888888888888894</v>
      </c>
      <c r="CZ61" s="844" t="s">
        <v>218</v>
      </c>
      <c r="DA61" s="852" t="s">
        <v>9751</v>
      </c>
      <c r="DB61" s="856">
        <v>1</v>
      </c>
      <c r="DC61" s="839">
        <v>99</v>
      </c>
      <c r="DD61" s="842">
        <v>98.89</v>
      </c>
      <c r="DE61" s="853"/>
      <c r="DF61" s="7">
        <v>1</v>
      </c>
      <c r="DG61" s="7">
        <v>0</v>
      </c>
      <c r="DH61" s="844" t="s">
        <v>7160</v>
      </c>
      <c r="DI61" s="852"/>
      <c r="DJ61" s="856"/>
      <c r="DK61" s="839">
        <v>99</v>
      </c>
      <c r="DL61" s="842">
        <v>0</v>
      </c>
      <c r="DM61" s="853"/>
      <c r="DN61" s="7">
        <v>1</v>
      </c>
      <c r="DO61" s="7">
        <v>0</v>
      </c>
      <c r="DP61" s="844" t="s">
        <v>7160</v>
      </c>
      <c r="DQ61" s="852"/>
      <c r="DR61" s="856"/>
      <c r="DS61" s="839">
        <v>99</v>
      </c>
      <c r="DT61" s="848"/>
      <c r="DU61" s="853"/>
      <c r="DV61" s="7">
        <v>1</v>
      </c>
      <c r="DW61" s="7">
        <v>0</v>
      </c>
      <c r="DX61" s="844" t="s">
        <v>7160</v>
      </c>
      <c r="DY61" s="852"/>
      <c r="DZ61" s="856"/>
      <c r="EA61" s="839">
        <v>99</v>
      </c>
      <c r="EB61" s="842">
        <v>0</v>
      </c>
      <c r="EC61" s="853"/>
      <c r="ED61" s="7">
        <v>1</v>
      </c>
      <c r="EE61" s="7">
        <v>0</v>
      </c>
      <c r="EF61" s="844" t="s">
        <v>7160</v>
      </c>
      <c r="EG61" s="851"/>
      <c r="EH61" s="856"/>
      <c r="EI61" s="839">
        <v>99</v>
      </c>
      <c r="EJ61" s="842">
        <v>0</v>
      </c>
      <c r="EK61" s="853"/>
      <c r="EL61" s="7">
        <v>1</v>
      </c>
      <c r="EM61" s="7">
        <v>0</v>
      </c>
      <c r="EN61" s="844" t="s">
        <v>7160</v>
      </c>
      <c r="EO61" s="851"/>
      <c r="EP61" s="856"/>
      <c r="EQ61" s="839">
        <v>99</v>
      </c>
      <c r="ER61" s="845"/>
      <c r="ES61" s="853"/>
      <c r="ET61" s="7">
        <v>1</v>
      </c>
      <c r="EU61" s="7">
        <v>0</v>
      </c>
      <c r="EV61" s="844" t="s">
        <v>7160</v>
      </c>
      <c r="EW61" s="849"/>
      <c r="EX61" s="856"/>
      <c r="EY61" s="991">
        <v>2023</v>
      </c>
      <c r="FB61" s="862"/>
    </row>
    <row r="62" spans="1:158" s="934" customFormat="1" ht="32.25" customHeight="1" x14ac:dyDescent="0.25">
      <c r="A62" s="861" t="s">
        <v>9752</v>
      </c>
      <c r="B62" s="925" t="s">
        <v>7200</v>
      </c>
      <c r="C62" s="925" t="s">
        <v>201</v>
      </c>
      <c r="D62" s="925" t="s">
        <v>1452</v>
      </c>
      <c r="E62" s="925" t="s">
        <v>7213</v>
      </c>
      <c r="F62" s="925" t="s">
        <v>1453</v>
      </c>
      <c r="G62" s="925" t="s">
        <v>1453</v>
      </c>
      <c r="H62" s="925" t="s">
        <v>204</v>
      </c>
      <c r="I62" s="969" t="s">
        <v>207</v>
      </c>
      <c r="J62" s="969" t="s">
        <v>7344</v>
      </c>
      <c r="K62" s="969" t="s">
        <v>7693</v>
      </c>
      <c r="L62" s="920">
        <v>42</v>
      </c>
      <c r="M62" s="925" t="s">
        <v>8321</v>
      </c>
      <c r="N62" s="920">
        <v>426</v>
      </c>
      <c r="O62" s="920"/>
      <c r="P62" s="1068" t="s">
        <v>1563</v>
      </c>
      <c r="Q62" s="920" t="s">
        <v>210</v>
      </c>
      <c r="R62" s="921"/>
      <c r="S62" s="921"/>
      <c r="T62" s="921"/>
      <c r="U62" s="921"/>
      <c r="V62" s="921"/>
      <c r="W62" s="921"/>
      <c r="X62" s="921"/>
      <c r="Y62" s="921"/>
      <c r="Z62" s="921"/>
      <c r="AA62" s="921"/>
      <c r="AB62" s="921"/>
      <c r="AC62" s="921"/>
      <c r="AD62" s="921"/>
      <c r="AE62" s="921"/>
      <c r="AF62" s="921"/>
      <c r="AG62" s="921"/>
      <c r="AH62" s="921"/>
      <c r="AI62" s="921"/>
      <c r="AJ62" s="921"/>
      <c r="AK62" s="921"/>
      <c r="AL62" s="921"/>
      <c r="AM62" s="921"/>
      <c r="AN62" s="921"/>
      <c r="AO62" s="920" t="s">
        <v>211</v>
      </c>
      <c r="AP62" s="920" t="s">
        <v>470</v>
      </c>
      <c r="AQ62" s="920" t="s">
        <v>418</v>
      </c>
      <c r="AR62" s="920" t="s">
        <v>214</v>
      </c>
      <c r="AS62" s="920">
        <v>0</v>
      </c>
      <c r="AT62" s="925" t="s">
        <v>7251</v>
      </c>
      <c r="AU62" s="925" t="s">
        <v>1565</v>
      </c>
      <c r="AV62" s="978">
        <v>100</v>
      </c>
      <c r="AW62" s="976">
        <v>100</v>
      </c>
      <c r="AX62" s="1035" t="s">
        <v>204</v>
      </c>
      <c r="AY62" s="1035" t="s">
        <v>7611</v>
      </c>
      <c r="AZ62" s="1036" t="s">
        <v>204</v>
      </c>
      <c r="BA62" s="1043" t="s">
        <v>204</v>
      </c>
      <c r="BB62" s="938"/>
      <c r="BC62" s="938"/>
      <c r="BD62" s="938"/>
      <c r="BE62" s="938"/>
      <c r="BF62" s="999">
        <v>100</v>
      </c>
      <c r="BG62" s="839">
        <v>0</v>
      </c>
      <c r="BH62" s="842">
        <v>0</v>
      </c>
      <c r="BI62" s="854" t="s">
        <v>8204</v>
      </c>
      <c r="BJ62" s="129">
        <v>0</v>
      </c>
      <c r="BK62" s="7">
        <v>0</v>
      </c>
      <c r="BL62" s="841" t="s">
        <v>218</v>
      </c>
      <c r="BM62" s="854" t="s">
        <v>8210</v>
      </c>
      <c r="BN62" s="859">
        <v>1</v>
      </c>
      <c r="BO62" s="839">
        <v>0</v>
      </c>
      <c r="BP62" s="842">
        <v>0</v>
      </c>
      <c r="BQ62" s="843" t="s">
        <v>8216</v>
      </c>
      <c r="BR62" s="7">
        <v>0</v>
      </c>
      <c r="BS62" s="850">
        <v>0</v>
      </c>
      <c r="BT62" s="844" t="s">
        <v>218</v>
      </c>
      <c r="BU62" s="537" t="s">
        <v>8222</v>
      </c>
      <c r="BV62" s="120">
        <v>1</v>
      </c>
      <c r="BW62" s="839">
        <v>25</v>
      </c>
      <c r="BX62" s="848">
        <v>22.1</v>
      </c>
      <c r="BY62" s="853" t="s">
        <v>8616</v>
      </c>
      <c r="BZ62" s="7">
        <v>0.25</v>
      </c>
      <c r="CA62" s="7">
        <v>0.221</v>
      </c>
      <c r="CB62" s="844" t="s">
        <v>218</v>
      </c>
      <c r="CC62" s="852" t="s">
        <v>8699</v>
      </c>
      <c r="CD62" s="857">
        <v>1</v>
      </c>
      <c r="CE62" s="839">
        <v>25</v>
      </c>
      <c r="CF62" s="842">
        <v>22.1</v>
      </c>
      <c r="CG62" s="853" t="s">
        <v>9753</v>
      </c>
      <c r="CH62" s="7">
        <v>0.25</v>
      </c>
      <c r="CI62" s="7">
        <v>0.221</v>
      </c>
      <c r="CJ62" s="844" t="s">
        <v>218</v>
      </c>
      <c r="CK62" s="27" t="s">
        <v>9754</v>
      </c>
      <c r="CL62" s="857">
        <v>1</v>
      </c>
      <c r="CM62" s="839">
        <v>25</v>
      </c>
      <c r="CN62" s="842">
        <v>22.1</v>
      </c>
      <c r="CO62" s="847" t="s">
        <v>9755</v>
      </c>
      <c r="CP62" s="7">
        <v>0.25</v>
      </c>
      <c r="CQ62" s="7">
        <v>0.221</v>
      </c>
      <c r="CR62" s="844" t="s">
        <v>218</v>
      </c>
      <c r="CS62" s="852" t="s">
        <v>9756</v>
      </c>
      <c r="CT62" s="857">
        <v>1</v>
      </c>
      <c r="CU62" s="839">
        <v>49.4</v>
      </c>
      <c r="CV62" s="848">
        <v>49.4</v>
      </c>
      <c r="CW62" s="853" t="s">
        <v>9757</v>
      </c>
      <c r="CX62" s="7">
        <v>0.49399999999999999</v>
      </c>
      <c r="CY62" s="7">
        <v>0.49399999999999999</v>
      </c>
      <c r="CZ62" s="844" t="s">
        <v>218</v>
      </c>
      <c r="DA62" s="852" t="s">
        <v>9758</v>
      </c>
      <c r="DB62" s="856">
        <v>1</v>
      </c>
      <c r="DC62" s="839">
        <v>49.4</v>
      </c>
      <c r="DD62" s="842">
        <v>49.4</v>
      </c>
      <c r="DE62" s="853"/>
      <c r="DF62" s="7">
        <v>0.49399999999999999</v>
      </c>
      <c r="DG62" s="7">
        <v>0.49399999999999999</v>
      </c>
      <c r="DH62" s="844" t="s">
        <v>7160</v>
      </c>
      <c r="DI62" s="852"/>
      <c r="DJ62" s="856"/>
      <c r="DK62" s="839">
        <v>49.4</v>
      </c>
      <c r="DL62" s="842">
        <v>0</v>
      </c>
      <c r="DM62" s="853"/>
      <c r="DN62" s="7">
        <v>0.49399999999999999</v>
      </c>
      <c r="DO62" s="7">
        <v>0.49399999999999999</v>
      </c>
      <c r="DP62" s="844" t="s">
        <v>7160</v>
      </c>
      <c r="DQ62" s="852"/>
      <c r="DR62" s="856"/>
      <c r="DS62" s="839">
        <v>70.8</v>
      </c>
      <c r="DT62" s="848"/>
      <c r="DU62" s="853"/>
      <c r="DV62" s="7">
        <v>0.70799999999999996</v>
      </c>
      <c r="DW62" s="7">
        <v>0.49399999999999999</v>
      </c>
      <c r="DX62" s="844" t="s">
        <v>7160</v>
      </c>
      <c r="DY62" s="852"/>
      <c r="DZ62" s="856"/>
      <c r="EA62" s="839">
        <v>70.8</v>
      </c>
      <c r="EB62" s="842">
        <v>0</v>
      </c>
      <c r="EC62" s="853"/>
      <c r="ED62" s="7">
        <v>0.70799999999999996</v>
      </c>
      <c r="EE62" s="7">
        <v>0.49399999999999999</v>
      </c>
      <c r="EF62" s="844" t="s">
        <v>7160</v>
      </c>
      <c r="EG62" s="851"/>
      <c r="EH62" s="856"/>
      <c r="EI62" s="839">
        <v>70.8</v>
      </c>
      <c r="EJ62" s="842">
        <v>0</v>
      </c>
      <c r="EK62" s="853"/>
      <c r="EL62" s="7">
        <v>0.70799999999999996</v>
      </c>
      <c r="EM62" s="7">
        <v>0.49399999999999999</v>
      </c>
      <c r="EN62" s="844" t="s">
        <v>7160</v>
      </c>
      <c r="EO62" s="851"/>
      <c r="EP62" s="856"/>
      <c r="EQ62" s="839">
        <v>100</v>
      </c>
      <c r="ER62" s="845"/>
      <c r="ES62" s="853"/>
      <c r="ET62" s="7">
        <v>1</v>
      </c>
      <c r="EU62" s="7">
        <v>0.49399999999999999</v>
      </c>
      <c r="EV62" s="844" t="s">
        <v>7160</v>
      </c>
      <c r="EW62" s="849"/>
      <c r="EX62" s="849"/>
      <c r="EY62" s="35">
        <v>2023</v>
      </c>
      <c r="FB62" s="862"/>
    </row>
    <row r="63" spans="1:158" s="934" customFormat="1" ht="32.25" customHeight="1" x14ac:dyDescent="0.25">
      <c r="A63" s="861" t="s">
        <v>9759</v>
      </c>
      <c r="B63" s="925" t="s">
        <v>7200</v>
      </c>
      <c r="C63" s="925" t="s">
        <v>201</v>
      </c>
      <c r="D63" s="925" t="s">
        <v>1452</v>
      </c>
      <c r="E63" s="925" t="s">
        <v>7213</v>
      </c>
      <c r="F63" s="925" t="s">
        <v>1453</v>
      </c>
      <c r="G63" s="925" t="s">
        <v>1453</v>
      </c>
      <c r="H63" s="925" t="s">
        <v>204</v>
      </c>
      <c r="I63" s="969" t="s">
        <v>207</v>
      </c>
      <c r="J63" s="969" t="s">
        <v>7344</v>
      </c>
      <c r="K63" s="969" t="s">
        <v>7693</v>
      </c>
      <c r="L63" s="920">
        <v>42</v>
      </c>
      <c r="M63" s="925" t="s">
        <v>8321</v>
      </c>
      <c r="N63" s="920">
        <v>123</v>
      </c>
      <c r="O63" s="920"/>
      <c r="P63" s="1068" t="s">
        <v>1590</v>
      </c>
      <c r="Q63" s="920" t="s">
        <v>210</v>
      </c>
      <c r="R63" s="921"/>
      <c r="S63" s="921"/>
      <c r="T63" s="921"/>
      <c r="U63" s="921"/>
      <c r="V63" s="921"/>
      <c r="W63" s="921"/>
      <c r="X63" s="921"/>
      <c r="Y63" s="921"/>
      <c r="Z63" s="921"/>
      <c r="AA63" s="921"/>
      <c r="AB63" s="921"/>
      <c r="AC63" s="921"/>
      <c r="AD63" s="921"/>
      <c r="AE63" s="921"/>
      <c r="AF63" s="921"/>
      <c r="AG63" s="921"/>
      <c r="AH63" s="921"/>
      <c r="AI63" s="921"/>
      <c r="AJ63" s="921"/>
      <c r="AK63" s="921"/>
      <c r="AL63" s="921"/>
      <c r="AM63" s="921"/>
      <c r="AN63" s="921"/>
      <c r="AO63" s="920" t="s">
        <v>211</v>
      </c>
      <c r="AP63" s="920" t="s">
        <v>442</v>
      </c>
      <c r="AQ63" s="920" t="s">
        <v>418</v>
      </c>
      <c r="AR63" s="920" t="s">
        <v>214</v>
      </c>
      <c r="AS63" s="920">
        <v>0</v>
      </c>
      <c r="AT63" s="925" t="s">
        <v>7662</v>
      </c>
      <c r="AU63" s="925" t="s">
        <v>1592</v>
      </c>
      <c r="AV63" s="978">
        <v>100</v>
      </c>
      <c r="AW63" s="976">
        <v>100</v>
      </c>
      <c r="AX63" s="1035" t="s">
        <v>204</v>
      </c>
      <c r="AY63" s="1035" t="s">
        <v>7611</v>
      </c>
      <c r="AZ63" s="1036" t="s">
        <v>204</v>
      </c>
      <c r="BA63" s="1043" t="s">
        <v>204</v>
      </c>
      <c r="BB63" s="938"/>
      <c r="BC63" s="938"/>
      <c r="BD63" s="938"/>
      <c r="BE63" s="938"/>
      <c r="BF63" s="999">
        <v>100</v>
      </c>
      <c r="BG63" s="839">
        <v>8.33</v>
      </c>
      <c r="BH63" s="848">
        <v>11.92</v>
      </c>
      <c r="BI63" s="854" t="s">
        <v>8205</v>
      </c>
      <c r="BJ63" s="129">
        <v>8.3299999999999999E-2</v>
      </c>
      <c r="BK63" s="7">
        <v>0.1192</v>
      </c>
      <c r="BL63" s="841" t="s">
        <v>218</v>
      </c>
      <c r="BM63" s="854" t="s">
        <v>8211</v>
      </c>
      <c r="BN63" s="859">
        <v>1</v>
      </c>
      <c r="BO63" s="839">
        <v>16.329999999999998</v>
      </c>
      <c r="BP63" s="845">
        <v>24.97</v>
      </c>
      <c r="BQ63" s="843" t="s">
        <v>8217</v>
      </c>
      <c r="BR63" s="7">
        <v>0.16329999999999997</v>
      </c>
      <c r="BS63" s="850">
        <v>0.24969999999999998</v>
      </c>
      <c r="BT63" s="844" t="s">
        <v>218</v>
      </c>
      <c r="BU63" s="537" t="s">
        <v>8223</v>
      </c>
      <c r="BV63" s="120">
        <v>1</v>
      </c>
      <c r="BW63" s="839">
        <v>24.99</v>
      </c>
      <c r="BX63" s="848">
        <v>34.229999999999997</v>
      </c>
      <c r="BY63" s="853" t="s">
        <v>8617</v>
      </c>
      <c r="BZ63" s="7">
        <v>0.24989999999999998</v>
      </c>
      <c r="CA63" s="7">
        <v>0.34229999999999999</v>
      </c>
      <c r="CB63" s="844" t="s">
        <v>218</v>
      </c>
      <c r="CC63" s="852" t="s">
        <v>8700</v>
      </c>
      <c r="CD63" s="857">
        <v>1</v>
      </c>
      <c r="CE63" s="839">
        <v>33.32</v>
      </c>
      <c r="CF63" s="848">
        <v>44.23</v>
      </c>
      <c r="CG63" s="853" t="s">
        <v>9760</v>
      </c>
      <c r="CH63" s="7">
        <v>0.3332</v>
      </c>
      <c r="CI63" s="7">
        <v>0.44229999999999997</v>
      </c>
      <c r="CJ63" s="844" t="s">
        <v>218</v>
      </c>
      <c r="CK63" s="27" t="s">
        <v>9761</v>
      </c>
      <c r="CL63" s="857">
        <v>1</v>
      </c>
      <c r="CM63" s="839">
        <v>41.65</v>
      </c>
      <c r="CN63" s="848">
        <v>53.4</v>
      </c>
      <c r="CO63" s="847" t="s">
        <v>9762</v>
      </c>
      <c r="CP63" s="7">
        <v>0.41649999999999998</v>
      </c>
      <c r="CQ63" s="7">
        <v>0.53400000000000003</v>
      </c>
      <c r="CR63" s="844" t="s">
        <v>218</v>
      </c>
      <c r="CS63" s="852" t="s">
        <v>9763</v>
      </c>
      <c r="CT63" s="857">
        <v>1</v>
      </c>
      <c r="CU63" s="839">
        <v>49.98</v>
      </c>
      <c r="CV63" s="848">
        <v>61.43</v>
      </c>
      <c r="CW63" s="853" t="s">
        <v>9764</v>
      </c>
      <c r="CX63" s="7">
        <v>0.49979999999999997</v>
      </c>
      <c r="CY63" s="7">
        <v>0.61429999999999996</v>
      </c>
      <c r="CZ63" s="844" t="s">
        <v>218</v>
      </c>
      <c r="DA63" s="852" t="s">
        <v>9765</v>
      </c>
      <c r="DB63" s="856">
        <v>1</v>
      </c>
      <c r="DC63" s="839">
        <v>58.31</v>
      </c>
      <c r="DD63" s="848"/>
      <c r="DE63" s="853"/>
      <c r="DF63" s="7">
        <v>0.58310000000000006</v>
      </c>
      <c r="DG63" s="7">
        <v>0.61429999999999996</v>
      </c>
      <c r="DH63" s="844" t="s">
        <v>7160</v>
      </c>
      <c r="DI63" s="852"/>
      <c r="DJ63" s="856"/>
      <c r="DK63" s="839">
        <v>66.64</v>
      </c>
      <c r="DL63" s="848"/>
      <c r="DM63" s="853"/>
      <c r="DN63" s="7">
        <v>0.66639999999999999</v>
      </c>
      <c r="DO63" s="7">
        <v>0.61429999999999996</v>
      </c>
      <c r="DP63" s="844" t="s">
        <v>7160</v>
      </c>
      <c r="DQ63" s="852"/>
      <c r="DR63" s="856"/>
      <c r="DS63" s="839">
        <v>74.97</v>
      </c>
      <c r="DT63" s="848"/>
      <c r="DU63" s="853"/>
      <c r="DV63" s="7">
        <v>0.74970000000000003</v>
      </c>
      <c r="DW63" s="7">
        <v>0.61429999999999996</v>
      </c>
      <c r="DX63" s="844" t="s">
        <v>7160</v>
      </c>
      <c r="DY63" s="852"/>
      <c r="DZ63" s="856"/>
      <c r="EA63" s="839">
        <v>83.3</v>
      </c>
      <c r="EB63" s="848"/>
      <c r="EC63" s="853"/>
      <c r="ED63" s="7">
        <v>0.83299999999999996</v>
      </c>
      <c r="EE63" s="7">
        <v>0.61429999999999996</v>
      </c>
      <c r="EF63" s="844" t="s">
        <v>7160</v>
      </c>
      <c r="EG63" s="851"/>
      <c r="EH63" s="856"/>
      <c r="EI63" s="839">
        <v>91.63</v>
      </c>
      <c r="EJ63" s="848"/>
      <c r="EK63" s="853"/>
      <c r="EL63" s="7">
        <v>0.9163</v>
      </c>
      <c r="EM63" s="7">
        <v>0.61429999999999996</v>
      </c>
      <c r="EN63" s="844" t="s">
        <v>7160</v>
      </c>
      <c r="EO63" s="851"/>
      <c r="EP63" s="856"/>
      <c r="EQ63" s="839">
        <v>100</v>
      </c>
      <c r="ER63" s="845"/>
      <c r="ES63" s="853"/>
      <c r="ET63" s="7">
        <v>1</v>
      </c>
      <c r="EU63" s="7">
        <v>0.61429999999999996</v>
      </c>
      <c r="EV63" s="844" t="s">
        <v>7160</v>
      </c>
      <c r="EW63" s="849"/>
      <c r="EX63" s="849"/>
      <c r="EY63" s="546">
        <v>2023</v>
      </c>
      <c r="FB63" s="862"/>
    </row>
    <row r="64" spans="1:158" s="934" customFormat="1" ht="32.25" customHeight="1" x14ac:dyDescent="0.25">
      <c r="A64" s="861" t="s">
        <v>9766</v>
      </c>
      <c r="B64" s="925" t="s">
        <v>7200</v>
      </c>
      <c r="C64" s="925" t="s">
        <v>201</v>
      </c>
      <c r="D64" s="925" t="s">
        <v>1452</v>
      </c>
      <c r="E64" s="925" t="s">
        <v>7213</v>
      </c>
      <c r="F64" s="925" t="s">
        <v>1453</v>
      </c>
      <c r="G64" s="925" t="s">
        <v>1453</v>
      </c>
      <c r="H64" s="925" t="s">
        <v>204</v>
      </c>
      <c r="I64" s="969" t="s">
        <v>207</v>
      </c>
      <c r="J64" s="969" t="s">
        <v>7344</v>
      </c>
      <c r="K64" s="969" t="s">
        <v>7693</v>
      </c>
      <c r="L64" s="920">
        <v>42</v>
      </c>
      <c r="M64" s="925" t="s">
        <v>8321</v>
      </c>
      <c r="N64" s="920">
        <v>269</v>
      </c>
      <c r="O64" s="920"/>
      <c r="P64" s="1068" t="s">
        <v>7226</v>
      </c>
      <c r="Q64" s="920" t="s">
        <v>210</v>
      </c>
      <c r="R64" s="921"/>
      <c r="S64" s="921"/>
      <c r="T64" s="921"/>
      <c r="U64" s="921"/>
      <c r="V64" s="921"/>
      <c r="W64" s="921"/>
      <c r="X64" s="921"/>
      <c r="Y64" s="921"/>
      <c r="Z64" s="921"/>
      <c r="AA64" s="921"/>
      <c r="AB64" s="921"/>
      <c r="AC64" s="921"/>
      <c r="AD64" s="921"/>
      <c r="AE64" s="921"/>
      <c r="AF64" s="921"/>
      <c r="AG64" s="921"/>
      <c r="AH64" s="921"/>
      <c r="AI64" s="921"/>
      <c r="AJ64" s="921"/>
      <c r="AK64" s="921"/>
      <c r="AL64" s="921"/>
      <c r="AM64" s="921"/>
      <c r="AN64" s="921"/>
      <c r="AO64" s="920" t="s">
        <v>211</v>
      </c>
      <c r="AP64" s="920" t="s">
        <v>470</v>
      </c>
      <c r="AQ64" s="920" t="s">
        <v>213</v>
      </c>
      <c r="AR64" s="920" t="s">
        <v>214</v>
      </c>
      <c r="AS64" s="920">
        <v>0</v>
      </c>
      <c r="AT64" s="925" t="s">
        <v>7227</v>
      </c>
      <c r="AU64" s="925" t="s">
        <v>7228</v>
      </c>
      <c r="AV64" s="978">
        <v>100</v>
      </c>
      <c r="AW64" s="976">
        <v>100</v>
      </c>
      <c r="AX64" s="1035" t="s">
        <v>204</v>
      </c>
      <c r="AY64" s="1035" t="s">
        <v>7611</v>
      </c>
      <c r="AZ64" s="1036" t="s">
        <v>204</v>
      </c>
      <c r="BA64" s="1043" t="s">
        <v>204</v>
      </c>
      <c r="BB64" s="938"/>
      <c r="BC64" s="938"/>
      <c r="BD64" s="938"/>
      <c r="BE64" s="938"/>
      <c r="BF64" s="999">
        <v>100</v>
      </c>
      <c r="BG64" s="839">
        <v>0</v>
      </c>
      <c r="BH64" s="842">
        <v>0</v>
      </c>
      <c r="BI64" s="854" t="s">
        <v>8206</v>
      </c>
      <c r="BJ64" s="129">
        <v>0</v>
      </c>
      <c r="BK64" s="7">
        <v>0</v>
      </c>
      <c r="BL64" s="841" t="s">
        <v>218</v>
      </c>
      <c r="BM64" s="854" t="s">
        <v>8212</v>
      </c>
      <c r="BN64" s="859">
        <v>1</v>
      </c>
      <c r="BO64" s="839">
        <v>0</v>
      </c>
      <c r="BP64" s="842">
        <v>0</v>
      </c>
      <c r="BQ64" s="843" t="s">
        <v>8218</v>
      </c>
      <c r="BR64" s="7">
        <v>0</v>
      </c>
      <c r="BS64" s="7">
        <v>0</v>
      </c>
      <c r="BT64" s="844" t="s">
        <v>218</v>
      </c>
      <c r="BU64" s="537" t="s">
        <v>8224</v>
      </c>
      <c r="BV64" s="120">
        <v>1</v>
      </c>
      <c r="BW64" s="839">
        <v>100</v>
      </c>
      <c r="BX64" s="848">
        <v>100</v>
      </c>
      <c r="BY64" s="853" t="s">
        <v>8618</v>
      </c>
      <c r="BZ64" s="7">
        <v>1</v>
      </c>
      <c r="CA64" s="7">
        <v>1</v>
      </c>
      <c r="CB64" s="844" t="s">
        <v>218</v>
      </c>
      <c r="CC64" s="852" t="s">
        <v>8701</v>
      </c>
      <c r="CD64" s="120">
        <v>1</v>
      </c>
      <c r="CE64" s="839">
        <v>100</v>
      </c>
      <c r="CF64" s="842">
        <v>100</v>
      </c>
      <c r="CG64" s="853" t="s">
        <v>9767</v>
      </c>
      <c r="CH64" s="7">
        <v>1</v>
      </c>
      <c r="CI64" s="7">
        <v>1</v>
      </c>
      <c r="CJ64" s="844" t="s">
        <v>218</v>
      </c>
      <c r="CK64" s="27" t="s">
        <v>9768</v>
      </c>
      <c r="CL64" s="857">
        <v>1</v>
      </c>
      <c r="CM64" s="839">
        <v>100</v>
      </c>
      <c r="CN64" s="842">
        <v>100</v>
      </c>
      <c r="CO64" s="847" t="s">
        <v>9769</v>
      </c>
      <c r="CP64" s="7">
        <v>1</v>
      </c>
      <c r="CQ64" s="7">
        <v>1</v>
      </c>
      <c r="CR64" s="844" t="s">
        <v>218</v>
      </c>
      <c r="CS64" s="852" t="s">
        <v>9768</v>
      </c>
      <c r="CT64" s="857">
        <v>1</v>
      </c>
      <c r="CU64" s="839">
        <v>100</v>
      </c>
      <c r="CV64" s="848">
        <v>100</v>
      </c>
      <c r="CW64" s="853" t="s">
        <v>9770</v>
      </c>
      <c r="CX64" s="7">
        <v>1</v>
      </c>
      <c r="CY64" s="7">
        <v>1</v>
      </c>
      <c r="CZ64" s="844" t="s">
        <v>218</v>
      </c>
      <c r="DA64" s="852" t="s">
        <v>9771</v>
      </c>
      <c r="DB64" s="856">
        <v>1</v>
      </c>
      <c r="DC64" s="839">
        <v>100</v>
      </c>
      <c r="DD64" s="842">
        <v>100</v>
      </c>
      <c r="DE64" s="853"/>
      <c r="DF64" s="7">
        <v>1</v>
      </c>
      <c r="DG64" s="7">
        <v>0</v>
      </c>
      <c r="DH64" s="844" t="s">
        <v>7160</v>
      </c>
      <c r="DI64" s="852"/>
      <c r="DJ64" s="856"/>
      <c r="DK64" s="839">
        <v>100</v>
      </c>
      <c r="DL64" s="842">
        <v>0</v>
      </c>
      <c r="DM64" s="853"/>
      <c r="DN64" s="7">
        <v>1</v>
      </c>
      <c r="DO64" s="7">
        <v>0</v>
      </c>
      <c r="DP64" s="844" t="s">
        <v>7160</v>
      </c>
      <c r="DQ64" s="852"/>
      <c r="DR64" s="856"/>
      <c r="DS64" s="839">
        <v>100</v>
      </c>
      <c r="DT64" s="848"/>
      <c r="DU64" s="853"/>
      <c r="DV64" s="7">
        <v>1</v>
      </c>
      <c r="DW64" s="7">
        <v>0</v>
      </c>
      <c r="DX64" s="844" t="s">
        <v>7160</v>
      </c>
      <c r="DY64" s="852"/>
      <c r="DZ64" s="856"/>
      <c r="EA64" s="839">
        <v>100</v>
      </c>
      <c r="EB64" s="842">
        <v>0</v>
      </c>
      <c r="EC64" s="853"/>
      <c r="ED64" s="7">
        <v>1</v>
      </c>
      <c r="EE64" s="7">
        <v>0</v>
      </c>
      <c r="EF64" s="844" t="s">
        <v>7160</v>
      </c>
      <c r="EG64" s="851"/>
      <c r="EH64" s="856"/>
      <c r="EI64" s="839">
        <v>100</v>
      </c>
      <c r="EJ64" s="842">
        <v>0</v>
      </c>
      <c r="EK64" s="853"/>
      <c r="EL64" s="7">
        <v>1</v>
      </c>
      <c r="EM64" s="7">
        <v>0</v>
      </c>
      <c r="EN64" s="844" t="s">
        <v>7160</v>
      </c>
      <c r="EO64" s="851"/>
      <c r="EP64" s="856"/>
      <c r="EQ64" s="839">
        <v>100</v>
      </c>
      <c r="ER64" s="845"/>
      <c r="ES64" s="853"/>
      <c r="ET64" s="7">
        <v>1</v>
      </c>
      <c r="EU64" s="7">
        <v>0</v>
      </c>
      <c r="EV64" s="844" t="s">
        <v>7160</v>
      </c>
      <c r="EW64" s="849"/>
      <c r="EX64" s="856"/>
      <c r="EY64" s="991">
        <v>2023</v>
      </c>
      <c r="FB64" s="862"/>
    </row>
    <row r="65" spans="1:158" s="934" customFormat="1" ht="32.25" customHeight="1" x14ac:dyDescent="0.25">
      <c r="A65" s="861" t="s">
        <v>9772</v>
      </c>
      <c r="B65" s="925" t="s">
        <v>7200</v>
      </c>
      <c r="C65" s="925" t="s">
        <v>201</v>
      </c>
      <c r="D65" s="925" t="s">
        <v>1452</v>
      </c>
      <c r="E65" s="925" t="s">
        <v>7229</v>
      </c>
      <c r="F65" s="925" t="s">
        <v>1671</v>
      </c>
      <c r="G65" s="925" t="s">
        <v>1671</v>
      </c>
      <c r="H65" s="925" t="s">
        <v>204</v>
      </c>
      <c r="I65" s="969" t="s">
        <v>207</v>
      </c>
      <c r="J65" s="969" t="s">
        <v>7344</v>
      </c>
      <c r="K65" s="969" t="s">
        <v>7694</v>
      </c>
      <c r="L65" s="920">
        <v>43</v>
      </c>
      <c r="M65" s="925" t="s">
        <v>8322</v>
      </c>
      <c r="N65" s="920">
        <v>376</v>
      </c>
      <c r="O65" s="920"/>
      <c r="P65" s="1068" t="s">
        <v>1672</v>
      </c>
      <c r="Q65" s="920" t="s">
        <v>210</v>
      </c>
      <c r="R65" s="921"/>
      <c r="S65" s="921"/>
      <c r="T65" s="921"/>
      <c r="U65" s="921"/>
      <c r="V65" s="921"/>
      <c r="W65" s="921"/>
      <c r="X65" s="921"/>
      <c r="Y65" s="921"/>
      <c r="Z65" s="921"/>
      <c r="AA65" s="921"/>
      <c r="AB65" s="921"/>
      <c r="AC65" s="921"/>
      <c r="AD65" s="921"/>
      <c r="AE65" s="921"/>
      <c r="AF65" s="921"/>
      <c r="AG65" s="921"/>
      <c r="AH65" s="921"/>
      <c r="AI65" s="921"/>
      <c r="AJ65" s="921"/>
      <c r="AK65" s="921"/>
      <c r="AL65" s="921"/>
      <c r="AM65" s="921"/>
      <c r="AN65" s="921"/>
      <c r="AO65" s="920" t="s">
        <v>211</v>
      </c>
      <c r="AP65" s="921" t="s">
        <v>470</v>
      </c>
      <c r="AQ65" s="920" t="s">
        <v>418</v>
      </c>
      <c r="AR65" s="920" t="s">
        <v>214</v>
      </c>
      <c r="AS65" s="920">
        <v>0</v>
      </c>
      <c r="AT65" s="925" t="s">
        <v>7663</v>
      </c>
      <c r="AU65" s="925" t="s">
        <v>7664</v>
      </c>
      <c r="AV65" s="987">
        <v>98</v>
      </c>
      <c r="AW65" s="977">
        <v>98</v>
      </c>
      <c r="AX65" s="1035" t="s">
        <v>204</v>
      </c>
      <c r="AY65" s="1035" t="s">
        <v>7611</v>
      </c>
      <c r="AZ65" s="1036" t="s">
        <v>204</v>
      </c>
      <c r="BA65" s="1035" t="s">
        <v>204</v>
      </c>
      <c r="BB65" s="941"/>
      <c r="BC65" s="941"/>
      <c r="BD65" s="941"/>
      <c r="BE65" s="941"/>
      <c r="BF65" s="993">
        <v>98</v>
      </c>
      <c r="BG65" s="839">
        <v>0</v>
      </c>
      <c r="BH65" s="842">
        <v>0</v>
      </c>
      <c r="BI65" s="854" t="s">
        <v>8225</v>
      </c>
      <c r="BJ65" s="129">
        <v>0</v>
      </c>
      <c r="BK65" s="7">
        <v>0</v>
      </c>
      <c r="BL65" s="841" t="s">
        <v>218</v>
      </c>
      <c r="BM65" s="854" t="s">
        <v>8232</v>
      </c>
      <c r="BN65" s="859">
        <v>1</v>
      </c>
      <c r="BO65" s="839">
        <v>0</v>
      </c>
      <c r="BP65" s="842">
        <v>0</v>
      </c>
      <c r="BQ65" s="843" t="s">
        <v>8239</v>
      </c>
      <c r="BR65" s="7">
        <v>0</v>
      </c>
      <c r="BS65" s="850">
        <v>0</v>
      </c>
      <c r="BT65" s="844" t="s">
        <v>218</v>
      </c>
      <c r="BU65" s="537" t="s">
        <v>8246</v>
      </c>
      <c r="BV65" s="120">
        <v>1</v>
      </c>
      <c r="BW65" s="839">
        <v>25</v>
      </c>
      <c r="BX65" s="848">
        <v>51.8</v>
      </c>
      <c r="BY65" s="853" t="s">
        <v>8619</v>
      </c>
      <c r="BZ65" s="7">
        <v>0.25510204081632654</v>
      </c>
      <c r="CA65" s="7">
        <v>0.52857142857142858</v>
      </c>
      <c r="CB65" s="844" t="s">
        <v>218</v>
      </c>
      <c r="CC65" s="1090" t="s">
        <v>8626</v>
      </c>
      <c r="CD65" s="1089">
        <v>1</v>
      </c>
      <c r="CE65" s="839">
        <v>25</v>
      </c>
      <c r="CF65" s="842">
        <v>51.8</v>
      </c>
      <c r="CG65" s="853" t="s">
        <v>9773</v>
      </c>
      <c r="CH65" s="7">
        <v>0.25510204081632654</v>
      </c>
      <c r="CI65" s="7">
        <v>0.52857142857142858</v>
      </c>
      <c r="CJ65" s="844" t="s">
        <v>218</v>
      </c>
      <c r="CK65" s="27" t="s">
        <v>9774</v>
      </c>
      <c r="CL65" s="857">
        <v>1</v>
      </c>
      <c r="CM65" s="839">
        <v>25</v>
      </c>
      <c r="CN65" s="842">
        <v>51.8</v>
      </c>
      <c r="CO65" s="847" t="s">
        <v>9775</v>
      </c>
      <c r="CP65" s="7">
        <v>0.25510204081632654</v>
      </c>
      <c r="CQ65" s="7">
        <v>0.52857142857142858</v>
      </c>
      <c r="CR65" s="844" t="s">
        <v>218</v>
      </c>
      <c r="CS65" s="852" t="s">
        <v>9776</v>
      </c>
      <c r="CT65" s="857">
        <v>1</v>
      </c>
      <c r="CU65" s="839">
        <v>60</v>
      </c>
      <c r="CV65" s="848">
        <v>65.900000000000006</v>
      </c>
      <c r="CW65" s="853" t="s">
        <v>9777</v>
      </c>
      <c r="CX65" s="7">
        <v>0.61224489795918369</v>
      </c>
      <c r="CY65" s="7">
        <v>0.6724489795918368</v>
      </c>
      <c r="CZ65" s="844" t="s">
        <v>218</v>
      </c>
      <c r="DA65" s="852" t="s">
        <v>9778</v>
      </c>
      <c r="DB65" s="856">
        <v>1</v>
      </c>
      <c r="DC65" s="839">
        <v>60</v>
      </c>
      <c r="DD65" s="842">
        <v>65.900000000000006</v>
      </c>
      <c r="DE65" s="853"/>
      <c r="DF65" s="7">
        <v>0.61224489795918369</v>
      </c>
      <c r="DG65" s="7">
        <v>0.6724489795918368</v>
      </c>
      <c r="DH65" s="844" t="s">
        <v>7160</v>
      </c>
      <c r="DI65" s="852"/>
      <c r="DJ65" s="856"/>
      <c r="DK65" s="839">
        <v>60</v>
      </c>
      <c r="DL65" s="842">
        <v>0</v>
      </c>
      <c r="DM65" s="853"/>
      <c r="DN65" s="7">
        <v>0.61224489795918369</v>
      </c>
      <c r="DO65" s="7">
        <v>0.6724489795918368</v>
      </c>
      <c r="DP65" s="844" t="s">
        <v>7160</v>
      </c>
      <c r="DQ65" s="852"/>
      <c r="DR65" s="856"/>
      <c r="DS65" s="839">
        <v>80</v>
      </c>
      <c r="DT65" s="848"/>
      <c r="DU65" s="853"/>
      <c r="DV65" s="7">
        <v>0.81632653061224492</v>
      </c>
      <c r="DW65" s="7">
        <v>0.6724489795918368</v>
      </c>
      <c r="DX65" s="844" t="s">
        <v>7160</v>
      </c>
      <c r="DY65" s="852"/>
      <c r="DZ65" s="856"/>
      <c r="EA65" s="839">
        <v>80</v>
      </c>
      <c r="EB65" s="842">
        <v>0</v>
      </c>
      <c r="EC65" s="853"/>
      <c r="ED65" s="7">
        <v>0.81632653061224492</v>
      </c>
      <c r="EE65" s="7">
        <v>0.6724489795918368</v>
      </c>
      <c r="EF65" s="844" t="s">
        <v>7160</v>
      </c>
      <c r="EG65" s="851"/>
      <c r="EH65" s="856"/>
      <c r="EI65" s="839">
        <v>80</v>
      </c>
      <c r="EJ65" s="842">
        <v>0</v>
      </c>
      <c r="EK65" s="853"/>
      <c r="EL65" s="7">
        <v>0.81632653061224492</v>
      </c>
      <c r="EM65" s="7">
        <v>0.6724489795918368</v>
      </c>
      <c r="EN65" s="844" t="s">
        <v>7160</v>
      </c>
      <c r="EO65" s="851"/>
      <c r="EP65" s="856"/>
      <c r="EQ65" s="839">
        <v>98</v>
      </c>
      <c r="ER65" s="845"/>
      <c r="ES65" s="853"/>
      <c r="ET65" s="7">
        <v>1</v>
      </c>
      <c r="EU65" s="7">
        <v>0.6724489795918368</v>
      </c>
      <c r="EV65" s="844" t="s">
        <v>7160</v>
      </c>
      <c r="EW65" s="849"/>
      <c r="EX65" s="849"/>
      <c r="EY65" s="35">
        <v>2023</v>
      </c>
      <c r="FB65" s="862"/>
    </row>
    <row r="66" spans="1:158" s="934" customFormat="1" ht="32.25" customHeight="1" x14ac:dyDescent="0.25">
      <c r="A66" s="861" t="s">
        <v>9779</v>
      </c>
      <c r="B66" s="925" t="s">
        <v>7200</v>
      </c>
      <c r="C66" s="925" t="s">
        <v>201</v>
      </c>
      <c r="D66" s="925" t="s">
        <v>1452</v>
      </c>
      <c r="E66" s="925" t="s">
        <v>7229</v>
      </c>
      <c r="F66" s="925" t="s">
        <v>1671</v>
      </c>
      <c r="G66" s="925" t="s">
        <v>1671</v>
      </c>
      <c r="H66" s="925" t="s">
        <v>204</v>
      </c>
      <c r="I66" s="969" t="s">
        <v>207</v>
      </c>
      <c r="J66" s="969" t="s">
        <v>7344</v>
      </c>
      <c r="K66" s="969" t="s">
        <v>7694</v>
      </c>
      <c r="L66" s="920">
        <v>43</v>
      </c>
      <c r="M66" s="925" t="s">
        <v>8322</v>
      </c>
      <c r="N66" s="920">
        <v>378</v>
      </c>
      <c r="O66" s="920"/>
      <c r="P66" s="1068" t="s">
        <v>1699</v>
      </c>
      <c r="Q66" s="920" t="s">
        <v>210</v>
      </c>
      <c r="R66" s="921"/>
      <c r="S66" s="921"/>
      <c r="T66" s="921"/>
      <c r="U66" s="921"/>
      <c r="V66" s="921"/>
      <c r="W66" s="921"/>
      <c r="X66" s="921"/>
      <c r="Y66" s="921"/>
      <c r="Z66" s="921"/>
      <c r="AA66" s="921"/>
      <c r="AB66" s="921"/>
      <c r="AC66" s="921"/>
      <c r="AD66" s="921"/>
      <c r="AE66" s="921"/>
      <c r="AF66" s="921"/>
      <c r="AG66" s="921"/>
      <c r="AH66" s="921"/>
      <c r="AI66" s="921"/>
      <c r="AJ66" s="921"/>
      <c r="AK66" s="921"/>
      <c r="AL66" s="921"/>
      <c r="AM66" s="921"/>
      <c r="AN66" s="921"/>
      <c r="AO66" s="920" t="s">
        <v>211</v>
      </c>
      <c r="AP66" s="921" t="s">
        <v>442</v>
      </c>
      <c r="AQ66" s="920" t="s">
        <v>418</v>
      </c>
      <c r="AR66" s="920" t="s">
        <v>214</v>
      </c>
      <c r="AS66" s="920">
        <v>0</v>
      </c>
      <c r="AT66" s="925" t="s">
        <v>7665</v>
      </c>
      <c r="AU66" s="925" t="s">
        <v>7666</v>
      </c>
      <c r="AV66" s="978">
        <v>97</v>
      </c>
      <c r="AW66" s="979">
        <v>98</v>
      </c>
      <c r="AX66" s="1035" t="s">
        <v>204</v>
      </c>
      <c r="AY66" s="1035" t="s">
        <v>7611</v>
      </c>
      <c r="AZ66" s="1036" t="s">
        <v>204</v>
      </c>
      <c r="BA66" s="1035" t="s">
        <v>204</v>
      </c>
      <c r="BB66" s="941"/>
      <c r="BC66" s="941"/>
      <c r="BD66" s="941"/>
      <c r="BE66" s="941"/>
      <c r="BF66" s="993">
        <v>98</v>
      </c>
      <c r="BG66" s="839">
        <v>6.96</v>
      </c>
      <c r="BH66" s="848">
        <v>9.6999999999999993</v>
      </c>
      <c r="BI66" s="854" t="s">
        <v>8226</v>
      </c>
      <c r="BJ66" s="129">
        <v>7.1020408163265311E-2</v>
      </c>
      <c r="BK66" s="7">
        <v>9.8979591836734687E-2</v>
      </c>
      <c r="BL66" s="841" t="s">
        <v>218</v>
      </c>
      <c r="BM66" s="854" t="s">
        <v>8233</v>
      </c>
      <c r="BN66" s="859">
        <v>1</v>
      </c>
      <c r="BO66" s="839">
        <v>14.92</v>
      </c>
      <c r="BP66" s="845">
        <v>18.5</v>
      </c>
      <c r="BQ66" s="843" t="s">
        <v>8240</v>
      </c>
      <c r="BR66" s="7">
        <v>0.15224489795918367</v>
      </c>
      <c r="BS66" s="850">
        <v>0.18877551020408162</v>
      </c>
      <c r="BT66" s="844" t="s">
        <v>218</v>
      </c>
      <c r="BU66" s="537" t="s">
        <v>8247</v>
      </c>
      <c r="BV66" s="120">
        <v>1</v>
      </c>
      <c r="BW66" s="839">
        <v>22.2</v>
      </c>
      <c r="BX66" s="848">
        <v>25.71</v>
      </c>
      <c r="BY66" s="853" t="s">
        <v>8620</v>
      </c>
      <c r="BZ66" s="7">
        <v>0.22653061224489796</v>
      </c>
      <c r="CA66" s="7">
        <v>0.26234693877551019</v>
      </c>
      <c r="CB66" s="844" t="s">
        <v>218</v>
      </c>
      <c r="CC66" s="1090" t="s">
        <v>8627</v>
      </c>
      <c r="CD66" s="1089">
        <v>1</v>
      </c>
      <c r="CE66" s="839">
        <v>29.64</v>
      </c>
      <c r="CF66" s="848">
        <v>32.28</v>
      </c>
      <c r="CG66" s="853" t="s">
        <v>9780</v>
      </c>
      <c r="CH66" s="7">
        <v>0.30244897959183675</v>
      </c>
      <c r="CI66" s="7">
        <v>0.32938775510204082</v>
      </c>
      <c r="CJ66" s="844" t="s">
        <v>218</v>
      </c>
      <c r="CK66" s="27" t="s">
        <v>9781</v>
      </c>
      <c r="CL66" s="857">
        <v>1</v>
      </c>
      <c r="CM66" s="839">
        <v>36.71</v>
      </c>
      <c r="CN66" s="848">
        <v>38.75</v>
      </c>
      <c r="CO66" s="847" t="s">
        <v>9782</v>
      </c>
      <c r="CP66" s="7">
        <v>0.37459183673469387</v>
      </c>
      <c r="CQ66" s="7">
        <v>0.39540816326530615</v>
      </c>
      <c r="CR66" s="844" t="s">
        <v>218</v>
      </c>
      <c r="CS66" s="852" t="s">
        <v>9783</v>
      </c>
      <c r="CT66" s="857">
        <v>1</v>
      </c>
      <c r="CU66" s="839">
        <v>45.51</v>
      </c>
      <c r="CV66" s="848">
        <v>50.98</v>
      </c>
      <c r="CW66" s="853" t="s">
        <v>9784</v>
      </c>
      <c r="CX66" s="7">
        <v>0.46438775510204078</v>
      </c>
      <c r="CY66" s="7">
        <v>0.52020408163265308</v>
      </c>
      <c r="CZ66" s="844" t="s">
        <v>218</v>
      </c>
      <c r="DA66" s="852" t="s">
        <v>9785</v>
      </c>
      <c r="DB66" s="856">
        <v>1</v>
      </c>
      <c r="DC66" s="839">
        <v>54.88</v>
      </c>
      <c r="DD66" s="848"/>
      <c r="DE66" s="853"/>
      <c r="DF66" s="7">
        <v>0.56577319587628871</v>
      </c>
      <c r="DG66" s="7">
        <v>0.52020408163265308</v>
      </c>
      <c r="DH66" s="844" t="s">
        <v>7160</v>
      </c>
      <c r="DI66" s="852"/>
      <c r="DJ66" s="856"/>
      <c r="DK66" s="839">
        <v>61.22</v>
      </c>
      <c r="DL66" s="848"/>
      <c r="DM66" s="853"/>
      <c r="DN66" s="7">
        <v>0.62469387755102035</v>
      </c>
      <c r="DO66" s="7">
        <v>0.52020408163265308</v>
      </c>
      <c r="DP66" s="844" t="s">
        <v>7160</v>
      </c>
      <c r="DQ66" s="852"/>
      <c r="DR66" s="856"/>
      <c r="DS66" s="839">
        <v>68.44</v>
      </c>
      <c r="DT66" s="848"/>
      <c r="DU66" s="853"/>
      <c r="DV66" s="7">
        <v>0.69836734693877545</v>
      </c>
      <c r="DW66" s="7">
        <v>0.52020408163265308</v>
      </c>
      <c r="DX66" s="844" t="s">
        <v>7160</v>
      </c>
      <c r="DY66" s="852"/>
      <c r="DZ66" s="856"/>
      <c r="EA66" s="839">
        <v>75.28</v>
      </c>
      <c r="EB66" s="848"/>
      <c r="EC66" s="853"/>
      <c r="ED66" s="7">
        <v>0.76816326530612244</v>
      </c>
      <c r="EE66" s="7">
        <v>0.52020408163265308</v>
      </c>
      <c r="EF66" s="844" t="s">
        <v>7160</v>
      </c>
      <c r="EG66" s="851"/>
      <c r="EH66" s="856"/>
      <c r="EI66" s="839">
        <v>83.96</v>
      </c>
      <c r="EJ66" s="848"/>
      <c r="EK66" s="853"/>
      <c r="EL66" s="7">
        <v>0.85673469387755097</v>
      </c>
      <c r="EM66" s="7">
        <v>0.52020408163265308</v>
      </c>
      <c r="EN66" s="844" t="s">
        <v>7160</v>
      </c>
      <c r="EO66" s="851"/>
      <c r="EP66" s="856"/>
      <c r="EQ66" s="839">
        <v>98</v>
      </c>
      <c r="ER66" s="845"/>
      <c r="ES66" s="853"/>
      <c r="ET66" s="7">
        <v>1</v>
      </c>
      <c r="EU66" s="7">
        <v>0.52020408163265308</v>
      </c>
      <c r="EV66" s="844" t="s">
        <v>7160</v>
      </c>
      <c r="EW66" s="849"/>
      <c r="EX66" s="849"/>
      <c r="EY66" s="546">
        <v>2023</v>
      </c>
      <c r="FB66" s="862"/>
    </row>
    <row r="67" spans="1:158" s="934" customFormat="1" ht="32.25" customHeight="1" x14ac:dyDescent="0.25">
      <c r="A67" s="861" t="s">
        <v>9786</v>
      </c>
      <c r="B67" s="925" t="s">
        <v>7200</v>
      </c>
      <c r="C67" s="925" t="s">
        <v>201</v>
      </c>
      <c r="D67" s="925" t="s">
        <v>1452</v>
      </c>
      <c r="E67" s="925" t="s">
        <v>7229</v>
      </c>
      <c r="F67" s="925" t="s">
        <v>1671</v>
      </c>
      <c r="G67" s="925" t="s">
        <v>1671</v>
      </c>
      <c r="H67" s="925" t="s">
        <v>204</v>
      </c>
      <c r="I67" s="969" t="s">
        <v>207</v>
      </c>
      <c r="J67" s="969" t="s">
        <v>7344</v>
      </c>
      <c r="K67" s="969" t="s">
        <v>7694</v>
      </c>
      <c r="L67" s="920">
        <v>43</v>
      </c>
      <c r="M67" s="925" t="s">
        <v>8322</v>
      </c>
      <c r="N67" s="920">
        <v>381</v>
      </c>
      <c r="O67" s="920"/>
      <c r="P67" s="1068" t="s">
        <v>1776</v>
      </c>
      <c r="Q67" s="920" t="s">
        <v>210</v>
      </c>
      <c r="R67" s="921"/>
      <c r="S67" s="921"/>
      <c r="T67" s="921"/>
      <c r="U67" s="921"/>
      <c r="V67" s="921"/>
      <c r="W67" s="921"/>
      <c r="X67" s="921"/>
      <c r="Y67" s="921"/>
      <c r="Z67" s="921"/>
      <c r="AA67" s="921"/>
      <c r="AB67" s="921"/>
      <c r="AC67" s="921"/>
      <c r="AD67" s="921"/>
      <c r="AE67" s="921"/>
      <c r="AF67" s="921"/>
      <c r="AG67" s="921"/>
      <c r="AH67" s="921"/>
      <c r="AI67" s="921"/>
      <c r="AJ67" s="921"/>
      <c r="AK67" s="921"/>
      <c r="AL67" s="921"/>
      <c r="AM67" s="921"/>
      <c r="AN67" s="921"/>
      <c r="AO67" s="920" t="s">
        <v>211</v>
      </c>
      <c r="AP67" s="921" t="s">
        <v>442</v>
      </c>
      <c r="AQ67" s="920" t="s">
        <v>418</v>
      </c>
      <c r="AR67" s="920" t="s">
        <v>214</v>
      </c>
      <c r="AS67" s="920">
        <v>0</v>
      </c>
      <c r="AT67" s="925" t="s">
        <v>7667</v>
      </c>
      <c r="AU67" s="925" t="s">
        <v>7668</v>
      </c>
      <c r="AV67" s="978">
        <v>98</v>
      </c>
      <c r="AW67" s="979">
        <v>98</v>
      </c>
      <c r="AX67" s="1035" t="s">
        <v>204</v>
      </c>
      <c r="AY67" s="1035" t="s">
        <v>7611</v>
      </c>
      <c r="AZ67" s="1036" t="s">
        <v>204</v>
      </c>
      <c r="BA67" s="1035" t="s">
        <v>204</v>
      </c>
      <c r="BB67" s="941"/>
      <c r="BC67" s="941"/>
      <c r="BD67" s="941"/>
      <c r="BE67" s="941"/>
      <c r="BF67" s="993">
        <v>98</v>
      </c>
      <c r="BG67" s="839">
        <v>31.63</v>
      </c>
      <c r="BH67" s="848">
        <v>37.93</v>
      </c>
      <c r="BI67" s="854" t="s">
        <v>8227</v>
      </c>
      <c r="BJ67" s="129">
        <v>0.32275510204081631</v>
      </c>
      <c r="BK67" s="7">
        <v>0.38704081632653059</v>
      </c>
      <c r="BL67" s="841" t="s">
        <v>218</v>
      </c>
      <c r="BM67" s="854" t="s">
        <v>8234</v>
      </c>
      <c r="BN67" s="859">
        <v>1</v>
      </c>
      <c r="BO67" s="839">
        <v>38.29</v>
      </c>
      <c r="BP67" s="845">
        <v>43.43</v>
      </c>
      <c r="BQ67" s="843" t="s">
        <v>8241</v>
      </c>
      <c r="BR67" s="7">
        <v>0.39071428571428568</v>
      </c>
      <c r="BS67" s="850">
        <v>0.44316326530612243</v>
      </c>
      <c r="BT67" s="844" t="s">
        <v>218</v>
      </c>
      <c r="BU67" s="537" t="s">
        <v>8248</v>
      </c>
      <c r="BV67" s="120">
        <v>1</v>
      </c>
      <c r="BW67" s="839">
        <v>43.69</v>
      </c>
      <c r="BX67" s="848">
        <v>48.78</v>
      </c>
      <c r="BY67" s="853" t="s">
        <v>8621</v>
      </c>
      <c r="BZ67" s="7">
        <v>0.44581632653061221</v>
      </c>
      <c r="CA67" s="7">
        <v>0.49775510204081636</v>
      </c>
      <c r="CB67" s="844" t="s">
        <v>218</v>
      </c>
      <c r="CC67" s="1090" t="s">
        <v>8628</v>
      </c>
      <c r="CD67" s="1089">
        <v>1</v>
      </c>
      <c r="CE67" s="839">
        <v>48.65</v>
      </c>
      <c r="CF67" s="848">
        <v>53.28</v>
      </c>
      <c r="CG67" s="853" t="s">
        <v>9787</v>
      </c>
      <c r="CH67" s="7">
        <v>0.49642857142857144</v>
      </c>
      <c r="CI67" s="7">
        <v>0.54367346938775507</v>
      </c>
      <c r="CJ67" s="844" t="s">
        <v>218</v>
      </c>
      <c r="CK67" s="27" t="s">
        <v>9788</v>
      </c>
      <c r="CL67" s="857">
        <v>1</v>
      </c>
      <c r="CM67" s="839">
        <v>54.64</v>
      </c>
      <c r="CN67" s="848">
        <v>58</v>
      </c>
      <c r="CO67" s="847" t="s">
        <v>9789</v>
      </c>
      <c r="CP67" s="7">
        <v>0.55755102040816329</v>
      </c>
      <c r="CQ67" s="7">
        <v>0.59183673469387754</v>
      </c>
      <c r="CR67" s="844" t="s">
        <v>218</v>
      </c>
      <c r="CS67" s="852" t="s">
        <v>9790</v>
      </c>
      <c r="CT67" s="857">
        <v>1</v>
      </c>
      <c r="CU67" s="839">
        <v>60.47</v>
      </c>
      <c r="CV67" s="848">
        <v>66.819999999999993</v>
      </c>
      <c r="CW67" s="853" t="s">
        <v>9791</v>
      </c>
      <c r="CX67" s="7">
        <v>0.61704081632653063</v>
      </c>
      <c r="CY67" s="7">
        <v>0.68183673469387751</v>
      </c>
      <c r="CZ67" s="844" t="s">
        <v>218</v>
      </c>
      <c r="DA67" s="852" t="s">
        <v>9792</v>
      </c>
      <c r="DB67" s="856">
        <v>1</v>
      </c>
      <c r="DC67" s="839">
        <v>67.209999999999994</v>
      </c>
      <c r="DD67" s="848"/>
      <c r="DE67" s="853"/>
      <c r="DF67" s="7">
        <v>0.6858163265306122</v>
      </c>
      <c r="DG67" s="7">
        <v>0.68183673469387751</v>
      </c>
      <c r="DH67" s="844" t="s">
        <v>7160</v>
      </c>
      <c r="DI67" s="852"/>
      <c r="DJ67" s="856"/>
      <c r="DK67" s="839">
        <v>72.58</v>
      </c>
      <c r="DL67" s="848"/>
      <c r="DM67" s="853"/>
      <c r="DN67" s="7">
        <v>0.74061224489795918</v>
      </c>
      <c r="DO67" s="7">
        <v>0.68183673469387751</v>
      </c>
      <c r="DP67" s="844" t="s">
        <v>7160</v>
      </c>
      <c r="DQ67" s="852"/>
      <c r="DR67" s="856"/>
      <c r="DS67" s="839">
        <v>77.87</v>
      </c>
      <c r="DT67" s="848"/>
      <c r="DU67" s="853"/>
      <c r="DV67" s="7">
        <v>0.79459183673469391</v>
      </c>
      <c r="DW67" s="7">
        <v>0.68183673469387751</v>
      </c>
      <c r="DX67" s="844" t="s">
        <v>7160</v>
      </c>
      <c r="DY67" s="852"/>
      <c r="DZ67" s="856"/>
      <c r="EA67" s="839">
        <v>82.75</v>
      </c>
      <c r="EB67" s="848"/>
      <c r="EC67" s="853"/>
      <c r="ED67" s="7">
        <v>0.84438775510204078</v>
      </c>
      <c r="EE67" s="7">
        <v>0.68183673469387751</v>
      </c>
      <c r="EF67" s="844" t="s">
        <v>7160</v>
      </c>
      <c r="EG67" s="851"/>
      <c r="EH67" s="856"/>
      <c r="EI67" s="839">
        <v>89.42</v>
      </c>
      <c r="EJ67" s="848"/>
      <c r="EK67" s="853"/>
      <c r="EL67" s="7">
        <v>0.9124489795918368</v>
      </c>
      <c r="EM67" s="7">
        <v>0.68183673469387751</v>
      </c>
      <c r="EN67" s="844" t="s">
        <v>7160</v>
      </c>
      <c r="EO67" s="851"/>
      <c r="EP67" s="856"/>
      <c r="EQ67" s="839">
        <v>98</v>
      </c>
      <c r="ER67" s="845"/>
      <c r="ES67" s="853"/>
      <c r="ET67" s="7">
        <v>1</v>
      </c>
      <c r="EU67" s="7">
        <v>0.68183673469387751</v>
      </c>
      <c r="EV67" s="844" t="s">
        <v>7160</v>
      </c>
      <c r="EW67" s="849"/>
      <c r="EX67" s="849"/>
      <c r="EY67" s="546">
        <v>2023</v>
      </c>
      <c r="FB67" s="862"/>
    </row>
    <row r="68" spans="1:158" s="934" customFormat="1" ht="32.25" customHeight="1" x14ac:dyDescent="0.25">
      <c r="A68" s="861" t="s">
        <v>9793</v>
      </c>
      <c r="B68" s="925" t="s">
        <v>7200</v>
      </c>
      <c r="C68" s="925" t="s">
        <v>201</v>
      </c>
      <c r="D68" s="925" t="s">
        <v>1452</v>
      </c>
      <c r="E68" s="925" t="s">
        <v>7229</v>
      </c>
      <c r="F68" s="925" t="s">
        <v>1671</v>
      </c>
      <c r="G68" s="925" t="s">
        <v>1671</v>
      </c>
      <c r="H68" s="925" t="s">
        <v>204</v>
      </c>
      <c r="I68" s="969" t="s">
        <v>207</v>
      </c>
      <c r="J68" s="969" t="s">
        <v>7344</v>
      </c>
      <c r="K68" s="969" t="s">
        <v>7694</v>
      </c>
      <c r="L68" s="920">
        <v>43</v>
      </c>
      <c r="M68" s="925" t="s">
        <v>8322</v>
      </c>
      <c r="N68" s="920">
        <v>382</v>
      </c>
      <c r="O68" s="920"/>
      <c r="P68" s="1068" t="s">
        <v>1801</v>
      </c>
      <c r="Q68" s="920" t="s">
        <v>210</v>
      </c>
      <c r="R68" s="921"/>
      <c r="S68" s="921"/>
      <c r="T68" s="921"/>
      <c r="U68" s="921"/>
      <c r="V68" s="921"/>
      <c r="W68" s="921"/>
      <c r="X68" s="921"/>
      <c r="Y68" s="921"/>
      <c r="Z68" s="921"/>
      <c r="AA68" s="921"/>
      <c r="AB68" s="921"/>
      <c r="AC68" s="921"/>
      <c r="AD68" s="921"/>
      <c r="AE68" s="921"/>
      <c r="AF68" s="921"/>
      <c r="AG68" s="921"/>
      <c r="AH68" s="921"/>
      <c r="AI68" s="921"/>
      <c r="AJ68" s="921"/>
      <c r="AK68" s="921"/>
      <c r="AL68" s="921"/>
      <c r="AM68" s="921"/>
      <c r="AN68" s="921"/>
      <c r="AO68" s="920" t="s">
        <v>211</v>
      </c>
      <c r="AP68" s="921" t="s">
        <v>442</v>
      </c>
      <c r="AQ68" s="920" t="s">
        <v>213</v>
      </c>
      <c r="AR68" s="920" t="s">
        <v>214</v>
      </c>
      <c r="AS68" s="920">
        <v>0</v>
      </c>
      <c r="AT68" s="925" t="s">
        <v>7669</v>
      </c>
      <c r="AU68" s="925" t="s">
        <v>7670</v>
      </c>
      <c r="AV68" s="978">
        <v>95</v>
      </c>
      <c r="AW68" s="979">
        <v>98</v>
      </c>
      <c r="AX68" s="1035" t="s">
        <v>204</v>
      </c>
      <c r="AY68" s="1035" t="s">
        <v>7611</v>
      </c>
      <c r="AZ68" s="1036" t="s">
        <v>204</v>
      </c>
      <c r="BA68" s="1035" t="s">
        <v>204</v>
      </c>
      <c r="BB68" s="941"/>
      <c r="BC68" s="941"/>
      <c r="BD68" s="941"/>
      <c r="BE68" s="941"/>
      <c r="BF68" s="993">
        <v>98</v>
      </c>
      <c r="BG68" s="839">
        <v>98</v>
      </c>
      <c r="BH68" s="848">
        <v>95.82</v>
      </c>
      <c r="BI68" s="854" t="s">
        <v>8228</v>
      </c>
      <c r="BJ68" s="129">
        <v>1</v>
      </c>
      <c r="BK68" s="7">
        <v>0.97775510204081628</v>
      </c>
      <c r="BL68" s="841" t="s">
        <v>218</v>
      </c>
      <c r="BM68" s="854" t="s">
        <v>8235</v>
      </c>
      <c r="BN68" s="859">
        <v>1</v>
      </c>
      <c r="BO68" s="839">
        <v>98</v>
      </c>
      <c r="BP68" s="845">
        <v>99.97</v>
      </c>
      <c r="BQ68" s="843" t="s">
        <v>8242</v>
      </c>
      <c r="BR68" s="7">
        <v>1</v>
      </c>
      <c r="BS68" s="7">
        <v>1.0201020408163266</v>
      </c>
      <c r="BT68" s="844" t="s">
        <v>218</v>
      </c>
      <c r="BU68" s="537" t="s">
        <v>8249</v>
      </c>
      <c r="BV68" s="120">
        <v>1</v>
      </c>
      <c r="BW68" s="839">
        <v>98</v>
      </c>
      <c r="BX68" s="848">
        <v>99.99</v>
      </c>
      <c r="BY68" s="853" t="s">
        <v>8622</v>
      </c>
      <c r="BZ68" s="7">
        <v>1</v>
      </c>
      <c r="CA68" s="7">
        <v>1.0203061224489796</v>
      </c>
      <c r="CB68" s="844" t="s">
        <v>218</v>
      </c>
      <c r="CC68" s="1090" t="s">
        <v>8629</v>
      </c>
      <c r="CD68" s="1088">
        <v>1</v>
      </c>
      <c r="CE68" s="839">
        <v>98</v>
      </c>
      <c r="CF68" s="848">
        <v>99.66</v>
      </c>
      <c r="CG68" s="853" t="s">
        <v>9794</v>
      </c>
      <c r="CH68" s="7">
        <v>1</v>
      </c>
      <c r="CI68" s="7">
        <v>1.016938775510204</v>
      </c>
      <c r="CJ68" s="844" t="s">
        <v>218</v>
      </c>
      <c r="CK68" s="27" t="s">
        <v>9795</v>
      </c>
      <c r="CL68" s="857">
        <v>1</v>
      </c>
      <c r="CM68" s="839">
        <v>98</v>
      </c>
      <c r="CN68" s="848">
        <v>99.89</v>
      </c>
      <c r="CO68" s="847" t="s">
        <v>9796</v>
      </c>
      <c r="CP68" s="7">
        <v>1</v>
      </c>
      <c r="CQ68" s="7">
        <v>1.0192857142857144</v>
      </c>
      <c r="CR68" s="844" t="s">
        <v>218</v>
      </c>
      <c r="CS68" s="852" t="s">
        <v>9797</v>
      </c>
      <c r="CT68" s="857">
        <v>1</v>
      </c>
      <c r="CU68" s="839">
        <v>98</v>
      </c>
      <c r="CV68" s="848">
        <v>100</v>
      </c>
      <c r="CW68" s="853" t="s">
        <v>9798</v>
      </c>
      <c r="CX68" s="7">
        <v>1</v>
      </c>
      <c r="CY68" s="7">
        <v>1.0204081632653061</v>
      </c>
      <c r="CZ68" s="844" t="s">
        <v>218</v>
      </c>
      <c r="DA68" s="852" t="s">
        <v>9799</v>
      </c>
      <c r="DB68" s="856">
        <v>1</v>
      </c>
      <c r="DC68" s="839">
        <v>98</v>
      </c>
      <c r="DD68" s="848"/>
      <c r="DE68" s="853"/>
      <c r="DF68" s="7">
        <v>1</v>
      </c>
      <c r="DG68" s="7">
        <v>0</v>
      </c>
      <c r="DH68" s="844" t="s">
        <v>7160</v>
      </c>
      <c r="DI68" s="852"/>
      <c r="DJ68" s="856"/>
      <c r="DK68" s="839">
        <v>98</v>
      </c>
      <c r="DL68" s="848"/>
      <c r="DM68" s="853"/>
      <c r="DN68" s="7">
        <v>1</v>
      </c>
      <c r="DO68" s="7">
        <v>0</v>
      </c>
      <c r="DP68" s="844" t="s">
        <v>7160</v>
      </c>
      <c r="DQ68" s="852"/>
      <c r="DR68" s="856"/>
      <c r="DS68" s="839">
        <v>98</v>
      </c>
      <c r="DT68" s="848"/>
      <c r="DU68" s="853"/>
      <c r="DV68" s="7">
        <v>1</v>
      </c>
      <c r="DW68" s="7">
        <v>0</v>
      </c>
      <c r="DX68" s="844" t="s">
        <v>7160</v>
      </c>
      <c r="DY68" s="852"/>
      <c r="DZ68" s="856"/>
      <c r="EA68" s="839">
        <v>98</v>
      </c>
      <c r="EB68" s="848"/>
      <c r="EC68" s="853"/>
      <c r="ED68" s="7">
        <v>1</v>
      </c>
      <c r="EE68" s="7">
        <v>0</v>
      </c>
      <c r="EF68" s="844" t="s">
        <v>7160</v>
      </c>
      <c r="EG68" s="851"/>
      <c r="EH68" s="856"/>
      <c r="EI68" s="839">
        <v>98</v>
      </c>
      <c r="EJ68" s="848"/>
      <c r="EK68" s="853"/>
      <c r="EL68" s="7">
        <v>1</v>
      </c>
      <c r="EM68" s="7">
        <v>0</v>
      </c>
      <c r="EN68" s="844" t="s">
        <v>7160</v>
      </c>
      <c r="EO68" s="851"/>
      <c r="EP68" s="856"/>
      <c r="EQ68" s="839">
        <v>98</v>
      </c>
      <c r="ER68" s="845"/>
      <c r="ES68" s="853"/>
      <c r="ET68" s="7">
        <v>1</v>
      </c>
      <c r="EU68" s="7">
        <v>0</v>
      </c>
      <c r="EV68" s="844" t="s">
        <v>7160</v>
      </c>
      <c r="EW68" s="849"/>
      <c r="EX68" s="856"/>
      <c r="EY68" s="546">
        <v>2023</v>
      </c>
      <c r="FB68" s="862"/>
    </row>
    <row r="69" spans="1:158" s="934" customFormat="1" ht="32.25" customHeight="1" x14ac:dyDescent="0.25">
      <c r="A69" s="861" t="s">
        <v>9800</v>
      </c>
      <c r="B69" s="925" t="s">
        <v>7200</v>
      </c>
      <c r="C69" s="925" t="s">
        <v>201</v>
      </c>
      <c r="D69" s="925" t="s">
        <v>1452</v>
      </c>
      <c r="E69" s="925" t="s">
        <v>7229</v>
      </c>
      <c r="F69" s="925" t="s">
        <v>1671</v>
      </c>
      <c r="G69" s="925" t="s">
        <v>1671</v>
      </c>
      <c r="H69" s="925" t="s">
        <v>204</v>
      </c>
      <c r="I69" s="969" t="s">
        <v>207</v>
      </c>
      <c r="J69" s="969" t="s">
        <v>7344</v>
      </c>
      <c r="K69" s="969" t="s">
        <v>7694</v>
      </c>
      <c r="L69" s="920">
        <v>43</v>
      </c>
      <c r="M69" s="925" t="s">
        <v>8322</v>
      </c>
      <c r="N69" s="920">
        <v>145</v>
      </c>
      <c r="O69" s="920"/>
      <c r="P69" s="1068" t="s">
        <v>1852</v>
      </c>
      <c r="Q69" s="920" t="s">
        <v>210</v>
      </c>
      <c r="R69" s="921"/>
      <c r="S69" s="921"/>
      <c r="T69" s="921"/>
      <c r="U69" s="921"/>
      <c r="V69" s="921"/>
      <c r="W69" s="921"/>
      <c r="X69" s="921"/>
      <c r="Y69" s="921"/>
      <c r="Z69" s="921"/>
      <c r="AA69" s="921"/>
      <c r="AB69" s="921"/>
      <c r="AC69" s="921"/>
      <c r="AD69" s="921"/>
      <c r="AE69" s="921"/>
      <c r="AF69" s="921"/>
      <c r="AG69" s="921"/>
      <c r="AH69" s="921"/>
      <c r="AI69" s="921"/>
      <c r="AJ69" s="921"/>
      <c r="AK69" s="921"/>
      <c r="AL69" s="921"/>
      <c r="AM69" s="921"/>
      <c r="AN69" s="921"/>
      <c r="AO69" s="920" t="s">
        <v>211</v>
      </c>
      <c r="AP69" s="921" t="s">
        <v>470</v>
      </c>
      <c r="AQ69" s="920" t="s">
        <v>418</v>
      </c>
      <c r="AR69" s="920" t="s">
        <v>214</v>
      </c>
      <c r="AS69" s="920">
        <v>0</v>
      </c>
      <c r="AT69" s="925" t="s">
        <v>7671</v>
      </c>
      <c r="AU69" s="925" t="s">
        <v>1854</v>
      </c>
      <c r="AV69" s="978">
        <v>100</v>
      </c>
      <c r="AW69" s="979">
        <v>100</v>
      </c>
      <c r="AX69" s="1035" t="s">
        <v>204</v>
      </c>
      <c r="AY69" s="1035" t="s">
        <v>7611</v>
      </c>
      <c r="AZ69" s="1036" t="s">
        <v>204</v>
      </c>
      <c r="BA69" s="1035" t="s">
        <v>204</v>
      </c>
      <c r="BB69" s="941"/>
      <c r="BC69" s="941"/>
      <c r="BD69" s="941"/>
      <c r="BE69" s="941"/>
      <c r="BF69" s="993">
        <v>100</v>
      </c>
      <c r="BG69" s="839">
        <v>0</v>
      </c>
      <c r="BH69" s="842">
        <v>0</v>
      </c>
      <c r="BI69" s="854" t="s">
        <v>8229</v>
      </c>
      <c r="BJ69" s="129">
        <v>0</v>
      </c>
      <c r="BK69" s="7">
        <v>0</v>
      </c>
      <c r="BL69" s="841" t="s">
        <v>218</v>
      </c>
      <c r="BM69" s="854" t="s">
        <v>8236</v>
      </c>
      <c r="BN69" s="859">
        <v>1</v>
      </c>
      <c r="BO69" s="839">
        <v>0</v>
      </c>
      <c r="BP69" s="842">
        <v>0</v>
      </c>
      <c r="BQ69" s="843" t="s">
        <v>8243</v>
      </c>
      <c r="BR69" s="7">
        <v>0</v>
      </c>
      <c r="BS69" s="850">
        <v>0</v>
      </c>
      <c r="BT69" s="844" t="s">
        <v>218</v>
      </c>
      <c r="BU69" s="537" t="s">
        <v>8250</v>
      </c>
      <c r="BV69" s="120">
        <v>1</v>
      </c>
      <c r="BW69" s="839">
        <v>19.54</v>
      </c>
      <c r="BX69" s="848">
        <v>18.98</v>
      </c>
      <c r="BY69" s="853" t="s">
        <v>8623</v>
      </c>
      <c r="BZ69" s="7">
        <v>0.19539999999999999</v>
      </c>
      <c r="CA69" s="7">
        <v>0.1898</v>
      </c>
      <c r="CB69" s="844" t="s">
        <v>218</v>
      </c>
      <c r="CC69" s="1090" t="s">
        <v>8630</v>
      </c>
      <c r="CD69" s="1089">
        <v>1</v>
      </c>
      <c r="CE69" s="839">
        <v>19.54</v>
      </c>
      <c r="CF69" s="842">
        <v>18.98</v>
      </c>
      <c r="CG69" s="853" t="s">
        <v>9801</v>
      </c>
      <c r="CH69" s="7">
        <v>0.19539999999999999</v>
      </c>
      <c r="CI69" s="7">
        <v>0.1898</v>
      </c>
      <c r="CJ69" s="844" t="s">
        <v>218</v>
      </c>
      <c r="CK69" s="27" t="s">
        <v>9802</v>
      </c>
      <c r="CL69" s="857">
        <v>1</v>
      </c>
      <c r="CM69" s="839">
        <v>19.54</v>
      </c>
      <c r="CN69" s="842">
        <v>18.98</v>
      </c>
      <c r="CO69" s="847" t="s">
        <v>9803</v>
      </c>
      <c r="CP69" s="7">
        <v>0.19539999999999999</v>
      </c>
      <c r="CQ69" s="7">
        <v>0.1898</v>
      </c>
      <c r="CR69" s="844" t="s">
        <v>218</v>
      </c>
      <c r="CS69" s="852" t="s">
        <v>9804</v>
      </c>
      <c r="CT69" s="857">
        <v>1</v>
      </c>
      <c r="CU69" s="839">
        <v>44.53</v>
      </c>
      <c r="CV69" s="848">
        <v>41.68</v>
      </c>
      <c r="CW69" s="853" t="s">
        <v>9805</v>
      </c>
      <c r="CX69" s="7">
        <v>0.44530000000000003</v>
      </c>
      <c r="CY69" s="7">
        <v>0.4168</v>
      </c>
      <c r="CZ69" s="844" t="s">
        <v>218</v>
      </c>
      <c r="DA69" s="852" t="s">
        <v>9806</v>
      </c>
      <c r="DB69" s="856">
        <v>1</v>
      </c>
      <c r="DC69" s="839">
        <v>44.53</v>
      </c>
      <c r="DD69" s="842">
        <v>41.68</v>
      </c>
      <c r="DE69" s="853"/>
      <c r="DF69" s="7">
        <v>0.44530000000000003</v>
      </c>
      <c r="DG69" s="7">
        <v>0.4168</v>
      </c>
      <c r="DH69" s="844" t="s">
        <v>7160</v>
      </c>
      <c r="DI69" s="852"/>
      <c r="DJ69" s="856"/>
      <c r="DK69" s="839">
        <v>44.53</v>
      </c>
      <c r="DL69" s="842">
        <v>0</v>
      </c>
      <c r="DM69" s="853"/>
      <c r="DN69" s="7">
        <v>0.44530000000000003</v>
      </c>
      <c r="DO69" s="7">
        <v>0.4168</v>
      </c>
      <c r="DP69" s="844" t="s">
        <v>7160</v>
      </c>
      <c r="DQ69" s="852"/>
      <c r="DR69" s="856"/>
      <c r="DS69" s="839">
        <v>72.16</v>
      </c>
      <c r="DT69" s="848"/>
      <c r="DU69" s="853"/>
      <c r="DV69" s="7">
        <v>0.72160000000000002</v>
      </c>
      <c r="DW69" s="7">
        <v>0.4168</v>
      </c>
      <c r="DX69" s="844" t="s">
        <v>7160</v>
      </c>
      <c r="DY69" s="852"/>
      <c r="DZ69" s="856"/>
      <c r="EA69" s="839">
        <v>72.16</v>
      </c>
      <c r="EB69" s="842">
        <v>0</v>
      </c>
      <c r="EC69" s="853"/>
      <c r="ED69" s="7">
        <v>0.72160000000000002</v>
      </c>
      <c r="EE69" s="7">
        <v>0.4168</v>
      </c>
      <c r="EF69" s="844" t="s">
        <v>7160</v>
      </c>
      <c r="EG69" s="851"/>
      <c r="EH69" s="856"/>
      <c r="EI69" s="839">
        <v>72.16</v>
      </c>
      <c r="EJ69" s="842">
        <v>0</v>
      </c>
      <c r="EK69" s="853"/>
      <c r="EL69" s="7">
        <v>0.72160000000000002</v>
      </c>
      <c r="EM69" s="7">
        <v>0.4168</v>
      </c>
      <c r="EN69" s="844" t="s">
        <v>7160</v>
      </c>
      <c r="EO69" s="851"/>
      <c r="EP69" s="856"/>
      <c r="EQ69" s="839">
        <v>100</v>
      </c>
      <c r="ER69" s="845"/>
      <c r="ES69" s="853"/>
      <c r="ET69" s="7">
        <v>1</v>
      </c>
      <c r="EU69" s="7">
        <v>0.4168</v>
      </c>
      <c r="EV69" s="844" t="s">
        <v>7160</v>
      </c>
      <c r="EW69" s="849"/>
      <c r="EX69" s="849"/>
      <c r="EY69" s="35">
        <v>2023</v>
      </c>
      <c r="FB69" s="862"/>
    </row>
    <row r="70" spans="1:158" s="934" customFormat="1" ht="32.25" customHeight="1" x14ac:dyDescent="0.25">
      <c r="A70" s="861" t="s">
        <v>9807</v>
      </c>
      <c r="B70" s="925" t="s">
        <v>7200</v>
      </c>
      <c r="C70" s="925" t="s">
        <v>201</v>
      </c>
      <c r="D70" s="925" t="s">
        <v>1452</v>
      </c>
      <c r="E70" s="925" t="s">
        <v>7229</v>
      </c>
      <c r="F70" s="925" t="s">
        <v>1671</v>
      </c>
      <c r="G70" s="925" t="s">
        <v>1671</v>
      </c>
      <c r="H70" s="925" t="s">
        <v>204</v>
      </c>
      <c r="I70" s="969" t="s">
        <v>207</v>
      </c>
      <c r="J70" s="969" t="s">
        <v>7344</v>
      </c>
      <c r="K70" s="969" t="s">
        <v>7694</v>
      </c>
      <c r="L70" s="920">
        <v>43</v>
      </c>
      <c r="M70" s="925" t="s">
        <v>8322</v>
      </c>
      <c r="N70" s="920">
        <v>124</v>
      </c>
      <c r="O70" s="920"/>
      <c r="P70" s="1068" t="s">
        <v>1879</v>
      </c>
      <c r="Q70" s="920" t="s">
        <v>210</v>
      </c>
      <c r="R70" s="921"/>
      <c r="S70" s="921"/>
      <c r="T70" s="921"/>
      <c r="U70" s="921"/>
      <c r="V70" s="921"/>
      <c r="W70" s="921"/>
      <c r="X70" s="921"/>
      <c r="Y70" s="921"/>
      <c r="Z70" s="921"/>
      <c r="AA70" s="921"/>
      <c r="AB70" s="921"/>
      <c r="AC70" s="921"/>
      <c r="AD70" s="921"/>
      <c r="AE70" s="921"/>
      <c r="AF70" s="921"/>
      <c r="AG70" s="921"/>
      <c r="AH70" s="921"/>
      <c r="AI70" s="921"/>
      <c r="AJ70" s="921"/>
      <c r="AK70" s="921"/>
      <c r="AL70" s="921"/>
      <c r="AM70" s="921"/>
      <c r="AN70" s="921"/>
      <c r="AO70" s="920" t="s">
        <v>211</v>
      </c>
      <c r="AP70" s="921" t="s">
        <v>299</v>
      </c>
      <c r="AQ70" s="920" t="s">
        <v>418</v>
      </c>
      <c r="AR70" s="920" t="s">
        <v>214</v>
      </c>
      <c r="AS70" s="920">
        <v>0</v>
      </c>
      <c r="AT70" s="925" t="s">
        <v>7671</v>
      </c>
      <c r="AU70" s="925" t="s">
        <v>1854</v>
      </c>
      <c r="AV70" s="978">
        <v>100</v>
      </c>
      <c r="AW70" s="979">
        <v>100</v>
      </c>
      <c r="AX70" s="1035" t="s">
        <v>204</v>
      </c>
      <c r="AY70" s="1035" t="s">
        <v>7611</v>
      </c>
      <c r="AZ70" s="1036" t="s">
        <v>204</v>
      </c>
      <c r="BA70" s="1035" t="s">
        <v>204</v>
      </c>
      <c r="BB70" s="941"/>
      <c r="BC70" s="941"/>
      <c r="BD70" s="941"/>
      <c r="BE70" s="941"/>
      <c r="BF70" s="993">
        <v>100</v>
      </c>
      <c r="BG70" s="839">
        <v>0</v>
      </c>
      <c r="BH70" s="842">
        <v>0</v>
      </c>
      <c r="BI70" s="854" t="s">
        <v>8230</v>
      </c>
      <c r="BJ70" s="129">
        <v>0</v>
      </c>
      <c r="BK70" s="7">
        <v>0</v>
      </c>
      <c r="BL70" s="841" t="s">
        <v>218</v>
      </c>
      <c r="BM70" s="854" t="s">
        <v>8237</v>
      </c>
      <c r="BN70" s="859">
        <v>1</v>
      </c>
      <c r="BO70" s="839">
        <v>0</v>
      </c>
      <c r="BP70" s="842">
        <v>0</v>
      </c>
      <c r="BQ70" s="843" t="s">
        <v>8244</v>
      </c>
      <c r="BR70" s="7">
        <v>0</v>
      </c>
      <c r="BS70" s="850">
        <v>0</v>
      </c>
      <c r="BT70" s="844" t="s">
        <v>218</v>
      </c>
      <c r="BU70" s="537" t="s">
        <v>8251</v>
      </c>
      <c r="BV70" s="120">
        <v>1</v>
      </c>
      <c r="BW70" s="839">
        <v>0</v>
      </c>
      <c r="BX70" s="842">
        <v>0</v>
      </c>
      <c r="BY70" s="853" t="s">
        <v>8624</v>
      </c>
      <c r="BZ70" s="7">
        <v>0</v>
      </c>
      <c r="CA70" s="7">
        <v>0</v>
      </c>
      <c r="CB70" s="844" t="s">
        <v>218</v>
      </c>
      <c r="CC70" s="1090" t="s">
        <v>8631</v>
      </c>
      <c r="CD70" s="1089">
        <v>1</v>
      </c>
      <c r="CE70" s="839">
        <v>0</v>
      </c>
      <c r="CF70" s="842">
        <v>0</v>
      </c>
      <c r="CG70" s="853" t="s">
        <v>9808</v>
      </c>
      <c r="CH70" s="7">
        <v>0</v>
      </c>
      <c r="CI70" s="7">
        <v>0</v>
      </c>
      <c r="CJ70" s="844" t="s">
        <v>218</v>
      </c>
      <c r="CK70" s="27" t="s">
        <v>9809</v>
      </c>
      <c r="CL70" s="857">
        <v>1</v>
      </c>
      <c r="CM70" s="839">
        <v>0</v>
      </c>
      <c r="CN70" s="842">
        <v>0</v>
      </c>
      <c r="CO70" s="847" t="s">
        <v>9810</v>
      </c>
      <c r="CP70" s="7">
        <v>0</v>
      </c>
      <c r="CQ70" s="7">
        <v>0</v>
      </c>
      <c r="CR70" s="844" t="s">
        <v>218</v>
      </c>
      <c r="CS70" s="852" t="s">
        <v>9811</v>
      </c>
      <c r="CT70" s="857">
        <v>1</v>
      </c>
      <c r="CU70" s="839">
        <v>39</v>
      </c>
      <c r="CV70" s="848">
        <v>82.07</v>
      </c>
      <c r="CW70" s="853" t="s">
        <v>9812</v>
      </c>
      <c r="CX70" s="7">
        <v>0.39</v>
      </c>
      <c r="CY70" s="7">
        <v>0.82069999999999999</v>
      </c>
      <c r="CZ70" s="844" t="s">
        <v>218</v>
      </c>
      <c r="DA70" s="852" t="s">
        <v>9813</v>
      </c>
      <c r="DB70" s="856">
        <v>1</v>
      </c>
      <c r="DC70" s="839">
        <v>39</v>
      </c>
      <c r="DD70" s="842">
        <v>82.07</v>
      </c>
      <c r="DE70" s="853"/>
      <c r="DF70" s="7">
        <v>0.39</v>
      </c>
      <c r="DG70" s="7">
        <v>0.82069999999999999</v>
      </c>
      <c r="DH70" s="844" t="s">
        <v>7160</v>
      </c>
      <c r="DI70" s="852"/>
      <c r="DJ70" s="856"/>
      <c r="DK70" s="839">
        <v>39</v>
      </c>
      <c r="DL70" s="842">
        <v>0</v>
      </c>
      <c r="DM70" s="853"/>
      <c r="DN70" s="7">
        <v>0.39</v>
      </c>
      <c r="DO70" s="7">
        <v>0.82069999999999999</v>
      </c>
      <c r="DP70" s="844" t="s">
        <v>7160</v>
      </c>
      <c r="DQ70" s="852"/>
      <c r="DR70" s="856"/>
      <c r="DS70" s="839">
        <v>39</v>
      </c>
      <c r="DT70" s="842">
        <v>0</v>
      </c>
      <c r="DU70" s="853"/>
      <c r="DV70" s="7">
        <v>0.39</v>
      </c>
      <c r="DW70" s="7">
        <v>0.82069999999999999</v>
      </c>
      <c r="DX70" s="844" t="s">
        <v>7160</v>
      </c>
      <c r="DY70" s="852"/>
      <c r="DZ70" s="856"/>
      <c r="EA70" s="839">
        <v>39</v>
      </c>
      <c r="EB70" s="842">
        <v>0</v>
      </c>
      <c r="EC70" s="853"/>
      <c r="ED70" s="7">
        <v>0.39</v>
      </c>
      <c r="EE70" s="7">
        <v>0.82069999999999999</v>
      </c>
      <c r="EF70" s="844" t="s">
        <v>7160</v>
      </c>
      <c r="EG70" s="851"/>
      <c r="EH70" s="856"/>
      <c r="EI70" s="839">
        <v>39</v>
      </c>
      <c r="EJ70" s="842">
        <v>0</v>
      </c>
      <c r="EK70" s="853"/>
      <c r="EL70" s="7">
        <v>0.39</v>
      </c>
      <c r="EM70" s="7">
        <v>0.82069999999999999</v>
      </c>
      <c r="EN70" s="844" t="s">
        <v>7160</v>
      </c>
      <c r="EO70" s="851"/>
      <c r="EP70" s="856"/>
      <c r="EQ70" s="839">
        <v>100</v>
      </c>
      <c r="ER70" s="845"/>
      <c r="ES70" s="853"/>
      <c r="ET70" s="7">
        <v>1</v>
      </c>
      <c r="EU70" s="7">
        <v>0.82069999999999999</v>
      </c>
      <c r="EV70" s="844" t="s">
        <v>7160</v>
      </c>
      <c r="EW70" s="849"/>
      <c r="EX70" s="849"/>
      <c r="EY70" s="546">
        <v>2023</v>
      </c>
      <c r="FB70" s="862"/>
    </row>
    <row r="71" spans="1:158" s="934" customFormat="1" ht="32.25" customHeight="1" x14ac:dyDescent="0.25">
      <c r="A71" s="861" t="s">
        <v>9814</v>
      </c>
      <c r="B71" s="925" t="s">
        <v>7200</v>
      </c>
      <c r="C71" s="925" t="s">
        <v>201</v>
      </c>
      <c r="D71" s="925" t="s">
        <v>1452</v>
      </c>
      <c r="E71" s="925" t="s">
        <v>7229</v>
      </c>
      <c r="F71" s="925" t="s">
        <v>1671</v>
      </c>
      <c r="G71" s="925" t="s">
        <v>1671</v>
      </c>
      <c r="H71" s="925" t="s">
        <v>204</v>
      </c>
      <c r="I71" s="969" t="s">
        <v>207</v>
      </c>
      <c r="J71" s="969" t="s">
        <v>7344</v>
      </c>
      <c r="K71" s="969" t="s">
        <v>7694</v>
      </c>
      <c r="L71" s="920">
        <v>43</v>
      </c>
      <c r="M71" s="925" t="s">
        <v>8322</v>
      </c>
      <c r="N71" s="971">
        <v>610</v>
      </c>
      <c r="O71" s="920"/>
      <c r="P71" s="1068" t="s">
        <v>7672</v>
      </c>
      <c r="Q71" s="920" t="s">
        <v>210</v>
      </c>
      <c r="R71" s="921"/>
      <c r="S71" s="921"/>
      <c r="T71" s="921"/>
      <c r="U71" s="921"/>
      <c r="V71" s="921"/>
      <c r="W71" s="921"/>
      <c r="X71" s="921"/>
      <c r="Y71" s="921"/>
      <c r="Z71" s="921"/>
      <c r="AA71" s="921"/>
      <c r="AB71" s="921"/>
      <c r="AC71" s="921"/>
      <c r="AD71" s="921"/>
      <c r="AE71" s="921"/>
      <c r="AF71" s="921"/>
      <c r="AG71" s="921"/>
      <c r="AH71" s="921"/>
      <c r="AI71" s="921"/>
      <c r="AJ71" s="921"/>
      <c r="AK71" s="921"/>
      <c r="AL71" s="921"/>
      <c r="AM71" s="921"/>
      <c r="AN71" s="921"/>
      <c r="AO71" s="920" t="s">
        <v>211</v>
      </c>
      <c r="AP71" s="921" t="s">
        <v>470</v>
      </c>
      <c r="AQ71" s="920" t="s">
        <v>213</v>
      </c>
      <c r="AR71" s="920" t="s">
        <v>214</v>
      </c>
      <c r="AS71" s="920">
        <v>0</v>
      </c>
      <c r="AT71" s="925" t="s">
        <v>7673</v>
      </c>
      <c r="AU71" s="925" t="s">
        <v>7674</v>
      </c>
      <c r="AV71" s="919">
        <v>0</v>
      </c>
      <c r="AW71" s="979">
        <v>85</v>
      </c>
      <c r="AX71" s="1035" t="s">
        <v>204</v>
      </c>
      <c r="AY71" s="1035" t="s">
        <v>7611</v>
      </c>
      <c r="AZ71" s="1036" t="s">
        <v>204</v>
      </c>
      <c r="BA71" s="1035" t="s">
        <v>204</v>
      </c>
      <c r="BB71" s="941"/>
      <c r="BC71" s="941"/>
      <c r="BD71" s="941"/>
      <c r="BE71" s="941"/>
      <c r="BF71" s="999">
        <v>85</v>
      </c>
      <c r="BG71" s="839">
        <v>0</v>
      </c>
      <c r="BH71" s="842">
        <v>0</v>
      </c>
      <c r="BI71" s="854" t="s">
        <v>8231</v>
      </c>
      <c r="BJ71" s="129">
        <v>0</v>
      </c>
      <c r="BK71" s="7">
        <v>0</v>
      </c>
      <c r="BL71" s="841" t="s">
        <v>218</v>
      </c>
      <c r="BM71" s="854" t="s">
        <v>8238</v>
      </c>
      <c r="BN71" s="859">
        <v>1</v>
      </c>
      <c r="BO71" s="839">
        <v>0</v>
      </c>
      <c r="BP71" s="842">
        <v>0</v>
      </c>
      <c r="BQ71" s="843" t="s">
        <v>8245</v>
      </c>
      <c r="BR71" s="7">
        <v>0</v>
      </c>
      <c r="BS71" s="7">
        <v>0</v>
      </c>
      <c r="BT71" s="844" t="s">
        <v>218</v>
      </c>
      <c r="BU71" s="537" t="s">
        <v>8252</v>
      </c>
      <c r="BV71" s="120">
        <v>1</v>
      </c>
      <c r="BW71" s="839">
        <v>85</v>
      </c>
      <c r="BX71" s="848">
        <v>85.37</v>
      </c>
      <c r="BY71" s="853" t="s">
        <v>8625</v>
      </c>
      <c r="BZ71" s="7">
        <v>1</v>
      </c>
      <c r="CA71" s="7">
        <v>1.0043529411764707</v>
      </c>
      <c r="CB71" s="844" t="s">
        <v>218</v>
      </c>
      <c r="CC71" s="1090" t="s">
        <v>8632</v>
      </c>
      <c r="CD71" s="1088">
        <v>1</v>
      </c>
      <c r="CE71" s="839">
        <v>85</v>
      </c>
      <c r="CF71" s="842">
        <v>85.37</v>
      </c>
      <c r="CG71" s="853" t="s">
        <v>9815</v>
      </c>
      <c r="CH71" s="7">
        <v>1</v>
      </c>
      <c r="CI71" s="7">
        <v>1.0043529411764707</v>
      </c>
      <c r="CJ71" s="844" t="s">
        <v>218</v>
      </c>
      <c r="CK71" s="27" t="s">
        <v>9816</v>
      </c>
      <c r="CL71" s="857">
        <v>1</v>
      </c>
      <c r="CM71" s="839">
        <v>85</v>
      </c>
      <c r="CN71" s="842">
        <v>85.37</v>
      </c>
      <c r="CO71" s="847" t="s">
        <v>9817</v>
      </c>
      <c r="CP71" s="7">
        <v>1</v>
      </c>
      <c r="CQ71" s="7">
        <v>1.0043529411764707</v>
      </c>
      <c r="CR71" s="844" t="s">
        <v>218</v>
      </c>
      <c r="CS71" s="852" t="s">
        <v>9818</v>
      </c>
      <c r="CT71" s="857">
        <v>1</v>
      </c>
      <c r="CU71" s="839">
        <v>85</v>
      </c>
      <c r="CV71" s="848">
        <v>86.3</v>
      </c>
      <c r="CW71" s="853" t="s">
        <v>9819</v>
      </c>
      <c r="CX71" s="7">
        <v>1</v>
      </c>
      <c r="CY71" s="7">
        <v>1.0152941176470587</v>
      </c>
      <c r="CZ71" s="844" t="s">
        <v>218</v>
      </c>
      <c r="DA71" s="852" t="s">
        <v>9820</v>
      </c>
      <c r="DB71" s="856">
        <v>1</v>
      </c>
      <c r="DC71" s="839">
        <v>85</v>
      </c>
      <c r="DD71" s="842">
        <v>86.3</v>
      </c>
      <c r="DE71" s="853"/>
      <c r="DF71" s="7">
        <v>1</v>
      </c>
      <c r="DG71" s="7">
        <v>0</v>
      </c>
      <c r="DH71" s="844" t="s">
        <v>7160</v>
      </c>
      <c r="DI71" s="852"/>
      <c r="DJ71" s="856"/>
      <c r="DK71" s="839">
        <v>85</v>
      </c>
      <c r="DL71" s="842">
        <v>0</v>
      </c>
      <c r="DM71" s="853"/>
      <c r="DN71" s="7">
        <v>1</v>
      </c>
      <c r="DO71" s="7">
        <v>0</v>
      </c>
      <c r="DP71" s="844" t="s">
        <v>7160</v>
      </c>
      <c r="DQ71" s="852"/>
      <c r="DR71" s="856"/>
      <c r="DS71" s="839">
        <v>85</v>
      </c>
      <c r="DT71" s="848"/>
      <c r="DU71" s="853"/>
      <c r="DV71" s="7">
        <v>1</v>
      </c>
      <c r="DW71" s="7">
        <v>0</v>
      </c>
      <c r="DX71" s="844" t="s">
        <v>7160</v>
      </c>
      <c r="DY71" s="852"/>
      <c r="DZ71" s="856"/>
      <c r="EA71" s="839">
        <v>85</v>
      </c>
      <c r="EB71" s="842">
        <v>0</v>
      </c>
      <c r="EC71" s="853"/>
      <c r="ED71" s="7">
        <v>1</v>
      </c>
      <c r="EE71" s="7">
        <v>0</v>
      </c>
      <c r="EF71" s="844" t="s">
        <v>7160</v>
      </c>
      <c r="EG71" s="851"/>
      <c r="EH71" s="856"/>
      <c r="EI71" s="839">
        <v>85</v>
      </c>
      <c r="EJ71" s="842">
        <v>0</v>
      </c>
      <c r="EK71" s="853"/>
      <c r="EL71" s="7">
        <v>1</v>
      </c>
      <c r="EM71" s="7">
        <v>0</v>
      </c>
      <c r="EN71" s="844" t="s">
        <v>7160</v>
      </c>
      <c r="EO71" s="851"/>
      <c r="EP71" s="856"/>
      <c r="EQ71" s="839">
        <v>85</v>
      </c>
      <c r="ER71" s="845"/>
      <c r="ES71" s="853"/>
      <c r="ET71" s="7">
        <v>1</v>
      </c>
      <c r="EU71" s="7">
        <v>0</v>
      </c>
      <c r="EV71" s="844" t="s">
        <v>7160</v>
      </c>
      <c r="EW71" s="849"/>
      <c r="EX71" s="856"/>
      <c r="EY71" s="991">
        <v>2023</v>
      </c>
      <c r="FB71" s="862"/>
    </row>
    <row r="72" spans="1:158" s="934" customFormat="1" ht="32.25" customHeight="1" x14ac:dyDescent="0.25">
      <c r="A72" s="861" t="s">
        <v>9821</v>
      </c>
      <c r="B72" s="925" t="s">
        <v>7200</v>
      </c>
      <c r="C72" s="925" t="s">
        <v>201</v>
      </c>
      <c r="D72" s="925" t="s">
        <v>519</v>
      </c>
      <c r="E72" s="925" t="s">
        <v>7231</v>
      </c>
      <c r="F72" s="925" t="s">
        <v>2096</v>
      </c>
      <c r="G72" s="925" t="s">
        <v>2096</v>
      </c>
      <c r="H72" s="925" t="s">
        <v>204</v>
      </c>
      <c r="I72" s="969" t="s">
        <v>207</v>
      </c>
      <c r="J72" s="969" t="s">
        <v>7344</v>
      </c>
      <c r="K72" s="969" t="s">
        <v>7696</v>
      </c>
      <c r="L72" s="920">
        <v>26</v>
      </c>
      <c r="M72" s="925" t="s">
        <v>8324</v>
      </c>
      <c r="N72" s="920">
        <v>314</v>
      </c>
      <c r="O72" s="920"/>
      <c r="P72" s="1062" t="s">
        <v>2099</v>
      </c>
      <c r="Q72" s="1028" t="s">
        <v>210</v>
      </c>
      <c r="R72" s="921"/>
      <c r="S72" s="921"/>
      <c r="T72" s="921"/>
      <c r="U72" s="921"/>
      <c r="V72" s="921"/>
      <c r="W72" s="921"/>
      <c r="X72" s="921"/>
      <c r="Y72" s="921"/>
      <c r="Z72" s="921"/>
      <c r="AA72" s="921"/>
      <c r="AB72" s="921"/>
      <c r="AC72" s="921"/>
      <c r="AD72" s="921"/>
      <c r="AE72" s="921"/>
      <c r="AF72" s="921"/>
      <c r="AG72" s="921"/>
      <c r="AH72" s="921"/>
      <c r="AI72" s="921"/>
      <c r="AJ72" s="921"/>
      <c r="AK72" s="921"/>
      <c r="AL72" s="921"/>
      <c r="AM72" s="921"/>
      <c r="AN72" s="921"/>
      <c r="AO72" s="920" t="s">
        <v>211</v>
      </c>
      <c r="AP72" s="919" t="s">
        <v>470</v>
      </c>
      <c r="AQ72" s="919" t="s">
        <v>418</v>
      </c>
      <c r="AR72" s="919" t="s">
        <v>214</v>
      </c>
      <c r="AS72" s="919">
        <v>0</v>
      </c>
      <c r="AT72" s="927" t="s">
        <v>2100</v>
      </c>
      <c r="AU72" s="927" t="s">
        <v>2101</v>
      </c>
      <c r="AV72" s="919">
        <v>0</v>
      </c>
      <c r="AW72" s="919">
        <v>100</v>
      </c>
      <c r="AX72" s="1043"/>
      <c r="AY72" s="1043"/>
      <c r="AZ72" s="1036"/>
      <c r="BA72" s="1036"/>
      <c r="BB72" s="939"/>
      <c r="BC72" s="939"/>
      <c r="BD72" s="939"/>
      <c r="BE72" s="939"/>
      <c r="BF72" s="999">
        <v>100</v>
      </c>
      <c r="BG72" s="839">
        <v>0</v>
      </c>
      <c r="BH72" s="842">
        <v>0</v>
      </c>
      <c r="BI72" s="854" t="s">
        <v>8276</v>
      </c>
      <c r="BJ72" s="129">
        <v>0</v>
      </c>
      <c r="BK72" s="7">
        <v>0</v>
      </c>
      <c r="BL72" s="841" t="s">
        <v>218</v>
      </c>
      <c r="BM72" s="854" t="s">
        <v>8280</v>
      </c>
      <c r="BN72" s="859">
        <v>1</v>
      </c>
      <c r="BO72" s="839">
        <v>0</v>
      </c>
      <c r="BP72" s="842">
        <v>0</v>
      </c>
      <c r="BQ72" s="843" t="s">
        <v>8281</v>
      </c>
      <c r="BR72" s="7">
        <v>0</v>
      </c>
      <c r="BS72" s="850">
        <v>0</v>
      </c>
      <c r="BT72" s="844" t="s">
        <v>218</v>
      </c>
      <c r="BU72" s="537" t="s">
        <v>8289</v>
      </c>
      <c r="BV72" s="120">
        <v>1</v>
      </c>
      <c r="BW72" s="839">
        <v>10</v>
      </c>
      <c r="BX72" s="848">
        <v>10</v>
      </c>
      <c r="BY72" s="853" t="s">
        <v>8646</v>
      </c>
      <c r="BZ72" s="7">
        <v>0.1</v>
      </c>
      <c r="CA72" s="7">
        <v>0.1</v>
      </c>
      <c r="CB72" s="844" t="s">
        <v>218</v>
      </c>
      <c r="CC72" s="852" t="s">
        <v>8650</v>
      </c>
      <c r="CD72" s="857">
        <v>1</v>
      </c>
      <c r="CE72" s="839">
        <v>10</v>
      </c>
      <c r="CF72" s="842">
        <v>10</v>
      </c>
      <c r="CG72" s="853" t="s">
        <v>9822</v>
      </c>
      <c r="CH72" s="7">
        <v>0.1</v>
      </c>
      <c r="CI72" s="7">
        <v>0.1</v>
      </c>
      <c r="CJ72" s="844" t="s">
        <v>218</v>
      </c>
      <c r="CK72" s="27" t="s">
        <v>9823</v>
      </c>
      <c r="CL72" s="857">
        <v>1</v>
      </c>
      <c r="CM72" s="839">
        <v>10</v>
      </c>
      <c r="CN72" s="842">
        <v>10</v>
      </c>
      <c r="CO72" s="847" t="s">
        <v>9824</v>
      </c>
      <c r="CP72" s="7">
        <v>0.1</v>
      </c>
      <c r="CQ72" s="7">
        <v>0.1</v>
      </c>
      <c r="CR72" s="844" t="s">
        <v>218</v>
      </c>
      <c r="CS72" s="852" t="s">
        <v>9825</v>
      </c>
      <c r="CT72" s="857">
        <v>1</v>
      </c>
      <c r="CU72" s="839">
        <v>50</v>
      </c>
      <c r="CV72" s="848">
        <v>50</v>
      </c>
      <c r="CW72" s="853" t="s">
        <v>9826</v>
      </c>
      <c r="CX72" s="7">
        <v>0.5</v>
      </c>
      <c r="CY72" s="7">
        <v>0.1</v>
      </c>
      <c r="CZ72" s="844" t="s">
        <v>2913</v>
      </c>
      <c r="DA72" s="852" t="s">
        <v>9827</v>
      </c>
      <c r="DB72" s="856">
        <v>0</v>
      </c>
      <c r="DC72" s="839">
        <v>50</v>
      </c>
      <c r="DD72" s="842">
        <v>0</v>
      </c>
      <c r="DE72" s="853"/>
      <c r="DF72" s="7" t="s">
        <v>872</v>
      </c>
      <c r="DG72" s="7">
        <v>0.1</v>
      </c>
      <c r="DH72" s="844" t="s">
        <v>7160</v>
      </c>
      <c r="DI72" s="852"/>
      <c r="DJ72" s="856"/>
      <c r="DK72" s="839">
        <v>50</v>
      </c>
      <c r="DL72" s="842">
        <v>0</v>
      </c>
      <c r="DM72" s="853"/>
      <c r="DN72" s="7">
        <v>0.5</v>
      </c>
      <c r="DO72" s="7">
        <v>0.1</v>
      </c>
      <c r="DP72" s="844" t="s">
        <v>7160</v>
      </c>
      <c r="DQ72" s="852"/>
      <c r="DR72" s="856"/>
      <c r="DS72" s="839">
        <v>60</v>
      </c>
      <c r="DT72" s="848"/>
      <c r="DU72" s="853"/>
      <c r="DV72" s="7">
        <v>0.6</v>
      </c>
      <c r="DW72" s="7">
        <v>0.1</v>
      </c>
      <c r="DX72" s="844" t="s">
        <v>7160</v>
      </c>
      <c r="DY72" s="852"/>
      <c r="DZ72" s="856"/>
      <c r="EA72" s="839">
        <v>60</v>
      </c>
      <c r="EB72" s="842">
        <v>0</v>
      </c>
      <c r="EC72" s="853"/>
      <c r="ED72" s="7">
        <v>0.6</v>
      </c>
      <c r="EE72" s="7">
        <v>0.1</v>
      </c>
      <c r="EF72" s="844" t="s">
        <v>7160</v>
      </c>
      <c r="EG72" s="851"/>
      <c r="EH72" s="856"/>
      <c r="EI72" s="839">
        <v>60</v>
      </c>
      <c r="EJ72" s="842">
        <v>0</v>
      </c>
      <c r="EK72" s="853"/>
      <c r="EL72" s="7">
        <v>0.6</v>
      </c>
      <c r="EM72" s="7">
        <v>0.1</v>
      </c>
      <c r="EN72" s="844" t="s">
        <v>7160</v>
      </c>
      <c r="EO72" s="851"/>
      <c r="EP72" s="856"/>
      <c r="EQ72" s="839">
        <v>100</v>
      </c>
      <c r="ER72" s="845"/>
      <c r="ES72" s="853"/>
      <c r="ET72" s="7">
        <v>1</v>
      </c>
      <c r="EU72" s="7">
        <v>0.1</v>
      </c>
      <c r="EV72" s="844" t="s">
        <v>7160</v>
      </c>
      <c r="EW72" s="849"/>
      <c r="EX72" s="849"/>
      <c r="EY72" s="35">
        <v>2023</v>
      </c>
      <c r="FB72" s="862"/>
    </row>
    <row r="73" spans="1:158" s="934" customFormat="1" ht="32.25" customHeight="1" x14ac:dyDescent="0.25">
      <c r="A73" s="861" t="s">
        <v>9828</v>
      </c>
      <c r="B73" s="925" t="s">
        <v>7200</v>
      </c>
      <c r="C73" s="925" t="s">
        <v>201</v>
      </c>
      <c r="D73" s="925" t="s">
        <v>519</v>
      </c>
      <c r="E73" s="925" t="s">
        <v>7231</v>
      </c>
      <c r="F73" s="925" t="s">
        <v>2096</v>
      </c>
      <c r="G73" s="925" t="s">
        <v>2096</v>
      </c>
      <c r="H73" s="925" t="s">
        <v>204</v>
      </c>
      <c r="I73" s="969" t="s">
        <v>207</v>
      </c>
      <c r="J73" s="969" t="s">
        <v>7344</v>
      </c>
      <c r="K73" s="969" t="s">
        <v>7696</v>
      </c>
      <c r="L73" s="920">
        <v>26</v>
      </c>
      <c r="M73" s="925" t="s">
        <v>8324</v>
      </c>
      <c r="N73" s="920">
        <v>315</v>
      </c>
      <c r="O73" s="920"/>
      <c r="P73" s="1062" t="s">
        <v>7264</v>
      </c>
      <c r="Q73" s="920" t="s">
        <v>210</v>
      </c>
      <c r="R73" s="921"/>
      <c r="S73" s="921"/>
      <c r="T73" s="921"/>
      <c r="U73" s="921"/>
      <c r="V73" s="921"/>
      <c r="W73" s="921"/>
      <c r="X73" s="921"/>
      <c r="Y73" s="921"/>
      <c r="Z73" s="921" t="s">
        <v>870</v>
      </c>
      <c r="AA73" s="921"/>
      <c r="AB73" s="921"/>
      <c r="AC73" s="921"/>
      <c r="AD73" s="921"/>
      <c r="AE73" s="921"/>
      <c r="AF73" s="921"/>
      <c r="AG73" s="921"/>
      <c r="AH73" s="921"/>
      <c r="AI73" s="921"/>
      <c r="AJ73" s="921"/>
      <c r="AK73" s="921"/>
      <c r="AL73" s="921"/>
      <c r="AM73" s="921"/>
      <c r="AN73" s="921"/>
      <c r="AO73" s="920" t="s">
        <v>211</v>
      </c>
      <c r="AP73" s="919" t="s">
        <v>442</v>
      </c>
      <c r="AQ73" s="919" t="s">
        <v>418</v>
      </c>
      <c r="AR73" s="919" t="s">
        <v>214</v>
      </c>
      <c r="AS73" s="919">
        <v>0</v>
      </c>
      <c r="AT73" s="927" t="s">
        <v>7680</v>
      </c>
      <c r="AU73" s="927" t="s">
        <v>2129</v>
      </c>
      <c r="AV73" s="919">
        <v>0</v>
      </c>
      <c r="AW73" s="919">
        <v>100</v>
      </c>
      <c r="AX73" s="1035"/>
      <c r="AY73" s="1035"/>
      <c r="AZ73" s="1036"/>
      <c r="BA73" s="1036"/>
      <c r="BB73" s="939"/>
      <c r="BC73" s="939"/>
      <c r="BD73" s="939"/>
      <c r="BE73" s="939"/>
      <c r="BF73" s="999">
        <v>100</v>
      </c>
      <c r="BG73" s="839">
        <v>0</v>
      </c>
      <c r="BH73" s="848">
        <v>0</v>
      </c>
      <c r="BI73" s="854" t="s">
        <v>8277</v>
      </c>
      <c r="BJ73" s="129">
        <v>0</v>
      </c>
      <c r="BK73" s="7">
        <v>0</v>
      </c>
      <c r="BL73" s="841" t="s">
        <v>218</v>
      </c>
      <c r="BM73" s="854" t="s">
        <v>8282</v>
      </c>
      <c r="BN73" s="859">
        <v>1</v>
      </c>
      <c r="BO73" s="839">
        <v>6</v>
      </c>
      <c r="BP73" s="845">
        <v>6</v>
      </c>
      <c r="BQ73" s="843" t="s">
        <v>8283</v>
      </c>
      <c r="BR73" s="7">
        <v>0.06</v>
      </c>
      <c r="BS73" s="850">
        <v>0.06</v>
      </c>
      <c r="BT73" s="844" t="s">
        <v>218</v>
      </c>
      <c r="BU73" s="537" t="s">
        <v>8290</v>
      </c>
      <c r="BV73" s="120">
        <v>1</v>
      </c>
      <c r="BW73" s="839">
        <v>15</v>
      </c>
      <c r="BX73" s="845">
        <v>15</v>
      </c>
      <c r="BY73" s="853" t="s">
        <v>8647</v>
      </c>
      <c r="BZ73" s="7">
        <v>0.15</v>
      </c>
      <c r="CA73" s="7">
        <v>0.15</v>
      </c>
      <c r="CB73" s="844" t="s">
        <v>218</v>
      </c>
      <c r="CC73" s="852" t="s">
        <v>8651</v>
      </c>
      <c r="CD73" s="857">
        <v>1</v>
      </c>
      <c r="CE73" s="839">
        <v>24</v>
      </c>
      <c r="CF73" s="848">
        <v>24</v>
      </c>
      <c r="CG73" s="853" t="s">
        <v>9829</v>
      </c>
      <c r="CH73" s="7">
        <v>0.24</v>
      </c>
      <c r="CI73" s="7">
        <v>0.24</v>
      </c>
      <c r="CJ73" s="844" t="s">
        <v>218</v>
      </c>
      <c r="CK73" s="27" t="s">
        <v>9830</v>
      </c>
      <c r="CL73" s="857">
        <v>1</v>
      </c>
      <c r="CM73" s="839">
        <v>36</v>
      </c>
      <c r="CN73" s="848">
        <v>36</v>
      </c>
      <c r="CO73" s="847" t="s">
        <v>9831</v>
      </c>
      <c r="CP73" s="7">
        <v>0.36</v>
      </c>
      <c r="CQ73" s="7">
        <v>0.36</v>
      </c>
      <c r="CR73" s="844" t="s">
        <v>218</v>
      </c>
      <c r="CS73" s="852" t="s">
        <v>9832</v>
      </c>
      <c r="CT73" s="857">
        <v>1</v>
      </c>
      <c r="CU73" s="839">
        <v>47</v>
      </c>
      <c r="CV73" s="848">
        <v>47</v>
      </c>
      <c r="CW73" s="853" t="s">
        <v>9833</v>
      </c>
      <c r="CX73" s="7">
        <v>0.47</v>
      </c>
      <c r="CY73" s="7">
        <v>0.47</v>
      </c>
      <c r="CZ73" s="844" t="s">
        <v>218</v>
      </c>
      <c r="DA73" s="852" t="s">
        <v>9834</v>
      </c>
      <c r="DB73" s="856">
        <v>1</v>
      </c>
      <c r="DC73" s="839">
        <v>59</v>
      </c>
      <c r="DD73" s="848"/>
      <c r="DE73" s="853"/>
      <c r="DF73" s="7" t="s">
        <v>872</v>
      </c>
      <c r="DG73" s="7">
        <v>0.47</v>
      </c>
      <c r="DH73" s="844" t="s">
        <v>7160</v>
      </c>
      <c r="DI73" s="852"/>
      <c r="DJ73" s="856"/>
      <c r="DK73" s="839">
        <v>70</v>
      </c>
      <c r="DL73" s="848"/>
      <c r="DM73" s="853"/>
      <c r="DN73" s="7">
        <v>0.7</v>
      </c>
      <c r="DO73" s="7">
        <v>0.47</v>
      </c>
      <c r="DP73" s="844" t="s">
        <v>7160</v>
      </c>
      <c r="DQ73" s="852"/>
      <c r="DR73" s="856"/>
      <c r="DS73" s="839">
        <v>82</v>
      </c>
      <c r="DT73" s="848"/>
      <c r="DU73" s="853"/>
      <c r="DV73" s="7">
        <v>0.82</v>
      </c>
      <c r="DW73" s="7">
        <v>0.47</v>
      </c>
      <c r="DX73" s="844" t="s">
        <v>7160</v>
      </c>
      <c r="DY73" s="852"/>
      <c r="DZ73" s="856"/>
      <c r="EA73" s="839">
        <v>91</v>
      </c>
      <c r="EB73" s="848"/>
      <c r="EC73" s="853"/>
      <c r="ED73" s="7">
        <v>0.91</v>
      </c>
      <c r="EE73" s="7">
        <v>0.47</v>
      </c>
      <c r="EF73" s="844" t="s">
        <v>7160</v>
      </c>
      <c r="EG73" s="851"/>
      <c r="EH73" s="856"/>
      <c r="EI73" s="839">
        <v>100</v>
      </c>
      <c r="EJ73" s="848"/>
      <c r="EK73" s="853"/>
      <c r="EL73" s="7">
        <v>1</v>
      </c>
      <c r="EM73" s="7">
        <v>0.47</v>
      </c>
      <c r="EN73" s="844" t="s">
        <v>7160</v>
      </c>
      <c r="EO73" s="851"/>
      <c r="EP73" s="856"/>
      <c r="EQ73" s="839">
        <v>100</v>
      </c>
      <c r="ER73" s="845"/>
      <c r="ES73" s="853"/>
      <c r="ET73" s="7">
        <v>1</v>
      </c>
      <c r="EU73" s="7">
        <v>0.47</v>
      </c>
      <c r="EV73" s="844" t="s">
        <v>7160</v>
      </c>
      <c r="EW73" s="849"/>
      <c r="EX73" s="849"/>
      <c r="EY73" s="546">
        <v>2023</v>
      </c>
      <c r="FB73" s="862"/>
    </row>
    <row r="74" spans="1:158" s="934" customFormat="1" ht="32.25" customHeight="1" x14ac:dyDescent="0.25">
      <c r="A74" s="861" t="s">
        <v>9835</v>
      </c>
      <c r="B74" s="925" t="s">
        <v>7200</v>
      </c>
      <c r="C74" s="925" t="s">
        <v>201</v>
      </c>
      <c r="D74" s="925" t="s">
        <v>519</v>
      </c>
      <c r="E74" s="925" t="s">
        <v>7231</v>
      </c>
      <c r="F74" s="925" t="s">
        <v>2096</v>
      </c>
      <c r="G74" s="925" t="s">
        <v>2096</v>
      </c>
      <c r="H74" s="925" t="s">
        <v>204</v>
      </c>
      <c r="I74" s="969" t="s">
        <v>207</v>
      </c>
      <c r="J74" s="969" t="s">
        <v>7344</v>
      </c>
      <c r="K74" s="969" t="s">
        <v>7696</v>
      </c>
      <c r="L74" s="920">
        <v>26</v>
      </c>
      <c r="M74" s="925" t="s">
        <v>8324</v>
      </c>
      <c r="N74" s="920">
        <v>316</v>
      </c>
      <c r="O74" s="920"/>
      <c r="P74" s="1062" t="s">
        <v>2154</v>
      </c>
      <c r="Q74" s="920" t="s">
        <v>210</v>
      </c>
      <c r="R74" s="921"/>
      <c r="S74" s="921"/>
      <c r="T74" s="921"/>
      <c r="U74" s="921"/>
      <c r="V74" s="921"/>
      <c r="W74" s="921"/>
      <c r="X74" s="921"/>
      <c r="Y74" s="921"/>
      <c r="Z74" s="921"/>
      <c r="AA74" s="921"/>
      <c r="AB74" s="921"/>
      <c r="AC74" s="921"/>
      <c r="AD74" s="921"/>
      <c r="AE74" s="921"/>
      <c r="AF74" s="921"/>
      <c r="AG74" s="921"/>
      <c r="AH74" s="921"/>
      <c r="AI74" s="921"/>
      <c r="AJ74" s="921"/>
      <c r="AK74" s="921"/>
      <c r="AL74" s="921"/>
      <c r="AM74" s="921"/>
      <c r="AN74" s="921"/>
      <c r="AO74" s="920" t="s">
        <v>211</v>
      </c>
      <c r="AP74" s="919" t="s">
        <v>470</v>
      </c>
      <c r="AQ74" s="919" t="s">
        <v>418</v>
      </c>
      <c r="AR74" s="919" t="s">
        <v>214</v>
      </c>
      <c r="AS74" s="919">
        <v>0</v>
      </c>
      <c r="AT74" s="927" t="s">
        <v>2155</v>
      </c>
      <c r="AU74" s="927" t="s">
        <v>2156</v>
      </c>
      <c r="AV74" s="919">
        <v>0</v>
      </c>
      <c r="AW74" s="919">
        <v>100</v>
      </c>
      <c r="AX74" s="1035"/>
      <c r="AY74" s="1035"/>
      <c r="AZ74" s="1036"/>
      <c r="BA74" s="1036"/>
      <c r="BB74" s="939"/>
      <c r="BC74" s="939"/>
      <c r="BD74" s="939"/>
      <c r="BE74" s="939"/>
      <c r="BF74" s="999">
        <v>100</v>
      </c>
      <c r="BG74" s="839">
        <v>0</v>
      </c>
      <c r="BH74" s="842">
        <v>0</v>
      </c>
      <c r="BI74" s="854" t="s">
        <v>8278</v>
      </c>
      <c r="BJ74" s="129">
        <v>0</v>
      </c>
      <c r="BK74" s="7">
        <v>0</v>
      </c>
      <c r="BL74" s="841" t="s">
        <v>218</v>
      </c>
      <c r="BM74" s="854" t="s">
        <v>8284</v>
      </c>
      <c r="BN74" s="859">
        <v>1</v>
      </c>
      <c r="BO74" s="839">
        <v>0</v>
      </c>
      <c r="BP74" s="842">
        <v>0</v>
      </c>
      <c r="BQ74" s="843" t="s">
        <v>8285</v>
      </c>
      <c r="BR74" s="7">
        <v>0</v>
      </c>
      <c r="BS74" s="850">
        <v>0</v>
      </c>
      <c r="BT74" s="844" t="s">
        <v>218</v>
      </c>
      <c r="BU74" s="537" t="s">
        <v>8291</v>
      </c>
      <c r="BV74" s="120">
        <v>1</v>
      </c>
      <c r="BW74" s="839">
        <v>0</v>
      </c>
      <c r="BX74" s="848">
        <v>0</v>
      </c>
      <c r="BY74" s="853" t="s">
        <v>8648</v>
      </c>
      <c r="BZ74" s="7">
        <v>0</v>
      </c>
      <c r="CA74" s="7">
        <v>0</v>
      </c>
      <c r="CB74" s="844" t="s">
        <v>218</v>
      </c>
      <c r="CC74" s="852" t="s">
        <v>8652</v>
      </c>
      <c r="CD74" s="857">
        <v>1</v>
      </c>
      <c r="CE74" s="839">
        <v>0</v>
      </c>
      <c r="CF74" s="842">
        <v>0</v>
      </c>
      <c r="CG74" s="853" t="s">
        <v>9836</v>
      </c>
      <c r="CH74" s="7">
        <v>0</v>
      </c>
      <c r="CI74" s="7">
        <v>0</v>
      </c>
      <c r="CJ74" s="844" t="s">
        <v>218</v>
      </c>
      <c r="CK74" s="27" t="s">
        <v>9837</v>
      </c>
      <c r="CL74" s="857">
        <v>1</v>
      </c>
      <c r="CM74" s="839">
        <v>0</v>
      </c>
      <c r="CN74" s="842">
        <v>0</v>
      </c>
      <c r="CO74" s="847" t="s">
        <v>9838</v>
      </c>
      <c r="CP74" s="7">
        <v>0</v>
      </c>
      <c r="CQ74" s="7">
        <v>0</v>
      </c>
      <c r="CR74" s="844" t="s">
        <v>218</v>
      </c>
      <c r="CS74" s="852" t="s">
        <v>9839</v>
      </c>
      <c r="CT74" s="857">
        <v>1</v>
      </c>
      <c r="CU74" s="839">
        <v>33</v>
      </c>
      <c r="CV74" s="848">
        <v>29.73</v>
      </c>
      <c r="CW74" s="853" t="s">
        <v>9840</v>
      </c>
      <c r="CX74" s="7">
        <v>0.33</v>
      </c>
      <c r="CY74" s="7">
        <v>0</v>
      </c>
      <c r="CZ74" s="844" t="s">
        <v>2913</v>
      </c>
      <c r="DA74" s="852" t="s">
        <v>9841</v>
      </c>
      <c r="DB74" s="856">
        <v>0</v>
      </c>
      <c r="DC74" s="839">
        <v>33</v>
      </c>
      <c r="DD74" s="842">
        <v>0</v>
      </c>
      <c r="DE74" s="853"/>
      <c r="DF74" s="7" t="s">
        <v>872</v>
      </c>
      <c r="DG74" s="7">
        <v>0</v>
      </c>
      <c r="DH74" s="844" t="s">
        <v>7160</v>
      </c>
      <c r="DI74" s="852"/>
      <c r="DJ74" s="856"/>
      <c r="DK74" s="839">
        <v>33</v>
      </c>
      <c r="DL74" s="842">
        <v>0</v>
      </c>
      <c r="DM74" s="853"/>
      <c r="DN74" s="7">
        <v>0.33</v>
      </c>
      <c r="DO74" s="7">
        <v>0</v>
      </c>
      <c r="DP74" s="844" t="s">
        <v>7160</v>
      </c>
      <c r="DQ74" s="852"/>
      <c r="DR74" s="856"/>
      <c r="DS74" s="839">
        <v>67</v>
      </c>
      <c r="DT74" s="848"/>
      <c r="DU74" s="853"/>
      <c r="DV74" s="7">
        <v>0.67</v>
      </c>
      <c r="DW74" s="7">
        <v>0</v>
      </c>
      <c r="DX74" s="844" t="s">
        <v>7160</v>
      </c>
      <c r="DY74" s="852"/>
      <c r="DZ74" s="856"/>
      <c r="EA74" s="839">
        <v>67</v>
      </c>
      <c r="EB74" s="842">
        <v>0</v>
      </c>
      <c r="EC74" s="853"/>
      <c r="ED74" s="7">
        <v>0.67</v>
      </c>
      <c r="EE74" s="7">
        <v>0</v>
      </c>
      <c r="EF74" s="844" t="s">
        <v>7160</v>
      </c>
      <c r="EG74" s="851"/>
      <c r="EH74" s="856"/>
      <c r="EI74" s="839">
        <v>67</v>
      </c>
      <c r="EJ74" s="842">
        <v>0</v>
      </c>
      <c r="EK74" s="853"/>
      <c r="EL74" s="7">
        <v>0.67</v>
      </c>
      <c r="EM74" s="7">
        <v>0</v>
      </c>
      <c r="EN74" s="844" t="s">
        <v>7160</v>
      </c>
      <c r="EO74" s="851"/>
      <c r="EP74" s="856"/>
      <c r="EQ74" s="839">
        <v>100</v>
      </c>
      <c r="ER74" s="845"/>
      <c r="ES74" s="853"/>
      <c r="ET74" s="7">
        <v>1</v>
      </c>
      <c r="EU74" s="7">
        <v>0</v>
      </c>
      <c r="EV74" s="844" t="s">
        <v>7160</v>
      </c>
      <c r="EW74" s="849"/>
      <c r="EX74" s="849"/>
      <c r="EY74" s="35">
        <v>2023</v>
      </c>
      <c r="FB74" s="862"/>
    </row>
    <row r="75" spans="1:158" s="934" customFormat="1" ht="32.25" customHeight="1" x14ac:dyDescent="0.25">
      <c r="A75" s="861" t="s">
        <v>9842</v>
      </c>
      <c r="B75" s="925" t="s">
        <v>7200</v>
      </c>
      <c r="C75" s="925" t="s">
        <v>201</v>
      </c>
      <c r="D75" s="925" t="s">
        <v>519</v>
      </c>
      <c r="E75" s="925" t="s">
        <v>7231</v>
      </c>
      <c r="F75" s="925" t="s">
        <v>2096</v>
      </c>
      <c r="G75" s="925" t="s">
        <v>2096</v>
      </c>
      <c r="H75" s="925" t="s">
        <v>204</v>
      </c>
      <c r="I75" s="969" t="s">
        <v>207</v>
      </c>
      <c r="J75" s="969" t="s">
        <v>7344</v>
      </c>
      <c r="K75" s="969" t="s">
        <v>7696</v>
      </c>
      <c r="L75" s="920">
        <v>26</v>
      </c>
      <c r="M75" s="925" t="s">
        <v>8324</v>
      </c>
      <c r="N75" s="920">
        <v>317</v>
      </c>
      <c r="O75" s="920"/>
      <c r="P75" s="1062" t="s">
        <v>2181</v>
      </c>
      <c r="Q75" s="920" t="s">
        <v>210</v>
      </c>
      <c r="R75" s="921"/>
      <c r="S75" s="921"/>
      <c r="T75" s="921"/>
      <c r="U75" s="921"/>
      <c r="V75" s="921"/>
      <c r="W75" s="921"/>
      <c r="X75" s="921"/>
      <c r="Y75" s="921"/>
      <c r="Z75" s="921"/>
      <c r="AA75" s="921"/>
      <c r="AB75" s="921"/>
      <c r="AC75" s="921"/>
      <c r="AD75" s="921"/>
      <c r="AE75" s="921"/>
      <c r="AF75" s="921"/>
      <c r="AG75" s="921"/>
      <c r="AH75" s="921"/>
      <c r="AI75" s="921"/>
      <c r="AJ75" s="921"/>
      <c r="AK75" s="921"/>
      <c r="AL75" s="921"/>
      <c r="AM75" s="921"/>
      <c r="AN75" s="921"/>
      <c r="AO75" s="920" t="s">
        <v>211</v>
      </c>
      <c r="AP75" s="919" t="s">
        <v>470</v>
      </c>
      <c r="AQ75" s="919" t="s">
        <v>418</v>
      </c>
      <c r="AR75" s="919" t="s">
        <v>214</v>
      </c>
      <c r="AS75" s="919">
        <v>0</v>
      </c>
      <c r="AT75" s="927" t="s">
        <v>2182</v>
      </c>
      <c r="AU75" s="927" t="s">
        <v>2183</v>
      </c>
      <c r="AV75" s="919">
        <v>0</v>
      </c>
      <c r="AW75" s="919">
        <v>100</v>
      </c>
      <c r="AX75" s="1035"/>
      <c r="AY75" s="1035"/>
      <c r="AZ75" s="1036"/>
      <c r="BA75" s="1036"/>
      <c r="BB75" s="939"/>
      <c r="BC75" s="939"/>
      <c r="BD75" s="939"/>
      <c r="BE75" s="939"/>
      <c r="BF75" s="999">
        <v>100</v>
      </c>
      <c r="BG75" s="839">
        <v>0</v>
      </c>
      <c r="BH75" s="842">
        <v>0</v>
      </c>
      <c r="BI75" s="854" t="s">
        <v>8278</v>
      </c>
      <c r="BJ75" s="129">
        <v>0</v>
      </c>
      <c r="BK75" s="7">
        <v>0</v>
      </c>
      <c r="BL75" s="841" t="s">
        <v>218</v>
      </c>
      <c r="BM75" s="854" t="s">
        <v>8286</v>
      </c>
      <c r="BN75" s="859">
        <v>1</v>
      </c>
      <c r="BO75" s="839">
        <v>0</v>
      </c>
      <c r="BP75" s="842">
        <v>0</v>
      </c>
      <c r="BQ75" s="843" t="s">
        <v>8285</v>
      </c>
      <c r="BR75" s="7">
        <v>0</v>
      </c>
      <c r="BS75" s="850">
        <v>0</v>
      </c>
      <c r="BT75" s="844" t="s">
        <v>218</v>
      </c>
      <c r="BU75" s="537" t="s">
        <v>8292</v>
      </c>
      <c r="BV75" s="120">
        <v>1</v>
      </c>
      <c r="BW75" s="839">
        <v>0</v>
      </c>
      <c r="BX75" s="848">
        <v>0</v>
      </c>
      <c r="BY75" s="853" t="s">
        <v>8648</v>
      </c>
      <c r="BZ75" s="7">
        <v>0</v>
      </c>
      <c r="CA75" s="7">
        <v>0</v>
      </c>
      <c r="CB75" s="844" t="s">
        <v>218</v>
      </c>
      <c r="CC75" s="852" t="s">
        <v>8652</v>
      </c>
      <c r="CD75" s="857">
        <v>1</v>
      </c>
      <c r="CE75" s="839">
        <v>0</v>
      </c>
      <c r="CF75" s="842">
        <v>0</v>
      </c>
      <c r="CG75" s="853" t="s">
        <v>9836</v>
      </c>
      <c r="CH75" s="7">
        <v>0</v>
      </c>
      <c r="CI75" s="7">
        <v>0</v>
      </c>
      <c r="CJ75" s="844" t="s">
        <v>218</v>
      </c>
      <c r="CK75" s="27" t="s">
        <v>9843</v>
      </c>
      <c r="CL75" s="857">
        <v>1</v>
      </c>
      <c r="CM75" s="839">
        <v>0</v>
      </c>
      <c r="CN75" s="842">
        <v>0</v>
      </c>
      <c r="CO75" s="847" t="s">
        <v>9844</v>
      </c>
      <c r="CP75" s="7">
        <v>0</v>
      </c>
      <c r="CQ75" s="7">
        <v>0</v>
      </c>
      <c r="CR75" s="844" t="s">
        <v>218</v>
      </c>
      <c r="CS75" s="852" t="s">
        <v>9845</v>
      </c>
      <c r="CT75" s="857">
        <v>1</v>
      </c>
      <c r="CU75" s="839">
        <v>33</v>
      </c>
      <c r="CV75" s="848">
        <v>41.89</v>
      </c>
      <c r="CW75" s="853" t="s">
        <v>9846</v>
      </c>
      <c r="CX75" s="7">
        <v>0.33</v>
      </c>
      <c r="CY75" s="7">
        <v>0</v>
      </c>
      <c r="CZ75" s="844" t="s">
        <v>2913</v>
      </c>
      <c r="DA75" s="852" t="s">
        <v>9847</v>
      </c>
      <c r="DB75" s="856">
        <v>0</v>
      </c>
      <c r="DC75" s="839">
        <v>33</v>
      </c>
      <c r="DD75" s="842">
        <v>0</v>
      </c>
      <c r="DE75" s="853"/>
      <c r="DF75" s="7" t="s">
        <v>872</v>
      </c>
      <c r="DG75" s="7">
        <v>0</v>
      </c>
      <c r="DH75" s="844" t="s">
        <v>7160</v>
      </c>
      <c r="DI75" s="852"/>
      <c r="DJ75" s="856"/>
      <c r="DK75" s="839">
        <v>33</v>
      </c>
      <c r="DL75" s="842">
        <v>0</v>
      </c>
      <c r="DM75" s="853"/>
      <c r="DN75" s="7">
        <v>0.33</v>
      </c>
      <c r="DO75" s="7">
        <v>0</v>
      </c>
      <c r="DP75" s="844" t="s">
        <v>7160</v>
      </c>
      <c r="DQ75" s="852"/>
      <c r="DR75" s="856"/>
      <c r="DS75" s="839">
        <v>67</v>
      </c>
      <c r="DT75" s="848"/>
      <c r="DU75" s="853"/>
      <c r="DV75" s="7">
        <v>0.67</v>
      </c>
      <c r="DW75" s="7">
        <v>0</v>
      </c>
      <c r="DX75" s="844" t="s">
        <v>7160</v>
      </c>
      <c r="DY75" s="852"/>
      <c r="DZ75" s="856"/>
      <c r="EA75" s="839">
        <v>67</v>
      </c>
      <c r="EB75" s="842">
        <v>0</v>
      </c>
      <c r="EC75" s="853"/>
      <c r="ED75" s="7">
        <v>0.67</v>
      </c>
      <c r="EE75" s="7">
        <v>0</v>
      </c>
      <c r="EF75" s="844" t="s">
        <v>7160</v>
      </c>
      <c r="EG75" s="851"/>
      <c r="EH75" s="856"/>
      <c r="EI75" s="839">
        <v>67</v>
      </c>
      <c r="EJ75" s="842">
        <v>0</v>
      </c>
      <c r="EK75" s="853"/>
      <c r="EL75" s="7">
        <v>0.67</v>
      </c>
      <c r="EM75" s="7">
        <v>0</v>
      </c>
      <c r="EN75" s="844" t="s">
        <v>7160</v>
      </c>
      <c r="EO75" s="851"/>
      <c r="EP75" s="856"/>
      <c r="EQ75" s="839">
        <v>100</v>
      </c>
      <c r="ER75" s="845"/>
      <c r="ES75" s="853"/>
      <c r="ET75" s="7">
        <v>1</v>
      </c>
      <c r="EU75" s="7">
        <v>0</v>
      </c>
      <c r="EV75" s="844" t="s">
        <v>7160</v>
      </c>
      <c r="EW75" s="849"/>
      <c r="EX75" s="849"/>
      <c r="EY75" s="35">
        <v>2023</v>
      </c>
      <c r="FB75" s="862"/>
    </row>
    <row r="76" spans="1:158" s="934" customFormat="1" ht="32.25" customHeight="1" x14ac:dyDescent="0.25">
      <c r="A76" s="861" t="s">
        <v>9848</v>
      </c>
      <c r="B76" s="925" t="s">
        <v>7200</v>
      </c>
      <c r="C76" s="925" t="s">
        <v>201</v>
      </c>
      <c r="D76" s="925" t="s">
        <v>519</v>
      </c>
      <c r="E76" s="925" t="s">
        <v>7231</v>
      </c>
      <c r="F76" s="925" t="s">
        <v>2096</v>
      </c>
      <c r="G76" s="925" t="s">
        <v>2096</v>
      </c>
      <c r="H76" s="925" t="s">
        <v>204</v>
      </c>
      <c r="I76" s="969" t="s">
        <v>207</v>
      </c>
      <c r="J76" s="969" t="s">
        <v>7344</v>
      </c>
      <c r="K76" s="969" t="s">
        <v>7696</v>
      </c>
      <c r="L76" s="920">
        <v>26</v>
      </c>
      <c r="M76" s="925" t="s">
        <v>8324</v>
      </c>
      <c r="N76" s="920">
        <v>360</v>
      </c>
      <c r="O76" s="920"/>
      <c r="P76" s="1062" t="s">
        <v>2200</v>
      </c>
      <c r="Q76" s="1028" t="s">
        <v>210</v>
      </c>
      <c r="R76" s="921"/>
      <c r="S76" s="921"/>
      <c r="T76" s="921"/>
      <c r="U76" s="921"/>
      <c r="V76" s="921"/>
      <c r="W76" s="921"/>
      <c r="X76" s="921"/>
      <c r="Y76" s="921"/>
      <c r="Z76" s="921"/>
      <c r="AA76" s="921"/>
      <c r="AB76" s="921"/>
      <c r="AC76" s="921"/>
      <c r="AD76" s="921"/>
      <c r="AE76" s="921"/>
      <c r="AF76" s="921"/>
      <c r="AG76" s="921"/>
      <c r="AH76" s="921"/>
      <c r="AI76" s="921"/>
      <c r="AJ76" s="921"/>
      <c r="AK76" s="921"/>
      <c r="AL76" s="921"/>
      <c r="AM76" s="921"/>
      <c r="AN76" s="921"/>
      <c r="AO76" s="920" t="s">
        <v>211</v>
      </c>
      <c r="AP76" s="919" t="s">
        <v>299</v>
      </c>
      <c r="AQ76" s="919" t="s">
        <v>418</v>
      </c>
      <c r="AR76" s="919" t="s">
        <v>214</v>
      </c>
      <c r="AS76" s="919">
        <v>0</v>
      </c>
      <c r="AT76" s="927" t="s">
        <v>7681</v>
      </c>
      <c r="AU76" s="927" t="s">
        <v>2202</v>
      </c>
      <c r="AV76" s="919">
        <v>0</v>
      </c>
      <c r="AW76" s="919">
        <v>100</v>
      </c>
      <c r="AX76" s="1035"/>
      <c r="AY76" s="1035"/>
      <c r="AZ76" s="1036"/>
      <c r="BA76" s="1036"/>
      <c r="BB76" s="939"/>
      <c r="BC76" s="939"/>
      <c r="BD76" s="939"/>
      <c r="BE76" s="939"/>
      <c r="BF76" s="999">
        <v>100</v>
      </c>
      <c r="BG76" s="839">
        <v>0</v>
      </c>
      <c r="BH76" s="842">
        <v>0</v>
      </c>
      <c r="BI76" s="854" t="s">
        <v>8279</v>
      </c>
      <c r="BJ76" s="129">
        <v>0</v>
      </c>
      <c r="BK76" s="7">
        <v>0</v>
      </c>
      <c r="BL76" s="841" t="s">
        <v>218</v>
      </c>
      <c r="BM76" s="854" t="s">
        <v>8287</v>
      </c>
      <c r="BN76" s="859">
        <v>1</v>
      </c>
      <c r="BO76" s="839">
        <v>0</v>
      </c>
      <c r="BP76" s="842">
        <v>0</v>
      </c>
      <c r="BQ76" s="843" t="s">
        <v>8288</v>
      </c>
      <c r="BR76" s="7">
        <v>0</v>
      </c>
      <c r="BS76" s="850">
        <v>0</v>
      </c>
      <c r="BT76" s="844" t="s">
        <v>218</v>
      </c>
      <c r="BU76" s="537" t="s">
        <v>8293</v>
      </c>
      <c r="BV76" s="120">
        <v>1</v>
      </c>
      <c r="BW76" s="839">
        <v>0</v>
      </c>
      <c r="BX76" s="842">
        <v>0</v>
      </c>
      <c r="BY76" s="853" t="s">
        <v>8649</v>
      </c>
      <c r="BZ76" s="7">
        <v>0</v>
      </c>
      <c r="CA76" s="7">
        <v>0</v>
      </c>
      <c r="CB76" s="844" t="s">
        <v>218</v>
      </c>
      <c r="CC76" s="852" t="s">
        <v>8653</v>
      </c>
      <c r="CD76" s="857">
        <v>1</v>
      </c>
      <c r="CE76" s="839">
        <v>0</v>
      </c>
      <c r="CF76" s="842">
        <v>0</v>
      </c>
      <c r="CG76" s="853" t="s">
        <v>9849</v>
      </c>
      <c r="CH76" s="7">
        <v>0</v>
      </c>
      <c r="CI76" s="7">
        <v>0</v>
      </c>
      <c r="CJ76" s="844" t="s">
        <v>218</v>
      </c>
      <c r="CK76" s="27" t="s">
        <v>9850</v>
      </c>
      <c r="CL76" s="857">
        <v>1</v>
      </c>
      <c r="CM76" s="839">
        <v>0</v>
      </c>
      <c r="CN76" s="842">
        <v>0</v>
      </c>
      <c r="CO76" s="847" t="s">
        <v>9851</v>
      </c>
      <c r="CP76" s="7">
        <v>0</v>
      </c>
      <c r="CQ76" s="7">
        <v>0</v>
      </c>
      <c r="CR76" s="844" t="s">
        <v>218</v>
      </c>
      <c r="CS76" s="852" t="s">
        <v>9852</v>
      </c>
      <c r="CT76" s="857">
        <v>1</v>
      </c>
      <c r="CU76" s="839">
        <v>50</v>
      </c>
      <c r="CV76" s="848">
        <v>50</v>
      </c>
      <c r="CW76" s="853" t="s">
        <v>9853</v>
      </c>
      <c r="CX76" s="7">
        <v>0.5</v>
      </c>
      <c r="CY76" s="7">
        <v>0</v>
      </c>
      <c r="CZ76" s="844" t="s">
        <v>2913</v>
      </c>
      <c r="DA76" s="852" t="s">
        <v>9827</v>
      </c>
      <c r="DB76" s="856">
        <v>0</v>
      </c>
      <c r="DC76" s="839">
        <v>50</v>
      </c>
      <c r="DD76" s="842">
        <v>0</v>
      </c>
      <c r="DE76" s="853"/>
      <c r="DF76" s="7" t="s">
        <v>872</v>
      </c>
      <c r="DG76" s="7">
        <v>0</v>
      </c>
      <c r="DH76" s="844" t="s">
        <v>7160</v>
      </c>
      <c r="DI76" s="852"/>
      <c r="DJ76" s="856"/>
      <c r="DK76" s="839">
        <v>50</v>
      </c>
      <c r="DL76" s="842">
        <v>0</v>
      </c>
      <c r="DM76" s="853"/>
      <c r="DN76" s="7">
        <v>0.5</v>
      </c>
      <c r="DO76" s="7">
        <v>0</v>
      </c>
      <c r="DP76" s="844" t="s">
        <v>7160</v>
      </c>
      <c r="DQ76" s="852"/>
      <c r="DR76" s="856"/>
      <c r="DS76" s="839">
        <v>50</v>
      </c>
      <c r="DT76" s="842">
        <v>0</v>
      </c>
      <c r="DU76" s="853"/>
      <c r="DV76" s="7">
        <v>0.5</v>
      </c>
      <c r="DW76" s="7">
        <v>0</v>
      </c>
      <c r="DX76" s="844" t="s">
        <v>7160</v>
      </c>
      <c r="DY76" s="852"/>
      <c r="DZ76" s="856"/>
      <c r="EA76" s="839">
        <v>50</v>
      </c>
      <c r="EB76" s="842">
        <v>0</v>
      </c>
      <c r="EC76" s="853"/>
      <c r="ED76" s="7">
        <v>0.5</v>
      </c>
      <c r="EE76" s="7">
        <v>0</v>
      </c>
      <c r="EF76" s="844" t="s">
        <v>7160</v>
      </c>
      <c r="EG76" s="851"/>
      <c r="EH76" s="856"/>
      <c r="EI76" s="839">
        <v>50</v>
      </c>
      <c r="EJ76" s="842">
        <v>0</v>
      </c>
      <c r="EK76" s="853"/>
      <c r="EL76" s="7">
        <v>0.5</v>
      </c>
      <c r="EM76" s="7">
        <v>0</v>
      </c>
      <c r="EN76" s="844" t="s">
        <v>7160</v>
      </c>
      <c r="EO76" s="851"/>
      <c r="EP76" s="856"/>
      <c r="EQ76" s="839">
        <v>100</v>
      </c>
      <c r="ER76" s="845"/>
      <c r="ES76" s="853"/>
      <c r="ET76" s="7">
        <v>1</v>
      </c>
      <c r="EU76" s="7">
        <v>0</v>
      </c>
      <c r="EV76" s="844" t="s">
        <v>7160</v>
      </c>
      <c r="EW76" s="849"/>
      <c r="EX76" s="849"/>
      <c r="EY76" s="546">
        <v>2023</v>
      </c>
      <c r="FB76" s="862"/>
    </row>
  </sheetData>
  <sheetProtection formatCells="0" formatColumns="0" formatRows="0" sort="0" autoFilter="0" pivotTables="0"/>
  <autoFilter ref="A1:EY76" xr:uid="{C9A0AAF1-5332-4CEB-8F79-67AA55FABFA2}"/>
  <conditionalFormatting sqref="BL2:BL76 BT2:BT76 CB2:CB76 CJ2:CJ76 CL2:CL76 CR2:CR76 CZ2:CZ76 DH2:DH76 DP2:DP76 DX2:DX76 EF2:EF76 EN2:EN76 EV2:EV76">
    <cfRule type="cellIs" dxfId="103" priority="45" operator="equal">
      <formula>"Pendiente Validar"</formula>
    </cfRule>
    <cfRule type="cellIs" dxfId="102" priority="46" operator="equal">
      <formula>"NO"</formula>
    </cfRule>
    <cfRule type="cellIs" dxfId="101" priority="47" operator="equal">
      <formula>"SI"</formula>
    </cfRule>
  </conditionalFormatting>
  <dataValidations count="3">
    <dataValidation allowBlank="1" showErrorMessage="1" promptTitle="Mín 300 máx 4000" prompt="Recuerda que debes escribir mínimo 300 caractateres y máximo 4000" sqref="CE70:CE76 CE2:CE68 BU2:BV1048576 EW2:EY1048576 EQ2:EQ76 CK2:CL1048576 EG2:EH1048576 DQ2:DR1048576 DY2:DZ1048576 DI2:DJ1048576 EI2:EI76 CS2:CT1048576 DA2:DB1048576 DC2:DC76 EO2:EP1048576 FB1:FD76 CU2:CU76 EA2:EA76 DS2:DS76 DK2:DK76 CM2:CM76 CC2:CD1048576" xr:uid="{D6129425-A0C6-47BF-B712-84E130E3FB42}"/>
    <dataValidation allowBlank="1" showInputMessage="1" showErrorMessage="1" promptTitle="Meta 2021 Total" prompt="Corresponde a la Meta 2021 + Rezago en Meta 2020_x000a__x000a_" sqref="BF1" xr:uid="{1BBDA037-0C62-4AAF-84A3-4EF1A063388B}"/>
    <dataValidation type="list" allowBlank="1" showInputMessage="1" showErrorMessage="1" sqref="EF2:EF76 CR2:CR76 BT2:BT76 EN2:EN76 BL2:BL76 CB2:CB76 EV2:EV76 CJ2:CJ76 CZ2:CZ76 DH2:DH76 DP2:DP76 DX2:DX76" xr:uid="{EFD7F318-A240-4410-BF8B-B287AFA5BC31}">
      <formula1>"SI,NO,Pendiente Validar"</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6056C-5622-4F2F-8041-7167143CB0F2}">
  <sheetPr>
    <tabColor theme="9" tint="0.79998168889431442"/>
  </sheetPr>
  <dimension ref="A1:FC10"/>
  <sheetViews>
    <sheetView zoomScale="85" zoomScaleNormal="85" workbookViewId="0">
      <selection activeCell="I1" sqref="I1"/>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10.42578125" customWidth="1"/>
    <col min="6" max="6" width="25.42578125" customWidth="1"/>
    <col min="7" max="7" width="29.42578125" customWidth="1"/>
    <col min="8" max="8" width="21.5703125" customWidth="1"/>
    <col min="9" max="10" width="40.7109375" customWidth="1"/>
    <col min="11" max="11" width="20.28515625" customWidth="1"/>
    <col min="12" max="12" width="15.140625" customWidth="1"/>
    <col min="13" max="13" width="23.85546875" customWidth="1"/>
    <col min="14" max="14" width="10.42578125" customWidth="1"/>
    <col min="15" max="15" width="10.28515625" hidden="1" customWidth="1"/>
    <col min="16" max="16" width="39.42578125" style="1067"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4" customWidth="1"/>
    <col min="42" max="42" width="15.5703125" style="764" customWidth="1"/>
    <col min="43" max="43" width="16.28515625" style="764" customWidth="1"/>
    <col min="44" max="44" width="12.42578125" style="764" customWidth="1"/>
    <col min="45" max="45" width="9.140625" style="764" customWidth="1"/>
    <col min="46" max="46" width="33.28515625" customWidth="1"/>
    <col min="47" max="47" width="35.5703125" customWidth="1"/>
    <col min="48" max="48" width="22" style="764" customWidth="1"/>
    <col min="49" max="49" width="25.42578125" style="764" customWidth="1"/>
    <col min="50" max="50" width="19.140625" style="764" bestFit="1" customWidth="1"/>
    <col min="51" max="51" width="20.7109375" style="764" bestFit="1" customWidth="1"/>
    <col min="52" max="52" width="19.140625" style="764" bestFit="1" customWidth="1"/>
    <col min="53" max="53" width="23.42578125" style="764"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88" bestFit="1" customWidth="1"/>
    <col min="61" max="61" width="39.85546875" style="9" customWidth="1"/>
    <col min="62" max="62" width="10.5703125" customWidth="1"/>
    <col min="63" max="63" width="12.140625" customWidth="1"/>
    <col min="64" max="64" width="10.7109375" style="5" customWidth="1"/>
    <col min="65" max="65" width="45.42578125" style="5" customWidth="1"/>
    <col min="66" max="66" width="15" style="5" customWidth="1"/>
    <col min="67" max="67" width="20.28515625" style="5" customWidth="1"/>
    <col min="68" max="68" width="20.7109375" style="5" bestFit="1" customWidth="1"/>
    <col min="69" max="69" width="47.85546875" style="5" customWidth="1"/>
    <col min="70" max="70" width="10.5703125" style="5" customWidth="1"/>
    <col min="71" max="71" width="11.140625" style="5" customWidth="1"/>
    <col min="72" max="72" width="12.140625" style="35" customWidth="1"/>
    <col min="73" max="73" width="41.5703125" style="5" customWidth="1"/>
    <col min="74" max="74" width="17.7109375" style="35" customWidth="1"/>
    <col min="75" max="75" width="21.140625" style="5" bestFit="1" customWidth="1"/>
    <col min="76" max="76" width="18.42578125" style="5" bestFit="1"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19.140625"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17.42578125" style="5" customWidth="1"/>
    <col min="92" max="92" width="16" style="5"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19.5703125" style="5"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19.140625" style="5" bestFit="1" customWidth="1"/>
    <col min="108" max="108" width="15.85546875" style="5"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0" style="5" customWidth="1"/>
    <col min="116" max="116" width="19.140625" style="5" customWidth="1"/>
    <col min="117" max="117" width="47" style="5" customWidth="1"/>
    <col min="118" max="118" width="15" style="5" customWidth="1"/>
    <col min="119" max="119" width="14.85546875" style="5" customWidth="1"/>
    <col min="120" max="120" width="11.7109375" style="35" customWidth="1"/>
    <col min="121" max="121" width="39.140625" style="5" customWidth="1"/>
    <col min="122" max="122" width="9.140625" style="5" customWidth="1"/>
    <col min="123" max="123" width="19.14062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19.140625" style="5"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0.140625" style="5" bestFit="1" customWidth="1"/>
    <col min="148" max="148" width="16.5703125" style="5" customWidth="1"/>
    <col min="149" max="149" width="61" style="5" customWidth="1"/>
    <col min="150" max="150" width="18.5703125" style="5" bestFit="1" customWidth="1"/>
    <col min="151" max="151" width="10.5703125" style="5" customWidth="1"/>
    <col min="152" max="152" width="12.28515625" style="5" customWidth="1"/>
    <col min="153" max="153" width="35.7109375" style="862" customWidth="1"/>
    <col min="154" max="154" width="12.85546875" style="5" customWidth="1"/>
    <col min="155" max="155" width="14.7109375" style="5" customWidth="1"/>
    <col min="156" max="156" width="13" style="5" customWidth="1"/>
    <col min="157" max="157" width="14.85546875" style="5" bestFit="1" customWidth="1"/>
    <col min="158" max="158" width="11.42578125" style="5" customWidth="1"/>
    <col min="159" max="159" width="9.140625" style="5" customWidth="1"/>
    <col min="160" max="16384" width="9.140625" style="5"/>
  </cols>
  <sheetData>
    <row r="1" spans="1:159" ht="59.25" customHeight="1" x14ac:dyDescent="0.25">
      <c r="A1" s="836" t="s">
        <v>7075</v>
      </c>
      <c r="B1" s="913" t="s">
        <v>0</v>
      </c>
      <c r="C1" s="913" t="s">
        <v>1</v>
      </c>
      <c r="D1" s="913" t="s">
        <v>2</v>
      </c>
      <c r="E1" s="913" t="s">
        <v>7076</v>
      </c>
      <c r="F1" s="913" t="s">
        <v>3</v>
      </c>
      <c r="G1" s="913" t="s">
        <v>4</v>
      </c>
      <c r="H1" s="914" t="s">
        <v>5</v>
      </c>
      <c r="I1" s="1066" t="s">
        <v>6</v>
      </c>
      <c r="J1" s="914" t="s">
        <v>7</v>
      </c>
      <c r="K1" s="914" t="s">
        <v>9</v>
      </c>
      <c r="L1" s="914" t="s">
        <v>12</v>
      </c>
      <c r="M1" s="915" t="s">
        <v>7077</v>
      </c>
      <c r="N1" s="914" t="s">
        <v>16</v>
      </c>
      <c r="O1" s="779" t="s">
        <v>7078</v>
      </c>
      <c r="P1" s="914" t="s">
        <v>17</v>
      </c>
      <c r="Q1" s="914" t="s">
        <v>18</v>
      </c>
      <c r="R1" s="916" t="s">
        <v>19</v>
      </c>
      <c r="S1" s="916" t="s">
        <v>20</v>
      </c>
      <c r="T1" s="916" t="s">
        <v>21</v>
      </c>
      <c r="U1" s="916" t="s">
        <v>22</v>
      </c>
      <c r="V1" s="916" t="s">
        <v>23</v>
      </c>
      <c r="W1" s="916" t="s">
        <v>7079</v>
      </c>
      <c r="X1" s="916" t="s">
        <v>7080</v>
      </c>
      <c r="Y1" s="916" t="s">
        <v>25</v>
      </c>
      <c r="Z1" s="916" t="s">
        <v>7336</v>
      </c>
      <c r="AA1" s="916" t="s">
        <v>7081</v>
      </c>
      <c r="AB1" s="916" t="s">
        <v>26</v>
      </c>
      <c r="AC1" s="916" t="s">
        <v>27</v>
      </c>
      <c r="AD1" s="916" t="s">
        <v>7337</v>
      </c>
      <c r="AE1" s="6" t="s">
        <v>29</v>
      </c>
      <c r="AF1" s="6" t="s">
        <v>30</v>
      </c>
      <c r="AG1" s="916" t="s">
        <v>31</v>
      </c>
      <c r="AH1" s="916" t="s">
        <v>7338</v>
      </c>
      <c r="AI1" s="916" t="s">
        <v>7082</v>
      </c>
      <c r="AJ1" s="916" t="s">
        <v>7083</v>
      </c>
      <c r="AK1" s="916" t="s">
        <v>7084</v>
      </c>
      <c r="AL1" s="916" t="s">
        <v>7085</v>
      </c>
      <c r="AM1" s="916" t="s">
        <v>7086</v>
      </c>
      <c r="AN1" s="6" t="s">
        <v>7087</v>
      </c>
      <c r="AO1" s="781" t="s">
        <v>33</v>
      </c>
      <c r="AP1" s="781" t="s">
        <v>34</v>
      </c>
      <c r="AQ1" s="917" t="s">
        <v>35</v>
      </c>
      <c r="AR1" s="917" t="s">
        <v>36</v>
      </c>
      <c r="AS1" s="917" t="s">
        <v>7088</v>
      </c>
      <c r="AT1" s="917" t="s">
        <v>37</v>
      </c>
      <c r="AU1" s="917" t="s">
        <v>38</v>
      </c>
      <c r="AV1" s="917" t="s">
        <v>7339</v>
      </c>
      <c r="AW1" s="917" t="s">
        <v>7340</v>
      </c>
      <c r="AX1" s="917" t="s">
        <v>7341</v>
      </c>
      <c r="AY1" s="917" t="s">
        <v>7342</v>
      </c>
      <c r="AZ1" s="918" t="s">
        <v>7343</v>
      </c>
      <c r="BA1" s="918" t="s">
        <v>7089</v>
      </c>
      <c r="BB1" s="918" t="s">
        <v>7697</v>
      </c>
      <c r="BC1" s="918" t="s">
        <v>7698</v>
      </c>
      <c r="BD1" s="918" t="s">
        <v>7699</v>
      </c>
      <c r="BE1" s="918" t="s">
        <v>8294</v>
      </c>
      <c r="BF1" s="1000" t="s">
        <v>7700</v>
      </c>
      <c r="BG1" s="782" t="s">
        <v>48</v>
      </c>
      <c r="BH1" s="784" t="s">
        <v>49</v>
      </c>
      <c r="BI1" s="784" t="s">
        <v>50</v>
      </c>
      <c r="BJ1" s="784" t="s">
        <v>7094</v>
      </c>
      <c r="BK1" s="784" t="s">
        <v>7095</v>
      </c>
      <c r="BL1" s="785" t="s">
        <v>53</v>
      </c>
      <c r="BM1" s="785" t="s">
        <v>7096</v>
      </c>
      <c r="BN1" s="2" t="s">
        <v>7097</v>
      </c>
      <c r="BO1" s="782" t="s">
        <v>55</v>
      </c>
      <c r="BP1" s="786" t="s">
        <v>56</v>
      </c>
      <c r="BQ1" s="786" t="s">
        <v>57</v>
      </c>
      <c r="BR1" s="786" t="s">
        <v>7098</v>
      </c>
      <c r="BS1" s="786" t="s">
        <v>7099</v>
      </c>
      <c r="BT1" s="786" t="s">
        <v>60</v>
      </c>
      <c r="BU1" s="2" t="s">
        <v>7100</v>
      </c>
      <c r="BV1" s="2" t="s">
        <v>7101</v>
      </c>
      <c r="BW1" s="782" t="s">
        <v>62</v>
      </c>
      <c r="BX1" s="785" t="s">
        <v>63</v>
      </c>
      <c r="BY1" s="785" t="s">
        <v>64</v>
      </c>
      <c r="BZ1" s="785" t="s">
        <v>7102</v>
      </c>
      <c r="CA1" s="785" t="s">
        <v>7103</v>
      </c>
      <c r="CB1" s="785" t="s">
        <v>67</v>
      </c>
      <c r="CC1" s="1" t="s">
        <v>7104</v>
      </c>
      <c r="CD1" s="2" t="s">
        <v>7105</v>
      </c>
      <c r="CE1" s="782" t="s">
        <v>69</v>
      </c>
      <c r="CF1" s="786" t="s">
        <v>70</v>
      </c>
      <c r="CG1" s="786" t="s">
        <v>71</v>
      </c>
      <c r="CH1" s="786" t="s">
        <v>7106</v>
      </c>
      <c r="CI1" s="786" t="s">
        <v>7107</v>
      </c>
      <c r="CJ1" s="786" t="s">
        <v>74</v>
      </c>
      <c r="CK1" s="2" t="s">
        <v>7108</v>
      </c>
      <c r="CL1" s="2" t="s">
        <v>7109</v>
      </c>
      <c r="CM1" s="782" t="s">
        <v>76</v>
      </c>
      <c r="CN1" s="785" t="s">
        <v>77</v>
      </c>
      <c r="CO1" s="785" t="s">
        <v>78</v>
      </c>
      <c r="CP1" s="785" t="s">
        <v>7110</v>
      </c>
      <c r="CQ1" s="785" t="s">
        <v>7111</v>
      </c>
      <c r="CR1" s="785" t="s">
        <v>81</v>
      </c>
      <c r="CS1" s="1" t="s">
        <v>7112</v>
      </c>
      <c r="CT1" s="1" t="s">
        <v>7113</v>
      </c>
      <c r="CU1" s="782" t="s">
        <v>83</v>
      </c>
      <c r="CV1" s="786" t="s">
        <v>7114</v>
      </c>
      <c r="CW1" s="786" t="s">
        <v>85</v>
      </c>
      <c r="CX1" s="786" t="s">
        <v>7115</v>
      </c>
      <c r="CY1" s="786" t="s">
        <v>7116</v>
      </c>
      <c r="CZ1" s="786" t="s">
        <v>88</v>
      </c>
      <c r="DA1" s="2" t="s">
        <v>7117</v>
      </c>
      <c r="DB1" s="2" t="s">
        <v>7118</v>
      </c>
      <c r="DC1" s="782" t="s">
        <v>90</v>
      </c>
      <c r="DD1" s="785" t="s">
        <v>7119</v>
      </c>
      <c r="DE1" s="785" t="s">
        <v>92</v>
      </c>
      <c r="DF1" s="785" t="s">
        <v>7120</v>
      </c>
      <c r="DG1" s="785" t="s">
        <v>7121</v>
      </c>
      <c r="DH1" s="785" t="s">
        <v>95</v>
      </c>
      <c r="DI1" s="1" t="s">
        <v>7122</v>
      </c>
      <c r="DJ1" s="1" t="s">
        <v>7123</v>
      </c>
      <c r="DK1" s="782" t="s">
        <v>97</v>
      </c>
      <c r="DL1" s="786" t="s">
        <v>7124</v>
      </c>
      <c r="DM1" s="786" t="s">
        <v>99</v>
      </c>
      <c r="DN1" s="786" t="s">
        <v>7125</v>
      </c>
      <c r="DO1" s="786" t="s">
        <v>7126</v>
      </c>
      <c r="DP1" s="786" t="s">
        <v>102</v>
      </c>
      <c r="DQ1" s="2" t="s">
        <v>7127</v>
      </c>
      <c r="DR1" s="2" t="s">
        <v>7128</v>
      </c>
      <c r="DS1" s="782" t="s">
        <v>104</v>
      </c>
      <c r="DT1" s="785" t="s">
        <v>7129</v>
      </c>
      <c r="DU1" s="785" t="s">
        <v>106</v>
      </c>
      <c r="DV1" s="785" t="s">
        <v>7130</v>
      </c>
      <c r="DW1" s="785" t="s">
        <v>7131</v>
      </c>
      <c r="DX1" s="785" t="s">
        <v>109</v>
      </c>
      <c r="DY1" s="1" t="s">
        <v>7132</v>
      </c>
      <c r="DZ1" s="1" t="s">
        <v>7133</v>
      </c>
      <c r="EA1" s="782" t="s">
        <v>111</v>
      </c>
      <c r="EB1" s="786" t="s">
        <v>7134</v>
      </c>
      <c r="EC1" s="786" t="s">
        <v>113</v>
      </c>
      <c r="ED1" s="786" t="s">
        <v>7135</v>
      </c>
      <c r="EE1" s="786" t="s">
        <v>7136</v>
      </c>
      <c r="EF1" s="786" t="s">
        <v>116</v>
      </c>
      <c r="EG1" s="2" t="s">
        <v>7137</v>
      </c>
      <c r="EH1" s="2" t="s">
        <v>7138</v>
      </c>
      <c r="EI1" s="782" t="s">
        <v>118</v>
      </c>
      <c r="EJ1" s="785" t="s">
        <v>7139</v>
      </c>
      <c r="EK1" s="785" t="s">
        <v>120</v>
      </c>
      <c r="EL1" s="785" t="s">
        <v>7140</v>
      </c>
      <c r="EM1" s="785" t="s">
        <v>7141</v>
      </c>
      <c r="EN1" s="785" t="s">
        <v>123</v>
      </c>
      <c r="EO1" s="1" t="s">
        <v>7142</v>
      </c>
      <c r="EP1" s="1" t="s">
        <v>7143</v>
      </c>
      <c r="EQ1" s="782" t="s">
        <v>125</v>
      </c>
      <c r="ER1" s="786" t="s">
        <v>7144</v>
      </c>
      <c r="ES1" s="786" t="s">
        <v>127</v>
      </c>
      <c r="ET1" s="786" t="s">
        <v>7145</v>
      </c>
      <c r="EU1" s="786" t="s">
        <v>7146</v>
      </c>
      <c r="EV1" s="786" t="s">
        <v>130</v>
      </c>
      <c r="EW1" s="2" t="s">
        <v>7147</v>
      </c>
      <c r="EX1" s="2" t="s">
        <v>7148</v>
      </c>
      <c r="EY1" s="2" t="s">
        <v>7149</v>
      </c>
      <c r="FC1" s="862"/>
    </row>
    <row r="2" spans="1:159" s="934" customFormat="1" ht="32.25" customHeight="1" x14ac:dyDescent="0.25">
      <c r="A2" s="861" t="s">
        <v>9854</v>
      </c>
      <c r="B2" s="925" t="s">
        <v>2227</v>
      </c>
      <c r="C2" s="925" t="s">
        <v>5032</v>
      </c>
      <c r="D2" s="925" t="s">
        <v>202</v>
      </c>
      <c r="E2" s="925" t="s">
        <v>7155</v>
      </c>
      <c r="F2" s="925" t="s">
        <v>5033</v>
      </c>
      <c r="G2" s="925" t="s">
        <v>5033</v>
      </c>
      <c r="H2" s="925" t="s">
        <v>204</v>
      </c>
      <c r="I2" s="969" t="s">
        <v>7344</v>
      </c>
      <c r="J2" s="969" t="s">
        <v>7344</v>
      </c>
      <c r="K2" s="969" t="s">
        <v>7469</v>
      </c>
      <c r="L2" s="923" t="s">
        <v>5034</v>
      </c>
      <c r="M2" s="955" t="s">
        <v>8334</v>
      </c>
      <c r="N2" s="973">
        <v>555</v>
      </c>
      <c r="O2" s="924"/>
      <c r="P2" s="1071" t="s">
        <v>9855</v>
      </c>
      <c r="Q2" s="1028" t="s">
        <v>210</v>
      </c>
      <c r="R2" s="921"/>
      <c r="S2" s="921">
        <v>3988</v>
      </c>
      <c r="T2" s="921"/>
      <c r="U2" s="921" t="s">
        <v>870</v>
      </c>
      <c r="V2" s="921"/>
      <c r="W2" s="921"/>
      <c r="X2" s="921"/>
      <c r="Y2" s="921"/>
      <c r="Z2" s="921"/>
      <c r="AA2" s="921"/>
      <c r="AB2" s="921"/>
      <c r="AC2" s="921"/>
      <c r="AD2" s="921"/>
      <c r="AE2" s="921"/>
      <c r="AF2" s="921"/>
      <c r="AG2" s="921"/>
      <c r="AH2" s="921"/>
      <c r="AI2" s="921"/>
      <c r="AJ2" s="921"/>
      <c r="AK2" s="921"/>
      <c r="AL2" s="921"/>
      <c r="AM2" s="921"/>
      <c r="AN2" s="921"/>
      <c r="AO2" s="919" t="s">
        <v>270</v>
      </c>
      <c r="AP2" s="919" t="s">
        <v>2635</v>
      </c>
      <c r="AQ2" s="919" t="s">
        <v>244</v>
      </c>
      <c r="AR2" s="919" t="s">
        <v>271</v>
      </c>
      <c r="AS2" s="919">
        <v>0</v>
      </c>
      <c r="AT2" s="927" t="s">
        <v>7471</v>
      </c>
      <c r="AU2" s="927" t="s">
        <v>5217</v>
      </c>
      <c r="AV2" s="919">
        <v>0</v>
      </c>
      <c r="AW2" s="919">
        <v>1500</v>
      </c>
      <c r="AX2" s="919">
        <v>1500</v>
      </c>
      <c r="AY2" s="919">
        <v>1500</v>
      </c>
      <c r="AZ2" s="919">
        <v>1500</v>
      </c>
      <c r="BA2" s="919">
        <v>6000</v>
      </c>
      <c r="BB2" s="927"/>
      <c r="BC2" s="927"/>
      <c r="BD2" s="927"/>
      <c r="BE2" s="927"/>
      <c r="BF2" s="993">
        <v>50000</v>
      </c>
      <c r="BG2" s="839">
        <v>0</v>
      </c>
      <c r="BH2" s="842">
        <v>0</v>
      </c>
      <c r="BI2" s="854" t="s">
        <v>8110</v>
      </c>
      <c r="BJ2" s="129">
        <v>0</v>
      </c>
      <c r="BK2" s="7">
        <v>0</v>
      </c>
      <c r="BL2" s="841" t="s">
        <v>218</v>
      </c>
      <c r="BM2" s="854" t="s">
        <v>8120</v>
      </c>
      <c r="BN2" s="860"/>
      <c r="BO2" s="839">
        <v>0</v>
      </c>
      <c r="BP2" s="842">
        <v>0</v>
      </c>
      <c r="BQ2" s="843" t="s">
        <v>8702</v>
      </c>
      <c r="BR2" s="7">
        <v>0</v>
      </c>
      <c r="BS2" s="7">
        <v>0</v>
      </c>
      <c r="BT2" s="844" t="s">
        <v>218</v>
      </c>
      <c r="BU2" s="537" t="s">
        <v>8711</v>
      </c>
      <c r="BV2" s="120"/>
      <c r="BW2" s="839">
        <v>0</v>
      </c>
      <c r="BX2" s="842">
        <v>0</v>
      </c>
      <c r="BY2" s="853" t="s">
        <v>8713</v>
      </c>
      <c r="BZ2" s="7">
        <v>0</v>
      </c>
      <c r="CA2" s="7">
        <v>0</v>
      </c>
      <c r="CB2" s="1086" t="s">
        <v>218</v>
      </c>
      <c r="CC2" s="1087" t="s">
        <v>8722</v>
      </c>
      <c r="CD2" s="857"/>
      <c r="CE2" s="839">
        <v>0</v>
      </c>
      <c r="CF2" s="842">
        <v>0</v>
      </c>
      <c r="CG2" s="853" t="s">
        <v>9856</v>
      </c>
      <c r="CH2" s="7">
        <v>0</v>
      </c>
      <c r="CI2" s="7">
        <v>0</v>
      </c>
      <c r="CJ2" s="844" t="s">
        <v>218</v>
      </c>
      <c r="CK2" s="27" t="s">
        <v>9857</v>
      </c>
      <c r="CL2" s="857"/>
      <c r="CM2" s="839">
        <v>0</v>
      </c>
      <c r="CN2" s="842">
        <v>0</v>
      </c>
      <c r="CO2" s="847" t="s">
        <v>9858</v>
      </c>
      <c r="CP2" s="7">
        <v>0</v>
      </c>
      <c r="CQ2" s="7">
        <v>0</v>
      </c>
      <c r="CR2" s="844" t="s">
        <v>218</v>
      </c>
      <c r="CS2" s="852" t="s">
        <v>8723</v>
      </c>
      <c r="CT2" s="857"/>
      <c r="CU2" s="839">
        <v>0</v>
      </c>
      <c r="CV2" s="858">
        <v>0</v>
      </c>
      <c r="CW2" s="853" t="s">
        <v>9859</v>
      </c>
      <c r="CX2" s="7">
        <v>0</v>
      </c>
      <c r="CY2" s="7">
        <v>0</v>
      </c>
      <c r="CZ2" s="844" t="s">
        <v>218</v>
      </c>
      <c r="DA2" s="852" t="s">
        <v>9860</v>
      </c>
      <c r="DB2" s="856">
        <v>0</v>
      </c>
      <c r="DC2" s="839">
        <v>0</v>
      </c>
      <c r="DD2" s="842">
        <v>0</v>
      </c>
      <c r="DE2" s="853"/>
      <c r="DF2" s="7">
        <v>0</v>
      </c>
      <c r="DG2" s="7">
        <v>0</v>
      </c>
      <c r="DH2" s="844" t="s">
        <v>7160</v>
      </c>
      <c r="DI2" s="852"/>
      <c r="DJ2" s="856"/>
      <c r="DK2" s="839">
        <v>0</v>
      </c>
      <c r="DL2" s="842">
        <v>0</v>
      </c>
      <c r="DM2" s="853"/>
      <c r="DN2" s="7">
        <v>0</v>
      </c>
      <c r="DO2" s="7">
        <v>0</v>
      </c>
      <c r="DP2" s="844" t="s">
        <v>7160</v>
      </c>
      <c r="DQ2" s="852"/>
      <c r="DR2" s="856"/>
      <c r="DS2" s="839">
        <v>0</v>
      </c>
      <c r="DT2" s="842">
        <v>0</v>
      </c>
      <c r="DU2" s="853"/>
      <c r="DV2" s="7">
        <v>0</v>
      </c>
      <c r="DW2" s="7">
        <v>0</v>
      </c>
      <c r="DX2" s="844" t="s">
        <v>7160</v>
      </c>
      <c r="DY2" s="852"/>
      <c r="DZ2" s="856"/>
      <c r="EA2" s="839">
        <v>0</v>
      </c>
      <c r="EB2" s="842">
        <v>0</v>
      </c>
      <c r="EC2" s="853"/>
      <c r="ED2" s="7">
        <v>0</v>
      </c>
      <c r="EE2" s="7">
        <v>0</v>
      </c>
      <c r="EF2" s="844" t="s">
        <v>7160</v>
      </c>
      <c r="EG2" s="851"/>
      <c r="EH2" s="856"/>
      <c r="EI2" s="839">
        <v>0</v>
      </c>
      <c r="EJ2" s="842">
        <v>0</v>
      </c>
      <c r="EK2" s="853"/>
      <c r="EL2" s="7">
        <v>0</v>
      </c>
      <c r="EM2" s="7">
        <v>0</v>
      </c>
      <c r="EN2" s="844" t="s">
        <v>7160</v>
      </c>
      <c r="EO2" s="851"/>
      <c r="EP2" s="856"/>
      <c r="EQ2" s="839">
        <v>50000</v>
      </c>
      <c r="ER2" s="845"/>
      <c r="ES2" s="853"/>
      <c r="ET2" s="7">
        <v>33.333333333333336</v>
      </c>
      <c r="EU2" s="7">
        <v>0</v>
      </c>
      <c r="EV2" s="844" t="s">
        <v>7160</v>
      </c>
      <c r="EW2" s="849"/>
      <c r="EX2" s="849"/>
      <c r="EY2" s="546">
        <v>2023</v>
      </c>
      <c r="FC2" s="862"/>
    </row>
    <row r="3" spans="1:159" s="934" customFormat="1" ht="32.25" customHeight="1" x14ac:dyDescent="0.25">
      <c r="A3" s="861" t="s">
        <v>9861</v>
      </c>
      <c r="B3" s="925" t="s">
        <v>2227</v>
      </c>
      <c r="C3" s="925" t="s">
        <v>5032</v>
      </c>
      <c r="D3" s="925" t="s">
        <v>202</v>
      </c>
      <c r="E3" s="925" t="s">
        <v>7155</v>
      </c>
      <c r="F3" s="925" t="s">
        <v>5033</v>
      </c>
      <c r="G3" s="925" t="s">
        <v>5033</v>
      </c>
      <c r="H3" s="925" t="s">
        <v>204</v>
      </c>
      <c r="I3" s="969" t="s">
        <v>7344</v>
      </c>
      <c r="J3" s="969" t="s">
        <v>7344</v>
      </c>
      <c r="K3" s="969" t="s">
        <v>7469</v>
      </c>
      <c r="L3" s="923" t="s">
        <v>5034</v>
      </c>
      <c r="M3" s="955" t="s">
        <v>8334</v>
      </c>
      <c r="N3" s="973">
        <v>556</v>
      </c>
      <c r="O3" s="924"/>
      <c r="P3" s="1071" t="s">
        <v>9862</v>
      </c>
      <c r="Q3" s="1028" t="s">
        <v>210</v>
      </c>
      <c r="R3" s="921"/>
      <c r="S3" s="921" t="s">
        <v>7472</v>
      </c>
      <c r="T3" s="921"/>
      <c r="U3" s="921"/>
      <c r="V3" s="921"/>
      <c r="W3" s="921"/>
      <c r="X3" s="921"/>
      <c r="Y3" s="921"/>
      <c r="Z3" s="921"/>
      <c r="AA3" s="921"/>
      <c r="AB3" s="921"/>
      <c r="AC3" s="921"/>
      <c r="AD3" s="921"/>
      <c r="AE3" s="921"/>
      <c r="AF3" s="921"/>
      <c r="AG3" s="921"/>
      <c r="AH3" s="921"/>
      <c r="AI3" s="921"/>
      <c r="AJ3" s="921"/>
      <c r="AK3" s="921"/>
      <c r="AL3" s="921"/>
      <c r="AM3" s="921"/>
      <c r="AN3" s="921"/>
      <c r="AO3" s="919" t="s">
        <v>270</v>
      </c>
      <c r="AP3" s="919" t="s">
        <v>470</v>
      </c>
      <c r="AQ3" s="919" t="s">
        <v>244</v>
      </c>
      <c r="AR3" s="919" t="s">
        <v>214</v>
      </c>
      <c r="AS3" s="919">
        <v>0</v>
      </c>
      <c r="AT3" s="927" t="s">
        <v>7708</v>
      </c>
      <c r="AU3" s="927" t="s">
        <v>7240</v>
      </c>
      <c r="AV3" s="919">
        <v>0</v>
      </c>
      <c r="AW3" s="919">
        <v>100</v>
      </c>
      <c r="AX3" s="919">
        <v>100</v>
      </c>
      <c r="AY3" s="919">
        <v>100</v>
      </c>
      <c r="AZ3" s="919">
        <v>100</v>
      </c>
      <c r="BA3" s="919">
        <v>100</v>
      </c>
      <c r="BB3" s="927"/>
      <c r="BC3" s="927"/>
      <c r="BD3" s="927"/>
      <c r="BE3" s="927"/>
      <c r="BF3" s="992">
        <v>100</v>
      </c>
      <c r="BG3" s="839">
        <v>0</v>
      </c>
      <c r="BH3" s="842">
        <v>0</v>
      </c>
      <c r="BI3" s="854" t="s">
        <v>8111</v>
      </c>
      <c r="BJ3" s="129">
        <v>0</v>
      </c>
      <c r="BK3" s="7">
        <v>0</v>
      </c>
      <c r="BL3" s="841" t="s">
        <v>218</v>
      </c>
      <c r="BM3" s="854" t="s">
        <v>8120</v>
      </c>
      <c r="BN3" s="860"/>
      <c r="BO3" s="839">
        <v>0</v>
      </c>
      <c r="BP3" s="842">
        <v>0</v>
      </c>
      <c r="BQ3" s="843" t="s">
        <v>8703</v>
      </c>
      <c r="BR3" s="7">
        <v>0</v>
      </c>
      <c r="BS3" s="7">
        <v>0</v>
      </c>
      <c r="BT3" s="844" t="s">
        <v>218</v>
      </c>
      <c r="BU3" s="537" t="s">
        <v>8711</v>
      </c>
      <c r="BV3" s="120"/>
      <c r="BW3" s="839">
        <v>20</v>
      </c>
      <c r="BX3" s="1094">
        <v>20</v>
      </c>
      <c r="BY3" s="853" t="s">
        <v>8714</v>
      </c>
      <c r="BZ3" s="7">
        <v>0.2</v>
      </c>
      <c r="CA3" s="7">
        <v>0.2</v>
      </c>
      <c r="CB3" s="1086" t="s">
        <v>218</v>
      </c>
      <c r="CC3" s="1087" t="s">
        <v>9863</v>
      </c>
      <c r="CD3" s="857"/>
      <c r="CE3" s="839">
        <v>20</v>
      </c>
      <c r="CF3" s="842">
        <v>20</v>
      </c>
      <c r="CG3" s="853" t="s">
        <v>9864</v>
      </c>
      <c r="CH3" s="7">
        <v>0.2</v>
      </c>
      <c r="CI3" s="7">
        <v>0.2</v>
      </c>
      <c r="CJ3" s="844" t="s">
        <v>218</v>
      </c>
      <c r="CK3" s="27" t="s">
        <v>9857</v>
      </c>
      <c r="CL3" s="857"/>
      <c r="CM3" s="839">
        <v>20</v>
      </c>
      <c r="CN3" s="842">
        <v>20</v>
      </c>
      <c r="CO3" s="847" t="s">
        <v>9865</v>
      </c>
      <c r="CP3" s="7">
        <v>0.2</v>
      </c>
      <c r="CQ3" s="7">
        <v>0.2</v>
      </c>
      <c r="CR3" s="844" t="s">
        <v>218</v>
      </c>
      <c r="CS3" s="852" t="s">
        <v>8723</v>
      </c>
      <c r="CT3" s="857"/>
      <c r="CU3" s="839">
        <v>50</v>
      </c>
      <c r="CV3" s="848">
        <v>50</v>
      </c>
      <c r="CW3" s="853" t="s">
        <v>9866</v>
      </c>
      <c r="CX3" s="7">
        <v>0.5</v>
      </c>
      <c r="CY3" s="7">
        <v>0.5</v>
      </c>
      <c r="CZ3" s="844" t="s">
        <v>218</v>
      </c>
      <c r="DA3" s="852" t="s">
        <v>9867</v>
      </c>
      <c r="DB3" s="856">
        <v>0</v>
      </c>
      <c r="DC3" s="839"/>
      <c r="DD3" s="842">
        <v>50</v>
      </c>
      <c r="DE3" s="853"/>
      <c r="DF3" s="7">
        <v>0</v>
      </c>
      <c r="DG3" s="7">
        <v>0.5</v>
      </c>
      <c r="DH3" s="844" t="s">
        <v>7160</v>
      </c>
      <c r="DI3" s="852"/>
      <c r="DJ3" s="856"/>
      <c r="DK3" s="839"/>
      <c r="DL3" s="842">
        <v>0</v>
      </c>
      <c r="DM3" s="853"/>
      <c r="DN3" s="7">
        <v>0</v>
      </c>
      <c r="DO3" s="7">
        <v>0.5</v>
      </c>
      <c r="DP3" s="844" t="s">
        <v>7160</v>
      </c>
      <c r="DQ3" s="852"/>
      <c r="DR3" s="856"/>
      <c r="DS3" s="839"/>
      <c r="DT3" s="848"/>
      <c r="DU3" s="853"/>
      <c r="DV3" s="7">
        <v>0</v>
      </c>
      <c r="DW3" s="7">
        <v>0.5</v>
      </c>
      <c r="DX3" s="844" t="s">
        <v>7160</v>
      </c>
      <c r="DY3" s="852"/>
      <c r="DZ3" s="856"/>
      <c r="EA3" s="839"/>
      <c r="EB3" s="842">
        <v>0</v>
      </c>
      <c r="EC3" s="853"/>
      <c r="ED3" s="7">
        <v>0</v>
      </c>
      <c r="EE3" s="7">
        <v>0.5</v>
      </c>
      <c r="EF3" s="844" t="s">
        <v>7160</v>
      </c>
      <c r="EG3" s="851"/>
      <c r="EH3" s="856"/>
      <c r="EI3" s="839"/>
      <c r="EJ3" s="842">
        <v>0</v>
      </c>
      <c r="EK3" s="853"/>
      <c r="EL3" s="7">
        <v>0</v>
      </c>
      <c r="EM3" s="7">
        <v>0.5</v>
      </c>
      <c r="EN3" s="844" t="s">
        <v>7160</v>
      </c>
      <c r="EO3" s="851"/>
      <c r="EP3" s="856"/>
      <c r="EQ3" s="839">
        <v>100</v>
      </c>
      <c r="ER3" s="845"/>
      <c r="ES3" s="853"/>
      <c r="ET3" s="7">
        <v>1</v>
      </c>
      <c r="EU3" s="7">
        <v>0.5</v>
      </c>
      <c r="EV3" s="844" t="s">
        <v>7160</v>
      </c>
      <c r="EW3" s="849"/>
      <c r="EX3" s="849"/>
      <c r="EY3" s="546">
        <v>2023</v>
      </c>
      <c r="FC3" s="862"/>
    </row>
    <row r="4" spans="1:159" s="934" customFormat="1" ht="32.25" customHeight="1" x14ac:dyDescent="0.25">
      <c r="A4" s="861" t="s">
        <v>9868</v>
      </c>
      <c r="B4" s="925" t="s">
        <v>2227</v>
      </c>
      <c r="C4" s="925" t="s">
        <v>5032</v>
      </c>
      <c r="D4" s="925" t="s">
        <v>202</v>
      </c>
      <c r="E4" s="925" t="s">
        <v>7155</v>
      </c>
      <c r="F4" s="925" t="s">
        <v>5033</v>
      </c>
      <c r="G4" s="925" t="s">
        <v>5033</v>
      </c>
      <c r="H4" s="925" t="s">
        <v>204</v>
      </c>
      <c r="I4" s="969" t="s">
        <v>7344</v>
      </c>
      <c r="J4" s="969" t="s">
        <v>7344</v>
      </c>
      <c r="K4" s="969" t="s">
        <v>7469</v>
      </c>
      <c r="L4" s="923" t="s">
        <v>5034</v>
      </c>
      <c r="M4" s="955" t="s">
        <v>8334</v>
      </c>
      <c r="N4" s="973">
        <v>557</v>
      </c>
      <c r="O4" s="924"/>
      <c r="P4" s="1071" t="s">
        <v>9869</v>
      </c>
      <c r="Q4" s="920" t="s">
        <v>210</v>
      </c>
      <c r="R4" s="921"/>
      <c r="S4" s="921"/>
      <c r="T4" s="921"/>
      <c r="U4" s="921"/>
      <c r="V4" s="921"/>
      <c r="W4" s="921"/>
      <c r="X4" s="921"/>
      <c r="Y4" s="921"/>
      <c r="Z4" s="921"/>
      <c r="AA4" s="921"/>
      <c r="AB4" s="921"/>
      <c r="AC4" s="921"/>
      <c r="AD4" s="921"/>
      <c r="AE4" s="921"/>
      <c r="AF4" s="921"/>
      <c r="AG4" s="921"/>
      <c r="AH4" s="921"/>
      <c r="AI4" s="921"/>
      <c r="AJ4" s="921"/>
      <c r="AK4" s="921"/>
      <c r="AL4" s="921"/>
      <c r="AM4" s="921"/>
      <c r="AN4" s="921"/>
      <c r="AO4" s="919" t="s">
        <v>270</v>
      </c>
      <c r="AP4" s="919" t="s">
        <v>243</v>
      </c>
      <c r="AQ4" s="919" t="s">
        <v>244</v>
      </c>
      <c r="AR4" s="919" t="s">
        <v>214</v>
      </c>
      <c r="AS4" s="919">
        <v>0</v>
      </c>
      <c r="AT4" s="927" t="s">
        <v>7709</v>
      </c>
      <c r="AU4" s="927" t="s">
        <v>7473</v>
      </c>
      <c r="AV4" s="919">
        <v>0</v>
      </c>
      <c r="AW4" s="919">
        <v>100</v>
      </c>
      <c r="AX4" s="919">
        <v>100</v>
      </c>
      <c r="AY4" s="919">
        <v>100</v>
      </c>
      <c r="AZ4" s="919">
        <v>100</v>
      </c>
      <c r="BA4" s="919">
        <v>100</v>
      </c>
      <c r="BB4" s="927"/>
      <c r="BC4" s="927"/>
      <c r="BD4" s="927"/>
      <c r="BE4" s="927"/>
      <c r="BF4" s="992">
        <v>100</v>
      </c>
      <c r="BG4" s="839">
        <v>0</v>
      </c>
      <c r="BH4" s="842">
        <v>0</v>
      </c>
      <c r="BI4" s="854" t="s">
        <v>8112</v>
      </c>
      <c r="BJ4" s="129">
        <v>0</v>
      </c>
      <c r="BK4" s="7">
        <v>0</v>
      </c>
      <c r="BL4" s="841" t="s">
        <v>218</v>
      </c>
      <c r="BM4" s="854" t="s">
        <v>8120</v>
      </c>
      <c r="BN4" s="860"/>
      <c r="BO4" s="839">
        <v>0</v>
      </c>
      <c r="BP4" s="842">
        <v>0</v>
      </c>
      <c r="BQ4" s="843" t="s">
        <v>8704</v>
      </c>
      <c r="BR4" s="7">
        <v>0</v>
      </c>
      <c r="BS4" s="7">
        <v>0</v>
      </c>
      <c r="BT4" s="844" t="s">
        <v>218</v>
      </c>
      <c r="BU4" s="537" t="s">
        <v>8712</v>
      </c>
      <c r="BV4" s="120"/>
      <c r="BW4" s="839">
        <v>0</v>
      </c>
      <c r="BX4" s="842">
        <v>0</v>
      </c>
      <c r="BY4" s="853" t="s">
        <v>8715</v>
      </c>
      <c r="BZ4" s="7">
        <v>0</v>
      </c>
      <c r="CA4" s="7">
        <v>0</v>
      </c>
      <c r="CB4" s="1086" t="s">
        <v>218</v>
      </c>
      <c r="CC4" s="1087" t="s">
        <v>8722</v>
      </c>
      <c r="CD4" s="857"/>
      <c r="CE4" s="839">
        <v>10</v>
      </c>
      <c r="CF4" s="848">
        <v>10</v>
      </c>
      <c r="CG4" s="853" t="s">
        <v>9870</v>
      </c>
      <c r="CH4" s="7">
        <v>0.1</v>
      </c>
      <c r="CI4" s="7">
        <v>0.1</v>
      </c>
      <c r="CJ4" s="844" t="s">
        <v>218</v>
      </c>
      <c r="CK4" s="27" t="s">
        <v>9871</v>
      </c>
      <c r="CL4" s="857"/>
      <c r="CM4" s="839">
        <v>10</v>
      </c>
      <c r="CN4" s="842">
        <v>10</v>
      </c>
      <c r="CO4" s="847" t="s">
        <v>9872</v>
      </c>
      <c r="CP4" s="7">
        <v>0.1</v>
      </c>
      <c r="CQ4" s="7">
        <v>0.1</v>
      </c>
      <c r="CR4" s="844" t="s">
        <v>218</v>
      </c>
      <c r="CS4" s="852" t="s">
        <v>8723</v>
      </c>
      <c r="CT4" s="857"/>
      <c r="CU4" s="839">
        <v>40</v>
      </c>
      <c r="CV4" s="848">
        <v>40</v>
      </c>
      <c r="CW4" s="853" t="s">
        <v>9873</v>
      </c>
      <c r="CX4" s="7">
        <v>0.4</v>
      </c>
      <c r="CY4" s="7">
        <v>0.4</v>
      </c>
      <c r="CZ4" s="844" t="s">
        <v>218</v>
      </c>
      <c r="DA4" s="852" t="s">
        <v>9874</v>
      </c>
      <c r="DB4" s="856">
        <v>0</v>
      </c>
      <c r="DC4" s="839"/>
      <c r="DD4" s="842">
        <v>40</v>
      </c>
      <c r="DE4" s="853"/>
      <c r="DF4" s="7">
        <v>0</v>
      </c>
      <c r="DG4" s="7">
        <v>0.4</v>
      </c>
      <c r="DH4" s="844" t="s">
        <v>7160</v>
      </c>
      <c r="DI4" s="852"/>
      <c r="DJ4" s="856"/>
      <c r="DK4" s="839"/>
      <c r="DL4" s="848"/>
      <c r="DM4" s="853"/>
      <c r="DN4" s="7">
        <v>0</v>
      </c>
      <c r="DO4" s="7">
        <v>0.4</v>
      </c>
      <c r="DP4" s="844" t="s">
        <v>7160</v>
      </c>
      <c r="DQ4" s="852"/>
      <c r="DR4" s="856"/>
      <c r="DS4" s="839"/>
      <c r="DT4" s="842">
        <v>0</v>
      </c>
      <c r="DU4" s="853"/>
      <c r="DV4" s="7">
        <v>0</v>
      </c>
      <c r="DW4" s="7">
        <v>0.4</v>
      </c>
      <c r="DX4" s="844" t="s">
        <v>7160</v>
      </c>
      <c r="DY4" s="852"/>
      <c r="DZ4" s="856"/>
      <c r="EA4" s="839"/>
      <c r="EB4" s="848"/>
      <c r="EC4" s="853"/>
      <c r="ED4" s="7">
        <v>0</v>
      </c>
      <c r="EE4" s="7">
        <v>0.4</v>
      </c>
      <c r="EF4" s="844" t="s">
        <v>7160</v>
      </c>
      <c r="EG4" s="851"/>
      <c r="EH4" s="856"/>
      <c r="EI4" s="839"/>
      <c r="EJ4" s="842">
        <v>0</v>
      </c>
      <c r="EK4" s="853"/>
      <c r="EL4" s="7">
        <v>0</v>
      </c>
      <c r="EM4" s="7">
        <v>0.4</v>
      </c>
      <c r="EN4" s="844" t="s">
        <v>7160</v>
      </c>
      <c r="EO4" s="851"/>
      <c r="EP4" s="856"/>
      <c r="EQ4" s="839">
        <v>100</v>
      </c>
      <c r="ER4" s="845"/>
      <c r="ES4" s="853"/>
      <c r="ET4" s="7">
        <v>1</v>
      </c>
      <c r="EU4" s="7">
        <v>0.4</v>
      </c>
      <c r="EV4" s="844" t="s">
        <v>7160</v>
      </c>
      <c r="EW4" s="849"/>
      <c r="EX4" s="849"/>
      <c r="EY4" s="546">
        <v>2023</v>
      </c>
      <c r="FC4" s="862"/>
    </row>
    <row r="5" spans="1:159" s="934" customFormat="1" ht="32.25" customHeight="1" x14ac:dyDescent="0.25">
      <c r="A5" s="861" t="s">
        <v>9875</v>
      </c>
      <c r="B5" s="925" t="s">
        <v>2227</v>
      </c>
      <c r="C5" s="925" t="s">
        <v>5032</v>
      </c>
      <c r="D5" s="925" t="s">
        <v>202</v>
      </c>
      <c r="E5" s="925" t="s">
        <v>7155</v>
      </c>
      <c r="F5" s="925" t="s">
        <v>5033</v>
      </c>
      <c r="G5" s="925" t="s">
        <v>5033</v>
      </c>
      <c r="H5" s="925" t="s">
        <v>204</v>
      </c>
      <c r="I5" s="969" t="s">
        <v>7344</v>
      </c>
      <c r="J5" s="969" t="s">
        <v>7344</v>
      </c>
      <c r="K5" s="969" t="s">
        <v>7469</v>
      </c>
      <c r="L5" s="923" t="s">
        <v>5034</v>
      </c>
      <c r="M5" s="955" t="s">
        <v>8334</v>
      </c>
      <c r="N5" s="924">
        <v>117</v>
      </c>
      <c r="O5" s="924"/>
      <c r="P5" s="1071" t="s">
        <v>7211</v>
      </c>
      <c r="Q5" s="1028" t="s">
        <v>210</v>
      </c>
      <c r="R5" s="921"/>
      <c r="S5" s="921">
        <v>3988</v>
      </c>
      <c r="T5" s="921"/>
      <c r="U5" s="921"/>
      <c r="V5" s="921"/>
      <c r="W5" s="921"/>
      <c r="X5" s="921"/>
      <c r="Y5" s="921"/>
      <c r="Z5" s="921"/>
      <c r="AA5" s="921"/>
      <c r="AB5" s="921"/>
      <c r="AC5" s="921"/>
      <c r="AD5" s="921"/>
      <c r="AE5" s="921"/>
      <c r="AF5" s="921"/>
      <c r="AG5" s="921"/>
      <c r="AH5" s="921"/>
      <c r="AI5" s="921"/>
      <c r="AJ5" s="921"/>
      <c r="AK5" s="921"/>
      <c r="AL5" s="921"/>
      <c r="AM5" s="921"/>
      <c r="AN5" s="921"/>
      <c r="AO5" s="919" t="s">
        <v>270</v>
      </c>
      <c r="AP5" s="919" t="s">
        <v>470</v>
      </c>
      <c r="AQ5" s="919" t="s">
        <v>213</v>
      </c>
      <c r="AR5" s="919" t="s">
        <v>214</v>
      </c>
      <c r="AS5" s="919">
        <v>0</v>
      </c>
      <c r="AT5" s="1050" t="s">
        <v>7711</v>
      </c>
      <c r="AU5" s="927" t="s">
        <v>7241</v>
      </c>
      <c r="AV5" s="919">
        <v>100</v>
      </c>
      <c r="AW5" s="919">
        <v>100</v>
      </c>
      <c r="AX5" s="919">
        <v>100</v>
      </c>
      <c r="AY5" s="919">
        <v>100</v>
      </c>
      <c r="AZ5" s="919">
        <v>100</v>
      </c>
      <c r="BA5" s="919">
        <v>100</v>
      </c>
      <c r="BB5" s="927"/>
      <c r="BC5" s="927"/>
      <c r="BD5" s="927"/>
      <c r="BE5" s="927"/>
      <c r="BF5" s="992">
        <v>100</v>
      </c>
      <c r="BG5" s="839">
        <v>0</v>
      </c>
      <c r="BH5" s="842">
        <v>0</v>
      </c>
      <c r="BI5" s="854" t="s">
        <v>8114</v>
      </c>
      <c r="BJ5" s="129">
        <v>0</v>
      </c>
      <c r="BK5" s="7">
        <v>0</v>
      </c>
      <c r="BL5" s="841" t="s">
        <v>218</v>
      </c>
      <c r="BM5" s="854" t="s">
        <v>8120</v>
      </c>
      <c r="BN5" s="859"/>
      <c r="BO5" s="839">
        <v>0</v>
      </c>
      <c r="BP5" s="842">
        <v>0</v>
      </c>
      <c r="BQ5" s="843" t="s">
        <v>8705</v>
      </c>
      <c r="BR5" s="7">
        <v>0</v>
      </c>
      <c r="BS5" s="7">
        <v>0</v>
      </c>
      <c r="BT5" s="844" t="s">
        <v>218</v>
      </c>
      <c r="BU5" s="537" t="s">
        <v>8711</v>
      </c>
      <c r="BV5" s="120"/>
      <c r="BW5" s="839">
        <v>0</v>
      </c>
      <c r="BX5" s="1094">
        <v>0</v>
      </c>
      <c r="BY5" s="853" t="s">
        <v>8716</v>
      </c>
      <c r="BZ5" s="7">
        <v>0</v>
      </c>
      <c r="CA5" s="7">
        <v>0</v>
      </c>
      <c r="CB5" s="1086" t="s">
        <v>218</v>
      </c>
      <c r="CC5" s="1087" t="s">
        <v>9876</v>
      </c>
      <c r="CD5" s="120"/>
      <c r="CE5" s="839">
        <v>0</v>
      </c>
      <c r="CF5" s="842">
        <v>0</v>
      </c>
      <c r="CG5" s="853" t="s">
        <v>9877</v>
      </c>
      <c r="CH5" s="7">
        <v>0</v>
      </c>
      <c r="CI5" s="7">
        <v>0</v>
      </c>
      <c r="CJ5" s="844" t="s">
        <v>218</v>
      </c>
      <c r="CK5" s="27" t="s">
        <v>9857</v>
      </c>
      <c r="CL5" s="857"/>
      <c r="CM5" s="839">
        <v>0</v>
      </c>
      <c r="CN5" s="842">
        <v>0</v>
      </c>
      <c r="CO5" s="847" t="s">
        <v>9878</v>
      </c>
      <c r="CP5" s="7">
        <v>0</v>
      </c>
      <c r="CQ5" s="7">
        <v>0</v>
      </c>
      <c r="CR5" s="844" t="s">
        <v>218</v>
      </c>
      <c r="CS5" s="852" t="s">
        <v>8723</v>
      </c>
      <c r="CT5" s="857"/>
      <c r="CU5" s="839">
        <v>0</v>
      </c>
      <c r="CV5" s="848">
        <v>0</v>
      </c>
      <c r="CW5" s="853" t="s">
        <v>9879</v>
      </c>
      <c r="CX5" s="7">
        <v>0</v>
      </c>
      <c r="CY5" s="7">
        <v>0</v>
      </c>
      <c r="CZ5" s="844" t="s">
        <v>218</v>
      </c>
      <c r="DA5" s="852" t="s">
        <v>9880</v>
      </c>
      <c r="DB5" s="856">
        <v>0</v>
      </c>
      <c r="DC5" s="839"/>
      <c r="DD5" s="842">
        <v>0</v>
      </c>
      <c r="DE5" s="853"/>
      <c r="DF5" s="7">
        <v>0</v>
      </c>
      <c r="DG5" s="7">
        <v>0</v>
      </c>
      <c r="DH5" s="844" t="s">
        <v>7160</v>
      </c>
      <c r="DI5" s="852"/>
      <c r="DJ5" s="856"/>
      <c r="DK5" s="839"/>
      <c r="DL5" s="842">
        <v>0</v>
      </c>
      <c r="DM5" s="853"/>
      <c r="DN5" s="7">
        <v>0</v>
      </c>
      <c r="DO5" s="7">
        <v>0</v>
      </c>
      <c r="DP5" s="844" t="s">
        <v>7160</v>
      </c>
      <c r="DQ5" s="852"/>
      <c r="DR5" s="856"/>
      <c r="DS5" s="839"/>
      <c r="DT5" s="848"/>
      <c r="DU5" s="853"/>
      <c r="DV5" s="7">
        <v>0</v>
      </c>
      <c r="DW5" s="7">
        <v>0</v>
      </c>
      <c r="DX5" s="844" t="s">
        <v>7160</v>
      </c>
      <c r="DY5" s="852"/>
      <c r="DZ5" s="856"/>
      <c r="EA5" s="839"/>
      <c r="EB5" s="842">
        <v>0</v>
      </c>
      <c r="EC5" s="853"/>
      <c r="ED5" s="7">
        <v>0</v>
      </c>
      <c r="EE5" s="7">
        <v>0</v>
      </c>
      <c r="EF5" s="844" t="s">
        <v>7160</v>
      </c>
      <c r="EG5" s="851"/>
      <c r="EH5" s="856"/>
      <c r="EI5" s="839"/>
      <c r="EJ5" s="842">
        <v>0</v>
      </c>
      <c r="EK5" s="853"/>
      <c r="EL5" s="7">
        <v>0</v>
      </c>
      <c r="EM5" s="7">
        <v>0</v>
      </c>
      <c r="EN5" s="844" t="s">
        <v>7160</v>
      </c>
      <c r="EO5" s="851"/>
      <c r="EP5" s="856"/>
      <c r="EQ5" s="839">
        <v>100</v>
      </c>
      <c r="ER5" s="845"/>
      <c r="ES5" s="853"/>
      <c r="ET5" s="7">
        <v>1</v>
      </c>
      <c r="EU5" s="7">
        <v>0</v>
      </c>
      <c r="EV5" s="844" t="s">
        <v>7160</v>
      </c>
      <c r="EW5" s="849"/>
      <c r="EX5" s="849"/>
      <c r="EY5" s="546">
        <v>2023</v>
      </c>
      <c r="FC5" s="862"/>
    </row>
    <row r="6" spans="1:159" s="934" customFormat="1" ht="32.25" customHeight="1" x14ac:dyDescent="0.25">
      <c r="A6" s="861" t="s">
        <v>9881</v>
      </c>
      <c r="B6" s="925" t="s">
        <v>2227</v>
      </c>
      <c r="C6" s="925" t="s">
        <v>5032</v>
      </c>
      <c r="D6" s="925" t="s">
        <v>202</v>
      </c>
      <c r="E6" s="925" t="s">
        <v>7155</v>
      </c>
      <c r="F6" s="925" t="s">
        <v>5033</v>
      </c>
      <c r="G6" s="925" t="s">
        <v>5033</v>
      </c>
      <c r="H6" s="925" t="s">
        <v>204</v>
      </c>
      <c r="I6" s="969" t="s">
        <v>7344</v>
      </c>
      <c r="J6" s="969" t="s">
        <v>7344</v>
      </c>
      <c r="K6" s="969" t="s">
        <v>7469</v>
      </c>
      <c r="L6" s="923" t="s">
        <v>5034</v>
      </c>
      <c r="M6" s="955" t="s">
        <v>8334</v>
      </c>
      <c r="N6" s="973">
        <v>559</v>
      </c>
      <c r="O6" s="924"/>
      <c r="P6" s="1071" t="s">
        <v>9882</v>
      </c>
      <c r="Q6" s="920" t="s">
        <v>210</v>
      </c>
      <c r="R6" s="921"/>
      <c r="S6" s="921"/>
      <c r="T6" s="921"/>
      <c r="U6" s="921"/>
      <c r="V6" s="921"/>
      <c r="W6" s="921"/>
      <c r="X6" s="921"/>
      <c r="Y6" s="921"/>
      <c r="Z6" s="921"/>
      <c r="AA6" s="921"/>
      <c r="AB6" s="921"/>
      <c r="AC6" s="921"/>
      <c r="AD6" s="921"/>
      <c r="AE6" s="921"/>
      <c r="AF6" s="921"/>
      <c r="AG6" s="921"/>
      <c r="AH6" s="921"/>
      <c r="AI6" s="921"/>
      <c r="AJ6" s="921"/>
      <c r="AK6" s="921"/>
      <c r="AL6" s="921"/>
      <c r="AM6" s="921"/>
      <c r="AN6" s="921"/>
      <c r="AO6" s="919" t="s">
        <v>270</v>
      </c>
      <c r="AP6" s="919" t="s">
        <v>470</v>
      </c>
      <c r="AQ6" s="919" t="s">
        <v>244</v>
      </c>
      <c r="AR6" s="919" t="s">
        <v>271</v>
      </c>
      <c r="AS6" s="919">
        <v>0</v>
      </c>
      <c r="AT6" s="927" t="s">
        <v>7475</v>
      </c>
      <c r="AU6" s="927" t="s">
        <v>5217</v>
      </c>
      <c r="AV6" s="919">
        <v>0</v>
      </c>
      <c r="AW6" s="919">
        <v>5</v>
      </c>
      <c r="AX6" s="919">
        <v>10</v>
      </c>
      <c r="AY6" s="919">
        <v>15</v>
      </c>
      <c r="AZ6" s="919">
        <v>20</v>
      </c>
      <c r="BA6" s="919">
        <v>20</v>
      </c>
      <c r="BB6" s="927"/>
      <c r="BC6" s="927"/>
      <c r="BD6" s="927"/>
      <c r="BE6" s="927"/>
      <c r="BF6" s="992">
        <v>5</v>
      </c>
      <c r="BG6" s="839">
        <v>0</v>
      </c>
      <c r="BH6" s="842">
        <v>0</v>
      </c>
      <c r="BI6" s="854" t="s">
        <v>8115</v>
      </c>
      <c r="BJ6" s="129">
        <v>0</v>
      </c>
      <c r="BK6" s="7">
        <v>0</v>
      </c>
      <c r="BL6" s="841" t="s">
        <v>218</v>
      </c>
      <c r="BM6" s="854" t="s">
        <v>8120</v>
      </c>
      <c r="BN6" s="860"/>
      <c r="BO6" s="839">
        <v>0</v>
      </c>
      <c r="BP6" s="842">
        <v>0</v>
      </c>
      <c r="BQ6" s="843" t="s">
        <v>8706</v>
      </c>
      <c r="BR6" s="7">
        <v>0</v>
      </c>
      <c r="BS6" s="7">
        <v>0</v>
      </c>
      <c r="BT6" s="844" t="s">
        <v>218</v>
      </c>
      <c r="BU6" s="537" t="s">
        <v>8711</v>
      </c>
      <c r="BV6" s="120"/>
      <c r="BW6" s="839">
        <v>0</v>
      </c>
      <c r="BX6" s="1094">
        <v>0</v>
      </c>
      <c r="BY6" s="853" t="s">
        <v>8717</v>
      </c>
      <c r="BZ6" s="7">
        <v>0</v>
      </c>
      <c r="CA6" s="7">
        <v>0</v>
      </c>
      <c r="CB6" s="1086" t="s">
        <v>218</v>
      </c>
      <c r="CC6" s="1087" t="s">
        <v>9876</v>
      </c>
      <c r="CD6" s="857"/>
      <c r="CE6" s="839">
        <v>0</v>
      </c>
      <c r="CF6" s="842">
        <v>0</v>
      </c>
      <c r="CG6" s="853" t="s">
        <v>9883</v>
      </c>
      <c r="CH6" s="7">
        <v>0</v>
      </c>
      <c r="CI6" s="7">
        <v>0</v>
      </c>
      <c r="CJ6" s="844" t="s">
        <v>218</v>
      </c>
      <c r="CK6" s="27" t="s">
        <v>9857</v>
      </c>
      <c r="CL6" s="857"/>
      <c r="CM6" s="839">
        <v>0</v>
      </c>
      <c r="CN6" s="842">
        <v>0</v>
      </c>
      <c r="CO6" s="847" t="s">
        <v>9884</v>
      </c>
      <c r="CP6" s="7">
        <v>0</v>
      </c>
      <c r="CQ6" s="7">
        <v>0</v>
      </c>
      <c r="CR6" s="844" t="s">
        <v>218</v>
      </c>
      <c r="CS6" s="852" t="s">
        <v>8723</v>
      </c>
      <c r="CT6" s="857"/>
      <c r="CU6" s="839">
        <v>0</v>
      </c>
      <c r="CV6" s="848">
        <v>2</v>
      </c>
      <c r="CW6" s="853" t="s">
        <v>9885</v>
      </c>
      <c r="CX6" s="7">
        <v>0</v>
      </c>
      <c r="CY6" s="7">
        <v>0.4</v>
      </c>
      <c r="CZ6" s="844" t="s">
        <v>218</v>
      </c>
      <c r="DA6" s="852" t="s">
        <v>9867</v>
      </c>
      <c r="DB6" s="856">
        <v>0</v>
      </c>
      <c r="DC6" s="839"/>
      <c r="DD6" s="842">
        <v>2</v>
      </c>
      <c r="DE6" s="853"/>
      <c r="DF6" s="7">
        <v>0</v>
      </c>
      <c r="DG6" s="7">
        <v>0.4</v>
      </c>
      <c r="DH6" s="844" t="s">
        <v>7160</v>
      </c>
      <c r="DI6" s="852"/>
      <c r="DJ6" s="856"/>
      <c r="DK6" s="839"/>
      <c r="DL6" s="842">
        <v>0</v>
      </c>
      <c r="DM6" s="853"/>
      <c r="DN6" s="7">
        <v>0</v>
      </c>
      <c r="DO6" s="7">
        <v>0.4</v>
      </c>
      <c r="DP6" s="844" t="s">
        <v>7160</v>
      </c>
      <c r="DQ6" s="852"/>
      <c r="DR6" s="856"/>
      <c r="DS6" s="839"/>
      <c r="DT6" s="848"/>
      <c r="DU6" s="853"/>
      <c r="DV6" s="7">
        <v>0</v>
      </c>
      <c r="DW6" s="7">
        <v>0.4</v>
      </c>
      <c r="DX6" s="844" t="s">
        <v>7160</v>
      </c>
      <c r="DY6" s="852"/>
      <c r="DZ6" s="856"/>
      <c r="EA6" s="839"/>
      <c r="EB6" s="842">
        <v>0</v>
      </c>
      <c r="EC6" s="853"/>
      <c r="ED6" s="7">
        <v>0</v>
      </c>
      <c r="EE6" s="7">
        <v>0.4</v>
      </c>
      <c r="EF6" s="844" t="s">
        <v>7160</v>
      </c>
      <c r="EG6" s="851"/>
      <c r="EH6" s="856"/>
      <c r="EI6" s="839"/>
      <c r="EJ6" s="842">
        <v>0</v>
      </c>
      <c r="EK6" s="853"/>
      <c r="EL6" s="7">
        <v>0</v>
      </c>
      <c r="EM6" s="7">
        <v>0.4</v>
      </c>
      <c r="EN6" s="844" t="s">
        <v>7160</v>
      </c>
      <c r="EO6" s="851"/>
      <c r="EP6" s="856"/>
      <c r="EQ6" s="839">
        <v>5</v>
      </c>
      <c r="ER6" s="845"/>
      <c r="ES6" s="853"/>
      <c r="ET6" s="7">
        <v>1</v>
      </c>
      <c r="EU6" s="7">
        <v>0.4</v>
      </c>
      <c r="EV6" s="844" t="s">
        <v>7160</v>
      </c>
      <c r="EW6" s="849"/>
      <c r="EX6" s="849"/>
      <c r="EY6" s="546">
        <v>2023</v>
      </c>
      <c r="FC6" s="862"/>
    </row>
    <row r="7" spans="1:159" s="934" customFormat="1" ht="32.25" customHeight="1" x14ac:dyDescent="0.25">
      <c r="A7" s="861" t="s">
        <v>9886</v>
      </c>
      <c r="B7" s="925" t="s">
        <v>2227</v>
      </c>
      <c r="C7" s="925" t="s">
        <v>5032</v>
      </c>
      <c r="D7" s="925" t="s">
        <v>202</v>
      </c>
      <c r="E7" s="925" t="s">
        <v>7155</v>
      </c>
      <c r="F7" s="925" t="s">
        <v>5033</v>
      </c>
      <c r="G7" s="925" t="s">
        <v>5033</v>
      </c>
      <c r="H7" s="925" t="s">
        <v>204</v>
      </c>
      <c r="I7" s="969" t="s">
        <v>7344</v>
      </c>
      <c r="J7" s="969" t="s">
        <v>7344</v>
      </c>
      <c r="K7" s="969" t="s">
        <v>7469</v>
      </c>
      <c r="L7" s="923" t="s">
        <v>5034</v>
      </c>
      <c r="M7" s="955" t="s">
        <v>8334</v>
      </c>
      <c r="N7" s="973">
        <v>560</v>
      </c>
      <c r="O7" s="924"/>
      <c r="P7" s="1072" t="s">
        <v>9887</v>
      </c>
      <c r="Q7" s="920" t="s">
        <v>210</v>
      </c>
      <c r="R7" s="921"/>
      <c r="S7" s="921"/>
      <c r="T7" s="921"/>
      <c r="U7" s="921"/>
      <c r="V7" s="921"/>
      <c r="W7" s="921"/>
      <c r="X7" s="921"/>
      <c r="Y7" s="921"/>
      <c r="Z7" s="921"/>
      <c r="AA7" s="921"/>
      <c r="AB7" s="921"/>
      <c r="AC7" s="921"/>
      <c r="AD7" s="921"/>
      <c r="AE7" s="921"/>
      <c r="AF7" s="921"/>
      <c r="AG7" s="921"/>
      <c r="AH7" s="921"/>
      <c r="AI7" s="921"/>
      <c r="AJ7" s="921"/>
      <c r="AK7" s="921"/>
      <c r="AL7" s="921"/>
      <c r="AM7" s="921"/>
      <c r="AN7" s="921"/>
      <c r="AO7" s="919" t="s">
        <v>270</v>
      </c>
      <c r="AP7" s="919" t="s">
        <v>470</v>
      </c>
      <c r="AQ7" s="919" t="s">
        <v>244</v>
      </c>
      <c r="AR7" s="919" t="s">
        <v>214</v>
      </c>
      <c r="AS7" s="919">
        <v>0</v>
      </c>
      <c r="AT7" s="927" t="s">
        <v>7718</v>
      </c>
      <c r="AU7" s="927" t="s">
        <v>7476</v>
      </c>
      <c r="AV7" s="919">
        <v>0</v>
      </c>
      <c r="AW7" s="919">
        <v>100</v>
      </c>
      <c r="AX7" s="919">
        <v>100</v>
      </c>
      <c r="AY7" s="919">
        <v>100</v>
      </c>
      <c r="AZ7" s="919">
        <v>100</v>
      </c>
      <c r="BA7" s="919">
        <v>100</v>
      </c>
      <c r="BB7" s="927"/>
      <c r="BC7" s="927"/>
      <c r="BD7" s="927"/>
      <c r="BE7" s="927"/>
      <c r="BF7" s="992">
        <v>100</v>
      </c>
      <c r="BG7" s="839">
        <v>0</v>
      </c>
      <c r="BH7" s="842">
        <v>0</v>
      </c>
      <c r="BI7" s="854" t="s">
        <v>8116</v>
      </c>
      <c r="BJ7" s="129">
        <v>0</v>
      </c>
      <c r="BK7" s="7">
        <v>0</v>
      </c>
      <c r="BL7" s="841" t="s">
        <v>218</v>
      </c>
      <c r="BM7" s="854" t="s">
        <v>8120</v>
      </c>
      <c r="BN7" s="860"/>
      <c r="BO7" s="839">
        <v>0</v>
      </c>
      <c r="BP7" s="842">
        <v>0</v>
      </c>
      <c r="BQ7" s="843" t="s">
        <v>8707</v>
      </c>
      <c r="BR7" s="7">
        <v>0</v>
      </c>
      <c r="BS7" s="7">
        <v>0</v>
      </c>
      <c r="BT7" s="844" t="s">
        <v>218</v>
      </c>
      <c r="BU7" s="537" t="s">
        <v>8711</v>
      </c>
      <c r="BV7" s="120"/>
      <c r="BW7" s="839">
        <v>5</v>
      </c>
      <c r="BX7" s="1094">
        <v>5</v>
      </c>
      <c r="BY7" s="853" t="s">
        <v>8718</v>
      </c>
      <c r="BZ7" s="7">
        <v>0.05</v>
      </c>
      <c r="CA7" s="7">
        <v>0.05</v>
      </c>
      <c r="CB7" s="1086" t="s">
        <v>218</v>
      </c>
      <c r="CC7" s="1087" t="s">
        <v>9863</v>
      </c>
      <c r="CD7" s="857"/>
      <c r="CE7" s="839">
        <v>5</v>
      </c>
      <c r="CF7" s="842">
        <v>5</v>
      </c>
      <c r="CG7" s="853" t="s">
        <v>9888</v>
      </c>
      <c r="CH7" s="7">
        <v>0.05</v>
      </c>
      <c r="CI7" s="7">
        <v>0.05</v>
      </c>
      <c r="CJ7" s="844" t="s">
        <v>218</v>
      </c>
      <c r="CK7" s="27" t="s">
        <v>9857</v>
      </c>
      <c r="CL7" s="857"/>
      <c r="CM7" s="839">
        <v>5</v>
      </c>
      <c r="CN7" s="842">
        <v>5</v>
      </c>
      <c r="CO7" s="847" t="s">
        <v>9889</v>
      </c>
      <c r="CP7" s="7">
        <v>0.05</v>
      </c>
      <c r="CQ7" s="7">
        <v>0.05</v>
      </c>
      <c r="CR7" s="844" t="s">
        <v>218</v>
      </c>
      <c r="CS7" s="852" t="s">
        <v>8723</v>
      </c>
      <c r="CT7" s="857"/>
      <c r="CU7" s="839">
        <v>20</v>
      </c>
      <c r="CV7" s="848">
        <v>20</v>
      </c>
      <c r="CW7" s="853" t="s">
        <v>9890</v>
      </c>
      <c r="CX7" s="7">
        <v>0.2</v>
      </c>
      <c r="CY7" s="7">
        <v>0.2</v>
      </c>
      <c r="CZ7" s="844" t="s">
        <v>218</v>
      </c>
      <c r="DA7" s="852" t="s">
        <v>9867</v>
      </c>
      <c r="DB7" s="856">
        <v>0</v>
      </c>
      <c r="DC7" s="839"/>
      <c r="DD7" s="842">
        <v>20</v>
      </c>
      <c r="DE7" s="853"/>
      <c r="DF7" s="7">
        <v>0</v>
      </c>
      <c r="DG7" s="7">
        <v>0.2</v>
      </c>
      <c r="DH7" s="844" t="s">
        <v>7160</v>
      </c>
      <c r="DI7" s="852"/>
      <c r="DJ7" s="856"/>
      <c r="DK7" s="839"/>
      <c r="DL7" s="842">
        <v>0</v>
      </c>
      <c r="DM7" s="853"/>
      <c r="DN7" s="7">
        <v>0</v>
      </c>
      <c r="DO7" s="7">
        <v>0.2</v>
      </c>
      <c r="DP7" s="844" t="s">
        <v>7160</v>
      </c>
      <c r="DQ7" s="852"/>
      <c r="DR7" s="856"/>
      <c r="DS7" s="839"/>
      <c r="DT7" s="848"/>
      <c r="DU7" s="853"/>
      <c r="DV7" s="7">
        <v>0</v>
      </c>
      <c r="DW7" s="7">
        <v>0.2</v>
      </c>
      <c r="DX7" s="844" t="s">
        <v>7160</v>
      </c>
      <c r="DY7" s="852"/>
      <c r="DZ7" s="856"/>
      <c r="EA7" s="839"/>
      <c r="EB7" s="842">
        <v>0</v>
      </c>
      <c r="EC7" s="853"/>
      <c r="ED7" s="7">
        <v>0</v>
      </c>
      <c r="EE7" s="7">
        <v>0.2</v>
      </c>
      <c r="EF7" s="844" t="s">
        <v>7160</v>
      </c>
      <c r="EG7" s="851"/>
      <c r="EH7" s="856"/>
      <c r="EI7" s="839"/>
      <c r="EJ7" s="842">
        <v>0</v>
      </c>
      <c r="EK7" s="853"/>
      <c r="EL7" s="7">
        <v>0</v>
      </c>
      <c r="EM7" s="7">
        <v>0.2</v>
      </c>
      <c r="EN7" s="844" t="s">
        <v>7160</v>
      </c>
      <c r="EO7" s="851"/>
      <c r="EP7" s="856"/>
      <c r="EQ7" s="839">
        <v>100</v>
      </c>
      <c r="ER7" s="845"/>
      <c r="ES7" s="853"/>
      <c r="ET7" s="7">
        <v>1</v>
      </c>
      <c r="EU7" s="7">
        <v>0.2</v>
      </c>
      <c r="EV7" s="844" t="s">
        <v>7160</v>
      </c>
      <c r="EW7" s="849"/>
      <c r="EX7" s="849"/>
      <c r="EY7" s="546">
        <v>2023</v>
      </c>
      <c r="FC7" s="862"/>
    </row>
    <row r="8" spans="1:159" s="934" customFormat="1" ht="32.25" customHeight="1" x14ac:dyDescent="0.25">
      <c r="A8" s="861" t="s">
        <v>9891</v>
      </c>
      <c r="B8" s="925" t="s">
        <v>2227</v>
      </c>
      <c r="C8" s="925" t="s">
        <v>5032</v>
      </c>
      <c r="D8" s="925" t="s">
        <v>202</v>
      </c>
      <c r="E8" s="925" t="s">
        <v>7155</v>
      </c>
      <c r="F8" s="925" t="s">
        <v>5033</v>
      </c>
      <c r="G8" s="925" t="s">
        <v>5033</v>
      </c>
      <c r="H8" s="925" t="s">
        <v>204</v>
      </c>
      <c r="I8" s="969" t="s">
        <v>7344</v>
      </c>
      <c r="J8" s="969" t="s">
        <v>7344</v>
      </c>
      <c r="K8" s="969" t="s">
        <v>7469</v>
      </c>
      <c r="L8" s="923" t="s">
        <v>5034</v>
      </c>
      <c r="M8" s="955" t="s">
        <v>8334</v>
      </c>
      <c r="N8" s="973">
        <v>561</v>
      </c>
      <c r="O8" s="924"/>
      <c r="P8" s="1071" t="s">
        <v>7477</v>
      </c>
      <c r="Q8" s="920" t="s">
        <v>210</v>
      </c>
      <c r="R8" s="921"/>
      <c r="S8" s="921"/>
      <c r="T8" s="921"/>
      <c r="U8" s="921"/>
      <c r="V8" s="921"/>
      <c r="W8" s="921"/>
      <c r="X8" s="921"/>
      <c r="Y8" s="921"/>
      <c r="Z8" s="921"/>
      <c r="AA8" s="921"/>
      <c r="AB8" s="921"/>
      <c r="AC8" s="921"/>
      <c r="AD8" s="921"/>
      <c r="AE8" s="921"/>
      <c r="AF8" s="921"/>
      <c r="AG8" s="921"/>
      <c r="AH8" s="921"/>
      <c r="AI8" s="921"/>
      <c r="AJ8" s="921"/>
      <c r="AK8" s="921"/>
      <c r="AL8" s="921"/>
      <c r="AM8" s="921"/>
      <c r="AN8" s="921"/>
      <c r="AO8" s="919" t="s">
        <v>270</v>
      </c>
      <c r="AP8" s="919" t="s">
        <v>470</v>
      </c>
      <c r="AQ8" s="919" t="s">
        <v>418</v>
      </c>
      <c r="AR8" s="919" t="s">
        <v>271</v>
      </c>
      <c r="AS8" s="919">
        <v>0</v>
      </c>
      <c r="AT8" s="927" t="s">
        <v>7478</v>
      </c>
      <c r="AU8" s="927" t="s">
        <v>7479</v>
      </c>
      <c r="AV8" s="919">
        <v>50</v>
      </c>
      <c r="AW8" s="919">
        <v>24</v>
      </c>
      <c r="AX8" s="919">
        <v>96</v>
      </c>
      <c r="AY8" s="919">
        <v>96</v>
      </c>
      <c r="AZ8" s="919">
        <v>96</v>
      </c>
      <c r="BA8" s="919">
        <v>96</v>
      </c>
      <c r="BB8" s="927"/>
      <c r="BC8" s="927"/>
      <c r="BD8" s="927"/>
      <c r="BE8" s="927"/>
      <c r="BF8" s="992">
        <v>96</v>
      </c>
      <c r="BG8" s="839">
        <v>0</v>
      </c>
      <c r="BH8" s="842">
        <v>0</v>
      </c>
      <c r="BI8" s="854" t="s">
        <v>8117</v>
      </c>
      <c r="BJ8" s="129">
        <v>0</v>
      </c>
      <c r="BK8" s="7">
        <v>0</v>
      </c>
      <c r="BL8" s="841" t="s">
        <v>218</v>
      </c>
      <c r="BM8" s="854" t="s">
        <v>8120</v>
      </c>
      <c r="BN8" s="859"/>
      <c r="BO8" s="839">
        <v>0</v>
      </c>
      <c r="BP8" s="842">
        <v>0</v>
      </c>
      <c r="BQ8" s="843" t="s">
        <v>8708</v>
      </c>
      <c r="BR8" s="7">
        <v>0</v>
      </c>
      <c r="BS8" s="850">
        <v>0</v>
      </c>
      <c r="BT8" s="844" t="s">
        <v>218</v>
      </c>
      <c r="BU8" s="537" t="s">
        <v>8711</v>
      </c>
      <c r="BV8" s="120"/>
      <c r="BW8" s="839">
        <v>2</v>
      </c>
      <c r="BX8" s="1094">
        <v>2</v>
      </c>
      <c r="BY8" s="853" t="s">
        <v>8719</v>
      </c>
      <c r="BZ8" s="7">
        <v>8.3333333333333329E-2</v>
      </c>
      <c r="CA8" s="7">
        <v>8.3333333333333329E-2</v>
      </c>
      <c r="CB8" s="1086" t="s">
        <v>218</v>
      </c>
      <c r="CC8" s="1087" t="s">
        <v>9863</v>
      </c>
      <c r="CD8" s="857"/>
      <c r="CE8" s="839">
        <v>0</v>
      </c>
      <c r="CF8" s="842">
        <v>2</v>
      </c>
      <c r="CG8" s="853" t="s">
        <v>9892</v>
      </c>
      <c r="CH8" s="7">
        <v>0</v>
      </c>
      <c r="CI8" s="7">
        <v>8.3333333333333329E-2</v>
      </c>
      <c r="CJ8" s="844" t="s">
        <v>218</v>
      </c>
      <c r="CK8" s="27" t="s">
        <v>9857</v>
      </c>
      <c r="CL8" s="857"/>
      <c r="CM8" s="839">
        <v>2</v>
      </c>
      <c r="CN8" s="842">
        <v>2</v>
      </c>
      <c r="CO8" s="847" t="s">
        <v>9893</v>
      </c>
      <c r="CP8" s="7">
        <v>8.3333333333333329E-2</v>
      </c>
      <c r="CQ8" s="7">
        <v>8.3333333333333329E-2</v>
      </c>
      <c r="CR8" s="844" t="s">
        <v>218</v>
      </c>
      <c r="CS8" s="852" t="s">
        <v>8723</v>
      </c>
      <c r="CT8" s="857"/>
      <c r="CU8" s="839">
        <v>0</v>
      </c>
      <c r="CV8" s="842">
        <v>0</v>
      </c>
      <c r="CW8" s="853" t="s">
        <v>9894</v>
      </c>
      <c r="CX8" s="7">
        <v>0</v>
      </c>
      <c r="CY8" s="7">
        <v>0</v>
      </c>
      <c r="CZ8" s="844" t="s">
        <v>218</v>
      </c>
      <c r="DA8" s="852" t="s">
        <v>9880</v>
      </c>
      <c r="DB8" s="856">
        <v>0</v>
      </c>
      <c r="DC8" s="839">
        <v>0</v>
      </c>
      <c r="DD8" s="842">
        <v>0</v>
      </c>
      <c r="DE8" s="853"/>
      <c r="DF8" s="7">
        <v>0</v>
      </c>
      <c r="DG8" s="7">
        <v>0</v>
      </c>
      <c r="DH8" s="844" t="s">
        <v>7160</v>
      </c>
      <c r="DI8" s="852"/>
      <c r="DJ8" s="856"/>
      <c r="DK8" s="839">
        <v>0</v>
      </c>
      <c r="DL8" s="842">
        <v>0</v>
      </c>
      <c r="DM8" s="853"/>
      <c r="DN8" s="7">
        <v>0</v>
      </c>
      <c r="DO8" s="7">
        <v>0</v>
      </c>
      <c r="DP8" s="844" t="s">
        <v>7160</v>
      </c>
      <c r="DQ8" s="852"/>
      <c r="DR8" s="856"/>
      <c r="DS8" s="839">
        <v>0</v>
      </c>
      <c r="DT8" s="842">
        <v>0</v>
      </c>
      <c r="DU8" s="853"/>
      <c r="DV8" s="7">
        <v>0</v>
      </c>
      <c r="DW8" s="7">
        <v>0</v>
      </c>
      <c r="DX8" s="844" t="s">
        <v>7160</v>
      </c>
      <c r="DY8" s="852"/>
      <c r="DZ8" s="856"/>
      <c r="EA8" s="839">
        <v>0</v>
      </c>
      <c r="EB8" s="842">
        <v>0</v>
      </c>
      <c r="EC8" s="853"/>
      <c r="ED8" s="7">
        <v>0</v>
      </c>
      <c r="EE8" s="7">
        <v>0</v>
      </c>
      <c r="EF8" s="844" t="s">
        <v>7160</v>
      </c>
      <c r="EG8" s="851"/>
      <c r="EH8" s="856"/>
      <c r="EI8" s="839">
        <v>0</v>
      </c>
      <c r="EJ8" s="842">
        <v>0</v>
      </c>
      <c r="EK8" s="853"/>
      <c r="EL8" s="7">
        <v>0</v>
      </c>
      <c r="EM8" s="7">
        <v>0</v>
      </c>
      <c r="EN8" s="844" t="s">
        <v>7160</v>
      </c>
      <c r="EO8" s="851"/>
      <c r="EP8" s="856"/>
      <c r="EQ8" s="839">
        <v>96</v>
      </c>
      <c r="ER8" s="845"/>
      <c r="ES8" s="853"/>
      <c r="ET8" s="7">
        <v>4</v>
      </c>
      <c r="EU8" s="7">
        <v>0</v>
      </c>
      <c r="EV8" s="844" t="s">
        <v>7160</v>
      </c>
      <c r="EW8" s="849"/>
      <c r="EX8" s="849"/>
      <c r="EY8" s="546">
        <v>2023</v>
      </c>
      <c r="FC8" s="862"/>
    </row>
    <row r="9" spans="1:159" s="934" customFormat="1" ht="32.25" customHeight="1" x14ac:dyDescent="0.25">
      <c r="A9" s="861" t="s">
        <v>9895</v>
      </c>
      <c r="B9" s="925" t="s">
        <v>2227</v>
      </c>
      <c r="C9" s="925" t="s">
        <v>5032</v>
      </c>
      <c r="D9" s="925" t="s">
        <v>202</v>
      </c>
      <c r="E9" s="925" t="s">
        <v>7155</v>
      </c>
      <c r="F9" s="925" t="s">
        <v>5033</v>
      </c>
      <c r="G9" s="925" t="s">
        <v>5033</v>
      </c>
      <c r="H9" s="925" t="s">
        <v>204</v>
      </c>
      <c r="I9" s="969" t="s">
        <v>7344</v>
      </c>
      <c r="J9" s="969" t="s">
        <v>7344</v>
      </c>
      <c r="K9" s="969" t="s">
        <v>7469</v>
      </c>
      <c r="L9" s="923" t="s">
        <v>5034</v>
      </c>
      <c r="M9" s="955" t="s">
        <v>8334</v>
      </c>
      <c r="N9" s="924">
        <v>349</v>
      </c>
      <c r="O9" s="924"/>
      <c r="P9" s="1071" t="s">
        <v>9896</v>
      </c>
      <c r="Q9" s="920" t="s">
        <v>210</v>
      </c>
      <c r="R9" s="921"/>
      <c r="S9" s="921"/>
      <c r="T9" s="921"/>
      <c r="U9" s="921"/>
      <c r="V9" s="921"/>
      <c r="W9" s="921"/>
      <c r="X9" s="921"/>
      <c r="Y9" s="921"/>
      <c r="Z9" s="921" t="s">
        <v>870</v>
      </c>
      <c r="AA9" s="921"/>
      <c r="AB9" s="921"/>
      <c r="AC9" s="921"/>
      <c r="AD9" s="921"/>
      <c r="AE9" s="921"/>
      <c r="AF9" s="921"/>
      <c r="AG9" s="921"/>
      <c r="AH9" s="921"/>
      <c r="AI9" s="921"/>
      <c r="AJ9" s="921"/>
      <c r="AK9" s="921"/>
      <c r="AL9" s="921"/>
      <c r="AM9" s="921"/>
      <c r="AN9" s="921"/>
      <c r="AO9" s="919" t="s">
        <v>270</v>
      </c>
      <c r="AP9" s="919" t="s">
        <v>470</v>
      </c>
      <c r="AQ9" s="919" t="s">
        <v>213</v>
      </c>
      <c r="AR9" s="919" t="s">
        <v>214</v>
      </c>
      <c r="AS9" s="919">
        <v>0</v>
      </c>
      <c r="AT9" s="927" t="s">
        <v>7708</v>
      </c>
      <c r="AU9" s="927" t="s">
        <v>7242</v>
      </c>
      <c r="AV9" s="919">
        <v>100</v>
      </c>
      <c r="AW9" s="919">
        <v>100</v>
      </c>
      <c r="AX9" s="919">
        <v>100</v>
      </c>
      <c r="AY9" s="919">
        <v>100</v>
      </c>
      <c r="AZ9" s="919">
        <v>100</v>
      </c>
      <c r="BA9" s="919">
        <v>100</v>
      </c>
      <c r="BB9" s="927"/>
      <c r="BC9" s="927"/>
      <c r="BD9" s="927"/>
      <c r="BE9" s="927"/>
      <c r="BF9" s="992">
        <v>100</v>
      </c>
      <c r="BG9" s="839">
        <v>0</v>
      </c>
      <c r="BH9" s="842">
        <v>0</v>
      </c>
      <c r="BI9" s="854" t="s">
        <v>8119</v>
      </c>
      <c r="BJ9" s="129">
        <v>0</v>
      </c>
      <c r="BK9" s="7">
        <v>0</v>
      </c>
      <c r="BL9" s="841" t="s">
        <v>218</v>
      </c>
      <c r="BM9" s="854" t="s">
        <v>8120</v>
      </c>
      <c r="BN9" s="859"/>
      <c r="BO9" s="839">
        <v>0</v>
      </c>
      <c r="BP9" s="842">
        <v>0</v>
      </c>
      <c r="BQ9" s="843" t="s">
        <v>8709</v>
      </c>
      <c r="BR9" s="7">
        <v>0</v>
      </c>
      <c r="BS9" s="850">
        <v>0</v>
      </c>
      <c r="BT9" s="844" t="s">
        <v>218</v>
      </c>
      <c r="BU9" s="537" t="s">
        <v>8711</v>
      </c>
      <c r="BV9" s="120"/>
      <c r="BW9" s="839">
        <v>0</v>
      </c>
      <c r="BX9" s="1094">
        <v>0</v>
      </c>
      <c r="BY9" s="853" t="s">
        <v>8720</v>
      </c>
      <c r="BZ9" s="7">
        <v>0</v>
      </c>
      <c r="CA9" s="7">
        <v>0</v>
      </c>
      <c r="CB9" s="1086" t="s">
        <v>218</v>
      </c>
      <c r="CC9" s="1087" t="s">
        <v>9876</v>
      </c>
      <c r="CD9" s="120"/>
      <c r="CE9" s="839"/>
      <c r="CF9" s="842">
        <v>0</v>
      </c>
      <c r="CG9" s="853" t="s">
        <v>9897</v>
      </c>
      <c r="CH9" s="7">
        <v>0</v>
      </c>
      <c r="CI9" s="7">
        <v>0</v>
      </c>
      <c r="CJ9" s="844" t="s">
        <v>218</v>
      </c>
      <c r="CK9" s="27" t="s">
        <v>9857</v>
      </c>
      <c r="CL9" s="857"/>
      <c r="CM9" s="839">
        <v>0</v>
      </c>
      <c r="CN9" s="842">
        <v>0</v>
      </c>
      <c r="CO9" s="847" t="s">
        <v>9898</v>
      </c>
      <c r="CP9" s="7">
        <v>0</v>
      </c>
      <c r="CQ9" s="7">
        <v>0</v>
      </c>
      <c r="CR9" s="844" t="s">
        <v>218</v>
      </c>
      <c r="CS9" s="852" t="s">
        <v>8723</v>
      </c>
      <c r="CT9" s="857"/>
      <c r="CU9" s="839">
        <v>0</v>
      </c>
      <c r="CV9" s="848">
        <v>0</v>
      </c>
      <c r="CW9" s="853" t="s">
        <v>9899</v>
      </c>
      <c r="CX9" s="7">
        <v>0</v>
      </c>
      <c r="CY9" s="7">
        <v>0</v>
      </c>
      <c r="CZ9" s="844" t="s">
        <v>218</v>
      </c>
      <c r="DA9" s="852" t="s">
        <v>9880</v>
      </c>
      <c r="DB9" s="856">
        <v>0</v>
      </c>
      <c r="DC9" s="839"/>
      <c r="DD9" s="842">
        <v>0</v>
      </c>
      <c r="DE9" s="853"/>
      <c r="DF9" s="7">
        <v>0</v>
      </c>
      <c r="DG9" s="7">
        <v>0</v>
      </c>
      <c r="DH9" s="844" t="s">
        <v>7160</v>
      </c>
      <c r="DI9" s="852"/>
      <c r="DJ9" s="856"/>
      <c r="DK9" s="839"/>
      <c r="DL9" s="842">
        <v>0</v>
      </c>
      <c r="DM9" s="853"/>
      <c r="DN9" s="7">
        <v>0</v>
      </c>
      <c r="DO9" s="7">
        <v>0</v>
      </c>
      <c r="DP9" s="844" t="s">
        <v>7160</v>
      </c>
      <c r="DQ9" s="852"/>
      <c r="DR9" s="856"/>
      <c r="DS9" s="839"/>
      <c r="DT9" s="848"/>
      <c r="DU9" s="853"/>
      <c r="DV9" s="7">
        <v>0</v>
      </c>
      <c r="DW9" s="7">
        <v>0</v>
      </c>
      <c r="DX9" s="844" t="s">
        <v>7160</v>
      </c>
      <c r="DY9" s="852"/>
      <c r="DZ9" s="856"/>
      <c r="EA9" s="839"/>
      <c r="EB9" s="842">
        <v>0</v>
      </c>
      <c r="EC9" s="853"/>
      <c r="ED9" s="7">
        <v>0</v>
      </c>
      <c r="EE9" s="7">
        <v>0</v>
      </c>
      <c r="EF9" s="844" t="s">
        <v>7160</v>
      </c>
      <c r="EG9" s="851"/>
      <c r="EH9" s="856"/>
      <c r="EI9" s="839"/>
      <c r="EJ9" s="842">
        <v>0</v>
      </c>
      <c r="EK9" s="853"/>
      <c r="EL9" s="7">
        <v>0</v>
      </c>
      <c r="EM9" s="7">
        <v>0</v>
      </c>
      <c r="EN9" s="844" t="s">
        <v>7160</v>
      </c>
      <c r="EO9" s="851"/>
      <c r="EP9" s="856"/>
      <c r="EQ9" s="839">
        <v>100</v>
      </c>
      <c r="ER9" s="845"/>
      <c r="ES9" s="853"/>
      <c r="ET9" s="7">
        <v>1</v>
      </c>
      <c r="EU9" s="7">
        <v>0</v>
      </c>
      <c r="EV9" s="844" t="s">
        <v>7160</v>
      </c>
      <c r="EW9" s="849"/>
      <c r="EX9" s="849"/>
      <c r="EY9" s="546">
        <v>2023</v>
      </c>
      <c r="FC9" s="862"/>
    </row>
    <row r="10" spans="1:159" s="934" customFormat="1" ht="32.25" customHeight="1" x14ac:dyDescent="0.25">
      <c r="A10" s="861" t="s">
        <v>9900</v>
      </c>
      <c r="B10" s="925" t="s">
        <v>2227</v>
      </c>
      <c r="C10" s="925" t="s">
        <v>5032</v>
      </c>
      <c r="D10" s="925" t="s">
        <v>202</v>
      </c>
      <c r="E10" s="925" t="s">
        <v>7155</v>
      </c>
      <c r="F10" s="925" t="s">
        <v>5033</v>
      </c>
      <c r="G10" s="925" t="s">
        <v>5033</v>
      </c>
      <c r="H10" s="925" t="s">
        <v>204</v>
      </c>
      <c r="I10" s="969" t="s">
        <v>7344</v>
      </c>
      <c r="J10" s="969" t="s">
        <v>7344</v>
      </c>
      <c r="K10" s="969" t="s">
        <v>7469</v>
      </c>
      <c r="L10" s="923" t="s">
        <v>5034</v>
      </c>
      <c r="M10" s="955" t="s">
        <v>8334</v>
      </c>
      <c r="N10" s="973">
        <v>527</v>
      </c>
      <c r="O10" s="924"/>
      <c r="P10" s="1071" t="s">
        <v>8654</v>
      </c>
      <c r="Q10" s="920" t="s">
        <v>210</v>
      </c>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19" t="s">
        <v>270</v>
      </c>
      <c r="AP10" s="919" t="s">
        <v>2635</v>
      </c>
      <c r="AQ10" s="919" t="s">
        <v>244</v>
      </c>
      <c r="AR10" s="919" t="s">
        <v>271</v>
      </c>
      <c r="AS10" s="919"/>
      <c r="AT10" s="970"/>
      <c r="AU10" s="970"/>
      <c r="AV10" s="970"/>
      <c r="AW10" s="919">
        <v>5</v>
      </c>
      <c r="AX10" s="1028"/>
      <c r="AY10" s="1028"/>
      <c r="AZ10" s="1028"/>
      <c r="BA10" s="1028"/>
      <c r="BB10" s="927"/>
      <c r="BC10" s="927"/>
      <c r="BD10" s="927"/>
      <c r="BE10" s="927"/>
      <c r="BF10" s="992"/>
      <c r="BG10" s="839">
        <v>0</v>
      </c>
      <c r="BH10" s="842">
        <v>0</v>
      </c>
      <c r="BI10" s="854"/>
      <c r="BJ10" s="129">
        <v>0</v>
      </c>
      <c r="BK10" s="7">
        <v>0</v>
      </c>
      <c r="BL10" s="841" t="s">
        <v>2913</v>
      </c>
      <c r="BM10" s="854" t="s">
        <v>8121</v>
      </c>
      <c r="BN10" s="859"/>
      <c r="BO10" s="839">
        <v>0</v>
      </c>
      <c r="BP10" s="842">
        <v>0</v>
      </c>
      <c r="BQ10" s="843" t="s">
        <v>8710</v>
      </c>
      <c r="BR10" s="7">
        <v>0</v>
      </c>
      <c r="BS10" s="850">
        <v>0</v>
      </c>
      <c r="BT10" s="844" t="s">
        <v>218</v>
      </c>
      <c r="BU10" s="537" t="s">
        <v>8711</v>
      </c>
      <c r="BV10" s="120"/>
      <c r="BW10" s="839">
        <v>0</v>
      </c>
      <c r="BX10" s="842">
        <v>0</v>
      </c>
      <c r="BY10" s="853" t="s">
        <v>8721</v>
      </c>
      <c r="BZ10" s="7">
        <v>0</v>
      </c>
      <c r="CA10" s="7">
        <v>0</v>
      </c>
      <c r="CB10" s="1086" t="s">
        <v>218</v>
      </c>
      <c r="CC10" s="1087" t="s">
        <v>8722</v>
      </c>
      <c r="CD10" s="120"/>
      <c r="CE10" s="839">
        <v>0</v>
      </c>
      <c r="CF10" s="842">
        <v>0</v>
      </c>
      <c r="CG10" s="853" t="s">
        <v>9901</v>
      </c>
      <c r="CH10" s="7">
        <v>0</v>
      </c>
      <c r="CI10" s="7">
        <v>0</v>
      </c>
      <c r="CJ10" s="844" t="s">
        <v>218</v>
      </c>
      <c r="CK10" s="27" t="s">
        <v>9857</v>
      </c>
      <c r="CL10" s="857"/>
      <c r="CM10" s="839">
        <v>0</v>
      </c>
      <c r="CN10" s="842">
        <v>0</v>
      </c>
      <c r="CO10" s="847" t="s">
        <v>9902</v>
      </c>
      <c r="CP10" s="7">
        <v>0</v>
      </c>
      <c r="CQ10" s="7">
        <v>0</v>
      </c>
      <c r="CR10" s="844" t="s">
        <v>218</v>
      </c>
      <c r="CS10" s="852" t="s">
        <v>8723</v>
      </c>
      <c r="CT10" s="857"/>
      <c r="CU10" s="839">
        <v>0</v>
      </c>
      <c r="CV10" s="842">
        <v>0</v>
      </c>
      <c r="CW10" s="853" t="s">
        <v>9903</v>
      </c>
      <c r="CX10" s="7">
        <v>0</v>
      </c>
      <c r="CY10" s="7">
        <v>0</v>
      </c>
      <c r="CZ10" s="844" t="s">
        <v>218</v>
      </c>
      <c r="DA10" s="852" t="s">
        <v>9860</v>
      </c>
      <c r="DB10" s="856">
        <v>0</v>
      </c>
      <c r="DC10" s="839">
        <v>0</v>
      </c>
      <c r="DD10" s="842">
        <v>0</v>
      </c>
      <c r="DE10" s="853"/>
      <c r="DF10" s="7">
        <v>0</v>
      </c>
      <c r="DG10" s="7">
        <v>0</v>
      </c>
      <c r="DH10" s="844" t="s">
        <v>7160</v>
      </c>
      <c r="DI10" s="852"/>
      <c r="DJ10" s="856"/>
      <c r="DK10" s="839">
        <v>0</v>
      </c>
      <c r="DL10" s="842">
        <v>0</v>
      </c>
      <c r="DM10" s="853"/>
      <c r="DN10" s="7">
        <v>0</v>
      </c>
      <c r="DO10" s="7">
        <v>0</v>
      </c>
      <c r="DP10" s="844" t="s">
        <v>7160</v>
      </c>
      <c r="DQ10" s="852"/>
      <c r="DR10" s="856"/>
      <c r="DS10" s="839">
        <v>0</v>
      </c>
      <c r="DT10" s="842">
        <v>0</v>
      </c>
      <c r="DU10" s="853"/>
      <c r="DV10" s="7">
        <v>0</v>
      </c>
      <c r="DW10" s="7">
        <v>0</v>
      </c>
      <c r="DX10" s="844" t="s">
        <v>7160</v>
      </c>
      <c r="DY10" s="852"/>
      <c r="DZ10" s="856"/>
      <c r="EA10" s="839">
        <v>0</v>
      </c>
      <c r="EB10" s="842">
        <v>0</v>
      </c>
      <c r="EC10" s="853"/>
      <c r="ED10" s="7">
        <v>0</v>
      </c>
      <c r="EE10" s="7">
        <v>0</v>
      </c>
      <c r="EF10" s="844" t="s">
        <v>7160</v>
      </c>
      <c r="EG10" s="851"/>
      <c r="EH10" s="856"/>
      <c r="EI10" s="839">
        <v>0</v>
      </c>
      <c r="EJ10" s="842">
        <v>0</v>
      </c>
      <c r="EK10" s="853"/>
      <c r="EL10" s="7">
        <v>0</v>
      </c>
      <c r="EM10" s="7">
        <v>0</v>
      </c>
      <c r="EN10" s="844" t="s">
        <v>7160</v>
      </c>
      <c r="EO10" s="851"/>
      <c r="EP10" s="856"/>
      <c r="EQ10" s="839">
        <v>5</v>
      </c>
      <c r="ER10" s="845"/>
      <c r="ES10" s="853"/>
      <c r="ET10" s="7">
        <v>1</v>
      </c>
      <c r="EU10" s="7">
        <v>0</v>
      </c>
      <c r="EV10" s="844" t="s">
        <v>7160</v>
      </c>
      <c r="EW10" s="849"/>
      <c r="EX10" s="849"/>
      <c r="EY10" s="546">
        <v>2023</v>
      </c>
      <c r="FC10" s="862"/>
    </row>
  </sheetData>
  <sheetProtection formatCells="0" formatColumns="0" formatRows="0" sort="0" autoFilter="0" pivotTables="0"/>
  <autoFilter ref="A1:EY10" xr:uid="{C9A0AAF1-5332-4CEB-8F79-67AA55FABFA2}"/>
  <conditionalFormatting sqref="BL2:BL10 BT2:BT10 CB2:CB10 CJ2:CJ10 CL2:CL10 CR2:CR10 CZ2:CZ10 DH2:DH10 DP2:DP10 DX2:DX10 EF2:EF10 EN2:EN10 EV2:EV10">
    <cfRule type="cellIs" dxfId="100" priority="45" operator="equal">
      <formula>"Pendiente Validar"</formula>
    </cfRule>
    <cfRule type="cellIs" dxfId="99" priority="46" operator="equal">
      <formula>"NO"</formula>
    </cfRule>
    <cfRule type="cellIs" dxfId="98" priority="47" operator="equal">
      <formula>"SI"</formula>
    </cfRule>
  </conditionalFormatting>
  <dataValidations disablePrompts="1" count="3">
    <dataValidation allowBlank="1" showErrorMessage="1" promptTitle="Mín 300 máx 4000" prompt="Recuerda que debes escribir mínimo 300 caractateres y máximo 4000" sqref="CM9:CM10 DK9:DK10 DS9:DS10 EA9:EA10 CU9:CU10 DC9:DC10 EI9:EI10 EQ9:EQ10 CK9:CL1048576 EG9:EH1048576 DQ9:DR1048576 DY9:DZ1048576 DI9:DJ1048576 CS9:CT1048576 DA9:DB1048576 EO9:EP1048576 CC11:CD1048576 EW2:EY1048576 FC1:FE10 DA2:DC8 CS2:CU8 DI2:DK8 DY2:EA8 DQ2:DS8 EG2:EI8 CD2:CE10 BU2:BV1048576 CK2:CM8 EO2:EQ8" xr:uid="{30B81417-0771-43A8-841C-8785C8557DD0}"/>
    <dataValidation allowBlank="1" showInputMessage="1" showErrorMessage="1" promptTitle="Meta 2021 Total" prompt="Corresponde a la Meta 2021 + Rezago en Meta 2020_x000a__x000a_" sqref="BF1" xr:uid="{E9454354-40EC-4035-B2FE-109B44439ED3}"/>
    <dataValidation type="list" allowBlank="1" showInputMessage="1" showErrorMessage="1" sqref="EF2:EF10 CR2:CR10 BT2:BT10 EN2:EN10 BL2:BL10 CB2:CB10 EV2:EV10 CJ2:CJ10 CZ2:CZ10 DH2:DH10 DP2:DP10 DX2:DX10" xr:uid="{269E8D33-424D-4CC9-8A66-6C410E689E02}">
      <formula1>"SI,NO,Pendiente Validar"</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2EF0F-4FBF-423C-B8E9-6968CE6BC7A5}">
  <sheetPr>
    <tabColor theme="9" tint="0.79998168889431442"/>
  </sheetPr>
  <dimension ref="A1:FB5"/>
  <sheetViews>
    <sheetView zoomScale="85" zoomScaleNormal="85" workbookViewId="0">
      <selection activeCell="F6" sqref="F6"/>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10.42578125" customWidth="1"/>
    <col min="6" max="6" width="25.42578125" customWidth="1"/>
    <col min="7" max="7" width="29.42578125" customWidth="1"/>
    <col min="8" max="8" width="21.5703125" customWidth="1"/>
    <col min="9" max="10" width="40.7109375" customWidth="1"/>
    <col min="11" max="11" width="20.28515625" customWidth="1"/>
    <col min="12" max="12" width="15.140625" customWidth="1"/>
    <col min="13" max="13" width="23.85546875" customWidth="1"/>
    <col min="14" max="14" width="10.42578125" customWidth="1"/>
    <col min="15" max="15" width="10.28515625" hidden="1" customWidth="1"/>
    <col min="16" max="16" width="39.42578125" style="1067"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4" customWidth="1"/>
    <col min="42" max="42" width="15.5703125" style="764" customWidth="1"/>
    <col min="43" max="43" width="16.28515625" style="764" customWidth="1"/>
    <col min="44" max="44" width="12.42578125" style="764" customWidth="1"/>
    <col min="45" max="45" width="9.140625" style="764" customWidth="1"/>
    <col min="46" max="46" width="33.28515625" customWidth="1"/>
    <col min="47" max="47" width="35.5703125" customWidth="1"/>
    <col min="48" max="48" width="22" style="764" customWidth="1"/>
    <col min="49" max="49" width="25.42578125" style="764" customWidth="1"/>
    <col min="50" max="50" width="19.140625" style="764" bestFit="1" customWidth="1"/>
    <col min="51" max="51" width="20.7109375" style="764" bestFit="1" customWidth="1"/>
    <col min="52" max="52" width="19.140625" style="764" bestFit="1" customWidth="1"/>
    <col min="53" max="53" width="23.42578125" style="764"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88" bestFit="1" customWidth="1"/>
    <col min="61" max="61" width="39.85546875" style="9" customWidth="1"/>
    <col min="62" max="62" width="10.5703125" customWidth="1"/>
    <col min="63" max="63" width="12.140625" customWidth="1"/>
    <col min="64" max="64" width="10.7109375" style="5" customWidth="1"/>
    <col min="65" max="65" width="45.42578125" style="5" customWidth="1"/>
    <col min="66" max="66" width="15" style="5" customWidth="1"/>
    <col min="67" max="67" width="20.28515625" style="5" customWidth="1"/>
    <col min="68" max="68" width="20.7109375" style="5" bestFit="1" customWidth="1"/>
    <col min="69" max="69" width="47.85546875" style="5" customWidth="1"/>
    <col min="70" max="70" width="10.5703125" style="5" customWidth="1"/>
    <col min="71" max="71" width="11.140625" style="5" customWidth="1"/>
    <col min="72" max="72" width="12.140625" style="35" customWidth="1"/>
    <col min="73" max="73" width="41.5703125" style="5" customWidth="1"/>
    <col min="74" max="74" width="17.7109375" style="35" customWidth="1"/>
    <col min="75" max="75" width="21.140625" style="5" bestFit="1" customWidth="1"/>
    <col min="76" max="76" width="18.42578125" style="5" bestFit="1"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19.140625"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17.42578125" style="5" customWidth="1"/>
    <col min="92" max="92" width="16" style="5"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19.5703125" style="5"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19.140625" style="5" bestFit="1" customWidth="1"/>
    <col min="108" max="108" width="15.85546875" style="5"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0" style="5" customWidth="1"/>
    <col min="116" max="116" width="19.140625" style="5" customWidth="1"/>
    <col min="117" max="117" width="47" style="5" customWidth="1"/>
    <col min="118" max="118" width="15" style="5" customWidth="1"/>
    <col min="119" max="119" width="14.85546875" style="5" customWidth="1"/>
    <col min="120" max="120" width="11.7109375" style="35" customWidth="1"/>
    <col min="121" max="121" width="39.140625" style="5" customWidth="1"/>
    <col min="122" max="122" width="9.140625" style="5" customWidth="1"/>
    <col min="123" max="123" width="19.14062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19.140625" style="5"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0.140625" style="5" bestFit="1" customWidth="1"/>
    <col min="148" max="148" width="16.5703125" style="5" customWidth="1"/>
    <col min="149" max="149" width="61" style="5" customWidth="1"/>
    <col min="150" max="150" width="18.5703125" style="5" bestFit="1" customWidth="1"/>
    <col min="151" max="151" width="10.5703125" style="5" customWidth="1"/>
    <col min="152" max="152" width="12.28515625" style="5" customWidth="1"/>
    <col min="153" max="153" width="35.7109375" style="862" customWidth="1"/>
    <col min="154" max="154" width="12.85546875" style="5" customWidth="1"/>
    <col min="155" max="155" width="14.7109375" style="5" customWidth="1"/>
    <col min="156" max="156" width="13" style="5" customWidth="1"/>
    <col min="157" max="157" width="11.42578125" style="5" customWidth="1"/>
    <col min="158" max="158" width="9.140625" style="5" customWidth="1"/>
    <col min="159" max="16384" width="9.140625" style="5"/>
  </cols>
  <sheetData>
    <row r="1" spans="1:158" ht="59.25" customHeight="1" x14ac:dyDescent="0.25">
      <c r="A1" s="836" t="s">
        <v>7075</v>
      </c>
      <c r="B1" s="913" t="s">
        <v>0</v>
      </c>
      <c r="C1" s="913" t="s">
        <v>1</v>
      </c>
      <c r="D1" s="913" t="s">
        <v>2</v>
      </c>
      <c r="E1" s="913" t="s">
        <v>7076</v>
      </c>
      <c r="F1" s="913" t="s">
        <v>3</v>
      </c>
      <c r="G1" s="913" t="s">
        <v>4</v>
      </c>
      <c r="H1" s="914" t="s">
        <v>5</v>
      </c>
      <c r="I1" s="1066" t="s">
        <v>6</v>
      </c>
      <c r="J1" s="914" t="s">
        <v>7</v>
      </c>
      <c r="K1" s="914" t="s">
        <v>9</v>
      </c>
      <c r="L1" s="914" t="s">
        <v>12</v>
      </c>
      <c r="M1" s="915" t="s">
        <v>7077</v>
      </c>
      <c r="N1" s="914" t="s">
        <v>16</v>
      </c>
      <c r="O1" s="779" t="s">
        <v>7078</v>
      </c>
      <c r="P1" s="914" t="s">
        <v>17</v>
      </c>
      <c r="Q1" s="914" t="s">
        <v>18</v>
      </c>
      <c r="R1" s="916" t="s">
        <v>19</v>
      </c>
      <c r="S1" s="916" t="s">
        <v>20</v>
      </c>
      <c r="T1" s="916" t="s">
        <v>21</v>
      </c>
      <c r="U1" s="916" t="s">
        <v>22</v>
      </c>
      <c r="V1" s="916" t="s">
        <v>23</v>
      </c>
      <c r="W1" s="916" t="s">
        <v>7079</v>
      </c>
      <c r="X1" s="916" t="s">
        <v>7080</v>
      </c>
      <c r="Y1" s="916" t="s">
        <v>25</v>
      </c>
      <c r="Z1" s="916" t="s">
        <v>7336</v>
      </c>
      <c r="AA1" s="916" t="s">
        <v>7081</v>
      </c>
      <c r="AB1" s="916" t="s">
        <v>26</v>
      </c>
      <c r="AC1" s="916" t="s">
        <v>27</v>
      </c>
      <c r="AD1" s="916" t="s">
        <v>7337</v>
      </c>
      <c r="AE1" s="6" t="s">
        <v>29</v>
      </c>
      <c r="AF1" s="6" t="s">
        <v>30</v>
      </c>
      <c r="AG1" s="916" t="s">
        <v>31</v>
      </c>
      <c r="AH1" s="916" t="s">
        <v>7338</v>
      </c>
      <c r="AI1" s="916" t="s">
        <v>7082</v>
      </c>
      <c r="AJ1" s="916" t="s">
        <v>7083</v>
      </c>
      <c r="AK1" s="916" t="s">
        <v>7084</v>
      </c>
      <c r="AL1" s="916" t="s">
        <v>7085</v>
      </c>
      <c r="AM1" s="916" t="s">
        <v>7086</v>
      </c>
      <c r="AN1" s="6" t="s">
        <v>7087</v>
      </c>
      <c r="AO1" s="781" t="s">
        <v>33</v>
      </c>
      <c r="AP1" s="781" t="s">
        <v>34</v>
      </c>
      <c r="AQ1" s="917" t="s">
        <v>35</v>
      </c>
      <c r="AR1" s="917" t="s">
        <v>36</v>
      </c>
      <c r="AS1" s="917" t="s">
        <v>7088</v>
      </c>
      <c r="AT1" s="917" t="s">
        <v>37</v>
      </c>
      <c r="AU1" s="917" t="s">
        <v>38</v>
      </c>
      <c r="AV1" s="917" t="s">
        <v>7339</v>
      </c>
      <c r="AW1" s="917" t="s">
        <v>7340</v>
      </c>
      <c r="AX1" s="917" t="s">
        <v>7341</v>
      </c>
      <c r="AY1" s="917" t="s">
        <v>7342</v>
      </c>
      <c r="AZ1" s="918" t="s">
        <v>7343</v>
      </c>
      <c r="BA1" s="918" t="s">
        <v>7089</v>
      </c>
      <c r="BB1" s="918" t="s">
        <v>7697</v>
      </c>
      <c r="BC1" s="918" t="s">
        <v>7698</v>
      </c>
      <c r="BD1" s="918" t="s">
        <v>7699</v>
      </c>
      <c r="BE1" s="918" t="s">
        <v>8294</v>
      </c>
      <c r="BF1" s="1000" t="s">
        <v>7700</v>
      </c>
      <c r="BG1" s="782" t="s">
        <v>48</v>
      </c>
      <c r="BH1" s="784" t="s">
        <v>49</v>
      </c>
      <c r="BI1" s="784" t="s">
        <v>50</v>
      </c>
      <c r="BJ1" s="784" t="s">
        <v>7094</v>
      </c>
      <c r="BK1" s="784" t="s">
        <v>7095</v>
      </c>
      <c r="BL1" s="785" t="s">
        <v>53</v>
      </c>
      <c r="BM1" s="785" t="s">
        <v>7096</v>
      </c>
      <c r="BN1" s="2" t="s">
        <v>7097</v>
      </c>
      <c r="BO1" s="782" t="s">
        <v>55</v>
      </c>
      <c r="BP1" s="786" t="s">
        <v>56</v>
      </c>
      <c r="BQ1" s="786" t="s">
        <v>57</v>
      </c>
      <c r="BR1" s="786" t="s">
        <v>7098</v>
      </c>
      <c r="BS1" s="786" t="s">
        <v>7099</v>
      </c>
      <c r="BT1" s="786" t="s">
        <v>60</v>
      </c>
      <c r="BU1" s="2" t="s">
        <v>7100</v>
      </c>
      <c r="BV1" s="2" t="s">
        <v>7101</v>
      </c>
      <c r="BW1" s="782" t="s">
        <v>62</v>
      </c>
      <c r="BX1" s="785" t="s">
        <v>63</v>
      </c>
      <c r="BY1" s="785" t="s">
        <v>64</v>
      </c>
      <c r="BZ1" s="785" t="s">
        <v>7102</v>
      </c>
      <c r="CA1" s="785" t="s">
        <v>7103</v>
      </c>
      <c r="CB1" s="785" t="s">
        <v>67</v>
      </c>
      <c r="CC1" s="1" t="s">
        <v>7104</v>
      </c>
      <c r="CD1" s="2" t="s">
        <v>7105</v>
      </c>
      <c r="CE1" s="782" t="s">
        <v>69</v>
      </c>
      <c r="CF1" s="786" t="s">
        <v>70</v>
      </c>
      <c r="CG1" s="786" t="s">
        <v>71</v>
      </c>
      <c r="CH1" s="786" t="s">
        <v>7106</v>
      </c>
      <c r="CI1" s="786" t="s">
        <v>7107</v>
      </c>
      <c r="CJ1" s="786" t="s">
        <v>74</v>
      </c>
      <c r="CK1" s="2" t="s">
        <v>7108</v>
      </c>
      <c r="CL1" s="2" t="s">
        <v>7109</v>
      </c>
      <c r="CM1" s="782" t="s">
        <v>76</v>
      </c>
      <c r="CN1" s="785" t="s">
        <v>77</v>
      </c>
      <c r="CO1" s="785" t="s">
        <v>78</v>
      </c>
      <c r="CP1" s="785" t="s">
        <v>7110</v>
      </c>
      <c r="CQ1" s="785" t="s">
        <v>7111</v>
      </c>
      <c r="CR1" s="785" t="s">
        <v>81</v>
      </c>
      <c r="CS1" s="1" t="s">
        <v>7112</v>
      </c>
      <c r="CT1" s="1" t="s">
        <v>7113</v>
      </c>
      <c r="CU1" s="782" t="s">
        <v>83</v>
      </c>
      <c r="CV1" s="786" t="s">
        <v>7114</v>
      </c>
      <c r="CW1" s="786" t="s">
        <v>85</v>
      </c>
      <c r="CX1" s="786" t="s">
        <v>7115</v>
      </c>
      <c r="CY1" s="786" t="s">
        <v>7116</v>
      </c>
      <c r="CZ1" s="786" t="s">
        <v>88</v>
      </c>
      <c r="DA1" s="2" t="s">
        <v>7117</v>
      </c>
      <c r="DB1" s="2" t="s">
        <v>7118</v>
      </c>
      <c r="DC1" s="782" t="s">
        <v>90</v>
      </c>
      <c r="DD1" s="785" t="s">
        <v>7119</v>
      </c>
      <c r="DE1" s="785" t="s">
        <v>92</v>
      </c>
      <c r="DF1" s="785" t="s">
        <v>7120</v>
      </c>
      <c r="DG1" s="785" t="s">
        <v>7121</v>
      </c>
      <c r="DH1" s="785" t="s">
        <v>95</v>
      </c>
      <c r="DI1" s="1" t="s">
        <v>7122</v>
      </c>
      <c r="DJ1" s="1" t="s">
        <v>7123</v>
      </c>
      <c r="DK1" s="782" t="s">
        <v>97</v>
      </c>
      <c r="DL1" s="786" t="s">
        <v>7124</v>
      </c>
      <c r="DM1" s="786" t="s">
        <v>99</v>
      </c>
      <c r="DN1" s="786" t="s">
        <v>7125</v>
      </c>
      <c r="DO1" s="786" t="s">
        <v>7126</v>
      </c>
      <c r="DP1" s="786" t="s">
        <v>102</v>
      </c>
      <c r="DQ1" s="2" t="s">
        <v>7127</v>
      </c>
      <c r="DR1" s="2" t="s">
        <v>7128</v>
      </c>
      <c r="DS1" s="782" t="s">
        <v>104</v>
      </c>
      <c r="DT1" s="785" t="s">
        <v>7129</v>
      </c>
      <c r="DU1" s="785" t="s">
        <v>106</v>
      </c>
      <c r="DV1" s="785" t="s">
        <v>7130</v>
      </c>
      <c r="DW1" s="785" t="s">
        <v>7131</v>
      </c>
      <c r="DX1" s="785" t="s">
        <v>109</v>
      </c>
      <c r="DY1" s="1" t="s">
        <v>7132</v>
      </c>
      <c r="DZ1" s="1" t="s">
        <v>7133</v>
      </c>
      <c r="EA1" s="782" t="s">
        <v>111</v>
      </c>
      <c r="EB1" s="786" t="s">
        <v>7134</v>
      </c>
      <c r="EC1" s="786" t="s">
        <v>113</v>
      </c>
      <c r="ED1" s="786" t="s">
        <v>7135</v>
      </c>
      <c r="EE1" s="786" t="s">
        <v>7136</v>
      </c>
      <c r="EF1" s="786" t="s">
        <v>116</v>
      </c>
      <c r="EG1" s="2" t="s">
        <v>7137</v>
      </c>
      <c r="EH1" s="2" t="s">
        <v>7138</v>
      </c>
      <c r="EI1" s="782" t="s">
        <v>118</v>
      </c>
      <c r="EJ1" s="785" t="s">
        <v>7139</v>
      </c>
      <c r="EK1" s="785" t="s">
        <v>120</v>
      </c>
      <c r="EL1" s="785" t="s">
        <v>7140</v>
      </c>
      <c r="EM1" s="785" t="s">
        <v>7141</v>
      </c>
      <c r="EN1" s="785" t="s">
        <v>123</v>
      </c>
      <c r="EO1" s="1" t="s">
        <v>7142</v>
      </c>
      <c r="EP1" s="1" t="s">
        <v>7143</v>
      </c>
      <c r="EQ1" s="782" t="s">
        <v>125</v>
      </c>
      <c r="ER1" s="786" t="s">
        <v>7144</v>
      </c>
      <c r="ES1" s="786" t="s">
        <v>127</v>
      </c>
      <c r="ET1" s="786" t="s">
        <v>7145</v>
      </c>
      <c r="EU1" s="786" t="s">
        <v>7146</v>
      </c>
      <c r="EV1" s="786" t="s">
        <v>130</v>
      </c>
      <c r="EW1" s="2" t="s">
        <v>7147</v>
      </c>
      <c r="EX1" s="2" t="s">
        <v>7148</v>
      </c>
      <c r="EY1" s="2" t="s">
        <v>7149</v>
      </c>
      <c r="FB1" s="862"/>
    </row>
    <row r="2" spans="1:158" s="934" customFormat="1" ht="32.25" customHeight="1" x14ac:dyDescent="0.25">
      <c r="A2" s="861" t="s">
        <v>9904</v>
      </c>
      <c r="B2" s="925" t="s">
        <v>7200</v>
      </c>
      <c r="C2" s="925" t="s">
        <v>518</v>
      </c>
      <c r="D2" s="925" t="s">
        <v>519</v>
      </c>
      <c r="E2" s="925" t="s">
        <v>7201</v>
      </c>
      <c r="F2" s="925" t="s">
        <v>520</v>
      </c>
      <c r="G2" s="925" t="s">
        <v>520</v>
      </c>
      <c r="H2" s="925" t="s">
        <v>204</v>
      </c>
      <c r="I2" s="969" t="s">
        <v>7344</v>
      </c>
      <c r="J2" s="969" t="s">
        <v>7344</v>
      </c>
      <c r="K2" s="969" t="s">
        <v>7686</v>
      </c>
      <c r="L2" s="931" t="s">
        <v>521</v>
      </c>
      <c r="M2" s="925" t="s">
        <v>8309</v>
      </c>
      <c r="N2" s="931">
        <v>427</v>
      </c>
      <c r="O2" s="931"/>
      <c r="P2" s="1062" t="s">
        <v>522</v>
      </c>
      <c r="Q2" s="920" t="s">
        <v>210</v>
      </c>
      <c r="R2" s="921"/>
      <c r="S2" s="921"/>
      <c r="T2" s="921"/>
      <c r="U2" s="921"/>
      <c r="V2" s="921"/>
      <c r="W2" s="921"/>
      <c r="X2" s="921"/>
      <c r="Y2" s="921"/>
      <c r="Z2" s="921"/>
      <c r="AA2" s="921"/>
      <c r="AB2" s="921"/>
      <c r="AC2" s="921"/>
      <c r="AD2" s="921"/>
      <c r="AE2" s="921"/>
      <c r="AF2" s="921"/>
      <c r="AG2" s="921"/>
      <c r="AH2" s="921"/>
      <c r="AI2" s="921"/>
      <c r="AJ2" s="921"/>
      <c r="AK2" s="921"/>
      <c r="AL2" s="921"/>
      <c r="AM2" s="921"/>
      <c r="AN2" s="921"/>
      <c r="AO2" s="919" t="s">
        <v>523</v>
      </c>
      <c r="AP2" s="921" t="s">
        <v>442</v>
      </c>
      <c r="AQ2" s="920" t="s">
        <v>418</v>
      </c>
      <c r="AR2" s="919" t="s">
        <v>271</v>
      </c>
      <c r="AS2" s="920">
        <v>0</v>
      </c>
      <c r="AT2" s="927" t="s">
        <v>524</v>
      </c>
      <c r="AU2" s="927" t="s">
        <v>525</v>
      </c>
      <c r="AV2" s="919">
        <v>0</v>
      </c>
      <c r="AW2" s="1033">
        <v>17200000</v>
      </c>
      <c r="AX2" s="1040"/>
      <c r="AY2" s="1040"/>
      <c r="AZ2" s="1041"/>
      <c r="BA2" s="1041"/>
      <c r="BB2" s="967"/>
      <c r="BC2" s="967"/>
      <c r="BD2" s="967"/>
      <c r="BE2" s="967"/>
      <c r="BF2" s="1015">
        <v>17200000</v>
      </c>
      <c r="BG2" s="839">
        <v>1400000</v>
      </c>
      <c r="BH2" s="848">
        <v>1613958</v>
      </c>
      <c r="BI2" s="854" t="s">
        <v>8028</v>
      </c>
      <c r="BJ2" s="129">
        <v>8.1395348837209308E-2</v>
      </c>
      <c r="BK2" s="7">
        <v>9.3834767441860464E-2</v>
      </c>
      <c r="BL2" s="841" t="s">
        <v>218</v>
      </c>
      <c r="BM2" s="854" t="s">
        <v>8032</v>
      </c>
      <c r="BN2" s="859">
        <v>1</v>
      </c>
      <c r="BO2" s="839">
        <v>2800000</v>
      </c>
      <c r="BP2" s="845">
        <v>3463349</v>
      </c>
      <c r="BQ2" s="843" t="s">
        <v>8036</v>
      </c>
      <c r="BR2" s="7">
        <v>0.16279069767441862</v>
      </c>
      <c r="BS2" s="850">
        <v>0.20135749999999999</v>
      </c>
      <c r="BT2" s="844" t="s">
        <v>218</v>
      </c>
      <c r="BU2" s="537" t="s">
        <v>8040</v>
      </c>
      <c r="BV2" s="120">
        <v>1</v>
      </c>
      <c r="BW2" s="839">
        <v>4200000</v>
      </c>
      <c r="BX2" s="848">
        <v>5316280</v>
      </c>
      <c r="BY2" s="853" t="s">
        <v>8527</v>
      </c>
      <c r="BZ2" s="7">
        <v>0.2441860465116279</v>
      </c>
      <c r="CA2" s="7">
        <v>0.30908604651162791</v>
      </c>
      <c r="CB2" s="844" t="s">
        <v>218</v>
      </c>
      <c r="CC2" s="852" t="s">
        <v>8531</v>
      </c>
      <c r="CD2" s="857">
        <v>1</v>
      </c>
      <c r="CE2" s="839">
        <v>5600000</v>
      </c>
      <c r="CF2" s="848">
        <v>6680393</v>
      </c>
      <c r="CG2" s="853" t="s">
        <v>9905</v>
      </c>
      <c r="CH2" s="7">
        <v>0.32558139534883723</v>
      </c>
      <c r="CI2" s="7">
        <v>0.38839494186046514</v>
      </c>
      <c r="CJ2" s="844" t="s">
        <v>218</v>
      </c>
      <c r="CK2" s="27" t="s">
        <v>9906</v>
      </c>
      <c r="CL2" s="857">
        <v>1</v>
      </c>
      <c r="CM2" s="839">
        <v>7100000</v>
      </c>
      <c r="CN2" s="848">
        <v>8280128</v>
      </c>
      <c r="CO2" s="847" t="s">
        <v>9907</v>
      </c>
      <c r="CP2" s="7">
        <v>0.41279069767441862</v>
      </c>
      <c r="CQ2" s="7">
        <v>0.48140279069767444</v>
      </c>
      <c r="CR2" s="844" t="s">
        <v>218</v>
      </c>
      <c r="CS2" s="852" t="s">
        <v>9908</v>
      </c>
      <c r="CT2" s="857">
        <v>1</v>
      </c>
      <c r="CU2" s="839">
        <v>8500000</v>
      </c>
      <c r="CV2" s="848">
        <v>9640308</v>
      </c>
      <c r="CW2" s="853" t="s">
        <v>9909</v>
      </c>
      <c r="CX2" s="7">
        <v>0.4941860465116279</v>
      </c>
      <c r="CY2" s="7">
        <v>0.56048302325581401</v>
      </c>
      <c r="CZ2" s="844" t="s">
        <v>218</v>
      </c>
      <c r="DA2" s="852" t="s">
        <v>9910</v>
      </c>
      <c r="DB2" s="856">
        <v>1</v>
      </c>
      <c r="DC2" s="839">
        <v>9900000</v>
      </c>
      <c r="DD2" s="848"/>
      <c r="DE2" s="853"/>
      <c r="DF2" s="7" t="s">
        <v>872</v>
      </c>
      <c r="DG2" s="7">
        <v>0.56048302325581401</v>
      </c>
      <c r="DH2" s="844" t="s">
        <v>7160</v>
      </c>
      <c r="DI2" s="852"/>
      <c r="DJ2" s="856"/>
      <c r="DK2" s="839">
        <v>11400000</v>
      </c>
      <c r="DL2" s="848"/>
      <c r="DM2" s="853"/>
      <c r="DN2" s="7">
        <v>0.66279069767441856</v>
      </c>
      <c r="DO2" s="7">
        <v>0.56048302325581401</v>
      </c>
      <c r="DP2" s="844" t="s">
        <v>7160</v>
      </c>
      <c r="DQ2" s="852"/>
      <c r="DR2" s="856"/>
      <c r="DS2" s="839">
        <v>12900000</v>
      </c>
      <c r="DT2" s="848"/>
      <c r="DU2" s="853"/>
      <c r="DV2" s="7">
        <v>0.75</v>
      </c>
      <c r="DW2" s="7">
        <v>0.56048302325581401</v>
      </c>
      <c r="DX2" s="844" t="s">
        <v>7160</v>
      </c>
      <c r="DY2" s="852"/>
      <c r="DZ2" s="856"/>
      <c r="EA2" s="839">
        <v>14400000</v>
      </c>
      <c r="EB2" s="848"/>
      <c r="EC2" s="853"/>
      <c r="ED2" s="7">
        <v>0.83720930232558144</v>
      </c>
      <c r="EE2" s="7">
        <v>0.56048302325581401</v>
      </c>
      <c r="EF2" s="844" t="s">
        <v>7160</v>
      </c>
      <c r="EG2" s="851"/>
      <c r="EH2" s="856"/>
      <c r="EI2" s="839">
        <v>15800000</v>
      </c>
      <c r="EJ2" s="848"/>
      <c r="EK2" s="853"/>
      <c r="EL2" s="7">
        <v>0.91860465116279066</v>
      </c>
      <c r="EM2" s="7">
        <v>0.56048302325581401</v>
      </c>
      <c r="EN2" s="844" t="s">
        <v>7160</v>
      </c>
      <c r="EO2" s="851"/>
      <c r="EP2" s="856"/>
      <c r="EQ2" s="839">
        <v>17200000</v>
      </c>
      <c r="ER2" s="845"/>
      <c r="ES2" s="853"/>
      <c r="ET2" s="7">
        <v>1</v>
      </c>
      <c r="EU2" s="7">
        <v>0.56048302325581401</v>
      </c>
      <c r="EV2" s="844" t="s">
        <v>7160</v>
      </c>
      <c r="EW2" s="849"/>
      <c r="EX2" s="849"/>
      <c r="EY2" s="546">
        <v>2023</v>
      </c>
      <c r="FB2" s="862"/>
    </row>
    <row r="3" spans="1:158" s="934" customFormat="1" ht="32.25" customHeight="1" x14ac:dyDescent="0.25">
      <c r="A3" s="861" t="s">
        <v>9911</v>
      </c>
      <c r="B3" s="925" t="s">
        <v>7200</v>
      </c>
      <c r="C3" s="925" t="s">
        <v>518</v>
      </c>
      <c r="D3" s="925" t="s">
        <v>519</v>
      </c>
      <c r="E3" s="925" t="s">
        <v>7201</v>
      </c>
      <c r="F3" s="925" t="s">
        <v>520</v>
      </c>
      <c r="G3" s="925" t="s">
        <v>520</v>
      </c>
      <c r="H3" s="925" t="s">
        <v>204</v>
      </c>
      <c r="I3" s="969" t="s">
        <v>7344</v>
      </c>
      <c r="J3" s="969" t="s">
        <v>7344</v>
      </c>
      <c r="K3" s="969" t="s">
        <v>7686</v>
      </c>
      <c r="L3" s="931" t="s">
        <v>521</v>
      </c>
      <c r="M3" s="925" t="s">
        <v>8309</v>
      </c>
      <c r="N3" s="931">
        <v>428</v>
      </c>
      <c r="O3" s="931"/>
      <c r="P3" s="1062" t="s">
        <v>549</v>
      </c>
      <c r="Q3" s="920" t="s">
        <v>210</v>
      </c>
      <c r="R3" s="921"/>
      <c r="S3" s="921"/>
      <c r="T3" s="921"/>
      <c r="U3" s="921"/>
      <c r="V3" s="921"/>
      <c r="W3" s="921"/>
      <c r="X3" s="921"/>
      <c r="Y3" s="921"/>
      <c r="Z3" s="921"/>
      <c r="AA3" s="921"/>
      <c r="AB3" s="921"/>
      <c r="AC3" s="921"/>
      <c r="AD3" s="921"/>
      <c r="AE3" s="921"/>
      <c r="AF3" s="921"/>
      <c r="AG3" s="921"/>
      <c r="AH3" s="921"/>
      <c r="AI3" s="921"/>
      <c r="AJ3" s="921"/>
      <c r="AK3" s="921"/>
      <c r="AL3" s="921"/>
      <c r="AM3" s="921"/>
      <c r="AN3" s="921"/>
      <c r="AO3" s="919" t="s">
        <v>523</v>
      </c>
      <c r="AP3" s="921" t="s">
        <v>442</v>
      </c>
      <c r="AQ3" s="920" t="s">
        <v>418</v>
      </c>
      <c r="AR3" s="919" t="s">
        <v>271</v>
      </c>
      <c r="AS3" s="920">
        <v>0</v>
      </c>
      <c r="AT3" s="927" t="s">
        <v>550</v>
      </c>
      <c r="AU3" s="927" t="s">
        <v>551</v>
      </c>
      <c r="AV3" s="919">
        <v>0</v>
      </c>
      <c r="AW3" s="1034">
        <v>59600000</v>
      </c>
      <c r="AX3" s="1042"/>
      <c r="AY3" s="1042"/>
      <c r="AZ3" s="1041"/>
      <c r="BA3" s="1041"/>
      <c r="BB3" s="967"/>
      <c r="BC3" s="967"/>
      <c r="BD3" s="967"/>
      <c r="BE3" s="967"/>
      <c r="BF3" s="1016">
        <v>75000000</v>
      </c>
      <c r="BG3" s="839">
        <v>6500000</v>
      </c>
      <c r="BH3" s="848">
        <v>3691972</v>
      </c>
      <c r="BI3" s="854" t="s">
        <v>8029</v>
      </c>
      <c r="BJ3" s="129">
        <v>0.10906040268456375</v>
      </c>
      <c r="BK3" s="7">
        <v>6.1945838926174494E-2</v>
      </c>
      <c r="BL3" s="841" t="s">
        <v>218</v>
      </c>
      <c r="BM3" s="854" t="s">
        <v>8033</v>
      </c>
      <c r="BN3" s="859">
        <v>1</v>
      </c>
      <c r="BO3" s="839">
        <v>13000000</v>
      </c>
      <c r="BP3" s="845">
        <v>10220429</v>
      </c>
      <c r="BQ3" s="843" t="s">
        <v>8037</v>
      </c>
      <c r="BR3" s="7">
        <v>0.21812080536912751</v>
      </c>
      <c r="BS3" s="850">
        <v>0.17148370805369129</v>
      </c>
      <c r="BT3" s="844" t="s">
        <v>218</v>
      </c>
      <c r="BU3" s="537" t="s">
        <v>8041</v>
      </c>
      <c r="BV3" s="120">
        <v>1</v>
      </c>
      <c r="BW3" s="839">
        <v>15600000</v>
      </c>
      <c r="BX3" s="848">
        <v>16361573</v>
      </c>
      <c r="BY3" s="853" t="s">
        <v>8528</v>
      </c>
      <c r="BZ3" s="7">
        <v>0.26174496644295303</v>
      </c>
      <c r="CA3" s="7">
        <v>0.27452303691275171</v>
      </c>
      <c r="CB3" s="844" t="s">
        <v>218</v>
      </c>
      <c r="CC3" s="852" t="s">
        <v>8532</v>
      </c>
      <c r="CD3" s="857">
        <v>1</v>
      </c>
      <c r="CE3" s="1065">
        <v>20600000</v>
      </c>
      <c r="CF3" s="848">
        <v>21530140</v>
      </c>
      <c r="CG3" s="853" t="s">
        <v>9912</v>
      </c>
      <c r="CH3" s="7">
        <v>0.34563758389261745</v>
      </c>
      <c r="CI3" s="7">
        <v>0.36124395973154361</v>
      </c>
      <c r="CJ3" s="844" t="s">
        <v>218</v>
      </c>
      <c r="CK3" s="27" t="s">
        <v>9913</v>
      </c>
      <c r="CL3" s="857">
        <v>1</v>
      </c>
      <c r="CM3" s="1065">
        <v>25600000</v>
      </c>
      <c r="CN3" s="848">
        <v>25967096</v>
      </c>
      <c r="CO3" s="847" t="s">
        <v>9914</v>
      </c>
      <c r="CP3" s="7">
        <v>0.42953020134228187</v>
      </c>
      <c r="CQ3" s="7">
        <v>0.43568953020134227</v>
      </c>
      <c r="CR3" s="844" t="s">
        <v>218</v>
      </c>
      <c r="CS3" s="852" t="s">
        <v>9915</v>
      </c>
      <c r="CT3" s="857">
        <v>1</v>
      </c>
      <c r="CU3" s="1065">
        <v>30600000</v>
      </c>
      <c r="CV3" s="848">
        <v>29562595</v>
      </c>
      <c r="CW3" s="853" t="s">
        <v>9916</v>
      </c>
      <c r="CX3" s="7">
        <v>0.51342281879194629</v>
      </c>
      <c r="CY3" s="7">
        <v>0.4960166946308725</v>
      </c>
      <c r="CZ3" s="844" t="s">
        <v>218</v>
      </c>
      <c r="DA3" s="852" t="s">
        <v>9917</v>
      </c>
      <c r="DB3" s="856">
        <v>1</v>
      </c>
      <c r="DC3" s="1065">
        <v>35600000</v>
      </c>
      <c r="DD3" s="848"/>
      <c r="DE3" s="853"/>
      <c r="DF3" s="7" t="s">
        <v>872</v>
      </c>
      <c r="DG3" s="7">
        <v>0.4960166946308725</v>
      </c>
      <c r="DH3" s="844" t="s">
        <v>7160</v>
      </c>
      <c r="DI3" s="852"/>
      <c r="DJ3" s="856"/>
      <c r="DK3" s="1065">
        <v>40600000</v>
      </c>
      <c r="DL3" s="848"/>
      <c r="DM3" s="853"/>
      <c r="DN3" s="7">
        <v>0.68120805369127513</v>
      </c>
      <c r="DO3" s="7">
        <v>0.4960166946308725</v>
      </c>
      <c r="DP3" s="844" t="s">
        <v>7160</v>
      </c>
      <c r="DQ3" s="852"/>
      <c r="DR3" s="856"/>
      <c r="DS3" s="1065">
        <v>45600000</v>
      </c>
      <c r="DT3" s="848"/>
      <c r="DU3" s="853"/>
      <c r="DV3" s="7">
        <v>0.7651006711409396</v>
      </c>
      <c r="DW3" s="7">
        <v>0.4960166946308725</v>
      </c>
      <c r="DX3" s="844" t="s">
        <v>7160</v>
      </c>
      <c r="DY3" s="852"/>
      <c r="DZ3" s="856"/>
      <c r="EA3" s="1065">
        <v>50600000</v>
      </c>
      <c r="EB3" s="848"/>
      <c r="EC3" s="853"/>
      <c r="ED3" s="7">
        <v>0.84899328859060408</v>
      </c>
      <c r="EE3" s="7">
        <v>0.4960166946308725</v>
      </c>
      <c r="EF3" s="844" t="s">
        <v>7160</v>
      </c>
      <c r="EG3" s="851"/>
      <c r="EH3" s="856"/>
      <c r="EI3" s="1065">
        <v>55600000</v>
      </c>
      <c r="EJ3" s="848"/>
      <c r="EK3" s="853"/>
      <c r="EL3" s="7">
        <v>0.93288590604026844</v>
      </c>
      <c r="EM3" s="7">
        <v>0.4960166946308725</v>
      </c>
      <c r="EN3" s="844" t="s">
        <v>7160</v>
      </c>
      <c r="EO3" s="851"/>
      <c r="EP3" s="856"/>
      <c r="EQ3" s="1065">
        <v>59600000</v>
      </c>
      <c r="ER3" s="845"/>
      <c r="ES3" s="853"/>
      <c r="ET3" s="7">
        <v>1</v>
      </c>
      <c r="EU3" s="7">
        <v>0.4960166946308725</v>
      </c>
      <c r="EV3" s="844" t="s">
        <v>7160</v>
      </c>
      <c r="EW3" s="849"/>
      <c r="EX3" s="849"/>
      <c r="EY3" s="546">
        <v>2023</v>
      </c>
      <c r="FB3" s="862"/>
    </row>
    <row r="4" spans="1:158" s="934" customFormat="1" ht="32.25" customHeight="1" x14ac:dyDescent="0.25">
      <c r="A4" s="861" t="s">
        <v>9918</v>
      </c>
      <c r="B4" s="925" t="s">
        <v>7200</v>
      </c>
      <c r="C4" s="925" t="s">
        <v>518</v>
      </c>
      <c r="D4" s="925" t="s">
        <v>519</v>
      </c>
      <c r="E4" s="925" t="s">
        <v>7201</v>
      </c>
      <c r="F4" s="925" t="s">
        <v>520</v>
      </c>
      <c r="G4" s="925" t="s">
        <v>520</v>
      </c>
      <c r="H4" s="925" t="s">
        <v>204</v>
      </c>
      <c r="I4" s="969" t="s">
        <v>7344</v>
      </c>
      <c r="J4" s="969" t="s">
        <v>7344</v>
      </c>
      <c r="K4" s="969" t="s">
        <v>7686</v>
      </c>
      <c r="L4" s="931" t="s">
        <v>521</v>
      </c>
      <c r="M4" s="925" t="s">
        <v>8309</v>
      </c>
      <c r="N4" s="931">
        <v>429</v>
      </c>
      <c r="O4" s="931"/>
      <c r="P4" s="1062" t="s">
        <v>575</v>
      </c>
      <c r="Q4" s="920" t="s">
        <v>210</v>
      </c>
      <c r="R4" s="921"/>
      <c r="S4" s="921"/>
      <c r="T4" s="921"/>
      <c r="U4" s="921"/>
      <c r="V4" s="921"/>
      <c r="W4" s="921"/>
      <c r="X4" s="921"/>
      <c r="Y4" s="921"/>
      <c r="Z4" s="921"/>
      <c r="AA4" s="921"/>
      <c r="AB4" s="921"/>
      <c r="AC4" s="921"/>
      <c r="AD4" s="921"/>
      <c r="AE4" s="921"/>
      <c r="AF4" s="921"/>
      <c r="AG4" s="921"/>
      <c r="AH4" s="921"/>
      <c r="AI4" s="921"/>
      <c r="AJ4" s="921"/>
      <c r="AK4" s="921"/>
      <c r="AL4" s="921"/>
      <c r="AM4" s="921"/>
      <c r="AN4" s="921"/>
      <c r="AO4" s="919" t="s">
        <v>270</v>
      </c>
      <c r="AP4" s="921" t="s">
        <v>442</v>
      </c>
      <c r="AQ4" s="920" t="s">
        <v>418</v>
      </c>
      <c r="AR4" s="919" t="s">
        <v>271</v>
      </c>
      <c r="AS4" s="920">
        <v>0</v>
      </c>
      <c r="AT4" s="927" t="s">
        <v>576</v>
      </c>
      <c r="AU4" s="927" t="s">
        <v>577</v>
      </c>
      <c r="AV4" s="919">
        <v>0</v>
      </c>
      <c r="AW4" s="1034">
        <v>3000</v>
      </c>
      <c r="AX4" s="1042"/>
      <c r="AY4" s="1042"/>
      <c r="AZ4" s="1041"/>
      <c r="BA4" s="1041"/>
      <c r="BB4" s="967"/>
      <c r="BC4" s="967"/>
      <c r="BD4" s="967"/>
      <c r="BE4" s="967"/>
      <c r="BF4" s="999">
        <v>3000</v>
      </c>
      <c r="BG4" s="839">
        <v>180</v>
      </c>
      <c r="BH4" s="848">
        <v>141</v>
      </c>
      <c r="BI4" s="854" t="s">
        <v>8030</v>
      </c>
      <c r="BJ4" s="129">
        <v>0.06</v>
      </c>
      <c r="BK4" s="7">
        <v>4.7E-2</v>
      </c>
      <c r="BL4" s="841" t="s">
        <v>218</v>
      </c>
      <c r="BM4" s="854" t="s">
        <v>8034</v>
      </c>
      <c r="BN4" s="859">
        <v>1</v>
      </c>
      <c r="BO4" s="839">
        <v>425</v>
      </c>
      <c r="BP4" s="845">
        <v>426</v>
      </c>
      <c r="BQ4" s="843" t="s">
        <v>8038</v>
      </c>
      <c r="BR4" s="7">
        <v>0.14166666666666666</v>
      </c>
      <c r="BS4" s="850">
        <v>0.14199999999999999</v>
      </c>
      <c r="BT4" s="844" t="s">
        <v>218</v>
      </c>
      <c r="BU4" s="537" t="s">
        <v>8042</v>
      </c>
      <c r="BV4" s="120">
        <v>1</v>
      </c>
      <c r="BW4" s="839">
        <v>685</v>
      </c>
      <c r="BX4" s="848">
        <v>706</v>
      </c>
      <c r="BY4" s="853" t="s">
        <v>8529</v>
      </c>
      <c r="BZ4" s="7">
        <v>0.22833333333333333</v>
      </c>
      <c r="CA4" s="7">
        <v>0.23533333333333334</v>
      </c>
      <c r="CB4" s="844" t="s">
        <v>218</v>
      </c>
      <c r="CC4" s="852" t="s">
        <v>8533</v>
      </c>
      <c r="CD4" s="857">
        <v>1</v>
      </c>
      <c r="CE4" s="839">
        <v>940</v>
      </c>
      <c r="CF4" s="848">
        <v>978</v>
      </c>
      <c r="CG4" s="853" t="s">
        <v>9919</v>
      </c>
      <c r="CH4" s="7">
        <v>0.31333333333333335</v>
      </c>
      <c r="CI4" s="7">
        <v>0.32600000000000001</v>
      </c>
      <c r="CJ4" s="844" t="s">
        <v>218</v>
      </c>
      <c r="CK4" s="27" t="s">
        <v>9920</v>
      </c>
      <c r="CL4" s="857">
        <v>1</v>
      </c>
      <c r="CM4" s="839">
        <v>1200</v>
      </c>
      <c r="CN4" s="848">
        <v>1257</v>
      </c>
      <c r="CO4" s="847" t="s">
        <v>9921</v>
      </c>
      <c r="CP4" s="7">
        <v>0.4</v>
      </c>
      <c r="CQ4" s="7">
        <v>0.41899999999999998</v>
      </c>
      <c r="CR4" s="844" t="s">
        <v>218</v>
      </c>
      <c r="CS4" s="852" t="s">
        <v>9922</v>
      </c>
      <c r="CT4" s="857">
        <v>1</v>
      </c>
      <c r="CU4" s="839">
        <v>1465</v>
      </c>
      <c r="CV4" s="848">
        <v>1571</v>
      </c>
      <c r="CW4" s="853" t="s">
        <v>9923</v>
      </c>
      <c r="CX4" s="7">
        <v>0.48833333333333334</v>
      </c>
      <c r="CY4" s="7">
        <v>0.52366666666666661</v>
      </c>
      <c r="CZ4" s="844" t="s">
        <v>218</v>
      </c>
      <c r="DA4" s="852" t="s">
        <v>9924</v>
      </c>
      <c r="DB4" s="856">
        <v>1</v>
      </c>
      <c r="DC4" s="839">
        <v>1730</v>
      </c>
      <c r="DD4" s="848"/>
      <c r="DE4" s="853"/>
      <c r="DF4" s="7" t="s">
        <v>872</v>
      </c>
      <c r="DG4" s="7">
        <v>0.52366666666666661</v>
      </c>
      <c r="DH4" s="844" t="s">
        <v>7160</v>
      </c>
      <c r="DI4" s="852"/>
      <c r="DJ4" s="856"/>
      <c r="DK4" s="839">
        <v>1990</v>
      </c>
      <c r="DL4" s="848"/>
      <c r="DM4" s="853"/>
      <c r="DN4" s="7">
        <v>0.66333333333333333</v>
      </c>
      <c r="DO4" s="7">
        <v>0.52366666666666661</v>
      </c>
      <c r="DP4" s="844" t="s">
        <v>7160</v>
      </c>
      <c r="DQ4" s="852"/>
      <c r="DR4" s="856"/>
      <c r="DS4" s="839">
        <v>2255</v>
      </c>
      <c r="DT4" s="848"/>
      <c r="DU4" s="853"/>
      <c r="DV4" s="7">
        <v>0.75166666666666671</v>
      </c>
      <c r="DW4" s="7">
        <v>0.52366666666666661</v>
      </c>
      <c r="DX4" s="844" t="s">
        <v>7160</v>
      </c>
      <c r="DY4" s="852"/>
      <c r="DZ4" s="856"/>
      <c r="EA4" s="839">
        <v>2520</v>
      </c>
      <c r="EB4" s="848"/>
      <c r="EC4" s="853"/>
      <c r="ED4" s="7">
        <v>0.84</v>
      </c>
      <c r="EE4" s="7">
        <v>0.52366666666666661</v>
      </c>
      <c r="EF4" s="844" t="s">
        <v>7160</v>
      </c>
      <c r="EG4" s="851"/>
      <c r="EH4" s="856"/>
      <c r="EI4" s="839">
        <v>2770</v>
      </c>
      <c r="EJ4" s="848"/>
      <c r="EK4" s="853"/>
      <c r="EL4" s="7">
        <v>0.92333333333333334</v>
      </c>
      <c r="EM4" s="7">
        <v>0.52366666666666661</v>
      </c>
      <c r="EN4" s="844" t="s">
        <v>7160</v>
      </c>
      <c r="EO4" s="851"/>
      <c r="EP4" s="856"/>
      <c r="EQ4" s="839">
        <v>3000</v>
      </c>
      <c r="ER4" s="845"/>
      <c r="ES4" s="853"/>
      <c r="ET4" s="7">
        <v>1</v>
      </c>
      <c r="EU4" s="7">
        <v>0.52366666666666661</v>
      </c>
      <c r="EV4" s="844" t="s">
        <v>7160</v>
      </c>
      <c r="EW4" s="849"/>
      <c r="EX4" s="849"/>
      <c r="EY4" s="546">
        <v>2023</v>
      </c>
      <c r="FB4" s="862"/>
    </row>
    <row r="5" spans="1:158" s="934" customFormat="1" ht="32.25" customHeight="1" x14ac:dyDescent="0.25">
      <c r="A5" s="861" t="s">
        <v>9925</v>
      </c>
      <c r="B5" s="925" t="s">
        <v>7200</v>
      </c>
      <c r="C5" s="925" t="s">
        <v>518</v>
      </c>
      <c r="D5" s="925" t="s">
        <v>519</v>
      </c>
      <c r="E5" s="925" t="s">
        <v>7201</v>
      </c>
      <c r="F5" s="925" t="s">
        <v>520</v>
      </c>
      <c r="G5" s="925" t="s">
        <v>520</v>
      </c>
      <c r="H5" s="925" t="s">
        <v>204</v>
      </c>
      <c r="I5" s="969" t="s">
        <v>7344</v>
      </c>
      <c r="J5" s="969" t="s">
        <v>7344</v>
      </c>
      <c r="K5" s="969" t="s">
        <v>7686</v>
      </c>
      <c r="L5" s="931" t="s">
        <v>521</v>
      </c>
      <c r="M5" s="925" t="s">
        <v>8309</v>
      </c>
      <c r="N5" s="931">
        <v>432</v>
      </c>
      <c r="O5" s="931"/>
      <c r="P5" s="1062" t="s">
        <v>627</v>
      </c>
      <c r="Q5" s="920" t="s">
        <v>210</v>
      </c>
      <c r="R5" s="921"/>
      <c r="S5" s="921"/>
      <c r="T5" s="921"/>
      <c r="U5" s="921"/>
      <c r="V5" s="921"/>
      <c r="W5" s="921"/>
      <c r="X5" s="921"/>
      <c r="Y5" s="921"/>
      <c r="Z5" s="921"/>
      <c r="AA5" s="921"/>
      <c r="AB5" s="921"/>
      <c r="AC5" s="921"/>
      <c r="AD5" s="921"/>
      <c r="AE5" s="921"/>
      <c r="AF5" s="921"/>
      <c r="AG5" s="921"/>
      <c r="AH5" s="921"/>
      <c r="AI5" s="921"/>
      <c r="AJ5" s="921"/>
      <c r="AK5" s="921"/>
      <c r="AL5" s="921"/>
      <c r="AM5" s="921"/>
      <c r="AN5" s="921"/>
      <c r="AO5" s="919" t="s">
        <v>270</v>
      </c>
      <c r="AP5" s="921" t="s">
        <v>442</v>
      </c>
      <c r="AQ5" s="920" t="s">
        <v>418</v>
      </c>
      <c r="AR5" s="919" t="s">
        <v>271</v>
      </c>
      <c r="AS5" s="920">
        <v>0</v>
      </c>
      <c r="AT5" s="927" t="s">
        <v>628</v>
      </c>
      <c r="AU5" s="927" t="s">
        <v>629</v>
      </c>
      <c r="AV5" s="919">
        <v>0</v>
      </c>
      <c r="AW5" s="1034">
        <v>3000</v>
      </c>
      <c r="AX5" s="1042"/>
      <c r="AY5" s="1042"/>
      <c r="AZ5" s="1041"/>
      <c r="BA5" s="1041"/>
      <c r="BB5" s="967"/>
      <c r="BC5" s="967"/>
      <c r="BD5" s="967"/>
      <c r="BE5" s="967"/>
      <c r="BF5" s="999">
        <v>3000</v>
      </c>
      <c r="BG5" s="839">
        <v>220</v>
      </c>
      <c r="BH5" s="848">
        <v>185</v>
      </c>
      <c r="BI5" s="854" t="s">
        <v>8031</v>
      </c>
      <c r="BJ5" s="129">
        <v>7.3333333333333334E-2</v>
      </c>
      <c r="BK5" s="7">
        <v>6.1666666666666668E-2</v>
      </c>
      <c r="BL5" s="841" t="s">
        <v>218</v>
      </c>
      <c r="BM5" s="854" t="s">
        <v>8035</v>
      </c>
      <c r="BN5" s="859">
        <v>1</v>
      </c>
      <c r="BO5" s="839">
        <v>450</v>
      </c>
      <c r="BP5" s="845">
        <v>453</v>
      </c>
      <c r="BQ5" s="843" t="s">
        <v>8039</v>
      </c>
      <c r="BR5" s="7">
        <v>0.15</v>
      </c>
      <c r="BS5" s="850">
        <v>0.151</v>
      </c>
      <c r="BT5" s="844" t="s">
        <v>218</v>
      </c>
      <c r="BU5" s="537" t="s">
        <v>8043</v>
      </c>
      <c r="BV5" s="120">
        <v>1</v>
      </c>
      <c r="BW5" s="839">
        <v>710</v>
      </c>
      <c r="BX5" s="848">
        <v>714</v>
      </c>
      <c r="BY5" s="853" t="s">
        <v>8530</v>
      </c>
      <c r="BZ5" s="7">
        <v>0.23666666666666666</v>
      </c>
      <c r="CA5" s="7">
        <v>0.23799999999999999</v>
      </c>
      <c r="CB5" s="844" t="s">
        <v>218</v>
      </c>
      <c r="CC5" s="852" t="s">
        <v>8534</v>
      </c>
      <c r="CD5" s="857">
        <v>1</v>
      </c>
      <c r="CE5" s="839">
        <v>960</v>
      </c>
      <c r="CF5" s="848">
        <v>966</v>
      </c>
      <c r="CG5" s="853" t="s">
        <v>9926</v>
      </c>
      <c r="CH5" s="7">
        <v>0.32</v>
      </c>
      <c r="CI5" s="7">
        <v>0.32200000000000001</v>
      </c>
      <c r="CJ5" s="844" t="s">
        <v>218</v>
      </c>
      <c r="CK5" s="27" t="s">
        <v>9927</v>
      </c>
      <c r="CL5" s="857">
        <v>1</v>
      </c>
      <c r="CM5" s="839">
        <v>1240</v>
      </c>
      <c r="CN5" s="848">
        <v>1253</v>
      </c>
      <c r="CO5" s="847" t="s">
        <v>9928</v>
      </c>
      <c r="CP5" s="7">
        <v>0.41333333333333333</v>
      </c>
      <c r="CQ5" s="7">
        <v>0.41766666666666669</v>
      </c>
      <c r="CR5" s="844" t="s">
        <v>218</v>
      </c>
      <c r="CS5" s="852" t="s">
        <v>9929</v>
      </c>
      <c r="CT5" s="857">
        <v>1</v>
      </c>
      <c r="CU5" s="839">
        <v>1480</v>
      </c>
      <c r="CV5" s="848">
        <v>1512</v>
      </c>
      <c r="CW5" s="853" t="s">
        <v>9930</v>
      </c>
      <c r="CX5" s="7">
        <v>0.49333333333333335</v>
      </c>
      <c r="CY5" s="7">
        <v>0.504</v>
      </c>
      <c r="CZ5" s="844" t="s">
        <v>218</v>
      </c>
      <c r="DA5" s="852" t="s">
        <v>9931</v>
      </c>
      <c r="DB5" s="856">
        <v>1</v>
      </c>
      <c r="DC5" s="839">
        <v>1730</v>
      </c>
      <c r="DD5" s="848"/>
      <c r="DE5" s="853"/>
      <c r="DF5" s="7" t="s">
        <v>872</v>
      </c>
      <c r="DG5" s="7">
        <v>0.504</v>
      </c>
      <c r="DH5" s="844" t="s">
        <v>7160</v>
      </c>
      <c r="DI5" s="852"/>
      <c r="DJ5" s="856"/>
      <c r="DK5" s="839">
        <v>1990</v>
      </c>
      <c r="DL5" s="848"/>
      <c r="DM5" s="853"/>
      <c r="DN5" s="7">
        <v>0.66333333333333333</v>
      </c>
      <c r="DO5" s="7">
        <v>0.504</v>
      </c>
      <c r="DP5" s="844" t="s">
        <v>7160</v>
      </c>
      <c r="DQ5" s="852"/>
      <c r="DR5" s="856"/>
      <c r="DS5" s="839">
        <v>2240</v>
      </c>
      <c r="DT5" s="848"/>
      <c r="DU5" s="853"/>
      <c r="DV5" s="7">
        <v>0.7466666666666667</v>
      </c>
      <c r="DW5" s="7">
        <v>0.504</v>
      </c>
      <c r="DX5" s="844" t="s">
        <v>7160</v>
      </c>
      <c r="DY5" s="852"/>
      <c r="DZ5" s="856"/>
      <c r="EA5" s="839">
        <v>2520</v>
      </c>
      <c r="EB5" s="848"/>
      <c r="EC5" s="853"/>
      <c r="ED5" s="7">
        <v>0.84</v>
      </c>
      <c r="EE5" s="7">
        <v>0.504</v>
      </c>
      <c r="EF5" s="844" t="s">
        <v>7160</v>
      </c>
      <c r="EG5" s="851"/>
      <c r="EH5" s="856"/>
      <c r="EI5" s="839">
        <v>2780</v>
      </c>
      <c r="EJ5" s="848"/>
      <c r="EK5" s="853"/>
      <c r="EL5" s="7">
        <v>0.92666666666666664</v>
      </c>
      <c r="EM5" s="7">
        <v>0.504</v>
      </c>
      <c r="EN5" s="844" t="s">
        <v>7160</v>
      </c>
      <c r="EO5" s="851"/>
      <c r="EP5" s="856"/>
      <c r="EQ5" s="839">
        <v>3000</v>
      </c>
      <c r="ER5" s="845"/>
      <c r="ES5" s="853"/>
      <c r="ET5" s="7">
        <v>1</v>
      </c>
      <c r="EU5" s="7">
        <v>0.504</v>
      </c>
      <c r="EV5" s="844" t="s">
        <v>7160</v>
      </c>
      <c r="EW5" s="849"/>
      <c r="EX5" s="849"/>
      <c r="EY5" s="546">
        <v>2023</v>
      </c>
      <c r="FB5" s="862"/>
    </row>
  </sheetData>
  <sheetProtection formatCells="0" formatColumns="0" formatRows="0" sort="0" autoFilter="0" pivotTables="0"/>
  <autoFilter ref="A1:EY5" xr:uid="{C9A0AAF1-5332-4CEB-8F79-67AA55FABFA2}"/>
  <conditionalFormatting sqref="BL2:BL5 BT2:BT5 CB2:CB5 CJ2:CJ5 CL2:CL5 CR2:CR5 CZ2:CZ5 DH2:DH5 DP2:DP5 DX2:DX5 EF2:EF5 EN2:EN5 EV2:EV5">
    <cfRule type="cellIs" dxfId="97" priority="45" operator="equal">
      <formula>"Pendiente Validar"</formula>
    </cfRule>
    <cfRule type="cellIs" dxfId="96" priority="46" operator="equal">
      <formula>"NO"</formula>
    </cfRule>
    <cfRule type="cellIs" dxfId="95" priority="47" operator="equal">
      <formula>"SI"</formula>
    </cfRule>
  </conditionalFormatting>
  <dataValidations count="3">
    <dataValidation allowBlank="1" showErrorMessage="1" promptTitle="Mín 300 máx 4000" prompt="Recuerda que debes escribir mínimo 300 caractateres y máximo 4000" sqref="CC6:CD1048576 EO2:EP1048576 DA2:DB1048576 CS2:CT1048576 DI2:DJ1048576 DY2:DZ1048576 DQ2:DR1048576 EG2:EH1048576 CK2:CL1048576 BU2:BV1048576 EW2:EY1048576 EQ2:EQ5 EI2:EI5 DC2:DC5 FB1:FD5 CU2:CU5 EA2:EA5 DS2:DS5 DK2:DK5 CM2:CM5 CC2:CE5" xr:uid="{3BFE6527-BC6C-4619-9DE4-C1604DB931C0}"/>
    <dataValidation allowBlank="1" showInputMessage="1" showErrorMessage="1" promptTitle="Meta 2021 Total" prompt="Corresponde a la Meta 2021 + Rezago en Meta 2020_x000a__x000a_" sqref="BF1 BF4:BF5 BG5" xr:uid="{F2ECCE2B-F0F4-41EA-BEE2-7BBA21FB446B}"/>
    <dataValidation type="list" allowBlank="1" showInputMessage="1" showErrorMessage="1" sqref="EF2:EF5 CR2:CR5 BT2:BT5 EN2:EN5 BL2:BL5 CB2:CB5 EV2:EV5 CJ2:CJ5 CZ2:CZ5 DH2:DH5 DP2:DP5 DX2:DX5" xr:uid="{AA943A2B-2DA4-4F40-A18B-7285351AD770}">
      <formula1>"SI,NO,Pendiente Validar"</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9ce18bc-ea1a-41a9-96d2-8bf7b7b4e16d" xsi:nil="true"/>
    <lcf76f155ced4ddcb4097134ff3c332f xmlns="007afb52-172b-4f34-87bc-9daad2bdad4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1518D9BF9C9384F910FD3D889EAEA3F" ma:contentTypeVersion="16" ma:contentTypeDescription="Crear nuevo documento." ma:contentTypeScope="" ma:versionID="034fc7ed80ac4e398fe5797c85af1d8a">
  <xsd:schema xmlns:xsd="http://www.w3.org/2001/XMLSchema" xmlns:xs="http://www.w3.org/2001/XMLSchema" xmlns:p="http://schemas.microsoft.com/office/2006/metadata/properties" xmlns:ns2="007afb52-172b-4f34-87bc-9daad2bdad41" xmlns:ns3="d9ce18bc-ea1a-41a9-96d2-8bf7b7b4e16d" targetNamespace="http://schemas.microsoft.com/office/2006/metadata/properties" ma:root="true" ma:fieldsID="617cc8340e113b88b3fae3c7d0a70365" ns2:_="" ns3:_="">
    <xsd:import namespace="007afb52-172b-4f34-87bc-9daad2bdad41"/>
    <xsd:import namespace="d9ce18bc-ea1a-41a9-96d2-8bf7b7b4e16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7afb52-172b-4f34-87bc-9daad2bdad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9ce18bc-ea1a-41a9-96d2-8bf7b7b4e16d"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27c9d72-004d-45f6-9698-1b7f63839537}" ma:internalName="TaxCatchAll" ma:showField="CatchAllData" ma:web="d9ce18bc-ea1a-41a9-96d2-8bf7b7b4e1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DB5EE9-F59F-45F5-B445-348FA43A879F}">
  <ds:schemaRefs>
    <ds:schemaRef ds:uri="http://schemas.microsoft.com/office/2006/documentManagement/types"/>
    <ds:schemaRef ds:uri="http://schemas.microsoft.com/office/2006/metadata/properties"/>
    <ds:schemaRef ds:uri="http://purl.org/dc/dcmitype/"/>
    <ds:schemaRef ds:uri="http://purl.org/dc/elements/1.1/"/>
    <ds:schemaRef ds:uri="http://purl.org/dc/terms/"/>
    <ds:schemaRef ds:uri="http://schemas.openxmlformats.org/package/2006/metadata/core-properties"/>
    <ds:schemaRef ds:uri="http://schemas.microsoft.com/office/infopath/2007/PartnerControls"/>
    <ds:schemaRef ds:uri="007afb52-172b-4f34-87bc-9daad2bdad41"/>
    <ds:schemaRef ds:uri="http://www.w3.org/XML/1998/namespace"/>
    <ds:schemaRef ds:uri="d9ce18bc-ea1a-41a9-96d2-8bf7b7b4e16d"/>
  </ds:schemaRefs>
</ds:datastoreItem>
</file>

<file path=customXml/itemProps2.xml><?xml version="1.0" encoding="utf-8"?>
<ds:datastoreItem xmlns:ds="http://schemas.openxmlformats.org/officeDocument/2006/customXml" ds:itemID="{DB7263DF-D247-490A-A991-48D84BC0C28F}">
  <ds:schemaRefs>
    <ds:schemaRef ds:uri="http://schemas.microsoft.com/sharepoint/v3/contenttype/forms"/>
  </ds:schemaRefs>
</ds:datastoreItem>
</file>

<file path=customXml/itemProps3.xml><?xml version="1.0" encoding="utf-8"?>
<ds:datastoreItem xmlns:ds="http://schemas.openxmlformats.org/officeDocument/2006/customXml" ds:itemID="{37A5EC8D-FA14-42FC-92E4-7C76AE2D6B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7afb52-172b-4f34-87bc-9daad2bdad41"/>
    <ds:schemaRef ds:uri="d9ce18bc-ea1a-41a9-96d2-8bf7b7b4e1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INDICADORES (2020)</vt:lpstr>
      <vt:lpstr>INDICADORES</vt:lpstr>
      <vt:lpstr>Resumen Avance x Dimensión</vt:lpstr>
      <vt:lpstr>Control Interno</vt:lpstr>
      <vt:lpstr>Direccionam estratégico y Plane</vt:lpstr>
      <vt:lpstr>Evaluación de Resultados </vt:lpstr>
      <vt:lpstr>Gestión con valores para Result</vt:lpstr>
      <vt:lpstr>Gestión conocimiento y la Innov</vt:lpstr>
      <vt:lpstr>Información y Comunicación </vt:lpstr>
      <vt:lpstr>Talento Humano </vt:lpstr>
      <vt:lpstr>Todas las dimensiones</vt:lpstr>
      <vt:lpstr>Indicadores eliminados 2023</vt:lpstr>
      <vt:lpstr>Indic Eliminados</vt:lpstr>
      <vt:lpstr>Hoja2</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Tamayo Rincon</dc:creator>
  <cp:keywords/>
  <dc:description/>
  <cp:lastModifiedBy>Alberto  Zambrano Guerrero</cp:lastModifiedBy>
  <cp:revision/>
  <dcterms:created xsi:type="dcterms:W3CDTF">2021-01-13T16:57:42Z</dcterms:created>
  <dcterms:modified xsi:type="dcterms:W3CDTF">2023-07-26T21:15:25Z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0x010100D1518D9BF9C9384F910FD3D889EAEA3F</vt:lpwstr>
  </property>
  <property fmtid="{D5CDD505-2E9C-101B-9397-08002B2CF9AE}" pid="3" name="MediaServiceImageTags">
    <vt:lpwstr/>
  </property>
  <property fmtid="{D5CDD505-2E9C-101B-9397-08002B2CF9AE}" pid="4" name="MSIP_Label_02f1bf27-0e0c-49cf-b9bd-55b5d676f728_Enabled">
    <vt:lpwstr>true</vt:lpwstr>
  </property>
  <property fmtid="{D5CDD505-2E9C-101B-9397-08002B2CF9AE}" pid="5" name="MSIP_Label_02f1bf27-0e0c-49cf-b9bd-55b5d676f728_SetDate">
    <vt:lpwstr>2023-03-16T17:02:10Z</vt:lpwstr>
  </property>
  <property fmtid="{D5CDD505-2E9C-101B-9397-08002B2CF9AE}" pid="6" name="MSIP_Label_02f1bf27-0e0c-49cf-b9bd-55b5d676f728_Method">
    <vt:lpwstr>Standard</vt:lpwstr>
  </property>
  <property fmtid="{D5CDD505-2E9C-101B-9397-08002B2CF9AE}" pid="7" name="MSIP_Label_02f1bf27-0e0c-49cf-b9bd-55b5d676f728_Name">
    <vt:lpwstr>slNoClasificado</vt:lpwstr>
  </property>
  <property fmtid="{D5CDD505-2E9C-101B-9397-08002B2CF9AE}" pid="8" name="MSIP_Label_02f1bf27-0e0c-49cf-b9bd-55b5d676f728_SiteId">
    <vt:lpwstr>31fcfb3f-8a0b-4ab5-b792-74c9062b9c8e</vt:lpwstr>
  </property>
  <property fmtid="{D5CDD505-2E9C-101B-9397-08002B2CF9AE}" pid="9" name="MSIP_Label_02f1bf27-0e0c-49cf-b9bd-55b5d676f728_ActionId">
    <vt:lpwstr>4b4d4cbb-dd08-4c5e-b9c5-fd16893eb58a</vt:lpwstr>
  </property>
  <property fmtid="{D5CDD505-2E9C-101B-9397-08002B2CF9AE}" pid="10" name="MSIP_Label_02f1bf27-0e0c-49cf-b9bd-55b5d676f728_ContentBits">
    <vt:lpwstr>0</vt:lpwstr>
  </property>
</Properties>
</file>